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05" yWindow="0" windowWidth="14610" windowHeight="15585"/>
  </bookViews>
  <sheets>
    <sheet name="統計表" sheetId="4" r:id="rId1"/>
    <sheet name="工作表3" sheetId="5" state="hidden" r:id="rId2"/>
    <sheet name="抬頭" sheetId="2" state="hidden" r:id="rId3"/>
    <sheet name="花東AB表" sheetId="8" r:id="rId4"/>
    <sheet name="單價表" sheetId="9" r:id="rId5"/>
  </sheets>
  <definedNames>
    <definedName name="_xlnm.Print_Area" localSheetId="0">統計表!$A$1:$U$18</definedName>
    <definedName name="版本">工作表3!$A$5:$A$12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R10" i="4"/>
  <c r="R8" i="4"/>
  <c r="Q8" i="4"/>
  <c r="R6" i="4"/>
  <c r="Q6" i="4"/>
  <c r="N10" i="4" l="1"/>
  <c r="M10" i="4"/>
  <c r="L10" i="4"/>
  <c r="P10" i="4"/>
  <c r="O10" i="4"/>
  <c r="K10" i="4"/>
  <c r="J10" i="4"/>
  <c r="I10" i="4"/>
  <c r="H10" i="4" l="1"/>
  <c r="G10" i="4"/>
  <c r="F10" i="4"/>
  <c r="E10" i="4"/>
  <c r="D10" i="4"/>
  <c r="C10" i="4"/>
  <c r="B10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P6" i="4"/>
  <c r="O6" i="4"/>
  <c r="K6" i="4"/>
  <c r="J6" i="4"/>
  <c r="N6" i="4"/>
  <c r="M6" i="4"/>
  <c r="L6" i="4"/>
  <c r="I6" i="4"/>
  <c r="H6" i="4"/>
  <c r="G6" i="4"/>
  <c r="F6" i="4"/>
  <c r="E6" i="4"/>
  <c r="D6" i="4"/>
  <c r="C6" i="4"/>
  <c r="B6" i="4"/>
  <c r="T11" i="4" l="1"/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S8" i="4" l="1"/>
  <c r="X7" i="4"/>
  <c r="Z7" i="4" s="1"/>
  <c r="Y7" i="4"/>
  <c r="AA7" i="4" s="1"/>
  <c r="X6" i="4"/>
  <c r="Z6" i="4" s="1"/>
  <c r="Y6" i="4"/>
  <c r="AA6" i="4" s="1"/>
  <c r="S9" i="4"/>
  <c r="U9" i="4" s="1"/>
  <c r="S10" i="4"/>
  <c r="Y5" i="4"/>
  <c r="AA5" i="4" s="1"/>
  <c r="X5" i="4"/>
  <c r="Z5" i="4" s="1"/>
  <c r="S5" i="4"/>
  <c r="U5" i="4" s="1"/>
  <c r="S7" i="4"/>
  <c r="U7" i="4" s="1"/>
  <c r="S6" i="4"/>
  <c r="U11" i="4" l="1"/>
  <c r="Z8" i="4"/>
  <c r="U12" i="4" s="1"/>
  <c r="AA8" i="4"/>
  <c r="U13" i="4" s="1"/>
</calcChain>
</file>

<file path=xl/comments1.xml><?xml version="1.0" encoding="utf-8"?>
<comments xmlns="http://schemas.openxmlformats.org/spreadsheetml/2006/main">
  <authors>
    <author>USER</author>
  </authors>
  <commentList>
    <comment ref="B5" authorId="0">
      <text>
        <r>
          <rPr>
            <b/>
            <sz val="14"/>
            <color indexed="81"/>
            <rFont val="細明體"/>
            <family val="3"/>
            <charset val="136"/>
          </rPr>
          <t>請直接輸入版本或由儲存格右下角三角按鈕選取。</t>
        </r>
      </text>
    </comment>
  </commentList>
</comments>
</file>

<file path=xl/sharedStrings.xml><?xml version="1.0" encoding="utf-8"?>
<sst xmlns="http://schemas.openxmlformats.org/spreadsheetml/2006/main" count="566" uniqueCount="137">
  <si>
    <t>抬頭1</t>
  </si>
  <si>
    <t>抬頭2</t>
  </si>
  <si>
    <t>花蓮縣縣立玉里國中學校與學生用書補助統計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</si>
  <si>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</si>
  <si>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</si>
  <si>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</si>
  <si>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</si>
  <si>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</si>
  <si>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</si>
  <si>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</si>
  <si>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</si>
  <si>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</si>
  <si>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補助
學生數</t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</si>
  <si>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</si>
  <si>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</si>
  <si>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</si>
  <si>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</si>
  <si>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</si>
  <si>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</si>
  <si>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</si>
  <si>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</si>
  <si>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</si>
  <si>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</si>
  <si>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</si>
  <si>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</si>
  <si>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</si>
  <si>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</si>
  <si>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</si>
  <si>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</si>
  <si>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</si>
  <si>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</si>
  <si>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</si>
  <si>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</si>
  <si>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</si>
  <si>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類別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</si>
  <si>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</si>
  <si>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</si>
  <si>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</si>
  <si>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</si>
  <si>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</si>
  <si>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</si>
  <si>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</si>
  <si>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</si>
  <si>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</si>
  <si>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</si>
  <si>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</si>
  <si>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</si>
  <si>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</si>
  <si>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</si>
  <si>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</si>
  <si>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</si>
  <si>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>3.倘學生同時有「原住民族籍」及「低收入戶或中低收入戶身分」，優先以「低收入戶或中低收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</si>
  <si>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康軒</t>
    <phoneticPr fontId="2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</si>
  <si>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</si>
  <si>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</si>
  <si>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</si>
  <si>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</si>
  <si>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</si>
  <si>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</si>
  <si>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</si>
  <si>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</si>
  <si>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</si>
  <si>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</si>
  <si>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</si>
  <si>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</si>
  <si>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</si>
  <si>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</si>
  <si>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</si>
  <si>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</si>
  <si>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</si>
  <si>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</si>
  <si>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</si>
  <si>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</si>
  <si>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</si>
  <si>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</si>
  <si>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</si>
  <si>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</si>
  <si>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</si>
  <si>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</si>
  <si>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</si>
  <si>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</si>
  <si>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</si>
  <si>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</si>
  <si>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1.學校名稱及黃色塊欄位請一一填列，列印時請調整成一頁。</t>
    <phoneticPr fontId="3" type="noConversion"/>
  </si>
  <si>
    <t>審定本</t>
    <phoneticPr fontId="3" type="noConversion"/>
  </si>
  <si>
    <t>藝能科</t>
    <phoneticPr fontId="3" type="noConversion"/>
  </si>
  <si>
    <t>合計</t>
    <phoneticPr fontId="3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</si>
  <si>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3" type="noConversion"/>
  </si>
  <si>
    <t>每人
補助金額</t>
    <phoneticPr fontId="3" type="noConversion"/>
  </si>
  <si>
    <t>版本</t>
  </si>
  <si>
    <t>版本</t>
    <phoneticPr fontId="2" type="noConversion"/>
  </si>
  <si>
    <t>金額</t>
    <phoneticPr fontId="1" type="noConversion"/>
  </si>
  <si>
    <r>
      <rPr>
        <sz val="11.5"/>
        <rFont val="標楷體"/>
        <family val="4"/>
      </rPr>
      <t>編號</t>
    </r>
  </si>
  <si>
    <r>
      <rPr>
        <sz val="11.5"/>
        <rFont val="標楷體"/>
        <family val="4"/>
      </rPr>
      <t>學習領域(科)</t>
    </r>
  </si>
  <si>
    <r>
      <rPr>
        <sz val="11.5"/>
        <rFont val="標楷體"/>
        <family val="4"/>
      </rPr>
      <t xml:space="preserve">適用
</t>
    </r>
    <r>
      <rPr>
        <sz val="11.5"/>
        <rFont val="標楷體"/>
        <family val="4"/>
      </rPr>
      <t>年級</t>
    </r>
  </si>
  <si>
    <r>
      <rPr>
        <sz val="11.5"/>
        <rFont val="標楷體"/>
        <family val="4"/>
      </rPr>
      <t>冊別</t>
    </r>
  </si>
  <si>
    <r>
      <rPr>
        <sz val="11.5"/>
        <rFont val="標楷體"/>
        <family val="4"/>
      </rPr>
      <t>類別</t>
    </r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</si>
  <si>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</si>
  <si>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</si>
  <si>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</si>
  <si>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</si>
  <si>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</si>
  <si>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</si>
  <si>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</si>
  <si>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</si>
  <si>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</si>
  <si>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</si>
  <si>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</si>
  <si>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r>
      <rPr>
        <sz val="11.5"/>
        <rFont val="標楷體"/>
        <family val="4"/>
      </rPr>
      <t>單本</t>
    </r>
    <r>
      <rPr>
        <sz val="11.5"/>
        <rFont val="標楷體"/>
        <family val="4"/>
      </rPr>
      <t>價格</t>
    </r>
    <phoneticPr fontId="1" type="noConversion"/>
  </si>
  <si>
    <t>課本</t>
  </si>
  <si>
    <t>習作</t>
  </si>
  <si>
    <t>科技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</si>
  <si>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</si>
  <si>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</si>
  <si>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</si>
  <si>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</si>
  <si>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</si>
  <si>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</si>
  <si>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</si>
  <si>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</si>
  <si>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</si>
  <si>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</si>
  <si>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</si>
  <si>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</si>
  <si>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</si>
  <si>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-</t>
  </si>
  <si>
    <t>康軒
112J001</t>
  </si>
  <si>
    <t>翰林
112J002</t>
  </si>
  <si>
    <t>南一
112J003</t>
  </si>
  <si>
    <t>佳音
112J004</t>
  </si>
  <si>
    <t>奇鼎
112J005</t>
  </si>
  <si>
    <t>全華
112J006</t>
  </si>
  <si>
    <t>112學年度第1學期教科圖書各版本單價表(國中)</t>
    <phoneticPr fontId="1" type="noConversion"/>
  </si>
  <si>
    <t>112學年度第1學期私立學校原住民學生教科書補助金額統計表(國中)</t>
    <phoneticPr fontId="3" type="noConversion"/>
  </si>
  <si>
    <t>112學年度第1學期補助「花東地區接受義務教育學生書籍費」學校基本資料調查表(A表）</t>
    <phoneticPr fontId="1" type="noConversion"/>
  </si>
  <si>
    <t>1.請將本表列印核章後，於112年9月22日(星期五)前，掃描上傳至校務系統。</t>
    <phoneticPr fontId="3" type="noConversion"/>
  </si>
  <si>
    <t>2.請將本表列印核章後，於112年9月22日(星期五)前，掃描上傳至校務系統。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</si>
</sst>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6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b/>
      <sz val="12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0"/>
      <color rgb="FF000000"/>
      <name val="Times New Roman"/>
      <family val="1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10"/>
      <color rgb="FF000000"/>
      <name val="細明體"/>
      <family val="3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b/>
      <sz val="14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</cellStyleXfs>
  <cellXfs count="160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/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1" fontId="0" fillId="0" borderId="0" xfId="0" applyNumberFormat="1"/>
    <xf numFmtId="0" fontId="16" fillId="0" borderId="0" xfId="1" applyAlignment="1">
      <alignment horizontal="left" vertical="top"/>
    </xf>
    <xf numFmtId="0" fontId="4" fillId="0" borderId="0" xfId="2" applyProtection="1">
      <protection locked="0"/>
    </xf>
    <xf numFmtId="178" fontId="17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6" fontId="24" fillId="3" borderId="20" xfId="2" applyNumberFormat="1" applyFont="1" applyFill="1" applyBorder="1" applyAlignment="1">
      <alignment vertical="center"/>
    </xf>
    <xf numFmtId="176" fontId="24" fillId="3" borderId="19" xfId="2" applyNumberFormat="1" applyFont="1" applyFill="1" applyBorder="1" applyAlignment="1">
      <alignment vertical="center"/>
    </xf>
    <xf numFmtId="177" fontId="24" fillId="3" borderId="19" xfId="2" applyNumberFormat="1" applyFont="1" applyFill="1" applyBorder="1" applyAlignment="1">
      <alignment horizontal="center" vertical="center"/>
    </xf>
    <xf numFmtId="179" fontId="24" fillId="3" borderId="19" xfId="2" applyNumberFormat="1" applyFont="1" applyFill="1" applyBorder="1" applyAlignment="1">
      <alignment horizontal="center" vertical="center"/>
    </xf>
    <xf numFmtId="179" fontId="24" fillId="3" borderId="21" xfId="2" applyNumberFormat="1" applyFont="1" applyFill="1" applyBorder="1" applyAlignment="1">
      <alignment horizontal="right" vertical="center"/>
    </xf>
    <xf numFmtId="177" fontId="20" fillId="0" borderId="0" xfId="3" applyNumberFormat="1" applyFont="1" applyFill="1" applyAlignment="1" applyProtection="1">
      <alignment horizontal="center" vertical="center"/>
      <protection locked="0"/>
    </xf>
    <xf numFmtId="178" fontId="20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30" fillId="0" borderId="0" xfId="2" applyFont="1" applyProtection="1">
      <protection locked="0"/>
    </xf>
    <xf numFmtId="0" fontId="29" fillId="4" borderId="3" xfId="2" applyFont="1" applyFill="1" applyBorder="1" applyAlignment="1" applyProtection="1">
      <alignment horizontal="center" vertical="center" wrapText="1"/>
      <protection locked="0"/>
    </xf>
    <xf numFmtId="0" fontId="23" fillId="4" borderId="3" xfId="2" applyFont="1" applyFill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vertical="center" wrapText="1"/>
      <protection locked="0"/>
    </xf>
    <xf numFmtId="0" fontId="20" fillId="0" borderId="2" xfId="2" applyFont="1" applyBorder="1" applyProtection="1">
      <protection locked="0"/>
    </xf>
    <xf numFmtId="0" fontId="23" fillId="4" borderId="2" xfId="2" applyFont="1" applyFill="1" applyBorder="1" applyAlignment="1">
      <alignment horizontal="center" vertical="center" wrapText="1"/>
    </xf>
    <xf numFmtId="0" fontId="33" fillId="0" borderId="0" xfId="2" applyFont="1" applyAlignment="1" applyProtection="1">
      <alignment horizontal="left" vertical="center"/>
      <protection locked="0"/>
    </xf>
    <xf numFmtId="0" fontId="33" fillId="0" borderId="0" xfId="2" applyFont="1" applyAlignment="1" applyProtection="1">
      <alignment horizontal="left"/>
      <protection locked="0"/>
    </xf>
    <xf numFmtId="0" fontId="26" fillId="0" borderId="0" xfId="2" applyFont="1" applyProtection="1">
      <protection locked="0"/>
    </xf>
    <xf numFmtId="0" fontId="31" fillId="0" borderId="0" xfId="2" applyFont="1" applyProtection="1">
      <protection locked="0"/>
    </xf>
    <xf numFmtId="0" fontId="24" fillId="3" borderId="18" xfId="2" applyFont="1" applyFill="1" applyBorder="1" applyAlignment="1" applyProtection="1">
      <alignment horizontal="center" vertical="center"/>
      <protection locked="0"/>
    </xf>
    <xf numFmtId="0" fontId="34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center" vertical="center" wrapText="1"/>
      <protection locked="0"/>
    </xf>
    <xf numFmtId="0" fontId="35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right" vertical="center" wrapText="1"/>
      <protection locked="0"/>
    </xf>
    <xf numFmtId="0" fontId="20" fillId="0" borderId="2" xfId="2" applyFont="1" applyBorder="1" applyAlignment="1" applyProtection="1">
      <alignment horizontal="center"/>
      <protection locked="0"/>
    </xf>
    <xf numFmtId="0" fontId="20" fillId="0" borderId="0" xfId="2" applyFont="1" applyProtection="1">
      <protection locked="0"/>
    </xf>
    <xf numFmtId="179" fontId="24" fillId="0" borderId="19" xfId="2" applyNumberFormat="1" applyFont="1" applyBorder="1" applyAlignment="1">
      <alignment horizontal="center" vertical="center"/>
    </xf>
    <xf numFmtId="176" fontId="36" fillId="2" borderId="19" xfId="2" applyNumberFormat="1" applyFont="1" applyFill="1" applyBorder="1" applyAlignment="1" applyProtection="1">
      <alignment horizontal="center" vertical="center"/>
      <protection locked="0"/>
    </xf>
    <xf numFmtId="178" fontId="5" fillId="3" borderId="2" xfId="4" applyNumberFormat="1" applyFont="1" applyFill="1" applyBorder="1" applyAlignment="1" applyProtection="1">
      <alignment horizontal="center" vertical="center"/>
      <protection locked="0"/>
    </xf>
    <xf numFmtId="41" fontId="37" fillId="3" borderId="3" xfId="2" applyNumberFormat="1" applyFont="1" applyFill="1" applyBorder="1" applyAlignment="1" applyProtection="1">
      <alignment horizontal="center" wrapText="1"/>
      <protection locked="0" hidden="1"/>
    </xf>
    <xf numFmtId="0" fontId="5" fillId="3" borderId="5" xfId="2" applyFont="1" applyFill="1" applyBorder="1" applyAlignment="1" applyProtection="1">
      <alignment horizontal="center" vertical="top" wrapText="1"/>
      <protection locked="0"/>
    </xf>
    <xf numFmtId="0" fontId="32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176" fontId="5" fillId="0" borderId="26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1" fontId="41" fillId="0" borderId="7" xfId="0" applyNumberFormat="1" applyFont="1" applyBorder="1" applyAlignment="1">
      <alignment horizontal="center" vertical="center" shrinkToFit="1"/>
    </xf>
    <xf numFmtId="0" fontId="18" fillId="0" borderId="0" xfId="5" applyAlignment="1">
      <alignment horizontal="center" vertical="center"/>
    </xf>
    <xf numFmtId="0" fontId="43" fillId="0" borderId="7" xfId="5" applyFont="1" applyBorder="1" applyAlignment="1">
      <alignment horizontal="center" vertical="center" wrapText="1"/>
    </xf>
    <xf numFmtId="0" fontId="18" fillId="0" borderId="7" xfId="5" applyBorder="1" applyAlignment="1">
      <alignment horizontal="center" vertical="center" wrapText="1"/>
    </xf>
    <xf numFmtId="1" fontId="44" fillId="0" borderId="7" xfId="5" applyNumberFormat="1" applyFont="1" applyBorder="1" applyAlignment="1">
      <alignment horizontal="center" vertical="center" shrinkToFit="1"/>
    </xf>
    <xf numFmtId="0" fontId="18" fillId="0" borderId="8" xfId="5" applyBorder="1" applyAlignment="1">
      <alignment horizontal="center" vertical="center" wrapText="1"/>
    </xf>
    <xf numFmtId="0" fontId="42" fillId="0" borderId="7" xfId="5" applyFont="1" applyBorder="1" applyAlignment="1">
      <alignment horizontal="center" vertical="center" wrapText="1"/>
    </xf>
    <xf numFmtId="0" fontId="42" fillId="0" borderId="11" xfId="5" applyFont="1" applyBorder="1" applyAlignment="1">
      <alignment horizontal="center" vertical="center" wrapText="1"/>
    </xf>
    <xf numFmtId="0" fontId="18" fillId="0" borderId="2" xfId="5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41" fontId="13" fillId="0" borderId="30" xfId="0" applyNumberFormat="1" applyFont="1" applyBorder="1" applyAlignment="1" applyProtection="1">
      <alignment vertical="center"/>
      <protection locked="0"/>
    </xf>
    <xf numFmtId="41" fontId="13" fillId="0" borderId="2" xfId="0" applyNumberFormat="1" applyFont="1" applyBorder="1" applyAlignment="1" applyProtection="1">
      <alignment vertical="center"/>
      <protection locked="0"/>
    </xf>
    <xf numFmtId="41" fontId="13" fillId="0" borderId="31" xfId="0" applyNumberFormat="1" applyFont="1" applyBorder="1" applyAlignment="1" applyProtection="1">
      <alignment vertical="center"/>
      <protection locked="0"/>
    </xf>
    <xf numFmtId="41" fontId="13" fillId="0" borderId="3" xfId="0" applyNumberFormat="1" applyFont="1" applyBorder="1" applyAlignment="1" applyProtection="1">
      <alignment vertical="center"/>
      <protection locked="0"/>
    </xf>
    <xf numFmtId="41" fontId="13" fillId="0" borderId="32" xfId="0" applyNumberFormat="1" applyFont="1" applyBorder="1" applyAlignment="1" applyProtection="1">
      <alignment vertical="center"/>
      <protection locked="0"/>
    </xf>
    <xf numFmtId="41" fontId="13" fillId="0" borderId="27" xfId="0" applyNumberFormat="1" applyFont="1" applyBorder="1" applyAlignment="1" applyProtection="1">
      <alignment vertical="center"/>
      <protection locked="0"/>
    </xf>
    <xf numFmtId="41" fontId="13" fillId="0" borderId="28" xfId="0" applyNumberFormat="1" applyFont="1" applyBorder="1" applyAlignment="1" applyProtection="1">
      <alignment vertical="center"/>
      <protection locked="0"/>
    </xf>
    <xf numFmtId="41" fontId="13" fillId="0" borderId="29" xfId="0" applyNumberFormat="1" applyFont="1" applyBorder="1" applyAlignment="1" applyProtection="1">
      <alignment vertical="center"/>
      <protection locked="0"/>
    </xf>
    <xf numFmtId="41" fontId="13" fillId="0" borderId="33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1" fontId="13" fillId="0" borderId="6" xfId="0" applyNumberFormat="1" applyFont="1" applyBorder="1" applyAlignment="1" applyProtection="1">
      <alignment vertical="center"/>
      <protection locked="0"/>
    </xf>
    <xf numFmtId="41" fontId="44" fillId="0" borderId="7" xfId="5" applyNumberFormat="1" applyFont="1" applyBorder="1" applyAlignment="1">
      <alignment horizontal="center" vertical="center" shrinkToFit="1"/>
    </xf>
    <xf numFmtId="41" fontId="43" fillId="0" borderId="7" xfId="5" applyNumberFormat="1" applyFont="1" applyBorder="1" applyAlignment="1">
      <alignment horizontal="center" vertical="center" wrapText="1"/>
    </xf>
    <xf numFmtId="0" fontId="42" fillId="0" borderId="8" xfId="5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176" fontId="11" fillId="0" borderId="31" xfId="0" applyNumberFormat="1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176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23" fillId="4" borderId="2" xfId="2" applyFont="1" applyFill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 applyProtection="1">
      <alignment horizontal="center" vertical="center" wrapText="1"/>
      <protection locked="0"/>
    </xf>
    <xf numFmtId="0" fontId="29" fillId="4" borderId="2" xfId="2" applyFont="1" applyFill="1" applyBorder="1" applyAlignment="1">
      <alignment horizontal="right" vertical="center" wrapText="1"/>
    </xf>
    <xf numFmtId="41" fontId="37" fillId="3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8" fontId="17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17" fillId="3" borderId="17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7" xfId="2" applyFont="1" applyFill="1" applyBorder="1" applyAlignment="1" applyProtection="1">
      <alignment horizontal="center" vertical="center" wrapText="1"/>
      <protection locked="0"/>
    </xf>
    <xf numFmtId="0" fontId="25" fillId="0" borderId="22" xfId="2" applyFont="1" applyBorder="1" applyAlignment="1" applyProtection="1">
      <alignment horizontal="left" vertical="center"/>
      <protection locked="0"/>
    </xf>
    <xf numFmtId="0" fontId="26" fillId="0" borderId="22" xfId="2" applyFont="1" applyBorder="1" applyAlignment="1" applyProtection="1">
      <alignment horizontal="left" vertical="center"/>
      <protection locked="0"/>
    </xf>
    <xf numFmtId="0" fontId="27" fillId="0" borderId="1" xfId="2" applyFont="1" applyBorder="1" applyAlignment="1" applyProtection="1">
      <alignment horizontal="center" wrapText="1"/>
      <protection locked="0"/>
    </xf>
    <xf numFmtId="0" fontId="23" fillId="4" borderId="3" xfId="2" applyFont="1" applyFill="1" applyBorder="1" applyAlignment="1" applyProtection="1">
      <alignment horizontal="center" vertical="center" wrapText="1"/>
      <protection locked="0"/>
    </xf>
    <xf numFmtId="0" fontId="29" fillId="4" borderId="3" xfId="2" applyFont="1" applyFill="1" applyBorder="1" applyAlignment="1" applyProtection="1">
      <alignment horizontal="center" vertical="center" wrapText="1"/>
      <protection locked="0"/>
    </xf>
    <xf numFmtId="0" fontId="29" fillId="4" borderId="23" xfId="2" applyFont="1" applyFill="1" applyBorder="1" applyAlignment="1" applyProtection="1">
      <alignment horizontal="center" vertical="center" wrapText="1"/>
      <protection locked="0"/>
    </xf>
    <xf numFmtId="0" fontId="29" fillId="4" borderId="4" xfId="2" applyFont="1" applyFill="1" applyBorder="1" applyAlignment="1" applyProtection="1">
      <alignment horizontal="center" vertical="center" wrapText="1"/>
      <protection locked="0"/>
    </xf>
    <xf numFmtId="0" fontId="29" fillId="4" borderId="6" xfId="2" applyFont="1" applyFill="1" applyBorder="1" applyAlignment="1" applyProtection="1">
      <alignment horizontal="center" vertical="center" wrapText="1"/>
      <protection locked="0"/>
    </xf>
    <xf numFmtId="0" fontId="21" fillId="0" borderId="12" xfId="2" applyFont="1" applyBorder="1" applyAlignment="1" applyProtection="1">
      <alignment horizontal="center" vertical="center"/>
      <protection locked="0"/>
    </xf>
    <xf numFmtId="0" fontId="19" fillId="3" borderId="13" xfId="2" applyFont="1" applyFill="1" applyBorder="1" applyAlignment="1" applyProtection="1">
      <alignment horizontal="center" vertical="center" wrapText="1"/>
      <protection locked="0"/>
    </xf>
    <xf numFmtId="0" fontId="19" fillId="3" borderId="14" xfId="2" applyFont="1" applyFill="1" applyBorder="1" applyAlignment="1" applyProtection="1">
      <alignment horizontal="center" vertical="center" wrapText="1"/>
      <protection locked="0"/>
    </xf>
    <xf numFmtId="0" fontId="17" fillId="3" borderId="14" xfId="2" applyFont="1" applyFill="1" applyBorder="1" applyAlignment="1" applyProtection="1">
      <alignment horizontal="center" vertical="center" wrapText="1"/>
      <protection locked="0"/>
    </xf>
    <xf numFmtId="177" fontId="17" fillId="3" borderId="14" xfId="3" applyNumberFormat="1" applyFont="1" applyFill="1" applyBorder="1" applyAlignment="1" applyProtection="1">
      <alignment horizontal="center" vertical="center" wrapText="1"/>
      <protection locked="0"/>
    </xf>
    <xf numFmtId="177" fontId="17" fillId="3" borderId="2" xfId="3" applyNumberFormat="1" applyFont="1" applyFill="1" applyBorder="1" applyAlignment="1" applyProtection="1">
      <alignment horizontal="center" vertical="center"/>
      <protection locked="0"/>
    </xf>
    <xf numFmtId="178" fontId="24" fillId="3" borderId="14" xfId="4" applyNumberFormat="1" applyFont="1" applyFill="1" applyBorder="1" applyAlignment="1" applyProtection="1">
      <alignment horizontal="center" vertical="center" wrapText="1"/>
      <protection locked="0"/>
    </xf>
    <xf numFmtId="0" fontId="24" fillId="3" borderId="14" xfId="2" applyFont="1" applyFill="1" applyBorder="1" applyAlignment="1" applyProtection="1">
      <alignment horizontal="center" vertical="center" wrapText="1"/>
      <protection locked="0"/>
    </xf>
    <xf numFmtId="0" fontId="24" fillId="3" borderId="15" xfId="2" applyFont="1" applyFill="1" applyBorder="1" applyAlignment="1" applyProtection="1">
      <alignment horizontal="center" vertical="center" wrapText="1"/>
      <protection locked="0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178" fontId="24" fillId="3" borderId="2" xfId="4" applyNumberFormat="1" applyFont="1" applyFill="1" applyBorder="1" applyAlignment="1" applyProtection="1">
      <alignment horizontal="right" vertical="center"/>
      <protection locked="0"/>
    </xf>
    <xf numFmtId="0" fontId="24" fillId="3" borderId="2" xfId="2" applyFont="1" applyFill="1" applyBorder="1" applyAlignment="1" applyProtection="1">
      <alignment horizontal="right" vertical="center"/>
      <protection locked="0"/>
    </xf>
    <xf numFmtId="178" fontId="19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9" fillId="3" borderId="2" xfId="2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center" vertical="center"/>
    </xf>
    <xf numFmtId="0" fontId="18" fillId="0" borderId="8" xfId="5" applyBorder="1" applyAlignment="1">
      <alignment horizontal="center" vertical="center" wrapText="1"/>
    </xf>
    <xf numFmtId="0" fontId="18" fillId="0" borderId="9" xfId="5" applyBorder="1" applyAlignment="1">
      <alignment horizontal="center" vertical="center" wrapText="1"/>
    </xf>
    <xf numFmtId="0" fontId="18" fillId="0" borderId="10" xfId="5" applyBorder="1" applyAlignment="1">
      <alignment horizontal="center" vertical="center" wrapText="1"/>
    </xf>
  </cellXfs>
  <cellStyles count="6">
    <cellStyle name="一般" xfId="0" builtinId="0"/>
    <cellStyle name="一般 2" xfId="1"/>
    <cellStyle name="一般 3" xfId="2"/>
    <cellStyle name="一般 4" xfId="5"/>
    <cellStyle name="千分位 2" xfId="4"/>
    <cellStyle name="百分比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2"/>
  <sheetViews>
    <sheetView tabSelected="1" zoomScaleNormal="100" workbookViewId="0">
      <selection activeCell="A21" sqref="A21"/>
    </sheetView>
  </sheetViews>
  <sheetFormatPr defaultRowHeight="14.25" x14ac:dyDescent="0.25"/>
  <cols>
    <col min="1" max="1" width="9.1640625" style="2" customWidth="1"/>
    <col min="2" max="11" width="6.6640625" style="2" customWidth="1"/>
    <col min="12" max="14" width="7.83203125" style="2" customWidth="1"/>
    <col min="15" max="18" width="6.6640625" style="2" customWidth="1"/>
    <col min="19" max="21" width="12.6640625" style="2" customWidth="1"/>
    <col min="22" max="22" width="9.1640625" customWidth="1"/>
    <col min="23" max="23" width="4.33203125" hidden="1" customWidth="1"/>
    <col min="24" max="27" width="9.33203125" hidden="1" customWidth="1"/>
  </cols>
  <sheetData>
    <row r="1" spans="1:27" ht="25.9" customHeight="1" thickBot="1" x14ac:dyDescent="0.3">
      <c r="A1" s="52"/>
      <c r="B1" s="64" t="s">
        <v>38</v>
      </c>
      <c r="C1" s="102" t="s">
        <v>39</v>
      </c>
      <c r="D1" s="102"/>
      <c r="E1" s="102"/>
      <c r="F1" s="102"/>
      <c r="G1" s="102"/>
      <c r="H1" s="102"/>
      <c r="I1" s="63" t="s">
        <v>133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7" ht="16.350000000000001" customHeight="1" x14ac:dyDescent="0.25">
      <c r="A2" s="62"/>
      <c r="B2" s="107" t="s">
        <v>84</v>
      </c>
      <c r="C2" s="108"/>
      <c r="D2" s="108"/>
      <c r="E2" s="108"/>
      <c r="F2" s="108"/>
      <c r="G2" s="108"/>
      <c r="H2" s="108"/>
      <c r="I2" s="108"/>
      <c r="J2" s="108"/>
      <c r="K2" s="109"/>
      <c r="L2" s="107" t="s">
        <v>85</v>
      </c>
      <c r="M2" s="108"/>
      <c r="N2" s="108"/>
      <c r="O2" s="108"/>
      <c r="P2" s="108"/>
      <c r="Q2" s="108"/>
      <c r="R2" s="109"/>
      <c r="S2" s="110" t="s">
        <v>88</v>
      </c>
      <c r="T2" s="118" t="s">
        <v>12</v>
      </c>
      <c r="U2" s="120" t="s">
        <v>87</v>
      </c>
    </row>
    <row r="3" spans="1:27" ht="23.45" customHeight="1" x14ac:dyDescent="0.25">
      <c r="A3" s="112" t="s">
        <v>3</v>
      </c>
      <c r="B3" s="113" t="s">
        <v>4</v>
      </c>
      <c r="C3" s="114"/>
      <c r="D3" s="114" t="s">
        <v>5</v>
      </c>
      <c r="E3" s="114"/>
      <c r="F3" s="114" t="s">
        <v>6</v>
      </c>
      <c r="G3" s="114"/>
      <c r="H3" s="114" t="s">
        <v>7</v>
      </c>
      <c r="I3" s="114"/>
      <c r="J3" s="114" t="s">
        <v>8</v>
      </c>
      <c r="K3" s="117"/>
      <c r="L3" s="58" t="s">
        <v>9</v>
      </c>
      <c r="M3" s="11" t="s">
        <v>10</v>
      </c>
      <c r="N3" s="11" t="s">
        <v>11</v>
      </c>
      <c r="O3" s="122" t="s">
        <v>111</v>
      </c>
      <c r="P3" s="123"/>
      <c r="Q3" s="123"/>
      <c r="R3" s="124"/>
      <c r="S3" s="111"/>
      <c r="T3" s="119"/>
      <c r="U3" s="121"/>
    </row>
    <row r="4" spans="1:27" ht="13.9" customHeight="1" x14ac:dyDescent="0.25">
      <c r="A4" s="112"/>
      <c r="B4" s="59" t="s">
        <v>13</v>
      </c>
      <c r="C4" s="10" t="s">
        <v>14</v>
      </c>
      <c r="D4" s="10" t="s">
        <v>13</v>
      </c>
      <c r="E4" s="10" t="s">
        <v>15</v>
      </c>
      <c r="F4" s="10" t="s">
        <v>16</v>
      </c>
      <c r="G4" s="10" t="s">
        <v>17</v>
      </c>
      <c r="H4" s="10" t="s">
        <v>13</v>
      </c>
      <c r="I4" s="10" t="s">
        <v>14</v>
      </c>
      <c r="J4" s="10" t="s">
        <v>18</v>
      </c>
      <c r="K4" s="60" t="s">
        <v>14</v>
      </c>
      <c r="L4" s="59" t="s">
        <v>13</v>
      </c>
      <c r="M4" s="10" t="s">
        <v>19</v>
      </c>
      <c r="N4" s="10" t="s">
        <v>18</v>
      </c>
      <c r="O4" s="10" t="s">
        <v>112</v>
      </c>
      <c r="P4" s="10" t="s">
        <v>113</v>
      </c>
      <c r="Q4" s="10" t="s">
        <v>114</v>
      </c>
      <c r="R4" s="60" t="s">
        <v>115</v>
      </c>
      <c r="S4" s="111"/>
      <c r="T4" s="119"/>
      <c r="U4" s="121"/>
      <c r="X4" t="s">
        <v>46</v>
      </c>
      <c r="Y4" t="s">
        <v>47</v>
      </c>
      <c r="Z4" s="12" t="s">
        <v>49</v>
      </c>
      <c r="AA4" s="12" t="s">
        <v>48</v>
      </c>
    </row>
    <row r="5" spans="1:27" ht="24.95" customHeight="1" x14ac:dyDescent="0.25">
      <c r="A5" s="99" t="s">
        <v>20</v>
      </c>
      <c r="B5" s="115" t="s">
        <v>89</v>
      </c>
      <c r="C5" s="95"/>
      <c r="D5" s="94" t="s">
        <v>89</v>
      </c>
      <c r="E5" s="95"/>
      <c r="F5" s="94" t="s">
        <v>89</v>
      </c>
      <c r="G5" s="95"/>
      <c r="H5" s="94" t="s">
        <v>89</v>
      </c>
      <c r="I5" s="95"/>
      <c r="J5" s="94" t="s">
        <v>89</v>
      </c>
      <c r="K5" s="96"/>
      <c r="L5" s="61" t="s">
        <v>89</v>
      </c>
      <c r="M5" s="51" t="s">
        <v>89</v>
      </c>
      <c r="N5" s="51" t="s">
        <v>89</v>
      </c>
      <c r="O5" s="94" t="s">
        <v>89</v>
      </c>
      <c r="P5" s="101"/>
      <c r="Q5" s="101"/>
      <c r="R5" s="96"/>
      <c r="S5" s="105">
        <f>SUM(B6:R6)</f>
        <v>0</v>
      </c>
      <c r="T5" s="104"/>
      <c r="U5" s="103">
        <f>S5*T5</f>
        <v>0</v>
      </c>
      <c r="W5" t="s">
        <v>43</v>
      </c>
      <c r="X5" s="13">
        <f>SUM(B6:K6)</f>
        <v>0</v>
      </c>
      <c r="Y5" s="13">
        <f>SUM(L6:R6)</f>
        <v>0</v>
      </c>
      <c r="Z5" s="13">
        <f>X5*$T$5</f>
        <v>0</v>
      </c>
      <c r="AA5" s="13">
        <f>Y5*$T$5</f>
        <v>0</v>
      </c>
    </row>
    <row r="6" spans="1:27" ht="24.95" customHeight="1" x14ac:dyDescent="0.25">
      <c r="A6" s="116"/>
      <c r="B6" s="75" t="str">
        <f>VLOOKUP(B5,工作表3!$A$5:$AZ$12,2,FALSE)</f>
        <v>金額</v>
      </c>
      <c r="C6" s="85" t="str">
        <f>VLOOKUP(B5,工作表3!$A$5:$AZ$12,3,FALSE)</f>
        <v>金額</v>
      </c>
      <c r="D6" s="76" t="str">
        <f>VLOOKUP(D5,工作表3!$A$5:$AZ$12,4,FALSE)</f>
        <v>金額</v>
      </c>
      <c r="E6" s="76" t="str">
        <f>VLOOKUP(D5,工作表3!$A$5:$AZ$12,5,FALSE)</f>
        <v>金額</v>
      </c>
      <c r="F6" s="76" t="str">
        <f>VLOOKUP(F5,工作表3!$A$5:$AZ$12,6,FALSE)</f>
        <v>金額</v>
      </c>
      <c r="G6" s="76" t="str">
        <f>VLOOKUP(F5,工作表3!$A$5:$AZ$12,7,FALSE)</f>
        <v>金額</v>
      </c>
      <c r="H6" s="76" t="str">
        <f>VLOOKUP(H5,工作表3!$A$5:$AZ$12,8,FALSE)</f>
        <v>金額</v>
      </c>
      <c r="I6" s="76" t="str">
        <f>VLOOKUP(H5,工作表3!$A$5:$AZ$12,9,FALSE)</f>
        <v>金額</v>
      </c>
      <c r="J6" s="76" t="str">
        <f>VLOOKUP(J5,工作表3!$A$5:$AZ$12,13,FALSE)</f>
        <v>金額</v>
      </c>
      <c r="K6" s="77" t="str">
        <f>VLOOKUP(J5,工作表3!$A$5:$AZ$12,14,FALSE)</f>
        <v>金額</v>
      </c>
      <c r="L6" s="75" t="str">
        <f>VLOOKUP(L5,工作表3!$A$5:$AZ$12,10,FALSE)</f>
        <v>金額</v>
      </c>
      <c r="M6" s="76" t="str">
        <f>VLOOKUP(M5,工作表3!$A$5:$AZ$12,11,FALSE)</f>
        <v>金額</v>
      </c>
      <c r="N6" s="76" t="str">
        <f>VLOOKUP(N5,工作表3!$A$5:$AZ$12,12,FALSE)</f>
        <v>金額</v>
      </c>
      <c r="O6" s="76" t="str">
        <f>VLOOKUP(O5,工作表3!$A$5:$AZ$12,15,FALSE)</f>
        <v>金額</v>
      </c>
      <c r="P6" s="76" t="str">
        <f>VLOOKUP(O5,工作表3!$A$5:$AZ$12,16,FALSE)</f>
        <v>金額</v>
      </c>
      <c r="Q6" s="76" t="str">
        <f>VLOOKUP(O5,工作表3!$A$5:$AZ$12,17,FALSE)</f>
        <v>金額</v>
      </c>
      <c r="R6" s="77" t="str">
        <f>VLOOKUP(O5,工作表3!$A$5:$AZ$12,18,FALSE)</f>
        <v>金額</v>
      </c>
      <c r="S6" s="106">
        <f>SUM(B6:R6)</f>
        <v>0</v>
      </c>
      <c r="T6" s="104"/>
      <c r="U6" s="103"/>
      <c r="W6" t="s">
        <v>44</v>
      </c>
      <c r="X6" s="13">
        <f>SUM(B8:K8)</f>
        <v>0</v>
      </c>
      <c r="Y6" s="13">
        <f>SUM(L8:R8)</f>
        <v>0</v>
      </c>
      <c r="Z6" s="13">
        <f>X6*$T$7</f>
        <v>0</v>
      </c>
      <c r="AA6" s="13">
        <f>Y6*$T$7</f>
        <v>0</v>
      </c>
    </row>
    <row r="7" spans="1:27" ht="24.95" customHeight="1" x14ac:dyDescent="0.25">
      <c r="A7" s="97" t="s">
        <v>21</v>
      </c>
      <c r="B7" s="115" t="s">
        <v>89</v>
      </c>
      <c r="C7" s="95"/>
      <c r="D7" s="94" t="s">
        <v>89</v>
      </c>
      <c r="E7" s="95"/>
      <c r="F7" s="94" t="s">
        <v>89</v>
      </c>
      <c r="G7" s="95"/>
      <c r="H7" s="94" t="s">
        <v>89</v>
      </c>
      <c r="I7" s="95"/>
      <c r="J7" s="94" t="s">
        <v>89</v>
      </c>
      <c r="K7" s="96"/>
      <c r="L7" s="61" t="s">
        <v>89</v>
      </c>
      <c r="M7" s="51" t="s">
        <v>89</v>
      </c>
      <c r="N7" s="51" t="s">
        <v>89</v>
      </c>
      <c r="O7" s="94" t="s">
        <v>89</v>
      </c>
      <c r="P7" s="101"/>
      <c r="Q7" s="101"/>
      <c r="R7" s="96"/>
      <c r="S7" s="105">
        <f>SUM(B8:R8)</f>
        <v>0</v>
      </c>
      <c r="T7" s="104"/>
      <c r="U7" s="103">
        <f>S7*T7</f>
        <v>0</v>
      </c>
      <c r="W7" t="s">
        <v>45</v>
      </c>
      <c r="X7" s="13">
        <f>SUM(B10:K10)</f>
        <v>0</v>
      </c>
      <c r="Y7" s="13">
        <f>SUM(L10:R10)</f>
        <v>0</v>
      </c>
      <c r="Z7" s="13">
        <f>X7*$T$9</f>
        <v>0</v>
      </c>
      <c r="AA7" s="13">
        <f>Y7*$T$9</f>
        <v>0</v>
      </c>
    </row>
    <row r="8" spans="1:27" ht="24.95" customHeight="1" x14ac:dyDescent="0.25">
      <c r="A8" s="98"/>
      <c r="B8" s="75" t="str">
        <f>VLOOKUP(B7,工作表3!$A$5:$AZ$12,19,FALSE)</f>
        <v>金額</v>
      </c>
      <c r="C8" s="76" t="str">
        <f>VLOOKUP(B7,工作表3!$A$5:$AZ$12,20,FALSE)</f>
        <v>金額</v>
      </c>
      <c r="D8" s="76" t="str">
        <f>VLOOKUP(D7,工作表3!$A$5:$AZ$12,21,FALSE)</f>
        <v>金額</v>
      </c>
      <c r="E8" s="76" t="str">
        <f>VLOOKUP(D7,工作表3!$A$5:$AZ$12,22,FALSE)</f>
        <v>金額</v>
      </c>
      <c r="F8" s="76" t="str">
        <f>VLOOKUP(F7,工作表3!$A$5:$AZ$12,23,FALSE)</f>
        <v>金額</v>
      </c>
      <c r="G8" s="76" t="str">
        <f>VLOOKUP(F7,工作表3!$A$5:$AZ$12,24,FALSE)</f>
        <v>金額</v>
      </c>
      <c r="H8" s="76" t="str">
        <f>VLOOKUP(H7,工作表3!$A$5:$AZ$12,25,FALSE)</f>
        <v>金額</v>
      </c>
      <c r="I8" s="76" t="str">
        <f>VLOOKUP(H7,工作表3!$A$5:$AZ$12,26,FALSE)</f>
        <v>金額</v>
      </c>
      <c r="J8" s="76" t="str">
        <f>VLOOKUP(J7,工作表3!$A$5:$AZ$12,30,FALSE)</f>
        <v>金額</v>
      </c>
      <c r="K8" s="77" t="str">
        <f>VLOOKUP(J7,工作表3!$A$5:$AZ$12,31,FALSE)</f>
        <v>金額</v>
      </c>
      <c r="L8" s="75" t="str">
        <f>VLOOKUP(L7,工作表3!$A$5:$AZ$12,27,FALSE)</f>
        <v>金額</v>
      </c>
      <c r="M8" s="76" t="str">
        <f>VLOOKUP(M7,工作表3!$A$5:$AZ$12,28,FALSE)</f>
        <v>金額</v>
      </c>
      <c r="N8" s="76" t="str">
        <f>VLOOKUP(N7,工作表3!$A$5:$AZ$12,29,FALSE)</f>
        <v>金額</v>
      </c>
      <c r="O8" s="76" t="str">
        <f>VLOOKUP(O7,工作表3!$A$5:$AZ$12,32,FALSE)</f>
        <v>金額</v>
      </c>
      <c r="P8" s="76" t="str">
        <f>VLOOKUP(O7,工作表3!$A$5:$AZ$12,33,FALSE)</f>
        <v>金額</v>
      </c>
      <c r="Q8" s="78" t="str">
        <f>VLOOKUP(O7,工作表3!$A$5:$AZ$12,34,FALSE)</f>
        <v>金額</v>
      </c>
      <c r="R8" s="79" t="str">
        <f>VLOOKUP(O7,工作表3!$A$5:$AZ$12,35,FALSE)</f>
        <v>金額</v>
      </c>
      <c r="S8" s="106">
        <f>SUM(B8:R8)</f>
        <v>0</v>
      </c>
      <c r="T8" s="104"/>
      <c r="U8" s="103"/>
      <c r="Z8" s="13">
        <f>SUM(Z5:Z7)</f>
        <v>0</v>
      </c>
      <c r="AA8" s="13">
        <f>SUM(AA5:AA7)</f>
        <v>0</v>
      </c>
    </row>
    <row r="9" spans="1:27" ht="24.95" customHeight="1" x14ac:dyDescent="0.25">
      <c r="A9" s="99" t="s">
        <v>22</v>
      </c>
      <c r="B9" s="115" t="s">
        <v>89</v>
      </c>
      <c r="C9" s="95"/>
      <c r="D9" s="94" t="s">
        <v>89</v>
      </c>
      <c r="E9" s="95"/>
      <c r="F9" s="94" t="s">
        <v>89</v>
      </c>
      <c r="G9" s="95"/>
      <c r="H9" s="94" t="s">
        <v>89</v>
      </c>
      <c r="I9" s="95"/>
      <c r="J9" s="94" t="s">
        <v>89</v>
      </c>
      <c r="K9" s="96"/>
      <c r="L9" s="61" t="s">
        <v>89</v>
      </c>
      <c r="M9" s="51" t="s">
        <v>89</v>
      </c>
      <c r="N9" s="51" t="s">
        <v>89</v>
      </c>
      <c r="O9" s="94" t="s">
        <v>89</v>
      </c>
      <c r="P9" s="101"/>
      <c r="Q9" s="101"/>
      <c r="R9" s="96"/>
      <c r="S9" s="105">
        <f>SUM(B10:P10)</f>
        <v>0</v>
      </c>
      <c r="T9" s="104"/>
      <c r="U9" s="103">
        <f>S9*T9</f>
        <v>0</v>
      </c>
    </row>
    <row r="10" spans="1:27" ht="24.95" customHeight="1" thickBot="1" x14ac:dyDescent="0.3">
      <c r="A10" s="100"/>
      <c r="B10" s="80" t="str">
        <f>VLOOKUP(B9,工作表3!$A$5:$AZ$12,36,FALSE)</f>
        <v>金額</v>
      </c>
      <c r="C10" s="81" t="str">
        <f>VLOOKUP(B9,工作表3!$A$5:$AZ$12,37,FALSE)</f>
        <v>金額</v>
      </c>
      <c r="D10" s="81" t="str">
        <f>VLOOKUP(D9,工作表3!$A$5:$AZ$12,38,FALSE)</f>
        <v>金額</v>
      </c>
      <c r="E10" s="81" t="str">
        <f>VLOOKUP(D9,工作表3!$A$5:$AZ$12,39,FALSE)</f>
        <v>金額</v>
      </c>
      <c r="F10" s="81" t="str">
        <f>VLOOKUP(F9,工作表3!$A$5:$AZ$12,40,FALSE)</f>
        <v>金額</v>
      </c>
      <c r="G10" s="81" t="str">
        <f>VLOOKUP(F9,工作表3!$A$5:$AZ$12,41,FALSE)</f>
        <v>金額</v>
      </c>
      <c r="H10" s="81" t="str">
        <f>VLOOKUP(H9,工作表3!$A$5:$AZ$12,42,FALSE)</f>
        <v>金額</v>
      </c>
      <c r="I10" s="81" t="str">
        <f>VLOOKUP(H9,工作表3!$A$5:$AZ$12,43,FALSE)</f>
        <v>金額</v>
      </c>
      <c r="J10" s="81" t="str">
        <f>VLOOKUP(J9,工作表3!$A$5:$AZ$12,47,FALSE)</f>
        <v>金額</v>
      </c>
      <c r="K10" s="82" t="str">
        <f>VLOOKUP(J9,工作表3!$A$5:$AZ$12,48,FALSE)</f>
        <v>金額</v>
      </c>
      <c r="L10" s="80" t="str">
        <f>VLOOKUP(L9,工作表3!$A$5:$AZ$12,44,FALSE)</f>
        <v>金額</v>
      </c>
      <c r="M10" s="81" t="str">
        <f>VLOOKUP(M9,工作表3!$A$5:$AZ$12,45,FALSE)</f>
        <v>金額</v>
      </c>
      <c r="N10" s="81" t="str">
        <f>VLOOKUP(N9,工作表3!$A$5:$AZ$12,46,FALSE)</f>
        <v>金額</v>
      </c>
      <c r="O10" s="81" t="str">
        <f>VLOOKUP(O9,工作表3!$A$5:$AZ$12,49,FALSE)</f>
        <v>金額</v>
      </c>
      <c r="P10" s="83" t="str">
        <f>VLOOKUP(O9,工作表3!$A$5:$AZ$12,50,FALSE)</f>
        <v>金額</v>
      </c>
      <c r="Q10" s="81" t="str">
        <f>VLOOKUP(O9,工作表3!$A$5:$AZ$12,51,FALSE)</f>
        <v>金額</v>
      </c>
      <c r="R10" s="82" t="str">
        <f>VLOOKUP(O9,工作表3!$A$5:$AZ$12,52,FALSE)</f>
        <v>金額</v>
      </c>
      <c r="S10" s="106">
        <f>SUM(B10:R10)</f>
        <v>0</v>
      </c>
      <c r="T10" s="104"/>
      <c r="U10" s="103"/>
    </row>
    <row r="11" spans="1:27" ht="30" customHeight="1" thickBot="1" x14ac:dyDescent="0.3">
      <c r="A11" s="53" t="s">
        <v>50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4" t="s">
        <v>86</v>
      </c>
      <c r="T11" s="56">
        <f>SUM(T5:T10)</f>
        <v>0</v>
      </c>
      <c r="U11" s="57">
        <f>SUM(U5:U10)</f>
        <v>0</v>
      </c>
    </row>
    <row r="12" spans="1:27" ht="20.45" customHeight="1" x14ac:dyDescent="0.25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84"/>
      <c r="Q12" s="84"/>
      <c r="R12" s="84"/>
      <c r="S12" s="90" t="s">
        <v>40</v>
      </c>
      <c r="T12" s="91"/>
      <c r="U12" s="54">
        <f>Z8</f>
        <v>0</v>
      </c>
    </row>
    <row r="13" spans="1:27" ht="20.45" customHeight="1" thickBot="1" x14ac:dyDescent="0.3">
      <c r="A13" s="1" t="s">
        <v>135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P13" s="84"/>
      <c r="Q13" s="84"/>
      <c r="R13" s="84"/>
      <c r="S13" s="92" t="s">
        <v>41</v>
      </c>
      <c r="T13" s="93"/>
      <c r="U13" s="55">
        <f>AA8</f>
        <v>0</v>
      </c>
    </row>
    <row r="14" spans="1:27" ht="20.45" customHeight="1" x14ac:dyDescent="0.2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7" ht="16.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6.5" x14ac:dyDescent="0.25">
      <c r="A16" s="1" t="s">
        <v>25</v>
      </c>
      <c r="B16" s="1"/>
      <c r="C16" s="1"/>
      <c r="D16" s="1"/>
      <c r="E16" s="1"/>
      <c r="F16" s="1" t="s">
        <v>26</v>
      </c>
      <c r="G16" s="1"/>
      <c r="I16" s="1"/>
      <c r="J16" s="1"/>
      <c r="M16" s="1" t="s">
        <v>27</v>
      </c>
      <c r="N16" s="1"/>
      <c r="R16" s="1" t="s">
        <v>42</v>
      </c>
      <c r="T16" s="1"/>
      <c r="U16" s="1"/>
    </row>
    <row r="17" spans="1:21" ht="33.200000000000003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 x14ac:dyDescent="0.2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 x14ac:dyDescent="0.25">
      <c r="A20" s="8" t="s">
        <v>83</v>
      </c>
    </row>
    <row r="21" spans="1:21" ht="21" x14ac:dyDescent="0.25">
      <c r="A21" s="8" t="s">
        <v>136</v>
      </c>
    </row>
    <row r="22" spans="1:21" ht="47.85" customHeight="1" x14ac:dyDescent="0.25">
      <c r="A22" s="89" t="s">
        <v>51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T2:T4"/>
    <mergeCell ref="U2:U4"/>
    <mergeCell ref="O5:R5"/>
    <mergeCell ref="U5:U6"/>
    <mergeCell ref="O3:R3"/>
    <mergeCell ref="A3:A4"/>
    <mergeCell ref="B3:C3"/>
    <mergeCell ref="B7:C7"/>
    <mergeCell ref="B9:C9"/>
    <mergeCell ref="B2:K2"/>
    <mergeCell ref="B5:C5"/>
    <mergeCell ref="D5:E5"/>
    <mergeCell ref="F5:G5"/>
    <mergeCell ref="H5:I5"/>
    <mergeCell ref="A5:A6"/>
    <mergeCell ref="D3:E3"/>
    <mergeCell ref="H3:I3"/>
    <mergeCell ref="J3:K3"/>
    <mergeCell ref="F3:G3"/>
    <mergeCell ref="C1:H1"/>
    <mergeCell ref="U7:U8"/>
    <mergeCell ref="U9:U10"/>
    <mergeCell ref="T7:T8"/>
    <mergeCell ref="T9:T10"/>
    <mergeCell ref="S5:S6"/>
    <mergeCell ref="S7:S8"/>
    <mergeCell ref="S9:S10"/>
    <mergeCell ref="T5:T6"/>
    <mergeCell ref="D9:E9"/>
    <mergeCell ref="F7:G7"/>
    <mergeCell ref="F9:G9"/>
    <mergeCell ref="J9:K9"/>
    <mergeCell ref="J5:K5"/>
    <mergeCell ref="L2:R2"/>
    <mergeCell ref="S2:S4"/>
    <mergeCell ref="A22:U22"/>
    <mergeCell ref="S12:T12"/>
    <mergeCell ref="S13:T13"/>
    <mergeCell ref="D7:E7"/>
    <mergeCell ref="H7:I7"/>
    <mergeCell ref="J7:K7"/>
    <mergeCell ref="H9:I9"/>
    <mergeCell ref="A7:A8"/>
    <mergeCell ref="A9:A10"/>
    <mergeCell ref="O7:R7"/>
    <mergeCell ref="O9:R9"/>
  </mergeCells>
  <phoneticPr fontId="3" type="noConversion"/>
  <dataValidations xWindow="133" yWindow="371" count="1">
    <dataValidation type="list" allowBlank="1" showInputMessage="1" showErrorMessage="1" sqref="B7:O7 B5:O5 B9:O9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6" sqref="E26"/>
    </sheetView>
  </sheetViews>
  <sheetFormatPr defaultColWidth="9.1640625" defaultRowHeight="16.5" x14ac:dyDescent="0.25"/>
  <cols>
    <col min="1" max="16384" width="9.1640625" style="5"/>
  </cols>
  <sheetData>
    <row r="1" spans="1:52" x14ac:dyDescent="0.25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  <c r="Q1" s="7">
        <v>17</v>
      </c>
      <c r="R1" s="7">
        <v>18</v>
      </c>
      <c r="S1" s="7">
        <v>19</v>
      </c>
      <c r="T1" s="7">
        <v>20</v>
      </c>
      <c r="U1" s="7">
        <v>21</v>
      </c>
      <c r="V1" s="7">
        <v>22</v>
      </c>
      <c r="W1" s="7">
        <v>23</v>
      </c>
      <c r="X1" s="7">
        <v>24</v>
      </c>
      <c r="Y1" s="7">
        <v>25</v>
      </c>
      <c r="Z1" s="7">
        <v>26</v>
      </c>
      <c r="AA1" s="7">
        <v>27</v>
      </c>
      <c r="AB1" s="7">
        <v>28</v>
      </c>
      <c r="AC1" s="7">
        <v>29</v>
      </c>
      <c r="AD1" s="7">
        <v>30</v>
      </c>
      <c r="AE1" s="7">
        <v>31</v>
      </c>
      <c r="AF1" s="7">
        <v>32</v>
      </c>
      <c r="AG1" s="7">
        <v>33</v>
      </c>
      <c r="AH1" s="7">
        <v>34</v>
      </c>
      <c r="AI1" s="7">
        <v>35</v>
      </c>
      <c r="AJ1" s="7">
        <v>36</v>
      </c>
      <c r="AK1" s="7">
        <v>37</v>
      </c>
      <c r="AL1" s="7">
        <v>38</v>
      </c>
      <c r="AM1" s="7">
        <v>39</v>
      </c>
      <c r="AN1" s="7">
        <v>40</v>
      </c>
      <c r="AO1" s="7">
        <v>41</v>
      </c>
      <c r="AP1" s="7">
        <v>42</v>
      </c>
      <c r="AQ1" s="7">
        <v>43</v>
      </c>
      <c r="AR1" s="7">
        <v>44</v>
      </c>
      <c r="AS1" s="7">
        <v>45</v>
      </c>
      <c r="AT1" s="7">
        <v>46</v>
      </c>
      <c r="AU1" s="7">
        <v>47</v>
      </c>
      <c r="AV1" s="7">
        <v>48</v>
      </c>
      <c r="AW1" s="7">
        <v>49</v>
      </c>
      <c r="AX1" s="7">
        <v>50</v>
      </c>
      <c r="AY1" s="7">
        <v>51</v>
      </c>
      <c r="AZ1" s="7">
        <v>52</v>
      </c>
    </row>
    <row r="2" spans="1:52" ht="33" x14ac:dyDescent="0.25">
      <c r="A2" s="3" t="s">
        <v>35</v>
      </c>
      <c r="B2" s="67" t="s">
        <v>97</v>
      </c>
      <c r="C2" s="67" t="s">
        <v>97</v>
      </c>
      <c r="D2" s="67" t="s">
        <v>100</v>
      </c>
      <c r="E2" s="67" t="s">
        <v>100</v>
      </c>
      <c r="F2" s="67" t="s">
        <v>101</v>
      </c>
      <c r="G2" s="67" t="s">
        <v>101</v>
      </c>
      <c r="H2" s="67" t="s">
        <v>102</v>
      </c>
      <c r="I2" s="67" t="s">
        <v>102</v>
      </c>
      <c r="J2" s="67" t="s">
        <v>103</v>
      </c>
      <c r="K2" s="67" t="s">
        <v>104</v>
      </c>
      <c r="L2" s="67" t="s">
        <v>105</v>
      </c>
      <c r="M2" s="67" t="s">
        <v>106</v>
      </c>
      <c r="N2" s="67" t="s">
        <v>106</v>
      </c>
      <c r="O2" s="67" t="s">
        <v>107</v>
      </c>
      <c r="P2" s="67" t="s">
        <v>107</v>
      </c>
      <c r="Q2" s="67" t="s">
        <v>107</v>
      </c>
      <c r="R2" s="67" t="s">
        <v>107</v>
      </c>
      <c r="S2" s="67" t="s">
        <v>97</v>
      </c>
      <c r="T2" s="67" t="s">
        <v>97</v>
      </c>
      <c r="U2" s="67" t="s">
        <v>100</v>
      </c>
      <c r="V2" s="67" t="s">
        <v>100</v>
      </c>
      <c r="W2" s="67" t="s">
        <v>101</v>
      </c>
      <c r="X2" s="67" t="s">
        <v>101</v>
      </c>
      <c r="Y2" s="67" t="s">
        <v>102</v>
      </c>
      <c r="Z2" s="67" t="s">
        <v>102</v>
      </c>
      <c r="AA2" s="67" t="s">
        <v>103</v>
      </c>
      <c r="AB2" s="67" t="s">
        <v>104</v>
      </c>
      <c r="AC2" s="67" t="s">
        <v>105</v>
      </c>
      <c r="AD2" s="67" t="s">
        <v>106</v>
      </c>
      <c r="AE2" s="67" t="s">
        <v>106</v>
      </c>
      <c r="AF2" s="67" t="s">
        <v>107</v>
      </c>
      <c r="AG2" s="67" t="s">
        <v>107</v>
      </c>
      <c r="AH2" s="67" t="s">
        <v>107</v>
      </c>
      <c r="AI2" s="67" t="s">
        <v>107</v>
      </c>
      <c r="AJ2" s="67" t="s">
        <v>97</v>
      </c>
      <c r="AK2" s="67" t="s">
        <v>97</v>
      </c>
      <c r="AL2" s="67" t="s">
        <v>100</v>
      </c>
      <c r="AM2" s="67" t="s">
        <v>100</v>
      </c>
      <c r="AN2" s="67" t="s">
        <v>101</v>
      </c>
      <c r="AO2" s="67" t="s">
        <v>101</v>
      </c>
      <c r="AP2" s="67" t="s">
        <v>102</v>
      </c>
      <c r="AQ2" s="67" t="s">
        <v>102</v>
      </c>
      <c r="AR2" s="67" t="s">
        <v>103</v>
      </c>
      <c r="AS2" s="67" t="s">
        <v>104</v>
      </c>
      <c r="AT2" s="67" t="s">
        <v>105</v>
      </c>
      <c r="AU2" s="67" t="s">
        <v>106</v>
      </c>
      <c r="AV2" s="67" t="s">
        <v>106</v>
      </c>
      <c r="AW2" s="67" t="s">
        <v>107</v>
      </c>
      <c r="AX2" s="67" t="s">
        <v>107</v>
      </c>
      <c r="AY2" s="67" t="s">
        <v>107</v>
      </c>
      <c r="AZ2" s="67" t="s">
        <v>107</v>
      </c>
    </row>
    <row r="3" spans="1:52" x14ac:dyDescent="0.25">
      <c r="A3" s="4" t="s">
        <v>36</v>
      </c>
      <c r="B3" s="69">
        <v>7</v>
      </c>
      <c r="C3" s="69">
        <v>7</v>
      </c>
      <c r="D3" s="69">
        <v>7</v>
      </c>
      <c r="E3" s="69">
        <v>7</v>
      </c>
      <c r="F3" s="69">
        <v>7</v>
      </c>
      <c r="G3" s="69">
        <v>7</v>
      </c>
      <c r="H3" s="69">
        <v>7</v>
      </c>
      <c r="I3" s="69">
        <v>7</v>
      </c>
      <c r="J3" s="69">
        <v>7</v>
      </c>
      <c r="K3" s="69">
        <v>7</v>
      </c>
      <c r="L3" s="69">
        <v>7</v>
      </c>
      <c r="M3" s="69">
        <v>7</v>
      </c>
      <c r="N3" s="69">
        <v>7</v>
      </c>
      <c r="O3" s="69">
        <v>7</v>
      </c>
      <c r="P3" s="69">
        <v>7</v>
      </c>
      <c r="Q3" s="69">
        <v>7</v>
      </c>
      <c r="R3" s="69">
        <v>7</v>
      </c>
      <c r="S3" s="69">
        <v>8</v>
      </c>
      <c r="T3" s="69">
        <v>8</v>
      </c>
      <c r="U3" s="69">
        <v>8</v>
      </c>
      <c r="V3" s="69">
        <v>8</v>
      </c>
      <c r="W3" s="69">
        <v>8</v>
      </c>
      <c r="X3" s="69">
        <v>8</v>
      </c>
      <c r="Y3" s="69">
        <v>8</v>
      </c>
      <c r="Z3" s="69">
        <v>8</v>
      </c>
      <c r="AA3" s="69">
        <v>8</v>
      </c>
      <c r="AB3" s="69">
        <v>8</v>
      </c>
      <c r="AC3" s="69">
        <v>8</v>
      </c>
      <c r="AD3" s="69">
        <v>8</v>
      </c>
      <c r="AE3" s="69">
        <v>8</v>
      </c>
      <c r="AF3" s="69">
        <v>8</v>
      </c>
      <c r="AG3" s="69">
        <v>8</v>
      </c>
      <c r="AH3" s="69">
        <v>8</v>
      </c>
      <c r="AI3" s="69">
        <v>8</v>
      </c>
      <c r="AJ3" s="69">
        <v>9</v>
      </c>
      <c r="AK3" s="69">
        <v>9</v>
      </c>
      <c r="AL3" s="69">
        <v>9</v>
      </c>
      <c r="AM3" s="69">
        <v>9</v>
      </c>
      <c r="AN3" s="69">
        <v>9</v>
      </c>
      <c r="AO3" s="69">
        <v>9</v>
      </c>
      <c r="AP3" s="69">
        <v>9</v>
      </c>
      <c r="AQ3" s="69">
        <v>9</v>
      </c>
      <c r="AR3" s="69">
        <v>9</v>
      </c>
      <c r="AS3" s="69">
        <v>9</v>
      </c>
      <c r="AT3" s="69">
        <v>9</v>
      </c>
      <c r="AU3" s="69">
        <v>9</v>
      </c>
      <c r="AV3" s="69">
        <v>9</v>
      </c>
      <c r="AW3" s="69">
        <v>9</v>
      </c>
      <c r="AX3" s="69">
        <v>9</v>
      </c>
      <c r="AY3" s="69">
        <v>9</v>
      </c>
      <c r="AZ3" s="69">
        <v>9</v>
      </c>
    </row>
    <row r="4" spans="1:52" x14ac:dyDescent="0.25">
      <c r="A4" s="4" t="s">
        <v>34</v>
      </c>
      <c r="B4" s="67" t="s">
        <v>98</v>
      </c>
      <c r="C4" s="67" t="s">
        <v>99</v>
      </c>
      <c r="D4" s="67" t="s">
        <v>98</v>
      </c>
      <c r="E4" s="67" t="s">
        <v>99</v>
      </c>
      <c r="F4" s="67" t="s">
        <v>98</v>
      </c>
      <c r="G4" s="67" t="s">
        <v>99</v>
      </c>
      <c r="H4" s="67" t="s">
        <v>98</v>
      </c>
      <c r="I4" s="67" t="s">
        <v>99</v>
      </c>
      <c r="J4" s="67" t="s">
        <v>98</v>
      </c>
      <c r="K4" s="67" t="s">
        <v>98</v>
      </c>
      <c r="L4" s="67" t="s">
        <v>98</v>
      </c>
      <c r="M4" s="67" t="s">
        <v>98</v>
      </c>
      <c r="N4" s="67" t="s">
        <v>99</v>
      </c>
      <c r="O4" s="67" t="s">
        <v>98</v>
      </c>
      <c r="P4" s="67" t="s">
        <v>99</v>
      </c>
      <c r="Q4" s="67" t="s">
        <v>98</v>
      </c>
      <c r="R4" s="67" t="s">
        <v>99</v>
      </c>
      <c r="S4" s="67" t="s">
        <v>98</v>
      </c>
      <c r="T4" s="67" t="s">
        <v>99</v>
      </c>
      <c r="U4" s="67" t="s">
        <v>98</v>
      </c>
      <c r="V4" s="67" t="s">
        <v>99</v>
      </c>
      <c r="W4" s="67" t="s">
        <v>98</v>
      </c>
      <c r="X4" s="67" t="s">
        <v>99</v>
      </c>
      <c r="Y4" s="67" t="s">
        <v>98</v>
      </c>
      <c r="Z4" s="67" t="s">
        <v>99</v>
      </c>
      <c r="AA4" s="67" t="s">
        <v>98</v>
      </c>
      <c r="AB4" s="67" t="s">
        <v>98</v>
      </c>
      <c r="AC4" s="67" t="s">
        <v>98</v>
      </c>
      <c r="AD4" s="67" t="s">
        <v>98</v>
      </c>
      <c r="AE4" s="67" t="s">
        <v>99</v>
      </c>
      <c r="AF4" s="67" t="s">
        <v>98</v>
      </c>
      <c r="AG4" s="67" t="s">
        <v>99</v>
      </c>
      <c r="AH4" s="67" t="s">
        <v>98</v>
      </c>
      <c r="AI4" s="67" t="s">
        <v>99</v>
      </c>
      <c r="AJ4" s="67" t="s">
        <v>98</v>
      </c>
      <c r="AK4" s="67" t="s">
        <v>99</v>
      </c>
      <c r="AL4" s="67" t="s">
        <v>98</v>
      </c>
      <c r="AM4" s="67" t="s">
        <v>99</v>
      </c>
      <c r="AN4" s="67" t="s">
        <v>98</v>
      </c>
      <c r="AO4" s="67" t="s">
        <v>99</v>
      </c>
      <c r="AP4" s="67" t="s">
        <v>98</v>
      </c>
      <c r="AQ4" s="67" t="s">
        <v>99</v>
      </c>
      <c r="AR4" s="67" t="s">
        <v>98</v>
      </c>
      <c r="AS4" s="67" t="s">
        <v>98</v>
      </c>
      <c r="AT4" s="67" t="s">
        <v>98</v>
      </c>
      <c r="AU4" s="67" t="s">
        <v>98</v>
      </c>
      <c r="AV4" s="67" t="s">
        <v>99</v>
      </c>
      <c r="AW4" s="67" t="s">
        <v>98</v>
      </c>
      <c r="AX4" s="67" t="s">
        <v>99</v>
      </c>
      <c r="AY4" s="67" t="s">
        <v>98</v>
      </c>
      <c r="AZ4" s="67" t="s">
        <v>99</v>
      </c>
    </row>
    <row r="5" spans="1:52" x14ac:dyDescent="0.25">
      <c r="A5" s="6" t="s">
        <v>90</v>
      </c>
      <c r="B5" s="65" t="s">
        <v>91</v>
      </c>
      <c r="C5" s="65" t="s">
        <v>91</v>
      </c>
      <c r="D5" s="65" t="s">
        <v>91</v>
      </c>
      <c r="E5" s="65" t="s">
        <v>91</v>
      </c>
      <c r="F5" s="65" t="s">
        <v>91</v>
      </c>
      <c r="G5" s="65" t="s">
        <v>91</v>
      </c>
      <c r="H5" s="65" t="s">
        <v>91</v>
      </c>
      <c r="I5" s="65" t="s">
        <v>91</v>
      </c>
      <c r="J5" s="65" t="s">
        <v>91</v>
      </c>
      <c r="K5" s="65" t="s">
        <v>91</v>
      </c>
      <c r="L5" s="65" t="s">
        <v>91</v>
      </c>
      <c r="M5" s="65" t="s">
        <v>91</v>
      </c>
      <c r="N5" s="65" t="s">
        <v>91</v>
      </c>
      <c r="O5" s="65" t="s">
        <v>91</v>
      </c>
      <c r="P5" s="65" t="s">
        <v>91</v>
      </c>
      <c r="Q5" s="65" t="s">
        <v>91</v>
      </c>
      <c r="R5" s="65" t="s">
        <v>91</v>
      </c>
      <c r="S5" s="65" t="s">
        <v>91</v>
      </c>
      <c r="T5" s="65" t="s">
        <v>91</v>
      </c>
      <c r="U5" s="65" t="s">
        <v>91</v>
      </c>
      <c r="V5" s="65" t="s">
        <v>91</v>
      </c>
      <c r="W5" s="65" t="s">
        <v>91</v>
      </c>
      <c r="X5" s="65" t="s">
        <v>91</v>
      </c>
      <c r="Y5" s="65" t="s">
        <v>91</v>
      </c>
      <c r="Z5" s="65" t="s">
        <v>91</v>
      </c>
      <c r="AA5" s="65" t="s">
        <v>91</v>
      </c>
      <c r="AB5" s="65" t="s">
        <v>91</v>
      </c>
      <c r="AC5" s="65" t="s">
        <v>91</v>
      </c>
      <c r="AD5" s="65" t="s">
        <v>91</v>
      </c>
      <c r="AE5" s="65" t="s">
        <v>91</v>
      </c>
      <c r="AF5" s="65" t="s">
        <v>91</v>
      </c>
      <c r="AG5" s="65" t="s">
        <v>91</v>
      </c>
      <c r="AH5" s="65" t="s">
        <v>91</v>
      </c>
      <c r="AI5" s="65" t="s">
        <v>91</v>
      </c>
      <c r="AJ5" s="65" t="s">
        <v>91</v>
      </c>
      <c r="AK5" s="65" t="s">
        <v>91</v>
      </c>
      <c r="AL5" s="65" t="s">
        <v>91</v>
      </c>
      <c r="AM5" s="65" t="s">
        <v>91</v>
      </c>
      <c r="AN5" s="65" t="s">
        <v>91</v>
      </c>
      <c r="AO5" s="65" t="s">
        <v>91</v>
      </c>
      <c r="AP5" s="65" t="s">
        <v>91</v>
      </c>
      <c r="AQ5" s="65" t="s">
        <v>91</v>
      </c>
      <c r="AR5" s="65" t="s">
        <v>91</v>
      </c>
      <c r="AS5" s="65" t="s">
        <v>91</v>
      </c>
      <c r="AT5" s="65" t="s">
        <v>91</v>
      </c>
      <c r="AU5" s="65" t="s">
        <v>91</v>
      </c>
      <c r="AV5" s="65" t="s">
        <v>91</v>
      </c>
      <c r="AW5" s="65" t="s">
        <v>91</v>
      </c>
      <c r="AX5" s="65" t="s">
        <v>91</v>
      </c>
      <c r="AY5" s="65" t="s">
        <v>91</v>
      </c>
      <c r="AZ5" s="65" t="s">
        <v>91</v>
      </c>
    </row>
    <row r="6" spans="1:52" x14ac:dyDescent="0.25">
      <c r="A6" s="6" t="s">
        <v>52</v>
      </c>
      <c r="B6" s="86">
        <v>113</v>
      </c>
      <c r="C6" s="86">
        <v>50</v>
      </c>
      <c r="D6" s="86">
        <v>159</v>
      </c>
      <c r="E6" s="86">
        <v>57</v>
      </c>
      <c r="F6" s="86">
        <v>141</v>
      </c>
      <c r="G6" s="86">
        <v>49</v>
      </c>
      <c r="H6" s="86">
        <v>126</v>
      </c>
      <c r="I6" s="86">
        <v>58</v>
      </c>
      <c r="J6" s="86">
        <v>113</v>
      </c>
      <c r="K6" s="86">
        <v>74</v>
      </c>
      <c r="L6" s="86">
        <v>146</v>
      </c>
      <c r="M6" s="86">
        <v>94</v>
      </c>
      <c r="N6" s="86">
        <v>39</v>
      </c>
      <c r="O6" s="86">
        <v>160</v>
      </c>
      <c r="P6" s="86">
        <v>48</v>
      </c>
      <c r="Q6" s="87">
        <v>0</v>
      </c>
      <c r="R6" s="87">
        <v>0</v>
      </c>
      <c r="S6" s="86">
        <v>113</v>
      </c>
      <c r="T6" s="86">
        <v>57</v>
      </c>
      <c r="U6" s="86">
        <v>180</v>
      </c>
      <c r="V6" s="86">
        <v>67</v>
      </c>
      <c r="W6" s="86">
        <v>113</v>
      </c>
      <c r="X6" s="86">
        <v>51</v>
      </c>
      <c r="Y6" s="86">
        <v>135</v>
      </c>
      <c r="Z6" s="86">
        <v>49</v>
      </c>
      <c r="AA6" s="86">
        <v>124</v>
      </c>
      <c r="AB6" s="86">
        <v>76</v>
      </c>
      <c r="AC6" s="86">
        <v>146</v>
      </c>
      <c r="AD6" s="86">
        <v>100</v>
      </c>
      <c r="AE6" s="86">
        <v>39</v>
      </c>
      <c r="AF6" s="86">
        <v>163</v>
      </c>
      <c r="AG6" s="86">
        <v>65</v>
      </c>
      <c r="AH6" s="87">
        <v>0</v>
      </c>
      <c r="AI6" s="87">
        <v>0</v>
      </c>
      <c r="AJ6" s="86">
        <v>109</v>
      </c>
      <c r="AK6" s="86">
        <v>57</v>
      </c>
      <c r="AL6" s="86">
        <v>175</v>
      </c>
      <c r="AM6" s="86">
        <v>63</v>
      </c>
      <c r="AN6" s="86">
        <v>136</v>
      </c>
      <c r="AO6" s="86">
        <v>51</v>
      </c>
      <c r="AP6" s="86">
        <v>139</v>
      </c>
      <c r="AQ6" s="86">
        <v>55</v>
      </c>
      <c r="AR6" s="86">
        <v>128</v>
      </c>
      <c r="AS6" s="86">
        <v>78</v>
      </c>
      <c r="AT6" s="86">
        <v>141</v>
      </c>
      <c r="AU6" s="86">
        <v>102</v>
      </c>
      <c r="AV6" s="86">
        <v>44</v>
      </c>
      <c r="AW6" s="86">
        <v>145</v>
      </c>
      <c r="AX6" s="86">
        <v>67</v>
      </c>
      <c r="AY6" s="87">
        <v>0</v>
      </c>
      <c r="AZ6" s="87">
        <v>0</v>
      </c>
    </row>
    <row r="7" spans="1:52" x14ac:dyDescent="0.25">
      <c r="A7" s="6" t="s">
        <v>29</v>
      </c>
      <c r="B7" s="86">
        <v>108</v>
      </c>
      <c r="C7" s="86">
        <v>57</v>
      </c>
      <c r="D7" s="86">
        <v>157</v>
      </c>
      <c r="E7" s="86">
        <v>52</v>
      </c>
      <c r="F7" s="86">
        <v>120</v>
      </c>
      <c r="G7" s="86">
        <v>54</v>
      </c>
      <c r="H7" s="86">
        <v>117</v>
      </c>
      <c r="I7" s="86">
        <v>48</v>
      </c>
      <c r="J7" s="86">
        <v>129</v>
      </c>
      <c r="K7" s="86">
        <v>65</v>
      </c>
      <c r="L7" s="86">
        <v>128</v>
      </c>
      <c r="M7" s="87">
        <v>0</v>
      </c>
      <c r="N7" s="87">
        <v>0</v>
      </c>
      <c r="O7" s="86">
        <v>175</v>
      </c>
      <c r="P7" s="86">
        <v>69</v>
      </c>
      <c r="Q7" s="87">
        <v>0</v>
      </c>
      <c r="R7" s="87">
        <v>0</v>
      </c>
      <c r="S7" s="86">
        <v>120</v>
      </c>
      <c r="T7" s="86">
        <v>65</v>
      </c>
      <c r="U7" s="86">
        <v>158</v>
      </c>
      <c r="V7" s="86">
        <v>52</v>
      </c>
      <c r="W7" s="86">
        <v>146</v>
      </c>
      <c r="X7" s="86">
        <v>50</v>
      </c>
      <c r="Y7" s="86">
        <v>122</v>
      </c>
      <c r="Z7" s="86">
        <v>58</v>
      </c>
      <c r="AA7" s="86">
        <v>148</v>
      </c>
      <c r="AB7" s="86">
        <v>84</v>
      </c>
      <c r="AC7" s="86">
        <v>158</v>
      </c>
      <c r="AD7" s="87">
        <v>0</v>
      </c>
      <c r="AE7" s="87">
        <v>0</v>
      </c>
      <c r="AF7" s="86">
        <v>164</v>
      </c>
      <c r="AG7" s="86">
        <v>56</v>
      </c>
      <c r="AH7" s="87">
        <v>0</v>
      </c>
      <c r="AI7" s="87">
        <v>0</v>
      </c>
      <c r="AJ7" s="86">
        <v>117</v>
      </c>
      <c r="AK7" s="86">
        <v>61</v>
      </c>
      <c r="AL7" s="86">
        <v>149</v>
      </c>
      <c r="AM7" s="86">
        <v>46</v>
      </c>
      <c r="AN7" s="86">
        <v>146</v>
      </c>
      <c r="AO7" s="86">
        <v>58</v>
      </c>
      <c r="AP7" s="86">
        <v>135</v>
      </c>
      <c r="AQ7" s="86">
        <v>57</v>
      </c>
      <c r="AR7" s="86">
        <v>166</v>
      </c>
      <c r="AS7" s="86">
        <v>86</v>
      </c>
      <c r="AT7" s="86">
        <v>148</v>
      </c>
      <c r="AU7" s="87">
        <v>0</v>
      </c>
      <c r="AV7" s="87">
        <v>0</v>
      </c>
      <c r="AW7" s="86">
        <v>183</v>
      </c>
      <c r="AX7" s="86">
        <v>48</v>
      </c>
      <c r="AY7" s="87">
        <v>0</v>
      </c>
      <c r="AZ7" s="87">
        <v>0</v>
      </c>
    </row>
    <row r="8" spans="1:52" x14ac:dyDescent="0.25">
      <c r="A8" s="6" t="s">
        <v>31</v>
      </c>
      <c r="B8" s="86">
        <v>134</v>
      </c>
      <c r="C8" s="86">
        <v>77</v>
      </c>
      <c r="D8" s="86">
        <v>191</v>
      </c>
      <c r="E8" s="86">
        <v>48</v>
      </c>
      <c r="F8" s="86">
        <v>176</v>
      </c>
      <c r="G8" s="86">
        <v>65</v>
      </c>
      <c r="H8" s="86">
        <v>128</v>
      </c>
      <c r="I8" s="86">
        <v>58</v>
      </c>
      <c r="J8" s="86">
        <v>150</v>
      </c>
      <c r="K8" s="86">
        <v>91</v>
      </c>
      <c r="L8" s="87">
        <v>0</v>
      </c>
      <c r="M8" s="86">
        <v>110</v>
      </c>
      <c r="N8" s="86">
        <v>44</v>
      </c>
      <c r="O8" s="86">
        <v>125</v>
      </c>
      <c r="P8" s="86">
        <v>37</v>
      </c>
      <c r="Q8" s="87">
        <v>0</v>
      </c>
      <c r="R8" s="87">
        <v>0</v>
      </c>
      <c r="S8" s="86">
        <v>120</v>
      </c>
      <c r="T8" s="86">
        <v>64</v>
      </c>
      <c r="U8" s="86">
        <v>213</v>
      </c>
      <c r="V8" s="86">
        <v>59</v>
      </c>
      <c r="W8" s="86">
        <v>192</v>
      </c>
      <c r="X8" s="86">
        <v>64</v>
      </c>
      <c r="Y8" s="86">
        <v>142</v>
      </c>
      <c r="Z8" s="86">
        <v>59</v>
      </c>
      <c r="AA8" s="86">
        <v>148</v>
      </c>
      <c r="AB8" s="86">
        <v>76</v>
      </c>
      <c r="AC8" s="87">
        <v>0</v>
      </c>
      <c r="AD8" s="86">
        <v>132</v>
      </c>
      <c r="AE8" s="86">
        <v>57</v>
      </c>
      <c r="AF8" s="86">
        <v>203</v>
      </c>
      <c r="AG8" s="86">
        <v>49</v>
      </c>
      <c r="AH8" s="87">
        <v>0</v>
      </c>
      <c r="AI8" s="87">
        <v>0</v>
      </c>
      <c r="AJ8" s="86">
        <v>130</v>
      </c>
      <c r="AK8" s="86">
        <v>59</v>
      </c>
      <c r="AL8" s="86">
        <v>168</v>
      </c>
      <c r="AM8" s="86">
        <v>40</v>
      </c>
      <c r="AN8" s="86">
        <v>206</v>
      </c>
      <c r="AO8" s="86">
        <v>63</v>
      </c>
      <c r="AP8" s="86">
        <v>133</v>
      </c>
      <c r="AQ8" s="86">
        <v>42</v>
      </c>
      <c r="AR8" s="86">
        <v>135</v>
      </c>
      <c r="AS8" s="86">
        <v>77</v>
      </c>
      <c r="AT8" s="87">
        <v>0</v>
      </c>
      <c r="AU8" s="86">
        <v>123</v>
      </c>
      <c r="AV8" s="86">
        <v>48</v>
      </c>
      <c r="AW8" s="86">
        <v>161</v>
      </c>
      <c r="AX8" s="86">
        <v>64</v>
      </c>
      <c r="AY8" s="87">
        <v>0</v>
      </c>
      <c r="AZ8" s="87">
        <v>0</v>
      </c>
    </row>
    <row r="9" spans="1:52" x14ac:dyDescent="0.25">
      <c r="A9" s="6" t="s">
        <v>30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6">
        <v>102</v>
      </c>
      <c r="N9" s="86">
        <v>46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6">
        <v>107</v>
      </c>
      <c r="AE9" s="86">
        <v>42</v>
      </c>
      <c r="AF9" s="87">
        <v>0</v>
      </c>
      <c r="AG9" s="87">
        <v>0</v>
      </c>
      <c r="AH9" s="87">
        <v>0</v>
      </c>
      <c r="AI9" s="87">
        <v>0</v>
      </c>
      <c r="AJ9" s="87"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v>0</v>
      </c>
      <c r="AU9" s="86">
        <v>110</v>
      </c>
      <c r="AV9" s="86">
        <v>48</v>
      </c>
      <c r="AW9" s="87">
        <v>0</v>
      </c>
      <c r="AX9" s="87">
        <v>0</v>
      </c>
      <c r="AY9" s="87">
        <v>0</v>
      </c>
      <c r="AZ9" s="87">
        <v>0</v>
      </c>
    </row>
    <row r="10" spans="1:52" x14ac:dyDescent="0.25">
      <c r="A10" s="6" t="s">
        <v>33</v>
      </c>
      <c r="B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6">
        <v>152</v>
      </c>
      <c r="K10" s="87">
        <v>0</v>
      </c>
      <c r="L10" s="86">
        <v>157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6">
        <v>139</v>
      </c>
      <c r="AB10" s="87">
        <v>0</v>
      </c>
      <c r="AC10" s="86">
        <v>160</v>
      </c>
      <c r="AD10" s="87">
        <v>0</v>
      </c>
      <c r="AE10" s="87">
        <v>0</v>
      </c>
      <c r="AF10" s="87">
        <v>0</v>
      </c>
      <c r="AG10" s="87">
        <v>0</v>
      </c>
      <c r="AH10" s="87">
        <v>0</v>
      </c>
      <c r="AI10" s="87">
        <v>0</v>
      </c>
      <c r="AJ10" s="87"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6">
        <v>156</v>
      </c>
      <c r="AS10" s="87">
        <v>0</v>
      </c>
      <c r="AT10" s="86">
        <v>170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v>0</v>
      </c>
    </row>
    <row r="11" spans="1:52" x14ac:dyDescent="0.25">
      <c r="A11" s="6" t="s">
        <v>32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6">
        <v>181</v>
      </c>
      <c r="M11" s="87">
        <v>0</v>
      </c>
      <c r="N11" s="87">
        <v>0</v>
      </c>
      <c r="O11" s="86">
        <v>118</v>
      </c>
      <c r="P11" s="86">
        <v>16</v>
      </c>
      <c r="Q11" s="86">
        <v>124</v>
      </c>
      <c r="R11" s="86">
        <v>45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6">
        <v>167</v>
      </c>
      <c r="AD11" s="87">
        <v>0</v>
      </c>
      <c r="AE11" s="87">
        <v>0</v>
      </c>
      <c r="AF11" s="86">
        <v>132</v>
      </c>
      <c r="AG11" s="86">
        <v>22</v>
      </c>
      <c r="AH11" s="86">
        <v>192</v>
      </c>
      <c r="AI11" s="86">
        <v>54</v>
      </c>
      <c r="AJ11" s="87"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6">
        <v>178</v>
      </c>
      <c r="AU11" s="87">
        <v>0</v>
      </c>
      <c r="AV11" s="87">
        <v>0</v>
      </c>
      <c r="AW11" s="86">
        <v>163</v>
      </c>
      <c r="AX11" s="86">
        <v>19</v>
      </c>
      <c r="AY11" s="86">
        <v>182</v>
      </c>
      <c r="AZ11" s="86">
        <v>68</v>
      </c>
    </row>
    <row r="12" spans="1:52" x14ac:dyDescent="0.25">
      <c r="A12" s="6" t="s">
        <v>37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</row>
  </sheetData>
  <sheetProtection select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Normal="100" workbookViewId="0">
      <selection sqref="A1:M1"/>
    </sheetView>
  </sheetViews>
  <sheetFormatPr defaultColWidth="10.1640625" defaultRowHeight="16.5" x14ac:dyDescent="0.25"/>
  <cols>
    <col min="1" max="1" width="15" style="15" customWidth="1"/>
    <col min="2" max="2" width="10.6640625" style="15" customWidth="1"/>
    <col min="3" max="3" width="9.83203125" style="36" customWidth="1"/>
    <col min="4" max="5" width="9.1640625" style="15" customWidth="1"/>
    <col min="6" max="6" width="8.33203125" style="15" bestFit="1" customWidth="1"/>
    <col min="7" max="7" width="9.1640625" style="15" bestFit="1" customWidth="1"/>
    <col min="8" max="8" width="17.83203125" style="15" customWidth="1"/>
    <col min="9" max="9" width="12" style="15" customWidth="1"/>
    <col min="10" max="10" width="5.6640625" style="15" customWidth="1"/>
    <col min="11" max="11" width="5.5" style="15" customWidth="1"/>
    <col min="12" max="12" width="6.6640625" style="15" customWidth="1"/>
    <col min="13" max="13" width="14" style="15" customWidth="1"/>
    <col min="14" max="16384" width="10.1640625" style="15"/>
  </cols>
  <sheetData>
    <row r="1" spans="1:18" ht="21.75" thickBot="1" x14ac:dyDescent="0.3">
      <c r="A1" s="142" t="s">
        <v>134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8" ht="34.700000000000003" customHeight="1" thickTop="1" x14ac:dyDescent="0.25">
      <c r="A2" s="143" t="s">
        <v>53</v>
      </c>
      <c r="B2" s="144"/>
      <c r="C2" s="144"/>
      <c r="D2" s="144"/>
      <c r="E2" s="144"/>
      <c r="F2" s="145" t="s">
        <v>54</v>
      </c>
      <c r="G2" s="145"/>
      <c r="H2" s="145"/>
      <c r="I2" s="146" t="s">
        <v>55</v>
      </c>
      <c r="J2" s="148" t="s">
        <v>56</v>
      </c>
      <c r="K2" s="149"/>
      <c r="L2" s="149"/>
      <c r="M2" s="150"/>
    </row>
    <row r="3" spans="1:18" ht="28.5" customHeight="1" x14ac:dyDescent="0.25">
      <c r="A3" s="151" t="s">
        <v>57</v>
      </c>
      <c r="B3" s="152" t="s">
        <v>58</v>
      </c>
      <c r="C3" s="154" t="s">
        <v>59</v>
      </c>
      <c r="D3" s="155"/>
      <c r="E3" s="155"/>
      <c r="F3" s="47" t="s">
        <v>80</v>
      </c>
      <c r="G3" s="47" t="s">
        <v>82</v>
      </c>
      <c r="H3" s="128" t="s">
        <v>60</v>
      </c>
      <c r="I3" s="147"/>
      <c r="J3" s="130" t="s">
        <v>61</v>
      </c>
      <c r="K3" s="131"/>
      <c r="L3" s="131"/>
      <c r="M3" s="132" t="s">
        <v>62</v>
      </c>
    </row>
    <row r="4" spans="1:18" ht="28.5" customHeight="1" x14ac:dyDescent="0.25">
      <c r="A4" s="151"/>
      <c r="B4" s="153"/>
      <c r="C4" s="46" t="s">
        <v>63</v>
      </c>
      <c r="D4" s="46" t="s">
        <v>64</v>
      </c>
      <c r="E4" s="16" t="s">
        <v>65</v>
      </c>
      <c r="F4" s="48" t="s">
        <v>81</v>
      </c>
      <c r="G4" s="48" t="s">
        <v>81</v>
      </c>
      <c r="H4" s="129"/>
      <c r="I4" s="131"/>
      <c r="J4" s="17" t="s">
        <v>63</v>
      </c>
      <c r="K4" s="17" t="s">
        <v>64</v>
      </c>
      <c r="L4" s="18" t="s">
        <v>66</v>
      </c>
      <c r="M4" s="133"/>
    </row>
    <row r="5" spans="1:18" ht="36.75" customHeight="1" thickBot="1" x14ac:dyDescent="0.3">
      <c r="A5" s="37" t="str">
        <f>統計表!C1</f>
        <v>學校名稱</v>
      </c>
      <c r="B5" s="45" t="s">
        <v>79</v>
      </c>
      <c r="C5" s="45" t="s">
        <v>79</v>
      </c>
      <c r="D5" s="45" t="s">
        <v>79</v>
      </c>
      <c r="E5" s="19" t="e">
        <f>C5+D5</f>
        <v>#VALUE!</v>
      </c>
      <c r="F5" s="20">
        <f>F40</f>
        <v>0</v>
      </c>
      <c r="G5" s="20">
        <f>G40</f>
        <v>0</v>
      </c>
      <c r="H5" s="20">
        <f>F5+G5</f>
        <v>0</v>
      </c>
      <c r="I5" s="21" t="e">
        <f>H5/E5</f>
        <v>#VALUE!</v>
      </c>
      <c r="J5" s="44">
        <f>D40</f>
        <v>0</v>
      </c>
      <c r="K5" s="44">
        <f>E40</f>
        <v>0</v>
      </c>
      <c r="L5" s="22">
        <f>J5+K5</f>
        <v>0</v>
      </c>
      <c r="M5" s="23">
        <f>H40</f>
        <v>0</v>
      </c>
    </row>
    <row r="6" spans="1:18" ht="17.25" thickTop="1" x14ac:dyDescent="0.25">
      <c r="A6" s="134" t="s">
        <v>67</v>
      </c>
      <c r="B6" s="135"/>
      <c r="C6" s="135"/>
      <c r="D6" s="135"/>
      <c r="E6" s="135"/>
      <c r="F6" s="135"/>
      <c r="G6" s="135"/>
      <c r="H6" s="135"/>
      <c r="I6" s="24"/>
      <c r="J6" s="24"/>
      <c r="K6" s="24"/>
      <c r="L6" s="25"/>
      <c r="M6" s="25"/>
    </row>
    <row r="8" spans="1:18" ht="27.75" x14ac:dyDescent="0.4">
      <c r="A8" s="136" t="s">
        <v>68</v>
      </c>
      <c r="B8" s="136"/>
      <c r="C8" s="136"/>
      <c r="D8" s="136"/>
      <c r="E8" s="136"/>
      <c r="F8" s="136"/>
      <c r="G8" s="136"/>
      <c r="H8" s="136"/>
      <c r="I8" s="26"/>
      <c r="J8" s="26"/>
      <c r="K8" s="26"/>
      <c r="L8" s="26"/>
      <c r="M8" s="26"/>
    </row>
    <row r="9" spans="1:18" ht="45.2" customHeight="1" x14ac:dyDescent="0.3">
      <c r="A9" s="125" t="s">
        <v>69</v>
      </c>
      <c r="B9" s="138" t="s">
        <v>70</v>
      </c>
      <c r="C9" s="138" t="s">
        <v>71</v>
      </c>
      <c r="D9" s="140" t="s">
        <v>72</v>
      </c>
      <c r="E9" s="141"/>
      <c r="F9" s="125" t="s">
        <v>73</v>
      </c>
      <c r="G9" s="125"/>
      <c r="H9" s="125" t="s">
        <v>78</v>
      </c>
      <c r="R9" s="27"/>
    </row>
    <row r="10" spans="1:18" x14ac:dyDescent="0.25">
      <c r="A10" s="137"/>
      <c r="B10" s="139"/>
      <c r="C10" s="139"/>
      <c r="D10" s="28" t="s">
        <v>63</v>
      </c>
      <c r="E10" s="28" t="s">
        <v>64</v>
      </c>
      <c r="F10" s="29" t="s">
        <v>74</v>
      </c>
      <c r="G10" s="29" t="s">
        <v>75</v>
      </c>
      <c r="H10" s="126"/>
    </row>
    <row r="11" spans="1:18" x14ac:dyDescent="0.25">
      <c r="A11" s="38"/>
      <c r="B11" s="50"/>
      <c r="C11" s="40"/>
      <c r="D11" s="39"/>
      <c r="E11" s="39"/>
      <c r="F11" s="30"/>
      <c r="G11" s="30"/>
      <c r="H11" s="41"/>
      <c r="I11" s="49"/>
    </row>
    <row r="12" spans="1:18" x14ac:dyDescent="0.25">
      <c r="A12" s="38"/>
      <c r="B12" s="42"/>
      <c r="C12" s="40"/>
      <c r="D12" s="42"/>
      <c r="E12" s="42"/>
      <c r="F12" s="31"/>
      <c r="G12" s="31"/>
      <c r="H12" s="41"/>
    </row>
    <row r="13" spans="1:18" x14ac:dyDescent="0.25">
      <c r="A13" s="38"/>
      <c r="B13" s="42"/>
      <c r="C13" s="40"/>
      <c r="D13" s="42"/>
      <c r="E13" s="42"/>
      <c r="F13" s="31"/>
      <c r="G13" s="31"/>
      <c r="H13" s="41"/>
    </row>
    <row r="14" spans="1:18" x14ac:dyDescent="0.25">
      <c r="A14" s="38"/>
      <c r="B14" s="42"/>
      <c r="C14" s="40"/>
      <c r="D14" s="42"/>
      <c r="E14" s="42"/>
      <c r="F14" s="31"/>
      <c r="G14" s="31"/>
      <c r="H14" s="41"/>
    </row>
    <row r="15" spans="1:18" x14ac:dyDescent="0.25">
      <c r="A15" s="38"/>
      <c r="B15" s="42"/>
      <c r="C15" s="40"/>
      <c r="D15" s="42"/>
      <c r="E15" s="42"/>
      <c r="F15" s="31"/>
      <c r="G15" s="31"/>
      <c r="H15" s="41"/>
    </row>
    <row r="16" spans="1:18" x14ac:dyDescent="0.25">
      <c r="A16" s="38"/>
      <c r="B16" s="42"/>
      <c r="C16" s="40"/>
      <c r="D16" s="42"/>
      <c r="E16" s="42"/>
      <c r="F16" s="31"/>
      <c r="G16" s="31"/>
      <c r="H16" s="41"/>
    </row>
    <row r="17" spans="1:8" x14ac:dyDescent="0.25">
      <c r="A17" s="38"/>
      <c r="B17" s="42"/>
      <c r="C17" s="40"/>
      <c r="D17" s="42"/>
      <c r="E17" s="42"/>
      <c r="F17" s="31"/>
      <c r="G17" s="31"/>
      <c r="H17" s="41"/>
    </row>
    <row r="18" spans="1:8" x14ac:dyDescent="0.25">
      <c r="A18" s="38"/>
      <c r="B18" s="42"/>
      <c r="C18" s="40"/>
      <c r="D18" s="42"/>
      <c r="E18" s="42"/>
      <c r="F18" s="31"/>
      <c r="G18" s="31"/>
      <c r="H18" s="41"/>
    </row>
    <row r="19" spans="1:8" x14ac:dyDescent="0.25">
      <c r="A19" s="38"/>
      <c r="B19" s="42"/>
      <c r="C19" s="40"/>
      <c r="D19" s="42"/>
      <c r="E19" s="42"/>
      <c r="F19" s="31"/>
      <c r="G19" s="31"/>
      <c r="H19" s="41"/>
    </row>
    <row r="20" spans="1:8" x14ac:dyDescent="0.25">
      <c r="A20" s="38"/>
      <c r="B20" s="42"/>
      <c r="C20" s="40"/>
      <c r="D20" s="42"/>
      <c r="E20" s="42"/>
      <c r="F20" s="31"/>
      <c r="G20" s="31"/>
      <c r="H20" s="41"/>
    </row>
    <row r="21" spans="1:8" x14ac:dyDescent="0.25">
      <c r="A21" s="38"/>
      <c r="B21" s="42"/>
      <c r="C21" s="40"/>
      <c r="D21" s="42"/>
      <c r="E21" s="42"/>
      <c r="F21" s="31"/>
      <c r="G21" s="31"/>
      <c r="H21" s="41"/>
    </row>
    <row r="22" spans="1:8" x14ac:dyDescent="0.25">
      <c r="A22" s="38"/>
      <c r="B22" s="42"/>
      <c r="C22" s="40"/>
      <c r="D22" s="42"/>
      <c r="E22" s="42"/>
      <c r="F22" s="31"/>
      <c r="G22" s="31"/>
      <c r="H22" s="41"/>
    </row>
    <row r="23" spans="1:8" x14ac:dyDescent="0.25">
      <c r="A23" s="38"/>
      <c r="B23" s="42"/>
      <c r="C23" s="40"/>
      <c r="D23" s="42"/>
      <c r="E23" s="42"/>
      <c r="F23" s="31"/>
      <c r="G23" s="31"/>
      <c r="H23" s="41"/>
    </row>
    <row r="24" spans="1:8" x14ac:dyDescent="0.25">
      <c r="A24" s="38"/>
      <c r="B24" s="42"/>
      <c r="C24" s="40"/>
      <c r="D24" s="42"/>
      <c r="E24" s="42"/>
      <c r="F24" s="31"/>
      <c r="G24" s="31"/>
      <c r="H24" s="41"/>
    </row>
    <row r="25" spans="1:8" x14ac:dyDescent="0.25">
      <c r="A25" s="38"/>
      <c r="B25" s="42"/>
      <c r="C25" s="40"/>
      <c r="D25" s="42"/>
      <c r="E25" s="42"/>
      <c r="F25" s="31"/>
      <c r="G25" s="31"/>
      <c r="H25" s="41"/>
    </row>
    <row r="26" spans="1:8" x14ac:dyDescent="0.25">
      <c r="A26" s="38"/>
      <c r="B26" s="42"/>
      <c r="C26" s="40"/>
      <c r="D26" s="42"/>
      <c r="E26" s="42"/>
      <c r="F26" s="31"/>
      <c r="G26" s="31"/>
      <c r="H26" s="41"/>
    </row>
    <row r="27" spans="1:8" x14ac:dyDescent="0.25">
      <c r="A27" s="38"/>
      <c r="B27" s="42"/>
      <c r="C27" s="40"/>
      <c r="D27" s="42"/>
      <c r="E27" s="42"/>
      <c r="F27" s="31"/>
      <c r="G27" s="31"/>
      <c r="H27" s="41"/>
    </row>
    <row r="28" spans="1:8" x14ac:dyDescent="0.25">
      <c r="A28" s="38"/>
      <c r="B28" s="42"/>
      <c r="C28" s="40"/>
      <c r="D28" s="42"/>
      <c r="E28" s="42"/>
      <c r="F28" s="31"/>
      <c r="G28" s="31"/>
      <c r="H28" s="41"/>
    </row>
    <row r="29" spans="1:8" x14ac:dyDescent="0.25">
      <c r="A29" s="38"/>
      <c r="B29" s="42"/>
      <c r="C29" s="40"/>
      <c r="D29" s="42"/>
      <c r="E29" s="42"/>
      <c r="F29" s="31"/>
      <c r="G29" s="31"/>
      <c r="H29" s="41"/>
    </row>
    <row r="30" spans="1:8" x14ac:dyDescent="0.25">
      <c r="A30" s="38"/>
      <c r="B30" s="42"/>
      <c r="C30" s="40"/>
      <c r="D30" s="42"/>
      <c r="E30" s="42"/>
      <c r="F30" s="31"/>
      <c r="G30" s="31"/>
      <c r="H30" s="41"/>
    </row>
    <row r="31" spans="1:8" x14ac:dyDescent="0.25">
      <c r="A31" s="38"/>
      <c r="B31" s="42"/>
      <c r="C31" s="40"/>
      <c r="D31" s="42"/>
      <c r="E31" s="42"/>
      <c r="F31" s="31"/>
      <c r="G31" s="31"/>
      <c r="H31" s="41"/>
    </row>
    <row r="32" spans="1:8" x14ac:dyDescent="0.25">
      <c r="A32" s="38"/>
      <c r="B32" s="42"/>
      <c r="C32" s="40"/>
      <c r="D32" s="42"/>
      <c r="E32" s="42"/>
      <c r="F32" s="31"/>
      <c r="G32" s="31"/>
      <c r="H32" s="41"/>
    </row>
    <row r="33" spans="1:13" x14ac:dyDescent="0.25">
      <c r="A33" s="38"/>
      <c r="B33" s="42"/>
      <c r="C33" s="40"/>
      <c r="D33" s="42"/>
      <c r="E33" s="42"/>
      <c r="F33" s="31"/>
      <c r="G33" s="31"/>
      <c r="H33" s="41"/>
    </row>
    <row r="34" spans="1:13" x14ac:dyDescent="0.25">
      <c r="A34" s="38"/>
      <c r="B34" s="42"/>
      <c r="C34" s="40"/>
      <c r="D34" s="42"/>
      <c r="E34" s="42"/>
      <c r="F34" s="31"/>
      <c r="G34" s="31"/>
      <c r="H34" s="41"/>
    </row>
    <row r="35" spans="1:13" x14ac:dyDescent="0.25">
      <c r="A35" s="38"/>
      <c r="B35" s="42"/>
      <c r="C35" s="40"/>
      <c r="D35" s="42"/>
      <c r="E35" s="42"/>
      <c r="F35" s="31"/>
      <c r="G35" s="31"/>
      <c r="H35" s="41"/>
    </row>
    <row r="36" spans="1:13" x14ac:dyDescent="0.25">
      <c r="A36" s="38"/>
      <c r="B36" s="42"/>
      <c r="C36" s="40"/>
      <c r="D36" s="42"/>
      <c r="E36" s="42"/>
      <c r="F36" s="31"/>
      <c r="G36" s="31"/>
      <c r="H36" s="41"/>
    </row>
    <row r="37" spans="1:13" x14ac:dyDescent="0.25">
      <c r="A37" s="38"/>
      <c r="B37" s="42"/>
      <c r="C37" s="40"/>
      <c r="D37" s="42"/>
      <c r="E37" s="42"/>
      <c r="F37" s="31"/>
      <c r="G37" s="31"/>
      <c r="H37" s="41"/>
    </row>
    <row r="38" spans="1:13" x14ac:dyDescent="0.25">
      <c r="A38" s="38"/>
      <c r="B38" s="42"/>
      <c r="C38" s="40"/>
      <c r="D38" s="42"/>
      <c r="E38" s="42"/>
      <c r="F38" s="31"/>
      <c r="G38" s="31"/>
      <c r="H38" s="41"/>
    </row>
    <row r="39" spans="1:13" x14ac:dyDescent="0.25">
      <c r="A39" s="43" t="s">
        <v>76</v>
      </c>
      <c r="B39" s="42"/>
      <c r="C39" s="40"/>
      <c r="D39" s="42"/>
      <c r="E39" s="42"/>
      <c r="F39" s="31"/>
      <c r="G39" s="31"/>
      <c r="H39" s="41"/>
    </row>
    <row r="40" spans="1:13" x14ac:dyDescent="0.25">
      <c r="A40" s="127" t="s">
        <v>66</v>
      </c>
      <c r="B40" s="127"/>
      <c r="C40" s="127"/>
      <c r="D40" s="32">
        <f>SUM(D11:D39)</f>
        <v>0</v>
      </c>
      <c r="E40" s="32">
        <f>SUM(E11:E39)</f>
        <v>0</v>
      </c>
      <c r="F40" s="32">
        <f>SUM(F11:F39)</f>
        <v>0</v>
      </c>
      <c r="G40" s="32">
        <f>SUM(G11:G39)</f>
        <v>0</v>
      </c>
      <c r="H40" s="32">
        <f>SUM(H11:H39)</f>
        <v>0</v>
      </c>
    </row>
    <row r="41" spans="1:13" x14ac:dyDescent="0.25">
      <c r="A41" s="33" t="s">
        <v>77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x14ac:dyDescent="0.25">
      <c r="A43" s="34"/>
      <c r="B43" s="34"/>
      <c r="C43" s="34"/>
      <c r="D43" s="34"/>
      <c r="E43" s="34"/>
      <c r="F43" s="34"/>
      <c r="G43" s="34"/>
      <c r="H43" s="35"/>
      <c r="I43" s="35"/>
      <c r="J43" s="35"/>
      <c r="K43" s="35"/>
      <c r="L43" s="35"/>
      <c r="M43" s="35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6" workbookViewId="0">
      <selection activeCell="A5" sqref="A5"/>
    </sheetView>
  </sheetViews>
  <sheetFormatPr defaultColWidth="9" defaultRowHeight="12.75" x14ac:dyDescent="0.25"/>
  <cols>
    <col min="1" max="1" width="6.1640625" style="66" bestFit="1" customWidth="1"/>
    <col min="2" max="2" width="15.6640625" style="66" bestFit="1" customWidth="1"/>
    <col min="3" max="3" width="7.5" style="66" customWidth="1"/>
    <col min="4" max="5" width="6.1640625" style="66" bestFit="1" customWidth="1"/>
    <col min="6" max="11" width="10.6640625" style="66" bestFit="1" customWidth="1"/>
    <col min="12" max="16384" width="9" style="66"/>
  </cols>
  <sheetData>
    <row r="1" spans="1:11" s="14" customFormat="1" ht="23.85" customHeight="1" x14ac:dyDescent="0.25">
      <c r="A1" s="156" t="s">
        <v>132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39" customHeight="1" x14ac:dyDescent="0.25">
      <c r="A2" s="157"/>
      <c r="B2" s="158"/>
      <c r="C2" s="158"/>
      <c r="D2" s="158"/>
      <c r="E2" s="159"/>
      <c r="F2" s="88" t="s">
        <v>126</v>
      </c>
      <c r="G2" s="70" t="s">
        <v>127</v>
      </c>
      <c r="H2" s="70" t="s">
        <v>128</v>
      </c>
      <c r="I2" s="70" t="s">
        <v>129</v>
      </c>
      <c r="J2" s="70" t="s">
        <v>130</v>
      </c>
      <c r="K2" s="73" t="s">
        <v>131</v>
      </c>
    </row>
    <row r="3" spans="1:11" ht="39" customHeight="1" x14ac:dyDescent="0.25">
      <c r="A3" s="67" t="s">
        <v>92</v>
      </c>
      <c r="B3" s="67" t="s">
        <v>93</v>
      </c>
      <c r="C3" s="68" t="s">
        <v>94</v>
      </c>
      <c r="D3" s="67" t="s">
        <v>95</v>
      </c>
      <c r="E3" s="67" t="s">
        <v>96</v>
      </c>
      <c r="F3" s="71" t="s">
        <v>108</v>
      </c>
      <c r="G3" s="71" t="s">
        <v>108</v>
      </c>
      <c r="H3" s="71" t="s">
        <v>108</v>
      </c>
      <c r="I3" s="71" t="s">
        <v>108</v>
      </c>
      <c r="J3" s="71" t="s">
        <v>108</v>
      </c>
      <c r="K3" s="72" t="s">
        <v>108</v>
      </c>
    </row>
    <row r="4" spans="1:11" ht="19.7" customHeight="1" x14ac:dyDescent="0.25">
      <c r="A4" s="69">
        <v>1</v>
      </c>
      <c r="B4" s="67" t="s">
        <v>116</v>
      </c>
      <c r="C4" s="69">
        <v>7</v>
      </c>
      <c r="D4" s="69">
        <v>1</v>
      </c>
      <c r="E4" s="67" t="s">
        <v>109</v>
      </c>
      <c r="F4" s="86">
        <v>113</v>
      </c>
      <c r="G4" s="86">
        <v>108</v>
      </c>
      <c r="H4" s="86">
        <v>134</v>
      </c>
      <c r="I4" s="87" t="s">
        <v>125</v>
      </c>
      <c r="J4" s="87" t="s">
        <v>125</v>
      </c>
      <c r="K4" s="87" t="s">
        <v>125</v>
      </c>
    </row>
    <row r="5" spans="1:11" ht="19.7" customHeight="1" x14ac:dyDescent="0.25">
      <c r="A5" s="69">
        <v>2</v>
      </c>
      <c r="B5" s="67" t="s">
        <v>116</v>
      </c>
      <c r="C5" s="69">
        <v>7</v>
      </c>
      <c r="D5" s="69">
        <v>1</v>
      </c>
      <c r="E5" s="67" t="s">
        <v>110</v>
      </c>
      <c r="F5" s="86">
        <v>50</v>
      </c>
      <c r="G5" s="86">
        <v>57</v>
      </c>
      <c r="H5" s="86">
        <v>77</v>
      </c>
      <c r="I5" s="87" t="s">
        <v>125</v>
      </c>
      <c r="J5" s="87" t="s">
        <v>125</v>
      </c>
      <c r="K5" s="87" t="s">
        <v>125</v>
      </c>
    </row>
    <row r="6" spans="1:11" ht="19.7" customHeight="1" x14ac:dyDescent="0.25">
      <c r="A6" s="69">
        <v>3</v>
      </c>
      <c r="B6" s="67" t="s">
        <v>117</v>
      </c>
      <c r="C6" s="69">
        <v>7</v>
      </c>
      <c r="D6" s="69">
        <v>1</v>
      </c>
      <c r="E6" s="67" t="s">
        <v>109</v>
      </c>
      <c r="F6" s="86">
        <v>159</v>
      </c>
      <c r="G6" s="86">
        <v>157</v>
      </c>
      <c r="H6" s="86">
        <v>191</v>
      </c>
      <c r="I6" s="87" t="s">
        <v>125</v>
      </c>
      <c r="J6" s="87" t="s">
        <v>125</v>
      </c>
      <c r="K6" s="87" t="s">
        <v>125</v>
      </c>
    </row>
    <row r="7" spans="1:11" ht="19.7" customHeight="1" x14ac:dyDescent="0.25">
      <c r="A7" s="69">
        <v>4</v>
      </c>
      <c r="B7" s="67" t="s">
        <v>117</v>
      </c>
      <c r="C7" s="69">
        <v>7</v>
      </c>
      <c r="D7" s="69">
        <v>1</v>
      </c>
      <c r="E7" s="67" t="s">
        <v>110</v>
      </c>
      <c r="F7" s="86">
        <v>57</v>
      </c>
      <c r="G7" s="86">
        <v>52</v>
      </c>
      <c r="H7" s="86">
        <v>48</v>
      </c>
      <c r="I7" s="87" t="s">
        <v>125</v>
      </c>
      <c r="J7" s="87" t="s">
        <v>125</v>
      </c>
      <c r="K7" s="87" t="s">
        <v>125</v>
      </c>
    </row>
    <row r="8" spans="1:11" ht="19.7" customHeight="1" x14ac:dyDescent="0.25">
      <c r="A8" s="69">
        <v>5</v>
      </c>
      <c r="B8" s="67" t="s">
        <v>118</v>
      </c>
      <c r="C8" s="69">
        <v>7</v>
      </c>
      <c r="D8" s="69">
        <v>1</v>
      </c>
      <c r="E8" s="67" t="s">
        <v>109</v>
      </c>
      <c r="F8" s="86">
        <v>141</v>
      </c>
      <c r="G8" s="86">
        <v>120</v>
      </c>
      <c r="H8" s="86">
        <v>176</v>
      </c>
      <c r="I8" s="87" t="s">
        <v>125</v>
      </c>
      <c r="J8" s="87" t="s">
        <v>125</v>
      </c>
      <c r="K8" s="87" t="s">
        <v>125</v>
      </c>
    </row>
    <row r="9" spans="1:11" ht="19.7" customHeight="1" x14ac:dyDescent="0.25">
      <c r="A9" s="69">
        <v>6</v>
      </c>
      <c r="B9" s="67" t="s">
        <v>118</v>
      </c>
      <c r="C9" s="69">
        <v>7</v>
      </c>
      <c r="D9" s="69">
        <v>1</v>
      </c>
      <c r="E9" s="67" t="s">
        <v>110</v>
      </c>
      <c r="F9" s="86">
        <v>49</v>
      </c>
      <c r="G9" s="86">
        <v>54</v>
      </c>
      <c r="H9" s="86">
        <v>65</v>
      </c>
      <c r="I9" s="87" t="s">
        <v>125</v>
      </c>
      <c r="J9" s="87" t="s">
        <v>125</v>
      </c>
      <c r="K9" s="87" t="s">
        <v>125</v>
      </c>
    </row>
    <row r="10" spans="1:11" ht="19.7" customHeight="1" x14ac:dyDescent="0.25">
      <c r="A10" s="69">
        <v>7</v>
      </c>
      <c r="B10" s="67" t="s">
        <v>119</v>
      </c>
      <c r="C10" s="69">
        <v>7</v>
      </c>
      <c r="D10" s="69">
        <v>1</v>
      </c>
      <c r="E10" s="67" t="s">
        <v>109</v>
      </c>
      <c r="F10" s="86">
        <v>126</v>
      </c>
      <c r="G10" s="86">
        <v>117</v>
      </c>
      <c r="H10" s="86">
        <v>128</v>
      </c>
      <c r="I10" s="87" t="s">
        <v>125</v>
      </c>
      <c r="J10" s="87" t="s">
        <v>125</v>
      </c>
      <c r="K10" s="87" t="s">
        <v>125</v>
      </c>
    </row>
    <row r="11" spans="1:11" ht="19.7" customHeight="1" x14ac:dyDescent="0.25">
      <c r="A11" s="69">
        <v>8</v>
      </c>
      <c r="B11" s="67" t="s">
        <v>119</v>
      </c>
      <c r="C11" s="69">
        <v>7</v>
      </c>
      <c r="D11" s="69">
        <v>1</v>
      </c>
      <c r="E11" s="67" t="s">
        <v>110</v>
      </c>
      <c r="F11" s="86">
        <v>58</v>
      </c>
      <c r="G11" s="86">
        <v>48</v>
      </c>
      <c r="H11" s="86">
        <v>58</v>
      </c>
      <c r="I11" s="87" t="s">
        <v>125</v>
      </c>
      <c r="J11" s="87" t="s">
        <v>125</v>
      </c>
      <c r="K11" s="87" t="s">
        <v>125</v>
      </c>
    </row>
    <row r="12" spans="1:11" ht="19.7" customHeight="1" x14ac:dyDescent="0.25">
      <c r="A12" s="69">
        <v>9</v>
      </c>
      <c r="B12" s="67" t="s">
        <v>120</v>
      </c>
      <c r="C12" s="69">
        <v>7</v>
      </c>
      <c r="D12" s="69">
        <v>1</v>
      </c>
      <c r="E12" s="67" t="s">
        <v>109</v>
      </c>
      <c r="F12" s="86">
        <v>113</v>
      </c>
      <c r="G12" s="86">
        <v>129</v>
      </c>
      <c r="H12" s="86">
        <v>150</v>
      </c>
      <c r="I12" s="87" t="s">
        <v>125</v>
      </c>
      <c r="J12" s="86">
        <v>152</v>
      </c>
      <c r="K12" s="87" t="s">
        <v>125</v>
      </c>
    </row>
    <row r="13" spans="1:11" ht="19.7" customHeight="1" x14ac:dyDescent="0.25">
      <c r="A13" s="69">
        <v>10</v>
      </c>
      <c r="B13" s="67" t="s">
        <v>121</v>
      </c>
      <c r="C13" s="69">
        <v>7</v>
      </c>
      <c r="D13" s="69">
        <v>1</v>
      </c>
      <c r="E13" s="67" t="s">
        <v>109</v>
      </c>
      <c r="F13" s="86">
        <v>74</v>
      </c>
      <c r="G13" s="86">
        <v>65</v>
      </c>
      <c r="H13" s="86">
        <v>91</v>
      </c>
      <c r="I13" s="87" t="s">
        <v>125</v>
      </c>
      <c r="J13" s="87" t="s">
        <v>125</v>
      </c>
      <c r="K13" s="87" t="s">
        <v>125</v>
      </c>
    </row>
    <row r="14" spans="1:11" ht="19.7" customHeight="1" x14ac:dyDescent="0.25">
      <c r="A14" s="69">
        <v>11</v>
      </c>
      <c r="B14" s="67" t="s">
        <v>122</v>
      </c>
      <c r="C14" s="69">
        <v>7</v>
      </c>
      <c r="D14" s="69">
        <v>1</v>
      </c>
      <c r="E14" s="67" t="s">
        <v>109</v>
      </c>
      <c r="F14" s="86">
        <v>146</v>
      </c>
      <c r="G14" s="86">
        <v>128</v>
      </c>
      <c r="H14" s="87" t="s">
        <v>125</v>
      </c>
      <c r="I14" s="87" t="s">
        <v>125</v>
      </c>
      <c r="J14" s="86">
        <v>157</v>
      </c>
      <c r="K14" s="86">
        <v>181</v>
      </c>
    </row>
    <row r="15" spans="1:11" ht="19.7" customHeight="1" x14ac:dyDescent="0.25">
      <c r="A15" s="69">
        <v>12</v>
      </c>
      <c r="B15" s="67" t="s">
        <v>123</v>
      </c>
      <c r="C15" s="69">
        <v>7</v>
      </c>
      <c r="D15" s="69">
        <v>1</v>
      </c>
      <c r="E15" s="67" t="s">
        <v>109</v>
      </c>
      <c r="F15" s="86">
        <v>94</v>
      </c>
      <c r="G15" s="87" t="s">
        <v>125</v>
      </c>
      <c r="H15" s="86">
        <v>110</v>
      </c>
      <c r="I15" s="86">
        <v>102</v>
      </c>
      <c r="J15" s="87" t="s">
        <v>125</v>
      </c>
      <c r="K15" s="87" t="s">
        <v>125</v>
      </c>
    </row>
    <row r="16" spans="1:11" ht="19.7" customHeight="1" x14ac:dyDescent="0.25">
      <c r="A16" s="69">
        <v>13</v>
      </c>
      <c r="B16" s="67" t="s">
        <v>123</v>
      </c>
      <c r="C16" s="69">
        <v>7</v>
      </c>
      <c r="D16" s="69">
        <v>1</v>
      </c>
      <c r="E16" s="67" t="s">
        <v>110</v>
      </c>
      <c r="F16" s="86">
        <v>39</v>
      </c>
      <c r="G16" s="87" t="s">
        <v>125</v>
      </c>
      <c r="H16" s="86">
        <v>44</v>
      </c>
      <c r="I16" s="86">
        <v>46</v>
      </c>
      <c r="J16" s="87" t="s">
        <v>125</v>
      </c>
      <c r="K16" s="87" t="s">
        <v>125</v>
      </c>
    </row>
    <row r="17" spans="1:11" ht="19.7" customHeight="1" x14ac:dyDescent="0.25">
      <c r="A17" s="69">
        <v>14</v>
      </c>
      <c r="B17" s="67" t="s">
        <v>124</v>
      </c>
      <c r="C17" s="69">
        <v>7</v>
      </c>
      <c r="D17" s="69">
        <v>1</v>
      </c>
      <c r="E17" s="67" t="s">
        <v>109</v>
      </c>
      <c r="F17" s="86">
        <v>160</v>
      </c>
      <c r="G17" s="86">
        <v>175</v>
      </c>
      <c r="H17" s="86">
        <v>125</v>
      </c>
      <c r="I17" s="87" t="s">
        <v>125</v>
      </c>
      <c r="J17" s="87" t="s">
        <v>125</v>
      </c>
      <c r="K17" s="86">
        <v>118</v>
      </c>
    </row>
    <row r="18" spans="1:11" ht="19.7" customHeight="1" x14ac:dyDescent="0.25">
      <c r="A18" s="69">
        <v>15</v>
      </c>
      <c r="B18" s="67" t="s">
        <v>124</v>
      </c>
      <c r="C18" s="69">
        <v>7</v>
      </c>
      <c r="D18" s="69">
        <v>1</v>
      </c>
      <c r="E18" s="67" t="s">
        <v>110</v>
      </c>
      <c r="F18" s="86">
        <v>48</v>
      </c>
      <c r="G18" s="86">
        <v>69</v>
      </c>
      <c r="H18" s="86">
        <v>37</v>
      </c>
      <c r="I18" s="87" t="s">
        <v>125</v>
      </c>
      <c r="J18" s="87" t="s">
        <v>125</v>
      </c>
      <c r="K18" s="86">
        <v>16</v>
      </c>
    </row>
    <row r="19" spans="1:11" ht="19.7" customHeight="1" x14ac:dyDescent="0.25">
      <c r="A19" s="69">
        <v>16</v>
      </c>
      <c r="B19" s="67" t="s">
        <v>124</v>
      </c>
      <c r="C19" s="69">
        <v>7</v>
      </c>
      <c r="D19" s="69">
        <v>2</v>
      </c>
      <c r="E19" s="67" t="s">
        <v>109</v>
      </c>
      <c r="F19" s="87" t="s">
        <v>125</v>
      </c>
      <c r="G19" s="87" t="s">
        <v>125</v>
      </c>
      <c r="H19" s="87" t="s">
        <v>125</v>
      </c>
      <c r="I19" s="87" t="s">
        <v>125</v>
      </c>
      <c r="J19" s="87" t="s">
        <v>125</v>
      </c>
      <c r="K19" s="86">
        <v>124</v>
      </c>
    </row>
    <row r="20" spans="1:11" ht="19.7" customHeight="1" x14ac:dyDescent="0.25">
      <c r="A20" s="69">
        <v>17</v>
      </c>
      <c r="B20" s="67" t="s">
        <v>124</v>
      </c>
      <c r="C20" s="69">
        <v>7</v>
      </c>
      <c r="D20" s="69">
        <v>2</v>
      </c>
      <c r="E20" s="67" t="s">
        <v>110</v>
      </c>
      <c r="F20" s="87" t="s">
        <v>125</v>
      </c>
      <c r="G20" s="87" t="s">
        <v>125</v>
      </c>
      <c r="H20" s="87" t="s">
        <v>125</v>
      </c>
      <c r="I20" s="87" t="s">
        <v>125</v>
      </c>
      <c r="J20" s="87" t="s">
        <v>125</v>
      </c>
      <c r="K20" s="86">
        <v>45</v>
      </c>
    </row>
    <row r="21" spans="1:11" ht="19.7" customHeight="1" x14ac:dyDescent="0.25">
      <c r="A21" s="69">
        <v>18</v>
      </c>
      <c r="B21" s="67" t="s">
        <v>116</v>
      </c>
      <c r="C21" s="69">
        <v>8</v>
      </c>
      <c r="D21" s="69">
        <v>3</v>
      </c>
      <c r="E21" s="67" t="s">
        <v>109</v>
      </c>
      <c r="F21" s="86">
        <v>113</v>
      </c>
      <c r="G21" s="86">
        <v>120</v>
      </c>
      <c r="H21" s="86">
        <v>120</v>
      </c>
      <c r="I21" s="87" t="s">
        <v>125</v>
      </c>
      <c r="J21" s="87" t="s">
        <v>125</v>
      </c>
      <c r="K21" s="87" t="s">
        <v>125</v>
      </c>
    </row>
    <row r="22" spans="1:11" ht="19.7" customHeight="1" x14ac:dyDescent="0.25">
      <c r="A22" s="69">
        <v>19</v>
      </c>
      <c r="B22" s="67" t="s">
        <v>116</v>
      </c>
      <c r="C22" s="69">
        <v>8</v>
      </c>
      <c r="D22" s="69">
        <v>3</v>
      </c>
      <c r="E22" s="67" t="s">
        <v>110</v>
      </c>
      <c r="F22" s="86">
        <v>57</v>
      </c>
      <c r="G22" s="86">
        <v>65</v>
      </c>
      <c r="H22" s="86">
        <v>64</v>
      </c>
      <c r="I22" s="87" t="s">
        <v>125</v>
      </c>
      <c r="J22" s="87" t="s">
        <v>125</v>
      </c>
      <c r="K22" s="87" t="s">
        <v>125</v>
      </c>
    </row>
    <row r="23" spans="1:11" ht="19.7" customHeight="1" x14ac:dyDescent="0.25">
      <c r="A23" s="69">
        <v>20</v>
      </c>
      <c r="B23" s="67" t="s">
        <v>117</v>
      </c>
      <c r="C23" s="69">
        <v>8</v>
      </c>
      <c r="D23" s="69">
        <v>3</v>
      </c>
      <c r="E23" s="67" t="s">
        <v>109</v>
      </c>
      <c r="F23" s="86">
        <v>180</v>
      </c>
      <c r="G23" s="86">
        <v>158</v>
      </c>
      <c r="H23" s="86">
        <v>213</v>
      </c>
      <c r="I23" s="87" t="s">
        <v>125</v>
      </c>
      <c r="J23" s="87" t="s">
        <v>125</v>
      </c>
      <c r="K23" s="87" t="s">
        <v>125</v>
      </c>
    </row>
    <row r="24" spans="1:11" ht="19.7" customHeight="1" x14ac:dyDescent="0.25">
      <c r="A24" s="69">
        <v>21</v>
      </c>
      <c r="B24" s="67" t="s">
        <v>117</v>
      </c>
      <c r="C24" s="69">
        <v>8</v>
      </c>
      <c r="D24" s="69">
        <v>3</v>
      </c>
      <c r="E24" s="67" t="s">
        <v>110</v>
      </c>
      <c r="F24" s="86">
        <v>67</v>
      </c>
      <c r="G24" s="86">
        <v>52</v>
      </c>
      <c r="H24" s="86">
        <v>59</v>
      </c>
      <c r="I24" s="87" t="s">
        <v>125</v>
      </c>
      <c r="J24" s="87" t="s">
        <v>125</v>
      </c>
      <c r="K24" s="87" t="s">
        <v>125</v>
      </c>
    </row>
    <row r="25" spans="1:11" ht="19.7" customHeight="1" x14ac:dyDescent="0.25">
      <c r="A25" s="69">
        <v>22</v>
      </c>
      <c r="B25" s="67" t="s">
        <v>118</v>
      </c>
      <c r="C25" s="69">
        <v>8</v>
      </c>
      <c r="D25" s="69">
        <v>3</v>
      </c>
      <c r="E25" s="67" t="s">
        <v>109</v>
      </c>
      <c r="F25" s="86">
        <v>113</v>
      </c>
      <c r="G25" s="86">
        <v>146</v>
      </c>
      <c r="H25" s="86">
        <v>192</v>
      </c>
      <c r="I25" s="87" t="s">
        <v>125</v>
      </c>
      <c r="J25" s="87" t="s">
        <v>125</v>
      </c>
      <c r="K25" s="87" t="s">
        <v>125</v>
      </c>
    </row>
    <row r="26" spans="1:11" ht="19.7" customHeight="1" x14ac:dyDescent="0.25">
      <c r="A26" s="69">
        <v>23</v>
      </c>
      <c r="B26" s="67" t="s">
        <v>118</v>
      </c>
      <c r="C26" s="69">
        <v>8</v>
      </c>
      <c r="D26" s="69">
        <v>3</v>
      </c>
      <c r="E26" s="67" t="s">
        <v>110</v>
      </c>
      <c r="F26" s="86">
        <v>51</v>
      </c>
      <c r="G26" s="86">
        <v>50</v>
      </c>
      <c r="H26" s="86">
        <v>64</v>
      </c>
      <c r="I26" s="87" t="s">
        <v>125</v>
      </c>
      <c r="J26" s="87" t="s">
        <v>125</v>
      </c>
      <c r="K26" s="87" t="s">
        <v>125</v>
      </c>
    </row>
    <row r="27" spans="1:11" ht="19.7" customHeight="1" x14ac:dyDescent="0.25">
      <c r="A27" s="69">
        <v>24</v>
      </c>
      <c r="B27" s="67" t="s">
        <v>119</v>
      </c>
      <c r="C27" s="69">
        <v>8</v>
      </c>
      <c r="D27" s="69">
        <v>3</v>
      </c>
      <c r="E27" s="67" t="s">
        <v>109</v>
      </c>
      <c r="F27" s="86">
        <v>135</v>
      </c>
      <c r="G27" s="86">
        <v>122</v>
      </c>
      <c r="H27" s="86">
        <v>142</v>
      </c>
      <c r="I27" s="87" t="s">
        <v>125</v>
      </c>
      <c r="J27" s="87" t="s">
        <v>125</v>
      </c>
      <c r="K27" s="87" t="s">
        <v>125</v>
      </c>
    </row>
    <row r="28" spans="1:11" ht="19.7" customHeight="1" x14ac:dyDescent="0.25">
      <c r="A28" s="69">
        <v>25</v>
      </c>
      <c r="B28" s="67" t="s">
        <v>119</v>
      </c>
      <c r="C28" s="69">
        <v>8</v>
      </c>
      <c r="D28" s="69">
        <v>3</v>
      </c>
      <c r="E28" s="67" t="s">
        <v>110</v>
      </c>
      <c r="F28" s="86">
        <v>49</v>
      </c>
      <c r="G28" s="86">
        <v>58</v>
      </c>
      <c r="H28" s="86">
        <v>59</v>
      </c>
      <c r="I28" s="87" t="s">
        <v>125</v>
      </c>
      <c r="J28" s="87" t="s">
        <v>125</v>
      </c>
      <c r="K28" s="87" t="s">
        <v>125</v>
      </c>
    </row>
    <row r="29" spans="1:11" ht="19.7" customHeight="1" x14ac:dyDescent="0.25">
      <c r="A29" s="69">
        <v>26</v>
      </c>
      <c r="B29" s="67" t="s">
        <v>120</v>
      </c>
      <c r="C29" s="69">
        <v>8</v>
      </c>
      <c r="D29" s="69">
        <v>3</v>
      </c>
      <c r="E29" s="67" t="s">
        <v>109</v>
      </c>
      <c r="F29" s="86">
        <v>124</v>
      </c>
      <c r="G29" s="86">
        <v>148</v>
      </c>
      <c r="H29" s="86">
        <v>148</v>
      </c>
      <c r="I29" s="87" t="s">
        <v>125</v>
      </c>
      <c r="J29" s="86">
        <v>139</v>
      </c>
      <c r="K29" s="87" t="s">
        <v>125</v>
      </c>
    </row>
    <row r="30" spans="1:11" ht="19.7" customHeight="1" x14ac:dyDescent="0.25">
      <c r="A30" s="69">
        <v>27</v>
      </c>
      <c r="B30" s="67" t="s">
        <v>121</v>
      </c>
      <c r="C30" s="69">
        <v>8</v>
      </c>
      <c r="D30" s="69">
        <v>3</v>
      </c>
      <c r="E30" s="67" t="s">
        <v>109</v>
      </c>
      <c r="F30" s="86">
        <v>76</v>
      </c>
      <c r="G30" s="86">
        <v>84</v>
      </c>
      <c r="H30" s="86">
        <v>76</v>
      </c>
      <c r="I30" s="87" t="s">
        <v>125</v>
      </c>
      <c r="J30" s="87" t="s">
        <v>125</v>
      </c>
      <c r="K30" s="87" t="s">
        <v>125</v>
      </c>
    </row>
    <row r="31" spans="1:11" ht="19.7" customHeight="1" x14ac:dyDescent="0.25">
      <c r="A31" s="69">
        <v>28</v>
      </c>
      <c r="B31" s="67" t="s">
        <v>122</v>
      </c>
      <c r="C31" s="69">
        <v>8</v>
      </c>
      <c r="D31" s="69">
        <v>3</v>
      </c>
      <c r="E31" s="67" t="s">
        <v>109</v>
      </c>
      <c r="F31" s="86">
        <v>146</v>
      </c>
      <c r="G31" s="86">
        <v>158</v>
      </c>
      <c r="H31" s="87" t="s">
        <v>125</v>
      </c>
      <c r="I31" s="87" t="s">
        <v>125</v>
      </c>
      <c r="J31" s="86">
        <v>160</v>
      </c>
      <c r="K31" s="86">
        <v>167</v>
      </c>
    </row>
    <row r="32" spans="1:11" ht="19.7" customHeight="1" x14ac:dyDescent="0.25">
      <c r="A32" s="69">
        <v>29</v>
      </c>
      <c r="B32" s="67" t="s">
        <v>123</v>
      </c>
      <c r="C32" s="69">
        <v>8</v>
      </c>
      <c r="D32" s="69">
        <v>3</v>
      </c>
      <c r="E32" s="67" t="s">
        <v>109</v>
      </c>
      <c r="F32" s="86">
        <v>100</v>
      </c>
      <c r="G32" s="87" t="s">
        <v>125</v>
      </c>
      <c r="H32" s="86">
        <v>132</v>
      </c>
      <c r="I32" s="86">
        <v>107</v>
      </c>
      <c r="J32" s="87" t="s">
        <v>125</v>
      </c>
      <c r="K32" s="87" t="s">
        <v>125</v>
      </c>
    </row>
    <row r="33" spans="1:11" ht="19.7" customHeight="1" x14ac:dyDescent="0.25">
      <c r="A33" s="69">
        <v>30</v>
      </c>
      <c r="B33" s="67" t="s">
        <v>123</v>
      </c>
      <c r="C33" s="69">
        <v>8</v>
      </c>
      <c r="D33" s="69">
        <v>3</v>
      </c>
      <c r="E33" s="67" t="s">
        <v>110</v>
      </c>
      <c r="F33" s="86">
        <v>39</v>
      </c>
      <c r="G33" s="87" t="s">
        <v>125</v>
      </c>
      <c r="H33" s="86">
        <v>57</v>
      </c>
      <c r="I33" s="86">
        <v>42</v>
      </c>
      <c r="J33" s="87" t="s">
        <v>125</v>
      </c>
      <c r="K33" s="87" t="s">
        <v>125</v>
      </c>
    </row>
    <row r="34" spans="1:11" ht="19.7" customHeight="1" x14ac:dyDescent="0.25">
      <c r="A34" s="69">
        <v>31</v>
      </c>
      <c r="B34" s="67" t="s">
        <v>124</v>
      </c>
      <c r="C34" s="69">
        <v>8</v>
      </c>
      <c r="D34" s="69">
        <v>3</v>
      </c>
      <c r="E34" s="67" t="s">
        <v>109</v>
      </c>
      <c r="F34" s="86">
        <v>163</v>
      </c>
      <c r="G34" s="86">
        <v>164</v>
      </c>
      <c r="H34" s="86">
        <v>203</v>
      </c>
      <c r="I34" s="87" t="s">
        <v>125</v>
      </c>
      <c r="J34" s="87" t="s">
        <v>125</v>
      </c>
      <c r="K34" s="86">
        <v>132</v>
      </c>
    </row>
    <row r="35" spans="1:11" ht="19.7" customHeight="1" x14ac:dyDescent="0.25">
      <c r="A35" s="69">
        <v>32</v>
      </c>
      <c r="B35" s="67" t="s">
        <v>124</v>
      </c>
      <c r="C35" s="69">
        <v>8</v>
      </c>
      <c r="D35" s="69">
        <v>3</v>
      </c>
      <c r="E35" s="67" t="s">
        <v>110</v>
      </c>
      <c r="F35" s="86">
        <v>65</v>
      </c>
      <c r="G35" s="86">
        <v>56</v>
      </c>
      <c r="H35" s="86">
        <v>49</v>
      </c>
      <c r="I35" s="87" t="s">
        <v>125</v>
      </c>
      <c r="J35" s="87" t="s">
        <v>125</v>
      </c>
      <c r="K35" s="86">
        <v>22</v>
      </c>
    </row>
    <row r="36" spans="1:11" ht="19.7" customHeight="1" x14ac:dyDescent="0.25">
      <c r="A36" s="69">
        <v>33</v>
      </c>
      <c r="B36" s="67" t="s">
        <v>124</v>
      </c>
      <c r="C36" s="69">
        <v>8</v>
      </c>
      <c r="D36" s="69">
        <v>4</v>
      </c>
      <c r="E36" s="67" t="s">
        <v>109</v>
      </c>
      <c r="F36" s="87" t="s">
        <v>125</v>
      </c>
      <c r="G36" s="87" t="s">
        <v>125</v>
      </c>
      <c r="H36" s="87" t="s">
        <v>125</v>
      </c>
      <c r="I36" s="87" t="s">
        <v>125</v>
      </c>
      <c r="J36" s="87" t="s">
        <v>125</v>
      </c>
      <c r="K36" s="86">
        <v>192</v>
      </c>
    </row>
    <row r="37" spans="1:11" ht="19.7" customHeight="1" x14ac:dyDescent="0.25">
      <c r="A37" s="69">
        <v>34</v>
      </c>
      <c r="B37" s="67" t="s">
        <v>124</v>
      </c>
      <c r="C37" s="69">
        <v>8</v>
      </c>
      <c r="D37" s="69">
        <v>4</v>
      </c>
      <c r="E37" s="67" t="s">
        <v>110</v>
      </c>
      <c r="F37" s="87" t="s">
        <v>125</v>
      </c>
      <c r="G37" s="87" t="s">
        <v>125</v>
      </c>
      <c r="H37" s="87" t="s">
        <v>125</v>
      </c>
      <c r="I37" s="87" t="s">
        <v>125</v>
      </c>
      <c r="J37" s="87" t="s">
        <v>125</v>
      </c>
      <c r="K37" s="86">
        <v>54</v>
      </c>
    </row>
    <row r="38" spans="1:11" ht="19.7" customHeight="1" x14ac:dyDescent="0.25">
      <c r="A38" s="69">
        <v>35</v>
      </c>
      <c r="B38" s="67" t="s">
        <v>116</v>
      </c>
      <c r="C38" s="69">
        <v>9</v>
      </c>
      <c r="D38" s="69">
        <v>5</v>
      </c>
      <c r="E38" s="67" t="s">
        <v>109</v>
      </c>
      <c r="F38" s="86">
        <v>109</v>
      </c>
      <c r="G38" s="86">
        <v>117</v>
      </c>
      <c r="H38" s="86">
        <v>130</v>
      </c>
      <c r="I38" s="87" t="s">
        <v>125</v>
      </c>
      <c r="J38" s="87" t="s">
        <v>125</v>
      </c>
      <c r="K38" s="87" t="s">
        <v>125</v>
      </c>
    </row>
    <row r="39" spans="1:11" ht="19.7" customHeight="1" x14ac:dyDescent="0.25">
      <c r="A39" s="69">
        <v>36</v>
      </c>
      <c r="B39" s="67" t="s">
        <v>116</v>
      </c>
      <c r="C39" s="69">
        <v>9</v>
      </c>
      <c r="D39" s="69">
        <v>5</v>
      </c>
      <c r="E39" s="67" t="s">
        <v>110</v>
      </c>
      <c r="F39" s="86">
        <v>57</v>
      </c>
      <c r="G39" s="86">
        <v>61</v>
      </c>
      <c r="H39" s="86">
        <v>59</v>
      </c>
      <c r="I39" s="87" t="s">
        <v>125</v>
      </c>
      <c r="J39" s="87" t="s">
        <v>125</v>
      </c>
      <c r="K39" s="87" t="s">
        <v>125</v>
      </c>
    </row>
    <row r="40" spans="1:11" ht="19.7" customHeight="1" x14ac:dyDescent="0.25">
      <c r="A40" s="69">
        <v>37</v>
      </c>
      <c r="B40" s="67" t="s">
        <v>117</v>
      </c>
      <c r="C40" s="69">
        <v>9</v>
      </c>
      <c r="D40" s="69">
        <v>5</v>
      </c>
      <c r="E40" s="67" t="s">
        <v>109</v>
      </c>
      <c r="F40" s="86">
        <v>175</v>
      </c>
      <c r="G40" s="86">
        <v>149</v>
      </c>
      <c r="H40" s="86">
        <v>168</v>
      </c>
      <c r="I40" s="87" t="s">
        <v>125</v>
      </c>
      <c r="J40" s="87" t="s">
        <v>125</v>
      </c>
      <c r="K40" s="87" t="s">
        <v>125</v>
      </c>
    </row>
    <row r="41" spans="1:11" ht="19.7" customHeight="1" x14ac:dyDescent="0.25">
      <c r="A41" s="69">
        <v>38</v>
      </c>
      <c r="B41" s="67" t="s">
        <v>117</v>
      </c>
      <c r="C41" s="69">
        <v>9</v>
      </c>
      <c r="D41" s="69">
        <v>5</v>
      </c>
      <c r="E41" s="67" t="s">
        <v>110</v>
      </c>
      <c r="F41" s="86">
        <v>63</v>
      </c>
      <c r="G41" s="86">
        <v>46</v>
      </c>
      <c r="H41" s="86">
        <v>40</v>
      </c>
      <c r="I41" s="87" t="s">
        <v>125</v>
      </c>
      <c r="J41" s="87" t="s">
        <v>125</v>
      </c>
      <c r="K41" s="87" t="s">
        <v>125</v>
      </c>
    </row>
    <row r="42" spans="1:11" ht="19.7" customHeight="1" x14ac:dyDescent="0.25">
      <c r="A42" s="69">
        <v>39</v>
      </c>
      <c r="B42" s="67" t="s">
        <v>118</v>
      </c>
      <c r="C42" s="69">
        <v>9</v>
      </c>
      <c r="D42" s="69">
        <v>5</v>
      </c>
      <c r="E42" s="67" t="s">
        <v>109</v>
      </c>
      <c r="F42" s="86">
        <v>136</v>
      </c>
      <c r="G42" s="86">
        <v>146</v>
      </c>
      <c r="H42" s="86">
        <v>206</v>
      </c>
      <c r="I42" s="87" t="s">
        <v>125</v>
      </c>
      <c r="J42" s="87" t="s">
        <v>125</v>
      </c>
      <c r="K42" s="87" t="s">
        <v>125</v>
      </c>
    </row>
    <row r="43" spans="1:11" ht="19.7" customHeight="1" x14ac:dyDescent="0.25">
      <c r="A43" s="69">
        <v>40</v>
      </c>
      <c r="B43" s="67" t="s">
        <v>118</v>
      </c>
      <c r="C43" s="69">
        <v>9</v>
      </c>
      <c r="D43" s="69">
        <v>5</v>
      </c>
      <c r="E43" s="67" t="s">
        <v>110</v>
      </c>
      <c r="F43" s="86">
        <v>51</v>
      </c>
      <c r="G43" s="86">
        <v>58</v>
      </c>
      <c r="H43" s="86">
        <v>63</v>
      </c>
      <c r="I43" s="87" t="s">
        <v>125</v>
      </c>
      <c r="J43" s="87" t="s">
        <v>125</v>
      </c>
      <c r="K43" s="87" t="s">
        <v>125</v>
      </c>
    </row>
    <row r="44" spans="1:11" ht="19.7" customHeight="1" x14ac:dyDescent="0.25">
      <c r="A44" s="69">
        <v>41</v>
      </c>
      <c r="B44" s="67" t="s">
        <v>119</v>
      </c>
      <c r="C44" s="69">
        <v>9</v>
      </c>
      <c r="D44" s="69">
        <v>5</v>
      </c>
      <c r="E44" s="67" t="s">
        <v>109</v>
      </c>
      <c r="F44" s="86">
        <v>139</v>
      </c>
      <c r="G44" s="86">
        <v>135</v>
      </c>
      <c r="H44" s="86">
        <v>133</v>
      </c>
      <c r="I44" s="87" t="s">
        <v>125</v>
      </c>
      <c r="J44" s="87" t="s">
        <v>125</v>
      </c>
      <c r="K44" s="87" t="s">
        <v>125</v>
      </c>
    </row>
    <row r="45" spans="1:11" ht="19.7" customHeight="1" x14ac:dyDescent="0.25">
      <c r="A45" s="69">
        <v>42</v>
      </c>
      <c r="B45" s="67" t="s">
        <v>119</v>
      </c>
      <c r="C45" s="69">
        <v>9</v>
      </c>
      <c r="D45" s="69">
        <v>5</v>
      </c>
      <c r="E45" s="67" t="s">
        <v>110</v>
      </c>
      <c r="F45" s="86">
        <v>55</v>
      </c>
      <c r="G45" s="86">
        <v>57</v>
      </c>
      <c r="H45" s="86">
        <v>42</v>
      </c>
      <c r="I45" s="87" t="s">
        <v>125</v>
      </c>
      <c r="J45" s="87" t="s">
        <v>125</v>
      </c>
      <c r="K45" s="87" t="s">
        <v>125</v>
      </c>
    </row>
    <row r="46" spans="1:11" ht="19.7" customHeight="1" x14ac:dyDescent="0.25">
      <c r="A46" s="69">
        <v>43</v>
      </c>
      <c r="B46" s="67" t="s">
        <v>120</v>
      </c>
      <c r="C46" s="69">
        <v>9</v>
      </c>
      <c r="D46" s="69">
        <v>5</v>
      </c>
      <c r="E46" s="67" t="s">
        <v>109</v>
      </c>
      <c r="F46" s="86">
        <v>128</v>
      </c>
      <c r="G46" s="86">
        <v>166</v>
      </c>
      <c r="H46" s="86">
        <v>135</v>
      </c>
      <c r="I46" s="87" t="s">
        <v>125</v>
      </c>
      <c r="J46" s="86">
        <v>156</v>
      </c>
      <c r="K46" s="87" t="s">
        <v>125</v>
      </c>
    </row>
    <row r="47" spans="1:11" ht="19.7" customHeight="1" x14ac:dyDescent="0.25">
      <c r="A47" s="69">
        <v>44</v>
      </c>
      <c r="B47" s="67" t="s">
        <v>121</v>
      </c>
      <c r="C47" s="69">
        <v>9</v>
      </c>
      <c r="D47" s="69">
        <v>5</v>
      </c>
      <c r="E47" s="67" t="s">
        <v>109</v>
      </c>
      <c r="F47" s="86">
        <v>78</v>
      </c>
      <c r="G47" s="86">
        <v>86</v>
      </c>
      <c r="H47" s="86">
        <v>77</v>
      </c>
      <c r="I47" s="87" t="s">
        <v>125</v>
      </c>
      <c r="J47" s="87" t="s">
        <v>125</v>
      </c>
      <c r="K47" s="87" t="s">
        <v>125</v>
      </c>
    </row>
    <row r="48" spans="1:11" ht="19.7" customHeight="1" x14ac:dyDescent="0.25">
      <c r="A48" s="69">
        <v>45</v>
      </c>
      <c r="B48" s="67" t="s">
        <v>122</v>
      </c>
      <c r="C48" s="69">
        <v>9</v>
      </c>
      <c r="D48" s="69">
        <v>5</v>
      </c>
      <c r="E48" s="67" t="s">
        <v>109</v>
      </c>
      <c r="F48" s="86">
        <v>141</v>
      </c>
      <c r="G48" s="86">
        <v>148</v>
      </c>
      <c r="H48" s="87" t="s">
        <v>125</v>
      </c>
      <c r="I48" s="87" t="s">
        <v>125</v>
      </c>
      <c r="J48" s="86">
        <v>170</v>
      </c>
      <c r="K48" s="86">
        <v>178</v>
      </c>
    </row>
    <row r="49" spans="1:11" ht="19.7" customHeight="1" x14ac:dyDescent="0.25">
      <c r="A49" s="69">
        <v>46</v>
      </c>
      <c r="B49" s="67" t="s">
        <v>123</v>
      </c>
      <c r="C49" s="69">
        <v>9</v>
      </c>
      <c r="D49" s="69">
        <v>5</v>
      </c>
      <c r="E49" s="67" t="s">
        <v>109</v>
      </c>
      <c r="F49" s="86">
        <v>102</v>
      </c>
      <c r="G49" s="87" t="s">
        <v>125</v>
      </c>
      <c r="H49" s="86">
        <v>123</v>
      </c>
      <c r="I49" s="86">
        <v>110</v>
      </c>
      <c r="J49" s="87" t="s">
        <v>125</v>
      </c>
      <c r="K49" s="87" t="s">
        <v>125</v>
      </c>
    </row>
    <row r="50" spans="1:11" ht="19.7" customHeight="1" x14ac:dyDescent="0.25">
      <c r="A50" s="69">
        <v>47</v>
      </c>
      <c r="B50" s="67" t="s">
        <v>123</v>
      </c>
      <c r="C50" s="69">
        <v>9</v>
      </c>
      <c r="D50" s="69">
        <v>5</v>
      </c>
      <c r="E50" s="67" t="s">
        <v>110</v>
      </c>
      <c r="F50" s="86">
        <v>44</v>
      </c>
      <c r="G50" s="87" t="s">
        <v>125</v>
      </c>
      <c r="H50" s="86">
        <v>48</v>
      </c>
      <c r="I50" s="86">
        <v>48</v>
      </c>
      <c r="J50" s="87" t="s">
        <v>125</v>
      </c>
      <c r="K50" s="87" t="s">
        <v>125</v>
      </c>
    </row>
    <row r="51" spans="1:11" ht="19.7" customHeight="1" x14ac:dyDescent="0.25">
      <c r="A51" s="69">
        <v>48</v>
      </c>
      <c r="B51" s="67" t="s">
        <v>124</v>
      </c>
      <c r="C51" s="69">
        <v>9</v>
      </c>
      <c r="D51" s="69">
        <v>5</v>
      </c>
      <c r="E51" s="67" t="s">
        <v>109</v>
      </c>
      <c r="F51" s="86">
        <v>145</v>
      </c>
      <c r="G51" s="86">
        <v>183</v>
      </c>
      <c r="H51" s="86">
        <v>161</v>
      </c>
      <c r="I51" s="87" t="s">
        <v>125</v>
      </c>
      <c r="J51" s="87" t="s">
        <v>125</v>
      </c>
      <c r="K51" s="86">
        <v>163</v>
      </c>
    </row>
    <row r="52" spans="1:11" ht="19.7" customHeight="1" x14ac:dyDescent="0.25">
      <c r="A52" s="69">
        <v>49</v>
      </c>
      <c r="B52" s="67" t="s">
        <v>124</v>
      </c>
      <c r="C52" s="69">
        <v>9</v>
      </c>
      <c r="D52" s="69">
        <v>5</v>
      </c>
      <c r="E52" s="67" t="s">
        <v>110</v>
      </c>
      <c r="F52" s="86">
        <v>67</v>
      </c>
      <c r="G52" s="86">
        <v>48</v>
      </c>
      <c r="H52" s="86">
        <v>64</v>
      </c>
      <c r="I52" s="87" t="s">
        <v>125</v>
      </c>
      <c r="J52" s="87" t="s">
        <v>125</v>
      </c>
      <c r="K52" s="86">
        <v>19</v>
      </c>
    </row>
    <row r="53" spans="1:11" ht="19.7" customHeight="1" x14ac:dyDescent="0.25">
      <c r="A53" s="69">
        <v>50</v>
      </c>
      <c r="B53" s="67" t="s">
        <v>124</v>
      </c>
      <c r="C53" s="69">
        <v>9</v>
      </c>
      <c r="D53" s="69">
        <v>6</v>
      </c>
      <c r="E53" s="67" t="s">
        <v>109</v>
      </c>
      <c r="F53" s="87" t="s">
        <v>125</v>
      </c>
      <c r="G53" s="87" t="s">
        <v>125</v>
      </c>
      <c r="H53" s="87" t="s">
        <v>125</v>
      </c>
      <c r="I53" s="87" t="s">
        <v>125</v>
      </c>
      <c r="J53" s="87" t="s">
        <v>125</v>
      </c>
      <c r="K53" s="86">
        <v>182</v>
      </c>
    </row>
    <row r="54" spans="1:11" ht="19.7" customHeight="1" x14ac:dyDescent="0.25">
      <c r="A54" s="69">
        <v>51</v>
      </c>
      <c r="B54" s="67" t="s">
        <v>124</v>
      </c>
      <c r="C54" s="69">
        <v>9</v>
      </c>
      <c r="D54" s="69">
        <v>6</v>
      </c>
      <c r="E54" s="67" t="s">
        <v>110</v>
      </c>
      <c r="F54" s="87" t="s">
        <v>125</v>
      </c>
      <c r="G54" s="87" t="s">
        <v>125</v>
      </c>
      <c r="H54" s="87" t="s">
        <v>125</v>
      </c>
      <c r="I54" s="87" t="s">
        <v>125</v>
      </c>
      <c r="J54" s="87" t="s">
        <v>125</v>
      </c>
      <c r="K54" s="86">
        <v>68</v>
      </c>
    </row>
  </sheetData>
  <mergeCells count="2">
    <mergeCell ref="A1:K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統計表</vt:lpstr>
      <vt:lpstr>工作表3</vt:lpstr>
      <vt:lpstr>抬頭</vt:lpstr>
      <vt:lpstr>花東AB表</vt:lpstr>
      <vt:lpstr>單價表</vt:lpstr>
      <vt:lpstr>統計表!Print_Area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施展</cp:lastModifiedBy>
  <cp:lastPrinted>2022-08-26T03:23:28Z</cp:lastPrinted>
  <dcterms:created xsi:type="dcterms:W3CDTF">2021-09-05T06:27:43Z</dcterms:created>
  <dcterms:modified xsi:type="dcterms:W3CDTF">2023-09-12T03:49:27Z</dcterms:modified>
</cp:coreProperties>
</file>