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05" yWindow="0" windowWidth="14610" windowHeight="11760" activeTab="4"/>
  </bookViews>
  <sheets>
    <sheet name="統計表" sheetId="9" r:id="rId1"/>
    <sheet name="花東B表" sheetId="6" r:id="rId2"/>
    <sheet name="工作表3" sheetId="5" r:id="rId3"/>
    <sheet name="單價表" sheetId="8" r:id="rId4"/>
    <sheet name="試算表(參考用)" sheetId="1" r:id="rId5"/>
    <sheet name="抬頭" sheetId="2" state="hidden" r:id="rId6"/>
  </sheets>
  <definedNames>
    <definedName name="_xlnm._FilterDatabase" localSheetId="3" hidden="1">單價表!$A$3:$W$54</definedName>
    <definedName name="_xlnm._FilterDatabase" localSheetId="4" hidden="1">'試算表(參考用)'!$A$3:$V$159</definedName>
    <definedName name="_xlnm.Print_Area" localSheetId="0">統計表!$A$4:$U$27</definedName>
    <definedName name="_xlnm.Print_Titles" localSheetId="4">'試算表(參考用)'!$A:$D,'試算表(參考用)'!$1:$3</definedName>
    <definedName name="版本">工作表3!$A$5:$A$12</definedName>
    <definedName name="藝能科縣補助" localSheetId="4">'試算表(參考用)'!$R$12:$R$14,'試算表(參考用)'!$R$17:$R$18,'試算表(參考用)'!$R$27:$R$29,'試算表(參考用)'!$R$32:$R$33,'試算表(參考用)'!$R$42:$R$44,'試算表(參考用)'!$R$47:$R$48,'試算表(參考用)'!$R$57:$R$61,'試算表(參考用)'!$R$70:$R$74,'試算表(參考用)'!$R$83:$R$87,'試算表(參考用)'!$R$96:$R$99,'試算表(參考用)'!$R$110:$R$113,'試算表(參考用)'!$R$124:$R$127,'試算表(參考用)'!$R$136:$R$156,'試算表(參考用)'!$R$100:$R$101,'試算表(參考用)'!$R$114:$R$115,'試算表(參考用)'!$R$128:$R$129</definedName>
  </definedNames>
  <calcPr calcId="145621"/>
</workbook>
</file>

<file path=xl/calcChain.xml><?xml version="1.0" encoding="utf-8"?>
<calcChain xmlns="http://schemas.openxmlformats.org/spreadsheetml/2006/main">
  <c r="I24" i="9" l="1"/>
  <c r="S38" i="9" l="1"/>
  <c r="U38" i="9" s="1"/>
  <c r="Q16" i="9" l="1"/>
  <c r="Q36" i="9" s="1"/>
  <c r="Q37" i="9" s="1"/>
  <c r="Q14" i="9"/>
  <c r="Q15" i="9" s="1"/>
  <c r="K15" i="9"/>
  <c r="J15" i="9"/>
  <c r="O38" i="9"/>
  <c r="O39" i="9" s="1"/>
  <c r="O36" i="9"/>
  <c r="P37" i="9" s="1"/>
  <c r="O34" i="9"/>
  <c r="P35" i="9" s="1"/>
  <c r="N38" i="9"/>
  <c r="N39" i="9" s="1"/>
  <c r="N36" i="9"/>
  <c r="N37" i="9" s="1"/>
  <c r="N34" i="9"/>
  <c r="N35" i="9" s="1"/>
  <c r="M38" i="9"/>
  <c r="M39" i="9" s="1"/>
  <c r="M36" i="9"/>
  <c r="M37" i="9" s="1"/>
  <c r="M34" i="9"/>
  <c r="M35" i="9" s="1"/>
  <c r="L38" i="9"/>
  <c r="L39" i="9" s="1"/>
  <c r="L36" i="9"/>
  <c r="L37" i="9" s="1"/>
  <c r="L34" i="9"/>
  <c r="L35" i="9" s="1"/>
  <c r="J38" i="9"/>
  <c r="K39" i="9" s="1"/>
  <c r="J36" i="9"/>
  <c r="K37" i="9" s="1"/>
  <c r="J34" i="9"/>
  <c r="K35" i="9" s="1"/>
  <c r="H38" i="9"/>
  <c r="I39" i="9" s="1"/>
  <c r="H36" i="9"/>
  <c r="H37" i="9" s="1"/>
  <c r="H34" i="9"/>
  <c r="H35" i="9" s="1"/>
  <c r="F38" i="9"/>
  <c r="F39" i="9" s="1"/>
  <c r="F36" i="9"/>
  <c r="G37" i="9" s="1"/>
  <c r="F34" i="9"/>
  <c r="G35" i="9" s="1"/>
  <c r="D38" i="9"/>
  <c r="E39" i="9" s="1"/>
  <c r="D36" i="9"/>
  <c r="E37" i="9" s="1"/>
  <c r="D34" i="9"/>
  <c r="E35" i="9" s="1"/>
  <c r="B38" i="9"/>
  <c r="B39" i="9" s="1"/>
  <c r="B36" i="9"/>
  <c r="C37" i="9" s="1"/>
  <c r="B34" i="9"/>
  <c r="C35" i="9" s="1"/>
  <c r="P19" i="9"/>
  <c r="O19" i="9"/>
  <c r="N19" i="9"/>
  <c r="M19" i="9"/>
  <c r="L19" i="9"/>
  <c r="K19" i="9"/>
  <c r="J19" i="9"/>
  <c r="I19" i="9"/>
  <c r="H19" i="9"/>
  <c r="G19" i="9"/>
  <c r="F19" i="9"/>
  <c r="E19" i="9"/>
  <c r="D19" i="9"/>
  <c r="C19" i="9"/>
  <c r="B19" i="9"/>
  <c r="K17" i="9"/>
  <c r="J17" i="9"/>
  <c r="N17" i="9"/>
  <c r="M17" i="9"/>
  <c r="L17" i="9"/>
  <c r="P17" i="9"/>
  <c r="O17" i="9"/>
  <c r="I17" i="9"/>
  <c r="H17" i="9"/>
  <c r="G17" i="9"/>
  <c r="F17" i="9"/>
  <c r="E17" i="9"/>
  <c r="D17" i="9"/>
  <c r="C17" i="9"/>
  <c r="B17" i="9"/>
  <c r="P15" i="9"/>
  <c r="O15" i="9"/>
  <c r="N15" i="9"/>
  <c r="M15" i="9"/>
  <c r="L15" i="9"/>
  <c r="I15" i="9"/>
  <c r="H15" i="9"/>
  <c r="G15" i="9"/>
  <c r="F15" i="9"/>
  <c r="E15" i="9"/>
  <c r="D15" i="9"/>
  <c r="C15" i="9"/>
  <c r="B15" i="9"/>
  <c r="Q9" i="9"/>
  <c r="I9" i="9"/>
  <c r="T38" i="9" s="1"/>
  <c r="G9" i="9"/>
  <c r="E9" i="9"/>
  <c r="K8" i="9"/>
  <c r="K7" i="9"/>
  <c r="I37" i="9" l="1"/>
  <c r="J39" i="9"/>
  <c r="H39" i="9"/>
  <c r="G39" i="9"/>
  <c r="D39" i="9"/>
  <c r="C39" i="9"/>
  <c r="P39" i="9"/>
  <c r="O37" i="9"/>
  <c r="F37" i="9"/>
  <c r="B37" i="9"/>
  <c r="O35" i="9"/>
  <c r="F35" i="9"/>
  <c r="D35" i="9"/>
  <c r="Q17" i="9"/>
  <c r="R17" i="9"/>
  <c r="R37" i="9"/>
  <c r="Q34" i="9"/>
  <c r="R35" i="9" s="1"/>
  <c r="R15" i="9"/>
  <c r="S14" i="9" s="1"/>
  <c r="T14" i="9" s="1"/>
  <c r="Q35" i="9"/>
  <c r="J35" i="9"/>
  <c r="J37" i="9"/>
  <c r="I35" i="9"/>
  <c r="D37" i="9"/>
  <c r="B35" i="9"/>
  <c r="I22" i="9"/>
  <c r="S18" i="9"/>
  <c r="U18" i="9" s="1"/>
  <c r="K9" i="9"/>
  <c r="S36" i="9" l="1"/>
  <c r="S34" i="9"/>
  <c r="S16" i="9"/>
  <c r="T16" i="9" s="1"/>
  <c r="U14" i="9"/>
  <c r="T18" i="9"/>
  <c r="T36" i="9" l="1"/>
  <c r="U36" i="9"/>
  <c r="T34" i="9"/>
  <c r="T40" i="9" s="1"/>
  <c r="U34" i="9"/>
  <c r="U40" i="9" s="1"/>
  <c r="U16" i="9"/>
  <c r="U20" i="9" s="1"/>
  <c r="T20" i="9"/>
  <c r="I23" i="9" s="1"/>
  <c r="R159" i="1" a="1"/>
  <c r="R159" i="1" s="1"/>
  <c r="W149" i="1" l="1"/>
  <c r="W148" i="1"/>
  <c r="W147" i="1"/>
  <c r="W146" i="1"/>
  <c r="W145" i="1"/>
  <c r="W144" i="1"/>
  <c r="W143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L156" i="1" l="1"/>
  <c r="L155" i="1"/>
  <c r="L154" i="1"/>
  <c r="L153" i="1"/>
  <c r="L152" i="1"/>
  <c r="L151" i="1"/>
  <c r="L150" i="1"/>
  <c r="L149" i="1"/>
  <c r="L148" i="1"/>
  <c r="L147" i="1"/>
  <c r="L146" i="1"/>
  <c r="L145" i="1"/>
  <c r="L144" i="1"/>
  <c r="L143" i="1"/>
  <c r="L142" i="1"/>
  <c r="L141" i="1"/>
  <c r="L140" i="1"/>
  <c r="L139" i="1"/>
  <c r="L138" i="1"/>
  <c r="L137" i="1"/>
  <c r="L136" i="1"/>
  <c r="L135" i="1"/>
  <c r="L134" i="1"/>
  <c r="L133" i="1"/>
  <c r="L132" i="1"/>
  <c r="L131" i="1"/>
  <c r="L130" i="1"/>
  <c r="L129" i="1"/>
  <c r="L128" i="1"/>
  <c r="L127" i="1"/>
  <c r="L126" i="1"/>
  <c r="L125" i="1"/>
  <c r="L124" i="1"/>
  <c r="L123" i="1"/>
  <c r="L122" i="1"/>
  <c r="L121" i="1"/>
  <c r="L120" i="1"/>
  <c r="L119" i="1"/>
  <c r="L118" i="1"/>
  <c r="L117" i="1"/>
  <c r="L116" i="1"/>
  <c r="L115" i="1"/>
  <c r="L114" i="1"/>
  <c r="L113" i="1"/>
  <c r="L112" i="1"/>
  <c r="L111" i="1"/>
  <c r="L110" i="1"/>
  <c r="L109" i="1"/>
  <c r="L108" i="1"/>
  <c r="L107" i="1"/>
  <c r="L106" i="1"/>
  <c r="L105" i="1"/>
  <c r="L104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L5" i="1"/>
  <c r="L4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  <c r="W137" i="1"/>
  <c r="O164" i="1" l="1"/>
  <c r="O166" i="1"/>
  <c r="O167" i="1"/>
  <c r="O168" i="1"/>
  <c r="O169" i="1"/>
  <c r="O165" i="1"/>
  <c r="M6" i="1"/>
  <c r="M12" i="1"/>
  <c r="M18" i="1"/>
  <c r="M24" i="1"/>
  <c r="M7" i="1"/>
  <c r="M19" i="1"/>
  <c r="M25" i="1"/>
  <c r="M31" i="1"/>
  <c r="M37" i="1"/>
  <c r="M43" i="1"/>
  <c r="M49" i="1"/>
  <c r="M55" i="1"/>
  <c r="M61" i="1"/>
  <c r="M67" i="1"/>
  <c r="M73" i="1"/>
  <c r="M79" i="1"/>
  <c r="M85" i="1"/>
  <c r="M91" i="1"/>
  <c r="M97" i="1"/>
  <c r="M103" i="1"/>
  <c r="M109" i="1"/>
  <c r="M115" i="1"/>
  <c r="M121" i="1"/>
  <c r="M127" i="1"/>
  <c r="M133" i="1"/>
  <c r="M139" i="1"/>
  <c r="M145" i="1"/>
  <c r="M151" i="1"/>
  <c r="M5" i="1"/>
  <c r="M17" i="1"/>
  <c r="M23" i="1"/>
  <c r="M29" i="1"/>
  <c r="M35" i="1"/>
  <c r="M41" i="1"/>
  <c r="M47" i="1"/>
  <c r="M53" i="1"/>
  <c r="M59" i="1"/>
  <c r="M65" i="1"/>
  <c r="M71" i="1"/>
  <c r="M77" i="1"/>
  <c r="M83" i="1"/>
  <c r="M89" i="1"/>
  <c r="M95" i="1"/>
  <c r="M101" i="1"/>
  <c r="M107" i="1"/>
  <c r="M113" i="1"/>
  <c r="M119" i="1"/>
  <c r="M125" i="1"/>
  <c r="M131" i="1"/>
  <c r="M137" i="1"/>
  <c r="M143" i="1"/>
  <c r="M149" i="1"/>
  <c r="M155" i="1"/>
  <c r="M30" i="1"/>
  <c r="M36" i="1"/>
  <c r="M42" i="1"/>
  <c r="M48" i="1"/>
  <c r="M54" i="1"/>
  <c r="M60" i="1"/>
  <c r="M66" i="1"/>
  <c r="M72" i="1"/>
  <c r="M78" i="1"/>
  <c r="M84" i="1"/>
  <c r="M90" i="1"/>
  <c r="M96" i="1"/>
  <c r="M102" i="1"/>
  <c r="M108" i="1"/>
  <c r="M114" i="1"/>
  <c r="M120" i="1"/>
  <c r="M126" i="1"/>
  <c r="M132" i="1"/>
  <c r="M138" i="1"/>
  <c r="M144" i="1"/>
  <c r="M150" i="1"/>
  <c r="M156" i="1"/>
  <c r="M13" i="1"/>
  <c r="M11" i="1"/>
  <c r="L157" i="1"/>
  <c r="M8" i="1"/>
  <c r="M14" i="1"/>
  <c r="M26" i="1"/>
  <c r="M38" i="1"/>
  <c r="M50" i="1"/>
  <c r="M62" i="1"/>
  <c r="M74" i="1"/>
  <c r="M86" i="1"/>
  <c r="M98" i="1"/>
  <c r="M110" i="1"/>
  <c r="M122" i="1"/>
  <c r="M134" i="1"/>
  <c r="M140" i="1"/>
  <c r="M152" i="1"/>
  <c r="M9" i="1"/>
  <c r="M15" i="1"/>
  <c r="M27" i="1"/>
  <c r="M33" i="1"/>
  <c r="M45" i="1"/>
  <c r="M57" i="1"/>
  <c r="M69" i="1"/>
  <c r="M75" i="1"/>
  <c r="M87" i="1"/>
  <c r="M93" i="1"/>
  <c r="M99" i="1"/>
  <c r="M111" i="1"/>
  <c r="M117" i="1"/>
  <c r="M123" i="1"/>
  <c r="M129" i="1"/>
  <c r="M135" i="1"/>
  <c r="M141" i="1"/>
  <c r="M153" i="1"/>
  <c r="I157" i="1"/>
  <c r="M10" i="1"/>
  <c r="M16" i="1"/>
  <c r="M22" i="1"/>
  <c r="M28" i="1"/>
  <c r="M34" i="1"/>
  <c r="M40" i="1"/>
  <c r="M46" i="1"/>
  <c r="M52" i="1"/>
  <c r="M58" i="1"/>
  <c r="M64" i="1"/>
  <c r="M70" i="1"/>
  <c r="M76" i="1"/>
  <c r="M82" i="1"/>
  <c r="M88" i="1"/>
  <c r="M94" i="1"/>
  <c r="M100" i="1"/>
  <c r="M106" i="1"/>
  <c r="M112" i="1"/>
  <c r="M118" i="1"/>
  <c r="M124" i="1"/>
  <c r="M130" i="1"/>
  <c r="M136" i="1"/>
  <c r="M142" i="1"/>
  <c r="M148" i="1"/>
  <c r="M154" i="1"/>
  <c r="M20" i="1"/>
  <c r="M32" i="1"/>
  <c r="M44" i="1"/>
  <c r="M56" i="1"/>
  <c r="M68" i="1"/>
  <c r="M80" i="1"/>
  <c r="M92" i="1"/>
  <c r="M104" i="1"/>
  <c r="M116" i="1"/>
  <c r="M128" i="1"/>
  <c r="M146" i="1"/>
  <c r="M21" i="1"/>
  <c r="M39" i="1"/>
  <c r="M51" i="1"/>
  <c r="M63" i="1"/>
  <c r="M81" i="1"/>
  <c r="M105" i="1"/>
  <c r="M147" i="1"/>
  <c r="M4" i="1"/>
  <c r="O170" i="1" l="1"/>
  <c r="M157" i="1"/>
  <c r="N137" i="1"/>
  <c r="P137" i="1" s="1"/>
  <c r="Q137" i="1"/>
  <c r="X137" i="1" s="1"/>
  <c r="T137" i="1"/>
  <c r="V137" i="1"/>
  <c r="V136" i="1"/>
  <c r="R137" i="1" l="1"/>
  <c r="V149" i="1"/>
  <c r="V148" i="1"/>
  <c r="V147" i="1"/>
  <c r="V146" i="1"/>
  <c r="V145" i="1"/>
  <c r="V144" i="1"/>
  <c r="V143" i="1"/>
  <c r="T149" i="1"/>
  <c r="T148" i="1"/>
  <c r="T147" i="1"/>
  <c r="T146" i="1"/>
  <c r="T145" i="1"/>
  <c r="T144" i="1"/>
  <c r="T143" i="1"/>
  <c r="Q149" i="1"/>
  <c r="X149" i="1" s="1"/>
  <c r="Q148" i="1"/>
  <c r="X148" i="1" s="1"/>
  <c r="Q147" i="1"/>
  <c r="X147" i="1" s="1"/>
  <c r="Q146" i="1"/>
  <c r="X146" i="1" s="1"/>
  <c r="Q145" i="1"/>
  <c r="X145" i="1" s="1"/>
  <c r="Q144" i="1"/>
  <c r="X144" i="1" s="1"/>
  <c r="Q143" i="1"/>
  <c r="X143" i="1" s="1"/>
  <c r="N149" i="1"/>
  <c r="P149" i="1" s="1"/>
  <c r="N148" i="1"/>
  <c r="P148" i="1" s="1"/>
  <c r="N147" i="1"/>
  <c r="P147" i="1" s="1"/>
  <c r="N146" i="1"/>
  <c r="P146" i="1" s="1"/>
  <c r="N145" i="1"/>
  <c r="P145" i="1" s="1"/>
  <c r="N144" i="1"/>
  <c r="P144" i="1" s="1"/>
  <c r="N143" i="1"/>
  <c r="P143" i="1" s="1"/>
  <c r="R146" i="1" l="1"/>
  <c r="R145" i="1"/>
  <c r="R143" i="1"/>
  <c r="R149" i="1"/>
  <c r="R148" i="1"/>
  <c r="R147" i="1"/>
  <c r="R144" i="1"/>
  <c r="G34" i="6" l="1"/>
  <c r="F34" i="6"/>
  <c r="E34" i="6"/>
  <c r="D34" i="6"/>
  <c r="S9" i="9" s="1"/>
  <c r="T7" i="9" l="1"/>
  <c r="T9" i="9"/>
  <c r="U9" i="9" s="1"/>
  <c r="S7" i="9"/>
  <c r="U7" i="9" s="1"/>
  <c r="F35" i="6"/>
  <c r="D35" i="6"/>
  <c r="Q156" i="1"/>
  <c r="X156" i="1" s="1"/>
  <c r="Q155" i="1"/>
  <c r="X155" i="1" s="1"/>
  <c r="Q154" i="1"/>
  <c r="X154" i="1" s="1"/>
  <c r="Q153" i="1"/>
  <c r="X153" i="1" s="1"/>
  <c r="Q152" i="1"/>
  <c r="X152" i="1" s="1"/>
  <c r="Q151" i="1"/>
  <c r="X151" i="1" s="1"/>
  <c r="Q150" i="1"/>
  <c r="X150" i="1" s="1"/>
  <c r="Q142" i="1"/>
  <c r="X142" i="1" s="1"/>
  <c r="Q141" i="1"/>
  <c r="X141" i="1" s="1"/>
  <c r="Q140" i="1"/>
  <c r="Q139" i="1"/>
  <c r="X139" i="1" s="1"/>
  <c r="Q138" i="1"/>
  <c r="X138" i="1" s="1"/>
  <c r="Q136" i="1"/>
  <c r="X136" i="1" s="1"/>
  <c r="Q135" i="1"/>
  <c r="X135" i="1" s="1"/>
  <c r="Q134" i="1"/>
  <c r="X134" i="1" s="1"/>
  <c r="Q133" i="1"/>
  <c r="X133" i="1" s="1"/>
  <c r="Q132" i="1"/>
  <c r="X132" i="1" s="1"/>
  <c r="Q131" i="1"/>
  <c r="X131" i="1" s="1"/>
  <c r="Q130" i="1"/>
  <c r="X130" i="1" s="1"/>
  <c r="Q129" i="1"/>
  <c r="X129" i="1" s="1"/>
  <c r="Q128" i="1"/>
  <c r="X128" i="1" s="1"/>
  <c r="Q127" i="1"/>
  <c r="X127" i="1" s="1"/>
  <c r="Q126" i="1"/>
  <c r="X126" i="1" s="1"/>
  <c r="Q125" i="1"/>
  <c r="X125" i="1" s="1"/>
  <c r="Q124" i="1"/>
  <c r="X124" i="1" s="1"/>
  <c r="Q123" i="1"/>
  <c r="X123" i="1" s="1"/>
  <c r="Q122" i="1"/>
  <c r="X122" i="1" s="1"/>
  <c r="Q121" i="1"/>
  <c r="X121" i="1" s="1"/>
  <c r="Q120" i="1"/>
  <c r="X120" i="1" s="1"/>
  <c r="Q119" i="1"/>
  <c r="X119" i="1" s="1"/>
  <c r="Q118" i="1"/>
  <c r="X118" i="1" s="1"/>
  <c r="Q117" i="1"/>
  <c r="X117" i="1" s="1"/>
  <c r="Q116" i="1"/>
  <c r="X116" i="1" s="1"/>
  <c r="Q115" i="1"/>
  <c r="X115" i="1" s="1"/>
  <c r="Q114" i="1"/>
  <c r="Q113" i="1"/>
  <c r="X113" i="1" s="1"/>
  <c r="Q112" i="1"/>
  <c r="X112" i="1" s="1"/>
  <c r="Q111" i="1"/>
  <c r="X111" i="1" s="1"/>
  <c r="Q110" i="1"/>
  <c r="X110" i="1" s="1"/>
  <c r="Q109" i="1"/>
  <c r="X109" i="1" s="1"/>
  <c r="Q108" i="1"/>
  <c r="X108" i="1" s="1"/>
  <c r="Q107" i="1"/>
  <c r="X107" i="1" s="1"/>
  <c r="Q106" i="1"/>
  <c r="X106" i="1" s="1"/>
  <c r="Q105" i="1"/>
  <c r="X105" i="1" s="1"/>
  <c r="Q104" i="1"/>
  <c r="X104" i="1" s="1"/>
  <c r="Q103" i="1"/>
  <c r="Q102" i="1"/>
  <c r="X102" i="1" s="1"/>
  <c r="Q101" i="1"/>
  <c r="X101" i="1" s="1"/>
  <c r="Q100" i="1"/>
  <c r="X100" i="1" s="1"/>
  <c r="Q99" i="1"/>
  <c r="X99" i="1" s="1"/>
  <c r="Q98" i="1"/>
  <c r="X98" i="1" s="1"/>
  <c r="Q97" i="1"/>
  <c r="X97" i="1" s="1"/>
  <c r="Q96" i="1"/>
  <c r="X96" i="1" s="1"/>
  <c r="Q95" i="1"/>
  <c r="X95" i="1" s="1"/>
  <c r="Q94" i="1"/>
  <c r="X94" i="1" s="1"/>
  <c r="Q93" i="1"/>
  <c r="X93" i="1" s="1"/>
  <c r="Q92" i="1"/>
  <c r="X92" i="1" s="1"/>
  <c r="Q91" i="1"/>
  <c r="X91" i="1" s="1"/>
  <c r="Q90" i="1"/>
  <c r="X90" i="1" s="1"/>
  <c r="Q89" i="1"/>
  <c r="X89" i="1" s="1"/>
  <c r="Q88" i="1"/>
  <c r="X88" i="1" s="1"/>
  <c r="Q87" i="1"/>
  <c r="X87" i="1" s="1"/>
  <c r="Q86" i="1"/>
  <c r="X86" i="1" s="1"/>
  <c r="Q85" i="1"/>
  <c r="X85" i="1" s="1"/>
  <c r="Q84" i="1"/>
  <c r="X84" i="1" s="1"/>
  <c r="Q83" i="1"/>
  <c r="X83" i="1" s="1"/>
  <c r="Q82" i="1"/>
  <c r="X82" i="1" s="1"/>
  <c r="Q81" i="1"/>
  <c r="X81" i="1" s="1"/>
  <c r="Q80" i="1"/>
  <c r="X80" i="1" s="1"/>
  <c r="Q79" i="1"/>
  <c r="X79" i="1" s="1"/>
  <c r="Q78" i="1"/>
  <c r="X78" i="1" s="1"/>
  <c r="Q77" i="1"/>
  <c r="X77" i="1" s="1"/>
  <c r="Q76" i="1"/>
  <c r="X76" i="1" s="1"/>
  <c r="Q75" i="1"/>
  <c r="X75" i="1" s="1"/>
  <c r="Q74" i="1"/>
  <c r="X74" i="1" s="1"/>
  <c r="Q73" i="1"/>
  <c r="X73" i="1" s="1"/>
  <c r="Q72" i="1"/>
  <c r="X72" i="1" s="1"/>
  <c r="Q71" i="1"/>
  <c r="X71" i="1" s="1"/>
  <c r="Q70" i="1"/>
  <c r="X70" i="1" s="1"/>
  <c r="Q69" i="1"/>
  <c r="X69" i="1" s="1"/>
  <c r="Q68" i="1"/>
  <c r="X68" i="1" s="1"/>
  <c r="Q67" i="1"/>
  <c r="X67" i="1" s="1"/>
  <c r="Q66" i="1"/>
  <c r="X66" i="1" s="1"/>
  <c r="Q65" i="1"/>
  <c r="X65" i="1" s="1"/>
  <c r="Q64" i="1"/>
  <c r="X64" i="1" s="1"/>
  <c r="Q63" i="1"/>
  <c r="X63" i="1" s="1"/>
  <c r="Q62" i="1"/>
  <c r="X62" i="1" s="1"/>
  <c r="Q61" i="1"/>
  <c r="X61" i="1" s="1"/>
  <c r="Q60" i="1"/>
  <c r="X60" i="1" s="1"/>
  <c r="Q59" i="1"/>
  <c r="X59" i="1" s="1"/>
  <c r="Q58" i="1"/>
  <c r="X58" i="1" s="1"/>
  <c r="Q57" i="1"/>
  <c r="X57" i="1" s="1"/>
  <c r="Q56" i="1"/>
  <c r="X56" i="1" s="1"/>
  <c r="Q55" i="1"/>
  <c r="X55" i="1" s="1"/>
  <c r="Q54" i="1"/>
  <c r="X54" i="1" s="1"/>
  <c r="Q53" i="1"/>
  <c r="X53" i="1" s="1"/>
  <c r="Q52" i="1"/>
  <c r="X52" i="1" s="1"/>
  <c r="Q51" i="1"/>
  <c r="X51" i="1" s="1"/>
  <c r="Q50" i="1"/>
  <c r="X50" i="1" s="1"/>
  <c r="Q49" i="1"/>
  <c r="X49" i="1" s="1"/>
  <c r="Q48" i="1"/>
  <c r="X48" i="1" s="1"/>
  <c r="Q47" i="1"/>
  <c r="X47" i="1" s="1"/>
  <c r="Q46" i="1"/>
  <c r="X46" i="1" s="1"/>
  <c r="Q45" i="1"/>
  <c r="X45" i="1" s="1"/>
  <c r="Q44" i="1"/>
  <c r="X44" i="1" s="1"/>
  <c r="Q43" i="1"/>
  <c r="X43" i="1" s="1"/>
  <c r="Q42" i="1"/>
  <c r="X42" i="1" s="1"/>
  <c r="Q41" i="1"/>
  <c r="X41" i="1" s="1"/>
  <c r="Q40" i="1"/>
  <c r="X40" i="1" s="1"/>
  <c r="Q39" i="1"/>
  <c r="X39" i="1" s="1"/>
  <c r="Q38" i="1"/>
  <c r="X38" i="1" s="1"/>
  <c r="Q37" i="1"/>
  <c r="X37" i="1" s="1"/>
  <c r="Q36" i="1"/>
  <c r="X36" i="1" s="1"/>
  <c r="Q35" i="1"/>
  <c r="X35" i="1" s="1"/>
  <c r="Q34" i="1"/>
  <c r="X34" i="1" s="1"/>
  <c r="Q33" i="1"/>
  <c r="X33" i="1" s="1"/>
  <c r="Q32" i="1"/>
  <c r="X32" i="1" s="1"/>
  <c r="Q31" i="1"/>
  <c r="X31" i="1" s="1"/>
  <c r="Q30" i="1"/>
  <c r="X30" i="1" s="1"/>
  <c r="Q29" i="1"/>
  <c r="X29" i="1" s="1"/>
  <c r="Q28" i="1"/>
  <c r="X28" i="1" s="1"/>
  <c r="Q27" i="1"/>
  <c r="X27" i="1" s="1"/>
  <c r="Q26" i="1"/>
  <c r="X26" i="1" s="1"/>
  <c r="Q25" i="1"/>
  <c r="X25" i="1" s="1"/>
  <c r="Q24" i="1"/>
  <c r="X24" i="1" s="1"/>
  <c r="Q23" i="1"/>
  <c r="X23" i="1" s="1"/>
  <c r="Q22" i="1"/>
  <c r="X22" i="1" s="1"/>
  <c r="Q21" i="1"/>
  <c r="X21" i="1" s="1"/>
  <c r="Q20" i="1"/>
  <c r="X20" i="1" s="1"/>
  <c r="Q19" i="1"/>
  <c r="X19" i="1" s="1"/>
  <c r="Q18" i="1"/>
  <c r="X18" i="1" s="1"/>
  <c r="Q17" i="1"/>
  <c r="X17" i="1" s="1"/>
  <c r="Q16" i="1"/>
  <c r="X16" i="1" s="1"/>
  <c r="Q15" i="1"/>
  <c r="X15" i="1" s="1"/>
  <c r="Q14" i="1"/>
  <c r="X14" i="1" s="1"/>
  <c r="Q13" i="1"/>
  <c r="X13" i="1" s="1"/>
  <c r="Q12" i="1"/>
  <c r="X12" i="1" s="1"/>
  <c r="Q11" i="1"/>
  <c r="X11" i="1" s="1"/>
  <c r="Q10" i="1"/>
  <c r="X10" i="1" s="1"/>
  <c r="Q9" i="1"/>
  <c r="X9" i="1" s="1"/>
  <c r="Q8" i="1"/>
  <c r="X8" i="1" s="1"/>
  <c r="Q7" i="1"/>
  <c r="X7" i="1" s="1"/>
  <c r="Q6" i="1"/>
  <c r="X6" i="1" s="1"/>
  <c r="Q5" i="1"/>
  <c r="X5" i="1" s="1"/>
  <c r="W156" i="1"/>
  <c r="W155" i="1"/>
  <c r="W154" i="1"/>
  <c r="W153" i="1"/>
  <c r="W152" i="1"/>
  <c r="W151" i="1"/>
  <c r="W150" i="1"/>
  <c r="W142" i="1"/>
  <c r="W141" i="1"/>
  <c r="W140" i="1"/>
  <c r="W139" i="1"/>
  <c r="W138" i="1"/>
  <c r="W136" i="1"/>
  <c r="W135" i="1"/>
  <c r="W134" i="1"/>
  <c r="W133" i="1"/>
  <c r="W132" i="1"/>
  <c r="W131" i="1"/>
  <c r="W130" i="1"/>
  <c r="W129" i="1"/>
  <c r="W128" i="1"/>
  <c r="W127" i="1"/>
  <c r="W126" i="1"/>
  <c r="W125" i="1"/>
  <c r="W124" i="1"/>
  <c r="W123" i="1"/>
  <c r="W122" i="1"/>
  <c r="W121" i="1"/>
  <c r="W120" i="1"/>
  <c r="W119" i="1"/>
  <c r="W118" i="1"/>
  <c r="W117" i="1"/>
  <c r="W116" i="1"/>
  <c r="W115" i="1"/>
  <c r="W114" i="1"/>
  <c r="W113" i="1"/>
  <c r="W112" i="1"/>
  <c r="W111" i="1"/>
  <c r="W110" i="1"/>
  <c r="W109" i="1"/>
  <c r="W108" i="1"/>
  <c r="W107" i="1"/>
  <c r="W106" i="1"/>
  <c r="W105" i="1"/>
  <c r="W104" i="1"/>
  <c r="W103" i="1"/>
  <c r="W102" i="1"/>
  <c r="W101" i="1"/>
  <c r="W100" i="1"/>
  <c r="W99" i="1"/>
  <c r="W98" i="1"/>
  <c r="W97" i="1"/>
  <c r="W96" i="1"/>
  <c r="W95" i="1"/>
  <c r="W94" i="1"/>
  <c r="W93" i="1"/>
  <c r="W92" i="1"/>
  <c r="W91" i="1"/>
  <c r="W90" i="1"/>
  <c r="W89" i="1"/>
  <c r="W88" i="1"/>
  <c r="W87" i="1"/>
  <c r="W86" i="1"/>
  <c r="W85" i="1"/>
  <c r="W84" i="1"/>
  <c r="W83" i="1"/>
  <c r="W82" i="1"/>
  <c r="W81" i="1"/>
  <c r="W80" i="1"/>
  <c r="W79" i="1"/>
  <c r="W78" i="1"/>
  <c r="W77" i="1"/>
  <c r="W76" i="1"/>
  <c r="W75" i="1"/>
  <c r="W74" i="1"/>
  <c r="W73" i="1"/>
  <c r="W72" i="1"/>
  <c r="W71" i="1"/>
  <c r="W70" i="1"/>
  <c r="W69" i="1"/>
  <c r="W68" i="1"/>
  <c r="W67" i="1"/>
  <c r="W66" i="1"/>
  <c r="W65" i="1"/>
  <c r="W64" i="1"/>
  <c r="W63" i="1"/>
  <c r="W62" i="1"/>
  <c r="W61" i="1"/>
  <c r="W60" i="1"/>
  <c r="W59" i="1"/>
  <c r="W58" i="1"/>
  <c r="W57" i="1"/>
  <c r="W56" i="1"/>
  <c r="W55" i="1"/>
  <c r="W54" i="1"/>
  <c r="W53" i="1"/>
  <c r="W52" i="1"/>
  <c r="W51" i="1"/>
  <c r="W50" i="1"/>
  <c r="W49" i="1"/>
  <c r="W48" i="1"/>
  <c r="W47" i="1"/>
  <c r="W46" i="1"/>
  <c r="W45" i="1"/>
  <c r="W44" i="1"/>
  <c r="W43" i="1"/>
  <c r="W42" i="1"/>
  <c r="W41" i="1"/>
  <c r="W40" i="1"/>
  <c r="W39" i="1"/>
  <c r="W38" i="1"/>
  <c r="W37" i="1"/>
  <c r="W36" i="1"/>
  <c r="W35" i="1"/>
  <c r="W34" i="1"/>
  <c r="W33" i="1"/>
  <c r="W32" i="1"/>
  <c r="W31" i="1"/>
  <c r="W30" i="1"/>
  <c r="W29" i="1"/>
  <c r="W28" i="1"/>
  <c r="W27" i="1"/>
  <c r="W26" i="1"/>
  <c r="W25" i="1"/>
  <c r="W24" i="1"/>
  <c r="W23" i="1"/>
  <c r="W22" i="1"/>
  <c r="W21" i="1"/>
  <c r="W20" i="1"/>
  <c r="W19" i="1"/>
  <c r="W18" i="1"/>
  <c r="W17" i="1"/>
  <c r="W16" i="1"/>
  <c r="W15" i="1"/>
  <c r="W14" i="1"/>
  <c r="W13" i="1"/>
  <c r="W12" i="1"/>
  <c r="W11" i="1"/>
  <c r="W10" i="1"/>
  <c r="W9" i="1"/>
  <c r="W8" i="1"/>
  <c r="W7" i="1"/>
  <c r="W6" i="1"/>
  <c r="W5" i="1"/>
  <c r="W4" i="1"/>
  <c r="V138" i="1"/>
  <c r="V135" i="1"/>
  <c r="V134" i="1"/>
  <c r="V133" i="1"/>
  <c r="V132" i="1"/>
  <c r="V131" i="1"/>
  <c r="V130" i="1"/>
  <c r="V129" i="1"/>
  <c r="V128" i="1"/>
  <c r="V127" i="1"/>
  <c r="V126" i="1"/>
  <c r="T138" i="1"/>
  <c r="T136" i="1"/>
  <c r="T135" i="1"/>
  <c r="T134" i="1"/>
  <c r="T133" i="1"/>
  <c r="T132" i="1"/>
  <c r="T131" i="1"/>
  <c r="T130" i="1"/>
  <c r="T129" i="1"/>
  <c r="T128" i="1"/>
  <c r="T127" i="1"/>
  <c r="T126" i="1"/>
  <c r="N138" i="1"/>
  <c r="P138" i="1" s="1"/>
  <c r="N136" i="1"/>
  <c r="P136" i="1" s="1"/>
  <c r="N135" i="1"/>
  <c r="P135" i="1" s="1"/>
  <c r="N134" i="1"/>
  <c r="P134" i="1" s="1"/>
  <c r="N133" i="1"/>
  <c r="P133" i="1" s="1"/>
  <c r="N132" i="1"/>
  <c r="P132" i="1" s="1"/>
  <c r="N131" i="1"/>
  <c r="P131" i="1" s="1"/>
  <c r="N130" i="1"/>
  <c r="P130" i="1" s="1"/>
  <c r="N129" i="1"/>
  <c r="P129" i="1" s="1"/>
  <c r="N128" i="1"/>
  <c r="P128" i="1" s="1"/>
  <c r="N127" i="1"/>
  <c r="P127" i="1" s="1"/>
  <c r="N126" i="1"/>
  <c r="P126" i="1" s="1"/>
  <c r="V156" i="1"/>
  <c r="V155" i="1"/>
  <c r="V154" i="1"/>
  <c r="V153" i="1"/>
  <c r="V152" i="1"/>
  <c r="V151" i="1"/>
  <c r="V150" i="1"/>
  <c r="V142" i="1"/>
  <c r="V141" i="1"/>
  <c r="V140" i="1"/>
  <c r="V139" i="1"/>
  <c r="V125" i="1"/>
  <c r="V124" i="1"/>
  <c r="V123" i="1"/>
  <c r="V122" i="1"/>
  <c r="V121" i="1"/>
  <c r="V120" i="1"/>
  <c r="V119" i="1"/>
  <c r="V118" i="1"/>
  <c r="V117" i="1"/>
  <c r="V116" i="1"/>
  <c r="V115" i="1"/>
  <c r="V114" i="1"/>
  <c r="V113" i="1"/>
  <c r="V112" i="1"/>
  <c r="V111" i="1"/>
  <c r="V110" i="1"/>
  <c r="V109" i="1"/>
  <c r="V108" i="1"/>
  <c r="V107" i="1"/>
  <c r="V106" i="1"/>
  <c r="V105" i="1"/>
  <c r="V104" i="1"/>
  <c r="V103" i="1"/>
  <c r="V102" i="1"/>
  <c r="V101" i="1"/>
  <c r="V100" i="1"/>
  <c r="V99" i="1"/>
  <c r="V98" i="1"/>
  <c r="V97" i="1"/>
  <c r="V96" i="1"/>
  <c r="V95" i="1"/>
  <c r="V94" i="1"/>
  <c r="V93" i="1"/>
  <c r="V92" i="1"/>
  <c r="V91" i="1"/>
  <c r="V90" i="1"/>
  <c r="V89" i="1"/>
  <c r="V88" i="1"/>
  <c r="V87" i="1"/>
  <c r="V86" i="1"/>
  <c r="V85" i="1"/>
  <c r="V84" i="1"/>
  <c r="V83" i="1"/>
  <c r="V82" i="1"/>
  <c r="V81" i="1"/>
  <c r="V80" i="1"/>
  <c r="V79" i="1"/>
  <c r="V78" i="1"/>
  <c r="V77" i="1"/>
  <c r="V76" i="1"/>
  <c r="V75" i="1"/>
  <c r="V74" i="1"/>
  <c r="V73" i="1"/>
  <c r="V72" i="1"/>
  <c r="V71" i="1"/>
  <c r="V70" i="1"/>
  <c r="V69" i="1"/>
  <c r="V68" i="1"/>
  <c r="V67" i="1"/>
  <c r="V66" i="1"/>
  <c r="V65" i="1"/>
  <c r="V64" i="1"/>
  <c r="V63" i="1"/>
  <c r="V62" i="1"/>
  <c r="V61" i="1"/>
  <c r="V60" i="1"/>
  <c r="V59" i="1"/>
  <c r="V58" i="1"/>
  <c r="V57" i="1"/>
  <c r="V56" i="1"/>
  <c r="V55" i="1"/>
  <c r="V54" i="1"/>
  <c r="V53" i="1"/>
  <c r="V52" i="1"/>
  <c r="V51" i="1"/>
  <c r="V50" i="1"/>
  <c r="V49" i="1"/>
  <c r="V48" i="1"/>
  <c r="V47" i="1"/>
  <c r="V46" i="1"/>
  <c r="V45" i="1"/>
  <c r="V44" i="1"/>
  <c r="V43" i="1"/>
  <c r="V42" i="1"/>
  <c r="V41" i="1"/>
  <c r="V40" i="1"/>
  <c r="V39" i="1"/>
  <c r="V38" i="1"/>
  <c r="V37" i="1"/>
  <c r="V36" i="1"/>
  <c r="V35" i="1"/>
  <c r="V34" i="1"/>
  <c r="V33" i="1"/>
  <c r="V32" i="1"/>
  <c r="V31" i="1"/>
  <c r="V30" i="1"/>
  <c r="V29" i="1"/>
  <c r="V28" i="1"/>
  <c r="V27" i="1"/>
  <c r="V26" i="1"/>
  <c r="V25" i="1"/>
  <c r="V24" i="1"/>
  <c r="V23" i="1"/>
  <c r="V22" i="1"/>
  <c r="V21" i="1"/>
  <c r="V20" i="1"/>
  <c r="V19" i="1"/>
  <c r="V18" i="1"/>
  <c r="V17" i="1"/>
  <c r="V16" i="1"/>
  <c r="V15" i="1"/>
  <c r="V14" i="1"/>
  <c r="V13" i="1"/>
  <c r="V12" i="1"/>
  <c r="V11" i="1"/>
  <c r="V10" i="1"/>
  <c r="V9" i="1"/>
  <c r="V8" i="1"/>
  <c r="V7" i="1"/>
  <c r="V6" i="1"/>
  <c r="V5" i="1"/>
  <c r="V4" i="1"/>
  <c r="T156" i="1"/>
  <c r="T155" i="1"/>
  <c r="T154" i="1"/>
  <c r="T153" i="1"/>
  <c r="T152" i="1"/>
  <c r="T151" i="1"/>
  <c r="T150" i="1"/>
  <c r="T142" i="1"/>
  <c r="T141" i="1"/>
  <c r="T140" i="1"/>
  <c r="T139" i="1"/>
  <c r="T125" i="1"/>
  <c r="T124" i="1"/>
  <c r="T123" i="1"/>
  <c r="T122" i="1"/>
  <c r="T121" i="1"/>
  <c r="T120" i="1"/>
  <c r="T119" i="1"/>
  <c r="T118" i="1"/>
  <c r="T117" i="1"/>
  <c r="T116" i="1"/>
  <c r="T115" i="1"/>
  <c r="T114" i="1"/>
  <c r="T113" i="1"/>
  <c r="T112" i="1"/>
  <c r="T111" i="1"/>
  <c r="T110" i="1"/>
  <c r="T109" i="1"/>
  <c r="T108" i="1"/>
  <c r="T107" i="1"/>
  <c r="T106" i="1"/>
  <c r="T105" i="1"/>
  <c r="T104" i="1"/>
  <c r="T103" i="1"/>
  <c r="T102" i="1"/>
  <c r="T101" i="1"/>
  <c r="T100" i="1"/>
  <c r="T99" i="1"/>
  <c r="T98" i="1"/>
  <c r="T97" i="1"/>
  <c r="T96" i="1"/>
  <c r="T95" i="1"/>
  <c r="T94" i="1"/>
  <c r="T93" i="1"/>
  <c r="T92" i="1"/>
  <c r="T91" i="1"/>
  <c r="T90" i="1"/>
  <c r="T89" i="1"/>
  <c r="T88" i="1"/>
  <c r="T87" i="1"/>
  <c r="T86" i="1"/>
  <c r="T85" i="1"/>
  <c r="T84" i="1"/>
  <c r="T83" i="1"/>
  <c r="T82" i="1"/>
  <c r="T81" i="1"/>
  <c r="T80" i="1"/>
  <c r="T79" i="1"/>
  <c r="T78" i="1"/>
  <c r="T77" i="1"/>
  <c r="T76" i="1"/>
  <c r="T75" i="1"/>
  <c r="T74" i="1"/>
  <c r="T73" i="1"/>
  <c r="T72" i="1"/>
  <c r="T71" i="1"/>
  <c r="T70" i="1"/>
  <c r="T69" i="1"/>
  <c r="T68" i="1"/>
  <c r="T67" i="1"/>
  <c r="T66" i="1"/>
  <c r="T65" i="1"/>
  <c r="T64" i="1"/>
  <c r="T63" i="1"/>
  <c r="T62" i="1"/>
  <c r="T61" i="1"/>
  <c r="T60" i="1"/>
  <c r="T59" i="1"/>
  <c r="T58" i="1"/>
  <c r="T57" i="1"/>
  <c r="T56" i="1"/>
  <c r="T55" i="1"/>
  <c r="T54" i="1"/>
  <c r="T53" i="1"/>
  <c r="T52" i="1"/>
  <c r="T51" i="1"/>
  <c r="T50" i="1"/>
  <c r="T49" i="1"/>
  <c r="T48" i="1"/>
  <c r="T47" i="1"/>
  <c r="T46" i="1"/>
  <c r="T45" i="1"/>
  <c r="T44" i="1"/>
  <c r="T43" i="1"/>
  <c r="T42" i="1"/>
  <c r="T41" i="1"/>
  <c r="T40" i="1"/>
  <c r="T39" i="1"/>
  <c r="T38" i="1"/>
  <c r="T37" i="1"/>
  <c r="T36" i="1"/>
  <c r="T35" i="1"/>
  <c r="T34" i="1"/>
  <c r="T33" i="1"/>
  <c r="T32" i="1"/>
  <c r="T31" i="1"/>
  <c r="T30" i="1"/>
  <c r="T29" i="1"/>
  <c r="T28" i="1"/>
  <c r="T27" i="1"/>
  <c r="T26" i="1"/>
  <c r="T25" i="1"/>
  <c r="T24" i="1"/>
  <c r="T23" i="1"/>
  <c r="T22" i="1"/>
  <c r="T21" i="1"/>
  <c r="T20" i="1"/>
  <c r="T19" i="1"/>
  <c r="T18" i="1"/>
  <c r="T17" i="1"/>
  <c r="T16" i="1"/>
  <c r="T15" i="1"/>
  <c r="T14" i="1"/>
  <c r="T13" i="1"/>
  <c r="T12" i="1"/>
  <c r="T11" i="1"/>
  <c r="T10" i="1"/>
  <c r="T9" i="1"/>
  <c r="T8" i="1"/>
  <c r="T7" i="1"/>
  <c r="T6" i="1"/>
  <c r="T5" i="1"/>
  <c r="T4" i="1"/>
  <c r="Q4" i="1"/>
  <c r="X4" i="1" s="1"/>
  <c r="N156" i="1"/>
  <c r="P156" i="1" s="1"/>
  <c r="N155" i="1"/>
  <c r="P155" i="1" s="1"/>
  <c r="N154" i="1"/>
  <c r="P154" i="1" s="1"/>
  <c r="N153" i="1"/>
  <c r="P153" i="1" s="1"/>
  <c r="N152" i="1"/>
  <c r="P152" i="1" s="1"/>
  <c r="N151" i="1"/>
  <c r="P151" i="1" s="1"/>
  <c r="N150" i="1"/>
  <c r="P150" i="1" s="1"/>
  <c r="N142" i="1"/>
  <c r="P142" i="1" s="1"/>
  <c r="N141" i="1"/>
  <c r="P141" i="1" s="1"/>
  <c r="N140" i="1"/>
  <c r="P140" i="1" s="1"/>
  <c r="N139" i="1"/>
  <c r="P139" i="1" s="1"/>
  <c r="N125" i="1"/>
  <c r="P125" i="1" s="1"/>
  <c r="N124" i="1"/>
  <c r="P124" i="1" s="1"/>
  <c r="N123" i="1"/>
  <c r="P123" i="1" s="1"/>
  <c r="N122" i="1"/>
  <c r="P122" i="1" s="1"/>
  <c r="N121" i="1"/>
  <c r="P121" i="1" s="1"/>
  <c r="N120" i="1"/>
  <c r="P120" i="1" s="1"/>
  <c r="N119" i="1"/>
  <c r="P119" i="1" s="1"/>
  <c r="N118" i="1"/>
  <c r="P118" i="1" s="1"/>
  <c r="N117" i="1"/>
  <c r="P117" i="1" s="1"/>
  <c r="N116" i="1"/>
  <c r="P116" i="1" s="1"/>
  <c r="N115" i="1"/>
  <c r="P115" i="1" s="1"/>
  <c r="N114" i="1"/>
  <c r="P114" i="1" s="1"/>
  <c r="N113" i="1"/>
  <c r="P113" i="1" s="1"/>
  <c r="N112" i="1"/>
  <c r="P112" i="1" s="1"/>
  <c r="N111" i="1"/>
  <c r="P111" i="1" s="1"/>
  <c r="N110" i="1"/>
  <c r="P110" i="1" s="1"/>
  <c r="N109" i="1"/>
  <c r="P109" i="1" s="1"/>
  <c r="N108" i="1"/>
  <c r="P108" i="1" s="1"/>
  <c r="N107" i="1"/>
  <c r="P107" i="1" s="1"/>
  <c r="N106" i="1"/>
  <c r="P106" i="1" s="1"/>
  <c r="N105" i="1"/>
  <c r="P105" i="1" s="1"/>
  <c r="N104" i="1"/>
  <c r="P104" i="1" s="1"/>
  <c r="N103" i="1"/>
  <c r="P103" i="1" s="1"/>
  <c r="N102" i="1"/>
  <c r="P102" i="1" s="1"/>
  <c r="N101" i="1"/>
  <c r="P101" i="1" s="1"/>
  <c r="N100" i="1"/>
  <c r="P100" i="1" s="1"/>
  <c r="N99" i="1"/>
  <c r="P99" i="1" s="1"/>
  <c r="N98" i="1"/>
  <c r="P98" i="1" s="1"/>
  <c r="N97" i="1"/>
  <c r="P97" i="1" s="1"/>
  <c r="N96" i="1"/>
  <c r="P96" i="1" s="1"/>
  <c r="N95" i="1"/>
  <c r="P95" i="1" s="1"/>
  <c r="N94" i="1"/>
  <c r="P94" i="1" s="1"/>
  <c r="N93" i="1"/>
  <c r="P93" i="1" s="1"/>
  <c r="N92" i="1"/>
  <c r="P92" i="1" s="1"/>
  <c r="N91" i="1"/>
  <c r="P91" i="1" s="1"/>
  <c r="N90" i="1"/>
  <c r="P90" i="1" s="1"/>
  <c r="N89" i="1"/>
  <c r="P89" i="1" s="1"/>
  <c r="N88" i="1"/>
  <c r="P88" i="1" s="1"/>
  <c r="N87" i="1"/>
  <c r="P87" i="1" s="1"/>
  <c r="N86" i="1"/>
  <c r="P86" i="1" s="1"/>
  <c r="N85" i="1"/>
  <c r="P85" i="1" s="1"/>
  <c r="N84" i="1"/>
  <c r="P84" i="1" s="1"/>
  <c r="N83" i="1"/>
  <c r="P83" i="1" s="1"/>
  <c r="N82" i="1"/>
  <c r="P82" i="1" s="1"/>
  <c r="N81" i="1"/>
  <c r="P81" i="1" s="1"/>
  <c r="N80" i="1"/>
  <c r="P80" i="1" s="1"/>
  <c r="N79" i="1"/>
  <c r="P79" i="1" s="1"/>
  <c r="N78" i="1"/>
  <c r="P78" i="1" s="1"/>
  <c r="N77" i="1"/>
  <c r="P77" i="1" s="1"/>
  <c r="N76" i="1"/>
  <c r="P76" i="1" s="1"/>
  <c r="N75" i="1"/>
  <c r="P75" i="1" s="1"/>
  <c r="N74" i="1"/>
  <c r="P74" i="1" s="1"/>
  <c r="N73" i="1"/>
  <c r="P73" i="1" s="1"/>
  <c r="N72" i="1"/>
  <c r="P72" i="1" s="1"/>
  <c r="N71" i="1"/>
  <c r="P71" i="1" s="1"/>
  <c r="N70" i="1"/>
  <c r="P70" i="1" s="1"/>
  <c r="N69" i="1"/>
  <c r="P69" i="1" s="1"/>
  <c r="N68" i="1"/>
  <c r="P68" i="1" s="1"/>
  <c r="N67" i="1"/>
  <c r="P67" i="1" s="1"/>
  <c r="N66" i="1"/>
  <c r="P66" i="1" s="1"/>
  <c r="N65" i="1"/>
  <c r="P65" i="1" s="1"/>
  <c r="N64" i="1"/>
  <c r="P64" i="1" s="1"/>
  <c r="N63" i="1"/>
  <c r="P63" i="1" s="1"/>
  <c r="N62" i="1"/>
  <c r="P62" i="1" s="1"/>
  <c r="N61" i="1"/>
  <c r="P61" i="1" s="1"/>
  <c r="N60" i="1"/>
  <c r="P60" i="1" s="1"/>
  <c r="N59" i="1"/>
  <c r="P59" i="1" s="1"/>
  <c r="N58" i="1"/>
  <c r="P58" i="1" s="1"/>
  <c r="N57" i="1"/>
  <c r="P57" i="1" s="1"/>
  <c r="N56" i="1"/>
  <c r="P56" i="1" s="1"/>
  <c r="N55" i="1"/>
  <c r="P55" i="1" s="1"/>
  <c r="N54" i="1"/>
  <c r="P54" i="1" s="1"/>
  <c r="N53" i="1"/>
  <c r="P53" i="1" s="1"/>
  <c r="N52" i="1"/>
  <c r="P52" i="1" s="1"/>
  <c r="N51" i="1"/>
  <c r="P51" i="1" s="1"/>
  <c r="N50" i="1"/>
  <c r="P50" i="1" s="1"/>
  <c r="N49" i="1"/>
  <c r="P49" i="1" s="1"/>
  <c r="N48" i="1"/>
  <c r="P48" i="1" s="1"/>
  <c r="N47" i="1"/>
  <c r="P47" i="1" s="1"/>
  <c r="N46" i="1"/>
  <c r="P46" i="1" s="1"/>
  <c r="N45" i="1"/>
  <c r="P45" i="1" s="1"/>
  <c r="N44" i="1"/>
  <c r="P44" i="1" s="1"/>
  <c r="N43" i="1"/>
  <c r="P43" i="1" s="1"/>
  <c r="N42" i="1"/>
  <c r="P42" i="1" s="1"/>
  <c r="N41" i="1"/>
  <c r="P41" i="1" s="1"/>
  <c r="N40" i="1"/>
  <c r="P40" i="1" s="1"/>
  <c r="N39" i="1"/>
  <c r="P39" i="1" s="1"/>
  <c r="N38" i="1"/>
  <c r="P38" i="1" s="1"/>
  <c r="N37" i="1"/>
  <c r="P37" i="1" s="1"/>
  <c r="N36" i="1"/>
  <c r="P36" i="1" s="1"/>
  <c r="N35" i="1"/>
  <c r="P35" i="1" s="1"/>
  <c r="N34" i="1"/>
  <c r="P34" i="1" s="1"/>
  <c r="N33" i="1"/>
  <c r="P33" i="1" s="1"/>
  <c r="N32" i="1"/>
  <c r="P32" i="1" s="1"/>
  <c r="N31" i="1"/>
  <c r="P31" i="1" s="1"/>
  <c r="N30" i="1"/>
  <c r="P30" i="1" s="1"/>
  <c r="N29" i="1"/>
  <c r="P29" i="1" s="1"/>
  <c r="N28" i="1"/>
  <c r="P28" i="1" s="1"/>
  <c r="N27" i="1"/>
  <c r="P27" i="1" s="1"/>
  <c r="N26" i="1"/>
  <c r="P26" i="1" s="1"/>
  <c r="N25" i="1"/>
  <c r="P25" i="1" s="1"/>
  <c r="N24" i="1"/>
  <c r="P24" i="1" s="1"/>
  <c r="N23" i="1"/>
  <c r="P23" i="1" s="1"/>
  <c r="N22" i="1"/>
  <c r="P22" i="1" s="1"/>
  <c r="N21" i="1"/>
  <c r="P21" i="1" s="1"/>
  <c r="N20" i="1"/>
  <c r="P20" i="1" s="1"/>
  <c r="N19" i="1"/>
  <c r="P19" i="1" s="1"/>
  <c r="N18" i="1"/>
  <c r="P18" i="1" s="1"/>
  <c r="N17" i="1"/>
  <c r="P17" i="1" s="1"/>
  <c r="N16" i="1"/>
  <c r="P16" i="1" s="1"/>
  <c r="N15" i="1"/>
  <c r="P15" i="1" s="1"/>
  <c r="N14" i="1"/>
  <c r="P14" i="1" s="1"/>
  <c r="N13" i="1"/>
  <c r="P13" i="1" s="1"/>
  <c r="N12" i="1"/>
  <c r="P12" i="1" s="1"/>
  <c r="N11" i="1"/>
  <c r="N10" i="1"/>
  <c r="P10" i="1" s="1"/>
  <c r="N9" i="1"/>
  <c r="P9" i="1" s="1"/>
  <c r="N8" i="1"/>
  <c r="P8" i="1" s="1"/>
  <c r="N7" i="1"/>
  <c r="N6" i="1"/>
  <c r="P6" i="1" s="1"/>
  <c r="N5" i="1"/>
  <c r="P5" i="1" s="1"/>
  <c r="N4" i="1"/>
  <c r="W157" i="1" l="1"/>
  <c r="R52" i="1"/>
  <c r="R64" i="1"/>
  <c r="R78" i="1"/>
  <c r="R30" i="1"/>
  <c r="R24" i="1"/>
  <c r="R12" i="1"/>
  <c r="R36" i="1"/>
  <c r="R84" i="1"/>
  <c r="R130" i="1"/>
  <c r="R14" i="1"/>
  <c r="R62" i="1"/>
  <c r="R80" i="1"/>
  <c r="R86" i="1"/>
  <c r="R122" i="1"/>
  <c r="R136" i="1"/>
  <c r="R58" i="1"/>
  <c r="R85" i="1"/>
  <c r="R40" i="1"/>
  <c r="R70" i="1"/>
  <c r="R82" i="1"/>
  <c r="R11" i="1"/>
  <c r="R29" i="1"/>
  <c r="R35" i="1"/>
  <c r="R41" i="1"/>
  <c r="R47" i="1"/>
  <c r="R53" i="1"/>
  <c r="R65" i="1"/>
  <c r="R71" i="1"/>
  <c r="R133" i="1"/>
  <c r="R55" i="1"/>
  <c r="R15" i="1"/>
  <c r="R39" i="1"/>
  <c r="R45" i="1"/>
  <c r="R51" i="1"/>
  <c r="R63" i="1"/>
  <c r="R7" i="1"/>
  <c r="R13" i="1"/>
  <c r="R19" i="1"/>
  <c r="R25" i="1"/>
  <c r="R31" i="1"/>
  <c r="R134" i="1"/>
  <c r="R20" i="1"/>
  <c r="R94" i="1"/>
  <c r="R112" i="1"/>
  <c r="R107" i="1"/>
  <c r="R131" i="1"/>
  <c r="R138" i="1"/>
  <c r="R69" i="1"/>
  <c r="R74" i="1"/>
  <c r="R79" i="1"/>
  <c r="R91" i="1"/>
  <c r="R109" i="1"/>
  <c r="R115" i="1"/>
  <c r="R96" i="1"/>
  <c r="R83" i="1"/>
  <c r="R4" i="1"/>
  <c r="R89" i="1"/>
  <c r="R101" i="1"/>
  <c r="R125" i="1"/>
  <c r="R151" i="1"/>
  <c r="R118" i="1"/>
  <c r="R121" i="1"/>
  <c r="R27" i="1"/>
  <c r="R23" i="1"/>
  <c r="R99" i="1"/>
  <c r="R105" i="1"/>
  <c r="R123" i="1"/>
  <c r="R68" i="1"/>
  <c r="R126" i="1"/>
  <c r="R140" i="1"/>
  <c r="R50" i="1"/>
  <c r="R9" i="1"/>
  <c r="R90" i="1"/>
  <c r="R102" i="1"/>
  <c r="R139" i="1"/>
  <c r="R152" i="1"/>
  <c r="R18" i="1"/>
  <c r="R156" i="1"/>
  <c r="R103" i="1"/>
  <c r="R114" i="1"/>
  <c r="E164" i="1"/>
  <c r="R98" i="1"/>
  <c r="R87" i="1"/>
  <c r="R132" i="1"/>
  <c r="R46" i="1"/>
  <c r="R75" i="1"/>
  <c r="R5" i="1"/>
  <c r="R10" i="1"/>
  <c r="R22" i="1"/>
  <c r="R104" i="1"/>
  <c r="R141" i="1"/>
  <c r="R154" i="1"/>
  <c r="X103" i="1"/>
  <c r="X114" i="1"/>
  <c r="X140" i="1"/>
  <c r="H168" i="1" s="1"/>
  <c r="R127" i="1"/>
  <c r="R28" i="1"/>
  <c r="R54" i="1"/>
  <c r="R77" i="1"/>
  <c r="R113" i="1"/>
  <c r="R142" i="1"/>
  <c r="R150" i="1"/>
  <c r="R129" i="1"/>
  <c r="R37" i="1"/>
  <c r="R43" i="1"/>
  <c r="R49" i="1"/>
  <c r="R73" i="1"/>
  <c r="R108" i="1"/>
  <c r="R128" i="1"/>
  <c r="R6" i="1"/>
  <c r="R21" i="1"/>
  <c r="R32" i="1"/>
  <c r="R38" i="1"/>
  <c r="R44" i="1"/>
  <c r="R153" i="1"/>
  <c r="E168" i="1"/>
  <c r="M168" i="1"/>
  <c r="L168" i="1"/>
  <c r="E169" i="1"/>
  <c r="H169" i="1"/>
  <c r="L169" i="1"/>
  <c r="E167" i="1"/>
  <c r="F167" i="1"/>
  <c r="R119" i="1"/>
  <c r="R120" i="1"/>
  <c r="R116" i="1"/>
  <c r="R117" i="1"/>
  <c r="R111" i="1"/>
  <c r="R97" i="1"/>
  <c r="M166" i="1"/>
  <c r="E166" i="1"/>
  <c r="R88" i="1"/>
  <c r="R95" i="1"/>
  <c r="E165" i="1"/>
  <c r="R67" i="1"/>
  <c r="R60" i="1"/>
  <c r="R61" i="1"/>
  <c r="R57" i="1"/>
  <c r="L165" i="1"/>
  <c r="R42" i="1"/>
  <c r="R33" i="1"/>
  <c r="R26" i="1"/>
  <c r="M164" i="1"/>
  <c r="R17" i="1"/>
  <c r="V157" i="1"/>
  <c r="L164" i="1"/>
  <c r="P11" i="1"/>
  <c r="R59" i="1"/>
  <c r="R56" i="1"/>
  <c r="P7" i="1"/>
  <c r="R81" i="1"/>
  <c r="R8" i="1"/>
  <c r="R16" i="1"/>
  <c r="H167" i="1"/>
  <c r="R110" i="1"/>
  <c r="R92" i="1"/>
  <c r="R93" i="1"/>
  <c r="R48" i="1"/>
  <c r="R124" i="1"/>
  <c r="R100" i="1"/>
  <c r="R76" i="1"/>
  <c r="R106" i="1"/>
  <c r="M165" i="1"/>
  <c r="T157" i="1"/>
  <c r="L166" i="1"/>
  <c r="M169" i="1"/>
  <c r="R72" i="1"/>
  <c r="R34" i="1"/>
  <c r="R66" i="1"/>
  <c r="R155" i="1"/>
  <c r="P4" i="1"/>
  <c r="L167" i="1"/>
  <c r="M167" i="1"/>
  <c r="H165" i="1"/>
  <c r="H164" i="1"/>
  <c r="R135" i="1"/>
  <c r="X157" i="1" l="1"/>
  <c r="X158" i="1" s="1"/>
  <c r="Y158" i="1" s="1"/>
  <c r="R157" i="1"/>
  <c r="F168" i="1"/>
  <c r="G168" i="1" s="1"/>
  <c r="H166" i="1"/>
  <c r="H170" i="1" s="1"/>
  <c r="K168" i="1"/>
  <c r="I168" i="1" s="1"/>
  <c r="J168" i="1" s="1"/>
  <c r="F169" i="1"/>
  <c r="G169" i="1" s="1"/>
  <c r="G167" i="1"/>
  <c r="K169" i="1"/>
  <c r="I169" i="1" s="1"/>
  <c r="J169" i="1" s="1"/>
  <c r="K166" i="1"/>
  <c r="I166" i="1" s="1"/>
  <c r="E170" i="1"/>
  <c r="F165" i="1"/>
  <c r="G165" i="1" s="1"/>
  <c r="K165" i="1"/>
  <c r="I165" i="1" s="1"/>
  <c r="J165" i="1" s="1"/>
  <c r="L170" i="1"/>
  <c r="M170" i="1"/>
  <c r="K164" i="1"/>
  <c r="I164" i="1" s="1"/>
  <c r="F164" i="1"/>
  <c r="P157" i="1"/>
  <c r="F166" i="1"/>
  <c r="G166" i="1" s="1"/>
  <c r="K167" i="1"/>
  <c r="I167" i="1" s="1"/>
  <c r="J167" i="1" s="1"/>
  <c r="N169" i="1" l="1"/>
  <c r="P169" i="1" s="1"/>
  <c r="N168" i="1"/>
  <c r="P168" i="1" s="1"/>
  <c r="N167" i="1"/>
  <c r="P167" i="1" s="1"/>
  <c r="N165" i="1"/>
  <c r="R158" i="1"/>
  <c r="J166" i="1"/>
  <c r="N166" i="1" s="1"/>
  <c r="P166" i="1" s="1"/>
  <c r="F170" i="1"/>
  <c r="G164" i="1"/>
  <c r="K170" i="1"/>
  <c r="J164" i="1"/>
  <c r="I170" i="1"/>
  <c r="G170" i="1" l="1"/>
  <c r="N164" i="1"/>
  <c r="P164" i="1" s="1"/>
  <c r="P165" i="1"/>
  <c r="J170" i="1"/>
  <c r="N170" i="1" l="1"/>
  <c r="P170" i="1" s="1"/>
</calcChain>
</file>

<file path=xl/comments1.xml><?xml version="1.0" encoding="utf-8"?>
<comments xmlns="http://schemas.openxmlformats.org/spreadsheetml/2006/main">
  <authors>
    <author>USER</author>
  </authors>
  <commentList>
    <comment ref="E5" authorId="0">
      <text>
        <r>
          <rPr>
            <b/>
            <sz val="16"/>
            <color indexed="81"/>
            <rFont val="細明體"/>
            <family val="3"/>
            <charset val="136"/>
          </rPr>
          <t>粉紅色格子為必填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4" authorId="0">
      <text>
        <r>
          <rPr>
            <b/>
            <sz val="9"/>
            <color indexed="81"/>
            <rFont val="細明體"/>
            <family val="3"/>
            <charset val="136"/>
          </rPr>
          <t>請輸入版本或從儲存格右下角三角按鈕選取。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USER</author>
  </authors>
  <commentList>
    <comment ref="A34" authorId="0">
      <text>
        <r>
          <rPr>
            <b/>
            <sz val="20"/>
            <color indexed="81"/>
            <rFont val="細明體"/>
            <family val="3"/>
            <charset val="136"/>
          </rPr>
          <t>請不要從「第</t>
        </r>
        <r>
          <rPr>
            <b/>
            <sz val="20"/>
            <color indexed="81"/>
            <rFont val="Tahoma"/>
            <family val="2"/>
          </rPr>
          <t>1</t>
        </r>
        <r>
          <rPr>
            <b/>
            <sz val="20"/>
            <color indexed="81"/>
            <rFont val="細明體"/>
            <family val="3"/>
            <charset val="136"/>
          </rPr>
          <t>列和最後</t>
        </r>
        <r>
          <rPr>
            <b/>
            <sz val="20"/>
            <color indexed="81"/>
            <rFont val="Tahoma"/>
            <family val="2"/>
          </rPr>
          <t>1</t>
        </r>
        <r>
          <rPr>
            <b/>
            <sz val="20"/>
            <color indexed="81"/>
            <rFont val="細明體"/>
            <family val="3"/>
            <charset val="136"/>
          </rPr>
          <t>列」
新增列數，避免影響公式計算</t>
        </r>
      </text>
    </comment>
  </commentList>
</comments>
</file>

<file path=xl/comments3.xml><?xml version="1.0" encoding="utf-8"?>
<comments xmlns="http://schemas.openxmlformats.org/spreadsheetml/2006/main">
  <authors>
    <author>USER</author>
  </authors>
  <commentList>
    <comment ref="N1" authorId="0">
      <text>
        <r>
          <rPr>
            <b/>
            <sz val="12"/>
            <color indexed="81"/>
            <rFont val="細明體"/>
            <family val="3"/>
            <charset val="136"/>
          </rPr>
          <t>為避免重複補助已扣除教育部教科書部分補助</t>
        </r>
      </text>
    </comment>
  </commentList>
</comments>
</file>

<file path=xl/metadata.xml><?xml version="1.0" encoding="utf-8"?>
<metadata xmlns="http://schemas.openxmlformats.org/spreadsheetml/2006/main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xmlns:xda="http://schemas.microsoft.com/office/spreadsheetml/2017/dynamicarray"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<sst xmlns="http://schemas.openxmlformats.org/spreadsheetml/2006/main" count="1000" uniqueCount="253">
  <si>
    <t>出版商</t>
  </si>
  <si>
    <t>書名</t>
  </si>
  <si>
    <t>冊別</t>
  </si>
  <si>
    <t>學校用書
需求(本)</t>
  </si>
  <si>
    <t>樣書
(本)</t>
  </si>
  <si>
    <t>學校補助
(本)</t>
  </si>
  <si>
    <t>學校單本
補助價格</t>
  </si>
  <si>
    <t>學校補助
金額小計</t>
  </si>
  <si>
    <t>康軒</t>
  </si>
  <si>
    <t>翰林</t>
  </si>
  <si>
    <t>南一</t>
  </si>
  <si>
    <t>佳音</t>
  </si>
  <si>
    <t>奇鼎</t>
  </si>
  <si>
    <t>全華</t>
  </si>
  <si>
    <t>學校補助
金額合計</t>
  </si>
  <si>
    <t>學生補助
金額合計</t>
  </si>
  <si>
    <t>抬頭1</t>
  </si>
  <si>
    <t>抬頭2</t>
  </si>
  <si>
    <t>花蓮縣縣立玉里國中學校與學生用書補助統計</t>
  </si>
  <si>
    <t>縣補助及花東書籍費補助價格</t>
    <phoneticPr fontId="3" type="noConversion"/>
  </si>
  <si>
    <t>花東書籍費補助(本)</t>
    <phoneticPr fontId="3" type="noConversion"/>
  </si>
  <si>
    <t>花東書籍費補助金額小計</t>
    <phoneticPr fontId="3" type="noConversion"/>
  </si>
  <si>
    <t>特教生使用一般版本教科書補助金額小計</t>
    <phoneticPr fontId="3" type="noConversion"/>
  </si>
  <si>
    <t>花東書籍費補助金額合計</t>
    <phoneticPr fontId="3" type="noConversion"/>
  </si>
  <si>
    <t>審定本</t>
    <phoneticPr fontId="3" type="noConversion"/>
  </si>
  <si>
    <t>藝能科</t>
    <phoneticPr fontId="3" type="noConversion"/>
  </si>
  <si>
    <t>自填</t>
    <phoneticPr fontId="3" type="noConversion"/>
  </si>
  <si>
    <t>教師用及行政留存</t>
    <phoneticPr fontId="3" type="noConversion"/>
  </si>
  <si>
    <t>原價</t>
    <phoneticPr fontId="3" type="noConversion"/>
  </si>
  <si>
    <t>低收入戶及中低收入戶學生</t>
    <phoneticPr fontId="3" type="noConversion"/>
  </si>
  <si>
    <t>一般生</t>
    <phoneticPr fontId="3" type="noConversion"/>
  </si>
  <si>
    <t>自填</t>
    <phoneticPr fontId="3" type="noConversion"/>
  </si>
  <si>
    <t>補校生補助(本)</t>
    <phoneticPr fontId="3" type="noConversion"/>
  </si>
  <si>
    <t>補校生補助金額小計</t>
    <phoneticPr fontId="3" type="noConversion"/>
  </si>
  <si>
    <t xml:space="preserve">康軒 </t>
    <phoneticPr fontId="6" type="noConversion"/>
  </si>
  <si>
    <t xml:space="preserve">翰林 </t>
    <phoneticPr fontId="6" type="noConversion"/>
  </si>
  <si>
    <t xml:space="preserve">佳音 </t>
    <phoneticPr fontId="6" type="noConversion"/>
  </si>
  <si>
    <t xml:space="preserve">全華 </t>
    <phoneticPr fontId="6" type="noConversion"/>
  </si>
  <si>
    <t xml:space="preserve">南一 </t>
    <phoneticPr fontId="6" type="noConversion"/>
  </si>
  <si>
    <t xml:space="preserve">奇鼎 </t>
    <phoneticPr fontId="6" type="noConversion"/>
  </si>
  <si>
    <t>一般生金額合計</t>
    <phoneticPr fontId="3" type="noConversion"/>
  </si>
  <si>
    <t>特教生使用一般版本教科書合計</t>
    <phoneticPr fontId="3" type="noConversion"/>
  </si>
  <si>
    <t>補校生補助合計</t>
    <phoneticPr fontId="3" type="noConversion"/>
  </si>
  <si>
    <t>版本</t>
    <phoneticPr fontId="3" type="noConversion"/>
  </si>
  <si>
    <t>第_列</t>
    <phoneticPr fontId="3" type="noConversion"/>
  </si>
  <si>
    <t>合計</t>
    <phoneticPr fontId="3" type="noConversion"/>
  </si>
  <si>
    <t>縣補助與學生用書分攤金額</t>
    <phoneticPr fontId="3" type="noConversion"/>
  </si>
  <si>
    <t>說明</t>
    <phoneticPr fontId="3" type="noConversion"/>
  </si>
  <si>
    <t>公式</t>
    <phoneticPr fontId="3" type="noConversion"/>
  </si>
  <si>
    <t>↑單一筆給付書商</t>
    <phoneticPr fontId="3" type="noConversion"/>
  </si>
  <si>
    <t>學生用書</t>
    <phoneticPr fontId="3" type="noConversion"/>
  </si>
  <si>
    <t>↑花東書籍費和審定本與藝能科的一部分</t>
    <phoneticPr fontId="3" type="noConversion"/>
  </si>
  <si>
    <t>審定本與藝能科補助(本)</t>
    <phoneticPr fontId="3" type="noConversion"/>
  </si>
  <si>
    <t>審定本與藝能科補助金額小計</t>
    <phoneticPr fontId="3" type="noConversion"/>
  </si>
  <si>
    <t>學生用書補助
(本)</t>
    <phoneticPr fontId="3" type="noConversion"/>
  </si>
  <si>
    <t>學生用書補助金額小計</t>
    <phoneticPr fontId="3" type="noConversion"/>
  </si>
  <si>
    <t>學生用書單本補助價格</t>
    <phoneticPr fontId="3" type="noConversion"/>
  </si>
  <si>
    <t>一般生</t>
    <phoneticPr fontId="3" type="noConversion"/>
  </si>
  <si>
    <t>補校生</t>
    <phoneticPr fontId="3" type="noConversion"/>
  </si>
  <si>
    <t>翰林</t>
    <phoneticPr fontId="6" type="noConversion"/>
  </si>
  <si>
    <t>南一</t>
    <phoneticPr fontId="6" type="noConversion"/>
  </si>
  <si>
    <t>奇鼎</t>
    <phoneticPr fontId="6" type="noConversion"/>
  </si>
  <si>
    <t>國文</t>
  </si>
  <si>
    <t>數學</t>
  </si>
  <si>
    <t>社會</t>
  </si>
  <si>
    <t>自然科學</t>
  </si>
  <si>
    <t>健康與體育</t>
  </si>
  <si>
    <t>綜合活動</t>
  </si>
  <si>
    <t>藝術</t>
  </si>
  <si>
    <t>國中英語</t>
  </si>
  <si>
    <t>科技</t>
  </si>
  <si>
    <t>類別</t>
  </si>
  <si>
    <t>課本</t>
  </si>
  <si>
    <t>習作</t>
  </si>
  <si>
    <r>
      <rPr>
        <sz val="12"/>
        <rFont val="標楷體"/>
        <family val="4"/>
        <charset val="136"/>
      </rPr>
      <t>學習領域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科</t>
    </r>
    <r>
      <rPr>
        <sz val="12"/>
        <rFont val="Times New Roman"/>
        <family val="1"/>
      </rPr>
      <t>)</t>
    </r>
  </si>
  <si>
    <t>年級</t>
    <phoneticPr fontId="3" type="noConversion"/>
  </si>
  <si>
    <t>無</t>
    <phoneticPr fontId="6" type="noConversion"/>
  </si>
  <si>
    <t>男</t>
    <phoneticPr fontId="3" type="noConversion"/>
  </si>
  <si>
    <t>女</t>
    <phoneticPr fontId="3" type="noConversion"/>
  </si>
  <si>
    <t>合計</t>
    <phoneticPr fontId="3" type="noConversion"/>
  </si>
  <si>
    <r>
      <t>班級學生調查表（</t>
    </r>
    <r>
      <rPr>
        <sz val="20"/>
        <color indexed="10"/>
        <rFont val="標楷體"/>
        <family val="4"/>
        <charset val="136"/>
      </rPr>
      <t>Ｂ表</t>
    </r>
    <r>
      <rPr>
        <sz val="20"/>
        <rFont val="標楷體"/>
        <family val="4"/>
        <charset val="136"/>
      </rPr>
      <t xml:space="preserve">）   </t>
    </r>
    <r>
      <rPr>
        <sz val="14"/>
        <rFont val="標楷體"/>
        <family val="4"/>
        <charset val="136"/>
      </rPr>
      <t>皆為必填欄位</t>
    </r>
    <phoneticPr fontId="3" type="noConversion"/>
  </si>
  <si>
    <t>班級</t>
    <phoneticPr fontId="3" type="noConversion"/>
  </si>
  <si>
    <t>導師姓名</t>
    <phoneticPr fontId="3" type="noConversion"/>
  </si>
  <si>
    <t>學生姓名</t>
    <phoneticPr fontId="3" type="noConversion"/>
  </si>
  <si>
    <t>性別
(是=1,否=0)</t>
    <phoneticPr fontId="3" type="noConversion"/>
  </si>
  <si>
    <t>學生身分
(是=1,否=0)</t>
    <phoneticPr fontId="3" type="noConversion"/>
  </si>
  <si>
    <t>低收</t>
    <phoneticPr fontId="3" type="noConversion"/>
  </si>
  <si>
    <t>中低收</t>
    <phoneticPr fontId="3" type="noConversion"/>
  </si>
  <si>
    <t>(自行增列)</t>
    <phoneticPr fontId="3" type="noConversion"/>
  </si>
  <si>
    <t>註.有關「學生身分別」欄，請擇一身分統計，切勿重複。</t>
    <phoneticPr fontId="3" type="noConversion"/>
  </si>
  <si>
    <t>編號</t>
  </si>
  <si>
    <t>花東書籍費及縣補助</t>
  </si>
  <si>
    <t>教育部補助(學生用書)</t>
  </si>
  <si>
    <t>康軒</t>
    <phoneticPr fontId="6" type="noConversion"/>
  </si>
  <si>
    <t>年級</t>
    <phoneticPr fontId="3" type="noConversion"/>
  </si>
  <si>
    <t>學校名稱</t>
    <phoneticPr fontId="46" type="noConversion"/>
  </si>
  <si>
    <t>年級</t>
    <phoneticPr fontId="46" type="noConversion"/>
  </si>
  <si>
    <t>合計</t>
    <phoneticPr fontId="46" type="noConversion"/>
  </si>
  <si>
    <t>年級人數</t>
    <phoneticPr fontId="46" type="noConversion"/>
  </si>
  <si>
    <t>審定本補助人數</t>
    <phoneticPr fontId="46" type="noConversion"/>
  </si>
  <si>
    <t>花東書籍費補助基本資料</t>
    <phoneticPr fontId="46" type="noConversion"/>
  </si>
  <si>
    <t>花東補助學生身分別資料</t>
    <phoneticPr fontId="46" type="noConversion"/>
  </si>
  <si>
    <t>低收入戶</t>
    <phoneticPr fontId="46" type="noConversion"/>
  </si>
  <si>
    <t>中低收入戶</t>
    <phoneticPr fontId="46" type="noConversion"/>
  </si>
  <si>
    <t>全校學生數</t>
    <phoneticPr fontId="46" type="noConversion"/>
  </si>
  <si>
    <t>男</t>
    <phoneticPr fontId="46" type="noConversion"/>
  </si>
  <si>
    <t>女</t>
    <phoneticPr fontId="46" type="noConversion"/>
  </si>
  <si>
    <t>七年級</t>
    <phoneticPr fontId="46" type="noConversion"/>
  </si>
  <si>
    <t>八年級</t>
    <phoneticPr fontId="46" type="noConversion"/>
  </si>
  <si>
    <t>九年級</t>
    <phoneticPr fontId="46" type="noConversion"/>
  </si>
  <si>
    <t>全校班級數</t>
    <phoneticPr fontId="3" type="noConversion"/>
  </si>
  <si>
    <r>
      <rPr>
        <sz val="11.5"/>
        <rFont val="標楷體"/>
        <family val="4"/>
      </rPr>
      <t>國文</t>
    </r>
  </si>
  <si>
    <r>
      <rPr>
        <sz val="11.5"/>
        <rFont val="標楷體"/>
        <family val="4"/>
      </rPr>
      <t>課本</t>
    </r>
  </si>
  <si>
    <r>
      <rPr>
        <sz val="11.5"/>
        <rFont val="標楷體"/>
        <family val="4"/>
      </rPr>
      <t>習作</t>
    </r>
  </si>
  <si>
    <r>
      <rPr>
        <sz val="11.5"/>
        <rFont val="標楷體"/>
        <family val="4"/>
      </rPr>
      <t>數學</t>
    </r>
  </si>
  <si>
    <r>
      <rPr>
        <sz val="11.5"/>
        <rFont val="標楷體"/>
        <family val="4"/>
      </rPr>
      <t>社會</t>
    </r>
  </si>
  <si>
    <r>
      <rPr>
        <sz val="11.5"/>
        <rFont val="標楷體"/>
        <family val="4"/>
      </rPr>
      <t>自然科學</t>
    </r>
  </si>
  <si>
    <r>
      <rPr>
        <sz val="11.5"/>
        <rFont val="標楷體"/>
        <family val="4"/>
      </rPr>
      <t>健康與體育</t>
    </r>
  </si>
  <si>
    <r>
      <rPr>
        <sz val="11.5"/>
        <rFont val="標楷體"/>
        <family val="4"/>
      </rPr>
      <t>綜合活動</t>
    </r>
  </si>
  <si>
    <r>
      <rPr>
        <sz val="11.5"/>
        <rFont val="標楷體"/>
        <family val="4"/>
      </rPr>
      <t>藝術</t>
    </r>
  </si>
  <si>
    <r>
      <rPr>
        <sz val="11.5"/>
        <rFont val="標楷體"/>
        <family val="4"/>
      </rPr>
      <t>國中英語</t>
    </r>
  </si>
  <si>
    <r>
      <rPr>
        <sz val="11.5"/>
        <rFont val="標楷體"/>
        <family val="4"/>
      </rPr>
      <t>科技</t>
    </r>
  </si>
  <si>
    <t>學習領域(科)</t>
  </si>
  <si>
    <r>
      <rPr>
        <sz val="11.5"/>
        <rFont val="標楷體"/>
        <family val="4"/>
        <charset val="136"/>
      </rPr>
      <t>適用
年級</t>
    </r>
  </si>
  <si>
    <r>
      <rPr>
        <sz val="11.5"/>
        <rFont val="標楷體"/>
        <family val="4"/>
        <charset val="136"/>
      </rPr>
      <t>單本
價格</t>
    </r>
  </si>
  <si>
    <t>版本</t>
    <phoneticPr fontId="3" type="noConversion"/>
  </si>
  <si>
    <t>金額</t>
  </si>
  <si>
    <t>金額</t>
    <phoneticPr fontId="3" type="noConversion"/>
  </si>
  <si>
    <t>佳音</t>
    <phoneticPr fontId="6" type="noConversion"/>
  </si>
  <si>
    <t>全華</t>
    <phoneticPr fontId="6" type="noConversion"/>
  </si>
  <si>
    <t>國文課本</t>
  </si>
  <si>
    <t>國文習作</t>
  </si>
  <si>
    <t>數學課本</t>
  </si>
  <si>
    <t>數學習作</t>
  </si>
  <si>
    <t>社會課本</t>
  </si>
  <si>
    <t>社會習作</t>
  </si>
  <si>
    <t>自然科學課本</t>
  </si>
  <si>
    <t>自然科學習作</t>
  </si>
  <si>
    <t>健康與體育課本</t>
  </si>
  <si>
    <t>綜合活動課本</t>
  </si>
  <si>
    <t>藝術課本</t>
  </si>
  <si>
    <t>科技課本</t>
  </si>
  <si>
    <t>科技習作</t>
  </si>
  <si>
    <t>康軒111J001</t>
    <phoneticPr fontId="3" type="noConversion"/>
  </si>
  <si>
    <t>翰林111J002</t>
    <phoneticPr fontId="3" type="noConversion"/>
  </si>
  <si>
    <t>南一111J003</t>
    <phoneticPr fontId="3" type="noConversion"/>
  </si>
  <si>
    <t>佳音111J004</t>
    <phoneticPr fontId="3" type="noConversion"/>
  </si>
  <si>
    <t>奇鼎111J005</t>
    <phoneticPr fontId="3" type="noConversion"/>
  </si>
  <si>
    <t>全華111J006</t>
    <phoneticPr fontId="3" type="noConversion"/>
  </si>
  <si>
    <t>教育部教科書部分補助</t>
    <phoneticPr fontId="3" type="noConversion"/>
  </si>
  <si>
    <t>為避免重複補助已扣除教育部教科書部分補助</t>
    <phoneticPr fontId="3" type="noConversion"/>
  </si>
  <si>
    <t>學校用書及學生用書補助金額小計</t>
    <phoneticPr fontId="3" type="noConversion"/>
  </si>
  <si>
    <t>版本</t>
  </si>
  <si>
    <t>合計(人)</t>
    <phoneticPr fontId="46" type="noConversion"/>
  </si>
  <si>
    <t>一、基本資料</t>
    <phoneticPr fontId="46" type="noConversion"/>
  </si>
  <si>
    <r>
      <t>二、花東</t>
    </r>
    <r>
      <rPr>
        <b/>
        <sz val="12"/>
        <color rgb="FFFF0000"/>
        <rFont val="新細明體"/>
        <family val="1"/>
        <charset val="136"/>
      </rPr>
      <t>A表</t>
    </r>
    <phoneticPr fontId="46" type="noConversion"/>
  </si>
  <si>
    <t>花東
書籍費</t>
    <phoneticPr fontId="3" type="noConversion"/>
  </si>
  <si>
    <t>特教生</t>
    <phoneticPr fontId="3" type="noConversion"/>
  </si>
  <si>
    <t>=E-F</t>
    <phoneticPr fontId="3" type="noConversion"/>
  </si>
  <si>
    <t>=G*H</t>
    <phoneticPr fontId="3" type="noConversion"/>
  </si>
  <si>
    <t>=J*K</t>
    <phoneticPr fontId="3" type="noConversion"/>
  </si>
  <si>
    <t>=H-K</t>
    <phoneticPr fontId="3" type="noConversion"/>
  </si>
  <si>
    <t>=N*O</t>
    <phoneticPr fontId="3" type="noConversion"/>
  </si>
  <si>
    <t>=J-O</t>
    <phoneticPr fontId="3" type="noConversion"/>
  </si>
  <si>
    <t>=N*Q</t>
    <phoneticPr fontId="3" type="noConversion"/>
  </si>
  <si>
    <t>=S*H</t>
    <phoneticPr fontId="3" type="noConversion"/>
  </si>
  <si>
    <t>=H*U</t>
    <phoneticPr fontId="3" type="noConversion"/>
  </si>
  <si>
    <t>=K*O</t>
    <phoneticPr fontId="3" type="noConversion"/>
  </si>
  <si>
    <t>=K*Q</t>
    <phoneticPr fontId="3" type="noConversion"/>
  </si>
  <si>
    <t>外加時使用
請學校自填，單本補助以原價計</t>
    <phoneticPr fontId="3" type="noConversion"/>
  </si>
  <si>
    <t>特教生使用一般版本教科書(本)</t>
    <phoneticPr fontId="3" type="noConversion"/>
  </si>
  <si>
    <t>花東書籍費與學生用書分攤金額</t>
    <phoneticPr fontId="3" type="noConversion"/>
  </si>
  <si>
    <t>4-48列</t>
    <phoneticPr fontId="3" type="noConversion"/>
  </si>
  <si>
    <t>49-87列</t>
    <phoneticPr fontId="3" type="noConversion"/>
  </si>
  <si>
    <t>88-129列</t>
    <phoneticPr fontId="3" type="noConversion"/>
  </si>
  <si>
    <t>130-135列</t>
    <phoneticPr fontId="3" type="noConversion"/>
  </si>
  <si>
    <t>136-141列</t>
    <phoneticPr fontId="3" type="noConversion"/>
  </si>
  <si>
    <t>142-156列</t>
    <phoneticPr fontId="3" type="noConversion"/>
  </si>
  <si>
    <r>
      <t>審定本
與藝能科</t>
    </r>
    <r>
      <rPr>
        <sz val="10"/>
        <color rgb="FF0000FF"/>
        <rFont val="新細明體"/>
        <family val="1"/>
        <charset val="136"/>
      </rPr>
      <t>個別合計</t>
    </r>
    <phoneticPr fontId="3" type="noConversion"/>
  </si>
  <si>
    <r>
      <t>審定本與藝能科</t>
    </r>
    <r>
      <rPr>
        <sz val="10"/>
        <color rgb="FF0000FF"/>
        <rFont val="新細明體"/>
        <family val="1"/>
        <charset val="136"/>
      </rPr>
      <t>個別</t>
    </r>
    <phoneticPr fontId="3" type="noConversion"/>
  </si>
  <si>
    <t>花東書籍費支出分攤</t>
    <phoneticPr fontId="3" type="noConversion"/>
  </si>
  <si>
    <t>審定本與藝能科支出分攤</t>
    <phoneticPr fontId="3" type="noConversion"/>
  </si>
  <si>
    <t>合計(A)</t>
    <phoneticPr fontId="3" type="noConversion"/>
  </si>
  <si>
    <t>合計(B)</t>
    <phoneticPr fontId="3" type="noConversion"/>
  </si>
  <si>
    <t>學生用教科書合計(A+B)</t>
    <phoneticPr fontId="3" type="noConversion"/>
  </si>
  <si>
    <r>
      <t>學</t>
    </r>
    <r>
      <rPr>
        <sz val="12"/>
        <color rgb="FFFF0000"/>
        <rFont val="新細明體"/>
        <family val="1"/>
        <charset val="136"/>
      </rPr>
      <t>校</t>
    </r>
    <r>
      <rPr>
        <sz val="12"/>
        <rFont val="新細明體"/>
        <family val="1"/>
        <charset val="136"/>
      </rPr>
      <t>用書合計(C)</t>
    </r>
    <phoneticPr fontId="3" type="noConversion"/>
  </si>
  <si>
    <r>
      <t>應付
總計</t>
    </r>
    <r>
      <rPr>
        <b/>
        <sz val="11"/>
        <rFont val="新細明體"/>
        <family val="1"/>
        <charset val="136"/>
      </rPr>
      <t>(A+B+C)</t>
    </r>
    <phoneticPr fontId="3" type="noConversion"/>
  </si>
  <si>
    <t>發票1
一般生</t>
    <phoneticPr fontId="3" type="noConversion"/>
  </si>
  <si>
    <t>發票2
補助生</t>
    <phoneticPr fontId="3" type="noConversion"/>
  </si>
  <si>
    <t>發票3
學校用書</t>
    <phoneticPr fontId="3" type="noConversion"/>
  </si>
  <si>
    <t>本表供參，可自行修改</t>
    <phoneticPr fontId="3" type="noConversion"/>
  </si>
  <si>
    <t>合計</t>
    <phoneticPr fontId="3" type="noConversion"/>
  </si>
  <si>
    <t>↓驗算欄位，與學生用書補助金額合計相減應為0</t>
  </si>
  <si>
    <t>112學年度第1學期補助「花東地區接受義務教育學生書籍費」</t>
  </si>
  <si>
    <t>112學年度第1學期教科圖書各版本單價表(國中)</t>
  </si>
  <si>
    <t>國中英語課本</t>
  </si>
  <si>
    <t>國中英語習作</t>
  </si>
  <si>
    <t>欄位E-M與自行填列</t>
    <phoneticPr fontId="3" type="noConversion"/>
  </si>
  <si>
    <t>國文</t>
    <phoneticPr fontId="3" type="noConversion"/>
  </si>
  <si>
    <t>數學</t>
    <phoneticPr fontId="3" type="noConversion"/>
  </si>
  <si>
    <t>社會</t>
    <phoneticPr fontId="3" type="noConversion"/>
  </si>
  <si>
    <t>自然科學</t>
    <phoneticPr fontId="3" type="noConversion"/>
  </si>
  <si>
    <t>英語</t>
    <phoneticPr fontId="3" type="noConversion"/>
  </si>
  <si>
    <t>健體</t>
    <phoneticPr fontId="3" type="noConversion"/>
  </si>
  <si>
    <t>綜合</t>
    <phoneticPr fontId="3" type="noConversion"/>
  </si>
  <si>
    <t>藝術</t>
    <phoneticPr fontId="3" type="noConversion"/>
  </si>
  <si>
    <t>科技</t>
    <phoneticPr fontId="3" type="noConversion"/>
  </si>
  <si>
    <t>課本</t>
    <phoneticPr fontId="3" type="noConversion"/>
  </si>
  <si>
    <t>習作</t>
    <phoneticPr fontId="3" type="noConversion"/>
  </si>
  <si>
    <t>課本1</t>
    <phoneticPr fontId="3" type="noConversion"/>
  </si>
  <si>
    <t>習作1</t>
    <phoneticPr fontId="3" type="noConversion"/>
  </si>
  <si>
    <t>課本2</t>
    <phoneticPr fontId="3" type="noConversion"/>
  </si>
  <si>
    <t>習作2</t>
    <phoneticPr fontId="3" type="noConversion"/>
  </si>
  <si>
    <t>七年級</t>
    <phoneticPr fontId="3" type="noConversion"/>
  </si>
  <si>
    <t>八年級</t>
    <phoneticPr fontId="3" type="noConversion"/>
  </si>
  <si>
    <t>九年級</t>
    <phoneticPr fontId="3" type="noConversion"/>
  </si>
  <si>
    <t>補助對象：本縣公立國民中小學之學生。</t>
    <phoneticPr fontId="3" type="noConversion"/>
  </si>
  <si>
    <t>補助版本：經教育部採購議價通過之審定本及藝能科教科書。</t>
    <phoneticPr fontId="3" type="noConversion"/>
  </si>
  <si>
    <t>2.統計表正本及原始憑證留校備查。</t>
    <phoneticPr fontId="3" type="noConversion"/>
  </si>
  <si>
    <t>承辦人：</t>
    <phoneticPr fontId="3" type="noConversion"/>
  </si>
  <si>
    <t>教務(導)主任：</t>
    <phoneticPr fontId="3" type="noConversion"/>
  </si>
  <si>
    <t>會計人員：</t>
    <phoneticPr fontId="3" type="noConversion"/>
  </si>
  <si>
    <t>校長：</t>
    <phoneticPr fontId="3" type="noConversion"/>
  </si>
  <si>
    <t>花東書籍費
補助金額</t>
    <phoneticPr fontId="3" type="noConversion"/>
  </si>
  <si>
    <t>三、審定本</t>
    <phoneticPr fontId="3" type="noConversion"/>
  </si>
  <si>
    <t>項目</t>
    <phoneticPr fontId="3" type="noConversion"/>
  </si>
  <si>
    <t>低收入戶及
中低收入戶人數</t>
    <phoneticPr fontId="46" type="noConversion"/>
  </si>
  <si>
    <t>花東補助學生
男</t>
    <phoneticPr fontId="46" type="noConversion"/>
  </si>
  <si>
    <t>花東補助學生
女</t>
    <phoneticPr fontId="46" type="noConversion"/>
  </si>
  <si>
    <t>四、藝能科(列入花東書籍費)</t>
    <phoneticPr fontId="3" type="noConversion"/>
  </si>
  <si>
    <t>審定本教科書補助合計(A)</t>
    <phoneticPr fontId="3" type="noConversion"/>
  </si>
  <si>
    <t>藝能科教科書補助合計(C)</t>
    <phoneticPr fontId="3" type="noConversion"/>
  </si>
  <si>
    <t>縣補助總計(A+B+C)</t>
    <phoneticPr fontId="3" type="noConversion"/>
  </si>
  <si>
    <t>每人補助金額(a)</t>
    <phoneticPr fontId="3" type="noConversion"/>
  </si>
  <si>
    <t>(a)*年級審定本補助人數</t>
    <phoneticPr fontId="3" type="noConversion"/>
  </si>
  <si>
    <t>(a)*年級低收中低收人數</t>
    <phoneticPr fontId="3" type="noConversion"/>
  </si>
  <si>
    <r>
      <t>特教生/補校生使用一般版本教科書補助金額</t>
    </r>
    <r>
      <rPr>
        <sz val="12"/>
        <color indexed="8"/>
        <rFont val="標楷體"/>
        <family val="4"/>
        <charset val="136"/>
      </rPr>
      <t>(B)</t>
    </r>
    <phoneticPr fontId="3" type="noConversion"/>
  </si>
  <si>
    <t>花蓮縣112學年度第1學期公立國民中學教科書(縣補助及花東書籍費)補助金額統計表</t>
    <phoneticPr fontId="3" type="noConversion"/>
  </si>
  <si>
    <r>
      <t xml:space="preserve">縣補助
</t>
    </r>
    <r>
      <rPr>
        <sz val="12"/>
        <color indexed="8"/>
        <rFont val="標楷體"/>
        <family val="4"/>
        <charset val="136"/>
      </rPr>
      <t>金額小計</t>
    </r>
    <phoneticPr fontId="3" type="noConversion"/>
  </si>
  <si>
    <t>※黃色及粉紅色欄位請務必填寫。</t>
    <phoneticPr fontId="3" type="noConversion"/>
  </si>
  <si>
    <t>※花東補助學生身分別資料連結至花東B表資料，請務必填妥花東B表。</t>
    <phoneticPr fontId="3" type="noConversion"/>
  </si>
  <si>
    <r>
      <t>※本表適用</t>
    </r>
    <r>
      <rPr>
        <sz val="22"/>
        <color rgb="FFFF0000"/>
        <rFont val="標楷體"/>
        <family val="4"/>
        <charset val="136"/>
      </rPr>
      <t>藝能科全數汰換</t>
    </r>
    <r>
      <rPr>
        <sz val="22"/>
        <color theme="1"/>
        <rFont val="標楷體"/>
        <family val="4"/>
        <charset val="136"/>
      </rPr>
      <t>學校</t>
    </r>
    <phoneticPr fontId="3" type="noConversion"/>
  </si>
  <si>
    <t>112學年藝能科全數汰換者，列入花東書籍費補助，部分汰換者請自行另計</t>
    <phoneticPr fontId="3" type="noConversion"/>
  </si>
  <si>
    <t>本表僅供參，無強制填寫</t>
    <phoneticPr fontId="3" type="noConversion"/>
  </si>
  <si>
    <t>三+四</t>
    <phoneticPr fontId="3" type="noConversion"/>
  </si>
  <si>
    <t>科目
年級</t>
    <phoneticPr fontId="3" type="noConversion"/>
  </si>
  <si>
    <t>學生用書總計(本表無須列印核章)</t>
    <phoneticPr fontId="3" type="noConversion"/>
  </si>
  <si>
    <t>科目
年級</t>
    <phoneticPr fontId="3" type="noConversion"/>
  </si>
  <si>
    <t>花東書籍費學生用書分攤小計</t>
    <phoneticPr fontId="3" type="noConversion"/>
  </si>
  <si>
    <t>每人補助金額</t>
    <phoneticPr fontId="3" type="noConversion"/>
  </si>
  <si>
    <t>審定本學生用書分攤小計</t>
    <phoneticPr fontId="3" type="noConversion"/>
  </si>
  <si>
    <t>合計</t>
    <phoneticPr fontId="3" type="noConversion"/>
  </si>
  <si>
    <t>1.請將本表列印核章後，於112年9月22日(星期五)前，掃描上傳至校務系統。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</si>
</sst>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1" formatCode="_-* #,##0_-;\-* #,##0_-;_-* &quot;-&quot;_-;_-@_-"/>
    <numFmt numFmtId="43" formatCode="_-* #,##0.00_-;\-* #,##0.00_-;_-* &quot;-&quot;??_-;_-@_-"/>
    <numFmt numFmtId="176" formatCode="0_ "/>
    <numFmt numFmtId="177" formatCode="#,##0_);[Red]\(#,##0\)"/>
    <numFmt numFmtId="178" formatCode="#,##0_ "/>
    <numFmt numFmtId="179" formatCode="0_);[Red]\(0\)"/>
    <numFmt numFmtId="180" formatCode="0;[Red]0"/>
  </numFmts>
  <fonts count="102">
    <font>
      <sz val="10"/>
      <name val="新細明體"/>
      <family val="1"/>
      <charset val="136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0"/>
      <name val="細明體"/>
      <family val="3"/>
      <charset val="136"/>
    </font>
    <font>
      <sz val="12"/>
      <name val="細明體"/>
      <family val="3"/>
      <charset val="136"/>
    </font>
    <font>
      <sz val="9"/>
      <name val="細明體"/>
      <family val="3"/>
      <charset val="136"/>
    </font>
    <font>
      <sz val="6"/>
      <name val="新細明體"/>
      <family val="1"/>
      <charset val="136"/>
    </font>
    <font>
      <sz val="12"/>
      <name val="新細明體"/>
      <family val="1"/>
      <charset val="136"/>
    </font>
    <font>
      <sz val="12"/>
      <name val="標楷體"/>
      <family val="4"/>
      <charset val="136"/>
    </font>
    <font>
      <sz val="12"/>
      <name val="Times New Roman"/>
      <family val="1"/>
    </font>
    <font>
      <b/>
      <sz val="12"/>
      <name val="標楷體"/>
      <family val="4"/>
      <charset val="136"/>
    </font>
    <font>
      <b/>
      <sz val="12"/>
      <name val="微軟正黑體"/>
      <family val="2"/>
      <charset val="136"/>
    </font>
    <font>
      <sz val="12"/>
      <color indexed="10"/>
      <name val="標楷體"/>
      <family val="4"/>
      <charset val="136"/>
    </font>
    <font>
      <sz val="10"/>
      <color theme="9" tint="-0.499984740745262"/>
      <name val="細明體"/>
      <family val="3"/>
      <charset val="136"/>
    </font>
    <font>
      <sz val="10"/>
      <color theme="8" tint="-0.499984740745262"/>
      <name val="細明體"/>
      <family val="3"/>
      <charset val="136"/>
    </font>
    <font>
      <sz val="10"/>
      <color rgb="FF00B050"/>
      <name val="細明體"/>
      <family val="3"/>
      <charset val="136"/>
    </font>
    <font>
      <sz val="10"/>
      <color rgb="FF0070C0"/>
      <name val="細明體"/>
      <family val="3"/>
      <charset val="136"/>
    </font>
    <font>
      <sz val="10"/>
      <color rgb="FF7030A0"/>
      <name val="細明體"/>
      <family val="3"/>
      <charset val="136"/>
    </font>
    <font>
      <sz val="10"/>
      <color rgb="FF7030A0"/>
      <name val="新細明體"/>
      <family val="1"/>
      <charset val="136"/>
    </font>
    <font>
      <sz val="10"/>
      <color theme="8" tint="-0.499984740745262"/>
      <name val="新細明體"/>
      <family val="1"/>
      <charset val="136"/>
    </font>
    <font>
      <sz val="10"/>
      <color rgb="FF0070C0"/>
      <name val="新細明體"/>
      <family val="1"/>
      <charset val="136"/>
    </font>
    <font>
      <sz val="10"/>
      <color rgb="FF00B050"/>
      <name val="新細明體"/>
      <family val="1"/>
      <charset val="136"/>
    </font>
    <font>
      <sz val="10"/>
      <color theme="9" tint="-0.499984740745262"/>
      <name val="新細明體"/>
      <family val="1"/>
      <charset val="136"/>
    </font>
    <font>
      <b/>
      <sz val="16"/>
      <color theme="1"/>
      <name val="標楷體"/>
      <family val="4"/>
      <charset val="136"/>
    </font>
    <font>
      <sz val="12"/>
      <color theme="1"/>
      <name val="標楷體"/>
      <family val="4"/>
      <charset val="136"/>
    </font>
    <font>
      <sz val="10"/>
      <name val="新細明體"/>
      <family val="1"/>
      <charset val="136"/>
    </font>
    <font>
      <sz val="16"/>
      <name val="標楷體"/>
      <family val="4"/>
      <charset val="136"/>
    </font>
    <font>
      <sz val="14"/>
      <name val="標楷體"/>
      <family val="4"/>
      <charset val="136"/>
    </font>
    <font>
      <sz val="12"/>
      <color indexed="10"/>
      <name val="新細明體"/>
      <family val="1"/>
      <charset val="136"/>
    </font>
    <font>
      <sz val="20"/>
      <name val="標楷體"/>
      <family val="4"/>
      <charset val="136"/>
    </font>
    <font>
      <sz val="20"/>
      <color indexed="10"/>
      <name val="標楷體"/>
      <family val="4"/>
      <charset val="136"/>
    </font>
    <font>
      <sz val="16"/>
      <name val="新細明體"/>
      <family val="1"/>
      <charset val="136"/>
    </font>
    <font>
      <sz val="11"/>
      <name val="新細明體"/>
      <family val="1"/>
      <charset val="136"/>
    </font>
    <font>
      <sz val="11"/>
      <name val="新細明體"/>
      <family val="1"/>
      <charset val="136"/>
      <scheme val="major"/>
    </font>
    <font>
      <sz val="10"/>
      <color rgb="FF000000"/>
      <name val="Times New Roman"/>
      <family val="1"/>
    </font>
    <font>
      <sz val="14"/>
      <color rgb="FF000000"/>
      <name val="標楷體"/>
      <family val="4"/>
      <charset val="136"/>
    </font>
    <font>
      <b/>
      <sz val="10"/>
      <name val="細明體"/>
      <family val="3"/>
      <charset val="136"/>
    </font>
    <font>
      <b/>
      <sz val="10"/>
      <color rgb="FF7030A0"/>
      <name val="細明體"/>
      <family val="3"/>
      <charset val="136"/>
    </font>
    <font>
      <b/>
      <sz val="10"/>
      <color theme="8" tint="-0.499984740745262"/>
      <name val="細明體"/>
      <family val="3"/>
      <charset val="136"/>
    </font>
    <font>
      <b/>
      <sz val="10"/>
      <color rgb="FF0070C0"/>
      <name val="細明體"/>
      <family val="3"/>
      <charset val="136"/>
    </font>
    <font>
      <b/>
      <sz val="10"/>
      <color rgb="FF00B050"/>
      <name val="細明體"/>
      <family val="3"/>
      <charset val="136"/>
    </font>
    <font>
      <b/>
      <sz val="10"/>
      <color theme="9" tint="-0.499984740745262"/>
      <name val="細明體"/>
      <family val="3"/>
      <charset val="136"/>
    </font>
    <font>
      <b/>
      <sz val="10"/>
      <name val="新細明體"/>
      <family val="1"/>
      <charset val="136"/>
    </font>
    <font>
      <sz val="9"/>
      <color indexed="81"/>
      <name val="Tahoma"/>
      <family val="2"/>
    </font>
    <font>
      <b/>
      <sz val="9"/>
      <color indexed="81"/>
      <name val="細明體"/>
      <family val="3"/>
      <charset val="136"/>
    </font>
    <font>
      <sz val="9"/>
      <name val="新細明體"/>
      <family val="2"/>
      <charset val="136"/>
      <scheme val="minor"/>
    </font>
    <font>
      <b/>
      <sz val="12"/>
      <name val="新細明體"/>
      <family val="1"/>
      <charset val="136"/>
    </font>
    <font>
      <sz val="12"/>
      <color theme="1"/>
      <name val="新細明體"/>
      <family val="1"/>
      <charset val="136"/>
    </font>
    <font>
      <b/>
      <sz val="11"/>
      <name val="新細明體"/>
      <family val="1"/>
      <charset val="136"/>
    </font>
    <font>
      <b/>
      <sz val="12"/>
      <color theme="1"/>
      <name val="新細明體"/>
      <family val="1"/>
      <charset val="136"/>
    </font>
    <font>
      <sz val="14"/>
      <color theme="1"/>
      <name val="新細明體"/>
      <family val="1"/>
      <charset val="136"/>
    </font>
    <font>
      <b/>
      <sz val="14"/>
      <color theme="1"/>
      <name val="新細明體"/>
      <family val="1"/>
      <charset val="136"/>
    </font>
    <font>
      <sz val="11.5"/>
      <name val="標楷體"/>
      <family val="4"/>
    </font>
    <font>
      <sz val="11.5"/>
      <name val="標楷體"/>
      <family val="4"/>
      <charset val="136"/>
    </font>
    <font>
      <sz val="11.5"/>
      <color rgb="FF000000"/>
      <name val="標楷體"/>
      <family val="2"/>
    </font>
    <font>
      <sz val="10"/>
      <color rgb="FF000000"/>
      <name val="標楷體"/>
      <family val="4"/>
      <charset val="136"/>
    </font>
    <font>
      <sz val="11.5"/>
      <color rgb="FF000000"/>
      <name val="標楷體"/>
      <family val="4"/>
      <charset val="136"/>
    </font>
    <font>
      <b/>
      <sz val="12"/>
      <color indexed="81"/>
      <name val="細明體"/>
      <family val="3"/>
      <charset val="136"/>
    </font>
    <font>
      <b/>
      <sz val="20"/>
      <color indexed="81"/>
      <name val="細明體"/>
      <family val="3"/>
      <charset val="136"/>
    </font>
    <font>
      <b/>
      <sz val="20"/>
      <color indexed="81"/>
      <name val="Tahoma"/>
      <family val="2"/>
    </font>
    <font>
      <b/>
      <sz val="12"/>
      <color indexed="8"/>
      <name val="標楷體"/>
      <family val="4"/>
      <charset val="136"/>
    </font>
    <font>
      <sz val="12"/>
      <color indexed="8"/>
      <name val="新細明體"/>
      <family val="1"/>
      <charset val="136"/>
    </font>
    <font>
      <sz val="16"/>
      <color indexed="10"/>
      <name val="標楷體"/>
      <family val="4"/>
      <charset val="136"/>
    </font>
    <font>
      <b/>
      <sz val="14"/>
      <color indexed="8"/>
      <name val="標楷體"/>
      <family val="4"/>
      <charset val="136"/>
    </font>
    <font>
      <sz val="14"/>
      <name val="新細明體"/>
      <family val="1"/>
      <charset val="136"/>
    </font>
    <font>
      <sz val="14"/>
      <color rgb="FF0000FF"/>
      <name val="新細明體"/>
      <family val="1"/>
      <charset val="136"/>
    </font>
    <font>
      <b/>
      <sz val="16"/>
      <color indexed="81"/>
      <name val="細明體"/>
      <family val="3"/>
      <charset val="136"/>
    </font>
    <font>
      <b/>
      <sz val="10"/>
      <color theme="1"/>
      <name val="新細明體"/>
      <family val="1"/>
      <charset val="136"/>
    </font>
    <font>
      <b/>
      <sz val="12"/>
      <color rgb="FFFF0000"/>
      <name val="新細明體"/>
      <family val="1"/>
      <charset val="136"/>
    </font>
    <font>
      <sz val="11"/>
      <color rgb="FF7030A0"/>
      <name val="新細明體"/>
      <family val="1"/>
      <charset val="136"/>
    </font>
    <font>
      <sz val="11"/>
      <color rgb="FF7030A0"/>
      <name val="微軟正黑體"/>
      <family val="2"/>
      <charset val="136"/>
    </font>
    <font>
      <sz val="11"/>
      <color theme="8" tint="-0.499984740745262"/>
      <name val="新細明體"/>
      <family val="1"/>
      <charset val="136"/>
    </font>
    <font>
      <sz val="11"/>
      <color theme="8" tint="-0.499984740745262"/>
      <name val="微軟正黑體"/>
      <family val="2"/>
      <charset val="136"/>
    </font>
    <font>
      <sz val="11"/>
      <name val="微軟正黑體"/>
      <family val="2"/>
      <charset val="136"/>
    </font>
    <font>
      <sz val="11"/>
      <color rgb="FF0070C0"/>
      <name val="新細明體"/>
      <family val="1"/>
      <charset val="136"/>
    </font>
    <font>
      <sz val="11"/>
      <color rgb="FF0070C0"/>
      <name val="微軟正黑體"/>
      <family val="2"/>
      <charset val="136"/>
    </font>
    <font>
      <sz val="11"/>
      <color rgb="FF00B050"/>
      <name val="新細明體"/>
      <family val="1"/>
      <charset val="136"/>
    </font>
    <font>
      <sz val="11"/>
      <color rgb="FF00B050"/>
      <name val="微軟正黑體"/>
      <family val="2"/>
      <charset val="136"/>
    </font>
    <font>
      <sz val="11"/>
      <color theme="9" tint="-0.499984740745262"/>
      <name val="新細明體"/>
      <family val="1"/>
      <charset val="136"/>
    </font>
    <font>
      <sz val="11"/>
      <color theme="9" tint="-0.499984740745262"/>
      <name val="微軟正黑體"/>
      <family val="2"/>
      <charset val="136"/>
    </font>
    <font>
      <sz val="10"/>
      <color rgb="FF0000FF"/>
      <name val="新細明體"/>
      <family val="1"/>
      <charset val="136"/>
    </font>
    <font>
      <sz val="12"/>
      <color rgb="FFFF0000"/>
      <name val="新細明體"/>
      <family val="1"/>
      <charset val="136"/>
    </font>
    <font>
      <b/>
      <sz val="14"/>
      <color rgb="FFFF0000"/>
      <name val="新細明體"/>
      <family val="1"/>
      <charset val="136"/>
    </font>
    <font>
      <sz val="11.5"/>
      <color rgb="FFFF0000"/>
      <name val="標楷體"/>
      <family val="2"/>
    </font>
    <font>
      <sz val="11.5"/>
      <name val="新細明體"/>
      <family val="1"/>
    </font>
    <font>
      <b/>
      <sz val="16"/>
      <color rgb="FF0033CC"/>
      <name val="標楷體"/>
      <family val="4"/>
      <charset val="136"/>
    </font>
    <font>
      <b/>
      <sz val="14"/>
      <color theme="1"/>
      <name val="標楷體"/>
      <family val="4"/>
      <charset val="136"/>
    </font>
    <font>
      <sz val="14"/>
      <color theme="1"/>
      <name val="標楷體"/>
      <family val="4"/>
      <charset val="136"/>
    </font>
    <font>
      <sz val="11"/>
      <color theme="1"/>
      <name val="標楷體"/>
      <family val="4"/>
      <charset val="136"/>
    </font>
    <font>
      <sz val="9"/>
      <color theme="1"/>
      <name val="標楷體"/>
      <family val="4"/>
      <charset val="136"/>
    </font>
    <font>
      <sz val="10"/>
      <color theme="1"/>
      <name val="標楷體"/>
      <family val="4"/>
      <charset val="136"/>
    </font>
    <font>
      <sz val="12"/>
      <color rgb="FF0033CC"/>
      <name val="標楷體"/>
      <family val="4"/>
      <charset val="136"/>
    </font>
    <font>
      <sz val="12"/>
      <color indexed="8"/>
      <name val="標楷體"/>
      <family val="4"/>
      <charset val="136"/>
    </font>
    <font>
      <b/>
      <sz val="14"/>
      <name val="標楷體"/>
      <family val="4"/>
      <charset val="136"/>
    </font>
    <font>
      <b/>
      <sz val="8"/>
      <color theme="1"/>
      <name val="新細明體"/>
      <family val="1"/>
      <charset val="136"/>
    </font>
    <font>
      <b/>
      <sz val="12"/>
      <color theme="1"/>
      <name val="標楷體"/>
      <family val="4"/>
      <charset val="136"/>
    </font>
    <font>
      <b/>
      <sz val="16"/>
      <color theme="1"/>
      <name val="微軟正黑體"/>
      <family val="2"/>
      <charset val="136"/>
    </font>
    <font>
      <sz val="22"/>
      <color theme="1"/>
      <name val="標楷體"/>
      <family val="4"/>
      <charset val="136"/>
    </font>
    <font>
      <sz val="22"/>
      <color rgb="FFFF0000"/>
      <name val="標楷體"/>
      <family val="4"/>
      <charset val="136"/>
    </font>
    <font>
      <b/>
      <sz val="18"/>
      <name val="新細明體"/>
      <family val="1"/>
      <charset val="136"/>
    </font>
    <font>
      <b/>
      <sz val="20"/>
      <color rgb="FFFF0000"/>
      <name val="微軟正黑體"/>
      <family val="2"/>
      <charset val="136"/>
    </font>
  </fonts>
  <fills count="1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5E4E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7E6E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7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 diagonalDown="1">
      <left style="medium">
        <color indexed="64"/>
      </left>
      <right style="medium">
        <color indexed="64"/>
      </right>
      <top style="thin">
        <color indexed="64"/>
      </top>
      <bottom/>
      <diagonal style="thin">
        <color indexed="64"/>
      </diagonal>
    </border>
    <border diagonalDown="1">
      <left style="medium">
        <color indexed="64"/>
      </left>
      <right style="medium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0">
    <xf numFmtId="0" fontId="0" fillId="0" borderId="0"/>
    <xf numFmtId="0" fontId="8" fillId="0" borderId="0"/>
    <xf numFmtId="9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35" fillId="0" borderId="0"/>
    <xf numFmtId="0" fontId="2" fillId="0" borderId="0">
      <alignment vertical="center"/>
    </xf>
    <xf numFmtId="0" fontId="26" fillId="0" borderId="0"/>
    <xf numFmtId="0" fontId="1" fillId="0" borderId="0">
      <alignment vertical="center"/>
    </xf>
    <xf numFmtId="0" fontId="26" fillId="0" borderId="0"/>
    <xf numFmtId="0" fontId="1" fillId="0" borderId="0">
      <alignment vertical="center"/>
    </xf>
  </cellStyleXfs>
  <cellXfs count="568">
    <xf numFmtId="0" fontId="0" fillId="0" borderId="0" xfId="0"/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center"/>
    </xf>
    <xf numFmtId="176" fontId="0" fillId="0" borderId="0" xfId="0" applyNumberForma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/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176" fontId="4" fillId="4" borderId="4" xfId="0" applyNumberFormat="1" applyFont="1" applyFill="1" applyBorder="1" applyAlignment="1">
      <alignment horizontal="center" vertical="center" wrapText="1"/>
    </xf>
    <xf numFmtId="176" fontId="4" fillId="3" borderId="4" xfId="0" applyNumberFormat="1" applyFont="1" applyFill="1" applyBorder="1" applyAlignment="1">
      <alignment horizontal="center" vertical="center" wrapText="1"/>
    </xf>
    <xf numFmtId="176" fontId="4" fillId="5" borderId="9" xfId="0" applyNumberFormat="1" applyFont="1" applyFill="1" applyBorder="1" applyAlignment="1">
      <alignment horizontal="center" vertical="center" wrapText="1"/>
    </xf>
    <xf numFmtId="0" fontId="0" fillId="0" borderId="10" xfId="0" applyBorder="1"/>
    <xf numFmtId="176" fontId="4" fillId="7" borderId="11" xfId="0" applyNumberFormat="1" applyFont="1" applyFill="1" applyBorder="1" applyAlignment="1">
      <alignment horizontal="center" vertical="center" wrapText="1"/>
    </xf>
    <xf numFmtId="176" fontId="4" fillId="7" borderId="4" xfId="0" applyNumberFormat="1" applyFont="1" applyFill="1" applyBorder="1" applyAlignment="1">
      <alignment horizontal="center" vertical="center" wrapText="1"/>
    </xf>
    <xf numFmtId="176" fontId="4" fillId="8" borderId="4" xfId="0" applyNumberFormat="1" applyFont="1" applyFill="1" applyBorder="1" applyAlignment="1">
      <alignment horizontal="center" vertical="center" wrapText="1"/>
    </xf>
    <xf numFmtId="176" fontId="4" fillId="0" borderId="11" xfId="0" applyNumberFormat="1" applyFont="1" applyBorder="1" applyAlignment="1" applyProtection="1">
      <alignment horizontal="center"/>
      <protection locked="0"/>
    </xf>
    <xf numFmtId="176" fontId="4" fillId="0" borderId="4" xfId="0" applyNumberFormat="1" applyFont="1" applyBorder="1" applyAlignment="1" applyProtection="1">
      <alignment horizontal="center"/>
      <protection locked="0"/>
    </xf>
    <xf numFmtId="176" fontId="4" fillId="0" borderId="17" xfId="0" applyNumberFormat="1" applyFont="1" applyBorder="1" applyAlignment="1" applyProtection="1">
      <alignment horizontal="center"/>
      <protection locked="0"/>
    </xf>
    <xf numFmtId="176" fontId="4" fillId="0" borderId="20" xfId="0" applyNumberFormat="1" applyFont="1" applyBorder="1" applyAlignment="1" applyProtection="1">
      <alignment horizontal="center" vertical="center"/>
      <protection locked="0"/>
    </xf>
    <xf numFmtId="177" fontId="0" fillId="5" borderId="24" xfId="0" applyNumberFormat="1" applyFill="1" applyBorder="1" applyAlignment="1">
      <alignment horizontal="center" vertical="center"/>
    </xf>
    <xf numFmtId="176" fontId="4" fillId="4" borderId="25" xfId="0" applyNumberFormat="1" applyFont="1" applyFill="1" applyBorder="1" applyAlignment="1">
      <alignment horizontal="center" vertical="center" wrapText="1"/>
    </xf>
    <xf numFmtId="177" fontId="0" fillId="4" borderId="24" xfId="0" applyNumberFormat="1" applyFill="1" applyBorder="1" applyAlignment="1">
      <alignment horizontal="center" vertical="center"/>
    </xf>
    <xf numFmtId="177" fontId="0" fillId="3" borderId="24" xfId="0" applyNumberFormat="1" applyFill="1" applyBorder="1" applyAlignment="1">
      <alignment horizontal="center" vertical="center"/>
    </xf>
    <xf numFmtId="176" fontId="4" fillId="3" borderId="12" xfId="0" applyNumberFormat="1" applyFont="1" applyFill="1" applyBorder="1" applyAlignment="1">
      <alignment horizontal="center" vertical="center" wrapText="1"/>
    </xf>
    <xf numFmtId="176" fontId="4" fillId="5" borderId="25" xfId="0" applyNumberFormat="1" applyFont="1" applyFill="1" applyBorder="1" applyAlignment="1">
      <alignment horizontal="center" vertical="center" wrapText="1"/>
    </xf>
    <xf numFmtId="176" fontId="4" fillId="3" borderId="25" xfId="0" applyNumberFormat="1" applyFont="1" applyFill="1" applyBorder="1" applyAlignment="1">
      <alignment horizontal="center" vertical="center" wrapText="1"/>
    </xf>
    <xf numFmtId="0" fontId="0" fillId="0" borderId="0" xfId="0" applyAlignment="1" applyProtection="1">
      <alignment horizontal="center"/>
      <protection locked="0"/>
    </xf>
    <xf numFmtId="0" fontId="0" fillId="0" borderId="0" xfId="0" applyProtection="1">
      <protection locked="0"/>
    </xf>
    <xf numFmtId="176" fontId="0" fillId="0" borderId="0" xfId="0" applyNumberFormat="1" applyAlignment="1" applyProtection="1">
      <alignment horizontal="center"/>
      <protection locked="0"/>
    </xf>
    <xf numFmtId="0" fontId="5" fillId="0" borderId="1" xfId="0" applyFont="1" applyBorder="1" applyAlignment="1">
      <alignment horizontal="center" vertical="center"/>
    </xf>
    <xf numFmtId="0" fontId="0" fillId="4" borderId="1" xfId="0" applyFill="1" applyBorder="1" applyAlignment="1">
      <alignment horizontal="center" vertical="center" wrapText="1"/>
    </xf>
    <xf numFmtId="176" fontId="4" fillId="3" borderId="1" xfId="0" applyNumberFormat="1" applyFont="1" applyFill="1" applyBorder="1" applyAlignment="1">
      <alignment horizontal="center" vertical="center" wrapText="1"/>
    </xf>
    <xf numFmtId="0" fontId="25" fillId="0" borderId="0" xfId="0" applyFont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176" fontId="6" fillId="3" borderId="4" xfId="0" applyNumberFormat="1" applyFont="1" applyFill="1" applyBorder="1" applyAlignment="1">
      <alignment horizontal="center" vertical="center" wrapText="1"/>
    </xf>
    <xf numFmtId="176" fontId="6" fillId="6" borderId="11" xfId="0" applyNumberFormat="1" applyFont="1" applyFill="1" applyBorder="1" applyAlignment="1">
      <alignment horizontal="center" vertical="center" wrapText="1"/>
    </xf>
    <xf numFmtId="176" fontId="6" fillId="5" borderId="4" xfId="0" applyNumberFormat="1" applyFont="1" applyFill="1" applyBorder="1" applyAlignment="1">
      <alignment horizontal="center" vertical="center" wrapText="1"/>
    </xf>
    <xf numFmtId="0" fontId="8" fillId="0" borderId="33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8" fillId="0" borderId="0" xfId="0" applyFont="1"/>
    <xf numFmtId="0" fontId="11" fillId="0" borderId="34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9" fillId="4" borderId="1" xfId="0" applyFont="1" applyFill="1" applyBorder="1" applyAlignment="1">
      <alignment horizontal="center"/>
    </xf>
    <xf numFmtId="0" fontId="8" fillId="0" borderId="0" xfId="1" applyProtection="1">
      <protection locked="0"/>
    </xf>
    <xf numFmtId="0" fontId="9" fillId="0" borderId="0" xfId="1" applyFont="1" applyProtection="1">
      <protection locked="0"/>
    </xf>
    <xf numFmtId="0" fontId="32" fillId="0" borderId="0" xfId="1" applyFont="1" applyProtection="1">
      <protection locked="0"/>
    </xf>
    <xf numFmtId="0" fontId="33" fillId="0" borderId="0" xfId="1" applyFont="1" applyProtection="1">
      <protection locked="0"/>
    </xf>
    <xf numFmtId="0" fontId="13" fillId="0" borderId="0" xfId="1" applyFont="1" applyAlignment="1" applyProtection="1">
      <alignment horizontal="left" vertical="center"/>
      <protection locked="0"/>
    </xf>
    <xf numFmtId="0" fontId="13" fillId="0" borderId="0" xfId="1" applyFont="1" applyAlignment="1" applyProtection="1">
      <alignment horizontal="left"/>
      <protection locked="0"/>
    </xf>
    <xf numFmtId="0" fontId="29" fillId="0" borderId="0" xfId="1" applyFont="1" applyProtection="1">
      <protection locked="0"/>
    </xf>
    <xf numFmtId="0" fontId="34" fillId="0" borderId="0" xfId="1" applyFont="1" applyProtection="1">
      <protection locked="0"/>
    </xf>
    <xf numFmtId="0" fontId="35" fillId="0" borderId="0" xfId="4" applyAlignment="1">
      <alignment horizontal="left" vertical="top"/>
    </xf>
    <xf numFmtId="0" fontId="35" fillId="0" borderId="0" xfId="4" applyAlignment="1">
      <alignment vertical="top" wrapText="1"/>
    </xf>
    <xf numFmtId="0" fontId="37" fillId="0" borderId="2" xfId="0" applyFont="1" applyBorder="1" applyAlignment="1">
      <alignment horizontal="center" vertical="center"/>
    </xf>
    <xf numFmtId="0" fontId="37" fillId="0" borderId="2" xfId="0" applyFont="1" applyBorder="1" applyAlignment="1">
      <alignment horizontal="center"/>
    </xf>
    <xf numFmtId="0" fontId="43" fillId="0" borderId="0" xfId="0" applyFont="1" applyAlignment="1" applyProtection="1">
      <alignment horizontal="center"/>
      <protection locked="0"/>
    </xf>
    <xf numFmtId="0" fontId="43" fillId="0" borderId="0" xfId="0" applyFont="1" applyAlignment="1">
      <alignment horizontal="center"/>
    </xf>
    <xf numFmtId="0" fontId="0" fillId="4" borderId="6" xfId="0" applyFill="1" applyBorder="1" applyAlignment="1" applyProtection="1">
      <alignment horizontal="center" vertical="center"/>
      <protection locked="0"/>
    </xf>
    <xf numFmtId="177" fontId="0" fillId="4" borderId="6" xfId="0" applyNumberFormat="1" applyFill="1" applyBorder="1" applyAlignment="1">
      <alignment horizontal="center" vertical="center"/>
    </xf>
    <xf numFmtId="0" fontId="0" fillId="12" borderId="1" xfId="0" applyFill="1" applyBorder="1" applyAlignment="1" applyProtection="1">
      <alignment horizontal="center" vertical="center"/>
      <protection locked="0"/>
    </xf>
    <xf numFmtId="177" fontId="0" fillId="12" borderId="1" xfId="0" applyNumberFormat="1" applyFill="1" applyBorder="1" applyAlignment="1">
      <alignment horizontal="center" vertical="center"/>
    </xf>
    <xf numFmtId="0" fontId="54" fillId="0" borderId="33" xfId="4" applyFont="1" applyBorder="1" applyAlignment="1">
      <alignment horizontal="center" vertical="center" wrapText="1"/>
    </xf>
    <xf numFmtId="0" fontId="56" fillId="0" borderId="0" xfId="4" applyFont="1" applyAlignment="1">
      <alignment horizontal="center" vertical="center"/>
    </xf>
    <xf numFmtId="0" fontId="56" fillId="0" borderId="33" xfId="4" applyFont="1" applyBorder="1" applyAlignment="1">
      <alignment horizontal="center" vertical="center" wrapText="1"/>
    </xf>
    <xf numFmtId="1" fontId="57" fillId="0" borderId="33" xfId="4" applyNumberFormat="1" applyFont="1" applyBorder="1" applyAlignment="1">
      <alignment horizontal="center" vertical="center" shrinkToFit="1"/>
    </xf>
    <xf numFmtId="0" fontId="54" fillId="0" borderId="33" xfId="0" applyFont="1" applyBorder="1" applyAlignment="1">
      <alignment horizontal="center" vertical="center" wrapText="1"/>
    </xf>
    <xf numFmtId="1" fontId="55" fillId="0" borderId="33" xfId="0" applyNumberFormat="1" applyFont="1" applyBorder="1" applyAlignment="1">
      <alignment horizontal="center" vertical="center" shrinkToFi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/>
    </xf>
    <xf numFmtId="0" fontId="11" fillId="4" borderId="1" xfId="0" applyFont="1" applyFill="1" applyBorder="1" applyAlignment="1">
      <alignment horizontal="center"/>
    </xf>
    <xf numFmtId="0" fontId="54" fillId="4" borderId="33" xfId="0" applyFont="1" applyFill="1" applyBorder="1" applyAlignment="1">
      <alignment horizontal="center" vertical="center" wrapText="1"/>
    </xf>
    <xf numFmtId="179" fontId="10" fillId="0" borderId="2" xfId="0" applyNumberFormat="1" applyFont="1" applyBorder="1" applyAlignment="1">
      <alignment horizontal="center" vertical="center" wrapText="1"/>
    </xf>
    <xf numFmtId="179" fontId="9" fillId="0" borderId="1" xfId="0" applyNumberFormat="1" applyFont="1" applyBorder="1" applyAlignment="1">
      <alignment horizontal="center"/>
    </xf>
    <xf numFmtId="0" fontId="27" fillId="0" borderId="0" xfId="1" applyFont="1" applyAlignment="1" applyProtection="1">
      <alignment vertical="center"/>
      <protection locked="0"/>
    </xf>
    <xf numFmtId="0" fontId="61" fillId="11" borderId="23" xfId="1" applyFont="1" applyFill="1" applyBorder="1" applyAlignment="1" applyProtection="1">
      <alignment horizontal="center" vertical="center" wrapText="1"/>
      <protection locked="0"/>
    </xf>
    <xf numFmtId="0" fontId="11" fillId="11" borderId="23" xfId="1" applyFont="1" applyFill="1" applyBorder="1" applyAlignment="1" applyProtection="1">
      <alignment horizontal="center" vertical="center" wrapText="1"/>
      <protection locked="0"/>
    </xf>
    <xf numFmtId="0" fontId="62" fillId="0" borderId="1" xfId="1" applyFont="1" applyBorder="1" applyAlignment="1" applyProtection="1">
      <alignment horizontal="center" vertical="center" wrapText="1"/>
      <protection locked="0"/>
    </xf>
    <xf numFmtId="0" fontId="8" fillId="0" borderId="1" xfId="1" applyBorder="1" applyAlignment="1" applyProtection="1">
      <alignment horizontal="center" vertical="center" wrapText="1"/>
      <protection locked="0"/>
    </xf>
    <xf numFmtId="0" fontId="48" fillId="0" borderId="1" xfId="1" applyFont="1" applyBorder="1" applyAlignment="1" applyProtection="1">
      <alignment horizontal="center" vertical="center" wrapText="1"/>
      <protection locked="0"/>
    </xf>
    <xf numFmtId="0" fontId="11" fillId="11" borderId="1" xfId="1" applyFont="1" applyFill="1" applyBorder="1" applyAlignment="1">
      <alignment horizontal="center" vertical="center" wrapText="1"/>
    </xf>
    <xf numFmtId="0" fontId="63" fillId="0" borderId="0" xfId="1" applyFont="1" applyAlignment="1" applyProtection="1">
      <alignment horizontal="left" vertical="center"/>
      <protection locked="0"/>
    </xf>
    <xf numFmtId="0" fontId="8" fillId="0" borderId="1" xfId="1" applyBorder="1" applyAlignment="1" applyProtection="1">
      <alignment horizontal="center" vertical="center"/>
      <protection locked="0"/>
    </xf>
    <xf numFmtId="0" fontId="8" fillId="0" borderId="0" xfId="1" applyAlignment="1" applyProtection="1">
      <alignment horizontal="center" vertical="center"/>
      <protection locked="0"/>
    </xf>
    <xf numFmtId="0" fontId="56" fillId="0" borderId="37" xfId="4" applyFont="1" applyBorder="1" applyAlignment="1">
      <alignment horizontal="center" vertical="center" wrapText="1"/>
    </xf>
    <xf numFmtId="1" fontId="57" fillId="0" borderId="38" xfId="4" applyNumberFormat="1" applyFont="1" applyBorder="1" applyAlignment="1">
      <alignment horizontal="center" vertical="center" shrinkToFit="1"/>
    </xf>
    <xf numFmtId="0" fontId="54" fillId="0" borderId="38" xfId="4" applyFont="1" applyBorder="1" applyAlignment="1">
      <alignment horizontal="center" vertical="center" wrapText="1"/>
    </xf>
    <xf numFmtId="0" fontId="5" fillId="14" borderId="1" xfId="0" applyFont="1" applyFill="1" applyBorder="1" applyAlignment="1">
      <alignment horizontal="center"/>
    </xf>
    <xf numFmtId="176" fontId="6" fillId="14" borderId="12" xfId="0" applyNumberFormat="1" applyFont="1" applyFill="1" applyBorder="1" applyAlignment="1">
      <alignment horizontal="center" vertical="center" wrapText="1"/>
    </xf>
    <xf numFmtId="176" fontId="4" fillId="7" borderId="18" xfId="0" applyNumberFormat="1" applyFont="1" applyFill="1" applyBorder="1" applyAlignment="1">
      <alignment horizontal="center" vertical="center" wrapText="1"/>
    </xf>
    <xf numFmtId="177" fontId="4" fillId="7" borderId="19" xfId="0" applyNumberFormat="1" applyFont="1" applyFill="1" applyBorder="1" applyAlignment="1">
      <alignment horizontal="center" vertical="center"/>
    </xf>
    <xf numFmtId="176" fontId="4" fillId="8" borderId="18" xfId="0" applyNumberFormat="1" applyFont="1" applyFill="1" applyBorder="1" applyAlignment="1">
      <alignment horizontal="center" vertical="center" wrapText="1"/>
    </xf>
    <xf numFmtId="177" fontId="4" fillId="8" borderId="19" xfId="0" applyNumberFormat="1" applyFont="1" applyFill="1" applyBorder="1" applyAlignment="1">
      <alignment horizontal="center" vertical="center"/>
    </xf>
    <xf numFmtId="177" fontId="4" fillId="14" borderId="21" xfId="0" applyNumberFormat="1" applyFont="1" applyFill="1" applyBorder="1" applyAlignment="1">
      <alignment horizontal="center" vertical="center"/>
    </xf>
    <xf numFmtId="0" fontId="50" fillId="0" borderId="16" xfId="5" applyFont="1" applyBorder="1" applyAlignment="1" applyProtection="1">
      <alignment horizontal="center" vertical="center"/>
      <protection locked="0"/>
    </xf>
    <xf numFmtId="0" fontId="51" fillId="0" borderId="16" xfId="5" applyFont="1" applyBorder="1" applyAlignment="1" applyProtection="1">
      <alignment horizontal="center" vertical="center"/>
      <protection locked="0"/>
    </xf>
    <xf numFmtId="0" fontId="51" fillId="0" borderId="12" xfId="5" applyFont="1" applyBorder="1" applyAlignment="1" applyProtection="1">
      <alignment horizontal="center" vertical="center"/>
      <protection locked="0"/>
    </xf>
    <xf numFmtId="0" fontId="0" fillId="15" borderId="0" xfId="0" applyFill="1" applyAlignment="1" applyProtection="1">
      <alignment vertical="center"/>
      <protection locked="0"/>
    </xf>
    <xf numFmtId="0" fontId="5" fillId="7" borderId="1" xfId="0" applyFont="1" applyFill="1" applyBorder="1" applyAlignment="1">
      <alignment horizontal="center" vertical="center"/>
    </xf>
    <xf numFmtId="0" fontId="50" fillId="0" borderId="15" xfId="5" applyFont="1" applyBorder="1" applyAlignment="1" applyProtection="1">
      <alignment horizontal="center" vertical="center"/>
      <protection locked="0"/>
    </xf>
    <xf numFmtId="0" fontId="65" fillId="13" borderId="11" xfId="6" applyFont="1" applyFill="1" applyBorder="1" applyAlignment="1" applyProtection="1">
      <alignment horizontal="center" vertical="center"/>
      <protection locked="0"/>
    </xf>
    <xf numFmtId="0" fontId="0" fillId="4" borderId="0" xfId="0" applyFill="1" applyAlignment="1">
      <alignment horizontal="center" vertical="center" wrapText="1"/>
    </xf>
    <xf numFmtId="0" fontId="71" fillId="0" borderId="1" xfId="0" applyFont="1" applyBorder="1" applyAlignment="1">
      <alignment horizontal="center" vertical="center" wrapText="1"/>
    </xf>
    <xf numFmtId="178" fontId="70" fillId="0" borderId="1" xfId="0" applyNumberFormat="1" applyFont="1" applyBorder="1" applyAlignment="1">
      <alignment horizontal="center" vertical="center"/>
    </xf>
    <xf numFmtId="178" fontId="70" fillId="5" borderId="1" xfId="0" applyNumberFormat="1" applyFont="1" applyFill="1" applyBorder="1" applyAlignment="1">
      <alignment horizontal="center" vertical="center"/>
    </xf>
    <xf numFmtId="178" fontId="70" fillId="4" borderId="1" xfId="0" applyNumberFormat="1" applyFont="1" applyFill="1" applyBorder="1" applyAlignment="1">
      <alignment horizontal="center" vertical="center"/>
    </xf>
    <xf numFmtId="178" fontId="70" fillId="0" borderId="27" xfId="0" applyNumberFormat="1" applyFont="1" applyBorder="1" applyAlignment="1">
      <alignment horizontal="center" vertical="center"/>
    </xf>
    <xf numFmtId="0" fontId="73" fillId="0" borderId="1" xfId="0" applyFont="1" applyBorder="1" applyAlignment="1">
      <alignment horizontal="center" vertical="center" wrapText="1"/>
    </xf>
    <xf numFmtId="178" fontId="72" fillId="0" borderId="1" xfId="0" applyNumberFormat="1" applyFont="1" applyBorder="1" applyAlignment="1">
      <alignment horizontal="center" vertical="center"/>
    </xf>
    <xf numFmtId="178" fontId="72" fillId="5" borderId="1" xfId="0" applyNumberFormat="1" applyFont="1" applyFill="1" applyBorder="1" applyAlignment="1">
      <alignment horizontal="center" vertical="center"/>
    </xf>
    <xf numFmtId="178" fontId="72" fillId="4" borderId="1" xfId="0" applyNumberFormat="1" applyFont="1" applyFill="1" applyBorder="1" applyAlignment="1">
      <alignment horizontal="center" vertical="center"/>
    </xf>
    <xf numFmtId="178" fontId="72" fillId="0" borderId="27" xfId="0" applyNumberFormat="1" applyFont="1" applyBorder="1" applyAlignment="1">
      <alignment horizontal="center" vertical="center"/>
    </xf>
    <xf numFmtId="0" fontId="74" fillId="0" borderId="1" xfId="0" applyFont="1" applyBorder="1" applyAlignment="1">
      <alignment horizontal="center" vertical="center" wrapText="1"/>
    </xf>
    <xf numFmtId="178" fontId="33" fillId="0" borderId="1" xfId="0" applyNumberFormat="1" applyFont="1" applyBorder="1" applyAlignment="1">
      <alignment horizontal="center" vertical="center"/>
    </xf>
    <xf numFmtId="178" fontId="33" fillId="0" borderId="2" xfId="0" applyNumberFormat="1" applyFont="1" applyBorder="1" applyAlignment="1">
      <alignment horizontal="center" vertical="center"/>
    </xf>
    <xf numFmtId="178" fontId="33" fillId="0" borderId="27" xfId="0" applyNumberFormat="1" applyFont="1" applyBorder="1" applyAlignment="1">
      <alignment horizontal="center" vertical="center"/>
    </xf>
    <xf numFmtId="0" fontId="76" fillId="0" borderId="1" xfId="0" applyFont="1" applyBorder="1" applyAlignment="1">
      <alignment horizontal="center" vertical="center" wrapText="1"/>
    </xf>
    <xf numFmtId="178" fontId="75" fillId="0" borderId="1" xfId="0" applyNumberFormat="1" applyFont="1" applyBorder="1" applyAlignment="1">
      <alignment horizontal="center" vertical="center"/>
    </xf>
    <xf numFmtId="178" fontId="75" fillId="5" borderId="1" xfId="0" applyNumberFormat="1" applyFont="1" applyFill="1" applyBorder="1" applyAlignment="1">
      <alignment horizontal="center" vertical="center"/>
    </xf>
    <xf numFmtId="178" fontId="75" fillId="4" borderId="1" xfId="0" applyNumberFormat="1" applyFont="1" applyFill="1" applyBorder="1" applyAlignment="1">
      <alignment horizontal="center" vertical="center"/>
    </xf>
    <xf numFmtId="178" fontId="75" fillId="0" borderId="27" xfId="0" applyNumberFormat="1" applyFont="1" applyBorder="1" applyAlignment="1">
      <alignment horizontal="center" vertical="center"/>
    </xf>
    <xf numFmtId="0" fontId="78" fillId="0" borderId="1" xfId="0" applyFont="1" applyBorder="1" applyAlignment="1">
      <alignment horizontal="center" vertical="center" wrapText="1"/>
    </xf>
    <xf numFmtId="178" fontId="77" fillId="0" borderId="1" xfId="0" applyNumberFormat="1" applyFont="1" applyBorder="1" applyAlignment="1">
      <alignment horizontal="center" vertical="center"/>
    </xf>
    <xf numFmtId="178" fontId="77" fillId="5" borderId="1" xfId="0" applyNumberFormat="1" applyFont="1" applyFill="1" applyBorder="1" applyAlignment="1">
      <alignment horizontal="center" vertical="center"/>
    </xf>
    <xf numFmtId="178" fontId="77" fillId="4" borderId="1" xfId="0" applyNumberFormat="1" applyFont="1" applyFill="1" applyBorder="1" applyAlignment="1">
      <alignment horizontal="center" vertical="center"/>
    </xf>
    <xf numFmtId="178" fontId="77" fillId="0" borderId="27" xfId="0" applyNumberFormat="1" applyFont="1" applyBorder="1" applyAlignment="1">
      <alignment horizontal="center" vertical="center"/>
    </xf>
    <xf numFmtId="0" fontId="80" fillId="0" borderId="1" xfId="0" applyFont="1" applyBorder="1" applyAlignment="1">
      <alignment horizontal="center" vertical="center" wrapText="1"/>
    </xf>
    <xf numFmtId="178" fontId="79" fillId="0" borderId="1" xfId="0" applyNumberFormat="1" applyFont="1" applyBorder="1" applyAlignment="1">
      <alignment horizontal="center" vertical="center"/>
    </xf>
    <xf numFmtId="178" fontId="79" fillId="5" borderId="1" xfId="0" applyNumberFormat="1" applyFont="1" applyFill="1" applyBorder="1" applyAlignment="1">
      <alignment horizontal="center" vertical="center"/>
    </xf>
    <xf numFmtId="178" fontId="79" fillId="4" borderId="1" xfId="0" applyNumberFormat="1" applyFont="1" applyFill="1" applyBorder="1" applyAlignment="1">
      <alignment horizontal="center" vertical="center"/>
    </xf>
    <xf numFmtId="178" fontId="79" fillId="0" borderId="27" xfId="0" applyNumberFormat="1" applyFont="1" applyBorder="1" applyAlignment="1">
      <alignment horizontal="center" vertical="center"/>
    </xf>
    <xf numFmtId="0" fontId="33" fillId="0" borderId="1" xfId="0" applyFont="1" applyBorder="1" applyAlignment="1">
      <alignment horizontal="center" vertical="center"/>
    </xf>
    <xf numFmtId="0" fontId="0" fillId="5" borderId="6" xfId="0" applyFill="1" applyBorder="1" applyAlignment="1">
      <alignment horizontal="center" vertical="center" wrapText="1"/>
    </xf>
    <xf numFmtId="0" fontId="0" fillId="4" borderId="6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7" borderId="1" xfId="0" quotePrefix="1" applyFont="1" applyFill="1" applyBorder="1" applyAlignment="1">
      <alignment horizontal="center" vertical="center"/>
    </xf>
    <xf numFmtId="0" fontId="5" fillId="9" borderId="1" xfId="0" applyFont="1" applyFill="1" applyBorder="1" applyAlignment="1">
      <alignment horizontal="center" vertical="center"/>
    </xf>
    <xf numFmtId="0" fontId="5" fillId="8" borderId="1" xfId="0" applyFont="1" applyFill="1" applyBorder="1" applyAlignment="1">
      <alignment horizontal="center" vertical="center"/>
    </xf>
    <xf numFmtId="0" fontId="5" fillId="8" borderId="1" xfId="0" quotePrefix="1" applyFont="1" applyFill="1" applyBorder="1" applyAlignment="1">
      <alignment horizontal="center" vertical="center"/>
    </xf>
    <xf numFmtId="0" fontId="5" fillId="14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5" borderId="6" xfId="0" quotePrefix="1" applyFont="1" applyFill="1" applyBorder="1" applyAlignment="1">
      <alignment horizontal="center" vertical="center"/>
    </xf>
    <xf numFmtId="0" fontId="5" fillId="4" borderId="6" xfId="0" quotePrefix="1" applyFont="1" applyFill="1" applyBorder="1" applyAlignment="1">
      <alignment horizontal="center" vertical="center"/>
    </xf>
    <xf numFmtId="0" fontId="5" fillId="3" borderId="6" xfId="0" quotePrefix="1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33" fillId="6" borderId="7" xfId="0" quotePrefix="1" applyFont="1" applyFill="1" applyBorder="1" applyAlignment="1">
      <alignment horizontal="center" vertical="center"/>
    </xf>
    <xf numFmtId="0" fontId="7" fillId="6" borderId="29" xfId="0" applyFont="1" applyFill="1" applyBorder="1" applyAlignment="1">
      <alignment horizontal="center" vertical="center" wrapText="1"/>
    </xf>
    <xf numFmtId="0" fontId="8" fillId="4" borderId="0" xfId="0" quotePrefix="1" applyFont="1" applyFill="1" applyAlignment="1">
      <alignment horizontal="center" vertical="center"/>
    </xf>
    <xf numFmtId="0" fontId="5" fillId="3" borderId="3" xfId="0" quotePrefix="1" applyFont="1" applyFill="1" applyBorder="1" applyAlignment="1">
      <alignment horizontal="center" vertical="center"/>
    </xf>
    <xf numFmtId="177" fontId="19" fillId="5" borderId="6" xfId="0" applyNumberFormat="1" applyFont="1" applyFill="1" applyBorder="1" applyAlignment="1">
      <alignment horizontal="center" vertical="center"/>
    </xf>
    <xf numFmtId="177" fontId="19" fillId="4" borderId="6" xfId="0" applyNumberFormat="1" applyFont="1" applyFill="1" applyBorder="1" applyAlignment="1">
      <alignment horizontal="center" vertical="center"/>
    </xf>
    <xf numFmtId="177" fontId="19" fillId="0" borderId="6" xfId="0" applyNumberFormat="1" applyFont="1" applyBorder="1" applyAlignment="1" applyProtection="1">
      <alignment horizontal="center" vertical="center"/>
      <protection locked="0"/>
    </xf>
    <xf numFmtId="177" fontId="19" fillId="3" borderId="6" xfId="0" applyNumberFormat="1" applyFont="1" applyFill="1" applyBorder="1" applyAlignment="1">
      <alignment horizontal="center" vertical="center"/>
    </xf>
    <xf numFmtId="177" fontId="19" fillId="3" borderId="14" xfId="0" applyNumberFormat="1" applyFont="1" applyFill="1" applyBorder="1" applyAlignment="1">
      <alignment horizontal="center" vertical="center"/>
    </xf>
    <xf numFmtId="177" fontId="19" fillId="5" borderId="1" xfId="0" applyNumberFormat="1" applyFont="1" applyFill="1" applyBorder="1" applyAlignment="1">
      <alignment horizontal="center" vertical="center"/>
    </xf>
    <xf numFmtId="177" fontId="19" fillId="4" borderId="1" xfId="0" applyNumberFormat="1" applyFont="1" applyFill="1" applyBorder="1" applyAlignment="1">
      <alignment horizontal="center" vertical="center"/>
    </xf>
    <xf numFmtId="177" fontId="19" fillId="0" borderId="1" xfId="0" applyNumberFormat="1" applyFont="1" applyBorder="1" applyAlignment="1" applyProtection="1">
      <alignment horizontal="center" vertical="center"/>
      <protection locked="0"/>
    </xf>
    <xf numFmtId="177" fontId="19" fillId="3" borderId="1" xfId="0" applyNumberFormat="1" applyFont="1" applyFill="1" applyBorder="1" applyAlignment="1">
      <alignment horizontal="center" vertical="center"/>
    </xf>
    <xf numFmtId="177" fontId="19" fillId="3" borderId="16" xfId="0" applyNumberFormat="1" applyFont="1" applyFill="1" applyBorder="1" applyAlignment="1">
      <alignment horizontal="center" vertical="center"/>
    </xf>
    <xf numFmtId="177" fontId="19" fillId="12" borderId="1" xfId="0" applyNumberFormat="1" applyFont="1" applyFill="1" applyBorder="1" applyAlignment="1">
      <alignment horizontal="center" vertical="center"/>
    </xf>
    <xf numFmtId="177" fontId="19" fillId="12" borderId="1" xfId="0" applyNumberFormat="1" applyFont="1" applyFill="1" applyBorder="1" applyAlignment="1" applyProtection="1">
      <alignment horizontal="center" vertical="center"/>
      <protection locked="0"/>
    </xf>
    <xf numFmtId="177" fontId="19" fillId="12" borderId="16" xfId="0" applyNumberFormat="1" applyFont="1" applyFill="1" applyBorder="1" applyAlignment="1">
      <alignment horizontal="center" vertical="center"/>
    </xf>
    <xf numFmtId="177" fontId="20" fillId="5" borderId="1" xfId="0" applyNumberFormat="1" applyFont="1" applyFill="1" applyBorder="1" applyAlignment="1">
      <alignment horizontal="center" vertical="center"/>
    </xf>
    <xf numFmtId="177" fontId="20" fillId="4" borderId="1" xfId="0" applyNumberFormat="1" applyFont="1" applyFill="1" applyBorder="1" applyAlignment="1">
      <alignment horizontal="center" vertical="center"/>
    </xf>
    <xf numFmtId="177" fontId="20" fillId="0" borderId="1" xfId="0" applyNumberFormat="1" applyFont="1" applyBorder="1" applyAlignment="1" applyProtection="1">
      <alignment horizontal="center" vertical="center"/>
      <protection locked="0"/>
    </xf>
    <xf numFmtId="177" fontId="20" fillId="3" borderId="1" xfId="0" applyNumberFormat="1" applyFont="1" applyFill="1" applyBorder="1" applyAlignment="1">
      <alignment horizontal="center" vertical="center"/>
    </xf>
    <xf numFmtId="177" fontId="20" fillId="3" borderId="16" xfId="0" applyNumberFormat="1" applyFont="1" applyFill="1" applyBorder="1" applyAlignment="1">
      <alignment horizontal="center" vertical="center"/>
    </xf>
    <xf numFmtId="177" fontId="20" fillId="12" borderId="1" xfId="0" applyNumberFormat="1" applyFont="1" applyFill="1" applyBorder="1" applyAlignment="1">
      <alignment horizontal="center" vertical="center"/>
    </xf>
    <xf numFmtId="177" fontId="20" fillId="12" borderId="1" xfId="0" applyNumberFormat="1" applyFont="1" applyFill="1" applyBorder="1" applyAlignment="1" applyProtection="1">
      <alignment horizontal="center" vertical="center"/>
      <protection locked="0"/>
    </xf>
    <xf numFmtId="177" fontId="20" fillId="12" borderId="16" xfId="0" applyNumberFormat="1" applyFont="1" applyFill="1" applyBorder="1" applyAlignment="1">
      <alignment horizontal="center" vertical="center"/>
    </xf>
    <xf numFmtId="177" fontId="0" fillId="5" borderId="1" xfId="0" applyNumberFormat="1" applyFill="1" applyBorder="1" applyAlignment="1">
      <alignment horizontal="center" vertical="center"/>
    </xf>
    <xf numFmtId="177" fontId="0" fillId="4" borderId="1" xfId="0" applyNumberFormat="1" applyFill="1" applyBorder="1" applyAlignment="1">
      <alignment horizontal="center" vertical="center"/>
    </xf>
    <xf numFmtId="177" fontId="0" fillId="0" borderId="1" xfId="0" applyNumberFormat="1" applyBorder="1" applyAlignment="1" applyProtection="1">
      <alignment horizontal="center" vertical="center"/>
      <protection locked="0"/>
    </xf>
    <xf numFmtId="177" fontId="0" fillId="3" borderId="1" xfId="0" applyNumberFormat="1" applyFill="1" applyBorder="1" applyAlignment="1">
      <alignment horizontal="center" vertical="center"/>
    </xf>
    <xf numFmtId="177" fontId="0" fillId="3" borderId="16" xfId="0" applyNumberFormat="1" applyFill="1" applyBorder="1" applyAlignment="1">
      <alignment horizontal="center" vertical="center"/>
    </xf>
    <xf numFmtId="177" fontId="0" fillId="12" borderId="1" xfId="0" applyNumberFormat="1" applyFill="1" applyBorder="1" applyAlignment="1" applyProtection="1">
      <alignment horizontal="center" vertical="center"/>
      <protection locked="0"/>
    </xf>
    <xf numFmtId="177" fontId="0" fillId="12" borderId="16" xfId="0" applyNumberFormat="1" applyFill="1" applyBorder="1" applyAlignment="1">
      <alignment horizontal="center" vertical="center"/>
    </xf>
    <xf numFmtId="177" fontId="21" fillId="5" borderId="1" xfId="0" applyNumberFormat="1" applyFont="1" applyFill="1" applyBorder="1" applyAlignment="1">
      <alignment horizontal="center" vertical="center"/>
    </xf>
    <xf numFmtId="177" fontId="21" fillId="4" borderId="1" xfId="0" applyNumberFormat="1" applyFont="1" applyFill="1" applyBorder="1" applyAlignment="1">
      <alignment horizontal="center" vertical="center"/>
    </xf>
    <xf numFmtId="177" fontId="21" fillId="0" borderId="1" xfId="0" applyNumberFormat="1" applyFont="1" applyBorder="1" applyAlignment="1" applyProtection="1">
      <alignment horizontal="center" vertical="center"/>
      <protection locked="0"/>
    </xf>
    <xf numFmtId="177" fontId="21" fillId="3" borderId="1" xfId="0" applyNumberFormat="1" applyFont="1" applyFill="1" applyBorder="1" applyAlignment="1">
      <alignment horizontal="center" vertical="center"/>
    </xf>
    <xf numFmtId="177" fontId="21" fillId="3" borderId="16" xfId="0" applyNumberFormat="1" applyFont="1" applyFill="1" applyBorder="1" applyAlignment="1">
      <alignment horizontal="center" vertical="center"/>
    </xf>
    <xf numFmtId="177" fontId="22" fillId="12" borderId="1" xfId="0" applyNumberFormat="1" applyFont="1" applyFill="1" applyBorder="1" applyAlignment="1">
      <alignment horizontal="center" vertical="center"/>
    </xf>
    <xf numFmtId="177" fontId="22" fillId="12" borderId="1" xfId="0" applyNumberFormat="1" applyFont="1" applyFill="1" applyBorder="1" applyAlignment="1" applyProtection="1">
      <alignment horizontal="center" vertical="center"/>
      <protection locked="0"/>
    </xf>
    <xf numFmtId="177" fontId="22" fillId="12" borderId="16" xfId="0" applyNumberFormat="1" applyFont="1" applyFill="1" applyBorder="1" applyAlignment="1">
      <alignment horizontal="center" vertical="center"/>
    </xf>
    <xf numFmtId="177" fontId="23" fillId="12" borderId="1" xfId="0" applyNumberFormat="1" applyFont="1" applyFill="1" applyBorder="1" applyAlignment="1">
      <alignment horizontal="center" vertical="center"/>
    </xf>
    <xf numFmtId="177" fontId="23" fillId="12" borderId="1" xfId="0" applyNumberFormat="1" applyFont="1" applyFill="1" applyBorder="1" applyAlignment="1" applyProtection="1">
      <alignment horizontal="center" vertical="center"/>
      <protection locked="0"/>
    </xf>
    <xf numFmtId="177" fontId="23" fillId="12" borderId="16" xfId="0" applyNumberFormat="1" applyFont="1" applyFill="1" applyBorder="1" applyAlignment="1">
      <alignment horizontal="center" vertical="center"/>
    </xf>
    <xf numFmtId="177" fontId="23" fillId="12" borderId="23" xfId="0" applyNumberFormat="1" applyFont="1" applyFill="1" applyBorder="1" applyAlignment="1">
      <alignment horizontal="center" vertical="center"/>
    </xf>
    <xf numFmtId="177" fontId="23" fillId="12" borderId="23" xfId="0" applyNumberFormat="1" applyFont="1" applyFill="1" applyBorder="1" applyAlignment="1" applyProtection="1">
      <alignment horizontal="center" vertical="center"/>
      <protection locked="0"/>
    </xf>
    <xf numFmtId="177" fontId="23" fillId="12" borderId="26" xfId="0" applyNumberFormat="1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vertical="center"/>
    </xf>
    <xf numFmtId="0" fontId="38" fillId="0" borderId="2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177" fontId="18" fillId="0" borderId="13" xfId="0" applyNumberFormat="1" applyFont="1" applyBorder="1" applyAlignment="1" applyProtection="1">
      <alignment horizontal="center" vertical="center"/>
      <protection locked="0"/>
    </xf>
    <xf numFmtId="177" fontId="18" fillId="0" borderId="6" xfId="0" applyNumberFormat="1" applyFont="1" applyBorder="1" applyAlignment="1" applyProtection="1">
      <alignment horizontal="center" vertical="center"/>
      <protection locked="0"/>
    </xf>
    <xf numFmtId="177" fontId="18" fillId="7" borderId="6" xfId="0" applyNumberFormat="1" applyFont="1" applyFill="1" applyBorder="1" applyAlignment="1">
      <alignment horizontal="center" vertical="center"/>
    </xf>
    <xf numFmtId="177" fontId="18" fillId="8" borderId="6" xfId="0" applyNumberFormat="1" applyFont="1" applyFill="1" applyBorder="1" applyAlignment="1">
      <alignment horizontal="center" vertical="center"/>
    </xf>
    <xf numFmtId="177" fontId="18" fillId="14" borderId="14" xfId="0" applyNumberFormat="1" applyFont="1" applyFill="1" applyBorder="1" applyAlignment="1">
      <alignment horizontal="center" vertical="center"/>
    </xf>
    <xf numFmtId="177" fontId="19" fillId="6" borderId="13" xfId="0" applyNumberFormat="1" applyFont="1" applyFill="1" applyBorder="1" applyAlignment="1">
      <alignment horizontal="center" vertical="center"/>
    </xf>
    <xf numFmtId="177" fontId="18" fillId="0" borderId="15" xfId="0" applyNumberFormat="1" applyFont="1" applyBorder="1" applyAlignment="1" applyProtection="1">
      <alignment horizontal="center" vertical="center"/>
      <protection locked="0"/>
    </xf>
    <xf numFmtId="177" fontId="18" fillId="0" borderId="1" xfId="0" applyNumberFormat="1" applyFont="1" applyBorder="1" applyAlignment="1" applyProtection="1">
      <alignment horizontal="center" vertical="center"/>
      <protection locked="0"/>
    </xf>
    <xf numFmtId="177" fontId="18" fillId="7" borderId="1" xfId="0" applyNumberFormat="1" applyFont="1" applyFill="1" applyBorder="1" applyAlignment="1">
      <alignment horizontal="center" vertical="center"/>
    </xf>
    <xf numFmtId="177" fontId="18" fillId="8" borderId="1" xfId="0" applyNumberFormat="1" applyFont="1" applyFill="1" applyBorder="1" applyAlignment="1">
      <alignment horizontal="center" vertical="center"/>
    </xf>
    <xf numFmtId="177" fontId="18" fillId="14" borderId="16" xfId="0" applyNumberFormat="1" applyFont="1" applyFill="1" applyBorder="1" applyAlignment="1">
      <alignment horizontal="center" vertical="center"/>
    </xf>
    <xf numFmtId="177" fontId="19" fillId="6" borderId="15" xfId="0" applyNumberFormat="1" applyFont="1" applyFill="1" applyBorder="1" applyAlignment="1">
      <alignment horizontal="center" vertical="center"/>
    </xf>
    <xf numFmtId="0" fontId="18" fillId="12" borderId="1" xfId="0" applyFont="1" applyFill="1" applyBorder="1" applyAlignment="1">
      <alignment vertical="center"/>
    </xf>
    <xf numFmtId="0" fontId="38" fillId="12" borderId="2" xfId="0" applyFont="1" applyFill="1" applyBorder="1" applyAlignment="1">
      <alignment horizontal="center" vertical="center"/>
    </xf>
    <xf numFmtId="0" fontId="18" fillId="12" borderId="2" xfId="0" applyFont="1" applyFill="1" applyBorder="1" applyAlignment="1">
      <alignment horizontal="center" vertical="center"/>
    </xf>
    <xf numFmtId="177" fontId="18" fillId="12" borderId="1" xfId="0" applyNumberFormat="1" applyFont="1" applyFill="1" applyBorder="1" applyAlignment="1" applyProtection="1">
      <alignment horizontal="center" vertical="center"/>
      <protection locked="0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vertical="center"/>
    </xf>
    <xf numFmtId="0" fontId="39" fillId="0" borderId="2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177" fontId="15" fillId="0" borderId="15" xfId="0" applyNumberFormat="1" applyFont="1" applyBorder="1" applyAlignment="1" applyProtection="1">
      <alignment horizontal="center" vertical="center"/>
      <protection locked="0"/>
    </xf>
    <xf numFmtId="177" fontId="15" fillId="0" borderId="1" xfId="0" applyNumberFormat="1" applyFont="1" applyBorder="1" applyAlignment="1" applyProtection="1">
      <alignment horizontal="center" vertical="center"/>
      <protection locked="0"/>
    </xf>
    <xf numFmtId="177" fontId="15" fillId="7" borderId="1" xfId="0" applyNumberFormat="1" applyFont="1" applyFill="1" applyBorder="1" applyAlignment="1">
      <alignment horizontal="center" vertical="center"/>
    </xf>
    <xf numFmtId="177" fontId="15" fillId="8" borderId="1" xfId="0" applyNumberFormat="1" applyFont="1" applyFill="1" applyBorder="1" applyAlignment="1">
      <alignment horizontal="center" vertical="center"/>
    </xf>
    <xf numFmtId="177" fontId="15" fillId="14" borderId="16" xfId="0" applyNumberFormat="1" applyFont="1" applyFill="1" applyBorder="1" applyAlignment="1">
      <alignment horizontal="center" vertical="center"/>
    </xf>
    <xf numFmtId="177" fontId="20" fillId="6" borderId="15" xfId="0" applyNumberFormat="1" applyFont="1" applyFill="1" applyBorder="1" applyAlignment="1">
      <alignment horizontal="center" vertical="center"/>
    </xf>
    <xf numFmtId="0" fontId="15" fillId="12" borderId="1" xfId="0" applyFont="1" applyFill="1" applyBorder="1" applyAlignment="1">
      <alignment vertical="center"/>
    </xf>
    <xf numFmtId="0" fontId="39" fillId="12" borderId="2" xfId="0" applyFont="1" applyFill="1" applyBorder="1" applyAlignment="1">
      <alignment horizontal="center" vertical="center"/>
    </xf>
    <xf numFmtId="0" fontId="15" fillId="12" borderId="2" xfId="0" applyFont="1" applyFill="1" applyBorder="1" applyAlignment="1">
      <alignment horizontal="center" vertical="center"/>
    </xf>
    <xf numFmtId="177" fontId="15" fillId="12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vertical="center"/>
    </xf>
    <xf numFmtId="177" fontId="4" fillId="0" borderId="15" xfId="0" applyNumberFormat="1" applyFont="1" applyBorder="1" applyAlignment="1" applyProtection="1">
      <alignment horizontal="center" vertical="center"/>
      <protection locked="0"/>
    </xf>
    <xf numFmtId="177" fontId="4" fillId="0" borderId="1" xfId="0" applyNumberFormat="1" applyFont="1" applyBorder="1" applyAlignment="1" applyProtection="1">
      <alignment horizontal="center" vertical="center"/>
      <protection locked="0"/>
    </xf>
    <xf numFmtId="177" fontId="4" fillId="7" borderId="1" xfId="0" applyNumberFormat="1" applyFont="1" applyFill="1" applyBorder="1" applyAlignment="1">
      <alignment horizontal="center" vertical="center"/>
    </xf>
    <xf numFmtId="177" fontId="4" fillId="8" borderId="1" xfId="0" applyNumberFormat="1" applyFont="1" applyFill="1" applyBorder="1" applyAlignment="1">
      <alignment horizontal="center" vertical="center"/>
    </xf>
    <xf numFmtId="177" fontId="4" fillId="14" borderId="16" xfId="0" applyNumberFormat="1" applyFont="1" applyFill="1" applyBorder="1" applyAlignment="1">
      <alignment horizontal="center" vertical="center"/>
    </xf>
    <xf numFmtId="177" fontId="0" fillId="6" borderId="15" xfId="0" applyNumberFormat="1" applyFill="1" applyBorder="1" applyAlignment="1">
      <alignment horizontal="center" vertical="center"/>
    </xf>
    <xf numFmtId="0" fontId="4" fillId="12" borderId="1" xfId="0" applyFont="1" applyFill="1" applyBorder="1" applyAlignment="1">
      <alignment vertical="center"/>
    </xf>
    <xf numFmtId="0" fontId="37" fillId="12" borderId="2" xfId="0" applyFont="1" applyFill="1" applyBorder="1" applyAlignment="1">
      <alignment horizontal="center" vertical="center"/>
    </xf>
    <xf numFmtId="0" fontId="4" fillId="12" borderId="2" xfId="0" applyFont="1" applyFill="1" applyBorder="1" applyAlignment="1">
      <alignment horizontal="center" vertical="center"/>
    </xf>
    <xf numFmtId="177" fontId="4" fillId="12" borderId="1" xfId="0" applyNumberFormat="1" applyFont="1" applyFill="1" applyBorder="1" applyAlignment="1" applyProtection="1">
      <alignment horizontal="center" vertical="center"/>
      <protection locked="0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vertical="center"/>
    </xf>
    <xf numFmtId="0" fontId="40" fillId="0" borderId="2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177" fontId="17" fillId="0" borderId="15" xfId="0" applyNumberFormat="1" applyFont="1" applyBorder="1" applyAlignment="1" applyProtection="1">
      <alignment horizontal="center" vertical="center"/>
      <protection locked="0"/>
    </xf>
    <xf numFmtId="177" fontId="17" fillId="0" borderId="1" xfId="0" applyNumberFormat="1" applyFont="1" applyBorder="1" applyAlignment="1" applyProtection="1">
      <alignment horizontal="center" vertical="center"/>
      <protection locked="0"/>
    </xf>
    <xf numFmtId="177" fontId="17" fillId="7" borderId="1" xfId="0" applyNumberFormat="1" applyFont="1" applyFill="1" applyBorder="1" applyAlignment="1">
      <alignment horizontal="center" vertical="center"/>
    </xf>
    <xf numFmtId="177" fontId="17" fillId="8" borderId="1" xfId="0" applyNumberFormat="1" applyFont="1" applyFill="1" applyBorder="1" applyAlignment="1">
      <alignment horizontal="center" vertical="center"/>
    </xf>
    <xf numFmtId="177" fontId="17" fillId="14" borderId="16" xfId="0" applyNumberFormat="1" applyFont="1" applyFill="1" applyBorder="1" applyAlignment="1">
      <alignment horizontal="center" vertical="center"/>
    </xf>
    <xf numFmtId="177" fontId="21" fillId="6" borderId="15" xfId="0" applyNumberFormat="1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12" borderId="1" xfId="0" applyFont="1" applyFill="1" applyBorder="1" applyAlignment="1">
      <alignment vertical="center"/>
    </xf>
    <xf numFmtId="0" fontId="41" fillId="12" borderId="2" xfId="0" applyFont="1" applyFill="1" applyBorder="1" applyAlignment="1">
      <alignment horizontal="center" vertical="center"/>
    </xf>
    <xf numFmtId="0" fontId="16" fillId="12" borderId="2" xfId="0" applyFont="1" applyFill="1" applyBorder="1" applyAlignment="1">
      <alignment horizontal="center" vertical="center"/>
    </xf>
    <xf numFmtId="177" fontId="16" fillId="0" borderId="15" xfId="0" applyNumberFormat="1" applyFont="1" applyBorder="1" applyAlignment="1" applyProtection="1">
      <alignment horizontal="center" vertical="center"/>
      <protection locked="0"/>
    </xf>
    <xf numFmtId="177" fontId="16" fillId="0" borderId="1" xfId="0" applyNumberFormat="1" applyFont="1" applyBorder="1" applyAlignment="1" applyProtection="1">
      <alignment horizontal="center" vertical="center"/>
      <protection locked="0"/>
    </xf>
    <xf numFmtId="177" fontId="16" fillId="7" borderId="1" xfId="0" applyNumberFormat="1" applyFont="1" applyFill="1" applyBorder="1" applyAlignment="1">
      <alignment horizontal="center" vertical="center"/>
    </xf>
    <xf numFmtId="177" fontId="16" fillId="8" borderId="1" xfId="0" applyNumberFormat="1" applyFont="1" applyFill="1" applyBorder="1" applyAlignment="1">
      <alignment horizontal="center" vertical="center"/>
    </xf>
    <xf numFmtId="177" fontId="16" fillId="14" borderId="16" xfId="0" applyNumberFormat="1" applyFont="1" applyFill="1" applyBorder="1" applyAlignment="1">
      <alignment horizontal="center" vertical="center"/>
    </xf>
    <xf numFmtId="177" fontId="22" fillId="6" borderId="15" xfId="0" applyNumberFormat="1" applyFont="1" applyFill="1" applyBorder="1" applyAlignment="1">
      <alignment horizontal="center" vertical="center"/>
    </xf>
    <xf numFmtId="177" fontId="16" fillId="12" borderId="1" xfId="0" applyNumberFormat="1" applyFont="1" applyFill="1" applyBorder="1" applyAlignment="1" applyProtection="1">
      <alignment horizontal="center" vertical="center"/>
      <protection locked="0"/>
    </xf>
    <xf numFmtId="0" fontId="14" fillId="0" borderId="1" xfId="0" applyFont="1" applyBorder="1" applyAlignment="1">
      <alignment horizontal="center" vertical="center"/>
    </xf>
    <xf numFmtId="0" fontId="14" fillId="12" borderId="1" xfId="0" applyFont="1" applyFill="1" applyBorder="1" applyAlignment="1">
      <alignment vertical="center"/>
    </xf>
    <xf numFmtId="0" fontId="42" fillId="12" borderId="2" xfId="0" applyFont="1" applyFill="1" applyBorder="1" applyAlignment="1">
      <alignment horizontal="center" vertical="center"/>
    </xf>
    <xf numFmtId="0" fontId="14" fillId="12" borderId="2" xfId="0" applyFont="1" applyFill="1" applyBorder="1" applyAlignment="1">
      <alignment horizontal="center" vertical="center"/>
    </xf>
    <xf numFmtId="177" fontId="14" fillId="0" borderId="15" xfId="0" applyNumberFormat="1" applyFont="1" applyBorder="1" applyAlignment="1" applyProtection="1">
      <alignment horizontal="center" vertical="center"/>
      <protection locked="0"/>
    </xf>
    <xf numFmtId="177" fontId="14" fillId="0" borderId="1" xfId="0" applyNumberFormat="1" applyFont="1" applyBorder="1" applyAlignment="1" applyProtection="1">
      <alignment horizontal="center" vertical="center"/>
      <protection locked="0"/>
    </xf>
    <xf numFmtId="177" fontId="14" fillId="7" borderId="1" xfId="0" applyNumberFormat="1" applyFont="1" applyFill="1" applyBorder="1" applyAlignment="1">
      <alignment horizontal="center" vertical="center"/>
    </xf>
    <xf numFmtId="177" fontId="14" fillId="8" borderId="1" xfId="0" applyNumberFormat="1" applyFont="1" applyFill="1" applyBorder="1" applyAlignment="1">
      <alignment horizontal="center" vertical="center"/>
    </xf>
    <xf numFmtId="177" fontId="14" fillId="14" borderId="16" xfId="0" applyNumberFormat="1" applyFont="1" applyFill="1" applyBorder="1" applyAlignment="1">
      <alignment horizontal="center" vertical="center"/>
    </xf>
    <xf numFmtId="177" fontId="23" fillId="6" borderId="15" xfId="0" applyNumberFormat="1" applyFont="1" applyFill="1" applyBorder="1" applyAlignment="1">
      <alignment horizontal="center" vertical="center"/>
    </xf>
    <xf numFmtId="177" fontId="14" fillId="12" borderId="1" xfId="0" applyNumberFormat="1" applyFont="1" applyFill="1" applyBorder="1" applyAlignment="1" applyProtection="1">
      <alignment horizontal="center" vertical="center"/>
      <protection locked="0"/>
    </xf>
    <xf numFmtId="177" fontId="14" fillId="12" borderId="22" xfId="0" applyNumberFormat="1" applyFont="1" applyFill="1" applyBorder="1" applyAlignment="1" applyProtection="1">
      <alignment horizontal="center" vertical="center"/>
      <protection locked="0"/>
    </xf>
    <xf numFmtId="41" fontId="57" fillId="0" borderId="33" xfId="4" applyNumberFormat="1" applyFont="1" applyBorder="1" applyAlignment="1">
      <alignment horizontal="center" vertical="center" shrinkToFit="1"/>
    </xf>
    <xf numFmtId="41" fontId="54" fillId="0" borderId="33" xfId="4" applyNumberFormat="1" applyFont="1" applyBorder="1" applyAlignment="1">
      <alignment horizontal="center" vertical="center" wrapText="1"/>
    </xf>
    <xf numFmtId="0" fontId="0" fillId="8" borderId="6" xfId="0" applyFill="1" applyBorder="1" applyAlignment="1">
      <alignment horizontal="center" vertical="center" wrapText="1"/>
    </xf>
    <xf numFmtId="0" fontId="0" fillId="8" borderId="35" xfId="0" applyFill="1" applyBorder="1" applyAlignment="1">
      <alignment horizontal="center" vertical="center" wrapText="1"/>
    </xf>
    <xf numFmtId="176" fontId="0" fillId="0" borderId="0" xfId="0" applyNumberFormat="1" applyAlignment="1" applyProtection="1">
      <alignment horizontal="center" wrapText="1"/>
      <protection locked="0"/>
    </xf>
    <xf numFmtId="0" fontId="0" fillId="0" borderId="0" xfId="0" applyAlignment="1">
      <alignment horizontal="center" wrapText="1"/>
    </xf>
    <xf numFmtId="0" fontId="0" fillId="0" borderId="0" xfId="0" applyAlignment="1" applyProtection="1">
      <alignment horizontal="center" vertical="center"/>
      <protection locked="0"/>
    </xf>
    <xf numFmtId="178" fontId="33" fillId="5" borderId="2" xfId="0" applyNumberFormat="1" applyFont="1" applyFill="1" applyBorder="1" applyAlignment="1">
      <alignment horizontal="center" vertical="center"/>
    </xf>
    <xf numFmtId="178" fontId="33" fillId="4" borderId="1" xfId="0" applyNumberFormat="1" applyFont="1" applyFill="1" applyBorder="1" applyAlignment="1">
      <alignment horizontal="center" vertical="center"/>
    </xf>
    <xf numFmtId="178" fontId="70" fillId="10" borderId="1" xfId="0" applyNumberFormat="1" applyFont="1" applyFill="1" applyBorder="1" applyAlignment="1">
      <alignment horizontal="center" vertical="center"/>
    </xf>
    <xf numFmtId="178" fontId="72" fillId="10" borderId="1" xfId="0" applyNumberFormat="1" applyFont="1" applyFill="1" applyBorder="1" applyAlignment="1">
      <alignment horizontal="center" vertical="center"/>
    </xf>
    <xf numFmtId="178" fontId="33" fillId="10" borderId="1" xfId="0" applyNumberFormat="1" applyFont="1" applyFill="1" applyBorder="1" applyAlignment="1">
      <alignment horizontal="center" vertical="center"/>
    </xf>
    <xf numFmtId="178" fontId="75" fillId="10" borderId="1" xfId="0" applyNumberFormat="1" applyFont="1" applyFill="1" applyBorder="1" applyAlignment="1">
      <alignment horizontal="center" vertical="center"/>
    </xf>
    <xf numFmtId="178" fontId="77" fillId="10" borderId="1" xfId="0" applyNumberFormat="1" applyFont="1" applyFill="1" applyBorder="1" applyAlignment="1">
      <alignment horizontal="center" vertical="center"/>
    </xf>
    <xf numFmtId="178" fontId="79" fillId="10" borderId="1" xfId="0" applyNumberFormat="1" applyFont="1" applyFill="1" applyBorder="1" applyAlignment="1">
      <alignment horizontal="center" vertical="center"/>
    </xf>
    <xf numFmtId="178" fontId="70" fillId="13" borderId="1" xfId="0" applyNumberFormat="1" applyFont="1" applyFill="1" applyBorder="1" applyAlignment="1">
      <alignment horizontal="center" vertical="center"/>
    </xf>
    <xf numFmtId="178" fontId="72" fillId="13" borderId="1" xfId="0" applyNumberFormat="1" applyFont="1" applyFill="1" applyBorder="1" applyAlignment="1">
      <alignment horizontal="center" vertical="center"/>
    </xf>
    <xf numFmtId="178" fontId="33" fillId="13" borderId="1" xfId="0" applyNumberFormat="1" applyFont="1" applyFill="1" applyBorder="1" applyAlignment="1">
      <alignment horizontal="center" vertical="center"/>
    </xf>
    <xf numFmtId="178" fontId="75" fillId="13" borderId="1" xfId="0" applyNumberFormat="1" applyFont="1" applyFill="1" applyBorder="1" applyAlignment="1">
      <alignment horizontal="center" vertical="center"/>
    </xf>
    <xf numFmtId="178" fontId="77" fillId="13" borderId="1" xfId="0" applyNumberFormat="1" applyFont="1" applyFill="1" applyBorder="1" applyAlignment="1">
      <alignment horizontal="center" vertical="center"/>
    </xf>
    <xf numFmtId="178" fontId="79" fillId="13" borderId="1" xfId="0" applyNumberFormat="1" applyFont="1" applyFill="1" applyBorder="1" applyAlignment="1">
      <alignment horizontal="center" vertical="center"/>
    </xf>
    <xf numFmtId="0" fontId="8" fillId="0" borderId="1" xfId="0" quotePrefix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 wrapText="1"/>
    </xf>
    <xf numFmtId="178" fontId="0" fillId="0" borderId="1" xfId="0" applyNumberFormat="1" applyBorder="1" applyAlignment="1">
      <alignment horizontal="center" vertical="center"/>
    </xf>
    <xf numFmtId="177" fontId="0" fillId="0" borderId="56" xfId="0" applyNumberFormat="1" applyBorder="1" applyAlignment="1">
      <alignment horizontal="center" vertical="center"/>
    </xf>
    <xf numFmtId="177" fontId="0" fillId="0" borderId="57" xfId="0" applyNumberFormat="1" applyBorder="1" applyAlignment="1">
      <alignment vertical="center"/>
    </xf>
    <xf numFmtId="177" fontId="81" fillId="2" borderId="56" xfId="0" applyNumberFormat="1" applyFont="1" applyFill="1" applyBorder="1" applyAlignment="1">
      <alignment horizontal="center" vertical="center"/>
    </xf>
    <xf numFmtId="0" fontId="54" fillId="12" borderId="33" xfId="0" applyFont="1" applyFill="1" applyBorder="1" applyAlignment="1">
      <alignment horizontal="center" vertical="center" wrapText="1"/>
    </xf>
    <xf numFmtId="0" fontId="50" fillId="0" borderId="41" xfId="5" applyFont="1" applyBorder="1" applyAlignment="1" applyProtection="1">
      <alignment horizontal="center" vertical="center"/>
      <protection locked="0"/>
    </xf>
    <xf numFmtId="0" fontId="50" fillId="0" borderId="46" xfId="5" applyFont="1" applyBorder="1" applyAlignment="1" applyProtection="1">
      <alignment horizontal="center" vertical="center"/>
      <protection locked="0"/>
    </xf>
    <xf numFmtId="0" fontId="65" fillId="0" borderId="4" xfId="6" applyFont="1" applyBorder="1" applyAlignment="1" applyProtection="1">
      <alignment horizontal="center" vertical="center"/>
      <protection locked="0"/>
    </xf>
    <xf numFmtId="0" fontId="65" fillId="0" borderId="11" xfId="6" applyFont="1" applyBorder="1" applyAlignment="1" applyProtection="1">
      <alignment horizontal="center" vertical="center"/>
      <protection locked="0"/>
    </xf>
    <xf numFmtId="1" fontId="55" fillId="0" borderId="33" xfId="0" applyNumberFormat="1" applyFont="1" applyBorder="1" applyAlignment="1">
      <alignment horizontal="left" vertical="top" indent="2" shrinkToFit="1"/>
    </xf>
    <xf numFmtId="0" fontId="54" fillId="0" borderId="33" xfId="0" applyFont="1" applyBorder="1" applyAlignment="1">
      <alignment horizontal="center" vertical="top" wrapText="1"/>
    </xf>
    <xf numFmtId="1" fontId="55" fillId="0" borderId="33" xfId="0" applyNumberFormat="1" applyFont="1" applyBorder="1" applyAlignment="1">
      <alignment horizontal="right" vertical="top" indent="2" shrinkToFit="1"/>
    </xf>
    <xf numFmtId="1" fontId="55" fillId="0" borderId="33" xfId="0" applyNumberFormat="1" applyFont="1" applyBorder="1" applyAlignment="1">
      <alignment horizontal="center" vertical="top" shrinkToFit="1"/>
    </xf>
    <xf numFmtId="180" fontId="84" fillId="0" borderId="33" xfId="0" applyNumberFormat="1" applyFont="1" applyBorder="1" applyAlignment="1">
      <alignment horizontal="center" vertical="top" shrinkToFit="1"/>
    </xf>
    <xf numFmtId="0" fontId="85" fillId="0" borderId="37" xfId="0" applyFont="1" applyBorder="1" applyAlignment="1">
      <alignment vertical="top" wrapText="1"/>
    </xf>
    <xf numFmtId="180" fontId="84" fillId="0" borderId="33" xfId="0" applyNumberFormat="1" applyFont="1" applyBorder="1" applyAlignment="1">
      <alignment horizontal="right" vertical="top" indent="2" shrinkToFit="1"/>
    </xf>
    <xf numFmtId="1" fontId="55" fillId="4" borderId="33" xfId="0" applyNumberFormat="1" applyFont="1" applyFill="1" applyBorder="1" applyAlignment="1">
      <alignment horizontal="right" vertical="top" indent="2" shrinkToFit="1"/>
    </xf>
    <xf numFmtId="0" fontId="54" fillId="4" borderId="33" xfId="0" applyFont="1" applyFill="1" applyBorder="1" applyAlignment="1">
      <alignment horizontal="right" vertical="top" wrapText="1" indent="2"/>
    </xf>
    <xf numFmtId="1" fontId="55" fillId="4" borderId="33" xfId="0" applyNumberFormat="1" applyFont="1" applyFill="1" applyBorder="1" applyAlignment="1">
      <alignment horizontal="center" vertical="top" shrinkToFit="1"/>
    </xf>
    <xf numFmtId="0" fontId="54" fillId="4" borderId="33" xfId="0" applyFont="1" applyFill="1" applyBorder="1" applyAlignment="1">
      <alignment horizontal="center" vertical="top" wrapText="1"/>
    </xf>
    <xf numFmtId="0" fontId="53" fillId="4" borderId="33" xfId="0" applyFont="1" applyFill="1" applyBorder="1" applyAlignment="1">
      <alignment horizontal="center" vertical="top" wrapText="1"/>
    </xf>
    <xf numFmtId="180" fontId="84" fillId="4" borderId="33" xfId="0" applyNumberFormat="1" applyFont="1" applyFill="1" applyBorder="1" applyAlignment="1">
      <alignment horizontal="center" vertical="top" shrinkToFit="1"/>
    </xf>
    <xf numFmtId="0" fontId="85" fillId="4" borderId="36" xfId="0" applyFont="1" applyFill="1" applyBorder="1" applyAlignment="1">
      <alignment vertical="top" wrapText="1"/>
    </xf>
    <xf numFmtId="0" fontId="24" fillId="0" borderId="28" xfId="0" applyFont="1" applyBorder="1" applyAlignment="1" applyProtection="1">
      <alignment horizontal="center" vertical="center"/>
      <protection locked="0"/>
    </xf>
    <xf numFmtId="0" fontId="86" fillId="0" borderId="28" xfId="0" applyFont="1" applyBorder="1" applyAlignment="1" applyProtection="1">
      <alignment vertical="center"/>
      <protection locked="0"/>
    </xf>
    <xf numFmtId="0" fontId="24" fillId="0" borderId="28" xfId="0" applyFont="1" applyBorder="1" applyAlignment="1" applyProtection="1">
      <alignment horizontal="left" vertical="center"/>
      <protection locked="0"/>
    </xf>
    <xf numFmtId="0" fontId="25" fillId="0" borderId="1" xfId="0" applyFont="1" applyBorder="1" applyAlignment="1" applyProtection="1">
      <alignment horizontal="center" vertical="center"/>
      <protection locked="0"/>
    </xf>
    <xf numFmtId="0" fontId="91" fillId="0" borderId="1" xfId="0" applyFont="1" applyBorder="1" applyAlignment="1" applyProtection="1">
      <alignment horizontal="center" vertical="center"/>
      <protection locked="0"/>
    </xf>
    <xf numFmtId="41" fontId="89" fillId="0" borderId="1" xfId="0" applyNumberFormat="1" applyFont="1" applyBorder="1" applyAlignment="1">
      <alignment vertical="center"/>
    </xf>
    <xf numFmtId="41" fontId="89" fillId="0" borderId="23" xfId="0" applyNumberFormat="1" applyFont="1" applyBorder="1" applyAlignment="1">
      <alignment vertical="center"/>
    </xf>
    <xf numFmtId="0" fontId="24" fillId="0" borderId="0" xfId="0" applyFont="1" applyAlignment="1" applyProtection="1">
      <alignment horizontal="center" vertical="center"/>
      <protection locked="0"/>
    </xf>
    <xf numFmtId="0" fontId="86" fillId="0" borderId="0" xfId="0" applyFont="1" applyAlignment="1" applyProtection="1">
      <alignment vertical="center"/>
      <protection locked="0"/>
    </xf>
    <xf numFmtId="0" fontId="24" fillId="0" borderId="0" xfId="0" applyFont="1" applyAlignment="1" applyProtection="1">
      <alignment horizontal="right" vertical="center"/>
      <protection locked="0"/>
    </xf>
    <xf numFmtId="0" fontId="24" fillId="0" borderId="0" xfId="0" applyFont="1" applyAlignment="1" applyProtection="1">
      <alignment horizontal="left" vertical="center"/>
      <protection locked="0"/>
    </xf>
    <xf numFmtId="0" fontId="25" fillId="12" borderId="1" xfId="0" applyFont="1" applyFill="1" applyBorder="1" applyAlignment="1" applyProtection="1">
      <alignment horizontal="center" vertical="center"/>
      <protection locked="0"/>
    </xf>
    <xf numFmtId="0" fontId="91" fillId="12" borderId="1" xfId="0" applyFont="1" applyFill="1" applyBorder="1" applyAlignment="1" applyProtection="1">
      <alignment horizontal="center" vertical="center"/>
      <protection locked="0"/>
    </xf>
    <xf numFmtId="0" fontId="25" fillId="12" borderId="15" xfId="0" applyFont="1" applyFill="1" applyBorder="1" applyAlignment="1" applyProtection="1">
      <alignment horizontal="center" vertical="center"/>
      <protection locked="0"/>
    </xf>
    <xf numFmtId="0" fontId="91" fillId="12" borderId="15" xfId="0" applyFont="1" applyFill="1" applyBorder="1" applyAlignment="1" applyProtection="1">
      <alignment horizontal="center" vertical="center"/>
      <protection locked="0"/>
    </xf>
    <xf numFmtId="0" fontId="91" fillId="12" borderId="16" xfId="0" applyFont="1" applyFill="1" applyBorder="1" applyAlignment="1" applyProtection="1">
      <alignment horizontal="center" vertical="center"/>
      <protection locked="0"/>
    </xf>
    <xf numFmtId="41" fontId="89" fillId="0" borderId="15" xfId="0" applyNumberFormat="1" applyFont="1" applyBorder="1" applyAlignment="1">
      <alignment vertical="center"/>
    </xf>
    <xf numFmtId="41" fontId="89" fillId="0" borderId="16" xfId="0" applyNumberFormat="1" applyFont="1" applyBorder="1" applyAlignment="1">
      <alignment vertical="center"/>
    </xf>
    <xf numFmtId="41" fontId="89" fillId="0" borderId="26" xfId="0" applyNumberFormat="1" applyFont="1" applyBorder="1" applyAlignment="1">
      <alignment vertical="center"/>
    </xf>
    <xf numFmtId="41" fontId="89" fillId="0" borderId="11" xfId="0" applyNumberFormat="1" applyFont="1" applyBorder="1" applyAlignment="1">
      <alignment vertical="center"/>
    </xf>
    <xf numFmtId="41" fontId="89" fillId="0" borderId="4" xfId="0" applyNumberFormat="1" applyFont="1" applyBorder="1" applyAlignment="1">
      <alignment vertical="center"/>
    </xf>
    <xf numFmtId="41" fontId="89" fillId="0" borderId="17" xfId="0" applyNumberFormat="1" applyFont="1" applyBorder="1" applyAlignment="1">
      <alignment vertical="center"/>
    </xf>
    <xf numFmtId="41" fontId="89" fillId="17" borderId="4" xfId="0" applyNumberFormat="1" applyFont="1" applyFill="1" applyBorder="1" applyAlignment="1">
      <alignment vertical="center"/>
    </xf>
    <xf numFmtId="41" fontId="89" fillId="17" borderId="12" xfId="0" applyNumberFormat="1" applyFont="1" applyFill="1" applyBorder="1" applyAlignment="1">
      <alignment vertical="center"/>
    </xf>
    <xf numFmtId="0" fontId="91" fillId="0" borderId="15" xfId="0" applyFont="1" applyBorder="1" applyAlignment="1" applyProtection="1">
      <alignment horizontal="center" vertical="center"/>
      <protection locked="0"/>
    </xf>
    <xf numFmtId="0" fontId="91" fillId="0" borderId="16" xfId="0" applyFont="1" applyBorder="1" applyAlignment="1" applyProtection="1">
      <alignment horizontal="center" vertical="center"/>
      <protection locked="0"/>
    </xf>
    <xf numFmtId="41" fontId="89" fillId="0" borderId="12" xfId="0" applyNumberFormat="1" applyFont="1" applyBorder="1" applyAlignment="1">
      <alignment vertical="center"/>
    </xf>
    <xf numFmtId="0" fontId="0" fillId="0" borderId="54" xfId="0" applyBorder="1" applyAlignment="1" applyProtection="1">
      <alignment horizontal="center" vertical="center"/>
      <protection locked="0"/>
    </xf>
    <xf numFmtId="0" fontId="0" fillId="0" borderId="27" xfId="0" applyBorder="1" applyAlignment="1" applyProtection="1">
      <alignment horizontal="center" vertical="center"/>
      <protection locked="0"/>
    </xf>
    <xf numFmtId="0" fontId="68" fillId="0" borderId="47" xfId="5" applyFont="1" applyBorder="1" applyAlignment="1" applyProtection="1">
      <alignment horizontal="center" vertical="center"/>
      <protection locked="0"/>
    </xf>
    <xf numFmtId="0" fontId="68" fillId="0" borderId="41" xfId="5" applyFont="1" applyBorder="1" applyAlignment="1" applyProtection="1">
      <alignment horizontal="center" vertical="center" wrapText="1"/>
      <protection locked="0"/>
    </xf>
    <xf numFmtId="0" fontId="68" fillId="0" borderId="47" xfId="5" applyFont="1" applyBorder="1" applyAlignment="1" applyProtection="1">
      <alignment horizontal="center" vertical="center" wrapText="1"/>
      <protection locked="0"/>
    </xf>
    <xf numFmtId="178" fontId="25" fillId="0" borderId="2" xfId="0" applyNumberFormat="1" applyFont="1" applyBorder="1" applyAlignment="1">
      <alignment horizontal="center" vertical="center"/>
    </xf>
    <xf numFmtId="178" fontId="92" fillId="0" borderId="0" xfId="0" applyNumberFormat="1" applyFont="1" applyAlignment="1" applyProtection="1">
      <alignment vertical="center"/>
      <protection locked="0"/>
    </xf>
    <xf numFmtId="0" fontId="25" fillId="0" borderId="0" xfId="0" applyFont="1" applyAlignment="1">
      <alignment vertical="center"/>
    </xf>
    <xf numFmtId="178" fontId="9" fillId="0" borderId="0" xfId="0" applyNumberFormat="1" applyFont="1" applyAlignment="1">
      <alignment vertical="center"/>
    </xf>
    <xf numFmtId="178" fontId="25" fillId="0" borderId="0" xfId="0" applyNumberFormat="1" applyFont="1" applyAlignment="1">
      <alignment vertical="center"/>
    </xf>
    <xf numFmtId="0" fontId="97" fillId="0" borderId="28" xfId="0" applyFont="1" applyBorder="1" applyAlignment="1" applyProtection="1">
      <alignment horizontal="left" vertical="center"/>
      <protection locked="0"/>
    </xf>
    <xf numFmtId="0" fontId="98" fillId="2" borderId="0" xfId="0" applyFont="1" applyFill="1" applyAlignment="1" applyProtection="1">
      <alignment vertical="center"/>
      <protection locked="0"/>
    </xf>
    <xf numFmtId="0" fontId="88" fillId="10" borderId="15" xfId="0" applyFont="1" applyFill="1" applyBorder="1" applyAlignment="1" applyProtection="1">
      <alignment horizontal="center" vertical="center"/>
      <protection locked="0"/>
    </xf>
    <xf numFmtId="0" fontId="88" fillId="10" borderId="1" xfId="0" applyFont="1" applyFill="1" applyBorder="1" applyAlignment="1" applyProtection="1">
      <alignment horizontal="center" vertical="center"/>
      <protection locked="0"/>
    </xf>
    <xf numFmtId="41" fontId="88" fillId="17" borderId="1" xfId="0" applyNumberFormat="1" applyFont="1" applyFill="1" applyBorder="1" applyAlignment="1">
      <alignment vertical="center"/>
    </xf>
    <xf numFmtId="41" fontId="88" fillId="17" borderId="16" xfId="0" applyNumberFormat="1" applyFont="1" applyFill="1" applyBorder="1" applyAlignment="1">
      <alignment vertical="center"/>
    </xf>
    <xf numFmtId="0" fontId="90" fillId="0" borderId="2" xfId="0" quotePrefix="1" applyFont="1" applyBorder="1" applyAlignment="1" applyProtection="1">
      <alignment horizontal="center" vertical="center" wrapText="1"/>
      <protection locked="0"/>
    </xf>
    <xf numFmtId="0" fontId="90" fillId="4" borderId="68" xfId="0" quotePrefix="1" applyFont="1" applyFill="1" applyBorder="1" applyAlignment="1" applyProtection="1">
      <alignment horizontal="center" vertical="center" wrapText="1"/>
      <protection locked="0"/>
    </xf>
    <xf numFmtId="178" fontId="94" fillId="4" borderId="69" xfId="0" applyNumberFormat="1" applyFont="1" applyFill="1" applyBorder="1" applyAlignment="1">
      <alignment horizontal="center" vertical="center"/>
    </xf>
    <xf numFmtId="177" fontId="23" fillId="12" borderId="22" xfId="0" applyNumberFormat="1" applyFont="1" applyFill="1" applyBorder="1" applyAlignment="1">
      <alignment horizontal="center" vertical="center"/>
    </xf>
    <xf numFmtId="0" fontId="98" fillId="0" borderId="0" xfId="0" applyFont="1" applyAlignment="1" applyProtection="1">
      <alignment vertical="center"/>
      <protection locked="0"/>
    </xf>
    <xf numFmtId="0" fontId="91" fillId="15" borderId="15" xfId="0" applyFont="1" applyFill="1" applyBorder="1" applyAlignment="1" applyProtection="1">
      <alignment horizontal="center" vertical="center"/>
      <protection locked="0"/>
    </xf>
    <xf numFmtId="0" fontId="91" fillId="15" borderId="1" xfId="0" applyFont="1" applyFill="1" applyBorder="1" applyAlignment="1" applyProtection="1">
      <alignment horizontal="center" vertical="center"/>
      <protection locked="0"/>
    </xf>
    <xf numFmtId="0" fontId="91" fillId="15" borderId="16" xfId="0" applyFont="1" applyFill="1" applyBorder="1" applyAlignment="1" applyProtection="1">
      <alignment horizontal="center" vertical="center"/>
      <protection locked="0"/>
    </xf>
    <xf numFmtId="0" fontId="88" fillId="15" borderId="15" xfId="0" applyFont="1" applyFill="1" applyBorder="1" applyAlignment="1" applyProtection="1">
      <alignment horizontal="center" vertical="center"/>
      <protection locked="0"/>
    </xf>
    <xf numFmtId="0" fontId="88" fillId="15" borderId="1" xfId="0" applyFont="1" applyFill="1" applyBorder="1" applyAlignment="1" applyProtection="1">
      <alignment horizontal="center" vertical="center"/>
      <protection locked="0"/>
    </xf>
    <xf numFmtId="41" fontId="89" fillId="15" borderId="15" xfId="0" applyNumberFormat="1" applyFont="1" applyFill="1" applyBorder="1" applyAlignment="1">
      <alignment vertical="center"/>
    </xf>
    <xf numFmtId="41" fontId="89" fillId="15" borderId="1" xfId="0" applyNumberFormat="1" applyFont="1" applyFill="1" applyBorder="1" applyAlignment="1">
      <alignment vertical="center"/>
    </xf>
    <xf numFmtId="41" fontId="89" fillId="15" borderId="16" xfId="0" applyNumberFormat="1" applyFont="1" applyFill="1" applyBorder="1" applyAlignment="1">
      <alignment vertical="center"/>
    </xf>
    <xf numFmtId="41" fontId="89" fillId="15" borderId="23" xfId="0" applyNumberFormat="1" applyFont="1" applyFill="1" applyBorder="1" applyAlignment="1">
      <alignment vertical="center"/>
    </xf>
    <xf numFmtId="41" fontId="88" fillId="15" borderId="1" xfId="0" applyNumberFormat="1" applyFont="1" applyFill="1" applyBorder="1" applyAlignment="1">
      <alignment vertical="center"/>
    </xf>
    <xf numFmtId="41" fontId="89" fillId="15" borderId="11" xfId="0" applyNumberFormat="1" applyFont="1" applyFill="1" applyBorder="1" applyAlignment="1">
      <alignment vertical="center"/>
    </xf>
    <xf numFmtId="41" fontId="89" fillId="15" borderId="4" xfId="0" applyNumberFormat="1" applyFont="1" applyFill="1" applyBorder="1" applyAlignment="1">
      <alignment vertical="center"/>
    </xf>
    <xf numFmtId="41" fontId="89" fillId="15" borderId="12" xfId="0" applyNumberFormat="1" applyFont="1" applyFill="1" applyBorder="1" applyAlignment="1">
      <alignment vertical="center"/>
    </xf>
    <xf numFmtId="41" fontId="89" fillId="15" borderId="17" xfId="0" applyNumberFormat="1" applyFont="1" applyFill="1" applyBorder="1" applyAlignment="1">
      <alignment vertical="center"/>
    </xf>
    <xf numFmtId="0" fontId="25" fillId="15" borderId="41" xfId="0" applyFont="1" applyFill="1" applyBorder="1" applyAlignment="1" applyProtection="1">
      <alignment horizontal="center" vertical="center"/>
      <protection locked="0"/>
    </xf>
    <xf numFmtId="0" fontId="25" fillId="15" borderId="47" xfId="0" applyFont="1" applyFill="1" applyBorder="1" applyAlignment="1" applyProtection="1">
      <alignment horizontal="center" vertical="center"/>
      <protection locked="0"/>
    </xf>
    <xf numFmtId="0" fontId="91" fillId="15" borderId="2" xfId="0" applyFont="1" applyFill="1" applyBorder="1" applyAlignment="1" applyProtection="1">
      <alignment horizontal="center" vertical="center"/>
      <protection locked="0"/>
    </xf>
    <xf numFmtId="41" fontId="89" fillId="15" borderId="2" xfId="0" applyNumberFormat="1" applyFont="1" applyFill="1" applyBorder="1" applyAlignment="1">
      <alignment vertical="center"/>
    </xf>
    <xf numFmtId="41" fontId="89" fillId="15" borderId="39" xfId="0" applyNumberFormat="1" applyFont="1" applyFill="1" applyBorder="1" applyAlignment="1">
      <alignment vertical="center"/>
    </xf>
    <xf numFmtId="41" fontId="88" fillId="15" borderId="2" xfId="0" applyNumberFormat="1" applyFont="1" applyFill="1" applyBorder="1" applyAlignment="1">
      <alignment vertical="center"/>
    </xf>
    <xf numFmtId="0" fontId="0" fillId="15" borderId="1" xfId="0" applyFill="1" applyBorder="1" applyAlignment="1" applyProtection="1">
      <alignment horizontal="center" vertical="center"/>
      <protection locked="0"/>
    </xf>
    <xf numFmtId="0" fontId="25" fillId="15" borderId="0" xfId="0" applyFont="1" applyFill="1" applyAlignment="1" applyProtection="1">
      <alignment vertical="center"/>
      <protection locked="0"/>
    </xf>
    <xf numFmtId="41" fontId="0" fillId="15" borderId="1" xfId="0" applyNumberFormat="1" applyFill="1" applyBorder="1" applyAlignment="1" applyProtection="1">
      <alignment vertical="center"/>
      <protection locked="0"/>
    </xf>
    <xf numFmtId="0" fontId="88" fillId="15" borderId="59" xfId="0" applyFont="1" applyFill="1" applyBorder="1" applyAlignment="1" applyProtection="1">
      <alignment horizontal="center" vertical="center"/>
      <protection locked="0"/>
    </xf>
    <xf numFmtId="0" fontId="88" fillId="15" borderId="27" xfId="0" applyFont="1" applyFill="1" applyBorder="1" applyAlignment="1" applyProtection="1">
      <alignment horizontal="center" vertical="center"/>
      <protection locked="0"/>
    </xf>
    <xf numFmtId="0" fontId="88" fillId="15" borderId="2" xfId="0" applyFont="1" applyFill="1" applyBorder="1" applyAlignment="1" applyProtection="1">
      <alignment horizontal="center" vertical="center"/>
      <protection locked="0"/>
    </xf>
    <xf numFmtId="0" fontId="88" fillId="10" borderId="2" xfId="0" applyFont="1" applyFill="1" applyBorder="1" applyAlignment="1" applyProtection="1">
      <alignment horizontal="center" vertical="center"/>
      <protection locked="0"/>
    </xf>
    <xf numFmtId="0" fontId="88" fillId="10" borderId="27" xfId="0" applyFont="1" applyFill="1" applyBorder="1" applyAlignment="1" applyProtection="1">
      <alignment horizontal="center" vertical="center"/>
      <protection locked="0"/>
    </xf>
    <xf numFmtId="0" fontId="25" fillId="0" borderId="2" xfId="0" applyFont="1" applyBorder="1" applyAlignment="1">
      <alignment horizontal="center" vertical="center"/>
    </xf>
    <xf numFmtId="0" fontId="25" fillId="0" borderId="5" xfId="0" applyFont="1" applyBorder="1" applyAlignment="1">
      <alignment horizontal="center" vertical="center"/>
    </xf>
    <xf numFmtId="0" fontId="25" fillId="0" borderId="27" xfId="0" applyFont="1" applyBorder="1" applyAlignment="1">
      <alignment horizontal="center" vertical="center"/>
    </xf>
    <xf numFmtId="0" fontId="25" fillId="0" borderId="39" xfId="0" applyFont="1" applyBorder="1" applyAlignment="1">
      <alignment horizontal="center" vertical="center"/>
    </xf>
    <xf numFmtId="0" fontId="25" fillId="0" borderId="32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0" fontId="96" fillId="0" borderId="50" xfId="0" applyFont="1" applyBorder="1" applyAlignment="1" applyProtection="1">
      <alignment horizontal="center" vertical="center"/>
      <protection locked="0"/>
    </xf>
    <xf numFmtId="0" fontId="96" fillId="0" borderId="51" xfId="0" applyFont="1" applyBorder="1" applyAlignment="1" applyProtection="1">
      <alignment horizontal="center" vertical="center"/>
      <protection locked="0"/>
    </xf>
    <xf numFmtId="0" fontId="96" fillId="0" borderId="52" xfId="0" applyFont="1" applyBorder="1" applyAlignment="1" applyProtection="1">
      <alignment horizontal="center" vertical="center"/>
      <protection locked="0"/>
    </xf>
    <xf numFmtId="178" fontId="92" fillId="10" borderId="1" xfId="0" applyNumberFormat="1" applyFont="1" applyFill="1" applyBorder="1" applyAlignment="1" applyProtection="1">
      <alignment horizontal="center" vertical="center"/>
      <protection locked="0"/>
    </xf>
    <xf numFmtId="178" fontId="9" fillId="0" borderId="1" xfId="0" applyNumberFormat="1" applyFont="1" applyBorder="1" applyAlignment="1">
      <alignment horizontal="center" vertical="center"/>
    </xf>
    <xf numFmtId="178" fontId="9" fillId="0" borderId="23" xfId="0" applyNumberFormat="1" applyFont="1" applyBorder="1" applyAlignment="1">
      <alignment horizontal="center" vertical="center"/>
    </xf>
    <xf numFmtId="178" fontId="87" fillId="0" borderId="72" xfId="0" applyNumberFormat="1" applyFont="1" applyBorder="1" applyAlignment="1">
      <alignment horizontal="center" vertical="center"/>
    </xf>
    <xf numFmtId="178" fontId="87" fillId="0" borderId="53" xfId="0" applyNumberFormat="1" applyFont="1" applyBorder="1" applyAlignment="1">
      <alignment horizontal="center" vertical="center"/>
    </xf>
    <xf numFmtId="0" fontId="88" fillId="15" borderId="8" xfId="0" applyFont="1" applyFill="1" applyBorder="1" applyAlignment="1" applyProtection="1">
      <alignment horizontal="center" vertical="center"/>
      <protection locked="0"/>
    </xf>
    <xf numFmtId="0" fontId="88" fillId="15" borderId="1" xfId="0" applyFont="1" applyFill="1" applyBorder="1" applyAlignment="1" applyProtection="1">
      <alignment horizontal="center" vertical="center"/>
      <protection locked="0"/>
    </xf>
    <xf numFmtId="0" fontId="88" fillId="15" borderId="73" xfId="0" applyFont="1" applyFill="1" applyBorder="1" applyAlignment="1">
      <alignment horizontal="center" vertical="center"/>
    </xf>
    <xf numFmtId="0" fontId="88" fillId="15" borderId="0" xfId="0" applyFont="1" applyFill="1" applyBorder="1" applyAlignment="1">
      <alignment horizontal="center" vertical="center"/>
    </xf>
    <xf numFmtId="0" fontId="25" fillId="15" borderId="62" xfId="0" applyFont="1" applyFill="1" applyBorder="1" applyAlignment="1" applyProtection="1">
      <alignment vertical="center"/>
      <protection locked="0"/>
    </xf>
    <xf numFmtId="0" fontId="25" fillId="15" borderId="55" xfId="0" applyFont="1" applyFill="1" applyBorder="1" applyAlignment="1" applyProtection="1">
      <alignment vertical="center"/>
      <protection locked="0"/>
    </xf>
    <xf numFmtId="0" fontId="25" fillId="15" borderId="62" xfId="0" applyFont="1" applyFill="1" applyBorder="1" applyAlignment="1" applyProtection="1">
      <alignment horizontal="center" vertical="center"/>
      <protection locked="0"/>
    </xf>
    <xf numFmtId="0" fontId="25" fillId="15" borderId="63" xfId="0" applyFont="1" applyFill="1" applyBorder="1" applyAlignment="1" applyProtection="1">
      <alignment horizontal="center" vertical="center"/>
      <protection locked="0"/>
    </xf>
    <xf numFmtId="0" fontId="0" fillId="15" borderId="1" xfId="0" applyFill="1" applyBorder="1" applyAlignment="1" applyProtection="1">
      <alignment horizontal="center" vertical="center" wrapText="1"/>
      <protection locked="0"/>
    </xf>
    <xf numFmtId="41" fontId="0" fillId="15" borderId="1" xfId="0" applyNumberFormat="1" applyFill="1" applyBorder="1" applyAlignment="1" applyProtection="1">
      <alignment horizontal="center" vertical="center"/>
      <protection locked="0"/>
    </xf>
    <xf numFmtId="0" fontId="25" fillId="15" borderId="63" xfId="0" applyFont="1" applyFill="1" applyBorder="1" applyAlignment="1" applyProtection="1">
      <alignment vertical="center"/>
      <protection locked="0"/>
    </xf>
    <xf numFmtId="0" fontId="50" fillId="4" borderId="66" xfId="5" applyFont="1" applyFill="1" applyBorder="1" applyAlignment="1" applyProtection="1">
      <alignment horizontal="center" vertical="center"/>
      <protection locked="0"/>
    </xf>
    <xf numFmtId="0" fontId="50" fillId="4" borderId="64" xfId="5" applyFont="1" applyFill="1" applyBorder="1" applyAlignment="1" applyProtection="1">
      <alignment horizontal="center" vertical="center"/>
      <protection locked="0"/>
    </xf>
    <xf numFmtId="0" fontId="50" fillId="4" borderId="65" xfId="5" applyFont="1" applyFill="1" applyBorder="1" applyAlignment="1" applyProtection="1">
      <alignment horizontal="center" vertical="center"/>
      <protection locked="0"/>
    </xf>
    <xf numFmtId="0" fontId="50" fillId="0" borderId="2" xfId="5" applyFont="1" applyBorder="1" applyAlignment="1" applyProtection="1">
      <alignment horizontal="center" vertical="center"/>
      <protection locked="0"/>
    </xf>
    <xf numFmtId="0" fontId="50" fillId="0" borderId="5" xfId="5" applyFont="1" applyBorder="1" applyAlignment="1" applyProtection="1">
      <alignment horizontal="center" vertical="center"/>
      <protection locked="0"/>
    </xf>
    <xf numFmtId="0" fontId="50" fillId="0" borderId="27" xfId="5" applyFont="1" applyBorder="1" applyAlignment="1" applyProtection="1">
      <alignment horizontal="center" vertical="center"/>
      <protection locked="0"/>
    </xf>
    <xf numFmtId="0" fontId="25" fillId="0" borderId="2" xfId="0" applyFont="1" applyBorder="1" applyAlignment="1" applyProtection="1">
      <alignment horizontal="center" vertical="center"/>
      <protection locked="0"/>
    </xf>
    <xf numFmtId="0" fontId="25" fillId="0" borderId="8" xfId="0" applyFont="1" applyBorder="1" applyAlignment="1" applyProtection="1">
      <alignment horizontal="center" vertical="center"/>
      <protection locked="0"/>
    </xf>
    <xf numFmtId="0" fontId="25" fillId="12" borderId="2" xfId="0" applyFont="1" applyFill="1" applyBorder="1" applyAlignment="1" applyProtection="1">
      <alignment horizontal="center" vertical="center"/>
      <protection locked="0"/>
    </xf>
    <xf numFmtId="0" fontId="25" fillId="12" borderId="5" xfId="0" applyFont="1" applyFill="1" applyBorder="1" applyAlignment="1" applyProtection="1">
      <alignment horizontal="center" vertical="center"/>
      <protection locked="0"/>
    </xf>
    <xf numFmtId="0" fontId="25" fillId="12" borderId="8" xfId="0" applyFont="1" applyFill="1" applyBorder="1" applyAlignment="1" applyProtection="1">
      <alignment horizontal="center" vertical="center"/>
      <protection locked="0"/>
    </xf>
    <xf numFmtId="0" fontId="88" fillId="10" borderId="8" xfId="0" applyFont="1" applyFill="1" applyBorder="1" applyAlignment="1" applyProtection="1">
      <alignment horizontal="center" vertical="center"/>
      <protection locked="0"/>
    </xf>
    <xf numFmtId="0" fontId="25" fillId="15" borderId="60" xfId="0" applyFont="1" applyFill="1" applyBorder="1" applyAlignment="1" applyProtection="1">
      <alignment horizontal="left" vertical="center" wrapText="1"/>
      <protection locked="0"/>
    </xf>
    <xf numFmtId="0" fontId="25" fillId="15" borderId="61" xfId="0" applyFont="1" applyFill="1" applyBorder="1" applyAlignment="1" applyProtection="1">
      <alignment horizontal="left" vertical="center"/>
      <protection locked="0"/>
    </xf>
    <xf numFmtId="0" fontId="25" fillId="15" borderId="59" xfId="0" applyFont="1" applyFill="1" applyBorder="1" applyAlignment="1" applyProtection="1">
      <alignment horizontal="center" vertical="center"/>
      <protection locked="0"/>
    </xf>
    <xf numFmtId="0" fontId="25" fillId="15" borderId="27" xfId="0" applyFont="1" applyFill="1" applyBorder="1" applyAlignment="1" applyProtection="1">
      <alignment horizontal="center" vertical="center"/>
      <protection locked="0"/>
    </xf>
    <xf numFmtId="0" fontId="25" fillId="15" borderId="2" xfId="0" applyFont="1" applyFill="1" applyBorder="1" applyAlignment="1" applyProtection="1">
      <alignment horizontal="center" vertical="center"/>
      <protection locked="0"/>
    </xf>
    <xf numFmtId="0" fontId="25" fillId="15" borderId="8" xfId="0" applyFont="1" applyFill="1" applyBorder="1" applyAlignment="1" applyProtection="1">
      <alignment horizontal="center" vertical="center"/>
      <protection locked="0"/>
    </xf>
    <xf numFmtId="0" fontId="25" fillId="15" borderId="42" xfId="0" applyFont="1" applyFill="1" applyBorder="1" applyAlignment="1" applyProtection="1">
      <alignment horizontal="center" vertical="center"/>
      <protection locked="0"/>
    </xf>
    <xf numFmtId="0" fontId="25" fillId="15" borderId="43" xfId="0" applyFont="1" applyFill="1" applyBorder="1" applyAlignment="1" applyProtection="1">
      <alignment horizontal="center" vertical="center"/>
      <protection locked="0"/>
    </xf>
    <xf numFmtId="0" fontId="25" fillId="0" borderId="60" xfId="0" applyFont="1" applyBorder="1" applyAlignment="1" applyProtection="1">
      <alignment horizontal="left" vertical="center" wrapText="1"/>
      <protection locked="0"/>
    </xf>
    <xf numFmtId="0" fontId="25" fillId="0" borderId="61" xfId="0" applyFont="1" applyBorder="1" applyAlignment="1" applyProtection="1">
      <alignment horizontal="left" vertical="center"/>
      <protection locked="0"/>
    </xf>
    <xf numFmtId="0" fontId="25" fillId="0" borderId="59" xfId="0" applyFont="1" applyBorder="1" applyAlignment="1" applyProtection="1">
      <alignment horizontal="center" vertical="center"/>
      <protection locked="0"/>
    </xf>
    <xf numFmtId="0" fontId="25" fillId="0" borderId="27" xfId="0" applyFont="1" applyBorder="1" applyAlignment="1" applyProtection="1">
      <alignment horizontal="center" vertical="center"/>
      <protection locked="0"/>
    </xf>
    <xf numFmtId="0" fontId="88" fillId="10" borderId="1" xfId="0" applyFont="1" applyFill="1" applyBorder="1" applyAlignment="1" applyProtection="1">
      <alignment horizontal="center" vertical="center"/>
      <protection locked="0"/>
    </xf>
    <xf numFmtId="0" fontId="88" fillId="18" borderId="1" xfId="0" applyFont="1" applyFill="1" applyBorder="1" applyAlignment="1" applyProtection="1">
      <alignment horizontal="center" vertical="center"/>
      <protection locked="0"/>
    </xf>
    <xf numFmtId="0" fontId="88" fillId="18" borderId="16" xfId="0" applyFont="1" applyFill="1" applyBorder="1" applyAlignment="1" applyProtection="1">
      <alignment horizontal="center" vertical="center"/>
      <protection locked="0"/>
    </xf>
    <xf numFmtId="0" fontId="25" fillId="0" borderId="62" xfId="0" applyFont="1" applyBorder="1" applyAlignment="1" applyProtection="1">
      <alignment vertical="center"/>
      <protection locked="0"/>
    </xf>
    <xf numFmtId="0" fontId="25" fillId="0" borderId="63" xfId="0" applyFont="1" applyBorder="1" applyAlignment="1" applyProtection="1">
      <alignment vertical="center"/>
      <protection locked="0"/>
    </xf>
    <xf numFmtId="0" fontId="88" fillId="10" borderId="59" xfId="0" applyFont="1" applyFill="1" applyBorder="1" applyAlignment="1" applyProtection="1">
      <alignment horizontal="center" vertical="center"/>
      <protection locked="0"/>
    </xf>
    <xf numFmtId="0" fontId="25" fillId="0" borderId="55" xfId="0" applyFont="1" applyBorder="1" applyAlignment="1" applyProtection="1">
      <alignment vertical="center"/>
      <protection locked="0"/>
    </xf>
    <xf numFmtId="178" fontId="25" fillId="0" borderId="2" xfId="0" applyNumberFormat="1" applyFont="1" applyBorder="1" applyAlignment="1">
      <alignment horizontal="center" vertical="center"/>
    </xf>
    <xf numFmtId="0" fontId="25" fillId="0" borderId="62" xfId="0" applyFont="1" applyBorder="1" applyAlignment="1" applyProtection="1">
      <alignment horizontal="center" vertical="center"/>
      <protection locked="0"/>
    </xf>
    <xf numFmtId="0" fontId="25" fillId="0" borderId="63" xfId="0" applyFont="1" applyBorder="1" applyAlignment="1" applyProtection="1">
      <alignment horizontal="center" vertical="center"/>
      <protection locked="0"/>
    </xf>
    <xf numFmtId="0" fontId="100" fillId="4" borderId="0" xfId="0" applyFont="1" applyFill="1" applyAlignment="1" applyProtection="1">
      <alignment horizontal="left" vertical="center" wrapText="1"/>
      <protection locked="0"/>
    </xf>
    <xf numFmtId="0" fontId="8" fillId="0" borderId="27" xfId="0" applyFont="1" applyBorder="1" applyAlignment="1" applyProtection="1">
      <alignment horizontal="center" vertical="center" wrapText="1"/>
      <protection locked="0"/>
    </xf>
    <xf numFmtId="0" fontId="25" fillId="0" borderId="2" xfId="0" applyFont="1" applyBorder="1" applyAlignment="1" applyProtection="1">
      <alignment horizontal="center" vertical="center" wrapText="1"/>
      <protection locked="0"/>
    </xf>
    <xf numFmtId="0" fontId="96" fillId="4" borderId="67" xfId="0" applyFont="1" applyFill="1" applyBorder="1" applyAlignment="1" applyProtection="1">
      <alignment horizontal="center" vertical="center" wrapText="1"/>
      <protection locked="0"/>
    </xf>
    <xf numFmtId="0" fontId="96" fillId="4" borderId="68" xfId="0" applyFont="1" applyFill="1" applyBorder="1" applyAlignment="1" applyProtection="1">
      <alignment horizontal="center" vertical="center" wrapText="1"/>
      <protection locked="0"/>
    </xf>
    <xf numFmtId="0" fontId="25" fillId="0" borderId="5" xfId="0" applyFont="1" applyBorder="1" applyAlignment="1" applyProtection="1">
      <alignment horizontal="center" vertical="center"/>
      <protection locked="0"/>
    </xf>
    <xf numFmtId="0" fontId="47" fillId="4" borderId="47" xfId="5" applyFont="1" applyFill="1" applyBorder="1" applyAlignment="1" applyProtection="1">
      <alignment horizontal="center" vertical="center"/>
      <protection locked="0"/>
    </xf>
    <xf numFmtId="0" fontId="47" fillId="4" borderId="42" xfId="5" applyFont="1" applyFill="1" applyBorder="1" applyAlignment="1" applyProtection="1">
      <alignment horizontal="center" vertical="center"/>
      <protection locked="0"/>
    </xf>
    <xf numFmtId="41" fontId="0" fillId="0" borderId="27" xfId="0" applyNumberFormat="1" applyBorder="1" applyAlignment="1" applyProtection="1">
      <alignment horizontal="center" vertical="center"/>
      <protection locked="0"/>
    </xf>
    <xf numFmtId="0" fontId="0" fillId="0" borderId="27" xfId="0" applyBorder="1" applyAlignment="1" applyProtection="1">
      <alignment horizontal="center" vertical="center"/>
      <protection locked="0"/>
    </xf>
    <xf numFmtId="178" fontId="25" fillId="4" borderId="62" xfId="0" applyNumberFormat="1" applyFont="1" applyFill="1" applyBorder="1" applyAlignment="1">
      <alignment horizontal="center" vertical="center"/>
    </xf>
    <xf numFmtId="178" fontId="25" fillId="4" borderId="63" xfId="0" applyNumberFormat="1" applyFont="1" applyFill="1" applyBorder="1" applyAlignment="1">
      <alignment horizontal="center" vertical="center"/>
    </xf>
    <xf numFmtId="0" fontId="49" fillId="0" borderId="41" xfId="0" applyFont="1" applyBorder="1" applyAlignment="1" applyProtection="1">
      <alignment horizontal="center" vertical="center"/>
      <protection locked="0"/>
    </xf>
    <xf numFmtId="0" fontId="49" fillId="0" borderId="47" xfId="0" applyFont="1" applyBorder="1" applyAlignment="1" applyProtection="1">
      <alignment horizontal="center" vertical="center"/>
      <protection locked="0"/>
    </xf>
    <xf numFmtId="0" fontId="49" fillId="0" borderId="46" xfId="0" applyFont="1" applyBorder="1" applyAlignment="1" applyProtection="1">
      <alignment horizontal="center" vertical="center"/>
      <protection locked="0"/>
    </xf>
    <xf numFmtId="0" fontId="50" fillId="12" borderId="41" xfId="0" applyFont="1" applyFill="1" applyBorder="1" applyAlignment="1" applyProtection="1">
      <alignment horizontal="center" vertical="center"/>
      <protection locked="0"/>
    </xf>
    <xf numFmtId="0" fontId="50" fillId="12" borderId="47" xfId="0" applyFont="1" applyFill="1" applyBorder="1" applyAlignment="1" applyProtection="1">
      <alignment horizontal="center" vertical="center"/>
      <protection locked="0"/>
    </xf>
    <xf numFmtId="0" fontId="50" fillId="12" borderId="46" xfId="0" applyFont="1" applyFill="1" applyBorder="1" applyAlignment="1" applyProtection="1">
      <alignment horizontal="center" vertical="center"/>
      <protection locked="0"/>
    </xf>
    <xf numFmtId="0" fontId="50" fillId="0" borderId="17" xfId="5" applyFont="1" applyBorder="1" applyAlignment="1" applyProtection="1">
      <alignment horizontal="center" vertical="center"/>
      <protection locked="0"/>
    </xf>
    <xf numFmtId="0" fontId="50" fillId="0" borderId="20" xfId="5" applyFont="1" applyBorder="1" applyAlignment="1" applyProtection="1">
      <alignment horizontal="center" vertical="center"/>
      <protection locked="0"/>
    </xf>
    <xf numFmtId="0" fontId="50" fillId="0" borderId="9" xfId="5" applyFont="1" applyBorder="1" applyAlignment="1" applyProtection="1">
      <alignment horizontal="center" vertical="center"/>
      <protection locked="0"/>
    </xf>
    <xf numFmtId="0" fontId="51" fillId="0" borderId="17" xfId="5" applyFont="1" applyBorder="1" applyAlignment="1" applyProtection="1">
      <alignment horizontal="center" vertical="center"/>
      <protection locked="0"/>
    </xf>
    <xf numFmtId="0" fontId="51" fillId="0" borderId="9" xfId="5" applyFont="1" applyBorder="1" applyAlignment="1" applyProtection="1">
      <alignment horizontal="center" vertical="center"/>
      <protection locked="0"/>
    </xf>
    <xf numFmtId="0" fontId="65" fillId="13" borderId="4" xfId="6" applyFont="1" applyFill="1" applyBorder="1" applyAlignment="1" applyProtection="1">
      <alignment horizontal="center" vertical="center"/>
      <protection locked="0"/>
    </xf>
    <xf numFmtId="0" fontId="51" fillId="0" borderId="4" xfId="5" applyFont="1" applyBorder="1" applyAlignment="1" applyProtection="1">
      <alignment horizontal="center" vertical="center"/>
      <protection locked="0"/>
    </xf>
    <xf numFmtId="0" fontId="50" fillId="0" borderId="42" xfId="5" applyFont="1" applyBorder="1" applyAlignment="1" applyProtection="1">
      <alignment horizontal="center" vertical="center"/>
      <protection locked="0"/>
    </xf>
    <xf numFmtId="0" fontId="50" fillId="0" borderId="43" xfId="5" applyFont="1" applyBorder="1" applyAlignment="1" applyProtection="1">
      <alignment horizontal="center" vertical="center"/>
      <protection locked="0"/>
    </xf>
    <xf numFmtId="0" fontId="50" fillId="0" borderId="44" xfId="5" applyFont="1" applyBorder="1" applyAlignment="1" applyProtection="1">
      <alignment horizontal="center" vertical="center"/>
      <protection locked="0"/>
    </xf>
    <xf numFmtId="0" fontId="52" fillId="13" borderId="42" xfId="5" applyFont="1" applyFill="1" applyBorder="1" applyAlignment="1" applyProtection="1">
      <alignment horizontal="center" vertical="center"/>
      <protection locked="0"/>
    </xf>
    <xf numFmtId="0" fontId="52" fillId="13" borderId="43" xfId="5" applyFont="1" applyFill="1" applyBorder="1" applyAlignment="1" applyProtection="1">
      <alignment horizontal="center" vertical="center"/>
      <protection locked="0"/>
    </xf>
    <xf numFmtId="0" fontId="52" fillId="13" borderId="45" xfId="5" applyFont="1" applyFill="1" applyBorder="1" applyAlignment="1" applyProtection="1">
      <alignment horizontal="center" vertical="center"/>
      <protection locked="0"/>
    </xf>
    <xf numFmtId="0" fontId="50" fillId="0" borderId="23" xfId="5" applyFont="1" applyBorder="1" applyAlignment="1" applyProtection="1">
      <alignment horizontal="center" vertical="center"/>
      <protection locked="0"/>
    </xf>
    <xf numFmtId="0" fontId="0" fillId="15" borderId="23" xfId="0" applyFill="1" applyBorder="1" applyAlignment="1" applyProtection="1">
      <alignment horizontal="center" vertical="center" wrapText="1"/>
      <protection locked="0"/>
    </xf>
    <xf numFmtId="0" fontId="0" fillId="15" borderId="6" xfId="0" applyFill="1" applyBorder="1" applyAlignment="1" applyProtection="1">
      <alignment horizontal="center" vertical="center" wrapText="1"/>
      <protection locked="0"/>
    </xf>
    <xf numFmtId="41" fontId="0" fillId="15" borderId="23" xfId="0" applyNumberFormat="1" applyFill="1" applyBorder="1" applyAlignment="1" applyProtection="1">
      <alignment horizontal="center" vertical="center"/>
      <protection locked="0"/>
    </xf>
    <xf numFmtId="0" fontId="0" fillId="15" borderId="6" xfId="0" applyFill="1" applyBorder="1" applyAlignment="1" applyProtection="1">
      <alignment horizontal="center" vertical="center"/>
      <protection locked="0"/>
    </xf>
    <xf numFmtId="0" fontId="50" fillId="0" borderId="41" xfId="5" applyFont="1" applyBorder="1" applyAlignment="1" applyProtection="1">
      <alignment horizontal="center" vertical="center" textRotation="255"/>
      <protection locked="0"/>
    </xf>
    <xf numFmtId="0" fontId="50" fillId="0" borderId="15" xfId="5" applyFont="1" applyBorder="1" applyAlignment="1" applyProtection="1">
      <alignment horizontal="center" vertical="center" textRotation="255"/>
      <protection locked="0"/>
    </xf>
    <xf numFmtId="0" fontId="50" fillId="0" borderId="11" xfId="5" applyFont="1" applyBorder="1" applyAlignment="1" applyProtection="1">
      <alignment horizontal="center" vertical="center" textRotation="255"/>
      <protection locked="0"/>
    </xf>
    <xf numFmtId="0" fontId="65" fillId="13" borderId="23" xfId="6" applyFont="1" applyFill="1" applyBorder="1" applyAlignment="1" applyProtection="1">
      <alignment horizontal="center" vertical="center"/>
      <protection locked="0"/>
    </xf>
    <xf numFmtId="0" fontId="65" fillId="13" borderId="39" xfId="6" applyFont="1" applyFill="1" applyBorder="1" applyAlignment="1" applyProtection="1">
      <alignment horizontal="center" vertical="center"/>
      <protection locked="0"/>
    </xf>
    <xf numFmtId="0" fontId="50" fillId="0" borderId="1" xfId="5" applyFont="1" applyBorder="1" applyAlignment="1" applyProtection="1">
      <alignment horizontal="center" vertical="center"/>
      <protection locked="0"/>
    </xf>
    <xf numFmtId="0" fontId="65" fillId="13" borderId="2" xfId="6" applyFont="1" applyFill="1" applyBorder="1" applyAlignment="1" applyProtection="1">
      <alignment horizontal="center" vertical="center"/>
      <protection locked="0"/>
    </xf>
    <xf numFmtId="0" fontId="65" fillId="13" borderId="27" xfId="6" applyFont="1" applyFill="1" applyBorder="1" applyAlignment="1" applyProtection="1">
      <alignment horizontal="center" vertical="center"/>
      <protection locked="0"/>
    </xf>
    <xf numFmtId="0" fontId="50" fillId="0" borderId="41" xfId="5" applyFont="1" applyBorder="1" applyAlignment="1" applyProtection="1">
      <alignment horizontal="center" vertical="center"/>
      <protection locked="0"/>
    </xf>
    <xf numFmtId="0" fontId="50" fillId="0" borderId="47" xfId="5" applyFont="1" applyBorder="1" applyAlignment="1" applyProtection="1">
      <alignment horizontal="center" vertical="center"/>
      <protection locked="0"/>
    </xf>
    <xf numFmtId="0" fontId="95" fillId="0" borderId="2" xfId="5" applyFont="1" applyBorder="1" applyAlignment="1" applyProtection="1">
      <alignment horizontal="center" vertical="center" wrapText="1"/>
      <protection locked="0"/>
    </xf>
    <xf numFmtId="0" fontId="95" fillId="0" borderId="5" xfId="5" applyFont="1" applyBorder="1" applyAlignment="1" applyProtection="1">
      <alignment horizontal="center" vertical="center"/>
      <protection locked="0"/>
    </xf>
    <xf numFmtId="0" fontId="95" fillId="0" borderId="27" xfId="5" applyFont="1" applyBorder="1" applyAlignment="1" applyProtection="1">
      <alignment horizontal="center" vertical="center"/>
      <protection locked="0"/>
    </xf>
    <xf numFmtId="0" fontId="66" fillId="13" borderId="2" xfId="6" applyFont="1" applyFill="1" applyBorder="1" applyAlignment="1" applyProtection="1">
      <alignment horizontal="center" vertical="center"/>
      <protection locked="0"/>
    </xf>
    <xf numFmtId="0" fontId="66" fillId="13" borderId="27" xfId="6" applyFont="1" applyFill="1" applyBorder="1" applyAlignment="1" applyProtection="1">
      <alignment horizontal="center" vertical="center"/>
      <protection locked="0"/>
    </xf>
    <xf numFmtId="0" fontId="50" fillId="4" borderId="41" xfId="5" applyFont="1" applyFill="1" applyBorder="1" applyAlignment="1" applyProtection="1">
      <alignment horizontal="center" vertical="center" textRotation="255"/>
      <protection locked="0"/>
    </xf>
    <xf numFmtId="0" fontId="50" fillId="4" borderId="15" xfId="5" applyFont="1" applyFill="1" applyBorder="1" applyAlignment="1" applyProtection="1">
      <alignment horizontal="center" vertical="center" textRotation="255"/>
      <protection locked="0"/>
    </xf>
    <xf numFmtId="0" fontId="50" fillId="4" borderId="59" xfId="5" applyFont="1" applyFill="1" applyBorder="1" applyAlignment="1" applyProtection="1">
      <alignment horizontal="center" vertical="center" textRotation="255"/>
      <protection locked="0"/>
    </xf>
    <xf numFmtId="0" fontId="50" fillId="4" borderId="58" xfId="5" applyFont="1" applyFill="1" applyBorder="1" applyAlignment="1" applyProtection="1">
      <alignment horizontal="center" vertical="center" textRotation="255"/>
      <protection locked="0"/>
    </xf>
    <xf numFmtId="0" fontId="64" fillId="11" borderId="39" xfId="1" applyFont="1" applyFill="1" applyBorder="1" applyAlignment="1">
      <alignment horizontal="center" vertical="center" wrapText="1"/>
    </xf>
    <xf numFmtId="0" fontId="64" fillId="11" borderId="32" xfId="1" applyFont="1" applyFill="1" applyBorder="1" applyAlignment="1">
      <alignment horizontal="center" vertical="center" wrapText="1"/>
    </xf>
    <xf numFmtId="0" fontId="64" fillId="11" borderId="7" xfId="1" applyFont="1" applyFill="1" applyBorder="1" applyAlignment="1">
      <alignment horizontal="center" vertical="center" wrapText="1"/>
    </xf>
    <xf numFmtId="0" fontId="64" fillId="11" borderId="40" xfId="1" applyFont="1" applyFill="1" applyBorder="1" applyAlignment="1">
      <alignment horizontal="center" vertical="center" wrapText="1"/>
    </xf>
    <xf numFmtId="0" fontId="64" fillId="11" borderId="28" xfId="1" applyFont="1" applyFill="1" applyBorder="1" applyAlignment="1">
      <alignment horizontal="center" vertical="center" wrapText="1"/>
    </xf>
    <xf numFmtId="0" fontId="64" fillId="11" borderId="30" xfId="1" applyFont="1" applyFill="1" applyBorder="1" applyAlignment="1">
      <alignment horizontal="center" vertical="center" wrapText="1"/>
    </xf>
    <xf numFmtId="0" fontId="11" fillId="11" borderId="2" xfId="1" applyFont="1" applyFill="1" applyBorder="1" applyAlignment="1">
      <alignment horizontal="center" vertical="center" wrapText="1"/>
    </xf>
    <xf numFmtId="0" fontId="11" fillId="11" borderId="27" xfId="1" applyFont="1" applyFill="1" applyBorder="1" applyAlignment="1">
      <alignment horizontal="center" vertical="center" wrapText="1"/>
    </xf>
    <xf numFmtId="0" fontId="27" fillId="0" borderId="0" xfId="1" applyFont="1" applyAlignment="1" applyProtection="1">
      <alignment horizontal="center" vertical="center"/>
      <protection locked="0"/>
    </xf>
    <xf numFmtId="0" fontId="30" fillId="0" borderId="28" xfId="1" applyFont="1" applyBorder="1" applyAlignment="1" applyProtection="1">
      <alignment horizontal="center" wrapText="1"/>
      <protection locked="0"/>
    </xf>
    <xf numFmtId="0" fontId="11" fillId="11" borderId="1" xfId="1" applyFont="1" applyFill="1" applyBorder="1" applyAlignment="1" applyProtection="1">
      <alignment horizontal="center" vertical="center" wrapText="1"/>
      <protection locked="0"/>
    </xf>
    <xf numFmtId="0" fontId="11" fillId="11" borderId="23" xfId="1" applyFont="1" applyFill="1" applyBorder="1" applyAlignment="1" applyProtection="1">
      <alignment horizontal="center" vertical="center" wrapText="1"/>
      <protection locked="0"/>
    </xf>
    <xf numFmtId="0" fontId="61" fillId="11" borderId="23" xfId="1" applyFont="1" applyFill="1" applyBorder="1" applyAlignment="1" applyProtection="1">
      <alignment horizontal="center" vertical="center" wrapText="1"/>
      <protection locked="0"/>
    </xf>
    <xf numFmtId="0" fontId="61" fillId="11" borderId="35" xfId="1" applyFont="1" applyFill="1" applyBorder="1" applyAlignment="1" applyProtection="1">
      <alignment horizontal="center" vertical="center" wrapText="1"/>
      <protection locked="0"/>
    </xf>
    <xf numFmtId="0" fontId="61" fillId="11" borderId="2" xfId="1" applyFont="1" applyFill="1" applyBorder="1" applyAlignment="1" applyProtection="1">
      <alignment horizontal="center" vertical="center" wrapText="1"/>
      <protection locked="0"/>
    </xf>
    <xf numFmtId="0" fontId="61" fillId="11" borderId="27" xfId="1" applyFont="1" applyFill="1" applyBorder="1" applyAlignment="1" applyProtection="1">
      <alignment horizontal="center" vertical="center" wrapText="1"/>
      <protection locked="0"/>
    </xf>
    <xf numFmtId="0" fontId="54" fillId="0" borderId="34" xfId="4" applyFont="1" applyBorder="1" applyAlignment="1">
      <alignment horizontal="center" vertical="center" wrapText="1"/>
    </xf>
    <xf numFmtId="0" fontId="56" fillId="0" borderId="36" xfId="4" applyFont="1" applyBorder="1" applyAlignment="1">
      <alignment horizontal="center" vertical="center" wrapText="1"/>
    </xf>
    <xf numFmtId="0" fontId="56" fillId="0" borderId="37" xfId="4" applyFont="1" applyBorder="1" applyAlignment="1">
      <alignment horizontal="center" vertical="center" wrapText="1"/>
    </xf>
    <xf numFmtId="0" fontId="28" fillId="0" borderId="0" xfId="4" applyFont="1" applyAlignment="1">
      <alignment horizontal="center" vertical="center"/>
    </xf>
    <xf numFmtId="0" fontId="36" fillId="0" borderId="0" xfId="4" applyFont="1" applyAlignment="1">
      <alignment horizontal="center" vertical="center"/>
    </xf>
    <xf numFmtId="0" fontId="54" fillId="0" borderId="23" xfId="4" applyFont="1" applyBorder="1" applyAlignment="1">
      <alignment horizontal="center" vertical="center" wrapText="1"/>
    </xf>
    <xf numFmtId="0" fontId="54" fillId="0" borderId="6" xfId="4" applyFont="1" applyBorder="1" applyAlignment="1">
      <alignment horizontal="center" vertical="center" wrapText="1"/>
    </xf>
    <xf numFmtId="0" fontId="56" fillId="0" borderId="23" xfId="4" applyFont="1" applyBorder="1" applyAlignment="1">
      <alignment horizontal="center" vertical="center" wrapText="1"/>
    </xf>
    <xf numFmtId="0" fontId="56" fillId="0" borderId="6" xfId="4" applyFont="1" applyBorder="1" applyAlignment="1">
      <alignment horizontal="center" vertical="center" wrapText="1"/>
    </xf>
    <xf numFmtId="0" fontId="54" fillId="0" borderId="36" xfId="4" applyFont="1" applyBorder="1" applyAlignment="1">
      <alignment horizontal="center" vertical="center" wrapText="1"/>
    </xf>
    <xf numFmtId="176" fontId="33" fillId="0" borderId="1" xfId="0" quotePrefix="1" applyNumberFormat="1" applyFont="1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 applyProtection="1">
      <alignment horizontal="center"/>
      <protection locked="0"/>
    </xf>
    <xf numFmtId="0" fontId="83" fillId="0" borderId="1" xfId="0" applyFont="1" applyBorder="1" applyAlignment="1">
      <alignment horizontal="center" vertical="center"/>
    </xf>
    <xf numFmtId="176" fontId="75" fillId="0" borderId="1" xfId="0" quotePrefix="1" applyNumberFormat="1" applyFont="1" applyBorder="1" applyAlignment="1">
      <alignment horizontal="right" vertical="center"/>
    </xf>
    <xf numFmtId="176" fontId="77" fillId="0" borderId="1" xfId="0" quotePrefix="1" applyNumberFormat="1" applyFont="1" applyBorder="1" applyAlignment="1">
      <alignment horizontal="right" vertical="center"/>
    </xf>
    <xf numFmtId="176" fontId="79" fillId="0" borderId="1" xfId="0" quotePrefix="1" applyNumberFormat="1" applyFont="1" applyBorder="1" applyAlignment="1">
      <alignment horizontal="right" vertical="center"/>
    </xf>
    <xf numFmtId="176" fontId="0" fillId="0" borderId="2" xfId="0" applyNumberFormat="1" applyBorder="1" applyAlignment="1">
      <alignment horizontal="right" vertical="center"/>
    </xf>
    <xf numFmtId="176" fontId="0" fillId="0" borderId="27" xfId="0" applyNumberFormat="1" applyBorder="1" applyAlignment="1">
      <alignment horizontal="right" vertical="center"/>
    </xf>
    <xf numFmtId="176" fontId="65" fillId="0" borderId="0" xfId="0" applyNumberFormat="1" applyFont="1" applyAlignment="1" applyProtection="1">
      <alignment horizontal="center" vertical="center" wrapText="1"/>
      <protection locked="0"/>
    </xf>
    <xf numFmtId="176" fontId="65" fillId="0" borderId="0" xfId="0" applyNumberFormat="1" applyFont="1" applyAlignment="1" applyProtection="1">
      <alignment horizontal="center" vertical="center"/>
      <protection locked="0"/>
    </xf>
    <xf numFmtId="176" fontId="70" fillId="0" borderId="1" xfId="0" quotePrefix="1" applyNumberFormat="1" applyFont="1" applyBorder="1" applyAlignment="1">
      <alignment horizontal="right" vertical="center"/>
    </xf>
    <xf numFmtId="176" fontId="72" fillId="0" borderId="1" xfId="0" quotePrefix="1" applyNumberFormat="1" applyFont="1" applyBorder="1" applyAlignment="1">
      <alignment horizontal="right" vertical="center"/>
    </xf>
    <xf numFmtId="0" fontId="81" fillId="0" borderId="48" xfId="0" applyFont="1" applyBorder="1" applyAlignment="1">
      <alignment horizontal="center" wrapText="1"/>
    </xf>
    <xf numFmtId="0" fontId="81" fillId="0" borderId="49" xfId="0" applyFont="1" applyBorder="1" applyAlignment="1">
      <alignment horizontal="center" wrapText="1"/>
    </xf>
    <xf numFmtId="0" fontId="101" fillId="0" borderId="0" xfId="0" applyFont="1" applyAlignment="1">
      <alignment horizontal="center" vertical="center" wrapText="1"/>
    </xf>
    <xf numFmtId="0" fontId="101" fillId="0" borderId="31" xfId="0" applyFont="1" applyBorder="1" applyAlignment="1">
      <alignment horizontal="center" vertical="center" wrapText="1"/>
    </xf>
    <xf numFmtId="0" fontId="101" fillId="0" borderId="28" xfId="0" applyFont="1" applyBorder="1" applyAlignment="1">
      <alignment horizontal="center" vertical="center" wrapText="1"/>
    </xf>
    <xf numFmtId="0" fontId="101" fillId="0" borderId="30" xfId="0" applyFont="1" applyBorder="1" applyAlignment="1">
      <alignment horizontal="center" vertical="center" wrapText="1"/>
    </xf>
    <xf numFmtId="177" fontId="8" fillId="10" borderId="23" xfId="0" applyNumberFormat="1" applyFont="1" applyFill="1" applyBorder="1" applyAlignment="1">
      <alignment horizontal="center" vertical="center" wrapText="1"/>
    </xf>
    <xf numFmtId="177" fontId="8" fillId="10" borderId="6" xfId="0" applyNumberFormat="1" applyFont="1" applyFill="1" applyBorder="1" applyAlignment="1">
      <alignment horizontal="center" vertical="center" wrapText="1"/>
    </xf>
    <xf numFmtId="177" fontId="8" fillId="16" borderId="23" xfId="0" applyNumberFormat="1" applyFont="1" applyFill="1" applyBorder="1" applyAlignment="1">
      <alignment horizontal="center" vertical="center" wrapText="1"/>
    </xf>
    <xf numFmtId="177" fontId="8" fillId="16" borderId="6" xfId="0" applyNumberFormat="1" applyFont="1" applyFill="1" applyBorder="1" applyAlignment="1">
      <alignment horizontal="center" vertical="center" wrapText="1"/>
    </xf>
    <xf numFmtId="177" fontId="47" fillId="0" borderId="23" xfId="0" applyNumberFormat="1" applyFont="1" applyBorder="1" applyAlignment="1">
      <alignment horizontal="center" vertical="center" wrapText="1"/>
    </xf>
    <xf numFmtId="177" fontId="47" fillId="0" borderId="6" xfId="0" applyNumberFormat="1" applyFont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176" fontId="0" fillId="0" borderId="29" xfId="0" applyNumberFormat="1" applyBorder="1" applyAlignment="1" applyProtection="1">
      <alignment horizontal="center" vertical="top"/>
      <protection locked="0"/>
    </xf>
    <xf numFmtId="176" fontId="0" fillId="0" borderId="29" xfId="0" applyNumberFormat="1" applyBorder="1" applyAlignment="1" applyProtection="1">
      <alignment horizontal="center" vertical="top" wrapText="1"/>
      <protection locked="0"/>
    </xf>
    <xf numFmtId="0" fontId="0" fillId="0" borderId="29" xfId="0" applyBorder="1" applyAlignment="1">
      <alignment horizontal="center" vertical="top" wrapText="1"/>
    </xf>
    <xf numFmtId="0" fontId="5" fillId="8" borderId="1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/>
    </xf>
    <xf numFmtId="0" fontId="82" fillId="0" borderId="70" xfId="0" applyFont="1" applyBorder="1" applyAlignment="1" applyProtection="1">
      <alignment horizontal="center" vertical="center" wrapText="1"/>
      <protection locked="0"/>
    </xf>
    <xf numFmtId="0" fontId="82" fillId="0" borderId="71" xfId="0" applyFont="1" applyBorder="1" applyAlignment="1" applyProtection="1">
      <alignment horizontal="center" vertical="center" wrapText="1"/>
      <protection locked="0"/>
    </xf>
    <xf numFmtId="0" fontId="82" fillId="0" borderId="0" xfId="0" applyFont="1" applyAlignment="1" applyProtection="1">
      <alignment horizontal="center" vertical="center" wrapText="1"/>
      <protection locked="0"/>
    </xf>
    <xf numFmtId="0" fontId="82" fillId="0" borderId="31" xfId="0" applyFont="1" applyBorder="1" applyAlignment="1" applyProtection="1">
      <alignment horizontal="center" vertical="center" wrapText="1"/>
      <protection locked="0"/>
    </xf>
  </cellXfs>
  <cellStyles count="10">
    <cellStyle name="一般" xfId="0" builtinId="0"/>
    <cellStyle name="一般 2" xfId="4"/>
    <cellStyle name="一般 3" xfId="1"/>
    <cellStyle name="一般 4" xfId="8"/>
    <cellStyle name="一般 4 2" xfId="6"/>
    <cellStyle name="一般 5" xfId="5"/>
    <cellStyle name="一般 5 2" xfId="9"/>
    <cellStyle name="一般 6" xfId="7"/>
    <cellStyle name="千分位 2" xfId="3"/>
    <cellStyle name="百分比 2" xfId="2"/>
  </cellStyles>
  <dxfs count="0"/>
  <tableStyles count="0" defaultTableStyle="TableStyleMedium9" defaultPivotStyle="PivotStyleLight16"/>
  <colors>
    <mruColors>
      <color rgb="FFF5E4E3"/>
      <color rgb="FFFFFFCC"/>
      <color rgb="FF0000FF"/>
      <color rgb="FFCC66FF"/>
      <color rgb="FFFFFFE7"/>
      <color rgb="FF0066CC"/>
      <color rgb="FF0033CC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eetMetadata" Target="metadata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U41"/>
  <sheetViews>
    <sheetView zoomScale="80" zoomScaleNormal="80" workbookViewId="0">
      <selection activeCell="N23" sqref="N23"/>
    </sheetView>
  </sheetViews>
  <sheetFormatPr defaultRowHeight="14.25"/>
  <cols>
    <col min="1" max="1" width="9.1640625" style="33" customWidth="1"/>
    <col min="2" max="11" width="8.6640625" style="33" customWidth="1"/>
    <col min="12" max="12" width="10.33203125" style="33" customWidth="1"/>
    <col min="13" max="13" width="9.1640625" style="33" customWidth="1"/>
    <col min="14" max="14" width="12.33203125" style="33" customWidth="1"/>
    <col min="15" max="18" width="7.83203125" style="33" customWidth="1"/>
    <col min="19" max="20" width="16.1640625" style="33" customWidth="1"/>
    <col min="21" max="21" width="16.6640625" style="33" customWidth="1"/>
    <col min="22" max="22" width="4.83203125" customWidth="1"/>
  </cols>
  <sheetData>
    <row r="1" spans="1:21" ht="30">
      <c r="A1" s="352" t="s">
        <v>241</v>
      </c>
      <c r="B1" s="352"/>
      <c r="C1" s="352"/>
      <c r="D1" s="352"/>
      <c r="E1" s="352"/>
      <c r="F1" s="352"/>
      <c r="G1" s="352"/>
      <c r="H1" s="352"/>
      <c r="I1" s="352"/>
      <c r="M1" s="449" t="s">
        <v>240</v>
      </c>
      <c r="N1" s="449"/>
      <c r="O1" s="449"/>
      <c r="P1" s="449"/>
      <c r="Q1" s="449"/>
      <c r="R1" s="449"/>
      <c r="S1" s="449"/>
      <c r="T1" s="449"/>
      <c r="U1" s="449"/>
    </row>
    <row r="2" spans="1:21" ht="30">
      <c r="A2" s="352" t="s">
        <v>239</v>
      </c>
      <c r="B2" s="352"/>
      <c r="C2" s="352"/>
      <c r="D2" s="352"/>
      <c r="E2" s="352"/>
      <c r="F2" s="352"/>
      <c r="G2" s="352"/>
      <c r="H2" s="352"/>
      <c r="I2" s="352"/>
      <c r="M2" s="449"/>
      <c r="N2" s="449"/>
      <c r="O2" s="449"/>
      <c r="P2" s="449"/>
      <c r="Q2" s="449"/>
      <c r="R2" s="449"/>
      <c r="S2" s="449"/>
      <c r="T2" s="449"/>
      <c r="U2" s="449"/>
    </row>
    <row r="3" spans="1:21" ht="14.25" customHeight="1">
      <c r="A3" s="361"/>
      <c r="B3" s="361"/>
      <c r="C3" s="361"/>
      <c r="D3" s="361"/>
      <c r="E3" s="361"/>
      <c r="F3" s="361"/>
      <c r="G3" s="361"/>
      <c r="H3" s="361"/>
      <c r="I3" s="361"/>
    </row>
    <row r="4" spans="1:21" ht="30.75" customHeight="1" thickBot="1">
      <c r="B4" s="351"/>
      <c r="D4" s="315"/>
      <c r="E4" s="316"/>
      <c r="F4" s="316" t="s">
        <v>237</v>
      </c>
      <c r="G4" s="315"/>
      <c r="H4" s="315"/>
      <c r="I4" s="315"/>
      <c r="J4" s="315"/>
      <c r="L4" s="314"/>
      <c r="M4" s="321"/>
      <c r="N4" s="321"/>
      <c r="O4" s="321"/>
      <c r="P4" s="321"/>
      <c r="Q4" s="321"/>
      <c r="R4" s="321"/>
      <c r="S4" s="321"/>
      <c r="T4" s="321"/>
      <c r="U4" s="321"/>
    </row>
    <row r="5" spans="1:21" s="27" customFormat="1" ht="23.25" customHeight="1" thickBot="1">
      <c r="A5" s="485" t="s">
        <v>154</v>
      </c>
      <c r="B5" s="474" t="s">
        <v>95</v>
      </c>
      <c r="C5" s="475"/>
      <c r="D5" s="476"/>
      <c r="E5" s="477"/>
      <c r="F5" s="478"/>
      <c r="G5" s="478"/>
      <c r="H5" s="478"/>
      <c r="I5" s="478"/>
      <c r="J5" s="478"/>
      <c r="K5" s="479"/>
      <c r="L5" s="33"/>
      <c r="M5" s="500" t="s">
        <v>155</v>
      </c>
      <c r="N5" s="455" t="s">
        <v>100</v>
      </c>
      <c r="O5" s="455"/>
      <c r="P5" s="455"/>
      <c r="Q5" s="455"/>
      <c r="R5" s="456"/>
      <c r="S5" s="415" t="s">
        <v>101</v>
      </c>
      <c r="T5" s="416"/>
      <c r="U5" s="417"/>
    </row>
    <row r="6" spans="1:21" s="27" customFormat="1" ht="23.25" customHeight="1" thickBot="1">
      <c r="A6" s="486"/>
      <c r="B6" s="418" t="s">
        <v>96</v>
      </c>
      <c r="C6" s="419"/>
      <c r="D6" s="420"/>
      <c r="E6" s="418" t="s">
        <v>107</v>
      </c>
      <c r="F6" s="420"/>
      <c r="G6" s="418" t="s">
        <v>108</v>
      </c>
      <c r="H6" s="420"/>
      <c r="I6" s="418" t="s">
        <v>109</v>
      </c>
      <c r="J6" s="420"/>
      <c r="K6" s="93" t="s">
        <v>97</v>
      </c>
      <c r="L6" s="33"/>
      <c r="M6" s="501"/>
      <c r="N6" s="480" t="s">
        <v>110</v>
      </c>
      <c r="O6" s="480"/>
      <c r="P6" s="480"/>
      <c r="Q6" s="488"/>
      <c r="R6" s="489"/>
      <c r="S6" s="296" t="s">
        <v>102</v>
      </c>
      <c r="T6" s="343" t="s">
        <v>103</v>
      </c>
      <c r="U6" s="297" t="s">
        <v>153</v>
      </c>
    </row>
    <row r="7" spans="1:21" s="27" customFormat="1" ht="29.25" customHeight="1" thickBot="1">
      <c r="A7" s="486"/>
      <c r="B7" s="418" t="s">
        <v>98</v>
      </c>
      <c r="C7" s="419"/>
      <c r="D7" s="420"/>
      <c r="E7" s="491"/>
      <c r="F7" s="492"/>
      <c r="G7" s="491"/>
      <c r="H7" s="492"/>
      <c r="I7" s="491"/>
      <c r="J7" s="492"/>
      <c r="K7" s="94">
        <f>SUM(E7:J7)</f>
        <v>0</v>
      </c>
      <c r="L7" s="33"/>
      <c r="M7" s="502"/>
      <c r="N7" s="493" t="s">
        <v>104</v>
      </c>
      <c r="O7" s="494"/>
      <c r="P7" s="494"/>
      <c r="Q7" s="494"/>
      <c r="R7" s="474"/>
      <c r="S7" s="299">
        <f>花東B表!F34</f>
        <v>0</v>
      </c>
      <c r="T7" s="298">
        <f>花東B表!G34</f>
        <v>0</v>
      </c>
      <c r="U7" s="95">
        <f>S7+T7</f>
        <v>0</v>
      </c>
    </row>
    <row r="8" spans="1:21" s="27" customFormat="1" ht="30" customHeight="1">
      <c r="A8" s="486"/>
      <c r="B8" s="495" t="s">
        <v>226</v>
      </c>
      <c r="C8" s="496"/>
      <c r="D8" s="497"/>
      <c r="E8" s="498"/>
      <c r="F8" s="499"/>
      <c r="G8" s="498"/>
      <c r="H8" s="499"/>
      <c r="I8" s="498"/>
      <c r="J8" s="499"/>
      <c r="K8" s="94">
        <f>SUM(E8:J8)</f>
        <v>0</v>
      </c>
      <c r="L8" s="33"/>
      <c r="M8" s="502"/>
      <c r="N8" s="98" t="s">
        <v>105</v>
      </c>
      <c r="O8" s="490" t="s">
        <v>106</v>
      </c>
      <c r="P8" s="490"/>
      <c r="Q8" s="490" t="s">
        <v>153</v>
      </c>
      <c r="R8" s="418"/>
      <c r="S8" s="344" t="s">
        <v>227</v>
      </c>
      <c r="T8" s="345" t="s">
        <v>228</v>
      </c>
      <c r="U8" s="297" t="s">
        <v>153</v>
      </c>
    </row>
    <row r="9" spans="1:21" s="27" customFormat="1" ht="33" customHeight="1" thickBot="1">
      <c r="A9" s="487"/>
      <c r="B9" s="467" t="s">
        <v>99</v>
      </c>
      <c r="C9" s="468"/>
      <c r="D9" s="469"/>
      <c r="E9" s="470">
        <f>E7-E8</f>
        <v>0</v>
      </c>
      <c r="F9" s="471"/>
      <c r="G9" s="470">
        <f>G7-G8</f>
        <v>0</v>
      </c>
      <c r="H9" s="471"/>
      <c r="I9" s="470">
        <f>I7-I8</f>
        <v>0</v>
      </c>
      <c r="J9" s="471"/>
      <c r="K9" s="95">
        <f>SUM(E9:J9)</f>
        <v>0</v>
      </c>
      <c r="L9" s="33"/>
      <c r="M9" s="503"/>
      <c r="N9" s="99"/>
      <c r="O9" s="472"/>
      <c r="P9" s="472"/>
      <c r="Q9" s="473">
        <f>N9+O9</f>
        <v>0</v>
      </c>
      <c r="R9" s="470"/>
      <c r="S9" s="299">
        <f>花東B表!D34</f>
        <v>0</v>
      </c>
      <c r="T9" s="298">
        <f>花東B表!E34</f>
        <v>0</v>
      </c>
      <c r="U9" s="95">
        <f>S9+T9</f>
        <v>0</v>
      </c>
    </row>
    <row r="10" spans="1:21" ht="11.25" customHeight="1" thickBot="1">
      <c r="B10" s="321"/>
      <c r="D10" s="322"/>
      <c r="E10" s="323"/>
      <c r="F10" s="324"/>
      <c r="G10" s="322"/>
      <c r="H10" s="322"/>
      <c r="I10" s="322"/>
      <c r="J10" s="322"/>
      <c r="L10" s="321"/>
      <c r="M10" s="321"/>
      <c r="N10" s="321"/>
      <c r="O10" s="321"/>
      <c r="P10" s="321"/>
      <c r="Q10" s="321"/>
      <c r="R10" s="321"/>
      <c r="S10" s="321"/>
      <c r="T10" s="321"/>
      <c r="U10" s="321"/>
    </row>
    <row r="11" spans="1:21" ht="16.5">
      <c r="A11" s="341" t="s">
        <v>225</v>
      </c>
      <c r="B11" s="461" t="s">
        <v>224</v>
      </c>
      <c r="C11" s="462"/>
      <c r="D11" s="462"/>
      <c r="E11" s="462"/>
      <c r="F11" s="462"/>
      <c r="G11" s="462"/>
      <c r="H11" s="462"/>
      <c r="I11" s="462"/>
      <c r="J11" s="462"/>
      <c r="K11" s="463"/>
      <c r="L11" s="464" t="s">
        <v>229</v>
      </c>
      <c r="M11" s="465"/>
      <c r="N11" s="465"/>
      <c r="O11" s="465"/>
      <c r="P11" s="465"/>
      <c r="Q11" s="465"/>
      <c r="R11" s="466"/>
      <c r="S11" s="450" t="s">
        <v>233</v>
      </c>
      <c r="T11" s="451" t="s">
        <v>238</v>
      </c>
      <c r="U11" s="452" t="s">
        <v>223</v>
      </c>
    </row>
    <row r="12" spans="1:21" ht="20.25" customHeight="1">
      <c r="A12" s="435" t="s">
        <v>245</v>
      </c>
      <c r="B12" s="437" t="s">
        <v>198</v>
      </c>
      <c r="C12" s="438"/>
      <c r="D12" s="421" t="s">
        <v>199</v>
      </c>
      <c r="E12" s="438"/>
      <c r="F12" s="421" t="s">
        <v>200</v>
      </c>
      <c r="G12" s="438"/>
      <c r="H12" s="421" t="s">
        <v>201</v>
      </c>
      <c r="I12" s="438"/>
      <c r="J12" s="421" t="s">
        <v>202</v>
      </c>
      <c r="K12" s="422"/>
      <c r="L12" s="327" t="s">
        <v>203</v>
      </c>
      <c r="M12" s="325" t="s">
        <v>204</v>
      </c>
      <c r="N12" s="325" t="s">
        <v>205</v>
      </c>
      <c r="O12" s="423" t="s">
        <v>206</v>
      </c>
      <c r="P12" s="424"/>
      <c r="Q12" s="424"/>
      <c r="R12" s="425"/>
      <c r="S12" s="450"/>
      <c r="T12" s="451"/>
      <c r="U12" s="453"/>
    </row>
    <row r="13" spans="1:21" ht="27.75" customHeight="1">
      <c r="A13" s="436"/>
      <c r="B13" s="338" t="s">
        <v>207</v>
      </c>
      <c r="C13" s="318" t="s">
        <v>208</v>
      </c>
      <c r="D13" s="318" t="s">
        <v>207</v>
      </c>
      <c r="E13" s="318" t="s">
        <v>208</v>
      </c>
      <c r="F13" s="318" t="s">
        <v>207</v>
      </c>
      <c r="G13" s="318" t="s">
        <v>208</v>
      </c>
      <c r="H13" s="318" t="s">
        <v>207</v>
      </c>
      <c r="I13" s="318" t="s">
        <v>208</v>
      </c>
      <c r="J13" s="318" t="s">
        <v>207</v>
      </c>
      <c r="K13" s="339" t="s">
        <v>208</v>
      </c>
      <c r="L13" s="328" t="s">
        <v>207</v>
      </c>
      <c r="M13" s="326" t="s">
        <v>207</v>
      </c>
      <c r="N13" s="326" t="s">
        <v>207</v>
      </c>
      <c r="O13" s="326" t="s">
        <v>209</v>
      </c>
      <c r="P13" s="326" t="s">
        <v>210</v>
      </c>
      <c r="Q13" s="326" t="s">
        <v>211</v>
      </c>
      <c r="R13" s="329" t="s">
        <v>212</v>
      </c>
      <c r="S13" s="342" t="s">
        <v>244</v>
      </c>
      <c r="T13" s="357" t="s">
        <v>234</v>
      </c>
      <c r="U13" s="358" t="s">
        <v>235</v>
      </c>
    </row>
    <row r="14" spans="1:21" ht="24.95" customHeight="1">
      <c r="A14" s="442" t="s">
        <v>213</v>
      </c>
      <c r="B14" s="444" t="s">
        <v>152</v>
      </c>
      <c r="C14" s="389"/>
      <c r="D14" s="388" t="s">
        <v>152</v>
      </c>
      <c r="E14" s="389"/>
      <c r="F14" s="388" t="s">
        <v>152</v>
      </c>
      <c r="G14" s="389"/>
      <c r="H14" s="388" t="s">
        <v>152</v>
      </c>
      <c r="I14" s="389"/>
      <c r="J14" s="388" t="s">
        <v>152</v>
      </c>
      <c r="K14" s="426"/>
      <c r="L14" s="353" t="s">
        <v>152</v>
      </c>
      <c r="M14" s="354" t="s">
        <v>152</v>
      </c>
      <c r="N14" s="354" t="s">
        <v>152</v>
      </c>
      <c r="O14" s="439" t="s">
        <v>152</v>
      </c>
      <c r="P14" s="439"/>
      <c r="Q14" s="440" t="str">
        <f>O14</f>
        <v>版本</v>
      </c>
      <c r="R14" s="441"/>
      <c r="S14" s="457">
        <f>SUM(B15:R15)</f>
        <v>0</v>
      </c>
      <c r="T14" s="446">
        <f>S14*E9</f>
        <v>0</v>
      </c>
      <c r="U14" s="459">
        <f>S14*E8</f>
        <v>0</v>
      </c>
    </row>
    <row r="15" spans="1:21" ht="24.95" customHeight="1">
      <c r="A15" s="443"/>
      <c r="B15" s="330" t="str">
        <f>VLOOKUP(B14,工作表3!$A$5:$AZ$12,2,FALSE)</f>
        <v>金額</v>
      </c>
      <c r="C15" s="319" t="str">
        <f>VLOOKUP(B14,工作表3!$A$5:$AZ$12,3,FALSE)</f>
        <v>金額</v>
      </c>
      <c r="D15" s="319" t="str">
        <f>VLOOKUP(D14,工作表3!$A$5:$AZ$12,4,FALSE)</f>
        <v>金額</v>
      </c>
      <c r="E15" s="319" t="str">
        <f>VLOOKUP(D14,工作表3!$A$5:$AZ$12,5,FALSE)</f>
        <v>金額</v>
      </c>
      <c r="F15" s="319" t="str">
        <f>VLOOKUP(F14,工作表3!$A$5:$AZ$12,6,FALSE)</f>
        <v>金額</v>
      </c>
      <c r="G15" s="319" t="str">
        <f>VLOOKUP(F14,工作表3!$A$5:$AZ$12,7,FALSE)</f>
        <v>金額</v>
      </c>
      <c r="H15" s="319" t="str">
        <f>VLOOKUP(H14,工作表3!$A$5:$AZ$12,8,FALSE)</f>
        <v>金額</v>
      </c>
      <c r="I15" s="319" t="str">
        <f>VLOOKUP(H14,工作表3!$A$5:$AZ$12,9,FALSE)</f>
        <v>金額</v>
      </c>
      <c r="J15" s="319" t="str">
        <f>VLOOKUP(J14,工作表3!$A$5:$AZ$12,13,FALSE)</f>
        <v>金額</v>
      </c>
      <c r="K15" s="331" t="str">
        <f>VLOOKUP(J14,工作表3!$A$5:$AZ$12,14,FALSE)</f>
        <v>金額</v>
      </c>
      <c r="L15" s="330">
        <f>VLOOKUP(L14,工作表3!$A$4:$AZ$12,10,FALSE)</f>
        <v>0</v>
      </c>
      <c r="M15" s="319">
        <f>VLOOKUP(M14,工作表3!$A$4:$AZ$12,11,FALSE)</f>
        <v>0</v>
      </c>
      <c r="N15" s="319">
        <f>VLOOKUP(N14,工作表3!$A$4:$AZ$12,12,FALSE)</f>
        <v>0</v>
      </c>
      <c r="O15" s="319">
        <f>VLOOKUP(O14,工作表3!$A$4:$AZ$12,15,FALSE)</f>
        <v>0</v>
      </c>
      <c r="P15" s="319">
        <f>VLOOKUP(O14,工作表3!$A$4:$AZ$12,16,FALSE)</f>
        <v>0</v>
      </c>
      <c r="Q15" s="319">
        <f>VLOOKUP(Q14,工作表3!$A$4:$AZ$12,17,FALSE)</f>
        <v>0</v>
      </c>
      <c r="R15" s="331">
        <f>VLOOKUP(Q14,工作表3!$A$4:$AZ$12,18,FALSE)</f>
        <v>0</v>
      </c>
      <c r="S15" s="458"/>
      <c r="T15" s="446"/>
      <c r="U15" s="460"/>
    </row>
    <row r="16" spans="1:21" ht="24.95" customHeight="1">
      <c r="A16" s="447" t="s">
        <v>214</v>
      </c>
      <c r="B16" s="444" t="s">
        <v>152</v>
      </c>
      <c r="C16" s="389"/>
      <c r="D16" s="388" t="s">
        <v>152</v>
      </c>
      <c r="E16" s="389"/>
      <c r="F16" s="388" t="s">
        <v>152</v>
      </c>
      <c r="G16" s="389"/>
      <c r="H16" s="388" t="s">
        <v>152</v>
      </c>
      <c r="I16" s="389"/>
      <c r="J16" s="388" t="s">
        <v>152</v>
      </c>
      <c r="K16" s="426"/>
      <c r="L16" s="353" t="s">
        <v>152</v>
      </c>
      <c r="M16" s="354" t="s">
        <v>152</v>
      </c>
      <c r="N16" s="354" t="s">
        <v>152</v>
      </c>
      <c r="O16" s="439" t="s">
        <v>152</v>
      </c>
      <c r="P16" s="439"/>
      <c r="Q16" s="440" t="str">
        <f>O16</f>
        <v>版本</v>
      </c>
      <c r="R16" s="441"/>
      <c r="S16" s="457">
        <f>SUM(B17:R17)</f>
        <v>0</v>
      </c>
      <c r="T16" s="446">
        <f>S16*G9</f>
        <v>0</v>
      </c>
      <c r="U16" s="459">
        <f>S16*G8</f>
        <v>0</v>
      </c>
    </row>
    <row r="17" spans="1:21" ht="24.95" customHeight="1">
      <c r="A17" s="448"/>
      <c r="B17" s="330" t="str">
        <f>VLOOKUP(B16,工作表3!$A$4:$AZ$12,19,FALSE)</f>
        <v>金額</v>
      </c>
      <c r="C17" s="319" t="str">
        <f>VLOOKUP(B16,工作表3!$A$4:$AZ$12,20,FALSE)</f>
        <v>金額</v>
      </c>
      <c r="D17" s="319" t="str">
        <f>VLOOKUP(D16,工作表3!$A$4:$AZ$12,21,FALSE)</f>
        <v>金額</v>
      </c>
      <c r="E17" s="319" t="str">
        <f>VLOOKUP(D16,工作表3!$A$4:$AZ$12,22,FALSE)</f>
        <v>金額</v>
      </c>
      <c r="F17" s="319" t="str">
        <f>VLOOKUP(F16,工作表3!$A$4:$AZ$12,23,FALSE)</f>
        <v>金額</v>
      </c>
      <c r="G17" s="319" t="str">
        <f>VLOOKUP(F16,工作表3!$A$4:$AZ$12,24,FALSE)</f>
        <v>金額</v>
      </c>
      <c r="H17" s="319" t="str">
        <f>VLOOKUP(H16,工作表3!$A$4:$AZ$12,25,FALSE)</f>
        <v>金額</v>
      </c>
      <c r="I17" s="319" t="str">
        <f>VLOOKUP(H16,工作表3!$A$4:$AZ$12,26,FALSE)</f>
        <v>金額</v>
      </c>
      <c r="J17" s="319" t="str">
        <f>VLOOKUP(J16,工作表3!$A$4:$AZ$12,30,FALSE)</f>
        <v>金額</v>
      </c>
      <c r="K17" s="331" t="str">
        <f>VLOOKUP(J16,工作表3!$A$4:$AZ$12,31,FALSE)</f>
        <v>金額</v>
      </c>
      <c r="L17" s="330">
        <f>VLOOKUP(L16,工作表3!$A$4:$AZ$12,27,FALSE)</f>
        <v>0</v>
      </c>
      <c r="M17" s="319">
        <f>VLOOKUP(M16,工作表3!$A$4:$AZ$12,28,FALSE)</f>
        <v>0</v>
      </c>
      <c r="N17" s="319">
        <f>VLOOKUP(N16,工作表3!$A$4:$AZ$12,29,FALSE)</f>
        <v>0</v>
      </c>
      <c r="O17" s="319">
        <f>VLOOKUP(O16,工作表3!$A$4:$AZ$12,32,FALSE)</f>
        <v>0</v>
      </c>
      <c r="P17" s="319">
        <f>VLOOKUP(O16,工作表3!$A$4:$AZ$12,33,FALSE)</f>
        <v>0</v>
      </c>
      <c r="Q17" s="320">
        <f>VLOOKUP(Q16,工作表3!$A$4:$AZ$12,34,FALSE)</f>
        <v>0</v>
      </c>
      <c r="R17" s="332">
        <f>VLOOKUP(Q16,工作表3!$A$4:$AZ$12,35,FALSE)</f>
        <v>0</v>
      </c>
      <c r="S17" s="458"/>
      <c r="T17" s="446"/>
      <c r="U17" s="460"/>
    </row>
    <row r="18" spans="1:21" ht="24.95" customHeight="1">
      <c r="A18" s="442" t="s">
        <v>215</v>
      </c>
      <c r="B18" s="444" t="s">
        <v>152</v>
      </c>
      <c r="C18" s="389"/>
      <c r="D18" s="388" t="s">
        <v>152</v>
      </c>
      <c r="E18" s="389"/>
      <c r="F18" s="388" t="s">
        <v>152</v>
      </c>
      <c r="G18" s="389"/>
      <c r="H18" s="388" t="s">
        <v>152</v>
      </c>
      <c r="I18" s="389"/>
      <c r="J18" s="388" t="s">
        <v>152</v>
      </c>
      <c r="K18" s="426"/>
      <c r="L18" s="353" t="s">
        <v>152</v>
      </c>
      <c r="M18" s="354" t="s">
        <v>152</v>
      </c>
      <c r="N18" s="354" t="s">
        <v>152</v>
      </c>
      <c r="O18" s="439" t="s">
        <v>152</v>
      </c>
      <c r="P18" s="388"/>
      <c r="Q18" s="355">
        <v>0</v>
      </c>
      <c r="R18" s="356">
        <v>0</v>
      </c>
      <c r="S18" s="457">
        <f>SUM(B19:R19)</f>
        <v>0</v>
      </c>
      <c r="T18" s="446">
        <f>S18*I9</f>
        <v>0</v>
      </c>
      <c r="U18" s="459">
        <f>S18*I8</f>
        <v>0</v>
      </c>
    </row>
    <row r="19" spans="1:21" ht="24.95" customHeight="1" thickBot="1">
      <c r="A19" s="445"/>
      <c r="B19" s="333" t="str">
        <f>VLOOKUP(B18,工作表3!$A$4:$AZ$12,36,FALSE)</f>
        <v>金額</v>
      </c>
      <c r="C19" s="334" t="str">
        <f>VLOOKUP(B18,工作表3!$A$4:$AZ$12,37,FALSE)</f>
        <v>金額</v>
      </c>
      <c r="D19" s="334" t="str">
        <f>VLOOKUP(D18,工作表3!$A$4:$AZ$12,38,FALSE)</f>
        <v>金額</v>
      </c>
      <c r="E19" s="334" t="str">
        <f>VLOOKUP(D18,工作表3!$A$4:$AZ$12,39,FALSE)</f>
        <v>金額</v>
      </c>
      <c r="F19" s="334" t="str">
        <f>VLOOKUP(F18,工作表3!$A$4:$AZ$12,40,FALSE)</f>
        <v>金額</v>
      </c>
      <c r="G19" s="334" t="str">
        <f>VLOOKUP(F18,工作表3!$A$4:$AZ$12,41,FALSE)</f>
        <v>金額</v>
      </c>
      <c r="H19" s="334" t="str">
        <f>VLOOKUP(H18,工作表3!$A$4:$AZ$12,42,FALSE)</f>
        <v>金額</v>
      </c>
      <c r="I19" s="334" t="str">
        <f>VLOOKUP(H18,工作表3!$A$4:$AZ$12,43,FALSE)</f>
        <v>金額</v>
      </c>
      <c r="J19" s="334" t="str">
        <f>VLOOKUP(J18,工作表3!$A$4:$AZ$12,47,FALSE)</f>
        <v>金額</v>
      </c>
      <c r="K19" s="340" t="str">
        <f>VLOOKUP(J18,工作表3!$A$4:$AZ$12,48,FALSE)</f>
        <v>金額</v>
      </c>
      <c r="L19" s="333">
        <f>VLOOKUP(L18,工作表3!$A$4:$AZ$12,44,FALSE)</f>
        <v>0</v>
      </c>
      <c r="M19" s="334">
        <f>VLOOKUP(M18,工作表3!$A$4:$AZ$12,45,FALSE)</f>
        <v>0</v>
      </c>
      <c r="N19" s="334">
        <f>VLOOKUP(N18,工作表3!$A$4:$AZ$12,46,FALSE)</f>
        <v>0</v>
      </c>
      <c r="O19" s="334">
        <f>VLOOKUP(O18,工作表3!$A$4:$AZ$12,49,FALSE)</f>
        <v>0</v>
      </c>
      <c r="P19" s="335">
        <f>VLOOKUP(O18,工作表3!$A$4:$AZ$12,50,FALSE)</f>
        <v>0</v>
      </c>
      <c r="Q19" s="336">
        <v>0</v>
      </c>
      <c r="R19" s="337">
        <v>0</v>
      </c>
      <c r="S19" s="458"/>
      <c r="T19" s="446"/>
      <c r="U19" s="460"/>
    </row>
    <row r="20" spans="1:21" ht="24.95" customHeight="1" thickBot="1">
      <c r="A20" s="32"/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17" t="s">
        <v>45</v>
      </c>
      <c r="T20" s="346">
        <f>SUM(T14:T19)</f>
        <v>0</v>
      </c>
      <c r="U20" s="359">
        <f>SUM(U14:U19)</f>
        <v>0</v>
      </c>
    </row>
    <row r="21" spans="1:21" ht="24.95" customHeight="1">
      <c r="A21" s="421" t="s">
        <v>236</v>
      </c>
      <c r="B21" s="454"/>
      <c r="C21" s="454"/>
      <c r="D21" s="454"/>
      <c r="E21" s="454"/>
      <c r="F21" s="454"/>
      <c r="G21" s="454"/>
      <c r="H21" s="438"/>
      <c r="I21" s="399"/>
      <c r="J21" s="399"/>
      <c r="K21" s="399"/>
      <c r="L21" s="32"/>
      <c r="M21" s="32" t="s">
        <v>216</v>
      </c>
      <c r="N21" s="32"/>
      <c r="P21" s="347"/>
      <c r="Q21" s="347"/>
      <c r="R21" s="347"/>
      <c r="S21" s="347"/>
      <c r="T21" s="347"/>
      <c r="U21" s="347"/>
    </row>
    <row r="22" spans="1:21" ht="24.95" customHeight="1">
      <c r="A22" s="390" t="s">
        <v>230</v>
      </c>
      <c r="B22" s="391"/>
      <c r="C22" s="391"/>
      <c r="D22" s="391"/>
      <c r="E22" s="391"/>
      <c r="F22" s="391"/>
      <c r="G22" s="391"/>
      <c r="H22" s="392"/>
      <c r="I22" s="400">
        <f>SUM(B15:K15)*E9+SUM(B17:K17)*G9+SUM(B19:K19)*I9</f>
        <v>0</v>
      </c>
      <c r="J22" s="400"/>
      <c r="K22" s="400"/>
      <c r="L22" s="348"/>
      <c r="M22" s="32" t="s">
        <v>217</v>
      </c>
      <c r="N22" s="348"/>
      <c r="P22" s="349"/>
      <c r="Q22" s="349"/>
      <c r="R22" s="349"/>
      <c r="S22" s="349"/>
      <c r="T22" s="349"/>
      <c r="U22" s="349"/>
    </row>
    <row r="23" spans="1:21" ht="24.95" customHeight="1" thickBot="1">
      <c r="A23" s="393" t="s">
        <v>231</v>
      </c>
      <c r="B23" s="394"/>
      <c r="C23" s="394"/>
      <c r="D23" s="394"/>
      <c r="E23" s="394"/>
      <c r="F23" s="394"/>
      <c r="G23" s="394"/>
      <c r="H23" s="395"/>
      <c r="I23" s="401">
        <f>T20-I22</f>
        <v>0</v>
      </c>
      <c r="J23" s="401"/>
      <c r="K23" s="401"/>
      <c r="L23" s="348"/>
      <c r="M23" s="32" t="s">
        <v>252</v>
      </c>
      <c r="N23" s="348"/>
      <c r="P23" s="349"/>
      <c r="Q23" s="349"/>
      <c r="R23" s="349"/>
      <c r="S23" s="349"/>
      <c r="T23" s="349"/>
      <c r="U23" s="349"/>
    </row>
    <row r="24" spans="1:21" ht="24.95" customHeight="1" thickBot="1">
      <c r="A24" s="396" t="s">
        <v>232</v>
      </c>
      <c r="B24" s="397"/>
      <c r="C24" s="397"/>
      <c r="D24" s="397"/>
      <c r="E24" s="397"/>
      <c r="F24" s="397"/>
      <c r="G24" s="397"/>
      <c r="H24" s="398"/>
      <c r="I24" s="402">
        <f>I21+I22+I23</f>
        <v>0</v>
      </c>
      <c r="J24" s="402"/>
      <c r="K24" s="403"/>
      <c r="L24" s="32"/>
      <c r="M24" s="32" t="s">
        <v>218</v>
      </c>
      <c r="N24" s="32"/>
      <c r="P24" s="350"/>
      <c r="Q24" s="350"/>
      <c r="R24" s="350"/>
      <c r="S24" s="350"/>
      <c r="T24" s="350"/>
      <c r="U24" s="350"/>
    </row>
    <row r="25" spans="1:21" ht="16.5">
      <c r="A25" s="32"/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</row>
    <row r="26" spans="1:21" ht="16.5">
      <c r="A26" s="32" t="s">
        <v>219</v>
      </c>
      <c r="B26" s="32"/>
      <c r="C26" s="32"/>
      <c r="D26" s="32"/>
      <c r="E26" s="32"/>
      <c r="F26" s="32" t="s">
        <v>220</v>
      </c>
      <c r="G26" s="32"/>
      <c r="I26" s="32"/>
      <c r="J26" s="32"/>
      <c r="M26" s="32" t="s">
        <v>221</v>
      </c>
      <c r="N26" s="32"/>
      <c r="R26" s="32"/>
      <c r="T26" s="32" t="s">
        <v>222</v>
      </c>
      <c r="U26" s="32"/>
    </row>
    <row r="27" spans="1:21" ht="16.5">
      <c r="B27" s="32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</row>
    <row r="28" spans="1:21" ht="16.5">
      <c r="B28" s="32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</row>
    <row r="29" spans="1:21" ht="16.5"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</row>
    <row r="31" spans="1:21" ht="20.25" thickBot="1">
      <c r="A31" s="406" t="s">
        <v>246</v>
      </c>
      <c r="B31" s="406"/>
      <c r="C31" s="406"/>
      <c r="D31" s="406"/>
      <c r="E31" s="406"/>
      <c r="F31" s="406"/>
      <c r="G31" s="406"/>
      <c r="H31" s="406"/>
      <c r="I31" s="406"/>
      <c r="J31" s="406"/>
      <c r="K31" s="406"/>
      <c r="L31" s="406"/>
      <c r="M31" s="406"/>
      <c r="N31" s="406"/>
      <c r="O31" s="406"/>
      <c r="P31" s="406"/>
      <c r="Q31" s="406"/>
      <c r="R31" s="406"/>
      <c r="S31" s="407"/>
      <c r="T31" s="407"/>
      <c r="U31" s="96"/>
    </row>
    <row r="32" spans="1:21" ht="21" customHeight="1">
      <c r="A32" s="427" t="s">
        <v>247</v>
      </c>
      <c r="B32" s="429" t="s">
        <v>198</v>
      </c>
      <c r="C32" s="430"/>
      <c r="D32" s="431" t="s">
        <v>199</v>
      </c>
      <c r="E32" s="430"/>
      <c r="F32" s="431" t="s">
        <v>200</v>
      </c>
      <c r="G32" s="430"/>
      <c r="H32" s="431" t="s">
        <v>201</v>
      </c>
      <c r="I32" s="430"/>
      <c r="J32" s="431" t="s">
        <v>202</v>
      </c>
      <c r="K32" s="432"/>
      <c r="L32" s="376" t="s">
        <v>203</v>
      </c>
      <c r="M32" s="377" t="s">
        <v>204</v>
      </c>
      <c r="N32" s="377" t="s">
        <v>205</v>
      </c>
      <c r="O32" s="433" t="s">
        <v>206</v>
      </c>
      <c r="P32" s="434"/>
      <c r="Q32" s="434"/>
      <c r="R32" s="434"/>
      <c r="S32" s="412" t="s">
        <v>249</v>
      </c>
      <c r="T32" s="481" t="s">
        <v>250</v>
      </c>
      <c r="U32" s="481" t="s">
        <v>248</v>
      </c>
    </row>
    <row r="33" spans="1:21" ht="21" customHeight="1">
      <c r="A33" s="428"/>
      <c r="B33" s="362" t="s">
        <v>207</v>
      </c>
      <c r="C33" s="363" t="s">
        <v>208</v>
      </c>
      <c r="D33" s="363" t="s">
        <v>207</v>
      </c>
      <c r="E33" s="363" t="s">
        <v>208</v>
      </c>
      <c r="F33" s="363" t="s">
        <v>207</v>
      </c>
      <c r="G33" s="363" t="s">
        <v>208</v>
      </c>
      <c r="H33" s="363" t="s">
        <v>207</v>
      </c>
      <c r="I33" s="363" t="s">
        <v>208</v>
      </c>
      <c r="J33" s="363" t="s">
        <v>207</v>
      </c>
      <c r="K33" s="364" t="s">
        <v>208</v>
      </c>
      <c r="L33" s="362" t="s">
        <v>207</v>
      </c>
      <c r="M33" s="363" t="s">
        <v>207</v>
      </c>
      <c r="N33" s="363" t="s">
        <v>207</v>
      </c>
      <c r="O33" s="363" t="s">
        <v>209</v>
      </c>
      <c r="P33" s="363" t="s">
        <v>210</v>
      </c>
      <c r="Q33" s="363" t="s">
        <v>211</v>
      </c>
      <c r="R33" s="378" t="s">
        <v>212</v>
      </c>
      <c r="S33" s="412"/>
      <c r="T33" s="482"/>
      <c r="U33" s="482"/>
    </row>
    <row r="34" spans="1:21" ht="19.5">
      <c r="A34" s="408" t="s">
        <v>213</v>
      </c>
      <c r="B34" s="385" t="str">
        <f>B14</f>
        <v>版本</v>
      </c>
      <c r="C34" s="386"/>
      <c r="D34" s="387" t="str">
        <f>D14</f>
        <v>版本</v>
      </c>
      <c r="E34" s="386"/>
      <c r="F34" s="387" t="str">
        <f>F14</f>
        <v>版本</v>
      </c>
      <c r="G34" s="386"/>
      <c r="H34" s="387" t="str">
        <f>H14</f>
        <v>版本</v>
      </c>
      <c r="I34" s="386"/>
      <c r="J34" s="387" t="str">
        <f>J14</f>
        <v>版本</v>
      </c>
      <c r="K34" s="404"/>
      <c r="L34" s="365" t="str">
        <f>L14</f>
        <v>版本</v>
      </c>
      <c r="M34" s="366" t="str">
        <f>M14</f>
        <v>版本</v>
      </c>
      <c r="N34" s="366" t="str">
        <f>N14</f>
        <v>版本</v>
      </c>
      <c r="O34" s="405" t="str">
        <f>O14</f>
        <v>版本</v>
      </c>
      <c r="P34" s="405"/>
      <c r="Q34" s="405" t="str">
        <f>Q14</f>
        <v>版本</v>
      </c>
      <c r="R34" s="387"/>
      <c r="S34" s="413">
        <f>SUM(B35:R35)</f>
        <v>0</v>
      </c>
      <c r="T34" s="483">
        <f>S34*E9</f>
        <v>0</v>
      </c>
      <c r="U34" s="483">
        <f>S34*E8</f>
        <v>0</v>
      </c>
    </row>
    <row r="35" spans="1:21" ht="15.75">
      <c r="A35" s="414"/>
      <c r="B35" s="367" t="str">
        <f>VLOOKUP(B34,工作表3!$BA$5:$CZ$12,2,FALSE)</f>
        <v>金額</v>
      </c>
      <c r="C35" s="368" t="str">
        <f>VLOOKUP(B34,工作表3!$BA$5:$CZ$12,3,FALSE)</f>
        <v>金額</v>
      </c>
      <c r="D35" s="368" t="str">
        <f>VLOOKUP(D34,工作表3!$BA$5:$CZ$12,4,FALSE)</f>
        <v>金額</v>
      </c>
      <c r="E35" s="368" t="str">
        <f>VLOOKUP(D34,工作表3!$BA$5:$CZ$12,5,FALSE)</f>
        <v>金額</v>
      </c>
      <c r="F35" s="368" t="str">
        <f>VLOOKUP(F34,工作表3!$BA$5:$CZ$12,6,FALSE)</f>
        <v>金額</v>
      </c>
      <c r="G35" s="368" t="str">
        <f>VLOOKUP(F34,工作表3!$BA$5:$CZ$12,7,FALSE)</f>
        <v>金額</v>
      </c>
      <c r="H35" s="368" t="str">
        <f>VLOOKUP(H34,工作表3!$BA$5:$CZ$12,8,FALSE)</f>
        <v>金額</v>
      </c>
      <c r="I35" s="368" t="str">
        <f>VLOOKUP(H34,工作表3!$BA$5:$CZ$12,9,FALSE)</f>
        <v>金額</v>
      </c>
      <c r="J35" s="368" t="str">
        <f>VLOOKUP(J34,工作表3!$BA$5:$CZ$12,13,FALSE)</f>
        <v>金額</v>
      </c>
      <c r="K35" s="369" t="str">
        <f>VLOOKUP(J34,工作表3!$BA$5:$CZ$12,14,FALSE)</f>
        <v>金額</v>
      </c>
      <c r="L35" s="367" t="str">
        <f>VLOOKUP(L34,工作表3!$BA$5:$CZ$12,10,FALSE)</f>
        <v>金額</v>
      </c>
      <c r="M35" s="368" t="str">
        <f>VLOOKUP(M34,工作表3!$BA$5:$CZ$12,11,FALSE)</f>
        <v>金額</v>
      </c>
      <c r="N35" s="368" t="str">
        <f>VLOOKUP(N34,工作表3!$BA$5:$CZ$12,12,FALSE)</f>
        <v>金額</v>
      </c>
      <c r="O35" s="368" t="str">
        <f>VLOOKUP(O34,工作表3!$BA$5:$CZ$12,15,FALSE)</f>
        <v>金額</v>
      </c>
      <c r="P35" s="368" t="str">
        <f>VLOOKUP(O34,工作表3!$BA$5:$CZ$12,16,FALSE)</f>
        <v>金額</v>
      </c>
      <c r="Q35" s="368" t="str">
        <f>VLOOKUP(Q34,工作表3!$BA$5:$CZ$12,17,FALSE)</f>
        <v>金額</v>
      </c>
      <c r="R35" s="379" t="str">
        <f>VLOOKUP(Q34,工作表3!$BA$5:$CZ$12,18,FALSE)</f>
        <v>金額</v>
      </c>
      <c r="S35" s="413"/>
      <c r="T35" s="484"/>
      <c r="U35" s="484"/>
    </row>
    <row r="36" spans="1:21" ht="19.5">
      <c r="A36" s="410" t="s">
        <v>214</v>
      </c>
      <c r="B36" s="385" t="str">
        <f>B16</f>
        <v>版本</v>
      </c>
      <c r="C36" s="386"/>
      <c r="D36" s="387" t="str">
        <f>D16</f>
        <v>版本</v>
      </c>
      <c r="E36" s="386"/>
      <c r="F36" s="387" t="str">
        <f>F16</f>
        <v>版本</v>
      </c>
      <c r="G36" s="386"/>
      <c r="H36" s="387" t="str">
        <f>H16</f>
        <v>版本</v>
      </c>
      <c r="I36" s="386"/>
      <c r="J36" s="387" t="str">
        <f>J16</f>
        <v>版本</v>
      </c>
      <c r="K36" s="404"/>
      <c r="L36" s="365" t="str">
        <f>L16</f>
        <v>版本</v>
      </c>
      <c r="M36" s="366" t="str">
        <f>M16</f>
        <v>版本</v>
      </c>
      <c r="N36" s="366" t="str">
        <f>N16</f>
        <v>版本</v>
      </c>
      <c r="O36" s="405" t="str">
        <f>O16</f>
        <v>版本</v>
      </c>
      <c r="P36" s="405"/>
      <c r="Q36" s="405" t="str">
        <f>Q16</f>
        <v>版本</v>
      </c>
      <c r="R36" s="387"/>
      <c r="S36" s="413">
        <f>SUM(B37:R37)</f>
        <v>0</v>
      </c>
      <c r="T36" s="483">
        <f>S36*G9</f>
        <v>0</v>
      </c>
      <c r="U36" s="483">
        <f>S36*G8</f>
        <v>0</v>
      </c>
    </row>
    <row r="37" spans="1:21" ht="15.75">
      <c r="A37" s="411"/>
      <c r="B37" s="367" t="str">
        <f>VLOOKUP(B36,工作表3!$BA$5:$CZ$12,19,FALSE)</f>
        <v>金額</v>
      </c>
      <c r="C37" s="368" t="str">
        <f>VLOOKUP(B36,工作表3!$BA$5:$CZ$12,20,FALSE)</f>
        <v>金額</v>
      </c>
      <c r="D37" s="368" t="str">
        <f>VLOOKUP(D36,工作表3!$BA$5:$CZ$12,21,FALSE)</f>
        <v>金額</v>
      </c>
      <c r="E37" s="368" t="str">
        <f>VLOOKUP(D36,工作表3!$BA$5:$CZ$12,22,FALSE)</f>
        <v>金額</v>
      </c>
      <c r="F37" s="368" t="str">
        <f>VLOOKUP(F36,工作表3!$BA$5:$CZ$12,23,FALSE)</f>
        <v>金額</v>
      </c>
      <c r="G37" s="368" t="str">
        <f>VLOOKUP(F36,工作表3!$BA$5:$CZ$12,24,FALSE)</f>
        <v>金額</v>
      </c>
      <c r="H37" s="368" t="str">
        <f>VLOOKUP(H36,工作表3!$BA$5:$CZ$12,25,FALSE)</f>
        <v>金額</v>
      </c>
      <c r="I37" s="368" t="str">
        <f>VLOOKUP(H36,工作表3!$BA$5:$CZ$12,26,FALSE)</f>
        <v>金額</v>
      </c>
      <c r="J37" s="368" t="str">
        <f>VLOOKUP(J36,工作表3!$BA$5:$CZ$12,30,FALSE)</f>
        <v>金額</v>
      </c>
      <c r="K37" s="369" t="str">
        <f>VLOOKUP(J36,工作表3!$BA$5:$CZ$12,31,FALSE)</f>
        <v>金額</v>
      </c>
      <c r="L37" s="367" t="str">
        <f>VLOOKUP(L36,工作表3!$BA$5:$CZ$12,27,FALSE)</f>
        <v>金額</v>
      </c>
      <c r="M37" s="368" t="str">
        <f>VLOOKUP(M36,工作表3!$BA$5:$CZ$12,28,FALSE)</f>
        <v>金額</v>
      </c>
      <c r="N37" s="368" t="str">
        <f>VLOOKUP(N36,工作表3!$BA$5:$CZ$12,29,FALSE)</f>
        <v>金額</v>
      </c>
      <c r="O37" s="368" t="str">
        <f>VLOOKUP(O36,工作表3!$BA$5:$CZ$12,32,FALSE)</f>
        <v>金額</v>
      </c>
      <c r="P37" s="368" t="str">
        <f>VLOOKUP(O36,工作表3!$BA$5:$CZ$12,33,FALSE)</f>
        <v>金額</v>
      </c>
      <c r="Q37" s="370" t="str">
        <f>VLOOKUP(Q36,工作表3!$BA$5:$CZ$12,34,FALSE)</f>
        <v>金額</v>
      </c>
      <c r="R37" s="380" t="str">
        <f>VLOOKUP(Q36,工作表3!$BA$5:$CZ$12,35,FALSE)</f>
        <v>金額</v>
      </c>
      <c r="S37" s="413"/>
      <c r="T37" s="484"/>
      <c r="U37" s="484"/>
    </row>
    <row r="38" spans="1:21" ht="19.5">
      <c r="A38" s="408" t="s">
        <v>215</v>
      </c>
      <c r="B38" s="385" t="str">
        <f>B18</f>
        <v>版本</v>
      </c>
      <c r="C38" s="386"/>
      <c r="D38" s="387" t="str">
        <f>D18</f>
        <v>版本</v>
      </c>
      <c r="E38" s="386"/>
      <c r="F38" s="387" t="str">
        <f>F18</f>
        <v>版本</v>
      </c>
      <c r="G38" s="386"/>
      <c r="H38" s="387" t="str">
        <f>H18</f>
        <v>版本</v>
      </c>
      <c r="I38" s="386"/>
      <c r="J38" s="387" t="str">
        <f>J18</f>
        <v>版本</v>
      </c>
      <c r="K38" s="404"/>
      <c r="L38" s="365" t="str">
        <f>L18</f>
        <v>版本</v>
      </c>
      <c r="M38" s="366" t="str">
        <f>M18</f>
        <v>版本</v>
      </c>
      <c r="N38" s="366" t="str">
        <f>N18</f>
        <v>版本</v>
      </c>
      <c r="O38" s="405" t="str">
        <f>O18</f>
        <v>版本</v>
      </c>
      <c r="P38" s="387"/>
      <c r="Q38" s="371">
        <v>0</v>
      </c>
      <c r="R38" s="381">
        <v>0</v>
      </c>
      <c r="S38" s="413">
        <f>SUM(Q39:R39)</f>
        <v>0</v>
      </c>
      <c r="T38" s="483">
        <f>S38*I9</f>
        <v>0</v>
      </c>
      <c r="U38" s="483">
        <f>S38*I8</f>
        <v>0</v>
      </c>
    </row>
    <row r="39" spans="1:21" ht="16.5" thickBot="1">
      <c r="A39" s="409"/>
      <c r="B39" s="372" t="str">
        <f>VLOOKUP(B38,工作表3!$BA$5:$CZ$12,36,FALSE)</f>
        <v>金額</v>
      </c>
      <c r="C39" s="373" t="str">
        <f>VLOOKUP(B38,工作表3!$BA$5:$CZ$12,37,FALSE)</f>
        <v>金額</v>
      </c>
      <c r="D39" s="373" t="str">
        <f>VLOOKUP(D38,工作表3!$BA$5:$CZ$12,38,FALSE)</f>
        <v>金額</v>
      </c>
      <c r="E39" s="373" t="str">
        <f>VLOOKUP(D38,工作表3!$BA$5:$CZ$12,39,FALSE)</f>
        <v>金額</v>
      </c>
      <c r="F39" s="373" t="str">
        <f>VLOOKUP(F38,工作表3!$BA$5:$CZ$12,40,FALSE)</f>
        <v>金額</v>
      </c>
      <c r="G39" s="373" t="str">
        <f>VLOOKUP(F38,工作表3!$BA$5:$CZ$12,41,FALSE)</f>
        <v>金額</v>
      </c>
      <c r="H39" s="373" t="str">
        <f>VLOOKUP(H38,工作表3!$BA$5:$CZ$12,42,FALSE)</f>
        <v>金額</v>
      </c>
      <c r="I39" s="373" t="str">
        <f>VLOOKUP(H38,工作表3!$BA$5:$CZ$12,43,FALSE)</f>
        <v>金額</v>
      </c>
      <c r="J39" s="373" t="str">
        <f>VLOOKUP(J38,工作表3!$BA$5:$CZ$12,47,FALSE)</f>
        <v>金額</v>
      </c>
      <c r="K39" s="374" t="str">
        <f>VLOOKUP(J38,工作表3!$BA$5:$CZ$12,48,FALSE)</f>
        <v>金額</v>
      </c>
      <c r="L39" s="372" t="str">
        <f>VLOOKUP(L38,工作表3!$BA$5:$CZ$12,44,FALSE)</f>
        <v>金額</v>
      </c>
      <c r="M39" s="373" t="str">
        <f>VLOOKUP(M38,工作表3!$BA$5:$CZ$12,45,FALSE)</f>
        <v>金額</v>
      </c>
      <c r="N39" s="373" t="str">
        <f>VLOOKUP(N38,工作表3!$BA$5:$CZ$12,46,FALSE)</f>
        <v>金額</v>
      </c>
      <c r="O39" s="373" t="str">
        <f>VLOOKUP(O38,工作表3!$BA$5:$CZ$12,49,FALSE)</f>
        <v>金額</v>
      </c>
      <c r="P39" s="375" t="str">
        <f>VLOOKUP(O38,工作表3!$BA$5:$CZ$12,50,FALSE)</f>
        <v>金額</v>
      </c>
      <c r="Q39" s="373">
        <v>0</v>
      </c>
      <c r="R39" s="375">
        <v>0</v>
      </c>
      <c r="S39" s="413"/>
      <c r="T39" s="484"/>
      <c r="U39" s="484"/>
    </row>
    <row r="40" spans="1:21" ht="28.5" customHeight="1">
      <c r="A40" s="32"/>
      <c r="B40" s="383"/>
      <c r="C40" s="383"/>
      <c r="D40" s="383"/>
      <c r="E40" s="383"/>
      <c r="F40" s="383"/>
      <c r="G40" s="383"/>
      <c r="H40" s="383"/>
      <c r="I40" s="383"/>
      <c r="J40" s="383"/>
      <c r="K40" s="383"/>
      <c r="L40" s="383"/>
      <c r="M40" s="383"/>
      <c r="N40" s="383"/>
      <c r="O40" s="383"/>
      <c r="P40" s="383"/>
      <c r="Q40" s="383"/>
      <c r="R40" s="383"/>
      <c r="S40" s="382" t="s">
        <v>251</v>
      </c>
      <c r="T40" s="384">
        <f>SUM(T34:T39)</f>
        <v>0</v>
      </c>
      <c r="U40" s="384">
        <f>SUM(U34:U39)</f>
        <v>0</v>
      </c>
    </row>
    <row r="41" spans="1:21">
      <c r="B41" s="96"/>
      <c r="C41" s="96"/>
      <c r="D41" s="96"/>
      <c r="E41" s="96"/>
      <c r="F41" s="96"/>
      <c r="G41" s="96"/>
      <c r="H41" s="96"/>
      <c r="I41" s="96"/>
      <c r="J41" s="96"/>
      <c r="K41" s="96"/>
      <c r="L41" s="96"/>
      <c r="M41" s="96"/>
      <c r="N41" s="96"/>
      <c r="O41" s="96"/>
      <c r="P41" s="96"/>
      <c r="Q41" s="96"/>
      <c r="R41" s="96"/>
      <c r="S41" s="96"/>
      <c r="T41" s="96"/>
      <c r="U41" s="96"/>
    </row>
  </sheetData>
  <sheetProtection formatCells="0" formatColumns="0" formatRows="0" insertColumns="0" insertRows="0" insertHyperlinks="0" deleteColumns="0" deleteRows="0" selectLockedCells="1" sort="0" autoFilter="0" pivotTables="0"/>
  <mergeCells count="125">
    <mergeCell ref="U32:U33"/>
    <mergeCell ref="T34:T35"/>
    <mergeCell ref="T36:T37"/>
    <mergeCell ref="T38:T39"/>
    <mergeCell ref="T32:T33"/>
    <mergeCell ref="U34:U35"/>
    <mergeCell ref="U36:U37"/>
    <mergeCell ref="U38:U39"/>
    <mergeCell ref="A5:A9"/>
    <mergeCell ref="Q6:R6"/>
    <mergeCell ref="Q8:R8"/>
    <mergeCell ref="B7:D7"/>
    <mergeCell ref="E7:F7"/>
    <mergeCell ref="G7:H7"/>
    <mergeCell ref="I7:J7"/>
    <mergeCell ref="N7:R7"/>
    <mergeCell ref="B8:D8"/>
    <mergeCell ref="E8:F8"/>
    <mergeCell ref="G8:H8"/>
    <mergeCell ref="I8:J8"/>
    <mergeCell ref="O8:P8"/>
    <mergeCell ref="M5:M9"/>
    <mergeCell ref="T18:T19"/>
    <mergeCell ref="O18:P18"/>
    <mergeCell ref="S18:S19"/>
    <mergeCell ref="U14:U15"/>
    <mergeCell ref="U16:U17"/>
    <mergeCell ref="U18:U19"/>
    <mergeCell ref="B11:K11"/>
    <mergeCell ref="L11:R11"/>
    <mergeCell ref="T14:T15"/>
    <mergeCell ref="B9:D9"/>
    <mergeCell ref="E9:F9"/>
    <mergeCell ref="G9:H9"/>
    <mergeCell ref="I9:J9"/>
    <mergeCell ref="O9:P9"/>
    <mergeCell ref="Q9:R9"/>
    <mergeCell ref="T16:T17"/>
    <mergeCell ref="A16:A17"/>
    <mergeCell ref="B16:C16"/>
    <mergeCell ref="D16:E16"/>
    <mergeCell ref="J16:K16"/>
    <mergeCell ref="O16:P16"/>
    <mergeCell ref="Q16:R16"/>
    <mergeCell ref="M1:U2"/>
    <mergeCell ref="S11:S12"/>
    <mergeCell ref="T11:T12"/>
    <mergeCell ref="U11:U12"/>
    <mergeCell ref="N5:R5"/>
    <mergeCell ref="S14:S15"/>
    <mergeCell ref="S16:S17"/>
    <mergeCell ref="B5:D5"/>
    <mergeCell ref="E5:K5"/>
    <mergeCell ref="N6:P6"/>
    <mergeCell ref="S5:U5"/>
    <mergeCell ref="B6:D6"/>
    <mergeCell ref="E6:F6"/>
    <mergeCell ref="G6:H6"/>
    <mergeCell ref="I6:J6"/>
    <mergeCell ref="J12:K12"/>
    <mergeCell ref="O12:R12"/>
    <mergeCell ref="J14:K14"/>
    <mergeCell ref="A32:A33"/>
    <mergeCell ref="B32:C32"/>
    <mergeCell ref="D32:E32"/>
    <mergeCell ref="F32:G32"/>
    <mergeCell ref="H32:I32"/>
    <mergeCell ref="J32:K32"/>
    <mergeCell ref="O32:R32"/>
    <mergeCell ref="A12:A13"/>
    <mergeCell ref="B12:C12"/>
    <mergeCell ref="D12:E12"/>
    <mergeCell ref="F12:G12"/>
    <mergeCell ref="H12:I12"/>
    <mergeCell ref="O14:P14"/>
    <mergeCell ref="Q14:R14"/>
    <mergeCell ref="A14:A15"/>
    <mergeCell ref="B14:C14"/>
    <mergeCell ref="J38:K38"/>
    <mergeCell ref="O38:P38"/>
    <mergeCell ref="A31:T31"/>
    <mergeCell ref="A38:A39"/>
    <mergeCell ref="B38:C38"/>
    <mergeCell ref="D38:E38"/>
    <mergeCell ref="F38:G38"/>
    <mergeCell ref="H38:I38"/>
    <mergeCell ref="J34:K34"/>
    <mergeCell ref="O34:P34"/>
    <mergeCell ref="Q34:R34"/>
    <mergeCell ref="A36:A37"/>
    <mergeCell ref="B36:C36"/>
    <mergeCell ref="D36:E36"/>
    <mergeCell ref="F36:G36"/>
    <mergeCell ref="H36:I36"/>
    <mergeCell ref="J36:K36"/>
    <mergeCell ref="O36:P36"/>
    <mergeCell ref="Q36:R36"/>
    <mergeCell ref="S32:S33"/>
    <mergeCell ref="S34:S35"/>
    <mergeCell ref="S36:S37"/>
    <mergeCell ref="S38:S39"/>
    <mergeCell ref="A34:A35"/>
    <mergeCell ref="B34:C34"/>
    <mergeCell ref="D34:E34"/>
    <mergeCell ref="F34:G34"/>
    <mergeCell ref="H34:I34"/>
    <mergeCell ref="D14:E14"/>
    <mergeCell ref="F14:G14"/>
    <mergeCell ref="H14:I14"/>
    <mergeCell ref="F16:G16"/>
    <mergeCell ref="H16:I16"/>
    <mergeCell ref="A22:H22"/>
    <mergeCell ref="A23:H23"/>
    <mergeCell ref="A24:H24"/>
    <mergeCell ref="I21:K21"/>
    <mergeCell ref="I22:K22"/>
    <mergeCell ref="I23:K23"/>
    <mergeCell ref="I24:K24"/>
    <mergeCell ref="A18:A19"/>
    <mergeCell ref="B18:C18"/>
    <mergeCell ref="D18:E18"/>
    <mergeCell ref="F18:G18"/>
    <mergeCell ref="H18:I18"/>
    <mergeCell ref="J18:K18"/>
    <mergeCell ref="A21:H21"/>
  </mergeCells>
  <phoneticPr fontId="3" type="noConversion"/>
  <dataValidations count="1">
    <dataValidation type="list" allowBlank="1" showInputMessage="1" showErrorMessage="1" sqref="B14:R14 B16:R16 B18:P18 B34:R34 B36:R36 B38:P38">
      <formula1>版本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83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Q38"/>
  <sheetViews>
    <sheetView zoomScale="90" zoomScaleNormal="90" workbookViewId="0">
      <selection activeCell="F20" sqref="F20"/>
    </sheetView>
  </sheetViews>
  <sheetFormatPr defaultColWidth="10.1640625" defaultRowHeight="16.5"/>
  <cols>
    <col min="1" max="1" width="15" style="43" customWidth="1"/>
    <col min="2" max="2" width="18.83203125" style="43" customWidth="1"/>
    <col min="3" max="3" width="17.83203125" style="50" customWidth="1"/>
    <col min="4" max="4" width="11" style="43" customWidth="1"/>
    <col min="5" max="5" width="10" style="43" customWidth="1"/>
    <col min="6" max="6" width="11.33203125" style="43" customWidth="1"/>
    <col min="7" max="7" width="10.83203125" style="43" customWidth="1"/>
    <col min="8" max="8" width="12" style="43" customWidth="1"/>
    <col min="9" max="9" width="5.6640625" style="43" customWidth="1"/>
    <col min="10" max="10" width="5.5" style="43" customWidth="1"/>
    <col min="11" max="11" width="6.6640625" style="43" customWidth="1"/>
    <col min="12" max="12" width="14" style="43" customWidth="1"/>
    <col min="13" max="16384" width="10.1640625" style="43"/>
  </cols>
  <sheetData>
    <row r="1" spans="1:17" ht="21">
      <c r="A1" s="512" t="s">
        <v>193</v>
      </c>
      <c r="B1" s="512"/>
      <c r="C1" s="512"/>
      <c r="D1" s="512"/>
      <c r="E1" s="512"/>
      <c r="F1" s="512"/>
      <c r="G1" s="512"/>
      <c r="H1" s="73"/>
      <c r="I1" s="73"/>
      <c r="J1" s="73"/>
      <c r="K1" s="73"/>
      <c r="L1" s="73"/>
    </row>
    <row r="2" spans="1:17" ht="27.75">
      <c r="A2" s="513" t="s">
        <v>80</v>
      </c>
      <c r="B2" s="513"/>
      <c r="C2" s="513"/>
      <c r="D2" s="513"/>
      <c r="E2" s="513"/>
      <c r="F2" s="513"/>
      <c r="G2" s="513"/>
      <c r="H2" s="44"/>
      <c r="I2" s="44"/>
      <c r="J2" s="44"/>
      <c r="K2" s="44"/>
      <c r="L2" s="44"/>
    </row>
    <row r="3" spans="1:17" ht="32.65" customHeight="1">
      <c r="A3" s="514" t="s">
        <v>81</v>
      </c>
      <c r="B3" s="516" t="s">
        <v>82</v>
      </c>
      <c r="C3" s="516" t="s">
        <v>83</v>
      </c>
      <c r="D3" s="518" t="s">
        <v>84</v>
      </c>
      <c r="E3" s="519"/>
      <c r="F3" s="514" t="s">
        <v>85</v>
      </c>
      <c r="G3" s="514"/>
      <c r="Q3" s="45"/>
    </row>
    <row r="4" spans="1:17" ht="22.5" customHeight="1">
      <c r="A4" s="515"/>
      <c r="B4" s="517"/>
      <c r="C4" s="517"/>
      <c r="D4" s="74" t="s">
        <v>77</v>
      </c>
      <c r="E4" s="74" t="s">
        <v>78</v>
      </c>
      <c r="F4" s="75" t="s">
        <v>86</v>
      </c>
      <c r="G4" s="75" t="s">
        <v>87</v>
      </c>
    </row>
    <row r="5" spans="1:17" ht="28.9" customHeight="1">
      <c r="A5" s="76"/>
      <c r="B5" s="77"/>
      <c r="C5" s="78"/>
      <c r="D5" s="77"/>
      <c r="E5" s="77"/>
      <c r="F5" s="77"/>
      <c r="G5" s="77"/>
      <c r="H5" s="46"/>
    </row>
    <row r="6" spans="1:17" ht="28.9" customHeight="1">
      <c r="A6" s="76"/>
      <c r="B6" s="81"/>
      <c r="C6" s="78"/>
      <c r="D6" s="81"/>
      <c r="E6" s="81"/>
      <c r="F6" s="81"/>
      <c r="G6" s="81"/>
    </row>
    <row r="7" spans="1:17" ht="28.9" customHeight="1">
      <c r="A7" s="76"/>
      <c r="B7" s="81"/>
      <c r="C7" s="78"/>
      <c r="D7" s="81"/>
      <c r="E7" s="81"/>
      <c r="F7" s="81"/>
      <c r="G7" s="81"/>
    </row>
    <row r="8" spans="1:17" ht="28.9" customHeight="1">
      <c r="A8" s="76"/>
      <c r="B8" s="81"/>
      <c r="C8" s="78"/>
      <c r="D8" s="81"/>
      <c r="E8" s="81"/>
      <c r="F8" s="81"/>
      <c r="G8" s="81"/>
    </row>
    <row r="9" spans="1:17" ht="28.9" customHeight="1">
      <c r="A9" s="76"/>
      <c r="B9" s="81"/>
      <c r="C9" s="78"/>
      <c r="D9" s="81"/>
      <c r="E9" s="81"/>
      <c r="F9" s="81"/>
      <c r="G9" s="81"/>
    </row>
    <row r="10" spans="1:17" ht="28.9" customHeight="1">
      <c r="A10" s="76"/>
      <c r="B10" s="81"/>
      <c r="C10" s="78"/>
      <c r="D10" s="81"/>
      <c r="E10" s="81"/>
      <c r="F10" s="81"/>
      <c r="G10" s="81"/>
    </row>
    <row r="11" spans="1:17" ht="28.9" customHeight="1">
      <c r="A11" s="76"/>
      <c r="B11" s="81"/>
      <c r="C11" s="78"/>
      <c r="D11" s="81"/>
      <c r="E11" s="81"/>
      <c r="F11" s="81"/>
      <c r="G11" s="81"/>
    </row>
    <row r="12" spans="1:17" ht="28.9" customHeight="1">
      <c r="A12" s="76"/>
      <c r="B12" s="81"/>
      <c r="C12" s="78"/>
      <c r="D12" s="81"/>
      <c r="E12" s="81"/>
      <c r="F12" s="81"/>
      <c r="G12" s="81"/>
    </row>
    <row r="13" spans="1:17" ht="28.9" customHeight="1">
      <c r="A13" s="76"/>
      <c r="B13" s="81"/>
      <c r="C13" s="78"/>
      <c r="D13" s="81"/>
      <c r="E13" s="81"/>
      <c r="F13" s="81"/>
      <c r="G13" s="81"/>
    </row>
    <row r="14" spans="1:17" ht="28.9" customHeight="1">
      <c r="A14" s="76"/>
      <c r="B14" s="81"/>
      <c r="C14" s="78"/>
      <c r="D14" s="81"/>
      <c r="E14" s="81"/>
      <c r="F14" s="81"/>
      <c r="G14" s="81"/>
    </row>
    <row r="15" spans="1:17" ht="28.9" customHeight="1">
      <c r="A15" s="76"/>
      <c r="B15" s="81"/>
      <c r="C15" s="78"/>
      <c r="D15" s="81"/>
      <c r="E15" s="81"/>
      <c r="F15" s="81"/>
      <c r="G15" s="81"/>
    </row>
    <row r="16" spans="1:17" ht="28.9" customHeight="1">
      <c r="A16" s="76"/>
      <c r="B16" s="81"/>
      <c r="C16" s="78"/>
      <c r="D16" s="81"/>
      <c r="E16" s="81"/>
      <c r="F16" s="81"/>
      <c r="G16" s="81"/>
    </row>
    <row r="17" spans="1:7" ht="28.9" customHeight="1">
      <c r="A17" s="76"/>
      <c r="B17" s="81"/>
      <c r="C17" s="78"/>
      <c r="D17" s="81"/>
      <c r="E17" s="81"/>
      <c r="F17" s="81"/>
      <c r="G17" s="81"/>
    </row>
    <row r="18" spans="1:7" ht="28.9" customHeight="1">
      <c r="A18" s="76"/>
      <c r="B18" s="81"/>
      <c r="C18" s="78"/>
      <c r="D18" s="81"/>
      <c r="E18" s="81"/>
      <c r="F18" s="81"/>
      <c r="G18" s="81"/>
    </row>
    <row r="19" spans="1:7" ht="28.9" customHeight="1">
      <c r="A19" s="76"/>
      <c r="B19" s="81"/>
      <c r="C19" s="78"/>
      <c r="D19" s="81"/>
      <c r="E19" s="81"/>
      <c r="F19" s="81"/>
      <c r="G19" s="81"/>
    </row>
    <row r="20" spans="1:7" ht="28.9" customHeight="1">
      <c r="A20" s="76"/>
      <c r="B20" s="81"/>
      <c r="C20" s="78"/>
      <c r="D20" s="81"/>
      <c r="E20" s="81"/>
      <c r="F20" s="81"/>
      <c r="G20" s="81"/>
    </row>
    <row r="21" spans="1:7" ht="28.9" customHeight="1">
      <c r="A21" s="76"/>
      <c r="B21" s="81"/>
      <c r="C21" s="78"/>
      <c r="D21" s="81"/>
      <c r="E21" s="81"/>
      <c r="F21" s="81"/>
      <c r="G21" s="81"/>
    </row>
    <row r="22" spans="1:7" ht="28.9" customHeight="1">
      <c r="A22" s="76"/>
      <c r="B22" s="81"/>
      <c r="C22" s="78"/>
      <c r="D22" s="81"/>
      <c r="E22" s="81"/>
      <c r="F22" s="81"/>
      <c r="G22" s="81"/>
    </row>
    <row r="23" spans="1:7" ht="28.9" customHeight="1">
      <c r="A23" s="76"/>
      <c r="B23" s="81"/>
      <c r="C23" s="78"/>
      <c r="D23" s="81"/>
      <c r="E23" s="81"/>
      <c r="F23" s="81"/>
      <c r="G23" s="81"/>
    </row>
    <row r="24" spans="1:7" ht="28.9" customHeight="1">
      <c r="A24" s="76"/>
      <c r="B24" s="81"/>
      <c r="C24" s="78"/>
      <c r="D24" s="81"/>
      <c r="E24" s="81"/>
      <c r="F24" s="81"/>
      <c r="G24" s="81"/>
    </row>
    <row r="25" spans="1:7" ht="28.9" customHeight="1">
      <c r="A25" s="76"/>
      <c r="B25" s="81"/>
      <c r="C25" s="78"/>
      <c r="D25" s="81"/>
      <c r="E25" s="81"/>
      <c r="F25" s="81"/>
      <c r="G25" s="81"/>
    </row>
    <row r="26" spans="1:7" ht="28.9" customHeight="1">
      <c r="A26" s="76"/>
      <c r="B26" s="81"/>
      <c r="C26" s="78"/>
      <c r="D26" s="81"/>
      <c r="E26" s="81"/>
      <c r="F26" s="81"/>
      <c r="G26" s="81"/>
    </row>
    <row r="27" spans="1:7" ht="28.9" customHeight="1">
      <c r="A27" s="76"/>
      <c r="B27" s="81"/>
      <c r="C27" s="78"/>
      <c r="D27" s="81"/>
      <c r="E27" s="81"/>
      <c r="F27" s="81"/>
      <c r="G27" s="81"/>
    </row>
    <row r="28" spans="1:7" ht="28.9" customHeight="1">
      <c r="A28" s="76"/>
      <c r="B28" s="81"/>
      <c r="C28" s="78"/>
      <c r="D28" s="81"/>
      <c r="E28" s="81"/>
      <c r="F28" s="81"/>
      <c r="G28" s="81"/>
    </row>
    <row r="29" spans="1:7" ht="28.9" customHeight="1">
      <c r="A29" s="76"/>
      <c r="B29" s="81"/>
      <c r="C29" s="78"/>
      <c r="D29" s="81"/>
      <c r="E29" s="81"/>
      <c r="F29" s="81"/>
      <c r="G29" s="81"/>
    </row>
    <row r="30" spans="1:7" ht="28.9" customHeight="1">
      <c r="A30" s="76"/>
      <c r="B30" s="81"/>
      <c r="C30" s="78"/>
      <c r="D30" s="81"/>
      <c r="E30" s="81"/>
      <c r="F30" s="81"/>
      <c r="G30" s="81"/>
    </row>
    <row r="31" spans="1:7" ht="28.9" customHeight="1">
      <c r="A31" s="76"/>
      <c r="B31" s="81"/>
      <c r="C31" s="78"/>
      <c r="D31" s="81"/>
      <c r="E31" s="81"/>
      <c r="F31" s="81"/>
      <c r="G31" s="81"/>
    </row>
    <row r="32" spans="1:7" ht="28.9" customHeight="1">
      <c r="A32" s="76"/>
      <c r="B32" s="81"/>
      <c r="C32" s="78"/>
      <c r="D32" s="81"/>
      <c r="E32" s="81"/>
      <c r="F32" s="81"/>
      <c r="G32" s="81"/>
    </row>
    <row r="33" spans="1:12" ht="28.9" customHeight="1">
      <c r="A33" s="82" t="s">
        <v>88</v>
      </c>
      <c r="B33" s="81"/>
      <c r="C33" s="78"/>
      <c r="D33" s="81"/>
      <c r="E33" s="81"/>
      <c r="F33" s="81"/>
      <c r="G33" s="81"/>
    </row>
    <row r="34" spans="1:12" ht="28.9" customHeight="1">
      <c r="A34" s="504" t="s">
        <v>79</v>
      </c>
      <c r="B34" s="505"/>
      <c r="C34" s="506"/>
      <c r="D34" s="79">
        <f>SUM(D5:D33)</f>
        <v>0</v>
      </c>
      <c r="E34" s="79">
        <f>SUM(E5:E33)</f>
        <v>0</v>
      </c>
      <c r="F34" s="79">
        <f>SUM(F5:F33)</f>
        <v>0</v>
      </c>
      <c r="G34" s="79">
        <f>SUM(G5:G33)</f>
        <v>0</v>
      </c>
    </row>
    <row r="35" spans="1:12" ht="28.9" customHeight="1">
      <c r="A35" s="507"/>
      <c r="B35" s="508"/>
      <c r="C35" s="509"/>
      <c r="D35" s="510">
        <f>SUM(D34:E34)</f>
        <v>0</v>
      </c>
      <c r="E35" s="511"/>
      <c r="F35" s="510">
        <f>SUM(F34:G34)</f>
        <v>0</v>
      </c>
      <c r="G35" s="511"/>
    </row>
    <row r="36" spans="1:12" ht="21">
      <c r="A36" s="80" t="s">
        <v>89</v>
      </c>
      <c r="B36" s="47"/>
      <c r="C36" s="47"/>
      <c r="D36" s="47"/>
      <c r="E36" s="47"/>
      <c r="F36" s="47"/>
      <c r="G36" s="47"/>
      <c r="H36" s="47"/>
      <c r="I36" s="47"/>
      <c r="J36" s="47"/>
      <c r="K36" s="47"/>
      <c r="L36" s="47"/>
    </row>
    <row r="37" spans="1:12">
      <c r="A37" s="47"/>
      <c r="B37" s="47"/>
      <c r="C37" s="47"/>
      <c r="D37" s="47"/>
      <c r="E37" s="47"/>
      <c r="F37" s="47"/>
      <c r="G37" s="47"/>
      <c r="H37" s="47"/>
      <c r="I37" s="47"/>
      <c r="J37" s="47"/>
      <c r="K37" s="47"/>
      <c r="L37" s="47"/>
    </row>
    <row r="38" spans="1:12">
      <c r="A38" s="48"/>
      <c r="B38" s="48"/>
      <c r="C38" s="48"/>
      <c r="D38" s="48"/>
      <c r="E38" s="48"/>
      <c r="F38" s="48"/>
      <c r="G38" s="48"/>
      <c r="H38" s="49"/>
      <c r="I38" s="49"/>
      <c r="J38" s="49"/>
      <c r="K38" s="49"/>
      <c r="L38" s="49"/>
    </row>
  </sheetData>
  <sheetProtection formatCells="0" formatColumns="0" formatRows="0" insertColumns="0" insertRows="0" insertHyperlinks="0" deleteColumns="0" deleteRows="0" selectLockedCells="1" sort="0" autoFilter="0"/>
  <mergeCells count="10">
    <mergeCell ref="A34:C35"/>
    <mergeCell ref="D35:E35"/>
    <mergeCell ref="F35:G35"/>
    <mergeCell ref="A1:G1"/>
    <mergeCell ref="A2:G2"/>
    <mergeCell ref="A3:A4"/>
    <mergeCell ref="B3:B4"/>
    <mergeCell ref="C3:C4"/>
    <mergeCell ref="D3:E3"/>
    <mergeCell ref="F3:G3"/>
  </mergeCells>
  <phoneticPr fontId="3" type="noConversion"/>
  <pageMargins left="0.74803149606299213" right="0.6692913385826772" top="0.74803149606299213" bottom="0.98425196850393704" header="0.51181102362204722" footer="0.51181102362204722"/>
  <pageSetup paperSize="9" scale="78" orientation="landscape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G12"/>
  <sheetViews>
    <sheetView workbookViewId="0">
      <pane xSplit="1" ySplit="5" topLeftCell="AP6" activePane="bottomRight" state="frozen"/>
      <selection pane="topRight" activeCell="B1" sqref="B1"/>
      <selection pane="bottomLeft" activeCell="A6" sqref="A6"/>
      <selection pane="bottomRight" activeCell="BI29" sqref="BI28:BI29"/>
    </sheetView>
  </sheetViews>
  <sheetFormatPr defaultColWidth="9.1640625" defaultRowHeight="16.5"/>
  <cols>
    <col min="1" max="16384" width="9.1640625" style="39"/>
  </cols>
  <sheetData>
    <row r="1" spans="1:111">
      <c r="A1" s="41">
        <v>1</v>
      </c>
      <c r="B1" s="41">
        <v>2</v>
      </c>
      <c r="C1" s="41">
        <v>3</v>
      </c>
      <c r="D1" s="41">
        <v>4</v>
      </c>
      <c r="E1" s="41">
        <v>5</v>
      </c>
      <c r="F1" s="41">
        <v>6</v>
      </c>
      <c r="G1" s="41">
        <v>7</v>
      </c>
      <c r="H1" s="41">
        <v>8</v>
      </c>
      <c r="I1" s="41">
        <v>9</v>
      </c>
      <c r="J1" s="41">
        <v>10</v>
      </c>
      <c r="K1" s="41">
        <v>11</v>
      </c>
      <c r="L1" s="41">
        <v>12</v>
      </c>
      <c r="M1" s="41">
        <v>13</v>
      </c>
      <c r="N1" s="41">
        <v>14</v>
      </c>
      <c r="O1" s="41">
        <v>15</v>
      </c>
      <c r="P1" s="41">
        <v>16</v>
      </c>
      <c r="Q1" s="41">
        <v>17</v>
      </c>
      <c r="R1" s="41">
        <v>18</v>
      </c>
      <c r="S1" s="41">
        <v>19</v>
      </c>
      <c r="T1" s="41">
        <v>20</v>
      </c>
      <c r="U1" s="41">
        <v>21</v>
      </c>
      <c r="V1" s="41">
        <v>22</v>
      </c>
      <c r="W1" s="41">
        <v>23</v>
      </c>
      <c r="X1" s="41">
        <v>24</v>
      </c>
      <c r="Y1" s="41">
        <v>25</v>
      </c>
      <c r="Z1" s="41">
        <v>26</v>
      </c>
      <c r="AA1" s="41">
        <v>27</v>
      </c>
      <c r="AB1" s="41">
        <v>28</v>
      </c>
      <c r="AC1" s="41">
        <v>29</v>
      </c>
      <c r="AD1" s="41">
        <v>30</v>
      </c>
      <c r="AE1" s="41">
        <v>31</v>
      </c>
      <c r="AF1" s="41">
        <v>32</v>
      </c>
      <c r="AG1" s="41">
        <v>33</v>
      </c>
      <c r="AH1" s="41">
        <v>34</v>
      </c>
      <c r="AI1" s="41">
        <v>35</v>
      </c>
      <c r="AJ1" s="41">
        <v>36</v>
      </c>
      <c r="AK1" s="41">
        <v>37</v>
      </c>
      <c r="AL1" s="41">
        <v>38</v>
      </c>
      <c r="AM1" s="41">
        <v>39</v>
      </c>
      <c r="AN1" s="41">
        <v>40</v>
      </c>
      <c r="AO1" s="41">
        <v>41</v>
      </c>
      <c r="AP1" s="41">
        <v>42</v>
      </c>
      <c r="AQ1" s="41">
        <v>43</v>
      </c>
      <c r="AR1" s="41">
        <v>44</v>
      </c>
      <c r="AS1" s="41">
        <v>45</v>
      </c>
      <c r="AT1" s="41">
        <v>46</v>
      </c>
      <c r="AU1" s="41">
        <v>47</v>
      </c>
      <c r="AV1" s="41">
        <v>48</v>
      </c>
      <c r="AW1" s="41">
        <v>49</v>
      </c>
      <c r="AX1" s="41">
        <v>50</v>
      </c>
      <c r="AY1" s="41">
        <v>51</v>
      </c>
      <c r="AZ1" s="41">
        <v>52</v>
      </c>
      <c r="BA1" s="41">
        <v>1</v>
      </c>
      <c r="BB1" s="41">
        <v>2</v>
      </c>
      <c r="BC1" s="41">
        <v>3</v>
      </c>
      <c r="BD1" s="41">
        <v>4</v>
      </c>
      <c r="BE1" s="41">
        <v>5</v>
      </c>
      <c r="BF1" s="41">
        <v>6</v>
      </c>
      <c r="BG1" s="41">
        <v>7</v>
      </c>
      <c r="BH1" s="41">
        <v>8</v>
      </c>
      <c r="BI1" s="41">
        <v>9</v>
      </c>
      <c r="BJ1" s="41">
        <v>10</v>
      </c>
      <c r="BK1" s="41">
        <v>11</v>
      </c>
      <c r="BL1" s="41">
        <v>12</v>
      </c>
      <c r="BM1" s="41">
        <v>13</v>
      </c>
      <c r="BN1" s="41">
        <v>14</v>
      </c>
      <c r="BO1" s="41">
        <v>15</v>
      </c>
      <c r="BP1" s="41">
        <v>16</v>
      </c>
      <c r="BQ1" s="41">
        <v>17</v>
      </c>
      <c r="BR1" s="41">
        <v>18</v>
      </c>
      <c r="BS1" s="41">
        <v>19</v>
      </c>
      <c r="BT1" s="41">
        <v>20</v>
      </c>
      <c r="BU1" s="41">
        <v>21</v>
      </c>
      <c r="BV1" s="41">
        <v>22</v>
      </c>
      <c r="BW1" s="41">
        <v>23</v>
      </c>
      <c r="BX1" s="41">
        <v>24</v>
      </c>
      <c r="BY1" s="41">
        <v>25</v>
      </c>
      <c r="BZ1" s="41">
        <v>26</v>
      </c>
      <c r="CA1" s="41">
        <v>27</v>
      </c>
      <c r="CB1" s="41">
        <v>28</v>
      </c>
      <c r="CC1" s="41">
        <v>29</v>
      </c>
      <c r="CD1" s="41">
        <v>30</v>
      </c>
      <c r="CE1" s="41">
        <v>31</v>
      </c>
      <c r="CF1" s="41">
        <v>32</v>
      </c>
      <c r="CG1" s="41">
        <v>33</v>
      </c>
      <c r="CH1" s="41">
        <v>34</v>
      </c>
      <c r="CI1" s="41">
        <v>35</v>
      </c>
      <c r="CJ1" s="41">
        <v>36</v>
      </c>
      <c r="CK1" s="41">
        <v>37</v>
      </c>
      <c r="CL1" s="41">
        <v>38</v>
      </c>
      <c r="CM1" s="41">
        <v>39</v>
      </c>
      <c r="CN1" s="41">
        <v>40</v>
      </c>
      <c r="CO1" s="41">
        <v>41</v>
      </c>
      <c r="CP1" s="41">
        <v>42</v>
      </c>
      <c r="CQ1" s="41">
        <v>43</v>
      </c>
      <c r="CR1" s="41">
        <v>44</v>
      </c>
      <c r="CS1" s="41">
        <v>45</v>
      </c>
      <c r="CT1" s="41">
        <v>46</v>
      </c>
      <c r="CU1" s="41">
        <v>47</v>
      </c>
      <c r="CV1" s="41">
        <v>48</v>
      </c>
      <c r="CW1" s="41">
        <v>49</v>
      </c>
      <c r="CX1" s="41">
        <v>50</v>
      </c>
      <c r="CY1" s="41">
        <v>51</v>
      </c>
      <c r="CZ1" s="41">
        <v>52</v>
      </c>
      <c r="DA1" s="41"/>
      <c r="DB1" s="41"/>
      <c r="DC1" s="41"/>
      <c r="DD1" s="41"/>
      <c r="DE1" s="41"/>
      <c r="DF1" s="41"/>
      <c r="DG1" s="41"/>
    </row>
    <row r="2" spans="1:111" ht="33">
      <c r="A2" s="37" t="s">
        <v>74</v>
      </c>
      <c r="B2" s="65" t="s">
        <v>111</v>
      </c>
      <c r="C2" s="65" t="s">
        <v>111</v>
      </c>
      <c r="D2" s="65" t="s">
        <v>114</v>
      </c>
      <c r="E2" s="65" t="s">
        <v>114</v>
      </c>
      <c r="F2" s="65" t="s">
        <v>115</v>
      </c>
      <c r="G2" s="65" t="s">
        <v>115</v>
      </c>
      <c r="H2" s="65" t="s">
        <v>116</v>
      </c>
      <c r="I2" s="65" t="s">
        <v>116</v>
      </c>
      <c r="J2" s="295" t="s">
        <v>117</v>
      </c>
      <c r="K2" s="295" t="s">
        <v>118</v>
      </c>
      <c r="L2" s="295" t="s">
        <v>119</v>
      </c>
      <c r="M2" s="65" t="s">
        <v>120</v>
      </c>
      <c r="N2" s="65" t="s">
        <v>120</v>
      </c>
      <c r="O2" s="295" t="s">
        <v>121</v>
      </c>
      <c r="P2" s="295" t="s">
        <v>121</v>
      </c>
      <c r="Q2" s="295" t="s">
        <v>121</v>
      </c>
      <c r="R2" s="295" t="s">
        <v>121</v>
      </c>
      <c r="S2" s="65" t="s">
        <v>111</v>
      </c>
      <c r="T2" s="65" t="s">
        <v>111</v>
      </c>
      <c r="U2" s="65" t="s">
        <v>114</v>
      </c>
      <c r="V2" s="65" t="s">
        <v>114</v>
      </c>
      <c r="W2" s="65" t="s">
        <v>115</v>
      </c>
      <c r="X2" s="65" t="s">
        <v>115</v>
      </c>
      <c r="Y2" s="65" t="s">
        <v>116</v>
      </c>
      <c r="Z2" s="65" t="s">
        <v>116</v>
      </c>
      <c r="AA2" s="295" t="s">
        <v>117</v>
      </c>
      <c r="AB2" s="295" t="s">
        <v>118</v>
      </c>
      <c r="AC2" s="295" t="s">
        <v>119</v>
      </c>
      <c r="AD2" s="65" t="s">
        <v>120</v>
      </c>
      <c r="AE2" s="65" t="s">
        <v>120</v>
      </c>
      <c r="AF2" s="295" t="s">
        <v>121</v>
      </c>
      <c r="AG2" s="295" t="s">
        <v>121</v>
      </c>
      <c r="AH2" s="295" t="s">
        <v>121</v>
      </c>
      <c r="AI2" s="295" t="s">
        <v>121</v>
      </c>
      <c r="AJ2" s="65" t="s">
        <v>111</v>
      </c>
      <c r="AK2" s="65" t="s">
        <v>111</v>
      </c>
      <c r="AL2" s="65" t="s">
        <v>114</v>
      </c>
      <c r="AM2" s="65" t="s">
        <v>114</v>
      </c>
      <c r="AN2" s="65" t="s">
        <v>115</v>
      </c>
      <c r="AO2" s="65" t="s">
        <v>115</v>
      </c>
      <c r="AP2" s="65" t="s">
        <v>116</v>
      </c>
      <c r="AQ2" s="65" t="s">
        <v>116</v>
      </c>
      <c r="AR2" s="295" t="s">
        <v>117</v>
      </c>
      <c r="AS2" s="295" t="s">
        <v>118</v>
      </c>
      <c r="AT2" s="295" t="s">
        <v>119</v>
      </c>
      <c r="AU2" s="65" t="s">
        <v>120</v>
      </c>
      <c r="AV2" s="65" t="s">
        <v>120</v>
      </c>
      <c r="AW2" s="295" t="s">
        <v>121</v>
      </c>
      <c r="AX2" s="295" t="s">
        <v>121</v>
      </c>
      <c r="AY2" s="295" t="s">
        <v>121</v>
      </c>
      <c r="AZ2" s="295" t="s">
        <v>121</v>
      </c>
      <c r="BA2" s="37" t="s">
        <v>74</v>
      </c>
      <c r="BB2" s="65" t="s">
        <v>111</v>
      </c>
      <c r="BC2" s="65" t="s">
        <v>111</v>
      </c>
      <c r="BD2" s="65" t="s">
        <v>114</v>
      </c>
      <c r="BE2" s="65" t="s">
        <v>114</v>
      </c>
      <c r="BF2" s="65" t="s">
        <v>115</v>
      </c>
      <c r="BG2" s="65" t="s">
        <v>115</v>
      </c>
      <c r="BH2" s="65" t="s">
        <v>116</v>
      </c>
      <c r="BI2" s="65" t="s">
        <v>116</v>
      </c>
      <c r="BJ2" s="65" t="s">
        <v>117</v>
      </c>
      <c r="BK2" s="65" t="s">
        <v>118</v>
      </c>
      <c r="BL2" s="65" t="s">
        <v>119</v>
      </c>
      <c r="BM2" s="65" t="s">
        <v>120</v>
      </c>
      <c r="BN2" s="65" t="s">
        <v>120</v>
      </c>
      <c r="BO2" s="65" t="s">
        <v>121</v>
      </c>
      <c r="BP2" s="65" t="s">
        <v>121</v>
      </c>
      <c r="BQ2" s="65" t="s">
        <v>121</v>
      </c>
      <c r="BR2" s="65" t="s">
        <v>121</v>
      </c>
      <c r="BS2" s="65" t="s">
        <v>111</v>
      </c>
      <c r="BT2" s="65" t="s">
        <v>111</v>
      </c>
      <c r="BU2" s="65" t="s">
        <v>114</v>
      </c>
      <c r="BV2" s="65" t="s">
        <v>114</v>
      </c>
      <c r="BW2" s="65" t="s">
        <v>115</v>
      </c>
      <c r="BX2" s="65" t="s">
        <v>115</v>
      </c>
      <c r="BY2" s="65" t="s">
        <v>116</v>
      </c>
      <c r="BZ2" s="65" t="s">
        <v>116</v>
      </c>
      <c r="CA2" s="65" t="s">
        <v>117</v>
      </c>
      <c r="CB2" s="65" t="s">
        <v>118</v>
      </c>
      <c r="CC2" s="65" t="s">
        <v>119</v>
      </c>
      <c r="CD2" s="65" t="s">
        <v>120</v>
      </c>
      <c r="CE2" s="65" t="s">
        <v>120</v>
      </c>
      <c r="CF2" s="65" t="s">
        <v>121</v>
      </c>
      <c r="CG2" s="65" t="s">
        <v>121</v>
      </c>
      <c r="CH2" s="65" t="s">
        <v>121</v>
      </c>
      <c r="CI2" s="65" t="s">
        <v>121</v>
      </c>
      <c r="CJ2" s="65" t="s">
        <v>111</v>
      </c>
      <c r="CK2" s="65" t="s">
        <v>111</v>
      </c>
      <c r="CL2" s="65" t="s">
        <v>114</v>
      </c>
      <c r="CM2" s="65" t="s">
        <v>114</v>
      </c>
      <c r="CN2" s="65" t="s">
        <v>115</v>
      </c>
      <c r="CO2" s="65" t="s">
        <v>115</v>
      </c>
      <c r="CP2" s="65" t="s">
        <v>116</v>
      </c>
      <c r="CQ2" s="65" t="s">
        <v>116</v>
      </c>
      <c r="CR2" s="65" t="s">
        <v>117</v>
      </c>
      <c r="CS2" s="65" t="s">
        <v>118</v>
      </c>
      <c r="CT2" s="65" t="s">
        <v>119</v>
      </c>
      <c r="CU2" s="65" t="s">
        <v>120</v>
      </c>
      <c r="CV2" s="65" t="s">
        <v>120</v>
      </c>
      <c r="CW2" s="65" t="s">
        <v>121</v>
      </c>
      <c r="CX2" s="65" t="s">
        <v>121</v>
      </c>
      <c r="CY2" s="65" t="s">
        <v>121</v>
      </c>
      <c r="CZ2" s="65" t="s">
        <v>121</v>
      </c>
    </row>
    <row r="3" spans="1:111">
      <c r="A3" s="38" t="s">
        <v>75</v>
      </c>
      <c r="B3" s="66">
        <v>7</v>
      </c>
      <c r="C3" s="66">
        <v>7</v>
      </c>
      <c r="D3" s="66">
        <v>7</v>
      </c>
      <c r="E3" s="66">
        <v>7</v>
      </c>
      <c r="F3" s="66">
        <v>7</v>
      </c>
      <c r="G3" s="66">
        <v>7</v>
      </c>
      <c r="H3" s="66">
        <v>7</v>
      </c>
      <c r="I3" s="66">
        <v>7</v>
      </c>
      <c r="J3" s="66">
        <v>7</v>
      </c>
      <c r="K3" s="66">
        <v>7</v>
      </c>
      <c r="L3" s="66">
        <v>7</v>
      </c>
      <c r="M3" s="66">
        <v>7</v>
      </c>
      <c r="N3" s="66">
        <v>7</v>
      </c>
      <c r="O3" s="66">
        <v>7</v>
      </c>
      <c r="P3" s="66">
        <v>7</v>
      </c>
      <c r="Q3" s="66">
        <v>7</v>
      </c>
      <c r="R3" s="66">
        <v>7</v>
      </c>
      <c r="S3" s="66">
        <v>8</v>
      </c>
      <c r="T3" s="66">
        <v>8</v>
      </c>
      <c r="U3" s="66">
        <v>8</v>
      </c>
      <c r="V3" s="66">
        <v>8</v>
      </c>
      <c r="W3" s="66">
        <v>8</v>
      </c>
      <c r="X3" s="66">
        <v>8</v>
      </c>
      <c r="Y3" s="66">
        <v>8</v>
      </c>
      <c r="Z3" s="66">
        <v>8</v>
      </c>
      <c r="AA3" s="66">
        <v>8</v>
      </c>
      <c r="AB3" s="66">
        <v>8</v>
      </c>
      <c r="AC3" s="66">
        <v>8</v>
      </c>
      <c r="AD3" s="66">
        <v>8</v>
      </c>
      <c r="AE3" s="66">
        <v>8</v>
      </c>
      <c r="AF3" s="66">
        <v>8</v>
      </c>
      <c r="AG3" s="66">
        <v>8</v>
      </c>
      <c r="AH3" s="66">
        <v>8</v>
      </c>
      <c r="AI3" s="66">
        <v>8</v>
      </c>
      <c r="AJ3" s="66">
        <v>9</v>
      </c>
      <c r="AK3" s="66">
        <v>9</v>
      </c>
      <c r="AL3" s="66">
        <v>9</v>
      </c>
      <c r="AM3" s="66">
        <v>9</v>
      </c>
      <c r="AN3" s="66">
        <v>9</v>
      </c>
      <c r="AO3" s="66">
        <v>9</v>
      </c>
      <c r="AP3" s="66">
        <v>9</v>
      </c>
      <c r="AQ3" s="66">
        <v>9</v>
      </c>
      <c r="AR3" s="66">
        <v>9</v>
      </c>
      <c r="AS3" s="66">
        <v>9</v>
      </c>
      <c r="AT3" s="66">
        <v>9</v>
      </c>
      <c r="AU3" s="66">
        <v>9</v>
      </c>
      <c r="AV3" s="66">
        <v>9</v>
      </c>
      <c r="AW3" s="66">
        <v>9</v>
      </c>
      <c r="AX3" s="66">
        <v>9</v>
      </c>
      <c r="AY3" s="66">
        <v>9</v>
      </c>
      <c r="AZ3" s="66">
        <v>9</v>
      </c>
      <c r="BA3" s="38" t="s">
        <v>75</v>
      </c>
      <c r="BB3" s="66">
        <v>7</v>
      </c>
      <c r="BC3" s="66">
        <v>7</v>
      </c>
      <c r="BD3" s="66">
        <v>7</v>
      </c>
      <c r="BE3" s="66">
        <v>7</v>
      </c>
      <c r="BF3" s="66">
        <v>7</v>
      </c>
      <c r="BG3" s="66">
        <v>7</v>
      </c>
      <c r="BH3" s="66">
        <v>7</v>
      </c>
      <c r="BI3" s="66">
        <v>7</v>
      </c>
      <c r="BJ3" s="66">
        <v>7</v>
      </c>
      <c r="BK3" s="66">
        <v>7</v>
      </c>
      <c r="BL3" s="66">
        <v>7</v>
      </c>
      <c r="BM3" s="66">
        <v>7</v>
      </c>
      <c r="BN3" s="66">
        <v>7</v>
      </c>
      <c r="BO3" s="66">
        <v>7</v>
      </c>
      <c r="BP3" s="66">
        <v>7</v>
      </c>
      <c r="BQ3" s="66">
        <v>7</v>
      </c>
      <c r="BR3" s="66">
        <v>7</v>
      </c>
      <c r="BS3" s="66">
        <v>8</v>
      </c>
      <c r="BT3" s="66">
        <v>8</v>
      </c>
      <c r="BU3" s="66">
        <v>8</v>
      </c>
      <c r="BV3" s="66">
        <v>8</v>
      </c>
      <c r="BW3" s="66">
        <v>8</v>
      </c>
      <c r="BX3" s="66">
        <v>8</v>
      </c>
      <c r="BY3" s="66">
        <v>8</v>
      </c>
      <c r="BZ3" s="66">
        <v>8</v>
      </c>
      <c r="CA3" s="66">
        <v>8</v>
      </c>
      <c r="CB3" s="66">
        <v>8</v>
      </c>
      <c r="CC3" s="66">
        <v>8</v>
      </c>
      <c r="CD3" s="66">
        <v>8</v>
      </c>
      <c r="CE3" s="66">
        <v>8</v>
      </c>
      <c r="CF3" s="66">
        <v>8</v>
      </c>
      <c r="CG3" s="66">
        <v>8</v>
      </c>
      <c r="CH3" s="66">
        <v>8</v>
      </c>
      <c r="CI3" s="66">
        <v>8</v>
      </c>
      <c r="CJ3" s="66">
        <v>9</v>
      </c>
      <c r="CK3" s="66">
        <v>9</v>
      </c>
      <c r="CL3" s="66">
        <v>9</v>
      </c>
      <c r="CM3" s="66">
        <v>9</v>
      </c>
      <c r="CN3" s="66">
        <v>9</v>
      </c>
      <c r="CO3" s="66">
        <v>9</v>
      </c>
      <c r="CP3" s="66">
        <v>9</v>
      </c>
      <c r="CQ3" s="66">
        <v>9</v>
      </c>
      <c r="CR3" s="66">
        <v>9</v>
      </c>
      <c r="CS3" s="66">
        <v>9</v>
      </c>
      <c r="CT3" s="66">
        <v>9</v>
      </c>
      <c r="CU3" s="66">
        <v>9</v>
      </c>
      <c r="CV3" s="66">
        <v>9</v>
      </c>
      <c r="CW3" s="66">
        <v>9</v>
      </c>
      <c r="CX3" s="66">
        <v>9</v>
      </c>
      <c r="CY3" s="66">
        <v>9</v>
      </c>
      <c r="CZ3" s="66">
        <v>9</v>
      </c>
    </row>
    <row r="4" spans="1:111">
      <c r="A4" s="38" t="s">
        <v>71</v>
      </c>
      <c r="B4" s="65" t="s">
        <v>112</v>
      </c>
      <c r="C4" s="65" t="s">
        <v>113</v>
      </c>
      <c r="D4" s="65" t="s">
        <v>112</v>
      </c>
      <c r="E4" s="65" t="s">
        <v>113</v>
      </c>
      <c r="F4" s="65" t="s">
        <v>112</v>
      </c>
      <c r="G4" s="65" t="s">
        <v>113</v>
      </c>
      <c r="H4" s="65" t="s">
        <v>112</v>
      </c>
      <c r="I4" s="65" t="s">
        <v>113</v>
      </c>
      <c r="J4" s="65" t="s">
        <v>112</v>
      </c>
      <c r="K4" s="65" t="s">
        <v>112</v>
      </c>
      <c r="L4" s="65" t="s">
        <v>112</v>
      </c>
      <c r="M4" s="65" t="s">
        <v>112</v>
      </c>
      <c r="N4" s="65" t="s">
        <v>113</v>
      </c>
      <c r="O4" s="65" t="s">
        <v>112</v>
      </c>
      <c r="P4" s="65" t="s">
        <v>113</v>
      </c>
      <c r="Q4" s="65" t="s">
        <v>112</v>
      </c>
      <c r="R4" s="65" t="s">
        <v>113</v>
      </c>
      <c r="S4" s="65" t="s">
        <v>112</v>
      </c>
      <c r="T4" s="65" t="s">
        <v>113</v>
      </c>
      <c r="U4" s="65" t="s">
        <v>112</v>
      </c>
      <c r="V4" s="65" t="s">
        <v>113</v>
      </c>
      <c r="W4" s="65" t="s">
        <v>112</v>
      </c>
      <c r="X4" s="65" t="s">
        <v>113</v>
      </c>
      <c r="Y4" s="65" t="s">
        <v>112</v>
      </c>
      <c r="Z4" s="65" t="s">
        <v>113</v>
      </c>
      <c r="AA4" s="65" t="s">
        <v>112</v>
      </c>
      <c r="AB4" s="65" t="s">
        <v>112</v>
      </c>
      <c r="AC4" s="65" t="s">
        <v>112</v>
      </c>
      <c r="AD4" s="65" t="s">
        <v>112</v>
      </c>
      <c r="AE4" s="65" t="s">
        <v>113</v>
      </c>
      <c r="AF4" s="65" t="s">
        <v>112</v>
      </c>
      <c r="AG4" s="65" t="s">
        <v>113</v>
      </c>
      <c r="AH4" s="65" t="s">
        <v>112</v>
      </c>
      <c r="AI4" s="65" t="s">
        <v>113</v>
      </c>
      <c r="AJ4" s="65" t="s">
        <v>112</v>
      </c>
      <c r="AK4" s="65" t="s">
        <v>113</v>
      </c>
      <c r="AL4" s="65" t="s">
        <v>112</v>
      </c>
      <c r="AM4" s="65" t="s">
        <v>113</v>
      </c>
      <c r="AN4" s="65" t="s">
        <v>112</v>
      </c>
      <c r="AO4" s="65" t="s">
        <v>113</v>
      </c>
      <c r="AP4" s="65" t="s">
        <v>112</v>
      </c>
      <c r="AQ4" s="65" t="s">
        <v>113</v>
      </c>
      <c r="AR4" s="65" t="s">
        <v>112</v>
      </c>
      <c r="AS4" s="65" t="s">
        <v>112</v>
      </c>
      <c r="AT4" s="65" t="s">
        <v>112</v>
      </c>
      <c r="AU4" s="65" t="s">
        <v>112</v>
      </c>
      <c r="AV4" s="65" t="s">
        <v>113</v>
      </c>
      <c r="AW4" s="65" t="s">
        <v>112</v>
      </c>
      <c r="AX4" s="65" t="s">
        <v>113</v>
      </c>
      <c r="AY4" s="65" t="s">
        <v>112</v>
      </c>
      <c r="AZ4" s="65" t="s">
        <v>113</v>
      </c>
      <c r="BA4" s="38" t="s">
        <v>71</v>
      </c>
      <c r="BB4" s="70" t="s">
        <v>112</v>
      </c>
      <c r="BC4" s="70" t="s">
        <v>113</v>
      </c>
      <c r="BD4" s="70" t="s">
        <v>112</v>
      </c>
      <c r="BE4" s="70" t="s">
        <v>113</v>
      </c>
      <c r="BF4" s="70" t="s">
        <v>112</v>
      </c>
      <c r="BG4" s="70" t="s">
        <v>113</v>
      </c>
      <c r="BH4" s="70" t="s">
        <v>112</v>
      </c>
      <c r="BI4" s="70" t="s">
        <v>113</v>
      </c>
      <c r="BJ4" s="70" t="s">
        <v>112</v>
      </c>
      <c r="BK4" s="70" t="s">
        <v>112</v>
      </c>
      <c r="BL4" s="70" t="s">
        <v>112</v>
      </c>
      <c r="BM4" s="70" t="s">
        <v>112</v>
      </c>
      <c r="BN4" s="70" t="s">
        <v>113</v>
      </c>
      <c r="BO4" s="70" t="s">
        <v>112</v>
      </c>
      <c r="BP4" s="70" t="s">
        <v>113</v>
      </c>
      <c r="BQ4" s="70" t="s">
        <v>112</v>
      </c>
      <c r="BR4" s="70" t="s">
        <v>113</v>
      </c>
      <c r="BS4" s="70" t="s">
        <v>112</v>
      </c>
      <c r="BT4" s="70" t="s">
        <v>113</v>
      </c>
      <c r="BU4" s="70" t="s">
        <v>112</v>
      </c>
      <c r="BV4" s="70" t="s">
        <v>113</v>
      </c>
      <c r="BW4" s="70" t="s">
        <v>112</v>
      </c>
      <c r="BX4" s="70" t="s">
        <v>113</v>
      </c>
      <c r="BY4" s="70" t="s">
        <v>112</v>
      </c>
      <c r="BZ4" s="70" t="s">
        <v>113</v>
      </c>
      <c r="CA4" s="70" t="s">
        <v>112</v>
      </c>
      <c r="CB4" s="70" t="s">
        <v>112</v>
      </c>
      <c r="CC4" s="70" t="s">
        <v>112</v>
      </c>
      <c r="CD4" s="70" t="s">
        <v>112</v>
      </c>
      <c r="CE4" s="70" t="s">
        <v>113</v>
      </c>
      <c r="CF4" s="70" t="s">
        <v>112</v>
      </c>
      <c r="CG4" s="70" t="s">
        <v>113</v>
      </c>
      <c r="CH4" s="70" t="s">
        <v>112</v>
      </c>
      <c r="CI4" s="70" t="s">
        <v>113</v>
      </c>
      <c r="CJ4" s="70" t="s">
        <v>112</v>
      </c>
      <c r="CK4" s="70" t="s">
        <v>113</v>
      </c>
      <c r="CL4" s="70" t="s">
        <v>112</v>
      </c>
      <c r="CM4" s="70" t="s">
        <v>113</v>
      </c>
      <c r="CN4" s="70" t="s">
        <v>112</v>
      </c>
      <c r="CO4" s="70" t="s">
        <v>113</v>
      </c>
      <c r="CP4" s="70" t="s">
        <v>112</v>
      </c>
      <c r="CQ4" s="70" t="s">
        <v>113</v>
      </c>
      <c r="CR4" s="70" t="s">
        <v>112</v>
      </c>
      <c r="CS4" s="70" t="s">
        <v>112</v>
      </c>
      <c r="CT4" s="70" t="s">
        <v>112</v>
      </c>
      <c r="CU4" s="70" t="s">
        <v>112</v>
      </c>
      <c r="CV4" s="70" t="s">
        <v>113</v>
      </c>
      <c r="CW4" s="70" t="s">
        <v>112</v>
      </c>
      <c r="CX4" s="70" t="s">
        <v>113</v>
      </c>
      <c r="CY4" s="70" t="s">
        <v>112</v>
      </c>
      <c r="CZ4" s="70" t="s">
        <v>113</v>
      </c>
    </row>
    <row r="5" spans="1:111">
      <c r="A5" s="40" t="s">
        <v>125</v>
      </c>
      <c r="B5" s="67" t="s">
        <v>127</v>
      </c>
      <c r="C5" s="67" t="s">
        <v>126</v>
      </c>
      <c r="D5" s="67" t="s">
        <v>126</v>
      </c>
      <c r="E5" s="67" t="s">
        <v>126</v>
      </c>
      <c r="F5" s="67" t="s">
        <v>126</v>
      </c>
      <c r="G5" s="67" t="s">
        <v>126</v>
      </c>
      <c r="H5" s="67" t="s">
        <v>126</v>
      </c>
      <c r="I5" s="67" t="s">
        <v>126</v>
      </c>
      <c r="J5" s="67">
        <v>0</v>
      </c>
      <c r="K5" s="67">
        <v>0</v>
      </c>
      <c r="L5" s="67">
        <v>0</v>
      </c>
      <c r="M5" s="67" t="s">
        <v>126</v>
      </c>
      <c r="N5" s="67" t="s">
        <v>126</v>
      </c>
      <c r="O5" s="67">
        <v>0</v>
      </c>
      <c r="P5" s="67">
        <v>0</v>
      </c>
      <c r="Q5" s="67">
        <v>0</v>
      </c>
      <c r="R5" s="67">
        <v>0</v>
      </c>
      <c r="S5" s="67" t="s">
        <v>126</v>
      </c>
      <c r="T5" s="67" t="s">
        <v>126</v>
      </c>
      <c r="U5" s="67" t="s">
        <v>126</v>
      </c>
      <c r="V5" s="67" t="s">
        <v>126</v>
      </c>
      <c r="W5" s="67" t="s">
        <v>126</v>
      </c>
      <c r="X5" s="67" t="s">
        <v>126</v>
      </c>
      <c r="Y5" s="67" t="s">
        <v>126</v>
      </c>
      <c r="Z5" s="67" t="s">
        <v>126</v>
      </c>
      <c r="AA5" s="67">
        <v>0</v>
      </c>
      <c r="AB5" s="67">
        <v>0</v>
      </c>
      <c r="AC5" s="67">
        <v>0</v>
      </c>
      <c r="AD5" s="67" t="s">
        <v>126</v>
      </c>
      <c r="AE5" s="67" t="s">
        <v>126</v>
      </c>
      <c r="AF5" s="67">
        <v>0</v>
      </c>
      <c r="AG5" s="67">
        <v>0</v>
      </c>
      <c r="AH5" s="67">
        <v>0</v>
      </c>
      <c r="AI5" s="67">
        <v>0</v>
      </c>
      <c r="AJ5" s="67" t="s">
        <v>126</v>
      </c>
      <c r="AK5" s="67" t="s">
        <v>126</v>
      </c>
      <c r="AL5" s="67" t="s">
        <v>126</v>
      </c>
      <c r="AM5" s="67" t="s">
        <v>126</v>
      </c>
      <c r="AN5" s="67" t="s">
        <v>126</v>
      </c>
      <c r="AO5" s="67" t="s">
        <v>126</v>
      </c>
      <c r="AP5" s="67" t="s">
        <v>126</v>
      </c>
      <c r="AQ5" s="67" t="s">
        <v>126</v>
      </c>
      <c r="AR5" s="67">
        <v>0</v>
      </c>
      <c r="AS5" s="67">
        <v>0</v>
      </c>
      <c r="AT5" s="67">
        <v>0</v>
      </c>
      <c r="AU5" s="67" t="s">
        <v>126</v>
      </c>
      <c r="AV5" s="67" t="s">
        <v>126</v>
      </c>
      <c r="AW5" s="67">
        <v>0</v>
      </c>
      <c r="AX5" s="67">
        <v>0</v>
      </c>
      <c r="AY5" s="68">
        <v>0</v>
      </c>
      <c r="AZ5" s="68">
        <v>0</v>
      </c>
      <c r="BA5" s="40" t="s">
        <v>43</v>
      </c>
      <c r="BB5" s="69" t="s">
        <v>126</v>
      </c>
      <c r="BC5" s="69" t="s">
        <v>126</v>
      </c>
      <c r="BD5" s="69" t="s">
        <v>126</v>
      </c>
      <c r="BE5" s="69" t="s">
        <v>126</v>
      </c>
      <c r="BF5" s="69" t="s">
        <v>126</v>
      </c>
      <c r="BG5" s="69" t="s">
        <v>126</v>
      </c>
      <c r="BH5" s="69" t="s">
        <v>126</v>
      </c>
      <c r="BI5" s="69" t="s">
        <v>126</v>
      </c>
      <c r="BJ5" s="69" t="s">
        <v>126</v>
      </c>
      <c r="BK5" s="69" t="s">
        <v>126</v>
      </c>
      <c r="BL5" s="69" t="s">
        <v>126</v>
      </c>
      <c r="BM5" s="69" t="s">
        <v>126</v>
      </c>
      <c r="BN5" s="69" t="s">
        <v>126</v>
      </c>
      <c r="BO5" s="69" t="s">
        <v>126</v>
      </c>
      <c r="BP5" s="69" t="s">
        <v>126</v>
      </c>
      <c r="BQ5" s="69" t="s">
        <v>126</v>
      </c>
      <c r="BR5" s="69" t="s">
        <v>126</v>
      </c>
      <c r="BS5" s="69" t="s">
        <v>126</v>
      </c>
      <c r="BT5" s="69" t="s">
        <v>126</v>
      </c>
      <c r="BU5" s="69" t="s">
        <v>126</v>
      </c>
      <c r="BV5" s="69" t="s">
        <v>126</v>
      </c>
      <c r="BW5" s="69" t="s">
        <v>126</v>
      </c>
      <c r="BX5" s="69" t="s">
        <v>126</v>
      </c>
      <c r="BY5" s="69" t="s">
        <v>126</v>
      </c>
      <c r="BZ5" s="69" t="s">
        <v>126</v>
      </c>
      <c r="CA5" s="69" t="s">
        <v>126</v>
      </c>
      <c r="CB5" s="69" t="s">
        <v>126</v>
      </c>
      <c r="CC5" s="69" t="s">
        <v>126</v>
      </c>
      <c r="CD5" s="69" t="s">
        <v>126</v>
      </c>
      <c r="CE5" s="69" t="s">
        <v>126</v>
      </c>
      <c r="CF5" s="69" t="s">
        <v>126</v>
      </c>
      <c r="CG5" s="69" t="s">
        <v>126</v>
      </c>
      <c r="CH5" s="69" t="s">
        <v>126</v>
      </c>
      <c r="CI5" s="69" t="s">
        <v>126</v>
      </c>
      <c r="CJ5" s="69" t="s">
        <v>126</v>
      </c>
      <c r="CK5" s="69" t="s">
        <v>126</v>
      </c>
      <c r="CL5" s="69" t="s">
        <v>126</v>
      </c>
      <c r="CM5" s="69" t="s">
        <v>126</v>
      </c>
      <c r="CN5" s="69" t="s">
        <v>126</v>
      </c>
      <c r="CO5" s="69" t="s">
        <v>126</v>
      </c>
      <c r="CP5" s="69" t="s">
        <v>126</v>
      </c>
      <c r="CQ5" s="69" t="s">
        <v>126</v>
      </c>
      <c r="CR5" s="69" t="s">
        <v>126</v>
      </c>
      <c r="CS5" s="69" t="s">
        <v>126</v>
      </c>
      <c r="CT5" s="69" t="s">
        <v>126</v>
      </c>
      <c r="CU5" s="69" t="s">
        <v>126</v>
      </c>
      <c r="CV5" s="69" t="s">
        <v>126</v>
      </c>
      <c r="CW5" s="69" t="s">
        <v>126</v>
      </c>
      <c r="CX5" s="69" t="s">
        <v>126</v>
      </c>
      <c r="CY5" s="69" t="s">
        <v>126</v>
      </c>
      <c r="CZ5" s="69" t="s">
        <v>126</v>
      </c>
    </row>
    <row r="6" spans="1:111">
      <c r="A6" s="40" t="s">
        <v>93</v>
      </c>
      <c r="B6" s="300">
        <v>108</v>
      </c>
      <c r="C6" s="300">
        <v>48</v>
      </c>
      <c r="D6" s="300">
        <v>152</v>
      </c>
      <c r="E6" s="300">
        <v>54</v>
      </c>
      <c r="F6" s="300">
        <v>135</v>
      </c>
      <c r="G6" s="300">
        <v>47</v>
      </c>
      <c r="H6" s="300">
        <v>120</v>
      </c>
      <c r="I6" s="300">
        <v>55</v>
      </c>
      <c r="J6" s="300">
        <v>108</v>
      </c>
      <c r="K6" s="300">
        <v>71</v>
      </c>
      <c r="L6" s="300">
        <v>139</v>
      </c>
      <c r="M6" s="300">
        <v>89</v>
      </c>
      <c r="N6" s="300">
        <v>37</v>
      </c>
      <c r="O6" s="300">
        <v>153</v>
      </c>
      <c r="P6" s="300">
        <v>45</v>
      </c>
      <c r="Q6" s="301">
        <v>0</v>
      </c>
      <c r="R6" s="301">
        <v>0</v>
      </c>
      <c r="S6" s="300">
        <v>108</v>
      </c>
      <c r="T6" s="300">
        <v>54</v>
      </c>
      <c r="U6" s="300">
        <v>172</v>
      </c>
      <c r="V6" s="300">
        <v>64</v>
      </c>
      <c r="W6" s="300">
        <v>108</v>
      </c>
      <c r="X6" s="300">
        <v>49</v>
      </c>
      <c r="Y6" s="300">
        <v>129</v>
      </c>
      <c r="Z6" s="300">
        <v>47</v>
      </c>
      <c r="AA6" s="300">
        <v>118</v>
      </c>
      <c r="AB6" s="300">
        <v>73</v>
      </c>
      <c r="AC6" s="300">
        <v>139</v>
      </c>
      <c r="AD6" s="300">
        <v>95</v>
      </c>
      <c r="AE6" s="300">
        <v>37</v>
      </c>
      <c r="AF6" s="300">
        <v>156</v>
      </c>
      <c r="AG6" s="300">
        <v>62</v>
      </c>
      <c r="AH6" s="301">
        <v>0</v>
      </c>
      <c r="AI6" s="301">
        <v>0</v>
      </c>
      <c r="AJ6" s="300">
        <v>104</v>
      </c>
      <c r="AK6" s="300">
        <v>54</v>
      </c>
      <c r="AL6" s="300">
        <v>167</v>
      </c>
      <c r="AM6" s="300">
        <v>60</v>
      </c>
      <c r="AN6" s="300">
        <v>129</v>
      </c>
      <c r="AO6" s="300">
        <v>49</v>
      </c>
      <c r="AP6" s="300">
        <v>133</v>
      </c>
      <c r="AQ6" s="300">
        <v>53</v>
      </c>
      <c r="AR6" s="300">
        <v>122</v>
      </c>
      <c r="AS6" s="300">
        <v>75</v>
      </c>
      <c r="AT6" s="300">
        <v>135</v>
      </c>
      <c r="AU6" s="300">
        <v>98</v>
      </c>
      <c r="AV6" s="300">
        <v>42</v>
      </c>
      <c r="AW6" s="300">
        <v>139</v>
      </c>
      <c r="AX6" s="300">
        <v>64</v>
      </c>
      <c r="AY6" s="301">
        <v>0</v>
      </c>
      <c r="AZ6" s="301">
        <v>0</v>
      </c>
      <c r="BA6" s="40" t="s">
        <v>93</v>
      </c>
      <c r="BB6" s="307">
        <v>5</v>
      </c>
      <c r="BC6" s="307">
        <v>2</v>
      </c>
      <c r="BD6" s="307">
        <v>7</v>
      </c>
      <c r="BE6" s="307">
        <v>3</v>
      </c>
      <c r="BF6" s="307">
        <v>6</v>
      </c>
      <c r="BG6" s="307">
        <v>2</v>
      </c>
      <c r="BH6" s="307">
        <v>6</v>
      </c>
      <c r="BI6" s="307">
        <v>3</v>
      </c>
      <c r="BJ6" s="307">
        <v>5</v>
      </c>
      <c r="BK6" s="307">
        <v>3</v>
      </c>
      <c r="BL6" s="307">
        <v>7</v>
      </c>
      <c r="BM6" s="307">
        <v>5</v>
      </c>
      <c r="BN6" s="307">
        <v>2</v>
      </c>
      <c r="BO6" s="307">
        <v>7</v>
      </c>
      <c r="BP6" s="307">
        <v>3</v>
      </c>
      <c r="BQ6" s="308">
        <v>0</v>
      </c>
      <c r="BR6" s="308">
        <v>0</v>
      </c>
      <c r="BS6" s="307">
        <v>5</v>
      </c>
      <c r="BT6" s="307">
        <v>3</v>
      </c>
      <c r="BU6" s="307">
        <v>8</v>
      </c>
      <c r="BV6" s="307">
        <v>3</v>
      </c>
      <c r="BW6" s="307">
        <v>5</v>
      </c>
      <c r="BX6" s="307">
        <v>2</v>
      </c>
      <c r="BY6" s="307">
        <v>6</v>
      </c>
      <c r="BZ6" s="307">
        <v>2</v>
      </c>
      <c r="CA6" s="307">
        <v>6</v>
      </c>
      <c r="CB6" s="307">
        <v>3</v>
      </c>
      <c r="CC6" s="307">
        <v>7</v>
      </c>
      <c r="CD6" s="307">
        <v>5</v>
      </c>
      <c r="CE6" s="307">
        <v>2</v>
      </c>
      <c r="CF6" s="307">
        <v>7</v>
      </c>
      <c r="CG6" s="307">
        <v>3</v>
      </c>
      <c r="CH6" s="308">
        <v>0</v>
      </c>
      <c r="CI6" s="308">
        <v>0</v>
      </c>
      <c r="CJ6" s="307">
        <v>5</v>
      </c>
      <c r="CK6" s="307">
        <v>3</v>
      </c>
      <c r="CL6" s="307">
        <v>8</v>
      </c>
      <c r="CM6" s="307">
        <v>3</v>
      </c>
      <c r="CN6" s="307">
        <v>7</v>
      </c>
      <c r="CO6" s="307">
        <v>2</v>
      </c>
      <c r="CP6" s="307">
        <v>6</v>
      </c>
      <c r="CQ6" s="307">
        <v>2</v>
      </c>
      <c r="CR6" s="307">
        <v>6</v>
      </c>
      <c r="CS6" s="307">
        <v>3</v>
      </c>
      <c r="CT6" s="307">
        <v>6</v>
      </c>
      <c r="CU6" s="307">
        <v>4</v>
      </c>
      <c r="CV6" s="307">
        <v>2</v>
      </c>
      <c r="CW6" s="307">
        <v>6</v>
      </c>
      <c r="CX6" s="307">
        <v>3</v>
      </c>
      <c r="CY6" s="308">
        <v>0</v>
      </c>
      <c r="CZ6" s="308">
        <v>0</v>
      </c>
    </row>
    <row r="7" spans="1:111">
      <c r="A7" s="40" t="s">
        <v>59</v>
      </c>
      <c r="B7" s="302">
        <v>103</v>
      </c>
      <c r="C7" s="302">
        <v>54</v>
      </c>
      <c r="D7" s="302">
        <v>150</v>
      </c>
      <c r="E7" s="302">
        <v>50</v>
      </c>
      <c r="F7" s="302">
        <v>114</v>
      </c>
      <c r="G7" s="302">
        <v>52</v>
      </c>
      <c r="H7" s="302">
        <v>112</v>
      </c>
      <c r="I7" s="302">
        <v>46</v>
      </c>
      <c r="J7" s="302">
        <v>123</v>
      </c>
      <c r="K7" s="302">
        <v>62</v>
      </c>
      <c r="L7" s="302">
        <v>122</v>
      </c>
      <c r="M7" s="301">
        <v>0</v>
      </c>
      <c r="N7" s="301">
        <v>0</v>
      </c>
      <c r="O7" s="302">
        <v>167</v>
      </c>
      <c r="P7" s="302">
        <v>66</v>
      </c>
      <c r="Q7" s="301">
        <v>0</v>
      </c>
      <c r="R7" s="301">
        <v>0</v>
      </c>
      <c r="S7" s="302">
        <v>114</v>
      </c>
      <c r="T7" s="302">
        <v>62</v>
      </c>
      <c r="U7" s="302">
        <v>151</v>
      </c>
      <c r="V7" s="302">
        <v>50</v>
      </c>
      <c r="W7" s="302">
        <v>140</v>
      </c>
      <c r="X7" s="302">
        <v>48</v>
      </c>
      <c r="Y7" s="302">
        <v>116</v>
      </c>
      <c r="Z7" s="302">
        <v>56</v>
      </c>
      <c r="AA7" s="302">
        <v>141</v>
      </c>
      <c r="AB7" s="302">
        <v>80</v>
      </c>
      <c r="AC7" s="302">
        <v>151</v>
      </c>
      <c r="AD7" s="301">
        <v>0</v>
      </c>
      <c r="AE7" s="301">
        <v>0</v>
      </c>
      <c r="AF7" s="302">
        <v>157</v>
      </c>
      <c r="AG7" s="302">
        <v>53</v>
      </c>
      <c r="AH7" s="301">
        <v>0</v>
      </c>
      <c r="AI7" s="301">
        <v>0</v>
      </c>
      <c r="AJ7" s="302">
        <v>112</v>
      </c>
      <c r="AK7" s="302">
        <v>58</v>
      </c>
      <c r="AL7" s="302">
        <v>142</v>
      </c>
      <c r="AM7" s="302">
        <v>44</v>
      </c>
      <c r="AN7" s="302">
        <v>139</v>
      </c>
      <c r="AO7" s="302">
        <v>55</v>
      </c>
      <c r="AP7" s="302">
        <v>129</v>
      </c>
      <c r="AQ7" s="302">
        <v>54</v>
      </c>
      <c r="AR7" s="302">
        <v>158</v>
      </c>
      <c r="AS7" s="302">
        <v>82</v>
      </c>
      <c r="AT7" s="302">
        <v>142</v>
      </c>
      <c r="AU7" s="301">
        <v>0</v>
      </c>
      <c r="AV7" s="301">
        <v>0</v>
      </c>
      <c r="AW7" s="302">
        <v>175</v>
      </c>
      <c r="AX7" s="302">
        <v>45</v>
      </c>
      <c r="AY7" s="301">
        <v>0</v>
      </c>
      <c r="AZ7" s="301">
        <v>0</v>
      </c>
      <c r="BA7" s="40" t="s">
        <v>59</v>
      </c>
      <c r="BB7" s="309">
        <v>5</v>
      </c>
      <c r="BC7" s="309">
        <v>3</v>
      </c>
      <c r="BD7" s="309">
        <v>7</v>
      </c>
      <c r="BE7" s="309">
        <v>2</v>
      </c>
      <c r="BF7" s="309">
        <v>6</v>
      </c>
      <c r="BG7" s="309">
        <v>2</v>
      </c>
      <c r="BH7" s="309">
        <v>5</v>
      </c>
      <c r="BI7" s="309">
        <v>2</v>
      </c>
      <c r="BJ7" s="309">
        <v>6</v>
      </c>
      <c r="BK7" s="309">
        <v>3</v>
      </c>
      <c r="BL7" s="309">
        <v>6</v>
      </c>
      <c r="BM7" s="310">
        <v>0</v>
      </c>
      <c r="BN7" s="310">
        <v>0</v>
      </c>
      <c r="BO7" s="309">
        <v>8</v>
      </c>
      <c r="BP7" s="309">
        <v>3</v>
      </c>
      <c r="BQ7" s="310">
        <v>0</v>
      </c>
      <c r="BR7" s="310">
        <v>0</v>
      </c>
      <c r="BS7" s="309">
        <v>6</v>
      </c>
      <c r="BT7" s="309">
        <v>3</v>
      </c>
      <c r="BU7" s="309">
        <v>7</v>
      </c>
      <c r="BV7" s="309">
        <v>2</v>
      </c>
      <c r="BW7" s="309">
        <v>6</v>
      </c>
      <c r="BX7" s="309">
        <v>2</v>
      </c>
      <c r="BY7" s="309">
        <v>6</v>
      </c>
      <c r="BZ7" s="309">
        <v>2</v>
      </c>
      <c r="CA7" s="309">
        <v>7</v>
      </c>
      <c r="CB7" s="309">
        <v>4</v>
      </c>
      <c r="CC7" s="309">
        <v>7</v>
      </c>
      <c r="CD7" s="310">
        <v>0</v>
      </c>
      <c r="CE7" s="310">
        <v>0</v>
      </c>
      <c r="CF7" s="309">
        <v>7</v>
      </c>
      <c r="CG7" s="309">
        <v>3</v>
      </c>
      <c r="CH7" s="310">
        <v>0</v>
      </c>
      <c r="CI7" s="310">
        <v>0</v>
      </c>
      <c r="CJ7" s="309">
        <v>5</v>
      </c>
      <c r="CK7" s="309">
        <v>3</v>
      </c>
      <c r="CL7" s="309">
        <v>7</v>
      </c>
      <c r="CM7" s="309">
        <v>2</v>
      </c>
      <c r="CN7" s="309">
        <v>7</v>
      </c>
      <c r="CO7" s="309">
        <v>3</v>
      </c>
      <c r="CP7" s="309">
        <v>6</v>
      </c>
      <c r="CQ7" s="309">
        <v>3</v>
      </c>
      <c r="CR7" s="309">
        <v>8</v>
      </c>
      <c r="CS7" s="309">
        <v>4</v>
      </c>
      <c r="CT7" s="309">
        <v>6</v>
      </c>
      <c r="CU7" s="311">
        <v>0</v>
      </c>
      <c r="CV7" s="310">
        <v>0</v>
      </c>
      <c r="CW7" s="309">
        <v>8</v>
      </c>
      <c r="CX7" s="309">
        <v>3</v>
      </c>
      <c r="CY7" s="310">
        <v>0</v>
      </c>
      <c r="CZ7" s="310">
        <v>0</v>
      </c>
    </row>
    <row r="8" spans="1:111">
      <c r="A8" s="40" t="s">
        <v>60</v>
      </c>
      <c r="B8" s="303">
        <v>128</v>
      </c>
      <c r="C8" s="303">
        <v>74</v>
      </c>
      <c r="D8" s="303">
        <v>182</v>
      </c>
      <c r="E8" s="303">
        <v>46</v>
      </c>
      <c r="F8" s="303">
        <v>168</v>
      </c>
      <c r="G8" s="303">
        <v>62</v>
      </c>
      <c r="H8" s="303">
        <v>122</v>
      </c>
      <c r="I8" s="303">
        <v>55</v>
      </c>
      <c r="J8" s="303">
        <v>143</v>
      </c>
      <c r="K8" s="303">
        <v>87</v>
      </c>
      <c r="L8" s="301">
        <v>0</v>
      </c>
      <c r="M8" s="303">
        <v>105</v>
      </c>
      <c r="N8" s="303">
        <v>42</v>
      </c>
      <c r="O8" s="303">
        <v>120</v>
      </c>
      <c r="P8" s="303">
        <v>35</v>
      </c>
      <c r="Q8" s="301">
        <v>0</v>
      </c>
      <c r="R8" s="301">
        <v>0</v>
      </c>
      <c r="S8" s="303">
        <v>114</v>
      </c>
      <c r="T8" s="303">
        <v>61</v>
      </c>
      <c r="U8" s="303">
        <v>203</v>
      </c>
      <c r="V8" s="303">
        <v>56</v>
      </c>
      <c r="W8" s="303">
        <v>183</v>
      </c>
      <c r="X8" s="303">
        <v>61</v>
      </c>
      <c r="Y8" s="303">
        <v>135</v>
      </c>
      <c r="Z8" s="303">
        <v>56</v>
      </c>
      <c r="AA8" s="303">
        <v>141</v>
      </c>
      <c r="AB8" s="303">
        <v>73</v>
      </c>
      <c r="AC8" s="301">
        <v>0</v>
      </c>
      <c r="AD8" s="304">
        <v>125</v>
      </c>
      <c r="AE8" s="303">
        <v>54</v>
      </c>
      <c r="AF8" s="303">
        <v>194</v>
      </c>
      <c r="AG8" s="303">
        <v>47</v>
      </c>
      <c r="AH8" s="301">
        <v>0</v>
      </c>
      <c r="AI8" s="301">
        <v>0</v>
      </c>
      <c r="AJ8" s="303">
        <v>124</v>
      </c>
      <c r="AK8" s="303">
        <v>56</v>
      </c>
      <c r="AL8" s="303">
        <v>160</v>
      </c>
      <c r="AM8" s="303">
        <v>38</v>
      </c>
      <c r="AN8" s="303">
        <v>196</v>
      </c>
      <c r="AO8" s="303">
        <v>60</v>
      </c>
      <c r="AP8" s="303">
        <v>127</v>
      </c>
      <c r="AQ8" s="303">
        <v>40</v>
      </c>
      <c r="AR8" s="303">
        <v>129</v>
      </c>
      <c r="AS8" s="303">
        <v>74</v>
      </c>
      <c r="AT8" s="301">
        <v>0</v>
      </c>
      <c r="AU8" s="303">
        <v>118</v>
      </c>
      <c r="AV8" s="303">
        <v>45</v>
      </c>
      <c r="AW8" s="303">
        <v>154</v>
      </c>
      <c r="AX8" s="303">
        <v>61</v>
      </c>
      <c r="AY8" s="301">
        <v>0</v>
      </c>
      <c r="AZ8" s="301">
        <v>0</v>
      </c>
      <c r="BA8" s="40" t="s">
        <v>60</v>
      </c>
      <c r="BB8" s="309">
        <v>6</v>
      </c>
      <c r="BC8" s="309">
        <v>3</v>
      </c>
      <c r="BD8" s="309">
        <v>9</v>
      </c>
      <c r="BE8" s="309">
        <v>2</v>
      </c>
      <c r="BF8" s="309">
        <v>8</v>
      </c>
      <c r="BG8" s="309">
        <v>3</v>
      </c>
      <c r="BH8" s="309">
        <v>6</v>
      </c>
      <c r="BI8" s="309">
        <v>3</v>
      </c>
      <c r="BJ8" s="309">
        <v>7</v>
      </c>
      <c r="BK8" s="309">
        <v>4</v>
      </c>
      <c r="BL8" s="310">
        <v>0</v>
      </c>
      <c r="BM8" s="309">
        <v>5</v>
      </c>
      <c r="BN8" s="309">
        <v>2</v>
      </c>
      <c r="BO8" s="309">
        <v>5</v>
      </c>
      <c r="BP8" s="309">
        <v>2</v>
      </c>
      <c r="BQ8" s="310">
        <v>0</v>
      </c>
      <c r="BR8" s="310">
        <v>0</v>
      </c>
      <c r="BS8" s="309">
        <v>6</v>
      </c>
      <c r="BT8" s="309">
        <v>3</v>
      </c>
      <c r="BU8" s="309">
        <v>10</v>
      </c>
      <c r="BV8" s="309">
        <v>3</v>
      </c>
      <c r="BW8" s="309">
        <v>9</v>
      </c>
      <c r="BX8" s="309">
        <v>3</v>
      </c>
      <c r="BY8" s="309">
        <v>7</v>
      </c>
      <c r="BZ8" s="309">
        <v>3</v>
      </c>
      <c r="CA8" s="309">
        <v>7</v>
      </c>
      <c r="CB8" s="309">
        <v>3</v>
      </c>
      <c r="CC8" s="310">
        <v>0</v>
      </c>
      <c r="CD8" s="312">
        <v>7</v>
      </c>
      <c r="CE8" s="309">
        <v>3</v>
      </c>
      <c r="CF8" s="309">
        <v>9</v>
      </c>
      <c r="CG8" s="309">
        <v>2</v>
      </c>
      <c r="CH8" s="310">
        <v>0</v>
      </c>
      <c r="CI8" s="310">
        <v>0</v>
      </c>
      <c r="CJ8" s="309">
        <v>6</v>
      </c>
      <c r="CK8" s="309">
        <v>3</v>
      </c>
      <c r="CL8" s="309">
        <v>8</v>
      </c>
      <c r="CM8" s="309">
        <v>2</v>
      </c>
      <c r="CN8" s="309">
        <v>10</v>
      </c>
      <c r="CO8" s="309">
        <v>3</v>
      </c>
      <c r="CP8" s="309">
        <v>6</v>
      </c>
      <c r="CQ8" s="309">
        <v>2</v>
      </c>
      <c r="CR8" s="309">
        <v>6</v>
      </c>
      <c r="CS8" s="309">
        <v>3</v>
      </c>
      <c r="CT8" s="310">
        <v>0</v>
      </c>
      <c r="CU8" s="309">
        <v>5</v>
      </c>
      <c r="CV8" s="309">
        <v>3</v>
      </c>
      <c r="CW8" s="309">
        <v>7</v>
      </c>
      <c r="CX8" s="309">
        <v>3</v>
      </c>
      <c r="CY8" s="310">
        <v>0</v>
      </c>
      <c r="CZ8" s="310">
        <v>0</v>
      </c>
    </row>
    <row r="9" spans="1:111">
      <c r="A9" s="40" t="s">
        <v>128</v>
      </c>
      <c r="B9" s="301">
        <v>0</v>
      </c>
      <c r="C9" s="301">
        <v>0</v>
      </c>
      <c r="D9" s="301">
        <v>0</v>
      </c>
      <c r="E9" s="301">
        <v>0</v>
      </c>
      <c r="F9" s="301">
        <v>0</v>
      </c>
      <c r="G9" s="301">
        <v>0</v>
      </c>
      <c r="H9" s="301">
        <v>0</v>
      </c>
      <c r="I9" s="301">
        <v>0</v>
      </c>
      <c r="J9" s="301">
        <v>0</v>
      </c>
      <c r="K9" s="301">
        <v>0</v>
      </c>
      <c r="L9" s="301">
        <v>0</v>
      </c>
      <c r="M9" s="302">
        <v>98</v>
      </c>
      <c r="N9" s="302">
        <v>44</v>
      </c>
      <c r="O9" s="301">
        <v>0</v>
      </c>
      <c r="P9" s="301">
        <v>0</v>
      </c>
      <c r="Q9" s="301">
        <v>0</v>
      </c>
      <c r="R9" s="301">
        <v>0</v>
      </c>
      <c r="S9" s="301">
        <v>0</v>
      </c>
      <c r="T9" s="301">
        <v>0</v>
      </c>
      <c r="U9" s="301">
        <v>0</v>
      </c>
      <c r="V9" s="301">
        <v>0</v>
      </c>
      <c r="W9" s="301">
        <v>0</v>
      </c>
      <c r="X9" s="301">
        <v>0</v>
      </c>
      <c r="Y9" s="301">
        <v>0</v>
      </c>
      <c r="Z9" s="301">
        <v>0</v>
      </c>
      <c r="AA9" s="301">
        <v>0</v>
      </c>
      <c r="AB9" s="301">
        <v>0</v>
      </c>
      <c r="AC9" s="301">
        <v>0</v>
      </c>
      <c r="AD9" s="302">
        <v>102</v>
      </c>
      <c r="AE9" s="302">
        <v>40</v>
      </c>
      <c r="AF9" s="301">
        <v>0</v>
      </c>
      <c r="AG9" s="301">
        <v>0</v>
      </c>
      <c r="AH9" s="301">
        <v>0</v>
      </c>
      <c r="AI9" s="301">
        <v>0</v>
      </c>
      <c r="AJ9" s="301">
        <v>0</v>
      </c>
      <c r="AK9" s="301">
        <v>0</v>
      </c>
      <c r="AL9" s="301">
        <v>0</v>
      </c>
      <c r="AM9" s="301">
        <v>0</v>
      </c>
      <c r="AN9" s="301">
        <v>0</v>
      </c>
      <c r="AO9" s="301">
        <v>0</v>
      </c>
      <c r="AP9" s="301">
        <v>0</v>
      </c>
      <c r="AQ9" s="301">
        <v>0</v>
      </c>
      <c r="AR9" s="301">
        <v>0</v>
      </c>
      <c r="AS9" s="301">
        <v>0</v>
      </c>
      <c r="AT9" s="301">
        <v>0</v>
      </c>
      <c r="AU9" s="302">
        <v>105</v>
      </c>
      <c r="AV9" s="302">
        <v>46</v>
      </c>
      <c r="AW9" s="301">
        <v>0</v>
      </c>
      <c r="AX9" s="301">
        <v>0</v>
      </c>
      <c r="AY9" s="301">
        <v>0</v>
      </c>
      <c r="AZ9" s="301">
        <v>0</v>
      </c>
      <c r="BA9" s="40" t="s">
        <v>128</v>
      </c>
      <c r="BB9" s="310">
        <v>0</v>
      </c>
      <c r="BC9" s="310">
        <v>0</v>
      </c>
      <c r="BD9" s="310">
        <v>0</v>
      </c>
      <c r="BE9" s="310">
        <v>0</v>
      </c>
      <c r="BF9" s="310">
        <v>0</v>
      </c>
      <c r="BG9" s="310">
        <v>0</v>
      </c>
      <c r="BH9" s="310">
        <v>0</v>
      </c>
      <c r="BI9" s="310">
        <v>0</v>
      </c>
      <c r="BJ9" s="310">
        <v>0</v>
      </c>
      <c r="BK9" s="310">
        <v>0</v>
      </c>
      <c r="BL9" s="310">
        <v>0</v>
      </c>
      <c r="BM9" s="309">
        <v>4</v>
      </c>
      <c r="BN9" s="309">
        <v>2</v>
      </c>
      <c r="BO9" s="310">
        <v>0</v>
      </c>
      <c r="BP9" s="310">
        <v>0</v>
      </c>
      <c r="BQ9" s="310">
        <v>0</v>
      </c>
      <c r="BR9" s="310">
        <v>0</v>
      </c>
      <c r="BS9" s="310">
        <v>0</v>
      </c>
      <c r="BT9" s="310">
        <v>0</v>
      </c>
      <c r="BU9" s="310">
        <v>0</v>
      </c>
      <c r="BV9" s="310">
        <v>0</v>
      </c>
      <c r="BW9" s="310">
        <v>0</v>
      </c>
      <c r="BX9" s="310">
        <v>0</v>
      </c>
      <c r="BY9" s="310">
        <v>0</v>
      </c>
      <c r="BZ9" s="310">
        <v>0</v>
      </c>
      <c r="CA9" s="310">
        <v>0</v>
      </c>
      <c r="CB9" s="310">
        <v>0</v>
      </c>
      <c r="CC9" s="310">
        <v>0</v>
      </c>
      <c r="CD9" s="309">
        <v>5</v>
      </c>
      <c r="CE9" s="309">
        <v>2</v>
      </c>
      <c r="CF9" s="310">
        <v>0</v>
      </c>
      <c r="CG9" s="310">
        <v>0</v>
      </c>
      <c r="CH9" s="310">
        <v>0</v>
      </c>
      <c r="CI9" s="310">
        <v>0</v>
      </c>
      <c r="CJ9" s="310">
        <v>0</v>
      </c>
      <c r="CK9" s="310">
        <v>0</v>
      </c>
      <c r="CL9" s="310">
        <v>0</v>
      </c>
      <c r="CM9" s="310">
        <v>0</v>
      </c>
      <c r="CN9" s="310">
        <v>0</v>
      </c>
      <c r="CO9" s="310">
        <v>0</v>
      </c>
      <c r="CP9" s="310">
        <v>0</v>
      </c>
      <c r="CQ9" s="310">
        <v>0</v>
      </c>
      <c r="CR9" s="310">
        <v>0</v>
      </c>
      <c r="CS9" s="310">
        <v>0</v>
      </c>
      <c r="CT9" s="310">
        <v>0</v>
      </c>
      <c r="CU9" s="309">
        <v>5</v>
      </c>
      <c r="CV9" s="309">
        <v>2</v>
      </c>
      <c r="CW9" s="310">
        <v>0</v>
      </c>
      <c r="CX9" s="310">
        <v>0</v>
      </c>
      <c r="CY9" s="310">
        <v>0</v>
      </c>
      <c r="CZ9" s="310">
        <v>0</v>
      </c>
    </row>
    <row r="10" spans="1:111">
      <c r="A10" s="40" t="s">
        <v>61</v>
      </c>
      <c r="B10" s="301">
        <v>0</v>
      </c>
      <c r="C10" s="301">
        <v>0</v>
      </c>
      <c r="D10" s="301">
        <v>0</v>
      </c>
      <c r="E10" s="301">
        <v>0</v>
      </c>
      <c r="F10" s="301">
        <v>0</v>
      </c>
      <c r="G10" s="301">
        <v>0</v>
      </c>
      <c r="H10" s="301">
        <v>0</v>
      </c>
      <c r="I10" s="301">
        <v>0</v>
      </c>
      <c r="J10" s="303">
        <v>145</v>
      </c>
      <c r="K10" s="301">
        <v>0</v>
      </c>
      <c r="L10" s="305">
        <v>150</v>
      </c>
      <c r="M10" s="301">
        <v>0</v>
      </c>
      <c r="N10" s="301">
        <v>0</v>
      </c>
      <c r="O10" s="301">
        <v>0</v>
      </c>
      <c r="P10" s="301">
        <v>0</v>
      </c>
      <c r="Q10" s="301">
        <v>0</v>
      </c>
      <c r="R10" s="301">
        <v>0</v>
      </c>
      <c r="S10" s="301">
        <v>0</v>
      </c>
      <c r="T10" s="301">
        <v>0</v>
      </c>
      <c r="U10" s="301">
        <v>0</v>
      </c>
      <c r="V10" s="301">
        <v>0</v>
      </c>
      <c r="W10" s="301">
        <v>0</v>
      </c>
      <c r="X10" s="301">
        <v>0</v>
      </c>
      <c r="Y10" s="301">
        <v>0</v>
      </c>
      <c r="Z10" s="301">
        <v>0</v>
      </c>
      <c r="AA10" s="303">
        <v>132</v>
      </c>
      <c r="AB10" s="301">
        <v>0</v>
      </c>
      <c r="AC10" s="303">
        <v>153</v>
      </c>
      <c r="AD10" s="301">
        <v>0</v>
      </c>
      <c r="AE10" s="301">
        <v>0</v>
      </c>
      <c r="AF10" s="301">
        <v>0</v>
      </c>
      <c r="AG10" s="301">
        <v>0</v>
      </c>
      <c r="AH10" s="301">
        <v>0</v>
      </c>
      <c r="AI10" s="301">
        <v>0</v>
      </c>
      <c r="AJ10" s="301">
        <v>0</v>
      </c>
      <c r="AK10" s="301">
        <v>0</v>
      </c>
      <c r="AL10" s="301">
        <v>0</v>
      </c>
      <c r="AM10" s="301">
        <v>0</v>
      </c>
      <c r="AN10" s="301">
        <v>0</v>
      </c>
      <c r="AO10" s="301">
        <v>0</v>
      </c>
      <c r="AP10" s="301">
        <v>0</v>
      </c>
      <c r="AQ10" s="301">
        <v>0</v>
      </c>
      <c r="AR10" s="303">
        <v>148</v>
      </c>
      <c r="AS10" s="301">
        <v>0</v>
      </c>
      <c r="AT10" s="303">
        <v>162</v>
      </c>
      <c r="AU10" s="301">
        <v>0</v>
      </c>
      <c r="AV10" s="301">
        <v>0</v>
      </c>
      <c r="AW10" s="301">
        <v>0</v>
      </c>
      <c r="AX10" s="301">
        <v>0</v>
      </c>
      <c r="AY10" s="301">
        <v>0</v>
      </c>
      <c r="AZ10" s="301">
        <v>0</v>
      </c>
      <c r="BA10" s="40" t="s">
        <v>61</v>
      </c>
      <c r="BB10" s="308">
        <v>0</v>
      </c>
      <c r="BC10" s="308">
        <v>0</v>
      </c>
      <c r="BD10" s="308">
        <v>0</v>
      </c>
      <c r="BE10" s="308">
        <v>0</v>
      </c>
      <c r="BF10" s="308">
        <v>0</v>
      </c>
      <c r="BG10" s="308">
        <v>0</v>
      </c>
      <c r="BH10" s="308">
        <v>0</v>
      </c>
      <c r="BI10" s="308">
        <v>0</v>
      </c>
      <c r="BJ10" s="307">
        <v>7</v>
      </c>
      <c r="BK10" s="308">
        <v>0</v>
      </c>
      <c r="BL10" s="313">
        <v>7</v>
      </c>
      <c r="BM10" s="308">
        <v>0</v>
      </c>
      <c r="BN10" s="308">
        <v>0</v>
      </c>
      <c r="BO10" s="308">
        <v>0</v>
      </c>
      <c r="BP10" s="308">
        <v>0</v>
      </c>
      <c r="BQ10" s="308">
        <v>0</v>
      </c>
      <c r="BR10" s="308">
        <v>0</v>
      </c>
      <c r="BS10" s="308">
        <v>0</v>
      </c>
      <c r="BT10" s="308">
        <v>0</v>
      </c>
      <c r="BU10" s="308">
        <v>0</v>
      </c>
      <c r="BV10" s="308">
        <v>0</v>
      </c>
      <c r="BW10" s="308">
        <v>0</v>
      </c>
      <c r="BX10" s="308">
        <v>0</v>
      </c>
      <c r="BY10" s="308">
        <v>0</v>
      </c>
      <c r="BZ10" s="308">
        <v>0</v>
      </c>
      <c r="CA10" s="307">
        <v>7</v>
      </c>
      <c r="CB10" s="308">
        <v>0</v>
      </c>
      <c r="CC10" s="307">
        <v>7</v>
      </c>
      <c r="CD10" s="308">
        <v>0</v>
      </c>
      <c r="CE10" s="308">
        <v>0</v>
      </c>
      <c r="CF10" s="308">
        <v>0</v>
      </c>
      <c r="CG10" s="308">
        <v>0</v>
      </c>
      <c r="CH10" s="308">
        <v>0</v>
      </c>
      <c r="CI10" s="308">
        <v>0</v>
      </c>
      <c r="CJ10" s="308">
        <v>0</v>
      </c>
      <c r="CK10" s="308">
        <v>0</v>
      </c>
      <c r="CL10" s="308">
        <v>0</v>
      </c>
      <c r="CM10" s="308">
        <v>0</v>
      </c>
      <c r="CN10" s="308">
        <v>0</v>
      </c>
      <c r="CO10" s="308">
        <v>0</v>
      </c>
      <c r="CP10" s="308">
        <v>0</v>
      </c>
      <c r="CQ10" s="308">
        <v>0</v>
      </c>
      <c r="CR10" s="307">
        <v>8</v>
      </c>
      <c r="CS10" s="308">
        <v>0</v>
      </c>
      <c r="CT10" s="307">
        <v>8</v>
      </c>
      <c r="CU10" s="308">
        <v>0</v>
      </c>
      <c r="CV10" s="308">
        <v>0</v>
      </c>
      <c r="CW10" s="308">
        <v>0</v>
      </c>
      <c r="CX10" s="308">
        <v>0</v>
      </c>
      <c r="CY10" s="308">
        <v>0</v>
      </c>
      <c r="CZ10" s="308">
        <v>0</v>
      </c>
    </row>
    <row r="11" spans="1:111">
      <c r="A11" s="40" t="s">
        <v>129</v>
      </c>
      <c r="B11" s="301">
        <v>0</v>
      </c>
      <c r="C11" s="301">
        <v>0</v>
      </c>
      <c r="D11" s="301">
        <v>0</v>
      </c>
      <c r="E11" s="301">
        <v>0</v>
      </c>
      <c r="F11" s="301">
        <v>0</v>
      </c>
      <c r="G11" s="301">
        <v>0</v>
      </c>
      <c r="H11" s="301">
        <v>0</v>
      </c>
      <c r="I11" s="301">
        <v>0</v>
      </c>
      <c r="J11" s="301">
        <v>0</v>
      </c>
      <c r="K11" s="301">
        <v>0</v>
      </c>
      <c r="L11" s="302">
        <v>173</v>
      </c>
      <c r="M11" s="301">
        <v>0</v>
      </c>
      <c r="N11" s="301">
        <v>0</v>
      </c>
      <c r="O11" s="306">
        <v>113</v>
      </c>
      <c r="P11" s="302">
        <v>16</v>
      </c>
      <c r="Q11" s="302">
        <v>119</v>
      </c>
      <c r="R11" s="302">
        <v>43</v>
      </c>
      <c r="S11" s="301">
        <v>0</v>
      </c>
      <c r="T11" s="301">
        <v>0</v>
      </c>
      <c r="U11" s="301">
        <v>0</v>
      </c>
      <c r="V11" s="301">
        <v>0</v>
      </c>
      <c r="W11" s="301">
        <v>0</v>
      </c>
      <c r="X11" s="301">
        <v>0</v>
      </c>
      <c r="Y11" s="301">
        <v>0</v>
      </c>
      <c r="Z11" s="301">
        <v>0</v>
      </c>
      <c r="AA11" s="301">
        <v>0</v>
      </c>
      <c r="AB11" s="301">
        <v>0</v>
      </c>
      <c r="AC11" s="302">
        <v>159</v>
      </c>
      <c r="AD11" s="301">
        <v>0</v>
      </c>
      <c r="AE11" s="301">
        <v>0</v>
      </c>
      <c r="AF11" s="302">
        <v>126</v>
      </c>
      <c r="AG11" s="302">
        <v>21</v>
      </c>
      <c r="AH11" s="306">
        <v>184</v>
      </c>
      <c r="AI11" s="306">
        <v>51</v>
      </c>
      <c r="AJ11" s="301">
        <v>0</v>
      </c>
      <c r="AK11" s="301">
        <v>0</v>
      </c>
      <c r="AL11" s="301">
        <v>0</v>
      </c>
      <c r="AM11" s="301">
        <v>0</v>
      </c>
      <c r="AN11" s="301">
        <v>0</v>
      </c>
      <c r="AO11" s="301">
        <v>0</v>
      </c>
      <c r="AP11" s="301">
        <v>0</v>
      </c>
      <c r="AQ11" s="301">
        <v>0</v>
      </c>
      <c r="AR11" s="301">
        <v>0</v>
      </c>
      <c r="AS11" s="301">
        <v>0</v>
      </c>
      <c r="AT11" s="302">
        <v>170</v>
      </c>
      <c r="AU11" s="301">
        <v>0</v>
      </c>
      <c r="AV11" s="301">
        <v>0</v>
      </c>
      <c r="AW11" s="306">
        <v>155</v>
      </c>
      <c r="AX11" s="306">
        <v>18</v>
      </c>
      <c r="AY11" s="306">
        <v>173</v>
      </c>
      <c r="AZ11" s="306">
        <v>65</v>
      </c>
      <c r="BA11" s="40" t="s">
        <v>129</v>
      </c>
      <c r="BB11" s="310">
        <v>0</v>
      </c>
      <c r="BC11" s="310">
        <v>0</v>
      </c>
      <c r="BD11" s="310">
        <v>0</v>
      </c>
      <c r="BE11" s="310">
        <v>0</v>
      </c>
      <c r="BF11" s="310">
        <v>0</v>
      </c>
      <c r="BG11" s="310">
        <v>0</v>
      </c>
      <c r="BH11" s="310">
        <v>0</v>
      </c>
      <c r="BI11" s="310">
        <v>0</v>
      </c>
      <c r="BJ11" s="310">
        <v>0</v>
      </c>
      <c r="BK11" s="310">
        <v>0</v>
      </c>
      <c r="BL11" s="309">
        <v>8</v>
      </c>
      <c r="BM11" s="310">
        <v>0</v>
      </c>
      <c r="BN11" s="310">
        <v>0</v>
      </c>
      <c r="BO11" s="312">
        <v>5</v>
      </c>
      <c r="BP11" s="309">
        <v>0</v>
      </c>
      <c r="BQ11" s="312">
        <v>5</v>
      </c>
      <c r="BR11" s="309">
        <v>2</v>
      </c>
      <c r="BS11" s="310">
        <v>0</v>
      </c>
      <c r="BT11" s="310">
        <v>0</v>
      </c>
      <c r="BU11" s="310">
        <v>0</v>
      </c>
      <c r="BV11" s="310">
        <v>0</v>
      </c>
      <c r="BW11" s="310">
        <v>0</v>
      </c>
      <c r="BX11" s="310">
        <v>0</v>
      </c>
      <c r="BY11" s="310">
        <v>0</v>
      </c>
      <c r="BZ11" s="310">
        <v>0</v>
      </c>
      <c r="CA11" s="310">
        <v>0</v>
      </c>
      <c r="CB11" s="310">
        <v>0</v>
      </c>
      <c r="CC11" s="309">
        <v>8</v>
      </c>
      <c r="CD11" s="310">
        <v>0</v>
      </c>
      <c r="CE11" s="310">
        <v>0</v>
      </c>
      <c r="CF11" s="309">
        <v>6</v>
      </c>
      <c r="CG11" s="309">
        <v>1</v>
      </c>
      <c r="CH11" s="312">
        <v>8</v>
      </c>
      <c r="CI11" s="312">
        <v>3</v>
      </c>
      <c r="CJ11" s="310">
        <v>0</v>
      </c>
      <c r="CK11" s="310">
        <v>0</v>
      </c>
      <c r="CL11" s="310">
        <v>0</v>
      </c>
      <c r="CM11" s="310">
        <v>0</v>
      </c>
      <c r="CN11" s="310">
        <v>0</v>
      </c>
      <c r="CO11" s="310">
        <v>0</v>
      </c>
      <c r="CP11" s="310">
        <v>0</v>
      </c>
      <c r="CQ11" s="310">
        <v>0</v>
      </c>
      <c r="CR11" s="310">
        <v>0</v>
      </c>
      <c r="CS11" s="310">
        <v>0</v>
      </c>
      <c r="CT11" s="309">
        <v>8</v>
      </c>
      <c r="CU11" s="310">
        <v>0</v>
      </c>
      <c r="CV11" s="310">
        <v>0</v>
      </c>
      <c r="CW11" s="312">
        <v>8</v>
      </c>
      <c r="CX11" s="312">
        <v>1</v>
      </c>
      <c r="CY11" s="312">
        <v>9</v>
      </c>
      <c r="CZ11" s="312">
        <v>3</v>
      </c>
    </row>
    <row r="12" spans="1:111">
      <c r="A12" s="40" t="s">
        <v>76</v>
      </c>
      <c r="B12" s="71">
        <v>0</v>
      </c>
      <c r="C12" s="71">
        <v>0</v>
      </c>
      <c r="D12" s="71">
        <v>0</v>
      </c>
      <c r="E12" s="71">
        <v>0</v>
      </c>
      <c r="F12" s="71">
        <v>0</v>
      </c>
      <c r="G12" s="71">
        <v>0</v>
      </c>
      <c r="H12" s="71">
        <v>0</v>
      </c>
      <c r="I12" s="71">
        <v>0</v>
      </c>
      <c r="J12" s="71">
        <v>0</v>
      </c>
      <c r="K12" s="71">
        <v>0</v>
      </c>
      <c r="L12" s="71">
        <v>0</v>
      </c>
      <c r="M12" s="71">
        <v>0</v>
      </c>
      <c r="N12" s="71">
        <v>0</v>
      </c>
      <c r="O12" s="71">
        <v>0</v>
      </c>
      <c r="P12" s="71">
        <v>0</v>
      </c>
      <c r="Q12" s="71">
        <v>0</v>
      </c>
      <c r="R12" s="71">
        <v>0</v>
      </c>
      <c r="S12" s="71">
        <v>0</v>
      </c>
      <c r="T12" s="71">
        <v>0</v>
      </c>
      <c r="U12" s="71">
        <v>0</v>
      </c>
      <c r="V12" s="71">
        <v>0</v>
      </c>
      <c r="W12" s="71">
        <v>0</v>
      </c>
      <c r="X12" s="71">
        <v>0</v>
      </c>
      <c r="Y12" s="71">
        <v>0</v>
      </c>
      <c r="Z12" s="71">
        <v>0</v>
      </c>
      <c r="AA12" s="71">
        <v>0</v>
      </c>
      <c r="AB12" s="71">
        <v>0</v>
      </c>
      <c r="AC12" s="71">
        <v>0</v>
      </c>
      <c r="AD12" s="71">
        <v>0</v>
      </c>
      <c r="AE12" s="71">
        <v>0</v>
      </c>
      <c r="AF12" s="71">
        <v>0</v>
      </c>
      <c r="AG12" s="71">
        <v>0</v>
      </c>
      <c r="AH12" s="71">
        <v>0</v>
      </c>
      <c r="AI12" s="71">
        <v>0</v>
      </c>
      <c r="AJ12" s="71">
        <v>0</v>
      </c>
      <c r="AK12" s="71">
        <v>0</v>
      </c>
      <c r="AL12" s="71">
        <v>0</v>
      </c>
      <c r="AM12" s="71">
        <v>0</v>
      </c>
      <c r="AN12" s="71">
        <v>0</v>
      </c>
      <c r="AO12" s="71">
        <v>0</v>
      </c>
      <c r="AP12" s="71">
        <v>0</v>
      </c>
      <c r="AQ12" s="71">
        <v>0</v>
      </c>
      <c r="AR12" s="71">
        <v>0</v>
      </c>
      <c r="AS12" s="71">
        <v>0</v>
      </c>
      <c r="AT12" s="71">
        <v>0</v>
      </c>
      <c r="AU12" s="71">
        <v>0</v>
      </c>
      <c r="AV12" s="71">
        <v>0</v>
      </c>
      <c r="AW12" s="71">
        <v>0</v>
      </c>
      <c r="AX12" s="71">
        <v>0</v>
      </c>
      <c r="AY12" s="72">
        <v>0</v>
      </c>
      <c r="AZ12" s="72">
        <v>0</v>
      </c>
      <c r="BA12" s="40" t="s">
        <v>76</v>
      </c>
      <c r="BB12" s="42">
        <v>0</v>
      </c>
      <c r="BC12" s="42">
        <v>0</v>
      </c>
      <c r="BD12" s="42">
        <v>0</v>
      </c>
      <c r="BE12" s="42">
        <v>0</v>
      </c>
      <c r="BF12" s="42">
        <v>0</v>
      </c>
      <c r="BG12" s="42">
        <v>0</v>
      </c>
      <c r="BH12" s="42">
        <v>0</v>
      </c>
      <c r="BI12" s="42">
        <v>0</v>
      </c>
      <c r="BJ12" s="42">
        <v>0</v>
      </c>
      <c r="BK12" s="42">
        <v>0</v>
      </c>
      <c r="BL12" s="42">
        <v>0</v>
      </c>
      <c r="BM12" s="42">
        <v>0</v>
      </c>
      <c r="BN12" s="42">
        <v>0</v>
      </c>
      <c r="BO12" s="42">
        <v>0</v>
      </c>
      <c r="BP12" s="42">
        <v>0</v>
      </c>
      <c r="BQ12" s="42">
        <v>0</v>
      </c>
      <c r="BR12" s="42">
        <v>0</v>
      </c>
      <c r="BS12" s="42">
        <v>0</v>
      </c>
      <c r="BT12" s="42">
        <v>0</v>
      </c>
      <c r="BU12" s="42">
        <v>0</v>
      </c>
      <c r="BV12" s="42">
        <v>0</v>
      </c>
      <c r="BW12" s="42">
        <v>0</v>
      </c>
      <c r="BX12" s="42">
        <v>0</v>
      </c>
      <c r="BY12" s="42">
        <v>0</v>
      </c>
      <c r="BZ12" s="42">
        <v>0</v>
      </c>
      <c r="CA12" s="42">
        <v>0</v>
      </c>
      <c r="CB12" s="42">
        <v>0</v>
      </c>
      <c r="CC12" s="42">
        <v>0</v>
      </c>
      <c r="CD12" s="42">
        <v>0</v>
      </c>
      <c r="CE12" s="42">
        <v>0</v>
      </c>
      <c r="CF12" s="42">
        <v>0</v>
      </c>
      <c r="CG12" s="42">
        <v>0</v>
      </c>
      <c r="CH12" s="42">
        <v>0</v>
      </c>
      <c r="CI12" s="42">
        <v>0</v>
      </c>
      <c r="CJ12" s="42">
        <v>0</v>
      </c>
      <c r="CK12" s="42">
        <v>0</v>
      </c>
      <c r="CL12" s="42">
        <v>0</v>
      </c>
      <c r="CM12" s="42">
        <v>0</v>
      </c>
      <c r="CN12" s="42">
        <v>0</v>
      </c>
      <c r="CO12" s="42">
        <v>0</v>
      </c>
      <c r="CP12" s="42">
        <v>0</v>
      </c>
      <c r="CQ12" s="42">
        <v>0</v>
      </c>
      <c r="CR12" s="42">
        <v>0</v>
      </c>
      <c r="CS12" s="42">
        <v>0</v>
      </c>
      <c r="CT12" s="42">
        <v>0</v>
      </c>
      <c r="CU12" s="42">
        <v>0</v>
      </c>
      <c r="CV12" s="42">
        <v>0</v>
      </c>
      <c r="CW12" s="42">
        <v>0</v>
      </c>
      <c r="CX12" s="42">
        <v>0</v>
      </c>
      <c r="CY12" s="42">
        <v>0</v>
      </c>
      <c r="CZ12" s="42">
        <v>0</v>
      </c>
    </row>
  </sheetData>
  <sheetProtection selectLockedCells="1" selectUnlockedCells="1"/>
  <phoneticPr fontId="3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4"/>
  <sheetViews>
    <sheetView topLeftCell="A13" workbookViewId="0">
      <selection activeCell="K51" sqref="K51"/>
    </sheetView>
  </sheetViews>
  <sheetFormatPr defaultColWidth="9" defaultRowHeight="14.25"/>
  <cols>
    <col min="1" max="1" width="4.1640625" style="62" customWidth="1"/>
    <col min="2" max="2" width="15.6640625" style="62" bestFit="1" customWidth="1"/>
    <col min="3" max="3" width="3.33203125" style="62" customWidth="1"/>
    <col min="4" max="4" width="3.1640625" style="62" customWidth="1"/>
    <col min="5" max="5" width="6.1640625" style="62" customWidth="1"/>
    <col min="6" max="6" width="7.33203125" style="62" bestFit="1" customWidth="1"/>
    <col min="7" max="8" width="8.1640625" style="62" customWidth="1"/>
    <col min="9" max="9" width="7.33203125" style="62" bestFit="1" customWidth="1"/>
    <col min="10" max="11" width="8.1640625" style="62" customWidth="1"/>
    <col min="12" max="12" width="7.33203125" style="62" bestFit="1" customWidth="1"/>
    <col min="13" max="14" width="8.1640625" style="62" customWidth="1"/>
    <col min="15" max="15" width="6.1640625" style="62" bestFit="1" customWidth="1"/>
    <col min="16" max="17" width="8.1640625" style="62" customWidth="1"/>
    <col min="18" max="18" width="6.1640625" style="62" bestFit="1" customWidth="1"/>
    <col min="19" max="20" width="8.1640625" style="62" customWidth="1"/>
    <col min="21" max="21" width="6.1640625" style="62" bestFit="1" customWidth="1"/>
    <col min="22" max="23" width="8.1640625" style="62" customWidth="1"/>
    <col min="24" max="16384" width="9" style="62"/>
  </cols>
  <sheetData>
    <row r="1" spans="1:24" s="51" customFormat="1" ht="25.15" customHeight="1">
      <c r="A1" s="523" t="s">
        <v>194</v>
      </c>
      <c r="B1" s="524"/>
      <c r="C1" s="524"/>
      <c r="D1" s="524"/>
      <c r="E1" s="524"/>
      <c r="F1" s="524"/>
      <c r="G1" s="524"/>
      <c r="H1" s="524"/>
      <c r="I1" s="524"/>
      <c r="J1" s="524"/>
      <c r="K1" s="524"/>
      <c r="L1" s="524"/>
      <c r="M1" s="524"/>
      <c r="N1" s="524"/>
      <c r="O1" s="524"/>
      <c r="P1" s="524"/>
      <c r="Q1" s="524"/>
      <c r="R1" s="524"/>
      <c r="S1" s="524"/>
      <c r="T1" s="524"/>
      <c r="U1" s="524"/>
      <c r="V1" s="524"/>
      <c r="W1" s="524"/>
      <c r="X1" s="52"/>
    </row>
    <row r="2" spans="1:24" ht="15.6" customHeight="1">
      <c r="A2" s="525" t="s">
        <v>90</v>
      </c>
      <c r="B2" s="525" t="s">
        <v>122</v>
      </c>
      <c r="C2" s="527" t="s">
        <v>123</v>
      </c>
      <c r="D2" s="525" t="s">
        <v>2</v>
      </c>
      <c r="E2" s="525" t="s">
        <v>71</v>
      </c>
      <c r="F2" s="529" t="s">
        <v>143</v>
      </c>
      <c r="G2" s="521"/>
      <c r="H2" s="522"/>
      <c r="I2" s="520" t="s">
        <v>144</v>
      </c>
      <c r="J2" s="521"/>
      <c r="K2" s="522"/>
      <c r="L2" s="520" t="s">
        <v>145</v>
      </c>
      <c r="M2" s="521"/>
      <c r="N2" s="522"/>
      <c r="O2" s="520" t="s">
        <v>146</v>
      </c>
      <c r="P2" s="521"/>
      <c r="Q2" s="522"/>
      <c r="R2" s="520" t="s">
        <v>147</v>
      </c>
      <c r="S2" s="521"/>
      <c r="T2" s="522"/>
      <c r="U2" s="520" t="s">
        <v>148</v>
      </c>
      <c r="V2" s="521"/>
      <c r="W2" s="522"/>
    </row>
    <row r="3" spans="1:24" ht="66.400000000000006" customHeight="1">
      <c r="A3" s="526"/>
      <c r="B3" s="526"/>
      <c r="C3" s="528"/>
      <c r="D3" s="526"/>
      <c r="E3" s="526"/>
      <c r="F3" s="83" t="s">
        <v>124</v>
      </c>
      <c r="G3" s="63" t="s">
        <v>92</v>
      </c>
      <c r="H3" s="63" t="s">
        <v>91</v>
      </c>
      <c r="I3" s="63" t="s">
        <v>124</v>
      </c>
      <c r="J3" s="63" t="s">
        <v>92</v>
      </c>
      <c r="K3" s="63" t="s">
        <v>91</v>
      </c>
      <c r="L3" s="63" t="s">
        <v>124</v>
      </c>
      <c r="M3" s="63" t="s">
        <v>92</v>
      </c>
      <c r="N3" s="63" t="s">
        <v>91</v>
      </c>
      <c r="O3" s="63" t="s">
        <v>124</v>
      </c>
      <c r="P3" s="63" t="s">
        <v>92</v>
      </c>
      <c r="Q3" s="63" t="s">
        <v>91</v>
      </c>
      <c r="R3" s="63" t="s">
        <v>124</v>
      </c>
      <c r="S3" s="63" t="s">
        <v>92</v>
      </c>
      <c r="T3" s="63" t="s">
        <v>91</v>
      </c>
      <c r="U3" s="63" t="s">
        <v>124</v>
      </c>
      <c r="V3" s="63" t="s">
        <v>92</v>
      </c>
      <c r="W3" s="63" t="s">
        <v>91</v>
      </c>
    </row>
    <row r="4" spans="1:24" ht="19.7" customHeight="1">
      <c r="A4" s="84">
        <v>1</v>
      </c>
      <c r="B4" s="85" t="s">
        <v>62</v>
      </c>
      <c r="C4" s="84">
        <v>7</v>
      </c>
      <c r="D4" s="84">
        <v>1</v>
      </c>
      <c r="E4" s="85" t="s">
        <v>72</v>
      </c>
      <c r="F4" s="268">
        <v>113</v>
      </c>
      <c r="G4" s="268">
        <v>5</v>
      </c>
      <c r="H4" s="268">
        <v>108</v>
      </c>
      <c r="I4" s="268">
        <v>108</v>
      </c>
      <c r="J4" s="268">
        <v>5</v>
      </c>
      <c r="K4" s="268">
        <v>103</v>
      </c>
      <c r="L4" s="268">
        <v>134</v>
      </c>
      <c r="M4" s="268">
        <v>6</v>
      </c>
      <c r="N4" s="268">
        <v>128</v>
      </c>
      <c r="O4" s="269">
        <v>0</v>
      </c>
      <c r="P4" s="269">
        <v>0</v>
      </c>
      <c r="Q4" s="269">
        <v>0</v>
      </c>
      <c r="R4" s="269">
        <v>0</v>
      </c>
      <c r="S4" s="269">
        <v>0</v>
      </c>
      <c r="T4" s="269">
        <v>0</v>
      </c>
      <c r="U4" s="269">
        <v>0</v>
      </c>
      <c r="V4" s="269">
        <v>0</v>
      </c>
      <c r="W4" s="269">
        <v>0</v>
      </c>
    </row>
    <row r="5" spans="1:24" ht="19.7" customHeight="1">
      <c r="A5" s="64">
        <v>2</v>
      </c>
      <c r="B5" s="61" t="s">
        <v>62</v>
      </c>
      <c r="C5" s="64">
        <v>7</v>
      </c>
      <c r="D5" s="64">
        <v>1</v>
      </c>
      <c r="E5" s="61" t="s">
        <v>73</v>
      </c>
      <c r="F5" s="268">
        <v>50</v>
      </c>
      <c r="G5" s="268">
        <v>2</v>
      </c>
      <c r="H5" s="268">
        <v>48</v>
      </c>
      <c r="I5" s="268">
        <v>57</v>
      </c>
      <c r="J5" s="268">
        <v>3</v>
      </c>
      <c r="K5" s="268">
        <v>54</v>
      </c>
      <c r="L5" s="268">
        <v>77</v>
      </c>
      <c r="M5" s="268">
        <v>3</v>
      </c>
      <c r="N5" s="268">
        <v>74</v>
      </c>
      <c r="O5" s="269">
        <v>0</v>
      </c>
      <c r="P5" s="269">
        <v>0</v>
      </c>
      <c r="Q5" s="269">
        <v>0</v>
      </c>
      <c r="R5" s="269">
        <v>0</v>
      </c>
      <c r="S5" s="269">
        <v>0</v>
      </c>
      <c r="T5" s="269">
        <v>0</v>
      </c>
      <c r="U5" s="269">
        <v>0</v>
      </c>
      <c r="V5" s="269">
        <v>0</v>
      </c>
      <c r="W5" s="269">
        <v>0</v>
      </c>
    </row>
    <row r="6" spans="1:24" ht="19.7" customHeight="1">
      <c r="A6" s="64">
        <v>3</v>
      </c>
      <c r="B6" s="61" t="s">
        <v>63</v>
      </c>
      <c r="C6" s="64">
        <v>7</v>
      </c>
      <c r="D6" s="64">
        <v>1</v>
      </c>
      <c r="E6" s="61" t="s">
        <v>72</v>
      </c>
      <c r="F6" s="268">
        <v>159</v>
      </c>
      <c r="G6" s="268">
        <v>7</v>
      </c>
      <c r="H6" s="268">
        <v>152</v>
      </c>
      <c r="I6" s="268">
        <v>157</v>
      </c>
      <c r="J6" s="268">
        <v>7</v>
      </c>
      <c r="K6" s="268">
        <v>150</v>
      </c>
      <c r="L6" s="268">
        <v>191</v>
      </c>
      <c r="M6" s="268">
        <v>9</v>
      </c>
      <c r="N6" s="268">
        <v>182</v>
      </c>
      <c r="O6" s="269">
        <v>0</v>
      </c>
      <c r="P6" s="269">
        <v>0</v>
      </c>
      <c r="Q6" s="269">
        <v>0</v>
      </c>
      <c r="R6" s="269">
        <v>0</v>
      </c>
      <c r="S6" s="269">
        <v>0</v>
      </c>
      <c r="T6" s="269">
        <v>0</v>
      </c>
      <c r="U6" s="269">
        <v>0</v>
      </c>
      <c r="V6" s="269">
        <v>0</v>
      </c>
      <c r="W6" s="269">
        <v>0</v>
      </c>
    </row>
    <row r="7" spans="1:24" ht="19.7" customHeight="1">
      <c r="A7" s="64">
        <v>4</v>
      </c>
      <c r="B7" s="61" t="s">
        <v>63</v>
      </c>
      <c r="C7" s="64">
        <v>7</v>
      </c>
      <c r="D7" s="64">
        <v>1</v>
      </c>
      <c r="E7" s="61" t="s">
        <v>73</v>
      </c>
      <c r="F7" s="268">
        <v>57</v>
      </c>
      <c r="G7" s="268">
        <v>3</v>
      </c>
      <c r="H7" s="268">
        <v>54</v>
      </c>
      <c r="I7" s="268">
        <v>52</v>
      </c>
      <c r="J7" s="268">
        <v>2</v>
      </c>
      <c r="K7" s="268">
        <v>50</v>
      </c>
      <c r="L7" s="268">
        <v>48</v>
      </c>
      <c r="M7" s="268">
        <v>2</v>
      </c>
      <c r="N7" s="268">
        <v>46</v>
      </c>
      <c r="O7" s="269">
        <v>0</v>
      </c>
      <c r="P7" s="269">
        <v>0</v>
      </c>
      <c r="Q7" s="269">
        <v>0</v>
      </c>
      <c r="R7" s="269">
        <v>0</v>
      </c>
      <c r="S7" s="269">
        <v>0</v>
      </c>
      <c r="T7" s="269">
        <v>0</v>
      </c>
      <c r="U7" s="269">
        <v>0</v>
      </c>
      <c r="V7" s="269">
        <v>0</v>
      </c>
      <c r="W7" s="269">
        <v>0</v>
      </c>
    </row>
    <row r="8" spans="1:24" ht="19.7" customHeight="1">
      <c r="A8" s="64">
        <v>5</v>
      </c>
      <c r="B8" s="61" t="s">
        <v>64</v>
      </c>
      <c r="C8" s="64">
        <v>7</v>
      </c>
      <c r="D8" s="64">
        <v>1</v>
      </c>
      <c r="E8" s="61" t="s">
        <v>72</v>
      </c>
      <c r="F8" s="268">
        <v>141</v>
      </c>
      <c r="G8" s="268">
        <v>6</v>
      </c>
      <c r="H8" s="268">
        <v>135</v>
      </c>
      <c r="I8" s="268">
        <v>120</v>
      </c>
      <c r="J8" s="268">
        <v>6</v>
      </c>
      <c r="K8" s="268">
        <v>114</v>
      </c>
      <c r="L8" s="268">
        <v>176</v>
      </c>
      <c r="M8" s="268">
        <v>8</v>
      </c>
      <c r="N8" s="268">
        <v>168</v>
      </c>
      <c r="O8" s="269">
        <v>0</v>
      </c>
      <c r="P8" s="269">
        <v>0</v>
      </c>
      <c r="Q8" s="269">
        <v>0</v>
      </c>
      <c r="R8" s="269">
        <v>0</v>
      </c>
      <c r="S8" s="269">
        <v>0</v>
      </c>
      <c r="T8" s="269">
        <v>0</v>
      </c>
      <c r="U8" s="269">
        <v>0</v>
      </c>
      <c r="V8" s="269">
        <v>0</v>
      </c>
      <c r="W8" s="269">
        <v>0</v>
      </c>
    </row>
    <row r="9" spans="1:24" ht="19.7" customHeight="1">
      <c r="A9" s="64">
        <v>6</v>
      </c>
      <c r="B9" s="61" t="s">
        <v>64</v>
      </c>
      <c r="C9" s="64">
        <v>7</v>
      </c>
      <c r="D9" s="64">
        <v>1</v>
      </c>
      <c r="E9" s="61" t="s">
        <v>73</v>
      </c>
      <c r="F9" s="268">
        <v>49</v>
      </c>
      <c r="G9" s="268">
        <v>2</v>
      </c>
      <c r="H9" s="268">
        <v>47</v>
      </c>
      <c r="I9" s="268">
        <v>54</v>
      </c>
      <c r="J9" s="268">
        <v>2</v>
      </c>
      <c r="K9" s="268">
        <v>52</v>
      </c>
      <c r="L9" s="268">
        <v>65</v>
      </c>
      <c r="M9" s="268">
        <v>3</v>
      </c>
      <c r="N9" s="268">
        <v>62</v>
      </c>
      <c r="O9" s="269">
        <v>0</v>
      </c>
      <c r="P9" s="269">
        <v>0</v>
      </c>
      <c r="Q9" s="269">
        <v>0</v>
      </c>
      <c r="R9" s="269">
        <v>0</v>
      </c>
      <c r="S9" s="269">
        <v>0</v>
      </c>
      <c r="T9" s="269">
        <v>0</v>
      </c>
      <c r="U9" s="269">
        <v>0</v>
      </c>
      <c r="V9" s="269">
        <v>0</v>
      </c>
      <c r="W9" s="269">
        <v>0</v>
      </c>
    </row>
    <row r="10" spans="1:24" ht="19.7" customHeight="1">
      <c r="A10" s="64">
        <v>7</v>
      </c>
      <c r="B10" s="61" t="s">
        <v>65</v>
      </c>
      <c r="C10" s="64">
        <v>7</v>
      </c>
      <c r="D10" s="64">
        <v>1</v>
      </c>
      <c r="E10" s="61" t="s">
        <v>72</v>
      </c>
      <c r="F10" s="268">
        <v>126</v>
      </c>
      <c r="G10" s="268">
        <v>6</v>
      </c>
      <c r="H10" s="268">
        <v>120</v>
      </c>
      <c r="I10" s="268">
        <v>117</v>
      </c>
      <c r="J10" s="268">
        <v>5</v>
      </c>
      <c r="K10" s="268">
        <v>112</v>
      </c>
      <c r="L10" s="268">
        <v>128</v>
      </c>
      <c r="M10" s="268">
        <v>6</v>
      </c>
      <c r="N10" s="268">
        <v>122</v>
      </c>
      <c r="O10" s="269">
        <v>0</v>
      </c>
      <c r="P10" s="269">
        <v>0</v>
      </c>
      <c r="Q10" s="269">
        <v>0</v>
      </c>
      <c r="R10" s="269">
        <v>0</v>
      </c>
      <c r="S10" s="269">
        <v>0</v>
      </c>
      <c r="T10" s="269">
        <v>0</v>
      </c>
      <c r="U10" s="269">
        <v>0</v>
      </c>
      <c r="V10" s="269">
        <v>0</v>
      </c>
      <c r="W10" s="269">
        <v>0</v>
      </c>
    </row>
    <row r="11" spans="1:24" ht="19.7" customHeight="1">
      <c r="A11" s="64">
        <v>8</v>
      </c>
      <c r="B11" s="61" t="s">
        <v>65</v>
      </c>
      <c r="C11" s="64">
        <v>7</v>
      </c>
      <c r="D11" s="64">
        <v>1</v>
      </c>
      <c r="E11" s="61" t="s">
        <v>73</v>
      </c>
      <c r="F11" s="268">
        <v>58</v>
      </c>
      <c r="G11" s="268">
        <v>3</v>
      </c>
      <c r="H11" s="268">
        <v>55</v>
      </c>
      <c r="I11" s="268">
        <v>48</v>
      </c>
      <c r="J11" s="268">
        <v>2</v>
      </c>
      <c r="K11" s="268">
        <v>46</v>
      </c>
      <c r="L11" s="268">
        <v>58</v>
      </c>
      <c r="M11" s="268">
        <v>3</v>
      </c>
      <c r="N11" s="268">
        <v>55</v>
      </c>
      <c r="O11" s="269">
        <v>0</v>
      </c>
      <c r="P11" s="269">
        <v>0</v>
      </c>
      <c r="Q11" s="269">
        <v>0</v>
      </c>
      <c r="R11" s="269">
        <v>0</v>
      </c>
      <c r="S11" s="269">
        <v>0</v>
      </c>
      <c r="T11" s="269">
        <v>0</v>
      </c>
      <c r="U11" s="269">
        <v>0</v>
      </c>
      <c r="V11" s="269">
        <v>0</v>
      </c>
      <c r="W11" s="269">
        <v>0</v>
      </c>
    </row>
    <row r="12" spans="1:24" ht="19.7" customHeight="1">
      <c r="A12" s="64">
        <v>9</v>
      </c>
      <c r="B12" s="61" t="s">
        <v>66</v>
      </c>
      <c r="C12" s="64">
        <v>7</v>
      </c>
      <c r="D12" s="64">
        <v>1</v>
      </c>
      <c r="E12" s="61" t="s">
        <v>72</v>
      </c>
      <c r="F12" s="268">
        <v>113</v>
      </c>
      <c r="G12" s="268">
        <v>5</v>
      </c>
      <c r="H12" s="268">
        <v>108</v>
      </c>
      <c r="I12" s="268">
        <v>129</v>
      </c>
      <c r="J12" s="268">
        <v>6</v>
      </c>
      <c r="K12" s="268">
        <v>123</v>
      </c>
      <c r="L12" s="268">
        <v>150</v>
      </c>
      <c r="M12" s="268">
        <v>7</v>
      </c>
      <c r="N12" s="268">
        <v>143</v>
      </c>
      <c r="O12" s="269">
        <v>0</v>
      </c>
      <c r="P12" s="269">
        <v>0</v>
      </c>
      <c r="Q12" s="269">
        <v>0</v>
      </c>
      <c r="R12" s="268">
        <v>152</v>
      </c>
      <c r="S12" s="268">
        <v>7</v>
      </c>
      <c r="T12" s="268">
        <v>145</v>
      </c>
      <c r="U12" s="269">
        <v>0</v>
      </c>
      <c r="V12" s="269">
        <v>0</v>
      </c>
      <c r="W12" s="269">
        <v>0</v>
      </c>
    </row>
    <row r="13" spans="1:24" ht="19.7" customHeight="1">
      <c r="A13" s="64">
        <v>10</v>
      </c>
      <c r="B13" s="61" t="s">
        <v>67</v>
      </c>
      <c r="C13" s="64">
        <v>7</v>
      </c>
      <c r="D13" s="64">
        <v>1</v>
      </c>
      <c r="E13" s="61" t="s">
        <v>72</v>
      </c>
      <c r="F13" s="268">
        <v>74</v>
      </c>
      <c r="G13" s="268">
        <v>3</v>
      </c>
      <c r="H13" s="268">
        <v>71</v>
      </c>
      <c r="I13" s="268">
        <v>65</v>
      </c>
      <c r="J13" s="268">
        <v>3</v>
      </c>
      <c r="K13" s="268">
        <v>62</v>
      </c>
      <c r="L13" s="268">
        <v>91</v>
      </c>
      <c r="M13" s="268">
        <v>4</v>
      </c>
      <c r="N13" s="268">
        <v>87</v>
      </c>
      <c r="O13" s="269">
        <v>0</v>
      </c>
      <c r="P13" s="269">
        <v>0</v>
      </c>
      <c r="Q13" s="269">
        <v>0</v>
      </c>
      <c r="R13" s="269">
        <v>0</v>
      </c>
      <c r="S13" s="269">
        <v>0</v>
      </c>
      <c r="T13" s="269">
        <v>0</v>
      </c>
      <c r="U13" s="269">
        <v>0</v>
      </c>
      <c r="V13" s="269">
        <v>0</v>
      </c>
      <c r="W13" s="269">
        <v>0</v>
      </c>
    </row>
    <row r="14" spans="1:24" ht="19.7" customHeight="1">
      <c r="A14" s="64">
        <v>11</v>
      </c>
      <c r="B14" s="61" t="s">
        <v>68</v>
      </c>
      <c r="C14" s="64">
        <v>7</v>
      </c>
      <c r="D14" s="64">
        <v>1</v>
      </c>
      <c r="E14" s="61" t="s">
        <v>72</v>
      </c>
      <c r="F14" s="268">
        <v>146</v>
      </c>
      <c r="G14" s="268">
        <v>7</v>
      </c>
      <c r="H14" s="268">
        <v>139</v>
      </c>
      <c r="I14" s="268">
        <v>128</v>
      </c>
      <c r="J14" s="268">
        <v>6</v>
      </c>
      <c r="K14" s="268">
        <v>122</v>
      </c>
      <c r="L14" s="269">
        <v>0</v>
      </c>
      <c r="M14" s="269">
        <v>0</v>
      </c>
      <c r="N14" s="269">
        <v>0</v>
      </c>
      <c r="O14" s="269">
        <v>0</v>
      </c>
      <c r="P14" s="269">
        <v>0</v>
      </c>
      <c r="Q14" s="269">
        <v>0</v>
      </c>
      <c r="R14" s="268">
        <v>157</v>
      </c>
      <c r="S14" s="268">
        <v>7</v>
      </c>
      <c r="T14" s="268">
        <v>150</v>
      </c>
      <c r="U14" s="268">
        <v>181</v>
      </c>
      <c r="V14" s="268">
        <v>8</v>
      </c>
      <c r="W14" s="268">
        <v>173</v>
      </c>
    </row>
    <row r="15" spans="1:24" ht="19.7" customHeight="1">
      <c r="A15" s="64">
        <v>12</v>
      </c>
      <c r="B15" s="61" t="s">
        <v>69</v>
      </c>
      <c r="C15" s="64">
        <v>7</v>
      </c>
      <c r="D15" s="64">
        <v>1</v>
      </c>
      <c r="E15" s="61" t="s">
        <v>72</v>
      </c>
      <c r="F15" s="268">
        <v>94</v>
      </c>
      <c r="G15" s="268">
        <v>5</v>
      </c>
      <c r="H15" s="268">
        <v>89</v>
      </c>
      <c r="I15" s="269">
        <v>0</v>
      </c>
      <c r="J15" s="269">
        <v>0</v>
      </c>
      <c r="K15" s="269">
        <v>0</v>
      </c>
      <c r="L15" s="268">
        <v>110</v>
      </c>
      <c r="M15" s="268">
        <v>5</v>
      </c>
      <c r="N15" s="268">
        <v>105</v>
      </c>
      <c r="O15" s="268">
        <v>102</v>
      </c>
      <c r="P15" s="268">
        <v>4</v>
      </c>
      <c r="Q15" s="268">
        <v>98</v>
      </c>
      <c r="R15" s="269">
        <v>0</v>
      </c>
      <c r="S15" s="269">
        <v>0</v>
      </c>
      <c r="T15" s="269">
        <v>0</v>
      </c>
      <c r="U15" s="269">
        <v>0</v>
      </c>
      <c r="V15" s="269">
        <v>0</v>
      </c>
      <c r="W15" s="269">
        <v>0</v>
      </c>
    </row>
    <row r="16" spans="1:24" ht="19.7" customHeight="1">
      <c r="A16" s="64">
        <v>13</v>
      </c>
      <c r="B16" s="61" t="s">
        <v>69</v>
      </c>
      <c r="C16" s="64">
        <v>7</v>
      </c>
      <c r="D16" s="64">
        <v>1</v>
      </c>
      <c r="E16" s="61" t="s">
        <v>73</v>
      </c>
      <c r="F16" s="268">
        <v>39</v>
      </c>
      <c r="G16" s="268">
        <v>2</v>
      </c>
      <c r="H16" s="268">
        <v>37</v>
      </c>
      <c r="I16" s="269">
        <v>0</v>
      </c>
      <c r="J16" s="269">
        <v>0</v>
      </c>
      <c r="K16" s="269">
        <v>0</v>
      </c>
      <c r="L16" s="268">
        <v>44</v>
      </c>
      <c r="M16" s="268">
        <v>2</v>
      </c>
      <c r="N16" s="268">
        <v>42</v>
      </c>
      <c r="O16" s="268">
        <v>46</v>
      </c>
      <c r="P16" s="268">
        <v>2</v>
      </c>
      <c r="Q16" s="268">
        <v>44</v>
      </c>
      <c r="R16" s="269">
        <v>0</v>
      </c>
      <c r="S16" s="269">
        <v>0</v>
      </c>
      <c r="T16" s="269">
        <v>0</v>
      </c>
      <c r="U16" s="269">
        <v>0</v>
      </c>
      <c r="V16" s="269">
        <v>0</v>
      </c>
      <c r="W16" s="269">
        <v>0</v>
      </c>
    </row>
    <row r="17" spans="1:23" ht="19.7" customHeight="1">
      <c r="A17" s="64">
        <v>14</v>
      </c>
      <c r="B17" s="61" t="s">
        <v>70</v>
      </c>
      <c r="C17" s="64">
        <v>7</v>
      </c>
      <c r="D17" s="64">
        <v>1</v>
      </c>
      <c r="E17" s="61" t="s">
        <v>72</v>
      </c>
      <c r="F17" s="268">
        <v>160</v>
      </c>
      <c r="G17" s="268">
        <v>7</v>
      </c>
      <c r="H17" s="268">
        <v>153</v>
      </c>
      <c r="I17" s="268">
        <v>175</v>
      </c>
      <c r="J17" s="268">
        <v>8</v>
      </c>
      <c r="K17" s="268">
        <v>167</v>
      </c>
      <c r="L17" s="268">
        <v>125</v>
      </c>
      <c r="M17" s="268">
        <v>5</v>
      </c>
      <c r="N17" s="268">
        <v>120</v>
      </c>
      <c r="O17" s="269">
        <v>0</v>
      </c>
      <c r="P17" s="269">
        <v>0</v>
      </c>
      <c r="Q17" s="269">
        <v>0</v>
      </c>
      <c r="R17" s="269">
        <v>0</v>
      </c>
      <c r="S17" s="269">
        <v>0</v>
      </c>
      <c r="T17" s="269">
        <v>0</v>
      </c>
      <c r="U17" s="268">
        <v>118</v>
      </c>
      <c r="V17" s="268">
        <v>5</v>
      </c>
      <c r="W17" s="268">
        <v>113</v>
      </c>
    </row>
    <row r="18" spans="1:23" ht="19.7" customHeight="1">
      <c r="A18" s="64">
        <v>15</v>
      </c>
      <c r="B18" s="61" t="s">
        <v>70</v>
      </c>
      <c r="C18" s="64">
        <v>7</v>
      </c>
      <c r="D18" s="64">
        <v>1</v>
      </c>
      <c r="E18" s="61" t="s">
        <v>73</v>
      </c>
      <c r="F18" s="268">
        <v>48</v>
      </c>
      <c r="G18" s="268">
        <v>3</v>
      </c>
      <c r="H18" s="268">
        <v>45</v>
      </c>
      <c r="I18" s="268">
        <v>69</v>
      </c>
      <c r="J18" s="268">
        <v>3</v>
      </c>
      <c r="K18" s="268">
        <v>66</v>
      </c>
      <c r="L18" s="268">
        <v>37</v>
      </c>
      <c r="M18" s="268">
        <v>2</v>
      </c>
      <c r="N18" s="268">
        <v>35</v>
      </c>
      <c r="O18" s="269">
        <v>0</v>
      </c>
      <c r="P18" s="269">
        <v>0</v>
      </c>
      <c r="Q18" s="269">
        <v>0</v>
      </c>
      <c r="R18" s="269">
        <v>0</v>
      </c>
      <c r="S18" s="269">
        <v>0</v>
      </c>
      <c r="T18" s="269">
        <v>0</v>
      </c>
      <c r="U18" s="268">
        <v>16</v>
      </c>
      <c r="V18" s="268">
        <v>0</v>
      </c>
      <c r="W18" s="268">
        <v>16</v>
      </c>
    </row>
    <row r="19" spans="1:23" ht="19.7" customHeight="1">
      <c r="A19" s="64">
        <v>16</v>
      </c>
      <c r="B19" s="61" t="s">
        <v>70</v>
      </c>
      <c r="C19" s="64">
        <v>7</v>
      </c>
      <c r="D19" s="64">
        <v>2</v>
      </c>
      <c r="E19" s="61" t="s">
        <v>72</v>
      </c>
      <c r="F19" s="269">
        <v>0</v>
      </c>
      <c r="G19" s="269">
        <v>0</v>
      </c>
      <c r="H19" s="269">
        <v>0</v>
      </c>
      <c r="I19" s="269">
        <v>0</v>
      </c>
      <c r="J19" s="269">
        <v>0</v>
      </c>
      <c r="K19" s="269">
        <v>0</v>
      </c>
      <c r="L19" s="269">
        <v>0</v>
      </c>
      <c r="M19" s="269">
        <v>0</v>
      </c>
      <c r="N19" s="269">
        <v>0</v>
      </c>
      <c r="O19" s="269">
        <v>0</v>
      </c>
      <c r="P19" s="269">
        <v>0</v>
      </c>
      <c r="Q19" s="269">
        <v>0</v>
      </c>
      <c r="R19" s="269">
        <v>0</v>
      </c>
      <c r="S19" s="269">
        <v>0</v>
      </c>
      <c r="T19" s="269">
        <v>0</v>
      </c>
      <c r="U19" s="268">
        <v>124</v>
      </c>
      <c r="V19" s="268">
        <v>5</v>
      </c>
      <c r="W19" s="268">
        <v>119</v>
      </c>
    </row>
    <row r="20" spans="1:23" ht="19.7" customHeight="1">
      <c r="A20" s="64">
        <v>17</v>
      </c>
      <c r="B20" s="61" t="s">
        <v>70</v>
      </c>
      <c r="C20" s="64">
        <v>7</v>
      </c>
      <c r="D20" s="64">
        <v>2</v>
      </c>
      <c r="E20" s="61" t="s">
        <v>73</v>
      </c>
      <c r="F20" s="269">
        <v>0</v>
      </c>
      <c r="G20" s="269">
        <v>0</v>
      </c>
      <c r="H20" s="269">
        <v>0</v>
      </c>
      <c r="I20" s="269">
        <v>0</v>
      </c>
      <c r="J20" s="269">
        <v>0</v>
      </c>
      <c r="K20" s="269">
        <v>0</v>
      </c>
      <c r="L20" s="269">
        <v>0</v>
      </c>
      <c r="M20" s="269">
        <v>0</v>
      </c>
      <c r="N20" s="269">
        <v>0</v>
      </c>
      <c r="O20" s="269">
        <v>0</v>
      </c>
      <c r="P20" s="269">
        <v>0</v>
      </c>
      <c r="Q20" s="269">
        <v>0</v>
      </c>
      <c r="R20" s="269">
        <v>0</v>
      </c>
      <c r="S20" s="269">
        <v>0</v>
      </c>
      <c r="T20" s="269">
        <v>0</v>
      </c>
      <c r="U20" s="268">
        <v>45</v>
      </c>
      <c r="V20" s="268">
        <v>2</v>
      </c>
      <c r="W20" s="268">
        <v>43</v>
      </c>
    </row>
    <row r="21" spans="1:23" ht="19.7" customHeight="1">
      <c r="A21" s="64">
        <v>18</v>
      </c>
      <c r="B21" s="61" t="s">
        <v>62</v>
      </c>
      <c r="C21" s="64">
        <v>8</v>
      </c>
      <c r="D21" s="64">
        <v>3</v>
      </c>
      <c r="E21" s="61" t="s">
        <v>72</v>
      </c>
      <c r="F21" s="268">
        <v>113</v>
      </c>
      <c r="G21" s="268">
        <v>5</v>
      </c>
      <c r="H21" s="268">
        <v>108</v>
      </c>
      <c r="I21" s="268">
        <v>120</v>
      </c>
      <c r="J21" s="268">
        <v>6</v>
      </c>
      <c r="K21" s="268">
        <v>114</v>
      </c>
      <c r="L21" s="268">
        <v>120</v>
      </c>
      <c r="M21" s="268">
        <v>6</v>
      </c>
      <c r="N21" s="268">
        <v>114</v>
      </c>
      <c r="O21" s="269">
        <v>0</v>
      </c>
      <c r="P21" s="269">
        <v>0</v>
      </c>
      <c r="Q21" s="269">
        <v>0</v>
      </c>
      <c r="R21" s="269">
        <v>0</v>
      </c>
      <c r="S21" s="269">
        <v>0</v>
      </c>
      <c r="T21" s="269">
        <v>0</v>
      </c>
      <c r="U21" s="269">
        <v>0</v>
      </c>
      <c r="V21" s="269">
        <v>0</v>
      </c>
      <c r="W21" s="269">
        <v>0</v>
      </c>
    </row>
    <row r="22" spans="1:23" ht="19.7" customHeight="1">
      <c r="A22" s="64">
        <v>19</v>
      </c>
      <c r="B22" s="61" t="s">
        <v>62</v>
      </c>
      <c r="C22" s="64">
        <v>8</v>
      </c>
      <c r="D22" s="64">
        <v>3</v>
      </c>
      <c r="E22" s="61" t="s">
        <v>73</v>
      </c>
      <c r="F22" s="268">
        <v>57</v>
      </c>
      <c r="G22" s="268">
        <v>3</v>
      </c>
      <c r="H22" s="268">
        <v>54</v>
      </c>
      <c r="I22" s="268">
        <v>65</v>
      </c>
      <c r="J22" s="268">
        <v>3</v>
      </c>
      <c r="K22" s="268">
        <v>62</v>
      </c>
      <c r="L22" s="268">
        <v>64</v>
      </c>
      <c r="M22" s="268">
        <v>3</v>
      </c>
      <c r="N22" s="268">
        <v>61</v>
      </c>
      <c r="O22" s="269">
        <v>0</v>
      </c>
      <c r="P22" s="269">
        <v>0</v>
      </c>
      <c r="Q22" s="269">
        <v>0</v>
      </c>
      <c r="R22" s="269">
        <v>0</v>
      </c>
      <c r="S22" s="269">
        <v>0</v>
      </c>
      <c r="T22" s="269">
        <v>0</v>
      </c>
      <c r="U22" s="269">
        <v>0</v>
      </c>
      <c r="V22" s="269">
        <v>0</v>
      </c>
      <c r="W22" s="269">
        <v>0</v>
      </c>
    </row>
    <row r="23" spans="1:23" ht="19.7" customHeight="1">
      <c r="A23" s="64">
        <v>20</v>
      </c>
      <c r="B23" s="61" t="s">
        <v>63</v>
      </c>
      <c r="C23" s="64">
        <v>8</v>
      </c>
      <c r="D23" s="64">
        <v>3</v>
      </c>
      <c r="E23" s="61" t="s">
        <v>72</v>
      </c>
      <c r="F23" s="268">
        <v>180</v>
      </c>
      <c r="G23" s="268">
        <v>8</v>
      </c>
      <c r="H23" s="268">
        <v>172</v>
      </c>
      <c r="I23" s="268">
        <v>158</v>
      </c>
      <c r="J23" s="268">
        <v>7</v>
      </c>
      <c r="K23" s="268">
        <v>151</v>
      </c>
      <c r="L23" s="268">
        <v>213</v>
      </c>
      <c r="M23" s="268">
        <v>10</v>
      </c>
      <c r="N23" s="268">
        <v>203</v>
      </c>
      <c r="O23" s="269">
        <v>0</v>
      </c>
      <c r="P23" s="269">
        <v>0</v>
      </c>
      <c r="Q23" s="269">
        <v>0</v>
      </c>
      <c r="R23" s="269">
        <v>0</v>
      </c>
      <c r="S23" s="269">
        <v>0</v>
      </c>
      <c r="T23" s="269">
        <v>0</v>
      </c>
      <c r="U23" s="269">
        <v>0</v>
      </c>
      <c r="V23" s="269">
        <v>0</v>
      </c>
      <c r="W23" s="269">
        <v>0</v>
      </c>
    </row>
    <row r="24" spans="1:23" ht="19.7" customHeight="1">
      <c r="A24" s="64">
        <v>21</v>
      </c>
      <c r="B24" s="61" t="s">
        <v>63</v>
      </c>
      <c r="C24" s="64">
        <v>8</v>
      </c>
      <c r="D24" s="64">
        <v>3</v>
      </c>
      <c r="E24" s="61" t="s">
        <v>73</v>
      </c>
      <c r="F24" s="268">
        <v>67</v>
      </c>
      <c r="G24" s="268">
        <v>3</v>
      </c>
      <c r="H24" s="268">
        <v>64</v>
      </c>
      <c r="I24" s="268">
        <v>52</v>
      </c>
      <c r="J24" s="268">
        <v>2</v>
      </c>
      <c r="K24" s="268">
        <v>50</v>
      </c>
      <c r="L24" s="268">
        <v>59</v>
      </c>
      <c r="M24" s="268">
        <v>3</v>
      </c>
      <c r="N24" s="268">
        <v>56</v>
      </c>
      <c r="O24" s="269">
        <v>0</v>
      </c>
      <c r="P24" s="269">
        <v>0</v>
      </c>
      <c r="Q24" s="269">
        <v>0</v>
      </c>
      <c r="R24" s="269">
        <v>0</v>
      </c>
      <c r="S24" s="269">
        <v>0</v>
      </c>
      <c r="T24" s="269">
        <v>0</v>
      </c>
      <c r="U24" s="269">
        <v>0</v>
      </c>
      <c r="V24" s="269">
        <v>0</v>
      </c>
      <c r="W24" s="269">
        <v>0</v>
      </c>
    </row>
    <row r="25" spans="1:23" ht="19.7" customHeight="1">
      <c r="A25" s="64">
        <v>22</v>
      </c>
      <c r="B25" s="61" t="s">
        <v>64</v>
      </c>
      <c r="C25" s="64">
        <v>8</v>
      </c>
      <c r="D25" s="64">
        <v>3</v>
      </c>
      <c r="E25" s="61" t="s">
        <v>72</v>
      </c>
      <c r="F25" s="268">
        <v>113</v>
      </c>
      <c r="G25" s="268">
        <v>5</v>
      </c>
      <c r="H25" s="268">
        <v>108</v>
      </c>
      <c r="I25" s="268">
        <v>146</v>
      </c>
      <c r="J25" s="268">
        <v>6</v>
      </c>
      <c r="K25" s="268">
        <v>140</v>
      </c>
      <c r="L25" s="268">
        <v>192</v>
      </c>
      <c r="M25" s="268">
        <v>9</v>
      </c>
      <c r="N25" s="268">
        <v>183</v>
      </c>
      <c r="O25" s="269">
        <v>0</v>
      </c>
      <c r="P25" s="269">
        <v>0</v>
      </c>
      <c r="Q25" s="269">
        <v>0</v>
      </c>
      <c r="R25" s="269">
        <v>0</v>
      </c>
      <c r="S25" s="269">
        <v>0</v>
      </c>
      <c r="T25" s="269">
        <v>0</v>
      </c>
      <c r="U25" s="269">
        <v>0</v>
      </c>
      <c r="V25" s="269">
        <v>0</v>
      </c>
      <c r="W25" s="269">
        <v>0</v>
      </c>
    </row>
    <row r="26" spans="1:23" ht="19.7" customHeight="1">
      <c r="A26" s="64">
        <v>23</v>
      </c>
      <c r="B26" s="61" t="s">
        <v>64</v>
      </c>
      <c r="C26" s="64">
        <v>8</v>
      </c>
      <c r="D26" s="64">
        <v>3</v>
      </c>
      <c r="E26" s="61" t="s">
        <v>73</v>
      </c>
      <c r="F26" s="268">
        <v>51</v>
      </c>
      <c r="G26" s="268">
        <v>2</v>
      </c>
      <c r="H26" s="268">
        <v>49</v>
      </c>
      <c r="I26" s="268">
        <v>50</v>
      </c>
      <c r="J26" s="268">
        <v>2</v>
      </c>
      <c r="K26" s="268">
        <v>48</v>
      </c>
      <c r="L26" s="268">
        <v>64</v>
      </c>
      <c r="M26" s="268">
        <v>3</v>
      </c>
      <c r="N26" s="268">
        <v>61</v>
      </c>
      <c r="O26" s="269">
        <v>0</v>
      </c>
      <c r="P26" s="269">
        <v>0</v>
      </c>
      <c r="Q26" s="269">
        <v>0</v>
      </c>
      <c r="R26" s="269">
        <v>0</v>
      </c>
      <c r="S26" s="269">
        <v>0</v>
      </c>
      <c r="T26" s="269">
        <v>0</v>
      </c>
      <c r="U26" s="269">
        <v>0</v>
      </c>
      <c r="V26" s="269">
        <v>0</v>
      </c>
      <c r="W26" s="269">
        <v>0</v>
      </c>
    </row>
    <row r="27" spans="1:23" ht="19.7" customHeight="1">
      <c r="A27" s="64">
        <v>24</v>
      </c>
      <c r="B27" s="61" t="s">
        <v>65</v>
      </c>
      <c r="C27" s="64">
        <v>8</v>
      </c>
      <c r="D27" s="64">
        <v>3</v>
      </c>
      <c r="E27" s="61" t="s">
        <v>72</v>
      </c>
      <c r="F27" s="268">
        <v>135</v>
      </c>
      <c r="G27" s="268">
        <v>6</v>
      </c>
      <c r="H27" s="268">
        <v>129</v>
      </c>
      <c r="I27" s="268">
        <v>122</v>
      </c>
      <c r="J27" s="268">
        <v>6</v>
      </c>
      <c r="K27" s="268">
        <v>116</v>
      </c>
      <c r="L27" s="268">
        <v>142</v>
      </c>
      <c r="M27" s="268">
        <v>7</v>
      </c>
      <c r="N27" s="268">
        <v>135</v>
      </c>
      <c r="O27" s="269">
        <v>0</v>
      </c>
      <c r="P27" s="269">
        <v>0</v>
      </c>
      <c r="Q27" s="269">
        <v>0</v>
      </c>
      <c r="R27" s="269">
        <v>0</v>
      </c>
      <c r="S27" s="269">
        <v>0</v>
      </c>
      <c r="T27" s="269">
        <v>0</v>
      </c>
      <c r="U27" s="269">
        <v>0</v>
      </c>
      <c r="V27" s="269">
        <v>0</v>
      </c>
      <c r="W27" s="269">
        <v>0</v>
      </c>
    </row>
    <row r="28" spans="1:23" ht="19.7" customHeight="1">
      <c r="A28" s="64">
        <v>25</v>
      </c>
      <c r="B28" s="61" t="s">
        <v>65</v>
      </c>
      <c r="C28" s="64">
        <v>8</v>
      </c>
      <c r="D28" s="64">
        <v>3</v>
      </c>
      <c r="E28" s="61" t="s">
        <v>73</v>
      </c>
      <c r="F28" s="268">
        <v>49</v>
      </c>
      <c r="G28" s="268">
        <v>2</v>
      </c>
      <c r="H28" s="268">
        <v>47</v>
      </c>
      <c r="I28" s="268">
        <v>58</v>
      </c>
      <c r="J28" s="268">
        <v>2</v>
      </c>
      <c r="K28" s="268">
        <v>56</v>
      </c>
      <c r="L28" s="268">
        <v>59</v>
      </c>
      <c r="M28" s="268">
        <v>3</v>
      </c>
      <c r="N28" s="268">
        <v>56</v>
      </c>
      <c r="O28" s="269">
        <v>0</v>
      </c>
      <c r="P28" s="269">
        <v>0</v>
      </c>
      <c r="Q28" s="269">
        <v>0</v>
      </c>
      <c r="R28" s="269">
        <v>0</v>
      </c>
      <c r="S28" s="269">
        <v>0</v>
      </c>
      <c r="T28" s="269">
        <v>0</v>
      </c>
      <c r="U28" s="269">
        <v>0</v>
      </c>
      <c r="V28" s="269">
        <v>0</v>
      </c>
      <c r="W28" s="269">
        <v>0</v>
      </c>
    </row>
    <row r="29" spans="1:23" ht="19.7" customHeight="1">
      <c r="A29" s="64">
        <v>26</v>
      </c>
      <c r="B29" s="61" t="s">
        <v>66</v>
      </c>
      <c r="C29" s="64">
        <v>8</v>
      </c>
      <c r="D29" s="64">
        <v>3</v>
      </c>
      <c r="E29" s="61" t="s">
        <v>72</v>
      </c>
      <c r="F29" s="268">
        <v>124</v>
      </c>
      <c r="G29" s="268">
        <v>6</v>
      </c>
      <c r="H29" s="268">
        <v>118</v>
      </c>
      <c r="I29" s="268">
        <v>148</v>
      </c>
      <c r="J29" s="268">
        <v>7</v>
      </c>
      <c r="K29" s="268">
        <v>141</v>
      </c>
      <c r="L29" s="268">
        <v>148</v>
      </c>
      <c r="M29" s="268">
        <v>7</v>
      </c>
      <c r="N29" s="268">
        <v>141</v>
      </c>
      <c r="O29" s="269">
        <v>0</v>
      </c>
      <c r="P29" s="269">
        <v>0</v>
      </c>
      <c r="Q29" s="269">
        <v>0</v>
      </c>
      <c r="R29" s="268">
        <v>139</v>
      </c>
      <c r="S29" s="268">
        <v>7</v>
      </c>
      <c r="T29" s="268">
        <v>132</v>
      </c>
      <c r="U29" s="269">
        <v>0</v>
      </c>
      <c r="V29" s="269">
        <v>0</v>
      </c>
      <c r="W29" s="269">
        <v>0</v>
      </c>
    </row>
    <row r="30" spans="1:23" ht="19.7" customHeight="1">
      <c r="A30" s="64">
        <v>27</v>
      </c>
      <c r="B30" s="61" t="s">
        <v>67</v>
      </c>
      <c r="C30" s="64">
        <v>8</v>
      </c>
      <c r="D30" s="64">
        <v>3</v>
      </c>
      <c r="E30" s="61" t="s">
        <v>72</v>
      </c>
      <c r="F30" s="268">
        <v>76</v>
      </c>
      <c r="G30" s="268">
        <v>3</v>
      </c>
      <c r="H30" s="268">
        <v>73</v>
      </c>
      <c r="I30" s="268">
        <v>84</v>
      </c>
      <c r="J30" s="268">
        <v>4</v>
      </c>
      <c r="K30" s="268">
        <v>80</v>
      </c>
      <c r="L30" s="268">
        <v>76</v>
      </c>
      <c r="M30" s="268">
        <v>3</v>
      </c>
      <c r="N30" s="268">
        <v>73</v>
      </c>
      <c r="O30" s="269">
        <v>0</v>
      </c>
      <c r="P30" s="269">
        <v>0</v>
      </c>
      <c r="Q30" s="269">
        <v>0</v>
      </c>
      <c r="R30" s="269">
        <v>0</v>
      </c>
      <c r="S30" s="269">
        <v>0</v>
      </c>
      <c r="T30" s="269">
        <v>0</v>
      </c>
      <c r="U30" s="269">
        <v>0</v>
      </c>
      <c r="V30" s="269">
        <v>0</v>
      </c>
      <c r="W30" s="269">
        <v>0</v>
      </c>
    </row>
    <row r="31" spans="1:23" ht="19.7" customHeight="1">
      <c r="A31" s="64">
        <v>28</v>
      </c>
      <c r="B31" s="61" t="s">
        <v>68</v>
      </c>
      <c r="C31" s="64">
        <v>8</v>
      </c>
      <c r="D31" s="64">
        <v>3</v>
      </c>
      <c r="E31" s="61" t="s">
        <v>72</v>
      </c>
      <c r="F31" s="268">
        <v>146</v>
      </c>
      <c r="G31" s="268">
        <v>7</v>
      </c>
      <c r="H31" s="268">
        <v>139</v>
      </c>
      <c r="I31" s="268">
        <v>158</v>
      </c>
      <c r="J31" s="268">
        <v>7</v>
      </c>
      <c r="K31" s="268">
        <v>151</v>
      </c>
      <c r="L31" s="269">
        <v>0</v>
      </c>
      <c r="M31" s="269">
        <v>0</v>
      </c>
      <c r="N31" s="269">
        <v>0</v>
      </c>
      <c r="O31" s="269">
        <v>0</v>
      </c>
      <c r="P31" s="269">
        <v>0</v>
      </c>
      <c r="Q31" s="269">
        <v>0</v>
      </c>
      <c r="R31" s="268">
        <v>160</v>
      </c>
      <c r="S31" s="268">
        <v>7</v>
      </c>
      <c r="T31" s="268">
        <v>153</v>
      </c>
      <c r="U31" s="268">
        <v>167</v>
      </c>
      <c r="V31" s="268">
        <v>8</v>
      </c>
      <c r="W31" s="268">
        <v>159</v>
      </c>
    </row>
    <row r="32" spans="1:23" ht="19.7" customHeight="1">
      <c r="A32" s="64">
        <v>29</v>
      </c>
      <c r="B32" s="61" t="s">
        <v>69</v>
      </c>
      <c r="C32" s="64">
        <v>8</v>
      </c>
      <c r="D32" s="64">
        <v>3</v>
      </c>
      <c r="E32" s="61" t="s">
        <v>72</v>
      </c>
      <c r="F32" s="268">
        <v>100</v>
      </c>
      <c r="G32" s="268">
        <v>5</v>
      </c>
      <c r="H32" s="268">
        <v>95</v>
      </c>
      <c r="I32" s="269">
        <v>0</v>
      </c>
      <c r="J32" s="269">
        <v>0</v>
      </c>
      <c r="K32" s="269">
        <v>0</v>
      </c>
      <c r="L32" s="268">
        <v>132</v>
      </c>
      <c r="M32" s="268">
        <v>7</v>
      </c>
      <c r="N32" s="268">
        <v>125</v>
      </c>
      <c r="O32" s="268">
        <v>107</v>
      </c>
      <c r="P32" s="268">
        <v>5</v>
      </c>
      <c r="Q32" s="268">
        <v>102</v>
      </c>
      <c r="R32" s="269">
        <v>0</v>
      </c>
      <c r="S32" s="269">
        <v>0</v>
      </c>
      <c r="T32" s="269">
        <v>0</v>
      </c>
      <c r="U32" s="269">
        <v>0</v>
      </c>
      <c r="V32" s="269">
        <v>0</v>
      </c>
      <c r="W32" s="269">
        <v>0</v>
      </c>
    </row>
    <row r="33" spans="1:23" ht="19.7" customHeight="1">
      <c r="A33" s="64">
        <v>30</v>
      </c>
      <c r="B33" s="61" t="s">
        <v>69</v>
      </c>
      <c r="C33" s="64">
        <v>8</v>
      </c>
      <c r="D33" s="64">
        <v>3</v>
      </c>
      <c r="E33" s="61" t="s">
        <v>73</v>
      </c>
      <c r="F33" s="268">
        <v>39</v>
      </c>
      <c r="G33" s="268">
        <v>2</v>
      </c>
      <c r="H33" s="268">
        <v>37</v>
      </c>
      <c r="I33" s="269">
        <v>0</v>
      </c>
      <c r="J33" s="269">
        <v>0</v>
      </c>
      <c r="K33" s="269">
        <v>0</v>
      </c>
      <c r="L33" s="268">
        <v>57</v>
      </c>
      <c r="M33" s="268">
        <v>3</v>
      </c>
      <c r="N33" s="268">
        <v>54</v>
      </c>
      <c r="O33" s="268">
        <v>42</v>
      </c>
      <c r="P33" s="268">
        <v>2</v>
      </c>
      <c r="Q33" s="268">
        <v>40</v>
      </c>
      <c r="R33" s="269">
        <v>0</v>
      </c>
      <c r="S33" s="269">
        <v>0</v>
      </c>
      <c r="T33" s="269">
        <v>0</v>
      </c>
      <c r="U33" s="269">
        <v>0</v>
      </c>
      <c r="V33" s="269">
        <v>0</v>
      </c>
      <c r="W33" s="269">
        <v>0</v>
      </c>
    </row>
    <row r="34" spans="1:23" ht="19.7" customHeight="1">
      <c r="A34" s="64">
        <v>31</v>
      </c>
      <c r="B34" s="61" t="s">
        <v>70</v>
      </c>
      <c r="C34" s="64">
        <v>8</v>
      </c>
      <c r="D34" s="64">
        <v>3</v>
      </c>
      <c r="E34" s="61" t="s">
        <v>72</v>
      </c>
      <c r="F34" s="268">
        <v>163</v>
      </c>
      <c r="G34" s="268">
        <v>7</v>
      </c>
      <c r="H34" s="268">
        <v>156</v>
      </c>
      <c r="I34" s="268">
        <v>164</v>
      </c>
      <c r="J34" s="268">
        <v>7</v>
      </c>
      <c r="K34" s="268">
        <v>157</v>
      </c>
      <c r="L34" s="268">
        <v>203</v>
      </c>
      <c r="M34" s="268">
        <v>9</v>
      </c>
      <c r="N34" s="268">
        <v>194</v>
      </c>
      <c r="O34" s="269">
        <v>0</v>
      </c>
      <c r="P34" s="269">
        <v>0</v>
      </c>
      <c r="Q34" s="269">
        <v>0</v>
      </c>
      <c r="R34" s="269">
        <v>0</v>
      </c>
      <c r="S34" s="269">
        <v>0</v>
      </c>
      <c r="T34" s="269">
        <v>0</v>
      </c>
      <c r="U34" s="268">
        <v>132</v>
      </c>
      <c r="V34" s="268">
        <v>6</v>
      </c>
      <c r="W34" s="268">
        <v>126</v>
      </c>
    </row>
    <row r="35" spans="1:23" ht="19.7" customHeight="1">
      <c r="A35" s="64">
        <v>32</v>
      </c>
      <c r="B35" s="61" t="s">
        <v>70</v>
      </c>
      <c r="C35" s="64">
        <v>8</v>
      </c>
      <c r="D35" s="64">
        <v>3</v>
      </c>
      <c r="E35" s="61" t="s">
        <v>73</v>
      </c>
      <c r="F35" s="268">
        <v>65</v>
      </c>
      <c r="G35" s="268">
        <v>3</v>
      </c>
      <c r="H35" s="268">
        <v>62</v>
      </c>
      <c r="I35" s="268">
        <v>56</v>
      </c>
      <c r="J35" s="268">
        <v>3</v>
      </c>
      <c r="K35" s="268">
        <v>53</v>
      </c>
      <c r="L35" s="268">
        <v>49</v>
      </c>
      <c r="M35" s="268">
        <v>2</v>
      </c>
      <c r="N35" s="268">
        <v>47</v>
      </c>
      <c r="O35" s="269">
        <v>0</v>
      </c>
      <c r="P35" s="269">
        <v>0</v>
      </c>
      <c r="Q35" s="269">
        <v>0</v>
      </c>
      <c r="R35" s="269">
        <v>0</v>
      </c>
      <c r="S35" s="269">
        <v>0</v>
      </c>
      <c r="T35" s="269">
        <v>0</v>
      </c>
      <c r="U35" s="268">
        <v>22</v>
      </c>
      <c r="V35" s="268">
        <v>1</v>
      </c>
      <c r="W35" s="268">
        <v>21</v>
      </c>
    </row>
    <row r="36" spans="1:23" ht="19.7" customHeight="1">
      <c r="A36" s="64">
        <v>33</v>
      </c>
      <c r="B36" s="61" t="s">
        <v>70</v>
      </c>
      <c r="C36" s="64">
        <v>8</v>
      </c>
      <c r="D36" s="64">
        <v>4</v>
      </c>
      <c r="E36" s="61" t="s">
        <v>72</v>
      </c>
      <c r="F36" s="269">
        <v>0</v>
      </c>
      <c r="G36" s="269">
        <v>0</v>
      </c>
      <c r="H36" s="269">
        <v>0</v>
      </c>
      <c r="I36" s="269">
        <v>0</v>
      </c>
      <c r="J36" s="269">
        <v>0</v>
      </c>
      <c r="K36" s="269">
        <v>0</v>
      </c>
      <c r="L36" s="269">
        <v>0</v>
      </c>
      <c r="M36" s="269">
        <v>0</v>
      </c>
      <c r="N36" s="269">
        <v>0</v>
      </c>
      <c r="O36" s="269">
        <v>0</v>
      </c>
      <c r="P36" s="269">
        <v>0</v>
      </c>
      <c r="Q36" s="269">
        <v>0</v>
      </c>
      <c r="R36" s="269">
        <v>0</v>
      </c>
      <c r="S36" s="269">
        <v>0</v>
      </c>
      <c r="T36" s="269">
        <v>0</v>
      </c>
      <c r="U36" s="268">
        <v>192</v>
      </c>
      <c r="V36" s="268">
        <v>8</v>
      </c>
      <c r="W36" s="268">
        <v>184</v>
      </c>
    </row>
    <row r="37" spans="1:23" ht="19.7" customHeight="1">
      <c r="A37" s="64">
        <v>34</v>
      </c>
      <c r="B37" s="61" t="s">
        <v>70</v>
      </c>
      <c r="C37" s="64">
        <v>8</v>
      </c>
      <c r="D37" s="64">
        <v>4</v>
      </c>
      <c r="E37" s="61" t="s">
        <v>73</v>
      </c>
      <c r="F37" s="269">
        <v>0</v>
      </c>
      <c r="G37" s="269">
        <v>0</v>
      </c>
      <c r="H37" s="269">
        <v>0</v>
      </c>
      <c r="I37" s="269">
        <v>0</v>
      </c>
      <c r="J37" s="269">
        <v>0</v>
      </c>
      <c r="K37" s="269">
        <v>0</v>
      </c>
      <c r="L37" s="269">
        <v>0</v>
      </c>
      <c r="M37" s="269">
        <v>0</v>
      </c>
      <c r="N37" s="269">
        <v>0</v>
      </c>
      <c r="O37" s="269">
        <v>0</v>
      </c>
      <c r="P37" s="269">
        <v>0</v>
      </c>
      <c r="Q37" s="269">
        <v>0</v>
      </c>
      <c r="R37" s="269">
        <v>0</v>
      </c>
      <c r="S37" s="269">
        <v>0</v>
      </c>
      <c r="T37" s="269">
        <v>0</v>
      </c>
      <c r="U37" s="268">
        <v>54</v>
      </c>
      <c r="V37" s="268">
        <v>3</v>
      </c>
      <c r="W37" s="268">
        <v>51</v>
      </c>
    </row>
    <row r="38" spans="1:23" ht="19.7" customHeight="1">
      <c r="A38" s="64">
        <v>35</v>
      </c>
      <c r="B38" s="61" t="s">
        <v>62</v>
      </c>
      <c r="C38" s="64">
        <v>9</v>
      </c>
      <c r="D38" s="64">
        <v>5</v>
      </c>
      <c r="E38" s="61" t="s">
        <v>72</v>
      </c>
      <c r="F38" s="268">
        <v>109</v>
      </c>
      <c r="G38" s="268">
        <v>5</v>
      </c>
      <c r="H38" s="268">
        <v>104</v>
      </c>
      <c r="I38" s="268">
        <v>117</v>
      </c>
      <c r="J38" s="268">
        <v>5</v>
      </c>
      <c r="K38" s="268">
        <v>112</v>
      </c>
      <c r="L38" s="268">
        <v>130</v>
      </c>
      <c r="M38" s="268">
        <v>6</v>
      </c>
      <c r="N38" s="268">
        <v>124</v>
      </c>
      <c r="O38" s="269">
        <v>0</v>
      </c>
      <c r="P38" s="269">
        <v>0</v>
      </c>
      <c r="Q38" s="269">
        <v>0</v>
      </c>
      <c r="R38" s="269">
        <v>0</v>
      </c>
      <c r="S38" s="269">
        <v>0</v>
      </c>
      <c r="T38" s="269">
        <v>0</v>
      </c>
      <c r="U38" s="269">
        <v>0</v>
      </c>
      <c r="V38" s="269">
        <v>0</v>
      </c>
      <c r="W38" s="269">
        <v>0</v>
      </c>
    </row>
    <row r="39" spans="1:23" ht="19.7" customHeight="1">
      <c r="A39" s="64">
        <v>36</v>
      </c>
      <c r="B39" s="61" t="s">
        <v>62</v>
      </c>
      <c r="C39" s="64">
        <v>9</v>
      </c>
      <c r="D39" s="64">
        <v>5</v>
      </c>
      <c r="E39" s="61" t="s">
        <v>73</v>
      </c>
      <c r="F39" s="268">
        <v>57</v>
      </c>
      <c r="G39" s="268">
        <v>3</v>
      </c>
      <c r="H39" s="268">
        <v>54</v>
      </c>
      <c r="I39" s="268">
        <v>61</v>
      </c>
      <c r="J39" s="268">
        <v>3</v>
      </c>
      <c r="K39" s="268">
        <v>58</v>
      </c>
      <c r="L39" s="268">
        <v>59</v>
      </c>
      <c r="M39" s="268">
        <v>3</v>
      </c>
      <c r="N39" s="268">
        <v>56</v>
      </c>
      <c r="O39" s="269">
        <v>0</v>
      </c>
      <c r="P39" s="269">
        <v>0</v>
      </c>
      <c r="Q39" s="269">
        <v>0</v>
      </c>
      <c r="R39" s="269">
        <v>0</v>
      </c>
      <c r="S39" s="269">
        <v>0</v>
      </c>
      <c r="T39" s="269">
        <v>0</v>
      </c>
      <c r="U39" s="269">
        <v>0</v>
      </c>
      <c r="V39" s="269">
        <v>0</v>
      </c>
      <c r="W39" s="269">
        <v>0</v>
      </c>
    </row>
    <row r="40" spans="1:23" ht="19.7" customHeight="1">
      <c r="A40" s="64">
        <v>37</v>
      </c>
      <c r="B40" s="61" t="s">
        <v>63</v>
      </c>
      <c r="C40" s="64">
        <v>9</v>
      </c>
      <c r="D40" s="64">
        <v>5</v>
      </c>
      <c r="E40" s="61" t="s">
        <v>72</v>
      </c>
      <c r="F40" s="268">
        <v>175</v>
      </c>
      <c r="G40" s="268">
        <v>8</v>
      </c>
      <c r="H40" s="268">
        <v>167</v>
      </c>
      <c r="I40" s="268">
        <v>149</v>
      </c>
      <c r="J40" s="268">
        <v>7</v>
      </c>
      <c r="K40" s="268">
        <v>142</v>
      </c>
      <c r="L40" s="268">
        <v>168</v>
      </c>
      <c r="M40" s="268">
        <v>8</v>
      </c>
      <c r="N40" s="268">
        <v>160</v>
      </c>
      <c r="O40" s="269">
        <v>0</v>
      </c>
      <c r="P40" s="269">
        <v>0</v>
      </c>
      <c r="Q40" s="269">
        <v>0</v>
      </c>
      <c r="R40" s="269">
        <v>0</v>
      </c>
      <c r="S40" s="269">
        <v>0</v>
      </c>
      <c r="T40" s="269">
        <v>0</v>
      </c>
      <c r="U40" s="269">
        <v>0</v>
      </c>
      <c r="V40" s="269">
        <v>0</v>
      </c>
      <c r="W40" s="269">
        <v>0</v>
      </c>
    </row>
    <row r="41" spans="1:23" ht="19.7" customHeight="1">
      <c r="A41" s="64">
        <v>38</v>
      </c>
      <c r="B41" s="61" t="s">
        <v>63</v>
      </c>
      <c r="C41" s="64">
        <v>9</v>
      </c>
      <c r="D41" s="64">
        <v>5</v>
      </c>
      <c r="E41" s="61" t="s">
        <v>73</v>
      </c>
      <c r="F41" s="268">
        <v>63</v>
      </c>
      <c r="G41" s="268">
        <v>3</v>
      </c>
      <c r="H41" s="268">
        <v>60</v>
      </c>
      <c r="I41" s="268">
        <v>46</v>
      </c>
      <c r="J41" s="268">
        <v>2</v>
      </c>
      <c r="K41" s="268">
        <v>44</v>
      </c>
      <c r="L41" s="268">
        <v>40</v>
      </c>
      <c r="M41" s="268">
        <v>2</v>
      </c>
      <c r="N41" s="268">
        <v>38</v>
      </c>
      <c r="O41" s="269">
        <v>0</v>
      </c>
      <c r="P41" s="269">
        <v>0</v>
      </c>
      <c r="Q41" s="269">
        <v>0</v>
      </c>
      <c r="R41" s="269">
        <v>0</v>
      </c>
      <c r="S41" s="269">
        <v>0</v>
      </c>
      <c r="T41" s="269">
        <v>0</v>
      </c>
      <c r="U41" s="269">
        <v>0</v>
      </c>
      <c r="V41" s="269">
        <v>0</v>
      </c>
      <c r="W41" s="269">
        <v>0</v>
      </c>
    </row>
    <row r="42" spans="1:23" ht="19.7" customHeight="1">
      <c r="A42" s="64">
        <v>39</v>
      </c>
      <c r="B42" s="61" t="s">
        <v>64</v>
      </c>
      <c r="C42" s="64">
        <v>9</v>
      </c>
      <c r="D42" s="64">
        <v>5</v>
      </c>
      <c r="E42" s="61" t="s">
        <v>72</v>
      </c>
      <c r="F42" s="268">
        <v>136</v>
      </c>
      <c r="G42" s="268">
        <v>7</v>
      </c>
      <c r="H42" s="268">
        <v>129</v>
      </c>
      <c r="I42" s="268">
        <v>146</v>
      </c>
      <c r="J42" s="268">
        <v>7</v>
      </c>
      <c r="K42" s="268">
        <v>139</v>
      </c>
      <c r="L42" s="268">
        <v>206</v>
      </c>
      <c r="M42" s="268">
        <v>10</v>
      </c>
      <c r="N42" s="268">
        <v>196</v>
      </c>
      <c r="O42" s="269">
        <v>0</v>
      </c>
      <c r="P42" s="269">
        <v>0</v>
      </c>
      <c r="Q42" s="269">
        <v>0</v>
      </c>
      <c r="R42" s="269">
        <v>0</v>
      </c>
      <c r="S42" s="269">
        <v>0</v>
      </c>
      <c r="T42" s="269">
        <v>0</v>
      </c>
      <c r="U42" s="269">
        <v>0</v>
      </c>
      <c r="V42" s="269">
        <v>0</v>
      </c>
      <c r="W42" s="269">
        <v>0</v>
      </c>
    </row>
    <row r="43" spans="1:23" ht="19.7" customHeight="1">
      <c r="A43" s="64">
        <v>40</v>
      </c>
      <c r="B43" s="61" t="s">
        <v>64</v>
      </c>
      <c r="C43" s="64">
        <v>9</v>
      </c>
      <c r="D43" s="64">
        <v>5</v>
      </c>
      <c r="E43" s="61" t="s">
        <v>73</v>
      </c>
      <c r="F43" s="268">
        <v>51</v>
      </c>
      <c r="G43" s="268">
        <v>2</v>
      </c>
      <c r="H43" s="268">
        <v>49</v>
      </c>
      <c r="I43" s="268">
        <v>58</v>
      </c>
      <c r="J43" s="268">
        <v>3</v>
      </c>
      <c r="K43" s="268">
        <v>55</v>
      </c>
      <c r="L43" s="268">
        <v>63</v>
      </c>
      <c r="M43" s="268">
        <v>3</v>
      </c>
      <c r="N43" s="268">
        <v>60</v>
      </c>
      <c r="O43" s="269">
        <v>0</v>
      </c>
      <c r="P43" s="269">
        <v>0</v>
      </c>
      <c r="Q43" s="269">
        <v>0</v>
      </c>
      <c r="R43" s="269">
        <v>0</v>
      </c>
      <c r="S43" s="269">
        <v>0</v>
      </c>
      <c r="T43" s="269">
        <v>0</v>
      </c>
      <c r="U43" s="269">
        <v>0</v>
      </c>
      <c r="V43" s="269">
        <v>0</v>
      </c>
      <c r="W43" s="269">
        <v>0</v>
      </c>
    </row>
    <row r="44" spans="1:23" ht="19.7" customHeight="1">
      <c r="A44" s="64">
        <v>41</v>
      </c>
      <c r="B44" s="61" t="s">
        <v>65</v>
      </c>
      <c r="C44" s="64">
        <v>9</v>
      </c>
      <c r="D44" s="64">
        <v>5</v>
      </c>
      <c r="E44" s="61" t="s">
        <v>72</v>
      </c>
      <c r="F44" s="268">
        <v>139</v>
      </c>
      <c r="G44" s="268">
        <v>6</v>
      </c>
      <c r="H44" s="268">
        <v>133</v>
      </c>
      <c r="I44" s="268">
        <v>135</v>
      </c>
      <c r="J44" s="268">
        <v>6</v>
      </c>
      <c r="K44" s="268">
        <v>129</v>
      </c>
      <c r="L44" s="268">
        <v>133</v>
      </c>
      <c r="M44" s="268">
        <v>6</v>
      </c>
      <c r="N44" s="268">
        <v>127</v>
      </c>
      <c r="O44" s="269">
        <v>0</v>
      </c>
      <c r="P44" s="269">
        <v>0</v>
      </c>
      <c r="Q44" s="269">
        <v>0</v>
      </c>
      <c r="R44" s="269">
        <v>0</v>
      </c>
      <c r="S44" s="269">
        <v>0</v>
      </c>
      <c r="T44" s="269">
        <v>0</v>
      </c>
      <c r="U44" s="269">
        <v>0</v>
      </c>
      <c r="V44" s="269">
        <v>0</v>
      </c>
      <c r="W44" s="269">
        <v>0</v>
      </c>
    </row>
    <row r="45" spans="1:23" ht="19.7" customHeight="1">
      <c r="A45" s="64">
        <v>42</v>
      </c>
      <c r="B45" s="61" t="s">
        <v>65</v>
      </c>
      <c r="C45" s="64">
        <v>9</v>
      </c>
      <c r="D45" s="64">
        <v>5</v>
      </c>
      <c r="E45" s="61" t="s">
        <v>73</v>
      </c>
      <c r="F45" s="268">
        <v>55</v>
      </c>
      <c r="G45" s="268">
        <v>2</v>
      </c>
      <c r="H45" s="268">
        <v>53</v>
      </c>
      <c r="I45" s="268">
        <v>57</v>
      </c>
      <c r="J45" s="268">
        <v>3</v>
      </c>
      <c r="K45" s="268">
        <v>54</v>
      </c>
      <c r="L45" s="268">
        <v>42</v>
      </c>
      <c r="M45" s="268">
        <v>2</v>
      </c>
      <c r="N45" s="268">
        <v>40</v>
      </c>
      <c r="O45" s="269">
        <v>0</v>
      </c>
      <c r="P45" s="269">
        <v>0</v>
      </c>
      <c r="Q45" s="269">
        <v>0</v>
      </c>
      <c r="R45" s="269">
        <v>0</v>
      </c>
      <c r="S45" s="269">
        <v>0</v>
      </c>
      <c r="T45" s="269">
        <v>0</v>
      </c>
      <c r="U45" s="269">
        <v>0</v>
      </c>
      <c r="V45" s="269">
        <v>0</v>
      </c>
      <c r="W45" s="269">
        <v>0</v>
      </c>
    </row>
    <row r="46" spans="1:23" ht="19.7" customHeight="1">
      <c r="A46" s="64">
        <v>43</v>
      </c>
      <c r="B46" s="61" t="s">
        <v>66</v>
      </c>
      <c r="C46" s="64">
        <v>9</v>
      </c>
      <c r="D46" s="64">
        <v>5</v>
      </c>
      <c r="E46" s="61" t="s">
        <v>72</v>
      </c>
      <c r="F46" s="268">
        <v>128</v>
      </c>
      <c r="G46" s="268">
        <v>6</v>
      </c>
      <c r="H46" s="268">
        <v>122</v>
      </c>
      <c r="I46" s="268">
        <v>166</v>
      </c>
      <c r="J46" s="268">
        <v>8</v>
      </c>
      <c r="K46" s="268">
        <v>158</v>
      </c>
      <c r="L46" s="268">
        <v>135</v>
      </c>
      <c r="M46" s="268">
        <v>6</v>
      </c>
      <c r="N46" s="268">
        <v>129</v>
      </c>
      <c r="O46" s="269">
        <v>0</v>
      </c>
      <c r="P46" s="269">
        <v>0</v>
      </c>
      <c r="Q46" s="269">
        <v>0</v>
      </c>
      <c r="R46" s="268">
        <v>156</v>
      </c>
      <c r="S46" s="268">
        <v>8</v>
      </c>
      <c r="T46" s="268">
        <v>148</v>
      </c>
      <c r="U46" s="269">
        <v>0</v>
      </c>
      <c r="V46" s="269">
        <v>0</v>
      </c>
      <c r="W46" s="269">
        <v>0</v>
      </c>
    </row>
    <row r="47" spans="1:23" ht="19.7" customHeight="1">
      <c r="A47" s="64">
        <v>44</v>
      </c>
      <c r="B47" s="61" t="s">
        <v>67</v>
      </c>
      <c r="C47" s="64">
        <v>9</v>
      </c>
      <c r="D47" s="64">
        <v>5</v>
      </c>
      <c r="E47" s="61" t="s">
        <v>72</v>
      </c>
      <c r="F47" s="268">
        <v>78</v>
      </c>
      <c r="G47" s="268">
        <v>3</v>
      </c>
      <c r="H47" s="268">
        <v>75</v>
      </c>
      <c r="I47" s="268">
        <v>86</v>
      </c>
      <c r="J47" s="268">
        <v>4</v>
      </c>
      <c r="K47" s="268">
        <v>82</v>
      </c>
      <c r="L47" s="268">
        <v>77</v>
      </c>
      <c r="M47" s="268">
        <v>3</v>
      </c>
      <c r="N47" s="268">
        <v>74</v>
      </c>
      <c r="O47" s="269">
        <v>0</v>
      </c>
      <c r="P47" s="269">
        <v>0</v>
      </c>
      <c r="Q47" s="269">
        <v>0</v>
      </c>
      <c r="R47" s="269">
        <v>0</v>
      </c>
      <c r="S47" s="269">
        <v>0</v>
      </c>
      <c r="T47" s="269">
        <v>0</v>
      </c>
      <c r="U47" s="269">
        <v>0</v>
      </c>
      <c r="V47" s="269">
        <v>0</v>
      </c>
      <c r="W47" s="269">
        <v>0</v>
      </c>
    </row>
    <row r="48" spans="1:23" ht="19.7" customHeight="1">
      <c r="A48" s="64">
        <v>45</v>
      </c>
      <c r="B48" s="61" t="s">
        <v>68</v>
      </c>
      <c r="C48" s="64">
        <v>9</v>
      </c>
      <c r="D48" s="64">
        <v>5</v>
      </c>
      <c r="E48" s="61" t="s">
        <v>72</v>
      </c>
      <c r="F48" s="268">
        <v>141</v>
      </c>
      <c r="G48" s="268">
        <v>6</v>
      </c>
      <c r="H48" s="268">
        <v>135</v>
      </c>
      <c r="I48" s="268">
        <v>148</v>
      </c>
      <c r="J48" s="268">
        <v>6</v>
      </c>
      <c r="K48" s="268">
        <v>142</v>
      </c>
      <c r="L48" s="269">
        <v>0</v>
      </c>
      <c r="M48" s="269">
        <v>0</v>
      </c>
      <c r="N48" s="269">
        <v>0</v>
      </c>
      <c r="O48" s="269">
        <v>0</v>
      </c>
      <c r="P48" s="269">
        <v>0</v>
      </c>
      <c r="Q48" s="269">
        <v>0</v>
      </c>
      <c r="R48" s="268">
        <v>170</v>
      </c>
      <c r="S48" s="268">
        <v>8</v>
      </c>
      <c r="T48" s="268">
        <v>162</v>
      </c>
      <c r="U48" s="268">
        <v>178</v>
      </c>
      <c r="V48" s="268">
        <v>8</v>
      </c>
      <c r="W48" s="268">
        <v>170</v>
      </c>
    </row>
    <row r="49" spans="1:23" ht="19.7" customHeight="1">
      <c r="A49" s="64">
        <v>46</v>
      </c>
      <c r="B49" s="61" t="s">
        <v>69</v>
      </c>
      <c r="C49" s="64">
        <v>9</v>
      </c>
      <c r="D49" s="64">
        <v>5</v>
      </c>
      <c r="E49" s="61" t="s">
        <v>72</v>
      </c>
      <c r="F49" s="268">
        <v>102</v>
      </c>
      <c r="G49" s="268">
        <v>4</v>
      </c>
      <c r="H49" s="268">
        <v>98</v>
      </c>
      <c r="I49" s="269">
        <v>0</v>
      </c>
      <c r="J49" s="269">
        <v>0</v>
      </c>
      <c r="K49" s="269">
        <v>0</v>
      </c>
      <c r="L49" s="268">
        <v>123</v>
      </c>
      <c r="M49" s="268">
        <v>5</v>
      </c>
      <c r="N49" s="268">
        <v>118</v>
      </c>
      <c r="O49" s="268">
        <v>110</v>
      </c>
      <c r="P49" s="268">
        <v>5</v>
      </c>
      <c r="Q49" s="268">
        <v>105</v>
      </c>
      <c r="R49" s="269">
        <v>0</v>
      </c>
      <c r="S49" s="269">
        <v>0</v>
      </c>
      <c r="T49" s="269">
        <v>0</v>
      </c>
      <c r="U49" s="269">
        <v>0</v>
      </c>
      <c r="V49" s="269">
        <v>0</v>
      </c>
      <c r="W49" s="269">
        <v>0</v>
      </c>
    </row>
    <row r="50" spans="1:23" ht="19.7" customHeight="1">
      <c r="A50" s="64">
        <v>47</v>
      </c>
      <c r="B50" s="61" t="s">
        <v>69</v>
      </c>
      <c r="C50" s="64">
        <v>9</v>
      </c>
      <c r="D50" s="64">
        <v>5</v>
      </c>
      <c r="E50" s="61" t="s">
        <v>73</v>
      </c>
      <c r="F50" s="268">
        <v>44</v>
      </c>
      <c r="G50" s="268">
        <v>2</v>
      </c>
      <c r="H50" s="268">
        <v>42</v>
      </c>
      <c r="I50" s="269">
        <v>0</v>
      </c>
      <c r="J50" s="269">
        <v>0</v>
      </c>
      <c r="K50" s="269">
        <v>0</v>
      </c>
      <c r="L50" s="268">
        <v>48</v>
      </c>
      <c r="M50" s="268">
        <v>3</v>
      </c>
      <c r="N50" s="268">
        <v>45</v>
      </c>
      <c r="O50" s="268">
        <v>48</v>
      </c>
      <c r="P50" s="268">
        <v>2</v>
      </c>
      <c r="Q50" s="268">
        <v>46</v>
      </c>
      <c r="R50" s="269">
        <v>0</v>
      </c>
      <c r="S50" s="269">
        <v>0</v>
      </c>
      <c r="T50" s="269">
        <v>0</v>
      </c>
      <c r="U50" s="269">
        <v>0</v>
      </c>
      <c r="V50" s="269">
        <v>0</v>
      </c>
      <c r="W50" s="269">
        <v>0</v>
      </c>
    </row>
    <row r="51" spans="1:23" ht="19.7" customHeight="1">
      <c r="A51" s="64">
        <v>48</v>
      </c>
      <c r="B51" s="61" t="s">
        <v>70</v>
      </c>
      <c r="C51" s="64">
        <v>9</v>
      </c>
      <c r="D51" s="64">
        <v>5</v>
      </c>
      <c r="E51" s="61" t="s">
        <v>72</v>
      </c>
      <c r="F51" s="268">
        <v>145</v>
      </c>
      <c r="G51" s="268">
        <v>6</v>
      </c>
      <c r="H51" s="268">
        <v>139</v>
      </c>
      <c r="I51" s="268">
        <v>183</v>
      </c>
      <c r="J51" s="268">
        <v>8</v>
      </c>
      <c r="K51" s="268">
        <v>175</v>
      </c>
      <c r="L51" s="268">
        <v>161</v>
      </c>
      <c r="M51" s="268">
        <v>7</v>
      </c>
      <c r="N51" s="268">
        <v>154</v>
      </c>
      <c r="O51" s="269">
        <v>0</v>
      </c>
      <c r="P51" s="269">
        <v>0</v>
      </c>
      <c r="Q51" s="269">
        <v>0</v>
      </c>
      <c r="R51" s="269">
        <v>0</v>
      </c>
      <c r="S51" s="269">
        <v>0</v>
      </c>
      <c r="T51" s="269">
        <v>0</v>
      </c>
      <c r="U51" s="268">
        <v>163</v>
      </c>
      <c r="V51" s="268">
        <v>8</v>
      </c>
      <c r="W51" s="268">
        <v>155</v>
      </c>
    </row>
    <row r="52" spans="1:23" ht="19.7" customHeight="1">
      <c r="A52" s="64">
        <v>49</v>
      </c>
      <c r="B52" s="61" t="s">
        <v>70</v>
      </c>
      <c r="C52" s="64">
        <v>9</v>
      </c>
      <c r="D52" s="64">
        <v>5</v>
      </c>
      <c r="E52" s="61" t="s">
        <v>73</v>
      </c>
      <c r="F52" s="268">
        <v>67</v>
      </c>
      <c r="G52" s="268">
        <v>3</v>
      </c>
      <c r="H52" s="268">
        <v>64</v>
      </c>
      <c r="I52" s="268">
        <v>48</v>
      </c>
      <c r="J52" s="268">
        <v>3</v>
      </c>
      <c r="K52" s="268">
        <v>45</v>
      </c>
      <c r="L52" s="268">
        <v>64</v>
      </c>
      <c r="M52" s="268">
        <v>3</v>
      </c>
      <c r="N52" s="268">
        <v>61</v>
      </c>
      <c r="O52" s="269">
        <v>0</v>
      </c>
      <c r="P52" s="269">
        <v>0</v>
      </c>
      <c r="Q52" s="269">
        <v>0</v>
      </c>
      <c r="R52" s="269">
        <v>0</v>
      </c>
      <c r="S52" s="269">
        <v>0</v>
      </c>
      <c r="T52" s="269">
        <v>0</v>
      </c>
      <c r="U52" s="268">
        <v>19</v>
      </c>
      <c r="V52" s="268">
        <v>1</v>
      </c>
      <c r="W52" s="268">
        <v>18</v>
      </c>
    </row>
    <row r="53" spans="1:23" ht="19.7" customHeight="1">
      <c r="A53" s="64">
        <v>50</v>
      </c>
      <c r="B53" s="61" t="s">
        <v>70</v>
      </c>
      <c r="C53" s="64">
        <v>9</v>
      </c>
      <c r="D53" s="64">
        <v>6</v>
      </c>
      <c r="E53" s="61" t="s">
        <v>72</v>
      </c>
      <c r="F53" s="269">
        <v>0</v>
      </c>
      <c r="G53" s="269">
        <v>0</v>
      </c>
      <c r="H53" s="269">
        <v>0</v>
      </c>
      <c r="I53" s="269">
        <v>0</v>
      </c>
      <c r="J53" s="269">
        <v>0</v>
      </c>
      <c r="K53" s="269">
        <v>0</v>
      </c>
      <c r="L53" s="269">
        <v>0</v>
      </c>
      <c r="M53" s="269">
        <v>0</v>
      </c>
      <c r="N53" s="269">
        <v>0</v>
      </c>
      <c r="O53" s="269">
        <v>0</v>
      </c>
      <c r="P53" s="269">
        <v>0</v>
      </c>
      <c r="Q53" s="269">
        <v>0</v>
      </c>
      <c r="R53" s="269">
        <v>0</v>
      </c>
      <c r="S53" s="269">
        <v>0</v>
      </c>
      <c r="T53" s="269">
        <v>0</v>
      </c>
      <c r="U53" s="268">
        <v>182</v>
      </c>
      <c r="V53" s="268">
        <v>9</v>
      </c>
      <c r="W53" s="268">
        <v>173</v>
      </c>
    </row>
    <row r="54" spans="1:23" ht="19.7" customHeight="1">
      <c r="A54" s="64">
        <v>51</v>
      </c>
      <c r="B54" s="61" t="s">
        <v>70</v>
      </c>
      <c r="C54" s="64">
        <v>9</v>
      </c>
      <c r="D54" s="64">
        <v>6</v>
      </c>
      <c r="E54" s="61" t="s">
        <v>73</v>
      </c>
      <c r="F54" s="269">
        <v>0</v>
      </c>
      <c r="G54" s="269">
        <v>0</v>
      </c>
      <c r="H54" s="269">
        <v>0</v>
      </c>
      <c r="I54" s="269">
        <v>0</v>
      </c>
      <c r="J54" s="269">
        <v>0</v>
      </c>
      <c r="K54" s="269">
        <v>0</v>
      </c>
      <c r="L54" s="269">
        <v>0</v>
      </c>
      <c r="M54" s="269">
        <v>0</v>
      </c>
      <c r="N54" s="269">
        <v>0</v>
      </c>
      <c r="O54" s="269">
        <v>0</v>
      </c>
      <c r="P54" s="269">
        <v>0</v>
      </c>
      <c r="Q54" s="269">
        <v>0</v>
      </c>
      <c r="R54" s="269">
        <v>0</v>
      </c>
      <c r="S54" s="269">
        <v>0</v>
      </c>
      <c r="T54" s="269">
        <v>0</v>
      </c>
      <c r="U54" s="268">
        <v>68</v>
      </c>
      <c r="V54" s="268">
        <v>3</v>
      </c>
      <c r="W54" s="268">
        <v>65</v>
      </c>
    </row>
  </sheetData>
  <autoFilter ref="A3:W54"/>
  <mergeCells count="12">
    <mergeCell ref="U2:W2"/>
    <mergeCell ref="A1:W1"/>
    <mergeCell ref="A2:A3"/>
    <mergeCell ref="B2:B3"/>
    <mergeCell ref="C2:C3"/>
    <mergeCell ref="D2:D3"/>
    <mergeCell ref="E2:E3"/>
    <mergeCell ref="F2:H2"/>
    <mergeCell ref="I2:K2"/>
    <mergeCell ref="L2:N2"/>
    <mergeCell ref="O2:Q2"/>
    <mergeCell ref="R2:T2"/>
  </mergeCells>
  <phoneticPr fontId="3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Y196"/>
  <sheetViews>
    <sheetView tabSelected="1" zoomScaleNormal="100" workbookViewId="0">
      <pane xSplit="3" ySplit="3" topLeftCell="D127" activePane="bottomRight" state="frozen"/>
      <selection pane="topRight" activeCell="D1" sqref="D1"/>
      <selection pane="bottomLeft" activeCell="A4" sqref="A4"/>
      <selection pane="bottomRight" activeCell="L151" sqref="L151"/>
    </sheetView>
  </sheetViews>
  <sheetFormatPr defaultRowHeight="14.25"/>
  <cols>
    <col min="1" max="1" width="7.1640625" style="1" customWidth="1"/>
    <col min="2" max="2" width="19.6640625" customWidth="1"/>
    <col min="3" max="3" width="6" style="56" bestFit="1" customWidth="1"/>
    <col min="4" max="4" width="8" style="1" customWidth="1"/>
    <col min="5" max="5" width="9.5" style="3" customWidth="1"/>
    <col min="6" max="6" width="9.83203125" style="3" customWidth="1"/>
    <col min="7" max="13" width="10.33203125" style="3" customWidth="1"/>
    <col min="14" max="14" width="11.33203125" customWidth="1"/>
    <col min="15" max="15" width="10.33203125" customWidth="1"/>
    <col min="16" max="16" width="10" customWidth="1"/>
    <col min="17" max="17" width="10.83203125" customWidth="1"/>
    <col min="18" max="18" width="12.6640625" customWidth="1"/>
    <col min="20" max="20" width="12" customWidth="1"/>
    <col min="22" max="22" width="9.33203125" bestFit="1" customWidth="1"/>
    <col min="23" max="24" width="9" customWidth="1"/>
    <col min="25" max="27" width="9.1640625" customWidth="1"/>
  </cols>
  <sheetData>
    <row r="1" spans="1:24" ht="35.65" customHeight="1">
      <c r="A1" s="546" t="s">
        <v>243</v>
      </c>
      <c r="B1" s="546"/>
      <c r="C1" s="547"/>
      <c r="D1" s="29" t="s">
        <v>47</v>
      </c>
      <c r="E1" s="563" t="s">
        <v>27</v>
      </c>
      <c r="F1" s="563"/>
      <c r="G1" s="563"/>
      <c r="H1" s="563"/>
      <c r="I1" s="563"/>
      <c r="J1" s="560" t="s">
        <v>149</v>
      </c>
      <c r="K1" s="560"/>
      <c r="L1" s="560"/>
      <c r="M1" s="86"/>
      <c r="N1" s="145" t="s">
        <v>150</v>
      </c>
      <c r="O1" s="561" t="s">
        <v>29</v>
      </c>
      <c r="P1" s="561"/>
      <c r="Q1" s="562" t="s">
        <v>30</v>
      </c>
      <c r="R1" s="562"/>
      <c r="S1" s="556" t="s">
        <v>169</v>
      </c>
      <c r="T1" s="556"/>
      <c r="U1" s="556"/>
      <c r="V1" s="556"/>
    </row>
    <row r="2" spans="1:24" ht="16.350000000000001" customHeight="1">
      <c r="A2" s="548"/>
      <c r="B2" s="548"/>
      <c r="C2" s="549"/>
      <c r="D2" s="29" t="s">
        <v>48</v>
      </c>
      <c r="E2" s="97"/>
      <c r="F2" s="97"/>
      <c r="G2" s="134" t="s">
        <v>158</v>
      </c>
      <c r="H2" s="135" t="s">
        <v>28</v>
      </c>
      <c r="I2" s="134" t="s">
        <v>159</v>
      </c>
      <c r="J2" s="136"/>
      <c r="K2" s="136"/>
      <c r="L2" s="137" t="s">
        <v>160</v>
      </c>
      <c r="M2" s="138"/>
      <c r="N2" s="144" t="s">
        <v>161</v>
      </c>
      <c r="O2" s="139" t="s">
        <v>26</v>
      </c>
      <c r="P2" s="140" t="s">
        <v>162</v>
      </c>
      <c r="Q2" s="146" t="s">
        <v>163</v>
      </c>
      <c r="R2" s="141" t="s">
        <v>164</v>
      </c>
      <c r="S2" s="139" t="s">
        <v>26</v>
      </c>
      <c r="T2" s="142" t="s">
        <v>165</v>
      </c>
      <c r="U2" s="143" t="s">
        <v>31</v>
      </c>
      <c r="V2" s="147" t="s">
        <v>166</v>
      </c>
      <c r="W2" s="289" t="s">
        <v>167</v>
      </c>
      <c r="X2" s="289" t="s">
        <v>168</v>
      </c>
    </row>
    <row r="3" spans="1:24" ht="72" thickBot="1">
      <c r="A3" s="4" t="s">
        <v>0</v>
      </c>
      <c r="B3" s="4" t="s">
        <v>1</v>
      </c>
      <c r="C3" s="53" t="s">
        <v>94</v>
      </c>
      <c r="D3" s="6" t="s">
        <v>2</v>
      </c>
      <c r="E3" s="12" t="s">
        <v>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54</v>
      </c>
      <c r="K3" s="14" t="s">
        <v>56</v>
      </c>
      <c r="L3" s="14" t="s">
        <v>55</v>
      </c>
      <c r="M3" s="87" t="s">
        <v>151</v>
      </c>
      <c r="N3" s="35" t="s">
        <v>19</v>
      </c>
      <c r="O3" s="10" t="s">
        <v>20</v>
      </c>
      <c r="P3" s="36" t="s">
        <v>21</v>
      </c>
      <c r="Q3" s="8" t="s">
        <v>52</v>
      </c>
      <c r="R3" s="8" t="s">
        <v>53</v>
      </c>
      <c r="S3" s="34" t="s">
        <v>170</v>
      </c>
      <c r="T3" s="34" t="s">
        <v>22</v>
      </c>
      <c r="U3" s="9" t="s">
        <v>32</v>
      </c>
      <c r="V3" s="23" t="s">
        <v>33</v>
      </c>
      <c r="W3" s="290" t="s">
        <v>171</v>
      </c>
      <c r="X3" s="290" t="s">
        <v>46</v>
      </c>
    </row>
    <row r="4" spans="1:24">
      <c r="A4" s="190" t="s">
        <v>8</v>
      </c>
      <c r="B4" s="191" t="s">
        <v>130</v>
      </c>
      <c r="C4" s="192">
        <v>7</v>
      </c>
      <c r="D4" s="193">
        <v>1</v>
      </c>
      <c r="E4" s="194"/>
      <c r="F4" s="195"/>
      <c r="G4" s="195">
        <f>E4-F4</f>
        <v>0</v>
      </c>
      <c r="H4" s="196">
        <v>113</v>
      </c>
      <c r="I4" s="196">
        <f>G4*H4</f>
        <v>0</v>
      </c>
      <c r="J4" s="195"/>
      <c r="K4" s="197">
        <v>5</v>
      </c>
      <c r="L4" s="197">
        <f>J4*K4</f>
        <v>0</v>
      </c>
      <c r="M4" s="198">
        <f>I4+L4</f>
        <v>0</v>
      </c>
      <c r="N4" s="199">
        <f>H4-K4</f>
        <v>108</v>
      </c>
      <c r="O4" s="195"/>
      <c r="P4" s="148">
        <f>N4*O4</f>
        <v>0</v>
      </c>
      <c r="Q4" s="149">
        <f>J4-O4</f>
        <v>0</v>
      </c>
      <c r="R4" s="149">
        <f>N4*Q4</f>
        <v>0</v>
      </c>
      <c r="S4" s="150"/>
      <c r="T4" s="151">
        <f t="shared" ref="T4:T35" si="0">S4*H4</f>
        <v>0</v>
      </c>
      <c r="U4" s="150"/>
      <c r="V4" s="152">
        <f>H4*U4</f>
        <v>0</v>
      </c>
      <c r="W4" s="291">
        <f>K4*O4</f>
        <v>0</v>
      </c>
      <c r="X4" s="291">
        <f>K4*Q4</f>
        <v>0</v>
      </c>
    </row>
    <row r="5" spans="1:24">
      <c r="A5" s="190" t="s">
        <v>8</v>
      </c>
      <c r="B5" s="191" t="s">
        <v>131</v>
      </c>
      <c r="C5" s="192">
        <v>7</v>
      </c>
      <c r="D5" s="193">
        <v>1</v>
      </c>
      <c r="E5" s="200"/>
      <c r="F5" s="201"/>
      <c r="G5" s="201">
        <f t="shared" ref="G5:G68" si="1">E5-F5</f>
        <v>0</v>
      </c>
      <c r="H5" s="202">
        <v>50</v>
      </c>
      <c r="I5" s="202">
        <f t="shared" ref="I5:I68" si="2">G5*H5</f>
        <v>0</v>
      </c>
      <c r="J5" s="201"/>
      <c r="K5" s="203">
        <v>2</v>
      </c>
      <c r="L5" s="203">
        <f t="shared" ref="L5:L68" si="3">J5*K5</f>
        <v>0</v>
      </c>
      <c r="M5" s="204">
        <f t="shared" ref="M5:M68" si="4">I5+L5</f>
        <v>0</v>
      </c>
      <c r="N5" s="205">
        <f t="shared" ref="N5:N68" si="5">H5-K5</f>
        <v>48</v>
      </c>
      <c r="O5" s="201"/>
      <c r="P5" s="153">
        <f t="shared" ref="P5:P68" si="6">N5*O5</f>
        <v>0</v>
      </c>
      <c r="Q5" s="154">
        <f t="shared" ref="Q5:Q68" si="7">J5-O5</f>
        <v>0</v>
      </c>
      <c r="R5" s="154">
        <f t="shared" ref="R5:R68" si="8">N5*Q5</f>
        <v>0</v>
      </c>
      <c r="S5" s="155"/>
      <c r="T5" s="156">
        <f t="shared" si="0"/>
        <v>0</v>
      </c>
      <c r="U5" s="155"/>
      <c r="V5" s="157">
        <f t="shared" ref="V5:V68" si="9">H5*U5</f>
        <v>0</v>
      </c>
      <c r="W5" s="291">
        <f t="shared" ref="W5:W68" si="10">K5*O5</f>
        <v>0</v>
      </c>
      <c r="X5" s="291">
        <f t="shared" ref="X5:X68" si="11">K5*Q5</f>
        <v>0</v>
      </c>
    </row>
    <row r="6" spans="1:24">
      <c r="A6" s="190" t="s">
        <v>8</v>
      </c>
      <c r="B6" s="191" t="s">
        <v>132</v>
      </c>
      <c r="C6" s="192">
        <v>7</v>
      </c>
      <c r="D6" s="193">
        <v>1</v>
      </c>
      <c r="E6" s="200"/>
      <c r="F6" s="201"/>
      <c r="G6" s="201">
        <f t="shared" si="1"/>
        <v>0</v>
      </c>
      <c r="H6" s="202">
        <v>159</v>
      </c>
      <c r="I6" s="202">
        <f t="shared" si="2"/>
        <v>0</v>
      </c>
      <c r="J6" s="201"/>
      <c r="K6" s="203">
        <v>7</v>
      </c>
      <c r="L6" s="203">
        <f t="shared" si="3"/>
        <v>0</v>
      </c>
      <c r="M6" s="204">
        <f t="shared" si="4"/>
        <v>0</v>
      </c>
      <c r="N6" s="205">
        <f t="shared" si="5"/>
        <v>152</v>
      </c>
      <c r="O6" s="201"/>
      <c r="P6" s="153">
        <f t="shared" si="6"/>
        <v>0</v>
      </c>
      <c r="Q6" s="154">
        <f t="shared" si="7"/>
        <v>0</v>
      </c>
      <c r="R6" s="154">
        <f t="shared" si="8"/>
        <v>0</v>
      </c>
      <c r="S6" s="155"/>
      <c r="T6" s="156">
        <f t="shared" si="0"/>
        <v>0</v>
      </c>
      <c r="U6" s="155"/>
      <c r="V6" s="157">
        <f t="shared" si="9"/>
        <v>0</v>
      </c>
      <c r="W6" s="291">
        <f t="shared" si="10"/>
        <v>0</v>
      </c>
      <c r="X6" s="291">
        <f t="shared" si="11"/>
        <v>0</v>
      </c>
    </row>
    <row r="7" spans="1:24">
      <c r="A7" s="190" t="s">
        <v>8</v>
      </c>
      <c r="B7" s="191" t="s">
        <v>133</v>
      </c>
      <c r="C7" s="192">
        <v>7</v>
      </c>
      <c r="D7" s="193">
        <v>1</v>
      </c>
      <c r="E7" s="200"/>
      <c r="F7" s="201"/>
      <c r="G7" s="201">
        <f t="shared" si="1"/>
        <v>0</v>
      </c>
      <c r="H7" s="202">
        <v>57</v>
      </c>
      <c r="I7" s="202">
        <f t="shared" si="2"/>
        <v>0</v>
      </c>
      <c r="J7" s="201"/>
      <c r="K7" s="203">
        <v>3</v>
      </c>
      <c r="L7" s="203">
        <f t="shared" si="3"/>
        <v>0</v>
      </c>
      <c r="M7" s="204">
        <f t="shared" si="4"/>
        <v>0</v>
      </c>
      <c r="N7" s="205">
        <f t="shared" si="5"/>
        <v>54</v>
      </c>
      <c r="O7" s="201"/>
      <c r="P7" s="153">
        <f t="shared" si="6"/>
        <v>0</v>
      </c>
      <c r="Q7" s="154">
        <f t="shared" si="7"/>
        <v>0</v>
      </c>
      <c r="R7" s="154">
        <f t="shared" si="8"/>
        <v>0</v>
      </c>
      <c r="S7" s="155"/>
      <c r="T7" s="156">
        <f t="shared" si="0"/>
        <v>0</v>
      </c>
      <c r="U7" s="155"/>
      <c r="V7" s="157">
        <f t="shared" si="9"/>
        <v>0</v>
      </c>
      <c r="W7" s="291">
        <f t="shared" si="10"/>
        <v>0</v>
      </c>
      <c r="X7" s="291">
        <f t="shared" si="11"/>
        <v>0</v>
      </c>
    </row>
    <row r="8" spans="1:24">
      <c r="A8" s="190" t="s">
        <v>8</v>
      </c>
      <c r="B8" s="191" t="s">
        <v>134</v>
      </c>
      <c r="C8" s="192">
        <v>7</v>
      </c>
      <c r="D8" s="193">
        <v>1</v>
      </c>
      <c r="E8" s="200"/>
      <c r="F8" s="201"/>
      <c r="G8" s="201">
        <f t="shared" si="1"/>
        <v>0</v>
      </c>
      <c r="H8" s="202">
        <v>141</v>
      </c>
      <c r="I8" s="202">
        <f t="shared" si="2"/>
        <v>0</v>
      </c>
      <c r="J8" s="201"/>
      <c r="K8" s="203">
        <v>6</v>
      </c>
      <c r="L8" s="203">
        <f t="shared" si="3"/>
        <v>0</v>
      </c>
      <c r="M8" s="204">
        <f t="shared" si="4"/>
        <v>0</v>
      </c>
      <c r="N8" s="205">
        <f t="shared" si="5"/>
        <v>135</v>
      </c>
      <c r="O8" s="201"/>
      <c r="P8" s="153">
        <f t="shared" si="6"/>
        <v>0</v>
      </c>
      <c r="Q8" s="154">
        <f t="shared" si="7"/>
        <v>0</v>
      </c>
      <c r="R8" s="154">
        <f t="shared" si="8"/>
        <v>0</v>
      </c>
      <c r="S8" s="155"/>
      <c r="T8" s="156">
        <f t="shared" si="0"/>
        <v>0</v>
      </c>
      <c r="U8" s="155"/>
      <c r="V8" s="157">
        <f t="shared" si="9"/>
        <v>0</v>
      </c>
      <c r="W8" s="291">
        <f t="shared" si="10"/>
        <v>0</v>
      </c>
      <c r="X8" s="291">
        <f t="shared" si="11"/>
        <v>0</v>
      </c>
    </row>
    <row r="9" spans="1:24">
      <c r="A9" s="190" t="s">
        <v>8</v>
      </c>
      <c r="B9" s="191" t="s">
        <v>135</v>
      </c>
      <c r="C9" s="192">
        <v>7</v>
      </c>
      <c r="D9" s="193">
        <v>1</v>
      </c>
      <c r="E9" s="200"/>
      <c r="F9" s="201"/>
      <c r="G9" s="201">
        <f t="shared" si="1"/>
        <v>0</v>
      </c>
      <c r="H9" s="202">
        <v>49</v>
      </c>
      <c r="I9" s="202">
        <f t="shared" si="2"/>
        <v>0</v>
      </c>
      <c r="J9" s="201"/>
      <c r="K9" s="203">
        <v>2</v>
      </c>
      <c r="L9" s="203">
        <f t="shared" si="3"/>
        <v>0</v>
      </c>
      <c r="M9" s="204">
        <f t="shared" si="4"/>
        <v>0</v>
      </c>
      <c r="N9" s="205">
        <f t="shared" si="5"/>
        <v>47</v>
      </c>
      <c r="O9" s="201"/>
      <c r="P9" s="153">
        <f t="shared" si="6"/>
        <v>0</v>
      </c>
      <c r="Q9" s="154">
        <f t="shared" si="7"/>
        <v>0</v>
      </c>
      <c r="R9" s="154">
        <f t="shared" si="8"/>
        <v>0</v>
      </c>
      <c r="S9" s="155"/>
      <c r="T9" s="156">
        <f t="shared" si="0"/>
        <v>0</v>
      </c>
      <c r="U9" s="155"/>
      <c r="V9" s="157">
        <f t="shared" si="9"/>
        <v>0</v>
      </c>
      <c r="W9" s="291">
        <f t="shared" si="10"/>
        <v>0</v>
      </c>
      <c r="X9" s="291">
        <f t="shared" si="11"/>
        <v>0</v>
      </c>
    </row>
    <row r="10" spans="1:24">
      <c r="A10" s="190" t="s">
        <v>8</v>
      </c>
      <c r="B10" s="191" t="s">
        <v>136</v>
      </c>
      <c r="C10" s="192">
        <v>7</v>
      </c>
      <c r="D10" s="193">
        <v>1</v>
      </c>
      <c r="E10" s="200"/>
      <c r="F10" s="201"/>
      <c r="G10" s="201">
        <f t="shared" si="1"/>
        <v>0</v>
      </c>
      <c r="H10" s="202">
        <v>126</v>
      </c>
      <c r="I10" s="202">
        <f t="shared" si="2"/>
        <v>0</v>
      </c>
      <c r="J10" s="201"/>
      <c r="K10" s="203">
        <v>6</v>
      </c>
      <c r="L10" s="203">
        <f t="shared" si="3"/>
        <v>0</v>
      </c>
      <c r="M10" s="204">
        <f t="shared" si="4"/>
        <v>0</v>
      </c>
      <c r="N10" s="205">
        <f t="shared" si="5"/>
        <v>120</v>
      </c>
      <c r="O10" s="201"/>
      <c r="P10" s="153">
        <f t="shared" si="6"/>
        <v>0</v>
      </c>
      <c r="Q10" s="154">
        <f t="shared" si="7"/>
        <v>0</v>
      </c>
      <c r="R10" s="154">
        <f t="shared" si="8"/>
        <v>0</v>
      </c>
      <c r="S10" s="155"/>
      <c r="T10" s="156">
        <f t="shared" si="0"/>
        <v>0</v>
      </c>
      <c r="U10" s="155"/>
      <c r="V10" s="157">
        <f t="shared" si="9"/>
        <v>0</v>
      </c>
      <c r="W10" s="291">
        <f t="shared" si="10"/>
        <v>0</v>
      </c>
      <c r="X10" s="291">
        <f t="shared" si="11"/>
        <v>0</v>
      </c>
    </row>
    <row r="11" spans="1:24">
      <c r="A11" s="190" t="s">
        <v>8</v>
      </c>
      <c r="B11" s="191" t="s">
        <v>137</v>
      </c>
      <c r="C11" s="192">
        <v>7</v>
      </c>
      <c r="D11" s="193">
        <v>1</v>
      </c>
      <c r="E11" s="200"/>
      <c r="F11" s="201"/>
      <c r="G11" s="201">
        <f t="shared" si="1"/>
        <v>0</v>
      </c>
      <c r="H11" s="202">
        <v>58</v>
      </c>
      <c r="I11" s="202">
        <f t="shared" si="2"/>
        <v>0</v>
      </c>
      <c r="J11" s="201"/>
      <c r="K11" s="203">
        <v>3</v>
      </c>
      <c r="L11" s="203">
        <f t="shared" si="3"/>
        <v>0</v>
      </c>
      <c r="M11" s="204">
        <f t="shared" si="4"/>
        <v>0</v>
      </c>
      <c r="N11" s="205">
        <f t="shared" si="5"/>
        <v>55</v>
      </c>
      <c r="O11" s="201"/>
      <c r="P11" s="153">
        <f t="shared" si="6"/>
        <v>0</v>
      </c>
      <c r="Q11" s="154">
        <f t="shared" si="7"/>
        <v>0</v>
      </c>
      <c r="R11" s="154">
        <f t="shared" si="8"/>
        <v>0</v>
      </c>
      <c r="S11" s="155"/>
      <c r="T11" s="156">
        <f t="shared" si="0"/>
        <v>0</v>
      </c>
      <c r="U11" s="155"/>
      <c r="V11" s="157">
        <f t="shared" si="9"/>
        <v>0</v>
      </c>
      <c r="W11" s="291">
        <f t="shared" si="10"/>
        <v>0</v>
      </c>
      <c r="X11" s="291">
        <f t="shared" si="11"/>
        <v>0</v>
      </c>
    </row>
    <row r="12" spans="1:24">
      <c r="A12" s="190" t="s">
        <v>8</v>
      </c>
      <c r="B12" s="206" t="s">
        <v>138</v>
      </c>
      <c r="C12" s="207">
        <v>7</v>
      </c>
      <c r="D12" s="208">
        <v>1</v>
      </c>
      <c r="E12" s="200"/>
      <c r="F12" s="201"/>
      <c r="G12" s="201">
        <f t="shared" si="1"/>
        <v>0</v>
      </c>
      <c r="H12" s="202">
        <v>113</v>
      </c>
      <c r="I12" s="202">
        <f t="shared" si="2"/>
        <v>0</v>
      </c>
      <c r="J12" s="201"/>
      <c r="K12" s="203">
        <v>5</v>
      </c>
      <c r="L12" s="203">
        <f t="shared" si="3"/>
        <v>0</v>
      </c>
      <c r="M12" s="204">
        <f t="shared" si="4"/>
        <v>0</v>
      </c>
      <c r="N12" s="205">
        <f t="shared" si="5"/>
        <v>108</v>
      </c>
      <c r="O12" s="209"/>
      <c r="P12" s="158">
        <f t="shared" si="6"/>
        <v>0</v>
      </c>
      <c r="Q12" s="158">
        <f t="shared" si="7"/>
        <v>0</v>
      </c>
      <c r="R12" s="158">
        <f t="shared" si="8"/>
        <v>0</v>
      </c>
      <c r="S12" s="159"/>
      <c r="T12" s="158">
        <f t="shared" si="0"/>
        <v>0</v>
      </c>
      <c r="U12" s="159"/>
      <c r="V12" s="160">
        <f t="shared" si="9"/>
        <v>0</v>
      </c>
      <c r="W12" s="291">
        <f t="shared" si="10"/>
        <v>0</v>
      </c>
      <c r="X12" s="291">
        <f t="shared" si="11"/>
        <v>0</v>
      </c>
    </row>
    <row r="13" spans="1:24">
      <c r="A13" s="190" t="s">
        <v>8</v>
      </c>
      <c r="B13" s="206" t="s">
        <v>139</v>
      </c>
      <c r="C13" s="207">
        <v>7</v>
      </c>
      <c r="D13" s="208">
        <v>1</v>
      </c>
      <c r="E13" s="200"/>
      <c r="F13" s="201"/>
      <c r="G13" s="201">
        <f t="shared" si="1"/>
        <v>0</v>
      </c>
      <c r="H13" s="202">
        <v>74</v>
      </c>
      <c r="I13" s="202">
        <f t="shared" si="2"/>
        <v>0</v>
      </c>
      <c r="J13" s="201"/>
      <c r="K13" s="203">
        <v>3</v>
      </c>
      <c r="L13" s="203">
        <f t="shared" si="3"/>
        <v>0</v>
      </c>
      <c r="M13" s="204">
        <f t="shared" si="4"/>
        <v>0</v>
      </c>
      <c r="N13" s="205">
        <f t="shared" si="5"/>
        <v>71</v>
      </c>
      <c r="O13" s="209"/>
      <c r="P13" s="158">
        <f t="shared" si="6"/>
        <v>0</v>
      </c>
      <c r="Q13" s="158">
        <f t="shared" si="7"/>
        <v>0</v>
      </c>
      <c r="R13" s="158">
        <f t="shared" si="8"/>
        <v>0</v>
      </c>
      <c r="S13" s="159"/>
      <c r="T13" s="158">
        <f t="shared" si="0"/>
        <v>0</v>
      </c>
      <c r="U13" s="159"/>
      <c r="V13" s="160">
        <f t="shared" si="9"/>
        <v>0</v>
      </c>
      <c r="W13" s="291">
        <f t="shared" si="10"/>
        <v>0</v>
      </c>
      <c r="X13" s="291">
        <f t="shared" si="11"/>
        <v>0</v>
      </c>
    </row>
    <row r="14" spans="1:24">
      <c r="A14" s="190" t="s">
        <v>8</v>
      </c>
      <c r="B14" s="206" t="s">
        <v>140</v>
      </c>
      <c r="C14" s="207">
        <v>7</v>
      </c>
      <c r="D14" s="208">
        <v>1</v>
      </c>
      <c r="E14" s="200"/>
      <c r="F14" s="201"/>
      <c r="G14" s="201">
        <f t="shared" si="1"/>
        <v>0</v>
      </c>
      <c r="H14" s="202">
        <v>146</v>
      </c>
      <c r="I14" s="202">
        <f t="shared" si="2"/>
        <v>0</v>
      </c>
      <c r="J14" s="201"/>
      <c r="K14" s="203">
        <v>7</v>
      </c>
      <c r="L14" s="203">
        <f t="shared" si="3"/>
        <v>0</v>
      </c>
      <c r="M14" s="204">
        <f t="shared" si="4"/>
        <v>0</v>
      </c>
      <c r="N14" s="205">
        <f t="shared" si="5"/>
        <v>139</v>
      </c>
      <c r="O14" s="209"/>
      <c r="P14" s="158">
        <f t="shared" si="6"/>
        <v>0</v>
      </c>
      <c r="Q14" s="158">
        <f t="shared" si="7"/>
        <v>0</v>
      </c>
      <c r="R14" s="158">
        <f t="shared" si="8"/>
        <v>0</v>
      </c>
      <c r="S14" s="159"/>
      <c r="T14" s="158">
        <f t="shared" si="0"/>
        <v>0</v>
      </c>
      <c r="U14" s="159"/>
      <c r="V14" s="160">
        <f t="shared" si="9"/>
        <v>0</v>
      </c>
      <c r="W14" s="291">
        <f t="shared" si="10"/>
        <v>0</v>
      </c>
      <c r="X14" s="291">
        <f t="shared" si="11"/>
        <v>0</v>
      </c>
    </row>
    <row r="15" spans="1:24">
      <c r="A15" s="190" t="s">
        <v>8</v>
      </c>
      <c r="B15" s="191" t="s">
        <v>195</v>
      </c>
      <c r="C15" s="192">
        <v>7</v>
      </c>
      <c r="D15" s="193">
        <v>1</v>
      </c>
      <c r="E15" s="200"/>
      <c r="F15" s="201"/>
      <c r="G15" s="201">
        <f t="shared" si="1"/>
        <v>0</v>
      </c>
      <c r="H15" s="202">
        <v>94</v>
      </c>
      <c r="I15" s="202">
        <f t="shared" si="2"/>
        <v>0</v>
      </c>
      <c r="J15" s="201"/>
      <c r="K15" s="203">
        <v>5</v>
      </c>
      <c r="L15" s="203">
        <f t="shared" si="3"/>
        <v>0</v>
      </c>
      <c r="M15" s="204">
        <f t="shared" si="4"/>
        <v>0</v>
      </c>
      <c r="N15" s="205">
        <f t="shared" si="5"/>
        <v>89</v>
      </c>
      <c r="O15" s="201"/>
      <c r="P15" s="153">
        <f t="shared" si="6"/>
        <v>0</v>
      </c>
      <c r="Q15" s="154">
        <f t="shared" si="7"/>
        <v>0</v>
      </c>
      <c r="R15" s="154">
        <f t="shared" si="8"/>
        <v>0</v>
      </c>
      <c r="S15" s="155"/>
      <c r="T15" s="156">
        <f t="shared" si="0"/>
        <v>0</v>
      </c>
      <c r="U15" s="155"/>
      <c r="V15" s="157">
        <f t="shared" si="9"/>
        <v>0</v>
      </c>
      <c r="W15" s="291">
        <f t="shared" si="10"/>
        <v>0</v>
      </c>
      <c r="X15" s="291">
        <f t="shared" si="11"/>
        <v>0</v>
      </c>
    </row>
    <row r="16" spans="1:24">
      <c r="A16" s="190" t="s">
        <v>8</v>
      </c>
      <c r="B16" s="191" t="s">
        <v>196</v>
      </c>
      <c r="C16" s="192">
        <v>7</v>
      </c>
      <c r="D16" s="193">
        <v>1</v>
      </c>
      <c r="E16" s="200"/>
      <c r="F16" s="201"/>
      <c r="G16" s="201">
        <f t="shared" si="1"/>
        <v>0</v>
      </c>
      <c r="H16" s="202">
        <v>39</v>
      </c>
      <c r="I16" s="202">
        <f t="shared" si="2"/>
        <v>0</v>
      </c>
      <c r="J16" s="201"/>
      <c r="K16" s="203">
        <v>2</v>
      </c>
      <c r="L16" s="203">
        <f t="shared" si="3"/>
        <v>0</v>
      </c>
      <c r="M16" s="204">
        <f t="shared" si="4"/>
        <v>0</v>
      </c>
      <c r="N16" s="205">
        <f t="shared" si="5"/>
        <v>37</v>
      </c>
      <c r="O16" s="201"/>
      <c r="P16" s="153">
        <f t="shared" si="6"/>
        <v>0</v>
      </c>
      <c r="Q16" s="154">
        <f t="shared" si="7"/>
        <v>0</v>
      </c>
      <c r="R16" s="154">
        <f t="shared" si="8"/>
        <v>0</v>
      </c>
      <c r="S16" s="155"/>
      <c r="T16" s="156">
        <f t="shared" si="0"/>
        <v>0</v>
      </c>
      <c r="U16" s="155"/>
      <c r="V16" s="157">
        <f t="shared" si="9"/>
        <v>0</v>
      </c>
      <c r="W16" s="291">
        <f t="shared" si="10"/>
        <v>0</v>
      </c>
      <c r="X16" s="291">
        <f t="shared" si="11"/>
        <v>0</v>
      </c>
    </row>
    <row r="17" spans="1:24">
      <c r="A17" s="190" t="s">
        <v>8</v>
      </c>
      <c r="B17" s="206" t="s">
        <v>141</v>
      </c>
      <c r="C17" s="207">
        <v>7</v>
      </c>
      <c r="D17" s="208">
        <v>1</v>
      </c>
      <c r="E17" s="200"/>
      <c r="F17" s="201"/>
      <c r="G17" s="201">
        <f t="shared" si="1"/>
        <v>0</v>
      </c>
      <c r="H17" s="202">
        <v>160</v>
      </c>
      <c r="I17" s="202">
        <f t="shared" si="2"/>
        <v>0</v>
      </c>
      <c r="J17" s="201"/>
      <c r="K17" s="203">
        <v>7</v>
      </c>
      <c r="L17" s="203">
        <f t="shared" si="3"/>
        <v>0</v>
      </c>
      <c r="M17" s="204">
        <f t="shared" si="4"/>
        <v>0</v>
      </c>
      <c r="N17" s="205">
        <f t="shared" si="5"/>
        <v>153</v>
      </c>
      <c r="O17" s="209"/>
      <c r="P17" s="158">
        <f t="shared" si="6"/>
        <v>0</v>
      </c>
      <c r="Q17" s="158">
        <f t="shared" si="7"/>
        <v>0</v>
      </c>
      <c r="R17" s="158">
        <f t="shared" si="8"/>
        <v>0</v>
      </c>
      <c r="S17" s="159"/>
      <c r="T17" s="158">
        <f t="shared" si="0"/>
        <v>0</v>
      </c>
      <c r="U17" s="159"/>
      <c r="V17" s="160">
        <f t="shared" si="9"/>
        <v>0</v>
      </c>
      <c r="W17" s="291">
        <f t="shared" si="10"/>
        <v>0</v>
      </c>
      <c r="X17" s="291">
        <f t="shared" si="11"/>
        <v>0</v>
      </c>
    </row>
    <row r="18" spans="1:24">
      <c r="A18" s="190" t="s">
        <v>8</v>
      </c>
      <c r="B18" s="206" t="s">
        <v>142</v>
      </c>
      <c r="C18" s="207">
        <v>7</v>
      </c>
      <c r="D18" s="208">
        <v>1</v>
      </c>
      <c r="E18" s="200"/>
      <c r="F18" s="201"/>
      <c r="G18" s="201">
        <f t="shared" si="1"/>
        <v>0</v>
      </c>
      <c r="H18" s="202">
        <v>48</v>
      </c>
      <c r="I18" s="202">
        <f t="shared" si="2"/>
        <v>0</v>
      </c>
      <c r="J18" s="201"/>
      <c r="K18" s="203">
        <v>3</v>
      </c>
      <c r="L18" s="203">
        <f t="shared" si="3"/>
        <v>0</v>
      </c>
      <c r="M18" s="204">
        <f t="shared" si="4"/>
        <v>0</v>
      </c>
      <c r="N18" s="205">
        <f t="shared" si="5"/>
        <v>45</v>
      </c>
      <c r="O18" s="209"/>
      <c r="P18" s="158">
        <f t="shared" si="6"/>
        <v>0</v>
      </c>
      <c r="Q18" s="158">
        <f t="shared" si="7"/>
        <v>0</v>
      </c>
      <c r="R18" s="158">
        <f t="shared" si="8"/>
        <v>0</v>
      </c>
      <c r="S18" s="159"/>
      <c r="T18" s="158">
        <f t="shared" si="0"/>
        <v>0</v>
      </c>
      <c r="U18" s="159"/>
      <c r="V18" s="160">
        <f t="shared" si="9"/>
        <v>0</v>
      </c>
      <c r="W18" s="291">
        <f t="shared" si="10"/>
        <v>0</v>
      </c>
      <c r="X18" s="291">
        <f t="shared" si="11"/>
        <v>0</v>
      </c>
    </row>
    <row r="19" spans="1:24">
      <c r="A19" s="190" t="s">
        <v>8</v>
      </c>
      <c r="B19" s="191" t="s">
        <v>130</v>
      </c>
      <c r="C19" s="192">
        <v>8</v>
      </c>
      <c r="D19" s="193">
        <v>3</v>
      </c>
      <c r="E19" s="200"/>
      <c r="F19" s="201"/>
      <c r="G19" s="201">
        <f t="shared" si="1"/>
        <v>0</v>
      </c>
      <c r="H19" s="202">
        <v>113</v>
      </c>
      <c r="I19" s="202">
        <f t="shared" si="2"/>
        <v>0</v>
      </c>
      <c r="J19" s="201"/>
      <c r="K19" s="203">
        <v>5</v>
      </c>
      <c r="L19" s="203">
        <f t="shared" si="3"/>
        <v>0</v>
      </c>
      <c r="M19" s="204">
        <f t="shared" si="4"/>
        <v>0</v>
      </c>
      <c r="N19" s="205">
        <f t="shared" si="5"/>
        <v>108</v>
      </c>
      <c r="O19" s="201"/>
      <c r="P19" s="153">
        <f t="shared" si="6"/>
        <v>0</v>
      </c>
      <c r="Q19" s="154">
        <f t="shared" si="7"/>
        <v>0</v>
      </c>
      <c r="R19" s="154">
        <f t="shared" si="8"/>
        <v>0</v>
      </c>
      <c r="S19" s="155"/>
      <c r="T19" s="156">
        <f t="shared" si="0"/>
        <v>0</v>
      </c>
      <c r="U19" s="155"/>
      <c r="V19" s="157">
        <f t="shared" si="9"/>
        <v>0</v>
      </c>
      <c r="W19" s="291">
        <f t="shared" si="10"/>
        <v>0</v>
      </c>
      <c r="X19" s="291">
        <f t="shared" si="11"/>
        <v>0</v>
      </c>
    </row>
    <row r="20" spans="1:24">
      <c r="A20" s="190" t="s">
        <v>8</v>
      </c>
      <c r="B20" s="191" t="s">
        <v>131</v>
      </c>
      <c r="C20" s="192">
        <v>8</v>
      </c>
      <c r="D20" s="193">
        <v>3</v>
      </c>
      <c r="E20" s="200"/>
      <c r="F20" s="201"/>
      <c r="G20" s="201">
        <f t="shared" si="1"/>
        <v>0</v>
      </c>
      <c r="H20" s="202">
        <v>57</v>
      </c>
      <c r="I20" s="202">
        <f t="shared" si="2"/>
        <v>0</v>
      </c>
      <c r="J20" s="201"/>
      <c r="K20" s="203">
        <v>3</v>
      </c>
      <c r="L20" s="203">
        <f t="shared" si="3"/>
        <v>0</v>
      </c>
      <c r="M20" s="204">
        <f t="shared" si="4"/>
        <v>0</v>
      </c>
      <c r="N20" s="205">
        <f t="shared" si="5"/>
        <v>54</v>
      </c>
      <c r="O20" s="201"/>
      <c r="P20" s="153">
        <f t="shared" si="6"/>
        <v>0</v>
      </c>
      <c r="Q20" s="154">
        <f t="shared" si="7"/>
        <v>0</v>
      </c>
      <c r="R20" s="154">
        <f t="shared" si="8"/>
        <v>0</v>
      </c>
      <c r="S20" s="155"/>
      <c r="T20" s="156">
        <f t="shared" si="0"/>
        <v>0</v>
      </c>
      <c r="U20" s="155"/>
      <c r="V20" s="157">
        <f t="shared" si="9"/>
        <v>0</v>
      </c>
      <c r="W20" s="291">
        <f t="shared" si="10"/>
        <v>0</v>
      </c>
      <c r="X20" s="291">
        <f t="shared" si="11"/>
        <v>0</v>
      </c>
    </row>
    <row r="21" spans="1:24">
      <c r="A21" s="190" t="s">
        <v>8</v>
      </c>
      <c r="B21" s="191" t="s">
        <v>132</v>
      </c>
      <c r="C21" s="192">
        <v>8</v>
      </c>
      <c r="D21" s="193">
        <v>3</v>
      </c>
      <c r="E21" s="200"/>
      <c r="F21" s="201"/>
      <c r="G21" s="201">
        <f t="shared" si="1"/>
        <v>0</v>
      </c>
      <c r="H21" s="202">
        <v>180</v>
      </c>
      <c r="I21" s="202">
        <f t="shared" si="2"/>
        <v>0</v>
      </c>
      <c r="J21" s="201"/>
      <c r="K21" s="203">
        <v>8</v>
      </c>
      <c r="L21" s="203">
        <f t="shared" si="3"/>
        <v>0</v>
      </c>
      <c r="M21" s="204">
        <f t="shared" si="4"/>
        <v>0</v>
      </c>
      <c r="N21" s="205">
        <f t="shared" si="5"/>
        <v>172</v>
      </c>
      <c r="O21" s="201"/>
      <c r="P21" s="153">
        <f t="shared" si="6"/>
        <v>0</v>
      </c>
      <c r="Q21" s="154">
        <f t="shared" si="7"/>
        <v>0</v>
      </c>
      <c r="R21" s="154">
        <f t="shared" si="8"/>
        <v>0</v>
      </c>
      <c r="S21" s="155"/>
      <c r="T21" s="156">
        <f t="shared" si="0"/>
        <v>0</v>
      </c>
      <c r="U21" s="155"/>
      <c r="V21" s="157">
        <f t="shared" si="9"/>
        <v>0</v>
      </c>
      <c r="W21" s="291">
        <f t="shared" si="10"/>
        <v>0</v>
      </c>
      <c r="X21" s="291">
        <f t="shared" si="11"/>
        <v>0</v>
      </c>
    </row>
    <row r="22" spans="1:24">
      <c r="A22" s="190" t="s">
        <v>8</v>
      </c>
      <c r="B22" s="191" t="s">
        <v>133</v>
      </c>
      <c r="C22" s="192">
        <v>8</v>
      </c>
      <c r="D22" s="193">
        <v>3</v>
      </c>
      <c r="E22" s="200"/>
      <c r="F22" s="201"/>
      <c r="G22" s="201">
        <f t="shared" si="1"/>
        <v>0</v>
      </c>
      <c r="H22" s="202">
        <v>67</v>
      </c>
      <c r="I22" s="202">
        <f t="shared" si="2"/>
        <v>0</v>
      </c>
      <c r="J22" s="201"/>
      <c r="K22" s="203">
        <v>3</v>
      </c>
      <c r="L22" s="203">
        <f t="shared" si="3"/>
        <v>0</v>
      </c>
      <c r="M22" s="204">
        <f t="shared" si="4"/>
        <v>0</v>
      </c>
      <c r="N22" s="205">
        <f t="shared" si="5"/>
        <v>64</v>
      </c>
      <c r="O22" s="201"/>
      <c r="P22" s="153">
        <f t="shared" si="6"/>
        <v>0</v>
      </c>
      <c r="Q22" s="154">
        <f t="shared" si="7"/>
        <v>0</v>
      </c>
      <c r="R22" s="154">
        <f t="shared" si="8"/>
        <v>0</v>
      </c>
      <c r="S22" s="155"/>
      <c r="T22" s="156">
        <f t="shared" si="0"/>
        <v>0</v>
      </c>
      <c r="U22" s="155"/>
      <c r="V22" s="157">
        <f t="shared" si="9"/>
        <v>0</v>
      </c>
      <c r="W22" s="291">
        <f t="shared" si="10"/>
        <v>0</v>
      </c>
      <c r="X22" s="291">
        <f t="shared" si="11"/>
        <v>0</v>
      </c>
    </row>
    <row r="23" spans="1:24">
      <c r="A23" s="190" t="s">
        <v>8</v>
      </c>
      <c r="B23" s="191" t="s">
        <v>134</v>
      </c>
      <c r="C23" s="192">
        <v>8</v>
      </c>
      <c r="D23" s="193">
        <v>3</v>
      </c>
      <c r="E23" s="200"/>
      <c r="F23" s="201"/>
      <c r="G23" s="201">
        <f t="shared" si="1"/>
        <v>0</v>
      </c>
      <c r="H23" s="202">
        <v>113</v>
      </c>
      <c r="I23" s="202">
        <f t="shared" si="2"/>
        <v>0</v>
      </c>
      <c r="J23" s="201"/>
      <c r="K23" s="203">
        <v>5</v>
      </c>
      <c r="L23" s="203">
        <f t="shared" si="3"/>
        <v>0</v>
      </c>
      <c r="M23" s="204">
        <f t="shared" si="4"/>
        <v>0</v>
      </c>
      <c r="N23" s="205">
        <f t="shared" si="5"/>
        <v>108</v>
      </c>
      <c r="O23" s="201"/>
      <c r="P23" s="153">
        <f t="shared" si="6"/>
        <v>0</v>
      </c>
      <c r="Q23" s="154">
        <f t="shared" si="7"/>
        <v>0</v>
      </c>
      <c r="R23" s="154">
        <f t="shared" si="8"/>
        <v>0</v>
      </c>
      <c r="S23" s="155"/>
      <c r="T23" s="156">
        <f t="shared" si="0"/>
        <v>0</v>
      </c>
      <c r="U23" s="155"/>
      <c r="V23" s="157">
        <f t="shared" si="9"/>
        <v>0</v>
      </c>
      <c r="W23" s="291">
        <f t="shared" si="10"/>
        <v>0</v>
      </c>
      <c r="X23" s="291">
        <f t="shared" si="11"/>
        <v>0</v>
      </c>
    </row>
    <row r="24" spans="1:24">
      <c r="A24" s="190" t="s">
        <v>8</v>
      </c>
      <c r="B24" s="191" t="s">
        <v>135</v>
      </c>
      <c r="C24" s="192">
        <v>8</v>
      </c>
      <c r="D24" s="193">
        <v>3</v>
      </c>
      <c r="E24" s="200"/>
      <c r="F24" s="201"/>
      <c r="G24" s="201">
        <f t="shared" si="1"/>
        <v>0</v>
      </c>
      <c r="H24" s="202">
        <v>51</v>
      </c>
      <c r="I24" s="202">
        <f t="shared" si="2"/>
        <v>0</v>
      </c>
      <c r="J24" s="201"/>
      <c r="K24" s="203">
        <v>2</v>
      </c>
      <c r="L24" s="203">
        <f t="shared" si="3"/>
        <v>0</v>
      </c>
      <c r="M24" s="204">
        <f t="shared" si="4"/>
        <v>0</v>
      </c>
      <c r="N24" s="205">
        <f t="shared" si="5"/>
        <v>49</v>
      </c>
      <c r="O24" s="201"/>
      <c r="P24" s="153">
        <f t="shared" si="6"/>
        <v>0</v>
      </c>
      <c r="Q24" s="154">
        <f t="shared" si="7"/>
        <v>0</v>
      </c>
      <c r="R24" s="154">
        <f t="shared" si="8"/>
        <v>0</v>
      </c>
      <c r="S24" s="155"/>
      <c r="T24" s="156">
        <f t="shared" si="0"/>
        <v>0</v>
      </c>
      <c r="U24" s="155"/>
      <c r="V24" s="157">
        <f t="shared" si="9"/>
        <v>0</v>
      </c>
      <c r="W24" s="291">
        <f t="shared" si="10"/>
        <v>0</v>
      </c>
      <c r="X24" s="291">
        <f t="shared" si="11"/>
        <v>0</v>
      </c>
    </row>
    <row r="25" spans="1:24">
      <c r="A25" s="190" t="s">
        <v>8</v>
      </c>
      <c r="B25" s="191" t="s">
        <v>136</v>
      </c>
      <c r="C25" s="192">
        <v>8</v>
      </c>
      <c r="D25" s="193">
        <v>3</v>
      </c>
      <c r="E25" s="200"/>
      <c r="F25" s="201"/>
      <c r="G25" s="201">
        <f t="shared" si="1"/>
        <v>0</v>
      </c>
      <c r="H25" s="202">
        <v>135</v>
      </c>
      <c r="I25" s="202">
        <f t="shared" si="2"/>
        <v>0</v>
      </c>
      <c r="J25" s="201"/>
      <c r="K25" s="203">
        <v>6</v>
      </c>
      <c r="L25" s="203">
        <f t="shared" si="3"/>
        <v>0</v>
      </c>
      <c r="M25" s="204">
        <f t="shared" si="4"/>
        <v>0</v>
      </c>
      <c r="N25" s="205">
        <f t="shared" si="5"/>
        <v>129</v>
      </c>
      <c r="O25" s="201"/>
      <c r="P25" s="153">
        <f t="shared" si="6"/>
        <v>0</v>
      </c>
      <c r="Q25" s="154">
        <f t="shared" si="7"/>
        <v>0</v>
      </c>
      <c r="R25" s="154">
        <f t="shared" si="8"/>
        <v>0</v>
      </c>
      <c r="S25" s="155"/>
      <c r="T25" s="156">
        <f t="shared" si="0"/>
        <v>0</v>
      </c>
      <c r="U25" s="155"/>
      <c r="V25" s="157">
        <f t="shared" si="9"/>
        <v>0</v>
      </c>
      <c r="W25" s="291">
        <f t="shared" si="10"/>
        <v>0</v>
      </c>
      <c r="X25" s="291">
        <f t="shared" si="11"/>
        <v>0</v>
      </c>
    </row>
    <row r="26" spans="1:24">
      <c r="A26" s="190" t="s">
        <v>8</v>
      </c>
      <c r="B26" s="191" t="s">
        <v>137</v>
      </c>
      <c r="C26" s="192">
        <v>8</v>
      </c>
      <c r="D26" s="193">
        <v>3</v>
      </c>
      <c r="E26" s="200"/>
      <c r="F26" s="201"/>
      <c r="G26" s="201">
        <f t="shared" si="1"/>
        <v>0</v>
      </c>
      <c r="H26" s="202">
        <v>49</v>
      </c>
      <c r="I26" s="202">
        <f t="shared" si="2"/>
        <v>0</v>
      </c>
      <c r="J26" s="201"/>
      <c r="K26" s="203">
        <v>2</v>
      </c>
      <c r="L26" s="203">
        <f t="shared" si="3"/>
        <v>0</v>
      </c>
      <c r="M26" s="204">
        <f t="shared" si="4"/>
        <v>0</v>
      </c>
      <c r="N26" s="205">
        <f t="shared" si="5"/>
        <v>47</v>
      </c>
      <c r="O26" s="201"/>
      <c r="P26" s="153">
        <f t="shared" si="6"/>
        <v>0</v>
      </c>
      <c r="Q26" s="154">
        <f t="shared" si="7"/>
        <v>0</v>
      </c>
      <c r="R26" s="154">
        <f t="shared" si="8"/>
        <v>0</v>
      </c>
      <c r="S26" s="155"/>
      <c r="T26" s="156">
        <f t="shared" si="0"/>
        <v>0</v>
      </c>
      <c r="U26" s="155"/>
      <c r="V26" s="157">
        <f t="shared" si="9"/>
        <v>0</v>
      </c>
      <c r="W26" s="291">
        <f t="shared" si="10"/>
        <v>0</v>
      </c>
      <c r="X26" s="291">
        <f t="shared" si="11"/>
        <v>0</v>
      </c>
    </row>
    <row r="27" spans="1:24">
      <c r="A27" s="190" t="s">
        <v>8</v>
      </c>
      <c r="B27" s="206" t="s">
        <v>138</v>
      </c>
      <c r="C27" s="207">
        <v>8</v>
      </c>
      <c r="D27" s="208">
        <v>3</v>
      </c>
      <c r="E27" s="200"/>
      <c r="F27" s="201"/>
      <c r="G27" s="201">
        <f t="shared" si="1"/>
        <v>0</v>
      </c>
      <c r="H27" s="202">
        <v>124</v>
      </c>
      <c r="I27" s="202">
        <f t="shared" si="2"/>
        <v>0</v>
      </c>
      <c r="J27" s="201"/>
      <c r="K27" s="203">
        <v>6</v>
      </c>
      <c r="L27" s="203">
        <f t="shared" si="3"/>
        <v>0</v>
      </c>
      <c r="M27" s="204">
        <f t="shared" si="4"/>
        <v>0</v>
      </c>
      <c r="N27" s="205">
        <f t="shared" si="5"/>
        <v>118</v>
      </c>
      <c r="O27" s="209"/>
      <c r="P27" s="158">
        <f t="shared" si="6"/>
        <v>0</v>
      </c>
      <c r="Q27" s="158">
        <f t="shared" si="7"/>
        <v>0</v>
      </c>
      <c r="R27" s="158">
        <f t="shared" si="8"/>
        <v>0</v>
      </c>
      <c r="S27" s="159"/>
      <c r="T27" s="158">
        <f t="shared" si="0"/>
        <v>0</v>
      </c>
      <c r="U27" s="159"/>
      <c r="V27" s="160">
        <f t="shared" si="9"/>
        <v>0</v>
      </c>
      <c r="W27" s="291">
        <f t="shared" si="10"/>
        <v>0</v>
      </c>
      <c r="X27" s="291">
        <f t="shared" si="11"/>
        <v>0</v>
      </c>
    </row>
    <row r="28" spans="1:24">
      <c r="A28" s="190" t="s">
        <v>8</v>
      </c>
      <c r="B28" s="206" t="s">
        <v>139</v>
      </c>
      <c r="C28" s="207">
        <v>8</v>
      </c>
      <c r="D28" s="208">
        <v>3</v>
      </c>
      <c r="E28" s="200"/>
      <c r="F28" s="201"/>
      <c r="G28" s="201">
        <f t="shared" si="1"/>
        <v>0</v>
      </c>
      <c r="H28" s="202">
        <v>76</v>
      </c>
      <c r="I28" s="202">
        <f t="shared" si="2"/>
        <v>0</v>
      </c>
      <c r="J28" s="201"/>
      <c r="K28" s="203">
        <v>3</v>
      </c>
      <c r="L28" s="203">
        <f t="shared" si="3"/>
        <v>0</v>
      </c>
      <c r="M28" s="204">
        <f t="shared" si="4"/>
        <v>0</v>
      </c>
      <c r="N28" s="205">
        <f t="shared" si="5"/>
        <v>73</v>
      </c>
      <c r="O28" s="209"/>
      <c r="P28" s="158">
        <f t="shared" si="6"/>
        <v>0</v>
      </c>
      <c r="Q28" s="158">
        <f t="shared" si="7"/>
        <v>0</v>
      </c>
      <c r="R28" s="158">
        <f t="shared" si="8"/>
        <v>0</v>
      </c>
      <c r="S28" s="159"/>
      <c r="T28" s="158">
        <f t="shared" si="0"/>
        <v>0</v>
      </c>
      <c r="U28" s="159"/>
      <c r="V28" s="160">
        <f t="shared" si="9"/>
        <v>0</v>
      </c>
      <c r="W28" s="291">
        <f t="shared" si="10"/>
        <v>0</v>
      </c>
      <c r="X28" s="291">
        <f t="shared" si="11"/>
        <v>0</v>
      </c>
    </row>
    <row r="29" spans="1:24">
      <c r="A29" s="190" t="s">
        <v>8</v>
      </c>
      <c r="B29" s="206" t="s">
        <v>140</v>
      </c>
      <c r="C29" s="207">
        <v>8</v>
      </c>
      <c r="D29" s="208">
        <v>3</v>
      </c>
      <c r="E29" s="200"/>
      <c r="F29" s="201"/>
      <c r="G29" s="201">
        <f t="shared" si="1"/>
        <v>0</v>
      </c>
      <c r="H29" s="202">
        <v>146</v>
      </c>
      <c r="I29" s="202">
        <f t="shared" si="2"/>
        <v>0</v>
      </c>
      <c r="J29" s="201"/>
      <c r="K29" s="203">
        <v>7</v>
      </c>
      <c r="L29" s="203">
        <f t="shared" si="3"/>
        <v>0</v>
      </c>
      <c r="M29" s="204">
        <f t="shared" si="4"/>
        <v>0</v>
      </c>
      <c r="N29" s="205">
        <f t="shared" si="5"/>
        <v>139</v>
      </c>
      <c r="O29" s="209"/>
      <c r="P29" s="158">
        <f t="shared" si="6"/>
        <v>0</v>
      </c>
      <c r="Q29" s="158">
        <f t="shared" si="7"/>
        <v>0</v>
      </c>
      <c r="R29" s="158">
        <f t="shared" si="8"/>
        <v>0</v>
      </c>
      <c r="S29" s="159"/>
      <c r="T29" s="158">
        <f t="shared" si="0"/>
        <v>0</v>
      </c>
      <c r="U29" s="159"/>
      <c r="V29" s="160">
        <f t="shared" si="9"/>
        <v>0</v>
      </c>
      <c r="W29" s="291">
        <f t="shared" si="10"/>
        <v>0</v>
      </c>
      <c r="X29" s="291">
        <f t="shared" si="11"/>
        <v>0</v>
      </c>
    </row>
    <row r="30" spans="1:24">
      <c r="A30" s="190" t="s">
        <v>8</v>
      </c>
      <c r="B30" s="191" t="s">
        <v>195</v>
      </c>
      <c r="C30" s="192">
        <v>8</v>
      </c>
      <c r="D30" s="193">
        <v>3</v>
      </c>
      <c r="E30" s="200"/>
      <c r="F30" s="201"/>
      <c r="G30" s="201">
        <f t="shared" si="1"/>
        <v>0</v>
      </c>
      <c r="H30" s="202">
        <v>100</v>
      </c>
      <c r="I30" s="202">
        <f t="shared" si="2"/>
        <v>0</v>
      </c>
      <c r="J30" s="201"/>
      <c r="K30" s="203">
        <v>5</v>
      </c>
      <c r="L30" s="203">
        <f t="shared" si="3"/>
        <v>0</v>
      </c>
      <c r="M30" s="204">
        <f t="shared" si="4"/>
        <v>0</v>
      </c>
      <c r="N30" s="205">
        <f t="shared" si="5"/>
        <v>95</v>
      </c>
      <c r="O30" s="201"/>
      <c r="P30" s="153">
        <f t="shared" si="6"/>
        <v>0</v>
      </c>
      <c r="Q30" s="154">
        <f t="shared" si="7"/>
        <v>0</v>
      </c>
      <c r="R30" s="154">
        <f t="shared" si="8"/>
        <v>0</v>
      </c>
      <c r="S30" s="155"/>
      <c r="T30" s="156">
        <f t="shared" si="0"/>
        <v>0</v>
      </c>
      <c r="U30" s="155"/>
      <c r="V30" s="157">
        <f t="shared" si="9"/>
        <v>0</v>
      </c>
      <c r="W30" s="291">
        <f t="shared" si="10"/>
        <v>0</v>
      </c>
      <c r="X30" s="291">
        <f t="shared" si="11"/>
        <v>0</v>
      </c>
    </row>
    <row r="31" spans="1:24">
      <c r="A31" s="190" t="s">
        <v>8</v>
      </c>
      <c r="B31" s="191" t="s">
        <v>196</v>
      </c>
      <c r="C31" s="192">
        <v>8</v>
      </c>
      <c r="D31" s="193">
        <v>3</v>
      </c>
      <c r="E31" s="200"/>
      <c r="F31" s="201"/>
      <c r="G31" s="201">
        <f t="shared" si="1"/>
        <v>0</v>
      </c>
      <c r="H31" s="202">
        <v>39</v>
      </c>
      <c r="I31" s="202">
        <f t="shared" si="2"/>
        <v>0</v>
      </c>
      <c r="J31" s="201"/>
      <c r="K31" s="203">
        <v>2</v>
      </c>
      <c r="L31" s="203">
        <f t="shared" si="3"/>
        <v>0</v>
      </c>
      <c r="M31" s="204">
        <f t="shared" si="4"/>
        <v>0</v>
      </c>
      <c r="N31" s="205">
        <f t="shared" si="5"/>
        <v>37</v>
      </c>
      <c r="O31" s="201"/>
      <c r="P31" s="153">
        <f t="shared" si="6"/>
        <v>0</v>
      </c>
      <c r="Q31" s="154">
        <f t="shared" si="7"/>
        <v>0</v>
      </c>
      <c r="R31" s="154">
        <f t="shared" si="8"/>
        <v>0</v>
      </c>
      <c r="S31" s="155"/>
      <c r="T31" s="156">
        <f t="shared" si="0"/>
        <v>0</v>
      </c>
      <c r="U31" s="155"/>
      <c r="V31" s="157">
        <f t="shared" si="9"/>
        <v>0</v>
      </c>
      <c r="W31" s="291">
        <f t="shared" si="10"/>
        <v>0</v>
      </c>
      <c r="X31" s="291">
        <f t="shared" si="11"/>
        <v>0</v>
      </c>
    </row>
    <row r="32" spans="1:24">
      <c r="A32" s="190" t="s">
        <v>8</v>
      </c>
      <c r="B32" s="206" t="s">
        <v>141</v>
      </c>
      <c r="C32" s="207">
        <v>8</v>
      </c>
      <c r="D32" s="208">
        <v>3</v>
      </c>
      <c r="E32" s="200"/>
      <c r="F32" s="201"/>
      <c r="G32" s="201">
        <f t="shared" si="1"/>
        <v>0</v>
      </c>
      <c r="H32" s="202">
        <v>163</v>
      </c>
      <c r="I32" s="202">
        <f t="shared" si="2"/>
        <v>0</v>
      </c>
      <c r="J32" s="201"/>
      <c r="K32" s="203">
        <v>7</v>
      </c>
      <c r="L32" s="203">
        <f t="shared" si="3"/>
        <v>0</v>
      </c>
      <c r="M32" s="204">
        <f t="shared" si="4"/>
        <v>0</v>
      </c>
      <c r="N32" s="205">
        <f t="shared" si="5"/>
        <v>156</v>
      </c>
      <c r="O32" s="209"/>
      <c r="P32" s="158">
        <f t="shared" si="6"/>
        <v>0</v>
      </c>
      <c r="Q32" s="158">
        <f t="shared" si="7"/>
        <v>0</v>
      </c>
      <c r="R32" s="158">
        <f t="shared" si="8"/>
        <v>0</v>
      </c>
      <c r="S32" s="159"/>
      <c r="T32" s="158">
        <f t="shared" si="0"/>
        <v>0</v>
      </c>
      <c r="U32" s="159"/>
      <c r="V32" s="160">
        <f t="shared" si="9"/>
        <v>0</v>
      </c>
      <c r="W32" s="291">
        <f t="shared" si="10"/>
        <v>0</v>
      </c>
      <c r="X32" s="291">
        <f t="shared" si="11"/>
        <v>0</v>
      </c>
    </row>
    <row r="33" spans="1:24">
      <c r="A33" s="190" t="s">
        <v>8</v>
      </c>
      <c r="B33" s="206" t="s">
        <v>142</v>
      </c>
      <c r="C33" s="207">
        <v>8</v>
      </c>
      <c r="D33" s="208">
        <v>3</v>
      </c>
      <c r="E33" s="200"/>
      <c r="F33" s="201"/>
      <c r="G33" s="201">
        <f t="shared" si="1"/>
        <v>0</v>
      </c>
      <c r="H33" s="202">
        <v>65</v>
      </c>
      <c r="I33" s="202">
        <f t="shared" si="2"/>
        <v>0</v>
      </c>
      <c r="J33" s="201"/>
      <c r="K33" s="203">
        <v>3</v>
      </c>
      <c r="L33" s="203">
        <f t="shared" si="3"/>
        <v>0</v>
      </c>
      <c r="M33" s="204">
        <f t="shared" si="4"/>
        <v>0</v>
      </c>
      <c r="N33" s="205">
        <f t="shared" si="5"/>
        <v>62</v>
      </c>
      <c r="O33" s="209"/>
      <c r="P33" s="158">
        <f t="shared" si="6"/>
        <v>0</v>
      </c>
      <c r="Q33" s="158">
        <f t="shared" si="7"/>
        <v>0</v>
      </c>
      <c r="R33" s="158">
        <f t="shared" si="8"/>
        <v>0</v>
      </c>
      <c r="S33" s="159"/>
      <c r="T33" s="158">
        <f t="shared" si="0"/>
        <v>0</v>
      </c>
      <c r="U33" s="159"/>
      <c r="V33" s="160">
        <f t="shared" si="9"/>
        <v>0</v>
      </c>
      <c r="W33" s="291">
        <f t="shared" si="10"/>
        <v>0</v>
      </c>
      <c r="X33" s="291">
        <f t="shared" si="11"/>
        <v>0</v>
      </c>
    </row>
    <row r="34" spans="1:24">
      <c r="A34" s="190" t="s">
        <v>8</v>
      </c>
      <c r="B34" s="191" t="s">
        <v>130</v>
      </c>
      <c r="C34" s="192">
        <v>9</v>
      </c>
      <c r="D34" s="193">
        <v>5</v>
      </c>
      <c r="E34" s="200"/>
      <c r="F34" s="201"/>
      <c r="G34" s="201">
        <f t="shared" si="1"/>
        <v>0</v>
      </c>
      <c r="H34" s="202">
        <v>109</v>
      </c>
      <c r="I34" s="202">
        <f t="shared" si="2"/>
        <v>0</v>
      </c>
      <c r="J34" s="201"/>
      <c r="K34" s="203">
        <v>5</v>
      </c>
      <c r="L34" s="203">
        <f t="shared" si="3"/>
        <v>0</v>
      </c>
      <c r="M34" s="204">
        <f t="shared" si="4"/>
        <v>0</v>
      </c>
      <c r="N34" s="205">
        <f t="shared" si="5"/>
        <v>104</v>
      </c>
      <c r="O34" s="201"/>
      <c r="P34" s="153">
        <f t="shared" si="6"/>
        <v>0</v>
      </c>
      <c r="Q34" s="154">
        <f t="shared" si="7"/>
        <v>0</v>
      </c>
      <c r="R34" s="154">
        <f t="shared" si="8"/>
        <v>0</v>
      </c>
      <c r="S34" s="155"/>
      <c r="T34" s="156">
        <f t="shared" si="0"/>
        <v>0</v>
      </c>
      <c r="U34" s="155"/>
      <c r="V34" s="157">
        <f t="shared" si="9"/>
        <v>0</v>
      </c>
      <c r="W34" s="291">
        <f t="shared" si="10"/>
        <v>0</v>
      </c>
      <c r="X34" s="291">
        <f t="shared" si="11"/>
        <v>0</v>
      </c>
    </row>
    <row r="35" spans="1:24">
      <c r="A35" s="190" t="s">
        <v>8</v>
      </c>
      <c r="B35" s="191" t="s">
        <v>131</v>
      </c>
      <c r="C35" s="192">
        <v>9</v>
      </c>
      <c r="D35" s="193">
        <v>5</v>
      </c>
      <c r="E35" s="200"/>
      <c r="F35" s="201"/>
      <c r="G35" s="201">
        <f t="shared" si="1"/>
        <v>0</v>
      </c>
      <c r="H35" s="202">
        <v>57</v>
      </c>
      <c r="I35" s="202">
        <f t="shared" si="2"/>
        <v>0</v>
      </c>
      <c r="J35" s="201"/>
      <c r="K35" s="203">
        <v>3</v>
      </c>
      <c r="L35" s="203">
        <f t="shared" si="3"/>
        <v>0</v>
      </c>
      <c r="M35" s="204">
        <f t="shared" si="4"/>
        <v>0</v>
      </c>
      <c r="N35" s="205">
        <f t="shared" si="5"/>
        <v>54</v>
      </c>
      <c r="O35" s="201"/>
      <c r="P35" s="153">
        <f t="shared" si="6"/>
        <v>0</v>
      </c>
      <c r="Q35" s="154">
        <f t="shared" si="7"/>
        <v>0</v>
      </c>
      <c r="R35" s="154">
        <f t="shared" si="8"/>
        <v>0</v>
      </c>
      <c r="S35" s="155"/>
      <c r="T35" s="156">
        <f t="shared" si="0"/>
        <v>0</v>
      </c>
      <c r="U35" s="155"/>
      <c r="V35" s="157">
        <f t="shared" si="9"/>
        <v>0</v>
      </c>
      <c r="W35" s="291">
        <f t="shared" si="10"/>
        <v>0</v>
      </c>
      <c r="X35" s="291">
        <f t="shared" si="11"/>
        <v>0</v>
      </c>
    </row>
    <row r="36" spans="1:24">
      <c r="A36" s="190" t="s">
        <v>8</v>
      </c>
      <c r="B36" s="191" t="s">
        <v>132</v>
      </c>
      <c r="C36" s="192">
        <v>9</v>
      </c>
      <c r="D36" s="193">
        <v>5</v>
      </c>
      <c r="E36" s="200"/>
      <c r="F36" s="201"/>
      <c r="G36" s="201">
        <f t="shared" si="1"/>
        <v>0</v>
      </c>
      <c r="H36" s="202">
        <v>175</v>
      </c>
      <c r="I36" s="202">
        <f t="shared" si="2"/>
        <v>0</v>
      </c>
      <c r="J36" s="201"/>
      <c r="K36" s="203">
        <v>8</v>
      </c>
      <c r="L36" s="203">
        <f t="shared" si="3"/>
        <v>0</v>
      </c>
      <c r="M36" s="204">
        <f t="shared" si="4"/>
        <v>0</v>
      </c>
      <c r="N36" s="205">
        <f t="shared" si="5"/>
        <v>167</v>
      </c>
      <c r="O36" s="201"/>
      <c r="P36" s="153">
        <f t="shared" si="6"/>
        <v>0</v>
      </c>
      <c r="Q36" s="154">
        <f t="shared" si="7"/>
        <v>0</v>
      </c>
      <c r="R36" s="154">
        <f t="shared" si="8"/>
        <v>0</v>
      </c>
      <c r="S36" s="155"/>
      <c r="T36" s="156">
        <f t="shared" ref="T36:T67" si="12">S36*H36</f>
        <v>0</v>
      </c>
      <c r="U36" s="155"/>
      <c r="V36" s="157">
        <f t="shared" si="9"/>
        <v>0</v>
      </c>
      <c r="W36" s="291">
        <f t="shared" si="10"/>
        <v>0</v>
      </c>
      <c r="X36" s="291">
        <f t="shared" si="11"/>
        <v>0</v>
      </c>
    </row>
    <row r="37" spans="1:24">
      <c r="A37" s="190" t="s">
        <v>8</v>
      </c>
      <c r="B37" s="191" t="s">
        <v>133</v>
      </c>
      <c r="C37" s="192">
        <v>9</v>
      </c>
      <c r="D37" s="193">
        <v>5</v>
      </c>
      <c r="E37" s="200"/>
      <c r="F37" s="201"/>
      <c r="G37" s="201">
        <f t="shared" si="1"/>
        <v>0</v>
      </c>
      <c r="H37" s="202">
        <v>63</v>
      </c>
      <c r="I37" s="202">
        <f t="shared" si="2"/>
        <v>0</v>
      </c>
      <c r="J37" s="201"/>
      <c r="K37" s="203">
        <v>3</v>
      </c>
      <c r="L37" s="203">
        <f t="shared" si="3"/>
        <v>0</v>
      </c>
      <c r="M37" s="204">
        <f t="shared" si="4"/>
        <v>0</v>
      </c>
      <c r="N37" s="205">
        <f t="shared" si="5"/>
        <v>60</v>
      </c>
      <c r="O37" s="201"/>
      <c r="P37" s="153">
        <f t="shared" si="6"/>
        <v>0</v>
      </c>
      <c r="Q37" s="154">
        <f t="shared" si="7"/>
        <v>0</v>
      </c>
      <c r="R37" s="154">
        <f t="shared" si="8"/>
        <v>0</v>
      </c>
      <c r="S37" s="155"/>
      <c r="T37" s="156">
        <f t="shared" si="12"/>
        <v>0</v>
      </c>
      <c r="U37" s="155"/>
      <c r="V37" s="157">
        <f t="shared" si="9"/>
        <v>0</v>
      </c>
      <c r="W37" s="291">
        <f t="shared" si="10"/>
        <v>0</v>
      </c>
      <c r="X37" s="291">
        <f t="shared" si="11"/>
        <v>0</v>
      </c>
    </row>
    <row r="38" spans="1:24">
      <c r="A38" s="190" t="s">
        <v>8</v>
      </c>
      <c r="B38" s="191" t="s">
        <v>134</v>
      </c>
      <c r="C38" s="192">
        <v>9</v>
      </c>
      <c r="D38" s="193">
        <v>5</v>
      </c>
      <c r="E38" s="200"/>
      <c r="F38" s="201"/>
      <c r="G38" s="201">
        <f t="shared" si="1"/>
        <v>0</v>
      </c>
      <c r="H38" s="202">
        <v>136</v>
      </c>
      <c r="I38" s="202">
        <f t="shared" si="2"/>
        <v>0</v>
      </c>
      <c r="J38" s="201"/>
      <c r="K38" s="203">
        <v>7</v>
      </c>
      <c r="L38" s="203">
        <f t="shared" si="3"/>
        <v>0</v>
      </c>
      <c r="M38" s="204">
        <f t="shared" si="4"/>
        <v>0</v>
      </c>
      <c r="N38" s="205">
        <f t="shared" si="5"/>
        <v>129</v>
      </c>
      <c r="O38" s="201"/>
      <c r="P38" s="153">
        <f t="shared" si="6"/>
        <v>0</v>
      </c>
      <c r="Q38" s="154">
        <f t="shared" si="7"/>
        <v>0</v>
      </c>
      <c r="R38" s="154">
        <f t="shared" si="8"/>
        <v>0</v>
      </c>
      <c r="S38" s="155"/>
      <c r="T38" s="156">
        <f t="shared" si="12"/>
        <v>0</v>
      </c>
      <c r="U38" s="155"/>
      <c r="V38" s="157">
        <f t="shared" si="9"/>
        <v>0</v>
      </c>
      <c r="W38" s="291">
        <f t="shared" si="10"/>
        <v>0</v>
      </c>
      <c r="X38" s="291">
        <f t="shared" si="11"/>
        <v>0</v>
      </c>
    </row>
    <row r="39" spans="1:24">
      <c r="A39" s="190" t="s">
        <v>8</v>
      </c>
      <c r="B39" s="191" t="s">
        <v>135</v>
      </c>
      <c r="C39" s="192">
        <v>9</v>
      </c>
      <c r="D39" s="193">
        <v>5</v>
      </c>
      <c r="E39" s="200"/>
      <c r="F39" s="201"/>
      <c r="G39" s="201">
        <f t="shared" si="1"/>
        <v>0</v>
      </c>
      <c r="H39" s="202">
        <v>51</v>
      </c>
      <c r="I39" s="202">
        <f t="shared" si="2"/>
        <v>0</v>
      </c>
      <c r="J39" s="201"/>
      <c r="K39" s="203">
        <v>2</v>
      </c>
      <c r="L39" s="203">
        <f t="shared" si="3"/>
        <v>0</v>
      </c>
      <c r="M39" s="204">
        <f t="shared" si="4"/>
        <v>0</v>
      </c>
      <c r="N39" s="205">
        <f t="shared" si="5"/>
        <v>49</v>
      </c>
      <c r="O39" s="201"/>
      <c r="P39" s="153">
        <f t="shared" si="6"/>
        <v>0</v>
      </c>
      <c r="Q39" s="154">
        <f t="shared" si="7"/>
        <v>0</v>
      </c>
      <c r="R39" s="154">
        <f t="shared" si="8"/>
        <v>0</v>
      </c>
      <c r="S39" s="155"/>
      <c r="T39" s="156">
        <f t="shared" si="12"/>
        <v>0</v>
      </c>
      <c r="U39" s="155"/>
      <c r="V39" s="157">
        <f t="shared" si="9"/>
        <v>0</v>
      </c>
      <c r="W39" s="291">
        <f t="shared" si="10"/>
        <v>0</v>
      </c>
      <c r="X39" s="291">
        <f t="shared" si="11"/>
        <v>0</v>
      </c>
    </row>
    <row r="40" spans="1:24">
      <c r="A40" s="190" t="s">
        <v>8</v>
      </c>
      <c r="B40" s="191" t="s">
        <v>136</v>
      </c>
      <c r="C40" s="192">
        <v>9</v>
      </c>
      <c r="D40" s="193">
        <v>5</v>
      </c>
      <c r="E40" s="200"/>
      <c r="F40" s="201"/>
      <c r="G40" s="201">
        <f t="shared" si="1"/>
        <v>0</v>
      </c>
      <c r="H40" s="202">
        <v>139</v>
      </c>
      <c r="I40" s="202">
        <f t="shared" si="2"/>
        <v>0</v>
      </c>
      <c r="J40" s="201"/>
      <c r="K40" s="203">
        <v>6</v>
      </c>
      <c r="L40" s="203">
        <f t="shared" si="3"/>
        <v>0</v>
      </c>
      <c r="M40" s="204">
        <f t="shared" si="4"/>
        <v>0</v>
      </c>
      <c r="N40" s="205">
        <f t="shared" si="5"/>
        <v>133</v>
      </c>
      <c r="O40" s="201"/>
      <c r="P40" s="153">
        <f t="shared" si="6"/>
        <v>0</v>
      </c>
      <c r="Q40" s="154">
        <f t="shared" si="7"/>
        <v>0</v>
      </c>
      <c r="R40" s="154">
        <f t="shared" si="8"/>
        <v>0</v>
      </c>
      <c r="S40" s="155"/>
      <c r="T40" s="156">
        <f t="shared" si="12"/>
        <v>0</v>
      </c>
      <c r="U40" s="155"/>
      <c r="V40" s="157">
        <f t="shared" si="9"/>
        <v>0</v>
      </c>
      <c r="W40" s="291">
        <f t="shared" si="10"/>
        <v>0</v>
      </c>
      <c r="X40" s="291">
        <f t="shared" si="11"/>
        <v>0</v>
      </c>
    </row>
    <row r="41" spans="1:24">
      <c r="A41" s="190" t="s">
        <v>8</v>
      </c>
      <c r="B41" s="191" t="s">
        <v>137</v>
      </c>
      <c r="C41" s="192">
        <v>9</v>
      </c>
      <c r="D41" s="193">
        <v>5</v>
      </c>
      <c r="E41" s="200"/>
      <c r="F41" s="201"/>
      <c r="G41" s="201">
        <f t="shared" si="1"/>
        <v>0</v>
      </c>
      <c r="H41" s="202">
        <v>55</v>
      </c>
      <c r="I41" s="202">
        <f t="shared" si="2"/>
        <v>0</v>
      </c>
      <c r="J41" s="201"/>
      <c r="K41" s="203">
        <v>2</v>
      </c>
      <c r="L41" s="203">
        <f t="shared" si="3"/>
        <v>0</v>
      </c>
      <c r="M41" s="204">
        <f t="shared" si="4"/>
        <v>0</v>
      </c>
      <c r="N41" s="205">
        <f t="shared" si="5"/>
        <v>53</v>
      </c>
      <c r="O41" s="201"/>
      <c r="P41" s="153">
        <f t="shared" si="6"/>
        <v>0</v>
      </c>
      <c r="Q41" s="154">
        <f t="shared" si="7"/>
        <v>0</v>
      </c>
      <c r="R41" s="154">
        <f t="shared" si="8"/>
        <v>0</v>
      </c>
      <c r="S41" s="155"/>
      <c r="T41" s="156">
        <f t="shared" si="12"/>
        <v>0</v>
      </c>
      <c r="U41" s="155"/>
      <c r="V41" s="157">
        <f t="shared" si="9"/>
        <v>0</v>
      </c>
      <c r="W41" s="291">
        <f t="shared" si="10"/>
        <v>0</v>
      </c>
      <c r="X41" s="291">
        <f t="shared" si="11"/>
        <v>0</v>
      </c>
    </row>
    <row r="42" spans="1:24">
      <c r="A42" s="190" t="s">
        <v>8</v>
      </c>
      <c r="B42" s="206" t="s">
        <v>138</v>
      </c>
      <c r="C42" s="207">
        <v>9</v>
      </c>
      <c r="D42" s="208">
        <v>5</v>
      </c>
      <c r="E42" s="200"/>
      <c r="F42" s="201"/>
      <c r="G42" s="201">
        <f t="shared" si="1"/>
        <v>0</v>
      </c>
      <c r="H42" s="202">
        <v>128</v>
      </c>
      <c r="I42" s="202">
        <f t="shared" si="2"/>
        <v>0</v>
      </c>
      <c r="J42" s="201"/>
      <c r="K42" s="203">
        <v>6</v>
      </c>
      <c r="L42" s="203">
        <f t="shared" si="3"/>
        <v>0</v>
      </c>
      <c r="M42" s="204">
        <f t="shared" si="4"/>
        <v>0</v>
      </c>
      <c r="N42" s="205">
        <f t="shared" si="5"/>
        <v>122</v>
      </c>
      <c r="O42" s="209"/>
      <c r="P42" s="158">
        <f t="shared" si="6"/>
        <v>0</v>
      </c>
      <c r="Q42" s="158">
        <f t="shared" si="7"/>
        <v>0</v>
      </c>
      <c r="R42" s="158">
        <f t="shared" si="8"/>
        <v>0</v>
      </c>
      <c r="S42" s="159"/>
      <c r="T42" s="158">
        <f t="shared" si="12"/>
        <v>0</v>
      </c>
      <c r="U42" s="159"/>
      <c r="V42" s="160">
        <f t="shared" si="9"/>
        <v>0</v>
      </c>
      <c r="W42" s="291">
        <f t="shared" si="10"/>
        <v>0</v>
      </c>
      <c r="X42" s="291">
        <f t="shared" si="11"/>
        <v>0</v>
      </c>
    </row>
    <row r="43" spans="1:24">
      <c r="A43" s="190" t="s">
        <v>8</v>
      </c>
      <c r="B43" s="206" t="s">
        <v>139</v>
      </c>
      <c r="C43" s="207">
        <v>9</v>
      </c>
      <c r="D43" s="208">
        <v>5</v>
      </c>
      <c r="E43" s="200"/>
      <c r="F43" s="201"/>
      <c r="G43" s="201">
        <f t="shared" si="1"/>
        <v>0</v>
      </c>
      <c r="H43" s="202">
        <v>78</v>
      </c>
      <c r="I43" s="202">
        <f t="shared" si="2"/>
        <v>0</v>
      </c>
      <c r="J43" s="201"/>
      <c r="K43" s="203">
        <v>3</v>
      </c>
      <c r="L43" s="203">
        <f t="shared" si="3"/>
        <v>0</v>
      </c>
      <c r="M43" s="204">
        <f t="shared" si="4"/>
        <v>0</v>
      </c>
      <c r="N43" s="205">
        <f t="shared" si="5"/>
        <v>75</v>
      </c>
      <c r="O43" s="209"/>
      <c r="P43" s="158">
        <f t="shared" si="6"/>
        <v>0</v>
      </c>
      <c r="Q43" s="158">
        <f t="shared" si="7"/>
        <v>0</v>
      </c>
      <c r="R43" s="158">
        <f t="shared" si="8"/>
        <v>0</v>
      </c>
      <c r="S43" s="159"/>
      <c r="T43" s="158">
        <f t="shared" si="12"/>
        <v>0</v>
      </c>
      <c r="U43" s="159"/>
      <c r="V43" s="160">
        <f t="shared" si="9"/>
        <v>0</v>
      </c>
      <c r="W43" s="291">
        <f t="shared" si="10"/>
        <v>0</v>
      </c>
      <c r="X43" s="291">
        <f t="shared" si="11"/>
        <v>0</v>
      </c>
    </row>
    <row r="44" spans="1:24">
      <c r="A44" s="190" t="s">
        <v>8</v>
      </c>
      <c r="B44" s="206" t="s">
        <v>140</v>
      </c>
      <c r="C44" s="207">
        <v>9</v>
      </c>
      <c r="D44" s="208">
        <v>5</v>
      </c>
      <c r="E44" s="200"/>
      <c r="F44" s="201"/>
      <c r="G44" s="201">
        <f t="shared" si="1"/>
        <v>0</v>
      </c>
      <c r="H44" s="202">
        <v>141</v>
      </c>
      <c r="I44" s="202">
        <f t="shared" si="2"/>
        <v>0</v>
      </c>
      <c r="J44" s="201"/>
      <c r="K44" s="203">
        <v>6</v>
      </c>
      <c r="L44" s="203">
        <f t="shared" si="3"/>
        <v>0</v>
      </c>
      <c r="M44" s="204">
        <f t="shared" si="4"/>
        <v>0</v>
      </c>
      <c r="N44" s="205">
        <f t="shared" si="5"/>
        <v>135</v>
      </c>
      <c r="O44" s="209"/>
      <c r="P44" s="158">
        <f t="shared" si="6"/>
        <v>0</v>
      </c>
      <c r="Q44" s="158">
        <f t="shared" si="7"/>
        <v>0</v>
      </c>
      <c r="R44" s="158">
        <f t="shared" si="8"/>
        <v>0</v>
      </c>
      <c r="S44" s="159"/>
      <c r="T44" s="158">
        <f t="shared" si="12"/>
        <v>0</v>
      </c>
      <c r="U44" s="159"/>
      <c r="V44" s="160">
        <f t="shared" si="9"/>
        <v>0</v>
      </c>
      <c r="W44" s="291">
        <f t="shared" si="10"/>
        <v>0</v>
      </c>
      <c r="X44" s="291">
        <f t="shared" si="11"/>
        <v>0</v>
      </c>
    </row>
    <row r="45" spans="1:24">
      <c r="A45" s="190" t="s">
        <v>8</v>
      </c>
      <c r="B45" s="191" t="s">
        <v>195</v>
      </c>
      <c r="C45" s="192">
        <v>9</v>
      </c>
      <c r="D45" s="193">
        <v>5</v>
      </c>
      <c r="E45" s="200"/>
      <c r="F45" s="201"/>
      <c r="G45" s="201">
        <f t="shared" si="1"/>
        <v>0</v>
      </c>
      <c r="H45" s="202">
        <v>102</v>
      </c>
      <c r="I45" s="202">
        <f t="shared" si="2"/>
        <v>0</v>
      </c>
      <c r="J45" s="201"/>
      <c r="K45" s="203">
        <v>4</v>
      </c>
      <c r="L45" s="203">
        <f t="shared" si="3"/>
        <v>0</v>
      </c>
      <c r="M45" s="204">
        <f t="shared" si="4"/>
        <v>0</v>
      </c>
      <c r="N45" s="205">
        <f t="shared" si="5"/>
        <v>98</v>
      </c>
      <c r="O45" s="201"/>
      <c r="P45" s="153">
        <f t="shared" si="6"/>
        <v>0</v>
      </c>
      <c r="Q45" s="154">
        <f t="shared" si="7"/>
        <v>0</v>
      </c>
      <c r="R45" s="154">
        <f t="shared" si="8"/>
        <v>0</v>
      </c>
      <c r="S45" s="155"/>
      <c r="T45" s="156">
        <f t="shared" si="12"/>
        <v>0</v>
      </c>
      <c r="U45" s="155"/>
      <c r="V45" s="157">
        <f t="shared" si="9"/>
        <v>0</v>
      </c>
      <c r="W45" s="291">
        <f t="shared" si="10"/>
        <v>0</v>
      </c>
      <c r="X45" s="291">
        <f t="shared" si="11"/>
        <v>0</v>
      </c>
    </row>
    <row r="46" spans="1:24">
      <c r="A46" s="190" t="s">
        <v>8</v>
      </c>
      <c r="B46" s="191" t="s">
        <v>196</v>
      </c>
      <c r="C46" s="192">
        <v>9</v>
      </c>
      <c r="D46" s="193">
        <v>5</v>
      </c>
      <c r="E46" s="200"/>
      <c r="F46" s="201"/>
      <c r="G46" s="201">
        <f t="shared" si="1"/>
        <v>0</v>
      </c>
      <c r="H46" s="202">
        <v>44</v>
      </c>
      <c r="I46" s="202">
        <f t="shared" si="2"/>
        <v>0</v>
      </c>
      <c r="J46" s="201"/>
      <c r="K46" s="203">
        <v>2</v>
      </c>
      <c r="L46" s="203">
        <f t="shared" si="3"/>
        <v>0</v>
      </c>
      <c r="M46" s="204">
        <f t="shared" si="4"/>
        <v>0</v>
      </c>
      <c r="N46" s="205">
        <f t="shared" si="5"/>
        <v>42</v>
      </c>
      <c r="O46" s="201"/>
      <c r="P46" s="153">
        <f t="shared" si="6"/>
        <v>0</v>
      </c>
      <c r="Q46" s="154">
        <f t="shared" si="7"/>
        <v>0</v>
      </c>
      <c r="R46" s="154">
        <f t="shared" si="8"/>
        <v>0</v>
      </c>
      <c r="S46" s="155"/>
      <c r="T46" s="156">
        <f t="shared" si="12"/>
        <v>0</v>
      </c>
      <c r="U46" s="155"/>
      <c r="V46" s="157">
        <f t="shared" si="9"/>
        <v>0</v>
      </c>
      <c r="W46" s="291">
        <f t="shared" si="10"/>
        <v>0</v>
      </c>
      <c r="X46" s="291">
        <f t="shared" si="11"/>
        <v>0</v>
      </c>
    </row>
    <row r="47" spans="1:24">
      <c r="A47" s="190" t="s">
        <v>8</v>
      </c>
      <c r="B47" s="206" t="s">
        <v>141</v>
      </c>
      <c r="C47" s="207">
        <v>9</v>
      </c>
      <c r="D47" s="208">
        <v>5</v>
      </c>
      <c r="E47" s="200"/>
      <c r="F47" s="201"/>
      <c r="G47" s="201">
        <f t="shared" si="1"/>
        <v>0</v>
      </c>
      <c r="H47" s="202">
        <v>145</v>
      </c>
      <c r="I47" s="202">
        <f t="shared" si="2"/>
        <v>0</v>
      </c>
      <c r="J47" s="201"/>
      <c r="K47" s="203">
        <v>6</v>
      </c>
      <c r="L47" s="203">
        <f t="shared" si="3"/>
        <v>0</v>
      </c>
      <c r="M47" s="204">
        <f t="shared" si="4"/>
        <v>0</v>
      </c>
      <c r="N47" s="205">
        <f t="shared" si="5"/>
        <v>139</v>
      </c>
      <c r="O47" s="209"/>
      <c r="P47" s="158">
        <f t="shared" si="6"/>
        <v>0</v>
      </c>
      <c r="Q47" s="158">
        <f t="shared" si="7"/>
        <v>0</v>
      </c>
      <c r="R47" s="158">
        <f t="shared" si="8"/>
        <v>0</v>
      </c>
      <c r="S47" s="159"/>
      <c r="T47" s="158">
        <f t="shared" si="12"/>
        <v>0</v>
      </c>
      <c r="U47" s="159"/>
      <c r="V47" s="160">
        <f t="shared" si="9"/>
        <v>0</v>
      </c>
      <c r="W47" s="291">
        <f t="shared" si="10"/>
        <v>0</v>
      </c>
      <c r="X47" s="291">
        <f t="shared" si="11"/>
        <v>0</v>
      </c>
    </row>
    <row r="48" spans="1:24">
      <c r="A48" s="190" t="s">
        <v>8</v>
      </c>
      <c r="B48" s="206" t="s">
        <v>142</v>
      </c>
      <c r="C48" s="207">
        <v>9</v>
      </c>
      <c r="D48" s="208">
        <v>5</v>
      </c>
      <c r="E48" s="200"/>
      <c r="F48" s="201"/>
      <c r="G48" s="201">
        <f t="shared" si="1"/>
        <v>0</v>
      </c>
      <c r="H48" s="202">
        <v>67</v>
      </c>
      <c r="I48" s="202">
        <f t="shared" si="2"/>
        <v>0</v>
      </c>
      <c r="J48" s="201"/>
      <c r="K48" s="203">
        <v>3</v>
      </c>
      <c r="L48" s="203">
        <f t="shared" si="3"/>
        <v>0</v>
      </c>
      <c r="M48" s="204">
        <f t="shared" si="4"/>
        <v>0</v>
      </c>
      <c r="N48" s="205">
        <f t="shared" si="5"/>
        <v>64</v>
      </c>
      <c r="O48" s="209"/>
      <c r="P48" s="158">
        <f t="shared" si="6"/>
        <v>0</v>
      </c>
      <c r="Q48" s="158">
        <f t="shared" si="7"/>
        <v>0</v>
      </c>
      <c r="R48" s="158">
        <f t="shared" si="8"/>
        <v>0</v>
      </c>
      <c r="S48" s="159"/>
      <c r="T48" s="158">
        <f t="shared" si="12"/>
        <v>0</v>
      </c>
      <c r="U48" s="159"/>
      <c r="V48" s="160">
        <f t="shared" si="9"/>
        <v>0</v>
      </c>
      <c r="W48" s="291">
        <f t="shared" si="10"/>
        <v>0</v>
      </c>
      <c r="X48" s="291">
        <f t="shared" si="11"/>
        <v>0</v>
      </c>
    </row>
    <row r="49" spans="1:24">
      <c r="A49" s="210" t="s">
        <v>9</v>
      </c>
      <c r="B49" s="211" t="s">
        <v>130</v>
      </c>
      <c r="C49" s="212">
        <v>7</v>
      </c>
      <c r="D49" s="213">
        <v>1</v>
      </c>
      <c r="E49" s="214"/>
      <c r="F49" s="215"/>
      <c r="G49" s="215">
        <f t="shared" si="1"/>
        <v>0</v>
      </c>
      <c r="H49" s="216">
        <v>108</v>
      </c>
      <c r="I49" s="216">
        <f t="shared" si="2"/>
        <v>0</v>
      </c>
      <c r="J49" s="215"/>
      <c r="K49" s="217">
        <v>5</v>
      </c>
      <c r="L49" s="217">
        <f t="shared" si="3"/>
        <v>0</v>
      </c>
      <c r="M49" s="218">
        <f t="shared" si="4"/>
        <v>0</v>
      </c>
      <c r="N49" s="219">
        <f t="shared" si="5"/>
        <v>103</v>
      </c>
      <c r="O49" s="215"/>
      <c r="P49" s="161">
        <f t="shared" si="6"/>
        <v>0</v>
      </c>
      <c r="Q49" s="162">
        <f t="shared" si="7"/>
        <v>0</v>
      </c>
      <c r="R49" s="162">
        <f t="shared" si="8"/>
        <v>0</v>
      </c>
      <c r="S49" s="163"/>
      <c r="T49" s="164">
        <f t="shared" si="12"/>
        <v>0</v>
      </c>
      <c r="U49" s="163"/>
      <c r="V49" s="165">
        <f t="shared" si="9"/>
        <v>0</v>
      </c>
      <c r="W49" s="291">
        <f t="shared" si="10"/>
        <v>0</v>
      </c>
      <c r="X49" s="291">
        <f t="shared" si="11"/>
        <v>0</v>
      </c>
    </row>
    <row r="50" spans="1:24">
      <c r="A50" s="210" t="s">
        <v>9</v>
      </c>
      <c r="B50" s="211" t="s">
        <v>131</v>
      </c>
      <c r="C50" s="212">
        <v>7</v>
      </c>
      <c r="D50" s="213">
        <v>1</v>
      </c>
      <c r="E50" s="214"/>
      <c r="F50" s="215"/>
      <c r="G50" s="215">
        <f t="shared" si="1"/>
        <v>0</v>
      </c>
      <c r="H50" s="216">
        <v>57</v>
      </c>
      <c r="I50" s="216">
        <f t="shared" si="2"/>
        <v>0</v>
      </c>
      <c r="J50" s="215"/>
      <c r="K50" s="217">
        <v>3</v>
      </c>
      <c r="L50" s="217">
        <f t="shared" si="3"/>
        <v>0</v>
      </c>
      <c r="M50" s="218">
        <f t="shared" si="4"/>
        <v>0</v>
      </c>
      <c r="N50" s="219">
        <f t="shared" si="5"/>
        <v>54</v>
      </c>
      <c r="O50" s="215"/>
      <c r="P50" s="161">
        <f t="shared" si="6"/>
        <v>0</v>
      </c>
      <c r="Q50" s="162">
        <f t="shared" si="7"/>
        <v>0</v>
      </c>
      <c r="R50" s="162">
        <f t="shared" si="8"/>
        <v>0</v>
      </c>
      <c r="S50" s="163"/>
      <c r="T50" s="164">
        <f t="shared" si="12"/>
        <v>0</v>
      </c>
      <c r="U50" s="163"/>
      <c r="V50" s="165">
        <f t="shared" si="9"/>
        <v>0</v>
      </c>
      <c r="W50" s="291">
        <f t="shared" si="10"/>
        <v>0</v>
      </c>
      <c r="X50" s="291">
        <f t="shared" si="11"/>
        <v>0</v>
      </c>
    </row>
    <row r="51" spans="1:24">
      <c r="A51" s="210" t="s">
        <v>9</v>
      </c>
      <c r="B51" s="211" t="s">
        <v>132</v>
      </c>
      <c r="C51" s="212">
        <v>7</v>
      </c>
      <c r="D51" s="213">
        <v>1</v>
      </c>
      <c r="E51" s="214"/>
      <c r="F51" s="215"/>
      <c r="G51" s="215">
        <f t="shared" si="1"/>
        <v>0</v>
      </c>
      <c r="H51" s="216">
        <v>157</v>
      </c>
      <c r="I51" s="216">
        <f t="shared" si="2"/>
        <v>0</v>
      </c>
      <c r="J51" s="215"/>
      <c r="K51" s="217">
        <v>7</v>
      </c>
      <c r="L51" s="217">
        <f t="shared" si="3"/>
        <v>0</v>
      </c>
      <c r="M51" s="218">
        <f t="shared" si="4"/>
        <v>0</v>
      </c>
      <c r="N51" s="219">
        <f t="shared" si="5"/>
        <v>150</v>
      </c>
      <c r="O51" s="215"/>
      <c r="P51" s="161">
        <f t="shared" si="6"/>
        <v>0</v>
      </c>
      <c r="Q51" s="162">
        <f t="shared" si="7"/>
        <v>0</v>
      </c>
      <c r="R51" s="162">
        <f t="shared" si="8"/>
        <v>0</v>
      </c>
      <c r="S51" s="163"/>
      <c r="T51" s="164">
        <f t="shared" si="12"/>
        <v>0</v>
      </c>
      <c r="U51" s="163"/>
      <c r="V51" s="165">
        <f t="shared" si="9"/>
        <v>0</v>
      </c>
      <c r="W51" s="291">
        <f t="shared" si="10"/>
        <v>0</v>
      </c>
      <c r="X51" s="291">
        <f t="shared" si="11"/>
        <v>0</v>
      </c>
    </row>
    <row r="52" spans="1:24">
      <c r="A52" s="210" t="s">
        <v>9</v>
      </c>
      <c r="B52" s="211" t="s">
        <v>133</v>
      </c>
      <c r="C52" s="212">
        <v>7</v>
      </c>
      <c r="D52" s="213">
        <v>1</v>
      </c>
      <c r="E52" s="214"/>
      <c r="F52" s="215"/>
      <c r="G52" s="215">
        <f t="shared" si="1"/>
        <v>0</v>
      </c>
      <c r="H52" s="216">
        <v>52</v>
      </c>
      <c r="I52" s="216">
        <f t="shared" si="2"/>
        <v>0</v>
      </c>
      <c r="J52" s="215"/>
      <c r="K52" s="217">
        <v>2</v>
      </c>
      <c r="L52" s="217">
        <f t="shared" si="3"/>
        <v>0</v>
      </c>
      <c r="M52" s="218">
        <f t="shared" si="4"/>
        <v>0</v>
      </c>
      <c r="N52" s="219">
        <f t="shared" si="5"/>
        <v>50</v>
      </c>
      <c r="O52" s="215"/>
      <c r="P52" s="161">
        <f t="shared" si="6"/>
        <v>0</v>
      </c>
      <c r="Q52" s="162">
        <f t="shared" si="7"/>
        <v>0</v>
      </c>
      <c r="R52" s="162">
        <f t="shared" si="8"/>
        <v>0</v>
      </c>
      <c r="S52" s="163"/>
      <c r="T52" s="164">
        <f t="shared" si="12"/>
        <v>0</v>
      </c>
      <c r="U52" s="163"/>
      <c r="V52" s="165">
        <f t="shared" si="9"/>
        <v>0</v>
      </c>
      <c r="W52" s="291">
        <f t="shared" si="10"/>
        <v>0</v>
      </c>
      <c r="X52" s="291">
        <f t="shared" si="11"/>
        <v>0</v>
      </c>
    </row>
    <row r="53" spans="1:24">
      <c r="A53" s="210" t="s">
        <v>9</v>
      </c>
      <c r="B53" s="211" t="s">
        <v>134</v>
      </c>
      <c r="C53" s="212">
        <v>7</v>
      </c>
      <c r="D53" s="213">
        <v>1</v>
      </c>
      <c r="E53" s="214"/>
      <c r="F53" s="215"/>
      <c r="G53" s="215">
        <f t="shared" si="1"/>
        <v>0</v>
      </c>
      <c r="H53" s="216">
        <v>120</v>
      </c>
      <c r="I53" s="216">
        <f t="shared" si="2"/>
        <v>0</v>
      </c>
      <c r="J53" s="215"/>
      <c r="K53" s="217">
        <v>6</v>
      </c>
      <c r="L53" s="217">
        <f t="shared" si="3"/>
        <v>0</v>
      </c>
      <c r="M53" s="218">
        <f t="shared" si="4"/>
        <v>0</v>
      </c>
      <c r="N53" s="219">
        <f t="shared" si="5"/>
        <v>114</v>
      </c>
      <c r="O53" s="215"/>
      <c r="P53" s="161">
        <f t="shared" si="6"/>
        <v>0</v>
      </c>
      <c r="Q53" s="162">
        <f t="shared" si="7"/>
        <v>0</v>
      </c>
      <c r="R53" s="162">
        <f t="shared" si="8"/>
        <v>0</v>
      </c>
      <c r="S53" s="163"/>
      <c r="T53" s="164">
        <f t="shared" si="12"/>
        <v>0</v>
      </c>
      <c r="U53" s="163"/>
      <c r="V53" s="165">
        <f t="shared" si="9"/>
        <v>0</v>
      </c>
      <c r="W53" s="291">
        <f t="shared" si="10"/>
        <v>0</v>
      </c>
      <c r="X53" s="291">
        <f t="shared" si="11"/>
        <v>0</v>
      </c>
    </row>
    <row r="54" spans="1:24">
      <c r="A54" s="210" t="s">
        <v>9</v>
      </c>
      <c r="B54" s="211" t="s">
        <v>135</v>
      </c>
      <c r="C54" s="212">
        <v>7</v>
      </c>
      <c r="D54" s="213">
        <v>1</v>
      </c>
      <c r="E54" s="214"/>
      <c r="F54" s="215"/>
      <c r="G54" s="215">
        <f t="shared" si="1"/>
        <v>0</v>
      </c>
      <c r="H54" s="216">
        <v>54</v>
      </c>
      <c r="I54" s="216">
        <f t="shared" si="2"/>
        <v>0</v>
      </c>
      <c r="J54" s="215"/>
      <c r="K54" s="217">
        <v>2</v>
      </c>
      <c r="L54" s="217">
        <f t="shared" si="3"/>
        <v>0</v>
      </c>
      <c r="M54" s="218">
        <f t="shared" si="4"/>
        <v>0</v>
      </c>
      <c r="N54" s="219">
        <f t="shared" si="5"/>
        <v>52</v>
      </c>
      <c r="O54" s="215"/>
      <c r="P54" s="161">
        <f t="shared" si="6"/>
        <v>0</v>
      </c>
      <c r="Q54" s="162">
        <f t="shared" si="7"/>
        <v>0</v>
      </c>
      <c r="R54" s="162">
        <f t="shared" si="8"/>
        <v>0</v>
      </c>
      <c r="S54" s="163"/>
      <c r="T54" s="164">
        <f t="shared" si="12"/>
        <v>0</v>
      </c>
      <c r="U54" s="163"/>
      <c r="V54" s="165">
        <f t="shared" si="9"/>
        <v>0</v>
      </c>
      <c r="W54" s="291">
        <f t="shared" si="10"/>
        <v>0</v>
      </c>
      <c r="X54" s="291">
        <f t="shared" si="11"/>
        <v>0</v>
      </c>
    </row>
    <row r="55" spans="1:24">
      <c r="A55" s="210" t="s">
        <v>9</v>
      </c>
      <c r="B55" s="211" t="s">
        <v>136</v>
      </c>
      <c r="C55" s="212">
        <v>7</v>
      </c>
      <c r="D55" s="213">
        <v>1</v>
      </c>
      <c r="E55" s="214"/>
      <c r="F55" s="215"/>
      <c r="G55" s="215">
        <f t="shared" si="1"/>
        <v>0</v>
      </c>
      <c r="H55" s="216">
        <v>117</v>
      </c>
      <c r="I55" s="216">
        <f t="shared" si="2"/>
        <v>0</v>
      </c>
      <c r="J55" s="215"/>
      <c r="K55" s="217">
        <v>5</v>
      </c>
      <c r="L55" s="217">
        <f t="shared" si="3"/>
        <v>0</v>
      </c>
      <c r="M55" s="218">
        <f t="shared" si="4"/>
        <v>0</v>
      </c>
      <c r="N55" s="219">
        <f t="shared" si="5"/>
        <v>112</v>
      </c>
      <c r="O55" s="215"/>
      <c r="P55" s="161">
        <f t="shared" si="6"/>
        <v>0</v>
      </c>
      <c r="Q55" s="162">
        <f t="shared" si="7"/>
        <v>0</v>
      </c>
      <c r="R55" s="162">
        <f t="shared" si="8"/>
        <v>0</v>
      </c>
      <c r="S55" s="163"/>
      <c r="T55" s="164">
        <f t="shared" si="12"/>
        <v>0</v>
      </c>
      <c r="U55" s="163"/>
      <c r="V55" s="165">
        <f t="shared" si="9"/>
        <v>0</v>
      </c>
      <c r="W55" s="291">
        <f t="shared" si="10"/>
        <v>0</v>
      </c>
      <c r="X55" s="291">
        <f t="shared" si="11"/>
        <v>0</v>
      </c>
    </row>
    <row r="56" spans="1:24">
      <c r="A56" s="210" t="s">
        <v>9</v>
      </c>
      <c r="B56" s="211" t="s">
        <v>137</v>
      </c>
      <c r="C56" s="212">
        <v>7</v>
      </c>
      <c r="D56" s="213">
        <v>1</v>
      </c>
      <c r="E56" s="214"/>
      <c r="F56" s="215"/>
      <c r="G56" s="215">
        <f t="shared" si="1"/>
        <v>0</v>
      </c>
      <c r="H56" s="216">
        <v>48</v>
      </c>
      <c r="I56" s="216">
        <f t="shared" si="2"/>
        <v>0</v>
      </c>
      <c r="J56" s="215"/>
      <c r="K56" s="217">
        <v>2</v>
      </c>
      <c r="L56" s="217">
        <f t="shared" si="3"/>
        <v>0</v>
      </c>
      <c r="M56" s="218">
        <f t="shared" si="4"/>
        <v>0</v>
      </c>
      <c r="N56" s="219">
        <f t="shared" si="5"/>
        <v>46</v>
      </c>
      <c r="O56" s="215"/>
      <c r="P56" s="161">
        <f t="shared" si="6"/>
        <v>0</v>
      </c>
      <c r="Q56" s="162">
        <f t="shared" si="7"/>
        <v>0</v>
      </c>
      <c r="R56" s="162">
        <f t="shared" si="8"/>
        <v>0</v>
      </c>
      <c r="S56" s="163"/>
      <c r="T56" s="164">
        <f t="shared" si="12"/>
        <v>0</v>
      </c>
      <c r="U56" s="163"/>
      <c r="V56" s="165">
        <f t="shared" si="9"/>
        <v>0</v>
      </c>
      <c r="W56" s="291">
        <f t="shared" si="10"/>
        <v>0</v>
      </c>
      <c r="X56" s="291">
        <f t="shared" si="11"/>
        <v>0</v>
      </c>
    </row>
    <row r="57" spans="1:24">
      <c r="A57" s="210" t="s">
        <v>9</v>
      </c>
      <c r="B57" s="220" t="s">
        <v>138</v>
      </c>
      <c r="C57" s="221">
        <v>7</v>
      </c>
      <c r="D57" s="222">
        <v>1</v>
      </c>
      <c r="E57" s="214"/>
      <c r="F57" s="215"/>
      <c r="G57" s="215">
        <f t="shared" si="1"/>
        <v>0</v>
      </c>
      <c r="H57" s="216">
        <v>129</v>
      </c>
      <c r="I57" s="216">
        <f t="shared" si="2"/>
        <v>0</v>
      </c>
      <c r="J57" s="215"/>
      <c r="K57" s="217">
        <v>6</v>
      </c>
      <c r="L57" s="217">
        <f t="shared" si="3"/>
        <v>0</v>
      </c>
      <c r="M57" s="218">
        <f t="shared" si="4"/>
        <v>0</v>
      </c>
      <c r="N57" s="219">
        <f t="shared" si="5"/>
        <v>123</v>
      </c>
      <c r="O57" s="223"/>
      <c r="P57" s="166">
        <f t="shared" si="6"/>
        <v>0</v>
      </c>
      <c r="Q57" s="166">
        <f t="shared" si="7"/>
        <v>0</v>
      </c>
      <c r="R57" s="166">
        <f t="shared" si="8"/>
        <v>0</v>
      </c>
      <c r="S57" s="167"/>
      <c r="T57" s="166">
        <f t="shared" si="12"/>
        <v>0</v>
      </c>
      <c r="U57" s="167"/>
      <c r="V57" s="168">
        <f t="shared" si="9"/>
        <v>0</v>
      </c>
      <c r="W57" s="291">
        <f t="shared" si="10"/>
        <v>0</v>
      </c>
      <c r="X57" s="291">
        <f t="shared" si="11"/>
        <v>0</v>
      </c>
    </row>
    <row r="58" spans="1:24">
      <c r="A58" s="210" t="s">
        <v>9</v>
      </c>
      <c r="B58" s="220" t="s">
        <v>139</v>
      </c>
      <c r="C58" s="221">
        <v>7</v>
      </c>
      <c r="D58" s="222">
        <v>1</v>
      </c>
      <c r="E58" s="214"/>
      <c r="F58" s="215"/>
      <c r="G58" s="215">
        <f t="shared" si="1"/>
        <v>0</v>
      </c>
      <c r="H58" s="216">
        <v>65</v>
      </c>
      <c r="I58" s="216">
        <f t="shared" si="2"/>
        <v>0</v>
      </c>
      <c r="J58" s="215"/>
      <c r="K58" s="217">
        <v>3</v>
      </c>
      <c r="L58" s="217">
        <f t="shared" si="3"/>
        <v>0</v>
      </c>
      <c r="M58" s="218">
        <f t="shared" si="4"/>
        <v>0</v>
      </c>
      <c r="N58" s="219">
        <f t="shared" si="5"/>
        <v>62</v>
      </c>
      <c r="O58" s="223"/>
      <c r="P58" s="166">
        <f t="shared" si="6"/>
        <v>0</v>
      </c>
      <c r="Q58" s="166">
        <f t="shared" si="7"/>
        <v>0</v>
      </c>
      <c r="R58" s="166">
        <f t="shared" si="8"/>
        <v>0</v>
      </c>
      <c r="S58" s="167"/>
      <c r="T58" s="166">
        <f t="shared" si="12"/>
        <v>0</v>
      </c>
      <c r="U58" s="167"/>
      <c r="V58" s="168">
        <f t="shared" si="9"/>
        <v>0</v>
      </c>
      <c r="W58" s="291">
        <f t="shared" si="10"/>
        <v>0</v>
      </c>
      <c r="X58" s="291">
        <f t="shared" si="11"/>
        <v>0</v>
      </c>
    </row>
    <row r="59" spans="1:24">
      <c r="A59" s="210" t="s">
        <v>9</v>
      </c>
      <c r="B59" s="220" t="s">
        <v>140</v>
      </c>
      <c r="C59" s="221">
        <v>7</v>
      </c>
      <c r="D59" s="222">
        <v>1</v>
      </c>
      <c r="E59" s="214"/>
      <c r="F59" s="215"/>
      <c r="G59" s="215">
        <f t="shared" si="1"/>
        <v>0</v>
      </c>
      <c r="H59" s="216">
        <v>128</v>
      </c>
      <c r="I59" s="216">
        <f t="shared" si="2"/>
        <v>0</v>
      </c>
      <c r="J59" s="215"/>
      <c r="K59" s="217">
        <v>6</v>
      </c>
      <c r="L59" s="217">
        <f t="shared" si="3"/>
        <v>0</v>
      </c>
      <c r="M59" s="218">
        <f t="shared" si="4"/>
        <v>0</v>
      </c>
      <c r="N59" s="219">
        <f t="shared" si="5"/>
        <v>122</v>
      </c>
      <c r="O59" s="223"/>
      <c r="P59" s="166">
        <f t="shared" si="6"/>
        <v>0</v>
      </c>
      <c r="Q59" s="166">
        <f t="shared" si="7"/>
        <v>0</v>
      </c>
      <c r="R59" s="166">
        <f t="shared" si="8"/>
        <v>0</v>
      </c>
      <c r="S59" s="167"/>
      <c r="T59" s="166">
        <f t="shared" si="12"/>
        <v>0</v>
      </c>
      <c r="U59" s="167"/>
      <c r="V59" s="168">
        <f t="shared" si="9"/>
        <v>0</v>
      </c>
      <c r="W59" s="291">
        <f t="shared" si="10"/>
        <v>0</v>
      </c>
      <c r="X59" s="291">
        <f t="shared" si="11"/>
        <v>0</v>
      </c>
    </row>
    <row r="60" spans="1:24">
      <c r="A60" s="210" t="s">
        <v>9</v>
      </c>
      <c r="B60" s="220" t="s">
        <v>141</v>
      </c>
      <c r="C60" s="221">
        <v>7</v>
      </c>
      <c r="D60" s="222">
        <v>1</v>
      </c>
      <c r="E60" s="214"/>
      <c r="F60" s="215"/>
      <c r="G60" s="215">
        <f t="shared" si="1"/>
        <v>0</v>
      </c>
      <c r="H60" s="216">
        <v>175</v>
      </c>
      <c r="I60" s="216">
        <f t="shared" si="2"/>
        <v>0</v>
      </c>
      <c r="J60" s="215"/>
      <c r="K60" s="217">
        <v>8</v>
      </c>
      <c r="L60" s="217">
        <f t="shared" si="3"/>
        <v>0</v>
      </c>
      <c r="M60" s="218">
        <f t="shared" si="4"/>
        <v>0</v>
      </c>
      <c r="N60" s="219">
        <f t="shared" si="5"/>
        <v>167</v>
      </c>
      <c r="O60" s="223"/>
      <c r="P60" s="166">
        <f t="shared" si="6"/>
        <v>0</v>
      </c>
      <c r="Q60" s="166">
        <f t="shared" si="7"/>
        <v>0</v>
      </c>
      <c r="R60" s="166">
        <f t="shared" si="8"/>
        <v>0</v>
      </c>
      <c r="S60" s="167"/>
      <c r="T60" s="166">
        <f t="shared" si="12"/>
        <v>0</v>
      </c>
      <c r="U60" s="167"/>
      <c r="V60" s="168">
        <f t="shared" si="9"/>
        <v>0</v>
      </c>
      <c r="W60" s="291">
        <f t="shared" si="10"/>
        <v>0</v>
      </c>
      <c r="X60" s="291">
        <f t="shared" si="11"/>
        <v>0</v>
      </c>
    </row>
    <row r="61" spans="1:24">
      <c r="A61" s="210" t="s">
        <v>9</v>
      </c>
      <c r="B61" s="220" t="s">
        <v>142</v>
      </c>
      <c r="C61" s="221">
        <v>7</v>
      </c>
      <c r="D61" s="222">
        <v>1</v>
      </c>
      <c r="E61" s="214"/>
      <c r="F61" s="215"/>
      <c r="G61" s="215">
        <f t="shared" si="1"/>
        <v>0</v>
      </c>
      <c r="H61" s="216">
        <v>69</v>
      </c>
      <c r="I61" s="216">
        <f t="shared" si="2"/>
        <v>0</v>
      </c>
      <c r="J61" s="215"/>
      <c r="K61" s="217">
        <v>3</v>
      </c>
      <c r="L61" s="217">
        <f t="shared" si="3"/>
        <v>0</v>
      </c>
      <c r="M61" s="218">
        <f t="shared" si="4"/>
        <v>0</v>
      </c>
      <c r="N61" s="219">
        <f t="shared" si="5"/>
        <v>66</v>
      </c>
      <c r="O61" s="223"/>
      <c r="P61" s="166">
        <f t="shared" si="6"/>
        <v>0</v>
      </c>
      <c r="Q61" s="166">
        <f t="shared" si="7"/>
        <v>0</v>
      </c>
      <c r="R61" s="166">
        <f t="shared" si="8"/>
        <v>0</v>
      </c>
      <c r="S61" s="167"/>
      <c r="T61" s="166">
        <f t="shared" si="12"/>
        <v>0</v>
      </c>
      <c r="U61" s="167"/>
      <c r="V61" s="168">
        <f t="shared" si="9"/>
        <v>0</v>
      </c>
      <c r="W61" s="291">
        <f t="shared" si="10"/>
        <v>0</v>
      </c>
      <c r="X61" s="291">
        <f t="shared" si="11"/>
        <v>0</v>
      </c>
    </row>
    <row r="62" spans="1:24">
      <c r="A62" s="210" t="s">
        <v>9</v>
      </c>
      <c r="B62" s="211" t="s">
        <v>130</v>
      </c>
      <c r="C62" s="212">
        <v>8</v>
      </c>
      <c r="D62" s="213">
        <v>3</v>
      </c>
      <c r="E62" s="214"/>
      <c r="F62" s="215"/>
      <c r="G62" s="215">
        <f t="shared" si="1"/>
        <v>0</v>
      </c>
      <c r="H62" s="216">
        <v>120</v>
      </c>
      <c r="I62" s="216">
        <f t="shared" si="2"/>
        <v>0</v>
      </c>
      <c r="J62" s="215"/>
      <c r="K62" s="217">
        <v>6</v>
      </c>
      <c r="L62" s="217">
        <f t="shared" si="3"/>
        <v>0</v>
      </c>
      <c r="M62" s="218">
        <f t="shared" si="4"/>
        <v>0</v>
      </c>
      <c r="N62" s="219">
        <f t="shared" si="5"/>
        <v>114</v>
      </c>
      <c r="O62" s="215"/>
      <c r="P62" s="161">
        <f t="shared" si="6"/>
        <v>0</v>
      </c>
      <c r="Q62" s="162">
        <f t="shared" si="7"/>
        <v>0</v>
      </c>
      <c r="R62" s="162">
        <f t="shared" si="8"/>
        <v>0</v>
      </c>
      <c r="S62" s="163"/>
      <c r="T62" s="164">
        <f t="shared" si="12"/>
        <v>0</v>
      </c>
      <c r="U62" s="163"/>
      <c r="V62" s="165">
        <f t="shared" si="9"/>
        <v>0</v>
      </c>
      <c r="W62" s="291">
        <f t="shared" si="10"/>
        <v>0</v>
      </c>
      <c r="X62" s="291">
        <f t="shared" si="11"/>
        <v>0</v>
      </c>
    </row>
    <row r="63" spans="1:24">
      <c r="A63" s="210" t="s">
        <v>9</v>
      </c>
      <c r="B63" s="211" t="s">
        <v>131</v>
      </c>
      <c r="C63" s="212">
        <v>8</v>
      </c>
      <c r="D63" s="213">
        <v>3</v>
      </c>
      <c r="E63" s="214"/>
      <c r="F63" s="215"/>
      <c r="G63" s="215">
        <f t="shared" si="1"/>
        <v>0</v>
      </c>
      <c r="H63" s="216">
        <v>65</v>
      </c>
      <c r="I63" s="216">
        <f t="shared" si="2"/>
        <v>0</v>
      </c>
      <c r="J63" s="215"/>
      <c r="K63" s="217">
        <v>3</v>
      </c>
      <c r="L63" s="217">
        <f t="shared" si="3"/>
        <v>0</v>
      </c>
      <c r="M63" s="218">
        <f t="shared" si="4"/>
        <v>0</v>
      </c>
      <c r="N63" s="219">
        <f t="shared" si="5"/>
        <v>62</v>
      </c>
      <c r="O63" s="215"/>
      <c r="P63" s="161">
        <f t="shared" si="6"/>
        <v>0</v>
      </c>
      <c r="Q63" s="162">
        <f t="shared" si="7"/>
        <v>0</v>
      </c>
      <c r="R63" s="162">
        <f t="shared" si="8"/>
        <v>0</v>
      </c>
      <c r="S63" s="163"/>
      <c r="T63" s="164">
        <f t="shared" si="12"/>
        <v>0</v>
      </c>
      <c r="U63" s="163"/>
      <c r="V63" s="165">
        <f t="shared" si="9"/>
        <v>0</v>
      </c>
      <c r="W63" s="291">
        <f t="shared" si="10"/>
        <v>0</v>
      </c>
      <c r="X63" s="291">
        <f t="shared" si="11"/>
        <v>0</v>
      </c>
    </row>
    <row r="64" spans="1:24">
      <c r="A64" s="210" t="s">
        <v>9</v>
      </c>
      <c r="B64" s="211" t="s">
        <v>132</v>
      </c>
      <c r="C64" s="212">
        <v>8</v>
      </c>
      <c r="D64" s="213">
        <v>3</v>
      </c>
      <c r="E64" s="214"/>
      <c r="F64" s="215"/>
      <c r="G64" s="215">
        <f t="shared" si="1"/>
        <v>0</v>
      </c>
      <c r="H64" s="216">
        <v>158</v>
      </c>
      <c r="I64" s="216">
        <f t="shared" si="2"/>
        <v>0</v>
      </c>
      <c r="J64" s="215"/>
      <c r="K64" s="217">
        <v>7</v>
      </c>
      <c r="L64" s="217">
        <f t="shared" si="3"/>
        <v>0</v>
      </c>
      <c r="M64" s="218">
        <f t="shared" si="4"/>
        <v>0</v>
      </c>
      <c r="N64" s="219">
        <f t="shared" si="5"/>
        <v>151</v>
      </c>
      <c r="O64" s="215"/>
      <c r="P64" s="161">
        <f t="shared" si="6"/>
        <v>0</v>
      </c>
      <c r="Q64" s="162">
        <f t="shared" si="7"/>
        <v>0</v>
      </c>
      <c r="R64" s="162">
        <f t="shared" si="8"/>
        <v>0</v>
      </c>
      <c r="S64" s="163"/>
      <c r="T64" s="164">
        <f t="shared" si="12"/>
        <v>0</v>
      </c>
      <c r="U64" s="163"/>
      <c r="V64" s="165">
        <f t="shared" si="9"/>
        <v>0</v>
      </c>
      <c r="W64" s="291">
        <f t="shared" si="10"/>
        <v>0</v>
      </c>
      <c r="X64" s="291">
        <f t="shared" si="11"/>
        <v>0</v>
      </c>
    </row>
    <row r="65" spans="1:24">
      <c r="A65" s="210" t="s">
        <v>9</v>
      </c>
      <c r="B65" s="211" t="s">
        <v>133</v>
      </c>
      <c r="C65" s="212">
        <v>8</v>
      </c>
      <c r="D65" s="213">
        <v>3</v>
      </c>
      <c r="E65" s="214"/>
      <c r="F65" s="215"/>
      <c r="G65" s="215">
        <f t="shared" si="1"/>
        <v>0</v>
      </c>
      <c r="H65" s="216">
        <v>52</v>
      </c>
      <c r="I65" s="216">
        <f t="shared" si="2"/>
        <v>0</v>
      </c>
      <c r="J65" s="215"/>
      <c r="K65" s="217">
        <v>2</v>
      </c>
      <c r="L65" s="217">
        <f t="shared" si="3"/>
        <v>0</v>
      </c>
      <c r="M65" s="218">
        <f t="shared" si="4"/>
        <v>0</v>
      </c>
      <c r="N65" s="219">
        <f t="shared" si="5"/>
        <v>50</v>
      </c>
      <c r="O65" s="215"/>
      <c r="P65" s="161">
        <f t="shared" si="6"/>
        <v>0</v>
      </c>
      <c r="Q65" s="162">
        <f t="shared" si="7"/>
        <v>0</v>
      </c>
      <c r="R65" s="162">
        <f t="shared" si="8"/>
        <v>0</v>
      </c>
      <c r="S65" s="163"/>
      <c r="T65" s="164">
        <f t="shared" si="12"/>
        <v>0</v>
      </c>
      <c r="U65" s="163"/>
      <c r="V65" s="165">
        <f t="shared" si="9"/>
        <v>0</v>
      </c>
      <c r="W65" s="291">
        <f t="shared" si="10"/>
        <v>0</v>
      </c>
      <c r="X65" s="291">
        <f t="shared" si="11"/>
        <v>0</v>
      </c>
    </row>
    <row r="66" spans="1:24">
      <c r="A66" s="210" t="s">
        <v>9</v>
      </c>
      <c r="B66" s="211" t="s">
        <v>134</v>
      </c>
      <c r="C66" s="212">
        <v>8</v>
      </c>
      <c r="D66" s="213">
        <v>3</v>
      </c>
      <c r="E66" s="214"/>
      <c r="F66" s="215"/>
      <c r="G66" s="215">
        <f t="shared" si="1"/>
        <v>0</v>
      </c>
      <c r="H66" s="216">
        <v>146</v>
      </c>
      <c r="I66" s="216">
        <f t="shared" si="2"/>
        <v>0</v>
      </c>
      <c r="J66" s="215"/>
      <c r="K66" s="217">
        <v>6</v>
      </c>
      <c r="L66" s="217">
        <f t="shared" si="3"/>
        <v>0</v>
      </c>
      <c r="M66" s="218">
        <f t="shared" si="4"/>
        <v>0</v>
      </c>
      <c r="N66" s="219">
        <f t="shared" si="5"/>
        <v>140</v>
      </c>
      <c r="O66" s="215"/>
      <c r="P66" s="161">
        <f t="shared" si="6"/>
        <v>0</v>
      </c>
      <c r="Q66" s="162">
        <f t="shared" si="7"/>
        <v>0</v>
      </c>
      <c r="R66" s="162">
        <f t="shared" si="8"/>
        <v>0</v>
      </c>
      <c r="S66" s="163"/>
      <c r="T66" s="164">
        <f t="shared" si="12"/>
        <v>0</v>
      </c>
      <c r="U66" s="163"/>
      <c r="V66" s="165">
        <f t="shared" si="9"/>
        <v>0</v>
      </c>
      <c r="W66" s="291">
        <f t="shared" si="10"/>
        <v>0</v>
      </c>
      <c r="X66" s="291">
        <f t="shared" si="11"/>
        <v>0</v>
      </c>
    </row>
    <row r="67" spans="1:24">
      <c r="A67" s="210" t="s">
        <v>9</v>
      </c>
      <c r="B67" s="211" t="s">
        <v>135</v>
      </c>
      <c r="C67" s="212">
        <v>8</v>
      </c>
      <c r="D67" s="213">
        <v>3</v>
      </c>
      <c r="E67" s="214"/>
      <c r="F67" s="215"/>
      <c r="G67" s="215">
        <f t="shared" si="1"/>
        <v>0</v>
      </c>
      <c r="H67" s="216">
        <v>50</v>
      </c>
      <c r="I67" s="216">
        <f t="shared" si="2"/>
        <v>0</v>
      </c>
      <c r="J67" s="215"/>
      <c r="K67" s="217">
        <v>2</v>
      </c>
      <c r="L67" s="217">
        <f t="shared" si="3"/>
        <v>0</v>
      </c>
      <c r="M67" s="218">
        <f t="shared" si="4"/>
        <v>0</v>
      </c>
      <c r="N67" s="219">
        <f t="shared" si="5"/>
        <v>48</v>
      </c>
      <c r="O67" s="215"/>
      <c r="P67" s="161">
        <f t="shared" si="6"/>
        <v>0</v>
      </c>
      <c r="Q67" s="162">
        <f t="shared" si="7"/>
        <v>0</v>
      </c>
      <c r="R67" s="162">
        <f t="shared" si="8"/>
        <v>0</v>
      </c>
      <c r="S67" s="163"/>
      <c r="T67" s="164">
        <f t="shared" si="12"/>
        <v>0</v>
      </c>
      <c r="U67" s="163"/>
      <c r="V67" s="165">
        <f t="shared" si="9"/>
        <v>0</v>
      </c>
      <c r="W67" s="291">
        <f t="shared" si="10"/>
        <v>0</v>
      </c>
      <c r="X67" s="291">
        <f t="shared" si="11"/>
        <v>0</v>
      </c>
    </row>
    <row r="68" spans="1:24">
      <c r="A68" s="210" t="s">
        <v>9</v>
      </c>
      <c r="B68" s="211" t="s">
        <v>136</v>
      </c>
      <c r="C68" s="212">
        <v>8</v>
      </c>
      <c r="D68" s="213">
        <v>3</v>
      </c>
      <c r="E68" s="214"/>
      <c r="F68" s="215"/>
      <c r="G68" s="215">
        <f t="shared" si="1"/>
        <v>0</v>
      </c>
      <c r="H68" s="216">
        <v>122</v>
      </c>
      <c r="I68" s="216">
        <f t="shared" si="2"/>
        <v>0</v>
      </c>
      <c r="J68" s="215"/>
      <c r="K68" s="217">
        <v>6</v>
      </c>
      <c r="L68" s="217">
        <f t="shared" si="3"/>
        <v>0</v>
      </c>
      <c r="M68" s="218">
        <f t="shared" si="4"/>
        <v>0</v>
      </c>
      <c r="N68" s="219">
        <f t="shared" si="5"/>
        <v>116</v>
      </c>
      <c r="O68" s="215"/>
      <c r="P68" s="161">
        <f t="shared" si="6"/>
        <v>0</v>
      </c>
      <c r="Q68" s="162">
        <f t="shared" si="7"/>
        <v>0</v>
      </c>
      <c r="R68" s="162">
        <f t="shared" si="8"/>
        <v>0</v>
      </c>
      <c r="S68" s="163"/>
      <c r="T68" s="164">
        <f t="shared" ref="T68:T99" si="13">S68*H68</f>
        <v>0</v>
      </c>
      <c r="U68" s="163"/>
      <c r="V68" s="165">
        <f t="shared" si="9"/>
        <v>0</v>
      </c>
      <c r="W68" s="291">
        <f t="shared" si="10"/>
        <v>0</v>
      </c>
      <c r="X68" s="291">
        <f t="shared" si="11"/>
        <v>0</v>
      </c>
    </row>
    <row r="69" spans="1:24">
      <c r="A69" s="210" t="s">
        <v>9</v>
      </c>
      <c r="B69" s="211" t="s">
        <v>137</v>
      </c>
      <c r="C69" s="212">
        <v>8</v>
      </c>
      <c r="D69" s="213">
        <v>3</v>
      </c>
      <c r="E69" s="214"/>
      <c r="F69" s="215"/>
      <c r="G69" s="215">
        <f t="shared" ref="G69:G132" si="14">E69-F69</f>
        <v>0</v>
      </c>
      <c r="H69" s="216">
        <v>58</v>
      </c>
      <c r="I69" s="216">
        <f t="shared" ref="I69:I132" si="15">G69*H69</f>
        <v>0</v>
      </c>
      <c r="J69" s="215"/>
      <c r="K69" s="217">
        <v>2</v>
      </c>
      <c r="L69" s="217">
        <f t="shared" ref="L69:L132" si="16">J69*K69</f>
        <v>0</v>
      </c>
      <c r="M69" s="218">
        <f t="shared" ref="M69:M132" si="17">I69+L69</f>
        <v>0</v>
      </c>
      <c r="N69" s="219">
        <f t="shared" ref="N69:N152" si="18">H69-K69</f>
        <v>56</v>
      </c>
      <c r="O69" s="215"/>
      <c r="P69" s="161">
        <f t="shared" ref="P69:P132" si="19">N69*O69</f>
        <v>0</v>
      </c>
      <c r="Q69" s="162">
        <f t="shared" ref="Q69:Q132" si="20">J69-O69</f>
        <v>0</v>
      </c>
      <c r="R69" s="162">
        <f t="shared" ref="R69:R132" si="21">N69*Q69</f>
        <v>0</v>
      </c>
      <c r="S69" s="163"/>
      <c r="T69" s="164">
        <f t="shared" si="13"/>
        <v>0</v>
      </c>
      <c r="U69" s="163"/>
      <c r="V69" s="165">
        <f t="shared" ref="V69:V152" si="22">H69*U69</f>
        <v>0</v>
      </c>
      <c r="W69" s="291">
        <f t="shared" ref="W69:W132" si="23">K69*O69</f>
        <v>0</v>
      </c>
      <c r="X69" s="291">
        <f t="shared" ref="X69:X132" si="24">K69*Q69</f>
        <v>0</v>
      </c>
    </row>
    <row r="70" spans="1:24">
      <c r="A70" s="210" t="s">
        <v>9</v>
      </c>
      <c r="B70" s="220" t="s">
        <v>138</v>
      </c>
      <c r="C70" s="221">
        <v>8</v>
      </c>
      <c r="D70" s="222">
        <v>3</v>
      </c>
      <c r="E70" s="214"/>
      <c r="F70" s="215"/>
      <c r="G70" s="215">
        <f t="shared" si="14"/>
        <v>0</v>
      </c>
      <c r="H70" s="216">
        <v>148</v>
      </c>
      <c r="I70" s="216">
        <f t="shared" si="15"/>
        <v>0</v>
      </c>
      <c r="J70" s="215"/>
      <c r="K70" s="217">
        <v>7</v>
      </c>
      <c r="L70" s="217">
        <f t="shared" si="16"/>
        <v>0</v>
      </c>
      <c r="M70" s="218">
        <f t="shared" si="17"/>
        <v>0</v>
      </c>
      <c r="N70" s="219">
        <f t="shared" si="18"/>
        <v>141</v>
      </c>
      <c r="O70" s="223"/>
      <c r="P70" s="166">
        <f t="shared" si="19"/>
        <v>0</v>
      </c>
      <c r="Q70" s="166">
        <f t="shared" si="20"/>
        <v>0</v>
      </c>
      <c r="R70" s="166">
        <f t="shared" si="21"/>
        <v>0</v>
      </c>
      <c r="S70" s="167"/>
      <c r="T70" s="166">
        <f t="shared" si="13"/>
        <v>0</v>
      </c>
      <c r="U70" s="167"/>
      <c r="V70" s="168">
        <f t="shared" si="22"/>
        <v>0</v>
      </c>
      <c r="W70" s="291">
        <f t="shared" si="23"/>
        <v>0</v>
      </c>
      <c r="X70" s="291">
        <f t="shared" si="24"/>
        <v>0</v>
      </c>
    </row>
    <row r="71" spans="1:24">
      <c r="A71" s="210" t="s">
        <v>9</v>
      </c>
      <c r="B71" s="220" t="s">
        <v>139</v>
      </c>
      <c r="C71" s="221">
        <v>8</v>
      </c>
      <c r="D71" s="222">
        <v>3</v>
      </c>
      <c r="E71" s="214"/>
      <c r="F71" s="215"/>
      <c r="G71" s="215">
        <f t="shared" si="14"/>
        <v>0</v>
      </c>
      <c r="H71" s="216">
        <v>84</v>
      </c>
      <c r="I71" s="216">
        <f t="shared" si="15"/>
        <v>0</v>
      </c>
      <c r="J71" s="215"/>
      <c r="K71" s="217">
        <v>4</v>
      </c>
      <c r="L71" s="217">
        <f t="shared" si="16"/>
        <v>0</v>
      </c>
      <c r="M71" s="218">
        <f t="shared" si="17"/>
        <v>0</v>
      </c>
      <c r="N71" s="219">
        <f t="shared" si="18"/>
        <v>80</v>
      </c>
      <c r="O71" s="223"/>
      <c r="P71" s="166">
        <f t="shared" si="19"/>
        <v>0</v>
      </c>
      <c r="Q71" s="166">
        <f t="shared" si="20"/>
        <v>0</v>
      </c>
      <c r="R71" s="166">
        <f t="shared" si="21"/>
        <v>0</v>
      </c>
      <c r="S71" s="167"/>
      <c r="T71" s="166">
        <f t="shared" si="13"/>
        <v>0</v>
      </c>
      <c r="U71" s="167"/>
      <c r="V71" s="168">
        <f t="shared" si="22"/>
        <v>0</v>
      </c>
      <c r="W71" s="291">
        <f t="shared" si="23"/>
        <v>0</v>
      </c>
      <c r="X71" s="291">
        <f t="shared" si="24"/>
        <v>0</v>
      </c>
    </row>
    <row r="72" spans="1:24">
      <c r="A72" s="210" t="s">
        <v>9</v>
      </c>
      <c r="B72" s="220" t="s">
        <v>140</v>
      </c>
      <c r="C72" s="221">
        <v>8</v>
      </c>
      <c r="D72" s="222">
        <v>3</v>
      </c>
      <c r="E72" s="214"/>
      <c r="F72" s="215"/>
      <c r="G72" s="215">
        <f t="shared" si="14"/>
        <v>0</v>
      </c>
      <c r="H72" s="216">
        <v>158</v>
      </c>
      <c r="I72" s="216">
        <f t="shared" si="15"/>
        <v>0</v>
      </c>
      <c r="J72" s="215"/>
      <c r="K72" s="217">
        <v>7</v>
      </c>
      <c r="L72" s="217">
        <f t="shared" si="16"/>
        <v>0</v>
      </c>
      <c r="M72" s="218">
        <f t="shared" si="17"/>
        <v>0</v>
      </c>
      <c r="N72" s="219">
        <f t="shared" si="18"/>
        <v>151</v>
      </c>
      <c r="O72" s="223"/>
      <c r="P72" s="166">
        <f t="shared" si="19"/>
        <v>0</v>
      </c>
      <c r="Q72" s="166">
        <f t="shared" si="20"/>
        <v>0</v>
      </c>
      <c r="R72" s="166">
        <f t="shared" si="21"/>
        <v>0</v>
      </c>
      <c r="S72" s="167"/>
      <c r="T72" s="166">
        <f t="shared" si="13"/>
        <v>0</v>
      </c>
      <c r="U72" s="167"/>
      <c r="V72" s="168">
        <f t="shared" si="22"/>
        <v>0</v>
      </c>
      <c r="W72" s="291">
        <f t="shared" si="23"/>
        <v>0</v>
      </c>
      <c r="X72" s="291">
        <f t="shared" si="24"/>
        <v>0</v>
      </c>
    </row>
    <row r="73" spans="1:24">
      <c r="A73" s="210" t="s">
        <v>9</v>
      </c>
      <c r="B73" s="220" t="s">
        <v>141</v>
      </c>
      <c r="C73" s="221">
        <v>8</v>
      </c>
      <c r="D73" s="222">
        <v>3</v>
      </c>
      <c r="E73" s="214"/>
      <c r="F73" s="215"/>
      <c r="G73" s="215">
        <f t="shared" si="14"/>
        <v>0</v>
      </c>
      <c r="H73" s="216">
        <v>164</v>
      </c>
      <c r="I73" s="216">
        <f t="shared" si="15"/>
        <v>0</v>
      </c>
      <c r="J73" s="215"/>
      <c r="K73" s="217">
        <v>7</v>
      </c>
      <c r="L73" s="217">
        <f t="shared" si="16"/>
        <v>0</v>
      </c>
      <c r="M73" s="218">
        <f t="shared" si="17"/>
        <v>0</v>
      </c>
      <c r="N73" s="219">
        <f t="shared" si="18"/>
        <v>157</v>
      </c>
      <c r="O73" s="223"/>
      <c r="P73" s="166">
        <f t="shared" si="19"/>
        <v>0</v>
      </c>
      <c r="Q73" s="166">
        <f t="shared" si="20"/>
        <v>0</v>
      </c>
      <c r="R73" s="166">
        <f t="shared" si="21"/>
        <v>0</v>
      </c>
      <c r="S73" s="167"/>
      <c r="T73" s="166">
        <f t="shared" si="13"/>
        <v>0</v>
      </c>
      <c r="U73" s="167"/>
      <c r="V73" s="168">
        <f t="shared" si="22"/>
        <v>0</v>
      </c>
      <c r="W73" s="291">
        <f t="shared" si="23"/>
        <v>0</v>
      </c>
      <c r="X73" s="291">
        <f t="shared" si="24"/>
        <v>0</v>
      </c>
    </row>
    <row r="74" spans="1:24">
      <c r="A74" s="210" t="s">
        <v>9</v>
      </c>
      <c r="B74" s="220" t="s">
        <v>142</v>
      </c>
      <c r="C74" s="221">
        <v>8</v>
      </c>
      <c r="D74" s="222">
        <v>3</v>
      </c>
      <c r="E74" s="214"/>
      <c r="F74" s="215"/>
      <c r="G74" s="215">
        <f t="shared" si="14"/>
        <v>0</v>
      </c>
      <c r="H74" s="216">
        <v>56</v>
      </c>
      <c r="I74" s="216">
        <f t="shared" si="15"/>
        <v>0</v>
      </c>
      <c r="J74" s="215"/>
      <c r="K74" s="217">
        <v>3</v>
      </c>
      <c r="L74" s="217">
        <f t="shared" si="16"/>
        <v>0</v>
      </c>
      <c r="M74" s="218">
        <f t="shared" si="17"/>
        <v>0</v>
      </c>
      <c r="N74" s="219">
        <f t="shared" si="18"/>
        <v>53</v>
      </c>
      <c r="O74" s="223"/>
      <c r="P74" s="166">
        <f t="shared" si="19"/>
        <v>0</v>
      </c>
      <c r="Q74" s="166">
        <f t="shared" si="20"/>
        <v>0</v>
      </c>
      <c r="R74" s="166">
        <f t="shared" si="21"/>
        <v>0</v>
      </c>
      <c r="S74" s="167"/>
      <c r="T74" s="166">
        <f t="shared" si="13"/>
        <v>0</v>
      </c>
      <c r="U74" s="167"/>
      <c r="V74" s="168">
        <f t="shared" si="22"/>
        <v>0</v>
      </c>
      <c r="W74" s="291">
        <f t="shared" si="23"/>
        <v>0</v>
      </c>
      <c r="X74" s="291">
        <f t="shared" si="24"/>
        <v>0</v>
      </c>
    </row>
    <row r="75" spans="1:24">
      <c r="A75" s="210" t="s">
        <v>9</v>
      </c>
      <c r="B75" s="211" t="s">
        <v>130</v>
      </c>
      <c r="C75" s="212">
        <v>9</v>
      </c>
      <c r="D75" s="213">
        <v>5</v>
      </c>
      <c r="E75" s="214"/>
      <c r="F75" s="215"/>
      <c r="G75" s="215">
        <f t="shared" si="14"/>
        <v>0</v>
      </c>
      <c r="H75" s="216">
        <v>117</v>
      </c>
      <c r="I75" s="216">
        <f t="shared" si="15"/>
        <v>0</v>
      </c>
      <c r="J75" s="215"/>
      <c r="K75" s="217">
        <v>5</v>
      </c>
      <c r="L75" s="217">
        <f t="shared" si="16"/>
        <v>0</v>
      </c>
      <c r="M75" s="218">
        <f t="shared" si="17"/>
        <v>0</v>
      </c>
      <c r="N75" s="219">
        <f t="shared" si="18"/>
        <v>112</v>
      </c>
      <c r="O75" s="215"/>
      <c r="P75" s="161">
        <f t="shared" si="19"/>
        <v>0</v>
      </c>
      <c r="Q75" s="162">
        <f t="shared" si="20"/>
        <v>0</v>
      </c>
      <c r="R75" s="162">
        <f t="shared" si="21"/>
        <v>0</v>
      </c>
      <c r="S75" s="163"/>
      <c r="T75" s="164">
        <f t="shared" si="13"/>
        <v>0</v>
      </c>
      <c r="U75" s="163"/>
      <c r="V75" s="165">
        <f t="shared" si="22"/>
        <v>0</v>
      </c>
      <c r="W75" s="291">
        <f t="shared" si="23"/>
        <v>0</v>
      </c>
      <c r="X75" s="291">
        <f t="shared" si="24"/>
        <v>0</v>
      </c>
    </row>
    <row r="76" spans="1:24">
      <c r="A76" s="210" t="s">
        <v>9</v>
      </c>
      <c r="B76" s="211" t="s">
        <v>131</v>
      </c>
      <c r="C76" s="212">
        <v>9</v>
      </c>
      <c r="D76" s="213">
        <v>5</v>
      </c>
      <c r="E76" s="214"/>
      <c r="F76" s="215"/>
      <c r="G76" s="215">
        <f t="shared" si="14"/>
        <v>0</v>
      </c>
      <c r="H76" s="216">
        <v>61</v>
      </c>
      <c r="I76" s="216">
        <f t="shared" si="15"/>
        <v>0</v>
      </c>
      <c r="J76" s="215"/>
      <c r="K76" s="217">
        <v>3</v>
      </c>
      <c r="L76" s="217">
        <f t="shared" si="16"/>
        <v>0</v>
      </c>
      <c r="M76" s="218">
        <f t="shared" si="17"/>
        <v>0</v>
      </c>
      <c r="N76" s="219">
        <f t="shared" si="18"/>
        <v>58</v>
      </c>
      <c r="O76" s="215"/>
      <c r="P76" s="161">
        <f t="shared" si="19"/>
        <v>0</v>
      </c>
      <c r="Q76" s="162">
        <f t="shared" si="20"/>
        <v>0</v>
      </c>
      <c r="R76" s="162">
        <f t="shared" si="21"/>
        <v>0</v>
      </c>
      <c r="S76" s="163"/>
      <c r="T76" s="164">
        <f t="shared" si="13"/>
        <v>0</v>
      </c>
      <c r="U76" s="163"/>
      <c r="V76" s="165">
        <f t="shared" si="22"/>
        <v>0</v>
      </c>
      <c r="W76" s="291">
        <f t="shared" si="23"/>
        <v>0</v>
      </c>
      <c r="X76" s="291">
        <f t="shared" si="24"/>
        <v>0</v>
      </c>
    </row>
    <row r="77" spans="1:24">
      <c r="A77" s="210" t="s">
        <v>9</v>
      </c>
      <c r="B77" s="211" t="s">
        <v>132</v>
      </c>
      <c r="C77" s="212">
        <v>9</v>
      </c>
      <c r="D77" s="213">
        <v>5</v>
      </c>
      <c r="E77" s="214"/>
      <c r="F77" s="215"/>
      <c r="G77" s="215">
        <f t="shared" si="14"/>
        <v>0</v>
      </c>
      <c r="H77" s="216">
        <v>149</v>
      </c>
      <c r="I77" s="216">
        <f t="shared" si="15"/>
        <v>0</v>
      </c>
      <c r="J77" s="215"/>
      <c r="K77" s="217">
        <v>7</v>
      </c>
      <c r="L77" s="217">
        <f t="shared" si="16"/>
        <v>0</v>
      </c>
      <c r="M77" s="218">
        <f t="shared" si="17"/>
        <v>0</v>
      </c>
      <c r="N77" s="219">
        <f t="shared" si="18"/>
        <v>142</v>
      </c>
      <c r="O77" s="215"/>
      <c r="P77" s="161">
        <f t="shared" si="19"/>
        <v>0</v>
      </c>
      <c r="Q77" s="162">
        <f t="shared" si="20"/>
        <v>0</v>
      </c>
      <c r="R77" s="162">
        <f t="shared" si="21"/>
        <v>0</v>
      </c>
      <c r="S77" s="163"/>
      <c r="T77" s="164">
        <f t="shared" si="13"/>
        <v>0</v>
      </c>
      <c r="U77" s="163"/>
      <c r="V77" s="165">
        <f t="shared" si="22"/>
        <v>0</v>
      </c>
      <c r="W77" s="291">
        <f t="shared" si="23"/>
        <v>0</v>
      </c>
      <c r="X77" s="291">
        <f t="shared" si="24"/>
        <v>0</v>
      </c>
    </row>
    <row r="78" spans="1:24">
      <c r="A78" s="210" t="s">
        <v>9</v>
      </c>
      <c r="B78" s="211" t="s">
        <v>133</v>
      </c>
      <c r="C78" s="212">
        <v>9</v>
      </c>
      <c r="D78" s="213">
        <v>5</v>
      </c>
      <c r="E78" s="214"/>
      <c r="F78" s="215"/>
      <c r="G78" s="215">
        <f t="shared" si="14"/>
        <v>0</v>
      </c>
      <c r="H78" s="216">
        <v>46</v>
      </c>
      <c r="I78" s="216">
        <f t="shared" si="15"/>
        <v>0</v>
      </c>
      <c r="J78" s="215"/>
      <c r="K78" s="217">
        <v>2</v>
      </c>
      <c r="L78" s="217">
        <f t="shared" si="16"/>
        <v>0</v>
      </c>
      <c r="M78" s="218">
        <f t="shared" si="17"/>
        <v>0</v>
      </c>
      <c r="N78" s="219">
        <f t="shared" si="18"/>
        <v>44</v>
      </c>
      <c r="O78" s="215"/>
      <c r="P78" s="161">
        <f t="shared" si="19"/>
        <v>0</v>
      </c>
      <c r="Q78" s="162">
        <f t="shared" si="20"/>
        <v>0</v>
      </c>
      <c r="R78" s="162">
        <f t="shared" si="21"/>
        <v>0</v>
      </c>
      <c r="S78" s="163"/>
      <c r="T78" s="164">
        <f t="shared" si="13"/>
        <v>0</v>
      </c>
      <c r="U78" s="163"/>
      <c r="V78" s="165">
        <f t="shared" si="22"/>
        <v>0</v>
      </c>
      <c r="W78" s="291">
        <f t="shared" si="23"/>
        <v>0</v>
      </c>
      <c r="X78" s="291">
        <f t="shared" si="24"/>
        <v>0</v>
      </c>
    </row>
    <row r="79" spans="1:24">
      <c r="A79" s="210" t="s">
        <v>9</v>
      </c>
      <c r="B79" s="211" t="s">
        <v>134</v>
      </c>
      <c r="C79" s="212">
        <v>9</v>
      </c>
      <c r="D79" s="213">
        <v>5</v>
      </c>
      <c r="E79" s="214"/>
      <c r="F79" s="215"/>
      <c r="G79" s="215">
        <f t="shared" si="14"/>
        <v>0</v>
      </c>
      <c r="H79" s="216">
        <v>146</v>
      </c>
      <c r="I79" s="216">
        <f t="shared" si="15"/>
        <v>0</v>
      </c>
      <c r="J79" s="215"/>
      <c r="K79" s="217">
        <v>7</v>
      </c>
      <c r="L79" s="217">
        <f t="shared" si="16"/>
        <v>0</v>
      </c>
      <c r="M79" s="218">
        <f t="shared" si="17"/>
        <v>0</v>
      </c>
      <c r="N79" s="219">
        <f t="shared" si="18"/>
        <v>139</v>
      </c>
      <c r="O79" s="215"/>
      <c r="P79" s="161">
        <f t="shared" si="19"/>
        <v>0</v>
      </c>
      <c r="Q79" s="162">
        <f t="shared" si="20"/>
        <v>0</v>
      </c>
      <c r="R79" s="162">
        <f t="shared" si="21"/>
        <v>0</v>
      </c>
      <c r="S79" s="163"/>
      <c r="T79" s="164">
        <f t="shared" si="13"/>
        <v>0</v>
      </c>
      <c r="U79" s="163"/>
      <c r="V79" s="165">
        <f t="shared" si="22"/>
        <v>0</v>
      </c>
      <c r="W79" s="291">
        <f t="shared" si="23"/>
        <v>0</v>
      </c>
      <c r="X79" s="291">
        <f t="shared" si="24"/>
        <v>0</v>
      </c>
    </row>
    <row r="80" spans="1:24">
      <c r="A80" s="210" t="s">
        <v>9</v>
      </c>
      <c r="B80" s="211" t="s">
        <v>135</v>
      </c>
      <c r="C80" s="212">
        <v>9</v>
      </c>
      <c r="D80" s="213">
        <v>5</v>
      </c>
      <c r="E80" s="214"/>
      <c r="F80" s="215"/>
      <c r="G80" s="215">
        <f t="shared" si="14"/>
        <v>0</v>
      </c>
      <c r="H80" s="216">
        <v>58</v>
      </c>
      <c r="I80" s="216">
        <f t="shared" si="15"/>
        <v>0</v>
      </c>
      <c r="J80" s="215"/>
      <c r="K80" s="217">
        <v>3</v>
      </c>
      <c r="L80" s="217">
        <f t="shared" si="16"/>
        <v>0</v>
      </c>
      <c r="M80" s="218">
        <f t="shared" si="17"/>
        <v>0</v>
      </c>
      <c r="N80" s="219">
        <f t="shared" si="18"/>
        <v>55</v>
      </c>
      <c r="O80" s="215"/>
      <c r="P80" s="161">
        <f t="shared" si="19"/>
        <v>0</v>
      </c>
      <c r="Q80" s="162">
        <f t="shared" si="20"/>
        <v>0</v>
      </c>
      <c r="R80" s="162">
        <f t="shared" si="21"/>
        <v>0</v>
      </c>
      <c r="S80" s="163"/>
      <c r="T80" s="164">
        <f t="shared" si="13"/>
        <v>0</v>
      </c>
      <c r="U80" s="163"/>
      <c r="V80" s="165">
        <f t="shared" si="22"/>
        <v>0</v>
      </c>
      <c r="W80" s="291">
        <f t="shared" si="23"/>
        <v>0</v>
      </c>
      <c r="X80" s="291">
        <f t="shared" si="24"/>
        <v>0</v>
      </c>
    </row>
    <row r="81" spans="1:24">
      <c r="A81" s="210" t="s">
        <v>9</v>
      </c>
      <c r="B81" s="211" t="s">
        <v>136</v>
      </c>
      <c r="C81" s="212">
        <v>9</v>
      </c>
      <c r="D81" s="213">
        <v>5</v>
      </c>
      <c r="E81" s="214"/>
      <c r="F81" s="215"/>
      <c r="G81" s="215">
        <f t="shared" si="14"/>
        <v>0</v>
      </c>
      <c r="H81" s="216">
        <v>135</v>
      </c>
      <c r="I81" s="216">
        <f t="shared" si="15"/>
        <v>0</v>
      </c>
      <c r="J81" s="215"/>
      <c r="K81" s="217">
        <v>6</v>
      </c>
      <c r="L81" s="217">
        <f t="shared" si="16"/>
        <v>0</v>
      </c>
      <c r="M81" s="218">
        <f t="shared" si="17"/>
        <v>0</v>
      </c>
      <c r="N81" s="219">
        <f t="shared" si="18"/>
        <v>129</v>
      </c>
      <c r="O81" s="215"/>
      <c r="P81" s="161">
        <f t="shared" si="19"/>
        <v>0</v>
      </c>
      <c r="Q81" s="162">
        <f t="shared" si="20"/>
        <v>0</v>
      </c>
      <c r="R81" s="162">
        <f t="shared" si="21"/>
        <v>0</v>
      </c>
      <c r="S81" s="163"/>
      <c r="T81" s="164">
        <f t="shared" si="13"/>
        <v>0</v>
      </c>
      <c r="U81" s="163"/>
      <c r="V81" s="165">
        <f t="shared" si="22"/>
        <v>0</v>
      </c>
      <c r="W81" s="291">
        <f t="shared" si="23"/>
        <v>0</v>
      </c>
      <c r="X81" s="291">
        <f t="shared" si="24"/>
        <v>0</v>
      </c>
    </row>
    <row r="82" spans="1:24">
      <c r="A82" s="210" t="s">
        <v>9</v>
      </c>
      <c r="B82" s="211" t="s">
        <v>137</v>
      </c>
      <c r="C82" s="212">
        <v>9</v>
      </c>
      <c r="D82" s="213">
        <v>5</v>
      </c>
      <c r="E82" s="214"/>
      <c r="F82" s="215"/>
      <c r="G82" s="215">
        <f t="shared" si="14"/>
        <v>0</v>
      </c>
      <c r="H82" s="216">
        <v>57</v>
      </c>
      <c r="I82" s="216">
        <f t="shared" si="15"/>
        <v>0</v>
      </c>
      <c r="J82" s="215"/>
      <c r="K82" s="217">
        <v>3</v>
      </c>
      <c r="L82" s="217">
        <f t="shared" si="16"/>
        <v>0</v>
      </c>
      <c r="M82" s="218">
        <f t="shared" si="17"/>
        <v>0</v>
      </c>
      <c r="N82" s="219">
        <f t="shared" si="18"/>
        <v>54</v>
      </c>
      <c r="O82" s="215"/>
      <c r="P82" s="161">
        <f t="shared" si="19"/>
        <v>0</v>
      </c>
      <c r="Q82" s="162">
        <f t="shared" si="20"/>
        <v>0</v>
      </c>
      <c r="R82" s="162">
        <f t="shared" si="21"/>
        <v>0</v>
      </c>
      <c r="S82" s="163"/>
      <c r="T82" s="164">
        <f t="shared" si="13"/>
        <v>0</v>
      </c>
      <c r="U82" s="163"/>
      <c r="V82" s="165">
        <f t="shared" si="22"/>
        <v>0</v>
      </c>
      <c r="W82" s="291">
        <f t="shared" si="23"/>
        <v>0</v>
      </c>
      <c r="X82" s="291">
        <f t="shared" si="24"/>
        <v>0</v>
      </c>
    </row>
    <row r="83" spans="1:24">
      <c r="A83" s="210" t="s">
        <v>9</v>
      </c>
      <c r="B83" s="220" t="s">
        <v>138</v>
      </c>
      <c r="C83" s="221">
        <v>9</v>
      </c>
      <c r="D83" s="222">
        <v>5</v>
      </c>
      <c r="E83" s="214"/>
      <c r="F83" s="215"/>
      <c r="G83" s="215">
        <f t="shared" si="14"/>
        <v>0</v>
      </c>
      <c r="H83" s="216">
        <v>166</v>
      </c>
      <c r="I83" s="216">
        <f t="shared" si="15"/>
        <v>0</v>
      </c>
      <c r="J83" s="215"/>
      <c r="K83" s="217">
        <v>8</v>
      </c>
      <c r="L83" s="217">
        <f t="shared" si="16"/>
        <v>0</v>
      </c>
      <c r="M83" s="218">
        <f t="shared" si="17"/>
        <v>0</v>
      </c>
      <c r="N83" s="219">
        <f t="shared" si="18"/>
        <v>158</v>
      </c>
      <c r="O83" s="223"/>
      <c r="P83" s="166">
        <f t="shared" si="19"/>
        <v>0</v>
      </c>
      <c r="Q83" s="166">
        <f t="shared" si="20"/>
        <v>0</v>
      </c>
      <c r="R83" s="166">
        <f t="shared" si="21"/>
        <v>0</v>
      </c>
      <c r="S83" s="167"/>
      <c r="T83" s="166">
        <f t="shared" si="13"/>
        <v>0</v>
      </c>
      <c r="U83" s="167"/>
      <c r="V83" s="168">
        <f t="shared" si="22"/>
        <v>0</v>
      </c>
      <c r="W83" s="291">
        <f t="shared" si="23"/>
        <v>0</v>
      </c>
      <c r="X83" s="291">
        <f t="shared" si="24"/>
        <v>0</v>
      </c>
    </row>
    <row r="84" spans="1:24">
      <c r="A84" s="210" t="s">
        <v>9</v>
      </c>
      <c r="B84" s="220" t="s">
        <v>139</v>
      </c>
      <c r="C84" s="221">
        <v>9</v>
      </c>
      <c r="D84" s="222">
        <v>5</v>
      </c>
      <c r="E84" s="214"/>
      <c r="F84" s="215"/>
      <c r="G84" s="215">
        <f t="shared" si="14"/>
        <v>0</v>
      </c>
      <c r="H84" s="216">
        <v>86</v>
      </c>
      <c r="I84" s="216">
        <f t="shared" si="15"/>
        <v>0</v>
      </c>
      <c r="J84" s="215"/>
      <c r="K84" s="217">
        <v>4</v>
      </c>
      <c r="L84" s="217">
        <f t="shared" si="16"/>
        <v>0</v>
      </c>
      <c r="M84" s="218">
        <f t="shared" si="17"/>
        <v>0</v>
      </c>
      <c r="N84" s="219">
        <f t="shared" si="18"/>
        <v>82</v>
      </c>
      <c r="O84" s="223"/>
      <c r="P84" s="166">
        <f t="shared" si="19"/>
        <v>0</v>
      </c>
      <c r="Q84" s="166">
        <f t="shared" si="20"/>
        <v>0</v>
      </c>
      <c r="R84" s="166">
        <f t="shared" si="21"/>
        <v>0</v>
      </c>
      <c r="S84" s="167"/>
      <c r="T84" s="166">
        <f t="shared" si="13"/>
        <v>0</v>
      </c>
      <c r="U84" s="167"/>
      <c r="V84" s="168">
        <f t="shared" si="22"/>
        <v>0</v>
      </c>
      <c r="W84" s="291">
        <f t="shared" si="23"/>
        <v>0</v>
      </c>
      <c r="X84" s="291">
        <f t="shared" si="24"/>
        <v>0</v>
      </c>
    </row>
    <row r="85" spans="1:24">
      <c r="A85" s="210" t="s">
        <v>9</v>
      </c>
      <c r="B85" s="220" t="s">
        <v>140</v>
      </c>
      <c r="C85" s="221">
        <v>9</v>
      </c>
      <c r="D85" s="222">
        <v>5</v>
      </c>
      <c r="E85" s="214"/>
      <c r="F85" s="215"/>
      <c r="G85" s="215">
        <f t="shared" si="14"/>
        <v>0</v>
      </c>
      <c r="H85" s="216">
        <v>148</v>
      </c>
      <c r="I85" s="216">
        <f t="shared" si="15"/>
        <v>0</v>
      </c>
      <c r="J85" s="215"/>
      <c r="K85" s="217">
        <v>6</v>
      </c>
      <c r="L85" s="217">
        <f t="shared" si="16"/>
        <v>0</v>
      </c>
      <c r="M85" s="218">
        <f t="shared" si="17"/>
        <v>0</v>
      </c>
      <c r="N85" s="219">
        <f t="shared" si="18"/>
        <v>142</v>
      </c>
      <c r="O85" s="223"/>
      <c r="P85" s="166">
        <f t="shared" si="19"/>
        <v>0</v>
      </c>
      <c r="Q85" s="166">
        <f t="shared" si="20"/>
        <v>0</v>
      </c>
      <c r="R85" s="166">
        <f t="shared" si="21"/>
        <v>0</v>
      </c>
      <c r="S85" s="167"/>
      <c r="T85" s="166">
        <f t="shared" si="13"/>
        <v>0</v>
      </c>
      <c r="U85" s="167"/>
      <c r="V85" s="168">
        <f t="shared" si="22"/>
        <v>0</v>
      </c>
      <c r="W85" s="291">
        <f t="shared" si="23"/>
        <v>0</v>
      </c>
      <c r="X85" s="291">
        <f t="shared" si="24"/>
        <v>0</v>
      </c>
    </row>
    <row r="86" spans="1:24">
      <c r="A86" s="210" t="s">
        <v>9</v>
      </c>
      <c r="B86" s="220" t="s">
        <v>141</v>
      </c>
      <c r="C86" s="221">
        <v>9</v>
      </c>
      <c r="D86" s="222">
        <v>5</v>
      </c>
      <c r="E86" s="214"/>
      <c r="F86" s="215"/>
      <c r="G86" s="215">
        <f t="shared" si="14"/>
        <v>0</v>
      </c>
      <c r="H86" s="216">
        <v>183</v>
      </c>
      <c r="I86" s="216">
        <f t="shared" si="15"/>
        <v>0</v>
      </c>
      <c r="J86" s="215"/>
      <c r="K86" s="217">
        <v>8</v>
      </c>
      <c r="L86" s="217">
        <f t="shared" si="16"/>
        <v>0</v>
      </c>
      <c r="M86" s="218">
        <f t="shared" si="17"/>
        <v>0</v>
      </c>
      <c r="N86" s="219">
        <f t="shared" si="18"/>
        <v>175</v>
      </c>
      <c r="O86" s="223"/>
      <c r="P86" s="166">
        <f t="shared" si="19"/>
        <v>0</v>
      </c>
      <c r="Q86" s="166">
        <f t="shared" si="20"/>
        <v>0</v>
      </c>
      <c r="R86" s="166">
        <f t="shared" si="21"/>
        <v>0</v>
      </c>
      <c r="S86" s="167"/>
      <c r="T86" s="166">
        <f t="shared" si="13"/>
        <v>0</v>
      </c>
      <c r="U86" s="167"/>
      <c r="V86" s="168">
        <f t="shared" si="22"/>
        <v>0</v>
      </c>
      <c r="W86" s="291">
        <f t="shared" si="23"/>
        <v>0</v>
      </c>
      <c r="X86" s="291">
        <f t="shared" si="24"/>
        <v>0</v>
      </c>
    </row>
    <row r="87" spans="1:24">
      <c r="A87" s="210" t="s">
        <v>9</v>
      </c>
      <c r="B87" s="220" t="s">
        <v>142</v>
      </c>
      <c r="C87" s="221">
        <v>9</v>
      </c>
      <c r="D87" s="222">
        <v>5</v>
      </c>
      <c r="E87" s="214"/>
      <c r="F87" s="215"/>
      <c r="G87" s="215">
        <f t="shared" si="14"/>
        <v>0</v>
      </c>
      <c r="H87" s="216">
        <v>48</v>
      </c>
      <c r="I87" s="216">
        <f t="shared" si="15"/>
        <v>0</v>
      </c>
      <c r="J87" s="215"/>
      <c r="K87" s="217">
        <v>3</v>
      </c>
      <c r="L87" s="217">
        <f t="shared" si="16"/>
        <v>0</v>
      </c>
      <c r="M87" s="218">
        <f t="shared" si="17"/>
        <v>0</v>
      </c>
      <c r="N87" s="219">
        <f t="shared" si="18"/>
        <v>45</v>
      </c>
      <c r="O87" s="223"/>
      <c r="P87" s="166">
        <f t="shared" si="19"/>
        <v>0</v>
      </c>
      <c r="Q87" s="166">
        <f t="shared" si="20"/>
        <v>0</v>
      </c>
      <c r="R87" s="166">
        <f t="shared" si="21"/>
        <v>0</v>
      </c>
      <c r="S87" s="167"/>
      <c r="T87" s="166">
        <f t="shared" si="13"/>
        <v>0</v>
      </c>
      <c r="U87" s="167"/>
      <c r="V87" s="168">
        <f t="shared" si="22"/>
        <v>0</v>
      </c>
      <c r="W87" s="291">
        <f t="shared" si="23"/>
        <v>0</v>
      </c>
      <c r="X87" s="291">
        <f t="shared" si="24"/>
        <v>0</v>
      </c>
    </row>
    <row r="88" spans="1:24">
      <c r="A88" s="4" t="s">
        <v>10</v>
      </c>
      <c r="B88" s="224" t="s">
        <v>130</v>
      </c>
      <c r="C88" s="53">
        <v>7</v>
      </c>
      <c r="D88" s="6">
        <v>1</v>
      </c>
      <c r="E88" s="225"/>
      <c r="F88" s="226"/>
      <c r="G88" s="226">
        <f t="shared" si="14"/>
        <v>0</v>
      </c>
      <c r="H88" s="227">
        <v>134</v>
      </c>
      <c r="I88" s="227">
        <f t="shared" si="15"/>
        <v>0</v>
      </c>
      <c r="J88" s="226"/>
      <c r="K88" s="228">
        <v>6</v>
      </c>
      <c r="L88" s="228">
        <f t="shared" si="16"/>
        <v>0</v>
      </c>
      <c r="M88" s="229">
        <f t="shared" si="17"/>
        <v>0</v>
      </c>
      <c r="N88" s="230">
        <f t="shared" si="18"/>
        <v>128</v>
      </c>
      <c r="O88" s="226"/>
      <c r="P88" s="169">
        <f t="shared" si="19"/>
        <v>0</v>
      </c>
      <c r="Q88" s="170">
        <f t="shared" si="20"/>
        <v>0</v>
      </c>
      <c r="R88" s="170">
        <f t="shared" si="21"/>
        <v>0</v>
      </c>
      <c r="S88" s="171"/>
      <c r="T88" s="172">
        <f t="shared" si="13"/>
        <v>0</v>
      </c>
      <c r="U88" s="171"/>
      <c r="V88" s="173">
        <f t="shared" si="22"/>
        <v>0</v>
      </c>
      <c r="W88" s="291">
        <f t="shared" si="23"/>
        <v>0</v>
      </c>
      <c r="X88" s="291">
        <f t="shared" si="24"/>
        <v>0</v>
      </c>
    </row>
    <row r="89" spans="1:24">
      <c r="A89" s="4" t="s">
        <v>10</v>
      </c>
      <c r="B89" s="224" t="s">
        <v>131</v>
      </c>
      <c r="C89" s="53">
        <v>7</v>
      </c>
      <c r="D89" s="6">
        <v>1</v>
      </c>
      <c r="E89" s="225"/>
      <c r="F89" s="226"/>
      <c r="G89" s="226">
        <f t="shared" si="14"/>
        <v>0</v>
      </c>
      <c r="H89" s="227">
        <v>77</v>
      </c>
      <c r="I89" s="227">
        <f t="shared" si="15"/>
        <v>0</v>
      </c>
      <c r="J89" s="226"/>
      <c r="K89" s="228">
        <v>3</v>
      </c>
      <c r="L89" s="228">
        <f t="shared" si="16"/>
        <v>0</v>
      </c>
      <c r="M89" s="229">
        <f t="shared" si="17"/>
        <v>0</v>
      </c>
      <c r="N89" s="230">
        <f t="shared" si="18"/>
        <v>74</v>
      </c>
      <c r="O89" s="226"/>
      <c r="P89" s="169">
        <f t="shared" si="19"/>
        <v>0</v>
      </c>
      <c r="Q89" s="170">
        <f t="shared" si="20"/>
        <v>0</v>
      </c>
      <c r="R89" s="170">
        <f t="shared" si="21"/>
        <v>0</v>
      </c>
      <c r="S89" s="171"/>
      <c r="T89" s="172">
        <f t="shared" si="13"/>
        <v>0</v>
      </c>
      <c r="U89" s="171"/>
      <c r="V89" s="173">
        <f t="shared" si="22"/>
        <v>0</v>
      </c>
      <c r="W89" s="291">
        <f t="shared" si="23"/>
        <v>0</v>
      </c>
      <c r="X89" s="291">
        <f t="shared" si="24"/>
        <v>0</v>
      </c>
    </row>
    <row r="90" spans="1:24">
      <c r="A90" s="4" t="s">
        <v>10</v>
      </c>
      <c r="B90" s="224" t="s">
        <v>132</v>
      </c>
      <c r="C90" s="53">
        <v>7</v>
      </c>
      <c r="D90" s="6">
        <v>1</v>
      </c>
      <c r="E90" s="225"/>
      <c r="F90" s="226"/>
      <c r="G90" s="226">
        <f t="shared" si="14"/>
        <v>0</v>
      </c>
      <c r="H90" s="227">
        <v>191</v>
      </c>
      <c r="I90" s="227">
        <f t="shared" si="15"/>
        <v>0</v>
      </c>
      <c r="J90" s="226"/>
      <c r="K90" s="228">
        <v>9</v>
      </c>
      <c r="L90" s="228">
        <f t="shared" si="16"/>
        <v>0</v>
      </c>
      <c r="M90" s="229">
        <f t="shared" si="17"/>
        <v>0</v>
      </c>
      <c r="N90" s="230">
        <f t="shared" si="18"/>
        <v>182</v>
      </c>
      <c r="O90" s="226"/>
      <c r="P90" s="169">
        <f t="shared" si="19"/>
        <v>0</v>
      </c>
      <c r="Q90" s="170">
        <f t="shared" si="20"/>
        <v>0</v>
      </c>
      <c r="R90" s="170">
        <f t="shared" si="21"/>
        <v>0</v>
      </c>
      <c r="S90" s="171"/>
      <c r="T90" s="172">
        <f t="shared" si="13"/>
        <v>0</v>
      </c>
      <c r="U90" s="171"/>
      <c r="V90" s="173">
        <f t="shared" si="22"/>
        <v>0</v>
      </c>
      <c r="W90" s="291">
        <f t="shared" si="23"/>
        <v>0</v>
      </c>
      <c r="X90" s="291">
        <f t="shared" si="24"/>
        <v>0</v>
      </c>
    </row>
    <row r="91" spans="1:24">
      <c r="A91" s="4" t="s">
        <v>10</v>
      </c>
      <c r="B91" s="224" t="s">
        <v>133</v>
      </c>
      <c r="C91" s="53">
        <v>7</v>
      </c>
      <c r="D91" s="6">
        <v>1</v>
      </c>
      <c r="E91" s="225"/>
      <c r="F91" s="226"/>
      <c r="G91" s="226">
        <f t="shared" si="14"/>
        <v>0</v>
      </c>
      <c r="H91" s="227">
        <v>48</v>
      </c>
      <c r="I91" s="227">
        <f t="shared" si="15"/>
        <v>0</v>
      </c>
      <c r="J91" s="226"/>
      <c r="K91" s="228">
        <v>2</v>
      </c>
      <c r="L91" s="228">
        <f t="shared" si="16"/>
        <v>0</v>
      </c>
      <c r="M91" s="229">
        <f t="shared" si="17"/>
        <v>0</v>
      </c>
      <c r="N91" s="230">
        <f t="shared" si="18"/>
        <v>46</v>
      </c>
      <c r="O91" s="226"/>
      <c r="P91" s="169">
        <f t="shared" si="19"/>
        <v>0</v>
      </c>
      <c r="Q91" s="170">
        <f t="shared" si="20"/>
        <v>0</v>
      </c>
      <c r="R91" s="170">
        <f t="shared" si="21"/>
        <v>0</v>
      </c>
      <c r="S91" s="171"/>
      <c r="T91" s="172">
        <f t="shared" si="13"/>
        <v>0</v>
      </c>
      <c r="U91" s="171"/>
      <c r="V91" s="173">
        <f t="shared" si="22"/>
        <v>0</v>
      </c>
      <c r="W91" s="291">
        <f t="shared" si="23"/>
        <v>0</v>
      </c>
      <c r="X91" s="291">
        <f t="shared" si="24"/>
        <v>0</v>
      </c>
    </row>
    <row r="92" spans="1:24">
      <c r="A92" s="4" t="s">
        <v>10</v>
      </c>
      <c r="B92" s="224" t="s">
        <v>134</v>
      </c>
      <c r="C92" s="53">
        <v>7</v>
      </c>
      <c r="D92" s="6">
        <v>1</v>
      </c>
      <c r="E92" s="225"/>
      <c r="F92" s="226"/>
      <c r="G92" s="226">
        <f t="shared" si="14"/>
        <v>0</v>
      </c>
      <c r="H92" s="227">
        <v>176</v>
      </c>
      <c r="I92" s="227">
        <f t="shared" si="15"/>
        <v>0</v>
      </c>
      <c r="J92" s="226"/>
      <c r="K92" s="228">
        <v>8</v>
      </c>
      <c r="L92" s="228">
        <f t="shared" si="16"/>
        <v>0</v>
      </c>
      <c r="M92" s="229">
        <f t="shared" si="17"/>
        <v>0</v>
      </c>
      <c r="N92" s="230">
        <f t="shared" si="18"/>
        <v>168</v>
      </c>
      <c r="O92" s="226"/>
      <c r="P92" s="169">
        <f t="shared" si="19"/>
        <v>0</v>
      </c>
      <c r="Q92" s="170">
        <f t="shared" si="20"/>
        <v>0</v>
      </c>
      <c r="R92" s="170">
        <f t="shared" si="21"/>
        <v>0</v>
      </c>
      <c r="S92" s="171"/>
      <c r="T92" s="172">
        <f t="shared" si="13"/>
        <v>0</v>
      </c>
      <c r="U92" s="171"/>
      <c r="V92" s="173">
        <f t="shared" si="22"/>
        <v>0</v>
      </c>
      <c r="W92" s="291">
        <f t="shared" si="23"/>
        <v>0</v>
      </c>
      <c r="X92" s="291">
        <f t="shared" si="24"/>
        <v>0</v>
      </c>
    </row>
    <row r="93" spans="1:24">
      <c r="A93" s="4" t="s">
        <v>10</v>
      </c>
      <c r="B93" s="224" t="s">
        <v>135</v>
      </c>
      <c r="C93" s="53">
        <v>7</v>
      </c>
      <c r="D93" s="6">
        <v>1</v>
      </c>
      <c r="E93" s="225"/>
      <c r="F93" s="226"/>
      <c r="G93" s="226">
        <f t="shared" si="14"/>
        <v>0</v>
      </c>
      <c r="H93" s="227">
        <v>65</v>
      </c>
      <c r="I93" s="227">
        <f t="shared" si="15"/>
        <v>0</v>
      </c>
      <c r="J93" s="226"/>
      <c r="K93" s="228">
        <v>3</v>
      </c>
      <c r="L93" s="228">
        <f t="shared" si="16"/>
        <v>0</v>
      </c>
      <c r="M93" s="229">
        <f t="shared" si="17"/>
        <v>0</v>
      </c>
      <c r="N93" s="230">
        <f t="shared" si="18"/>
        <v>62</v>
      </c>
      <c r="O93" s="226"/>
      <c r="P93" s="169">
        <f t="shared" si="19"/>
        <v>0</v>
      </c>
      <c r="Q93" s="170">
        <f t="shared" si="20"/>
        <v>0</v>
      </c>
      <c r="R93" s="170">
        <f t="shared" si="21"/>
        <v>0</v>
      </c>
      <c r="S93" s="171"/>
      <c r="T93" s="172">
        <f t="shared" si="13"/>
        <v>0</v>
      </c>
      <c r="U93" s="171"/>
      <c r="V93" s="173">
        <f t="shared" si="22"/>
        <v>0</v>
      </c>
      <c r="W93" s="291">
        <f t="shared" si="23"/>
        <v>0</v>
      </c>
      <c r="X93" s="291">
        <f t="shared" si="24"/>
        <v>0</v>
      </c>
    </row>
    <row r="94" spans="1:24">
      <c r="A94" s="4" t="s">
        <v>10</v>
      </c>
      <c r="B94" s="224" t="s">
        <v>136</v>
      </c>
      <c r="C94" s="53">
        <v>7</v>
      </c>
      <c r="D94" s="6">
        <v>1</v>
      </c>
      <c r="E94" s="225"/>
      <c r="F94" s="226"/>
      <c r="G94" s="226">
        <f t="shared" si="14"/>
        <v>0</v>
      </c>
      <c r="H94" s="227">
        <v>128</v>
      </c>
      <c r="I94" s="227">
        <f t="shared" si="15"/>
        <v>0</v>
      </c>
      <c r="J94" s="226"/>
      <c r="K94" s="228">
        <v>6</v>
      </c>
      <c r="L94" s="228">
        <f t="shared" si="16"/>
        <v>0</v>
      </c>
      <c r="M94" s="229">
        <f t="shared" si="17"/>
        <v>0</v>
      </c>
      <c r="N94" s="230">
        <f t="shared" si="18"/>
        <v>122</v>
      </c>
      <c r="O94" s="226"/>
      <c r="P94" s="169">
        <f t="shared" si="19"/>
        <v>0</v>
      </c>
      <c r="Q94" s="170">
        <f t="shared" si="20"/>
        <v>0</v>
      </c>
      <c r="R94" s="170">
        <f t="shared" si="21"/>
        <v>0</v>
      </c>
      <c r="S94" s="171"/>
      <c r="T94" s="172">
        <f t="shared" si="13"/>
        <v>0</v>
      </c>
      <c r="U94" s="171"/>
      <c r="V94" s="173">
        <f t="shared" si="22"/>
        <v>0</v>
      </c>
      <c r="W94" s="291">
        <f t="shared" si="23"/>
        <v>0</v>
      </c>
      <c r="X94" s="291">
        <f t="shared" si="24"/>
        <v>0</v>
      </c>
    </row>
    <row r="95" spans="1:24">
      <c r="A95" s="4" t="s">
        <v>10</v>
      </c>
      <c r="B95" s="224" t="s">
        <v>137</v>
      </c>
      <c r="C95" s="53">
        <v>7</v>
      </c>
      <c r="D95" s="6">
        <v>1</v>
      </c>
      <c r="E95" s="225"/>
      <c r="F95" s="226"/>
      <c r="G95" s="226">
        <f t="shared" si="14"/>
        <v>0</v>
      </c>
      <c r="H95" s="227">
        <v>58</v>
      </c>
      <c r="I95" s="227">
        <f t="shared" si="15"/>
        <v>0</v>
      </c>
      <c r="J95" s="226"/>
      <c r="K95" s="228">
        <v>3</v>
      </c>
      <c r="L95" s="228">
        <f t="shared" si="16"/>
        <v>0</v>
      </c>
      <c r="M95" s="229">
        <f t="shared" si="17"/>
        <v>0</v>
      </c>
      <c r="N95" s="230">
        <f t="shared" si="18"/>
        <v>55</v>
      </c>
      <c r="O95" s="226"/>
      <c r="P95" s="169">
        <f t="shared" si="19"/>
        <v>0</v>
      </c>
      <c r="Q95" s="170">
        <f t="shared" si="20"/>
        <v>0</v>
      </c>
      <c r="R95" s="170">
        <f t="shared" si="21"/>
        <v>0</v>
      </c>
      <c r="S95" s="171"/>
      <c r="T95" s="172">
        <f t="shared" si="13"/>
        <v>0</v>
      </c>
      <c r="U95" s="171"/>
      <c r="V95" s="173">
        <f t="shared" si="22"/>
        <v>0</v>
      </c>
      <c r="W95" s="291">
        <f t="shared" si="23"/>
        <v>0</v>
      </c>
      <c r="X95" s="291">
        <f t="shared" si="24"/>
        <v>0</v>
      </c>
    </row>
    <row r="96" spans="1:24">
      <c r="A96" s="4" t="s">
        <v>10</v>
      </c>
      <c r="B96" s="231" t="s">
        <v>138</v>
      </c>
      <c r="C96" s="232">
        <v>7</v>
      </c>
      <c r="D96" s="233">
        <v>1</v>
      </c>
      <c r="E96" s="225"/>
      <c r="F96" s="226"/>
      <c r="G96" s="226">
        <f t="shared" si="14"/>
        <v>0</v>
      </c>
      <c r="H96" s="227">
        <v>150</v>
      </c>
      <c r="I96" s="227">
        <f t="shared" si="15"/>
        <v>0</v>
      </c>
      <c r="J96" s="226"/>
      <c r="K96" s="228">
        <v>7</v>
      </c>
      <c r="L96" s="228">
        <f t="shared" si="16"/>
        <v>0</v>
      </c>
      <c r="M96" s="229">
        <f t="shared" si="17"/>
        <v>0</v>
      </c>
      <c r="N96" s="230">
        <f t="shared" si="18"/>
        <v>143</v>
      </c>
      <c r="O96" s="234"/>
      <c r="P96" s="60">
        <f t="shared" si="19"/>
        <v>0</v>
      </c>
      <c r="Q96" s="60">
        <f t="shared" si="20"/>
        <v>0</v>
      </c>
      <c r="R96" s="60">
        <f t="shared" si="21"/>
        <v>0</v>
      </c>
      <c r="S96" s="174"/>
      <c r="T96" s="60">
        <f t="shared" si="13"/>
        <v>0</v>
      </c>
      <c r="U96" s="174"/>
      <c r="V96" s="175">
        <f t="shared" si="22"/>
        <v>0</v>
      </c>
      <c r="W96" s="291">
        <f t="shared" si="23"/>
        <v>0</v>
      </c>
      <c r="X96" s="291">
        <f t="shared" si="24"/>
        <v>0</v>
      </c>
    </row>
    <row r="97" spans="1:24">
      <c r="A97" s="4" t="s">
        <v>10</v>
      </c>
      <c r="B97" s="231" t="s">
        <v>139</v>
      </c>
      <c r="C97" s="232">
        <v>7</v>
      </c>
      <c r="D97" s="233">
        <v>1</v>
      </c>
      <c r="E97" s="225"/>
      <c r="F97" s="226"/>
      <c r="G97" s="226">
        <f t="shared" si="14"/>
        <v>0</v>
      </c>
      <c r="H97" s="227">
        <v>91</v>
      </c>
      <c r="I97" s="227">
        <f t="shared" si="15"/>
        <v>0</v>
      </c>
      <c r="J97" s="226"/>
      <c r="K97" s="228">
        <v>4</v>
      </c>
      <c r="L97" s="228">
        <f t="shared" si="16"/>
        <v>0</v>
      </c>
      <c r="M97" s="229">
        <f t="shared" si="17"/>
        <v>0</v>
      </c>
      <c r="N97" s="230">
        <f t="shared" si="18"/>
        <v>87</v>
      </c>
      <c r="O97" s="234"/>
      <c r="P97" s="60">
        <f t="shared" si="19"/>
        <v>0</v>
      </c>
      <c r="Q97" s="60">
        <f t="shared" si="20"/>
        <v>0</v>
      </c>
      <c r="R97" s="60">
        <f t="shared" si="21"/>
        <v>0</v>
      </c>
      <c r="S97" s="174"/>
      <c r="T97" s="60">
        <f t="shared" si="13"/>
        <v>0</v>
      </c>
      <c r="U97" s="174"/>
      <c r="V97" s="175">
        <f t="shared" si="22"/>
        <v>0</v>
      </c>
      <c r="W97" s="291">
        <f t="shared" si="23"/>
        <v>0</v>
      </c>
      <c r="X97" s="291">
        <f t="shared" si="24"/>
        <v>0</v>
      </c>
    </row>
    <row r="98" spans="1:24">
      <c r="A98" s="4" t="s">
        <v>10</v>
      </c>
      <c r="B98" s="231" t="s">
        <v>195</v>
      </c>
      <c r="C98" s="232">
        <v>7</v>
      </c>
      <c r="D98" s="233">
        <v>1</v>
      </c>
      <c r="E98" s="225"/>
      <c r="F98" s="226"/>
      <c r="G98" s="226">
        <f t="shared" si="14"/>
        <v>0</v>
      </c>
      <c r="H98" s="227">
        <v>110</v>
      </c>
      <c r="I98" s="227">
        <f t="shared" si="15"/>
        <v>0</v>
      </c>
      <c r="J98" s="226"/>
      <c r="K98" s="228">
        <v>5</v>
      </c>
      <c r="L98" s="228">
        <f t="shared" si="16"/>
        <v>0</v>
      </c>
      <c r="M98" s="229">
        <f t="shared" si="17"/>
        <v>0</v>
      </c>
      <c r="N98" s="230">
        <f t="shared" si="18"/>
        <v>105</v>
      </c>
      <c r="O98" s="234"/>
      <c r="P98" s="60">
        <f t="shared" si="19"/>
        <v>0</v>
      </c>
      <c r="Q98" s="60">
        <f t="shared" si="20"/>
        <v>0</v>
      </c>
      <c r="R98" s="60">
        <f t="shared" si="21"/>
        <v>0</v>
      </c>
      <c r="S98" s="174"/>
      <c r="T98" s="60">
        <f t="shared" si="13"/>
        <v>0</v>
      </c>
      <c r="U98" s="174"/>
      <c r="V98" s="175">
        <f t="shared" si="22"/>
        <v>0</v>
      </c>
      <c r="W98" s="291">
        <f t="shared" si="23"/>
        <v>0</v>
      </c>
      <c r="X98" s="291">
        <f t="shared" si="24"/>
        <v>0</v>
      </c>
    </row>
    <row r="99" spans="1:24">
      <c r="A99" s="4" t="s">
        <v>10</v>
      </c>
      <c r="B99" s="231" t="s">
        <v>196</v>
      </c>
      <c r="C99" s="232">
        <v>7</v>
      </c>
      <c r="D99" s="233">
        <v>1</v>
      </c>
      <c r="E99" s="225"/>
      <c r="F99" s="226"/>
      <c r="G99" s="226">
        <f t="shared" si="14"/>
        <v>0</v>
      </c>
      <c r="H99" s="227">
        <v>44</v>
      </c>
      <c r="I99" s="227">
        <f t="shared" si="15"/>
        <v>0</v>
      </c>
      <c r="J99" s="226"/>
      <c r="K99" s="228">
        <v>2</v>
      </c>
      <c r="L99" s="228">
        <f t="shared" si="16"/>
        <v>0</v>
      </c>
      <c r="M99" s="229">
        <f t="shared" si="17"/>
        <v>0</v>
      </c>
      <c r="N99" s="230">
        <f t="shared" si="18"/>
        <v>42</v>
      </c>
      <c r="O99" s="234"/>
      <c r="P99" s="60">
        <f t="shared" si="19"/>
        <v>0</v>
      </c>
      <c r="Q99" s="60">
        <f t="shared" si="20"/>
        <v>0</v>
      </c>
      <c r="R99" s="60">
        <f t="shared" si="21"/>
        <v>0</v>
      </c>
      <c r="S99" s="174"/>
      <c r="T99" s="60">
        <f t="shared" si="13"/>
        <v>0</v>
      </c>
      <c r="U99" s="174"/>
      <c r="V99" s="175">
        <f t="shared" si="22"/>
        <v>0</v>
      </c>
      <c r="W99" s="291">
        <f t="shared" si="23"/>
        <v>0</v>
      </c>
      <c r="X99" s="291">
        <f t="shared" si="24"/>
        <v>0</v>
      </c>
    </row>
    <row r="100" spans="1:24">
      <c r="A100" s="4" t="s">
        <v>10</v>
      </c>
      <c r="B100" s="231" t="s">
        <v>141</v>
      </c>
      <c r="C100" s="232">
        <v>7</v>
      </c>
      <c r="D100" s="233">
        <v>1</v>
      </c>
      <c r="E100" s="225"/>
      <c r="F100" s="226"/>
      <c r="G100" s="226">
        <f t="shared" si="14"/>
        <v>0</v>
      </c>
      <c r="H100" s="227">
        <v>125</v>
      </c>
      <c r="I100" s="227">
        <f t="shared" si="15"/>
        <v>0</v>
      </c>
      <c r="J100" s="226"/>
      <c r="K100" s="228">
        <v>5</v>
      </c>
      <c r="L100" s="228">
        <f t="shared" si="16"/>
        <v>0</v>
      </c>
      <c r="M100" s="229">
        <f t="shared" si="17"/>
        <v>0</v>
      </c>
      <c r="N100" s="230">
        <f t="shared" si="18"/>
        <v>120</v>
      </c>
      <c r="O100" s="234"/>
      <c r="P100" s="60">
        <f t="shared" si="19"/>
        <v>0</v>
      </c>
      <c r="Q100" s="60">
        <f t="shared" si="20"/>
        <v>0</v>
      </c>
      <c r="R100" s="60">
        <f t="shared" si="21"/>
        <v>0</v>
      </c>
      <c r="S100" s="174"/>
      <c r="T100" s="60">
        <f t="shared" ref="T100:T151" si="25">S100*H100</f>
        <v>0</v>
      </c>
      <c r="U100" s="174"/>
      <c r="V100" s="175">
        <f t="shared" si="22"/>
        <v>0</v>
      </c>
      <c r="W100" s="291">
        <f t="shared" si="23"/>
        <v>0</v>
      </c>
      <c r="X100" s="291">
        <f t="shared" si="24"/>
        <v>0</v>
      </c>
    </row>
    <row r="101" spans="1:24">
      <c r="A101" s="4" t="s">
        <v>10</v>
      </c>
      <c r="B101" s="231" t="s">
        <v>142</v>
      </c>
      <c r="C101" s="232">
        <v>7</v>
      </c>
      <c r="D101" s="233">
        <v>1</v>
      </c>
      <c r="E101" s="225"/>
      <c r="F101" s="226"/>
      <c r="G101" s="226">
        <f t="shared" si="14"/>
        <v>0</v>
      </c>
      <c r="H101" s="227">
        <v>37</v>
      </c>
      <c r="I101" s="227">
        <f t="shared" si="15"/>
        <v>0</v>
      </c>
      <c r="J101" s="226"/>
      <c r="K101" s="228">
        <v>2</v>
      </c>
      <c r="L101" s="228">
        <f t="shared" si="16"/>
        <v>0</v>
      </c>
      <c r="M101" s="229">
        <f t="shared" si="17"/>
        <v>0</v>
      </c>
      <c r="N101" s="230">
        <f t="shared" si="18"/>
        <v>35</v>
      </c>
      <c r="O101" s="234"/>
      <c r="P101" s="60">
        <f t="shared" si="19"/>
        <v>0</v>
      </c>
      <c r="Q101" s="60">
        <f t="shared" si="20"/>
        <v>0</v>
      </c>
      <c r="R101" s="60">
        <f t="shared" si="21"/>
        <v>0</v>
      </c>
      <c r="S101" s="174"/>
      <c r="T101" s="60">
        <f t="shared" si="25"/>
        <v>0</v>
      </c>
      <c r="U101" s="174"/>
      <c r="V101" s="175">
        <f t="shared" si="22"/>
        <v>0</v>
      </c>
      <c r="W101" s="291">
        <f t="shared" si="23"/>
        <v>0</v>
      </c>
      <c r="X101" s="291">
        <f t="shared" si="24"/>
        <v>0</v>
      </c>
    </row>
    <row r="102" spans="1:24">
      <c r="A102" s="4" t="s">
        <v>10</v>
      </c>
      <c r="B102" s="224" t="s">
        <v>130</v>
      </c>
      <c r="C102" s="53">
        <v>8</v>
      </c>
      <c r="D102" s="6">
        <v>3</v>
      </c>
      <c r="E102" s="225"/>
      <c r="F102" s="226"/>
      <c r="G102" s="226">
        <f t="shared" si="14"/>
        <v>0</v>
      </c>
      <c r="H102" s="227">
        <v>120</v>
      </c>
      <c r="I102" s="227">
        <f t="shared" si="15"/>
        <v>0</v>
      </c>
      <c r="J102" s="226"/>
      <c r="K102" s="228">
        <v>6</v>
      </c>
      <c r="L102" s="228">
        <f t="shared" si="16"/>
        <v>0</v>
      </c>
      <c r="M102" s="229">
        <f t="shared" si="17"/>
        <v>0</v>
      </c>
      <c r="N102" s="230">
        <f t="shared" si="18"/>
        <v>114</v>
      </c>
      <c r="O102" s="226"/>
      <c r="P102" s="169">
        <f t="shared" si="19"/>
        <v>0</v>
      </c>
      <c r="Q102" s="170">
        <f t="shared" si="20"/>
        <v>0</v>
      </c>
      <c r="R102" s="170">
        <f t="shared" si="21"/>
        <v>0</v>
      </c>
      <c r="S102" s="171"/>
      <c r="T102" s="172">
        <f t="shared" si="25"/>
        <v>0</v>
      </c>
      <c r="U102" s="171"/>
      <c r="V102" s="173">
        <f t="shared" si="22"/>
        <v>0</v>
      </c>
      <c r="W102" s="291">
        <f t="shared" si="23"/>
        <v>0</v>
      </c>
      <c r="X102" s="291">
        <f t="shared" si="24"/>
        <v>0</v>
      </c>
    </row>
    <row r="103" spans="1:24">
      <c r="A103" s="4" t="s">
        <v>10</v>
      </c>
      <c r="B103" s="224" t="s">
        <v>131</v>
      </c>
      <c r="C103" s="53">
        <v>8</v>
      </c>
      <c r="D103" s="6">
        <v>3</v>
      </c>
      <c r="E103" s="225"/>
      <c r="F103" s="226"/>
      <c r="G103" s="226">
        <f t="shared" si="14"/>
        <v>0</v>
      </c>
      <c r="H103" s="227">
        <v>64</v>
      </c>
      <c r="I103" s="227">
        <f t="shared" si="15"/>
        <v>0</v>
      </c>
      <c r="J103" s="226"/>
      <c r="K103" s="228">
        <v>3</v>
      </c>
      <c r="L103" s="228">
        <f t="shared" si="16"/>
        <v>0</v>
      </c>
      <c r="M103" s="229">
        <f t="shared" si="17"/>
        <v>0</v>
      </c>
      <c r="N103" s="230">
        <f t="shared" si="18"/>
        <v>61</v>
      </c>
      <c r="O103" s="226"/>
      <c r="P103" s="169">
        <f t="shared" si="19"/>
        <v>0</v>
      </c>
      <c r="Q103" s="170">
        <f t="shared" si="20"/>
        <v>0</v>
      </c>
      <c r="R103" s="170">
        <f t="shared" si="21"/>
        <v>0</v>
      </c>
      <c r="S103" s="171"/>
      <c r="T103" s="172">
        <f t="shared" si="25"/>
        <v>0</v>
      </c>
      <c r="U103" s="171"/>
      <c r="V103" s="173">
        <f t="shared" si="22"/>
        <v>0</v>
      </c>
      <c r="W103" s="291">
        <f t="shared" si="23"/>
        <v>0</v>
      </c>
      <c r="X103" s="291">
        <f t="shared" si="24"/>
        <v>0</v>
      </c>
    </row>
    <row r="104" spans="1:24">
      <c r="A104" s="4" t="s">
        <v>10</v>
      </c>
      <c r="B104" s="224" t="s">
        <v>132</v>
      </c>
      <c r="C104" s="53">
        <v>8</v>
      </c>
      <c r="D104" s="6">
        <v>3</v>
      </c>
      <c r="E104" s="225"/>
      <c r="F104" s="226"/>
      <c r="G104" s="226">
        <f t="shared" si="14"/>
        <v>0</v>
      </c>
      <c r="H104" s="227">
        <v>213</v>
      </c>
      <c r="I104" s="227">
        <f t="shared" si="15"/>
        <v>0</v>
      </c>
      <c r="J104" s="226"/>
      <c r="K104" s="228">
        <v>10</v>
      </c>
      <c r="L104" s="228">
        <f t="shared" si="16"/>
        <v>0</v>
      </c>
      <c r="M104" s="229">
        <f t="shared" si="17"/>
        <v>0</v>
      </c>
      <c r="N104" s="230">
        <f t="shared" si="18"/>
        <v>203</v>
      </c>
      <c r="O104" s="226"/>
      <c r="P104" s="169">
        <f t="shared" si="19"/>
        <v>0</v>
      </c>
      <c r="Q104" s="170">
        <f t="shared" si="20"/>
        <v>0</v>
      </c>
      <c r="R104" s="170">
        <f t="shared" si="21"/>
        <v>0</v>
      </c>
      <c r="S104" s="171"/>
      <c r="T104" s="172">
        <f t="shared" si="25"/>
        <v>0</v>
      </c>
      <c r="U104" s="171"/>
      <c r="V104" s="173">
        <f t="shared" si="22"/>
        <v>0</v>
      </c>
      <c r="W104" s="291">
        <f t="shared" si="23"/>
        <v>0</v>
      </c>
      <c r="X104" s="291">
        <f t="shared" si="24"/>
        <v>0</v>
      </c>
    </row>
    <row r="105" spans="1:24">
      <c r="A105" s="4" t="s">
        <v>10</v>
      </c>
      <c r="B105" s="224" t="s">
        <v>133</v>
      </c>
      <c r="C105" s="53">
        <v>8</v>
      </c>
      <c r="D105" s="6">
        <v>3</v>
      </c>
      <c r="E105" s="225"/>
      <c r="F105" s="226"/>
      <c r="G105" s="226">
        <f t="shared" si="14"/>
        <v>0</v>
      </c>
      <c r="H105" s="227">
        <v>59</v>
      </c>
      <c r="I105" s="227">
        <f t="shared" si="15"/>
        <v>0</v>
      </c>
      <c r="J105" s="226"/>
      <c r="K105" s="228">
        <v>3</v>
      </c>
      <c r="L105" s="228">
        <f t="shared" si="16"/>
        <v>0</v>
      </c>
      <c r="M105" s="229">
        <f t="shared" si="17"/>
        <v>0</v>
      </c>
      <c r="N105" s="230">
        <f t="shared" si="18"/>
        <v>56</v>
      </c>
      <c r="O105" s="226"/>
      <c r="P105" s="169">
        <f t="shared" si="19"/>
        <v>0</v>
      </c>
      <c r="Q105" s="170">
        <f t="shared" si="20"/>
        <v>0</v>
      </c>
      <c r="R105" s="170">
        <f t="shared" si="21"/>
        <v>0</v>
      </c>
      <c r="S105" s="171"/>
      <c r="T105" s="172">
        <f t="shared" si="25"/>
        <v>0</v>
      </c>
      <c r="U105" s="171"/>
      <c r="V105" s="173">
        <f t="shared" si="22"/>
        <v>0</v>
      </c>
      <c r="W105" s="291">
        <f t="shared" si="23"/>
        <v>0</v>
      </c>
      <c r="X105" s="291">
        <f t="shared" si="24"/>
        <v>0</v>
      </c>
    </row>
    <row r="106" spans="1:24">
      <c r="A106" s="4" t="s">
        <v>10</v>
      </c>
      <c r="B106" s="224" t="s">
        <v>134</v>
      </c>
      <c r="C106" s="53">
        <v>8</v>
      </c>
      <c r="D106" s="6">
        <v>3</v>
      </c>
      <c r="E106" s="225"/>
      <c r="F106" s="226"/>
      <c r="G106" s="226">
        <f t="shared" si="14"/>
        <v>0</v>
      </c>
      <c r="H106" s="227">
        <v>192</v>
      </c>
      <c r="I106" s="227">
        <f t="shared" si="15"/>
        <v>0</v>
      </c>
      <c r="J106" s="226"/>
      <c r="K106" s="228">
        <v>9</v>
      </c>
      <c r="L106" s="228">
        <f t="shared" si="16"/>
        <v>0</v>
      </c>
      <c r="M106" s="229">
        <f t="shared" si="17"/>
        <v>0</v>
      </c>
      <c r="N106" s="230">
        <f t="shared" si="18"/>
        <v>183</v>
      </c>
      <c r="O106" s="226"/>
      <c r="P106" s="169">
        <f t="shared" si="19"/>
        <v>0</v>
      </c>
      <c r="Q106" s="170">
        <f t="shared" si="20"/>
        <v>0</v>
      </c>
      <c r="R106" s="170">
        <f t="shared" si="21"/>
        <v>0</v>
      </c>
      <c r="S106" s="171"/>
      <c r="T106" s="172">
        <f t="shared" si="25"/>
        <v>0</v>
      </c>
      <c r="U106" s="171"/>
      <c r="V106" s="173">
        <f t="shared" si="22"/>
        <v>0</v>
      </c>
      <c r="W106" s="291">
        <f t="shared" si="23"/>
        <v>0</v>
      </c>
      <c r="X106" s="291">
        <f t="shared" si="24"/>
        <v>0</v>
      </c>
    </row>
    <row r="107" spans="1:24">
      <c r="A107" s="4" t="s">
        <v>10</v>
      </c>
      <c r="B107" s="224" t="s">
        <v>135</v>
      </c>
      <c r="C107" s="53">
        <v>8</v>
      </c>
      <c r="D107" s="6">
        <v>3</v>
      </c>
      <c r="E107" s="225"/>
      <c r="F107" s="226"/>
      <c r="G107" s="226">
        <f t="shared" si="14"/>
        <v>0</v>
      </c>
      <c r="H107" s="227">
        <v>64</v>
      </c>
      <c r="I107" s="227">
        <f t="shared" si="15"/>
        <v>0</v>
      </c>
      <c r="J107" s="226"/>
      <c r="K107" s="228">
        <v>3</v>
      </c>
      <c r="L107" s="228">
        <f t="shared" si="16"/>
        <v>0</v>
      </c>
      <c r="M107" s="229">
        <f t="shared" si="17"/>
        <v>0</v>
      </c>
      <c r="N107" s="230">
        <f t="shared" si="18"/>
        <v>61</v>
      </c>
      <c r="O107" s="226"/>
      <c r="P107" s="169">
        <f t="shared" si="19"/>
        <v>0</v>
      </c>
      <c r="Q107" s="170">
        <f t="shared" si="20"/>
        <v>0</v>
      </c>
      <c r="R107" s="170">
        <f t="shared" si="21"/>
        <v>0</v>
      </c>
      <c r="S107" s="171"/>
      <c r="T107" s="172">
        <f t="shared" si="25"/>
        <v>0</v>
      </c>
      <c r="U107" s="171"/>
      <c r="V107" s="173">
        <f t="shared" si="22"/>
        <v>0</v>
      </c>
      <c r="W107" s="291">
        <f t="shared" si="23"/>
        <v>0</v>
      </c>
      <c r="X107" s="291">
        <f t="shared" si="24"/>
        <v>0</v>
      </c>
    </row>
    <row r="108" spans="1:24">
      <c r="A108" s="4" t="s">
        <v>10</v>
      </c>
      <c r="B108" s="224" t="s">
        <v>136</v>
      </c>
      <c r="C108" s="53">
        <v>8</v>
      </c>
      <c r="D108" s="6">
        <v>3</v>
      </c>
      <c r="E108" s="225"/>
      <c r="F108" s="226"/>
      <c r="G108" s="226">
        <f t="shared" si="14"/>
        <v>0</v>
      </c>
      <c r="H108" s="227">
        <v>142</v>
      </c>
      <c r="I108" s="227">
        <f t="shared" si="15"/>
        <v>0</v>
      </c>
      <c r="J108" s="226"/>
      <c r="K108" s="228">
        <v>7</v>
      </c>
      <c r="L108" s="228">
        <f t="shared" si="16"/>
        <v>0</v>
      </c>
      <c r="M108" s="229">
        <f t="shared" si="17"/>
        <v>0</v>
      </c>
      <c r="N108" s="230">
        <f t="shared" si="18"/>
        <v>135</v>
      </c>
      <c r="O108" s="226"/>
      <c r="P108" s="169">
        <f t="shared" si="19"/>
        <v>0</v>
      </c>
      <c r="Q108" s="170">
        <f t="shared" si="20"/>
        <v>0</v>
      </c>
      <c r="R108" s="170">
        <f t="shared" si="21"/>
        <v>0</v>
      </c>
      <c r="S108" s="171"/>
      <c r="T108" s="172">
        <f t="shared" si="25"/>
        <v>0</v>
      </c>
      <c r="U108" s="171"/>
      <c r="V108" s="173">
        <f t="shared" si="22"/>
        <v>0</v>
      </c>
      <c r="W108" s="291">
        <f t="shared" si="23"/>
        <v>0</v>
      </c>
      <c r="X108" s="291">
        <f t="shared" si="24"/>
        <v>0</v>
      </c>
    </row>
    <row r="109" spans="1:24">
      <c r="A109" s="4" t="s">
        <v>10</v>
      </c>
      <c r="B109" s="224" t="s">
        <v>137</v>
      </c>
      <c r="C109" s="53">
        <v>8</v>
      </c>
      <c r="D109" s="6">
        <v>3</v>
      </c>
      <c r="E109" s="225"/>
      <c r="F109" s="226"/>
      <c r="G109" s="226">
        <f t="shared" si="14"/>
        <v>0</v>
      </c>
      <c r="H109" s="227">
        <v>59</v>
      </c>
      <c r="I109" s="227">
        <f t="shared" si="15"/>
        <v>0</v>
      </c>
      <c r="J109" s="226"/>
      <c r="K109" s="228">
        <v>3</v>
      </c>
      <c r="L109" s="228">
        <f t="shared" si="16"/>
        <v>0</v>
      </c>
      <c r="M109" s="229">
        <f t="shared" si="17"/>
        <v>0</v>
      </c>
      <c r="N109" s="230">
        <f t="shared" si="18"/>
        <v>56</v>
      </c>
      <c r="O109" s="226"/>
      <c r="P109" s="169">
        <f t="shared" si="19"/>
        <v>0</v>
      </c>
      <c r="Q109" s="170">
        <f t="shared" si="20"/>
        <v>0</v>
      </c>
      <c r="R109" s="170">
        <f t="shared" si="21"/>
        <v>0</v>
      </c>
      <c r="S109" s="171"/>
      <c r="T109" s="172">
        <f t="shared" si="25"/>
        <v>0</v>
      </c>
      <c r="U109" s="171"/>
      <c r="V109" s="173">
        <f t="shared" si="22"/>
        <v>0</v>
      </c>
      <c r="W109" s="291">
        <f t="shared" si="23"/>
        <v>0</v>
      </c>
      <c r="X109" s="291">
        <f t="shared" si="24"/>
        <v>0</v>
      </c>
    </row>
    <row r="110" spans="1:24">
      <c r="A110" s="4" t="s">
        <v>10</v>
      </c>
      <c r="B110" s="231" t="s">
        <v>138</v>
      </c>
      <c r="C110" s="232">
        <v>8</v>
      </c>
      <c r="D110" s="233">
        <v>3</v>
      </c>
      <c r="E110" s="225"/>
      <c r="F110" s="226"/>
      <c r="G110" s="226">
        <f t="shared" si="14"/>
        <v>0</v>
      </c>
      <c r="H110" s="227">
        <v>148</v>
      </c>
      <c r="I110" s="227">
        <f t="shared" si="15"/>
        <v>0</v>
      </c>
      <c r="J110" s="226"/>
      <c r="K110" s="228">
        <v>7</v>
      </c>
      <c r="L110" s="228">
        <f t="shared" si="16"/>
        <v>0</v>
      </c>
      <c r="M110" s="229">
        <f t="shared" si="17"/>
        <v>0</v>
      </c>
      <c r="N110" s="230">
        <f t="shared" si="18"/>
        <v>141</v>
      </c>
      <c r="O110" s="234"/>
      <c r="P110" s="60">
        <f t="shared" si="19"/>
        <v>0</v>
      </c>
      <c r="Q110" s="60">
        <f t="shared" si="20"/>
        <v>0</v>
      </c>
      <c r="R110" s="60">
        <f t="shared" si="21"/>
        <v>0</v>
      </c>
      <c r="S110" s="174"/>
      <c r="T110" s="60">
        <f t="shared" si="25"/>
        <v>0</v>
      </c>
      <c r="U110" s="174"/>
      <c r="V110" s="175">
        <f t="shared" si="22"/>
        <v>0</v>
      </c>
      <c r="W110" s="291">
        <f t="shared" si="23"/>
        <v>0</v>
      </c>
      <c r="X110" s="291">
        <f t="shared" si="24"/>
        <v>0</v>
      </c>
    </row>
    <row r="111" spans="1:24">
      <c r="A111" s="4" t="s">
        <v>10</v>
      </c>
      <c r="B111" s="231" t="s">
        <v>139</v>
      </c>
      <c r="C111" s="232">
        <v>8</v>
      </c>
      <c r="D111" s="233">
        <v>3</v>
      </c>
      <c r="E111" s="225"/>
      <c r="F111" s="226"/>
      <c r="G111" s="226">
        <f t="shared" si="14"/>
        <v>0</v>
      </c>
      <c r="H111" s="227">
        <v>76</v>
      </c>
      <c r="I111" s="227">
        <f t="shared" si="15"/>
        <v>0</v>
      </c>
      <c r="J111" s="226"/>
      <c r="K111" s="228">
        <v>3</v>
      </c>
      <c r="L111" s="228">
        <f t="shared" si="16"/>
        <v>0</v>
      </c>
      <c r="M111" s="229">
        <f t="shared" si="17"/>
        <v>0</v>
      </c>
      <c r="N111" s="230">
        <f t="shared" si="18"/>
        <v>73</v>
      </c>
      <c r="O111" s="234"/>
      <c r="P111" s="60">
        <f t="shared" si="19"/>
        <v>0</v>
      </c>
      <c r="Q111" s="60">
        <f t="shared" si="20"/>
        <v>0</v>
      </c>
      <c r="R111" s="60">
        <f t="shared" si="21"/>
        <v>0</v>
      </c>
      <c r="S111" s="174"/>
      <c r="T111" s="60">
        <f t="shared" si="25"/>
        <v>0</v>
      </c>
      <c r="U111" s="174"/>
      <c r="V111" s="175">
        <f t="shared" si="22"/>
        <v>0</v>
      </c>
      <c r="W111" s="291">
        <f t="shared" si="23"/>
        <v>0</v>
      </c>
      <c r="X111" s="291">
        <f t="shared" si="24"/>
        <v>0</v>
      </c>
    </row>
    <row r="112" spans="1:24">
      <c r="A112" s="4" t="s">
        <v>10</v>
      </c>
      <c r="B112" s="231" t="s">
        <v>195</v>
      </c>
      <c r="C112" s="232">
        <v>8</v>
      </c>
      <c r="D112" s="233">
        <v>3</v>
      </c>
      <c r="E112" s="225"/>
      <c r="F112" s="226"/>
      <c r="G112" s="226">
        <f t="shared" si="14"/>
        <v>0</v>
      </c>
      <c r="H112" s="227">
        <v>132</v>
      </c>
      <c r="I112" s="227">
        <f t="shared" si="15"/>
        <v>0</v>
      </c>
      <c r="J112" s="226"/>
      <c r="K112" s="228">
        <v>7</v>
      </c>
      <c r="L112" s="228">
        <f t="shared" si="16"/>
        <v>0</v>
      </c>
      <c r="M112" s="229">
        <f t="shared" si="17"/>
        <v>0</v>
      </c>
      <c r="N112" s="230">
        <f t="shared" si="18"/>
        <v>125</v>
      </c>
      <c r="O112" s="234"/>
      <c r="P112" s="60">
        <f t="shared" si="19"/>
        <v>0</v>
      </c>
      <c r="Q112" s="60">
        <f t="shared" si="20"/>
        <v>0</v>
      </c>
      <c r="R112" s="60">
        <f t="shared" si="21"/>
        <v>0</v>
      </c>
      <c r="S112" s="174"/>
      <c r="T112" s="60">
        <f t="shared" si="25"/>
        <v>0</v>
      </c>
      <c r="U112" s="174"/>
      <c r="V112" s="175">
        <f t="shared" si="22"/>
        <v>0</v>
      </c>
      <c r="W112" s="291">
        <f t="shared" si="23"/>
        <v>0</v>
      </c>
      <c r="X112" s="291">
        <f t="shared" si="24"/>
        <v>0</v>
      </c>
    </row>
    <row r="113" spans="1:24">
      <c r="A113" s="4" t="s">
        <v>10</v>
      </c>
      <c r="B113" s="231" t="s">
        <v>196</v>
      </c>
      <c r="C113" s="232">
        <v>8</v>
      </c>
      <c r="D113" s="233">
        <v>3</v>
      </c>
      <c r="E113" s="225"/>
      <c r="F113" s="226"/>
      <c r="G113" s="226">
        <f t="shared" si="14"/>
        <v>0</v>
      </c>
      <c r="H113" s="227">
        <v>57</v>
      </c>
      <c r="I113" s="227">
        <f t="shared" si="15"/>
        <v>0</v>
      </c>
      <c r="J113" s="226"/>
      <c r="K113" s="228">
        <v>3</v>
      </c>
      <c r="L113" s="228">
        <f t="shared" si="16"/>
        <v>0</v>
      </c>
      <c r="M113" s="229">
        <f t="shared" si="17"/>
        <v>0</v>
      </c>
      <c r="N113" s="230">
        <f t="shared" si="18"/>
        <v>54</v>
      </c>
      <c r="O113" s="234"/>
      <c r="P113" s="60">
        <f t="shared" si="19"/>
        <v>0</v>
      </c>
      <c r="Q113" s="60">
        <f t="shared" si="20"/>
        <v>0</v>
      </c>
      <c r="R113" s="60">
        <f t="shared" si="21"/>
        <v>0</v>
      </c>
      <c r="S113" s="174"/>
      <c r="T113" s="60">
        <f t="shared" si="25"/>
        <v>0</v>
      </c>
      <c r="U113" s="174"/>
      <c r="V113" s="175">
        <f t="shared" si="22"/>
        <v>0</v>
      </c>
      <c r="W113" s="291">
        <f t="shared" si="23"/>
        <v>0</v>
      </c>
      <c r="X113" s="291">
        <f t="shared" si="24"/>
        <v>0</v>
      </c>
    </row>
    <row r="114" spans="1:24">
      <c r="A114" s="4" t="s">
        <v>10</v>
      </c>
      <c r="B114" s="231" t="s">
        <v>141</v>
      </c>
      <c r="C114" s="232">
        <v>8</v>
      </c>
      <c r="D114" s="233">
        <v>3</v>
      </c>
      <c r="E114" s="225"/>
      <c r="F114" s="226"/>
      <c r="G114" s="226">
        <f t="shared" si="14"/>
        <v>0</v>
      </c>
      <c r="H114" s="227">
        <v>203</v>
      </c>
      <c r="I114" s="227">
        <f t="shared" si="15"/>
        <v>0</v>
      </c>
      <c r="J114" s="226"/>
      <c r="K114" s="228">
        <v>9</v>
      </c>
      <c r="L114" s="228">
        <f t="shared" si="16"/>
        <v>0</v>
      </c>
      <c r="M114" s="229">
        <f t="shared" si="17"/>
        <v>0</v>
      </c>
      <c r="N114" s="230">
        <f t="shared" si="18"/>
        <v>194</v>
      </c>
      <c r="O114" s="234"/>
      <c r="P114" s="60">
        <f t="shared" si="19"/>
        <v>0</v>
      </c>
      <c r="Q114" s="60">
        <f t="shared" si="20"/>
        <v>0</v>
      </c>
      <c r="R114" s="60">
        <f t="shared" si="21"/>
        <v>0</v>
      </c>
      <c r="S114" s="174"/>
      <c r="T114" s="60">
        <f t="shared" si="25"/>
        <v>0</v>
      </c>
      <c r="U114" s="174"/>
      <c r="V114" s="175">
        <f t="shared" si="22"/>
        <v>0</v>
      </c>
      <c r="W114" s="291">
        <f t="shared" si="23"/>
        <v>0</v>
      </c>
      <c r="X114" s="291">
        <f t="shared" si="24"/>
        <v>0</v>
      </c>
    </row>
    <row r="115" spans="1:24">
      <c r="A115" s="4" t="s">
        <v>10</v>
      </c>
      <c r="B115" s="231" t="s">
        <v>142</v>
      </c>
      <c r="C115" s="232">
        <v>8</v>
      </c>
      <c r="D115" s="233">
        <v>3</v>
      </c>
      <c r="E115" s="225"/>
      <c r="F115" s="226"/>
      <c r="G115" s="226">
        <f t="shared" si="14"/>
        <v>0</v>
      </c>
      <c r="H115" s="227">
        <v>49</v>
      </c>
      <c r="I115" s="227">
        <f t="shared" si="15"/>
        <v>0</v>
      </c>
      <c r="J115" s="226"/>
      <c r="K115" s="228">
        <v>2</v>
      </c>
      <c r="L115" s="228">
        <f t="shared" si="16"/>
        <v>0</v>
      </c>
      <c r="M115" s="229">
        <f t="shared" si="17"/>
        <v>0</v>
      </c>
      <c r="N115" s="230">
        <f t="shared" si="18"/>
        <v>47</v>
      </c>
      <c r="O115" s="234"/>
      <c r="P115" s="60">
        <f t="shared" si="19"/>
        <v>0</v>
      </c>
      <c r="Q115" s="60">
        <f t="shared" si="20"/>
        <v>0</v>
      </c>
      <c r="R115" s="60">
        <f t="shared" si="21"/>
        <v>0</v>
      </c>
      <c r="S115" s="174"/>
      <c r="T115" s="60">
        <f t="shared" si="25"/>
        <v>0</v>
      </c>
      <c r="U115" s="174"/>
      <c r="V115" s="175">
        <f t="shared" si="22"/>
        <v>0</v>
      </c>
      <c r="W115" s="291">
        <f t="shared" si="23"/>
        <v>0</v>
      </c>
      <c r="X115" s="291">
        <f t="shared" si="24"/>
        <v>0</v>
      </c>
    </row>
    <row r="116" spans="1:24">
      <c r="A116" s="4" t="s">
        <v>10</v>
      </c>
      <c r="B116" s="224" t="s">
        <v>130</v>
      </c>
      <c r="C116" s="53">
        <v>9</v>
      </c>
      <c r="D116" s="6">
        <v>5</v>
      </c>
      <c r="E116" s="225"/>
      <c r="F116" s="226"/>
      <c r="G116" s="226">
        <f t="shared" si="14"/>
        <v>0</v>
      </c>
      <c r="H116" s="227">
        <v>130</v>
      </c>
      <c r="I116" s="227">
        <f t="shared" si="15"/>
        <v>0</v>
      </c>
      <c r="J116" s="226"/>
      <c r="K116" s="228">
        <v>6</v>
      </c>
      <c r="L116" s="228">
        <f t="shared" si="16"/>
        <v>0</v>
      </c>
      <c r="M116" s="229">
        <f t="shared" si="17"/>
        <v>0</v>
      </c>
      <c r="N116" s="230">
        <f t="shared" si="18"/>
        <v>124</v>
      </c>
      <c r="O116" s="226"/>
      <c r="P116" s="169">
        <f t="shared" si="19"/>
        <v>0</v>
      </c>
      <c r="Q116" s="170">
        <f t="shared" si="20"/>
        <v>0</v>
      </c>
      <c r="R116" s="170">
        <f t="shared" si="21"/>
        <v>0</v>
      </c>
      <c r="S116" s="171"/>
      <c r="T116" s="172">
        <f t="shared" si="25"/>
        <v>0</v>
      </c>
      <c r="U116" s="171"/>
      <c r="V116" s="173">
        <f t="shared" si="22"/>
        <v>0</v>
      </c>
      <c r="W116" s="291">
        <f t="shared" si="23"/>
        <v>0</v>
      </c>
      <c r="X116" s="291">
        <f t="shared" si="24"/>
        <v>0</v>
      </c>
    </row>
    <row r="117" spans="1:24">
      <c r="A117" s="4" t="s">
        <v>10</v>
      </c>
      <c r="B117" s="224" t="s">
        <v>131</v>
      </c>
      <c r="C117" s="53">
        <v>9</v>
      </c>
      <c r="D117" s="6">
        <v>5</v>
      </c>
      <c r="E117" s="225"/>
      <c r="F117" s="226"/>
      <c r="G117" s="226">
        <f t="shared" si="14"/>
        <v>0</v>
      </c>
      <c r="H117" s="227">
        <v>59</v>
      </c>
      <c r="I117" s="227">
        <f t="shared" si="15"/>
        <v>0</v>
      </c>
      <c r="J117" s="226"/>
      <c r="K117" s="228">
        <v>3</v>
      </c>
      <c r="L117" s="228">
        <f t="shared" si="16"/>
        <v>0</v>
      </c>
      <c r="M117" s="229">
        <f t="shared" si="17"/>
        <v>0</v>
      </c>
      <c r="N117" s="230">
        <f t="shared" si="18"/>
        <v>56</v>
      </c>
      <c r="O117" s="226"/>
      <c r="P117" s="169">
        <f t="shared" si="19"/>
        <v>0</v>
      </c>
      <c r="Q117" s="170">
        <f t="shared" si="20"/>
        <v>0</v>
      </c>
      <c r="R117" s="170">
        <f t="shared" si="21"/>
        <v>0</v>
      </c>
      <c r="S117" s="171"/>
      <c r="T117" s="172">
        <f t="shared" si="25"/>
        <v>0</v>
      </c>
      <c r="U117" s="171"/>
      <c r="V117" s="173">
        <f t="shared" si="22"/>
        <v>0</v>
      </c>
      <c r="W117" s="291">
        <f t="shared" si="23"/>
        <v>0</v>
      </c>
      <c r="X117" s="291">
        <f t="shared" si="24"/>
        <v>0</v>
      </c>
    </row>
    <row r="118" spans="1:24">
      <c r="A118" s="4" t="s">
        <v>10</v>
      </c>
      <c r="B118" s="224" t="s">
        <v>132</v>
      </c>
      <c r="C118" s="53">
        <v>9</v>
      </c>
      <c r="D118" s="6">
        <v>5</v>
      </c>
      <c r="E118" s="225"/>
      <c r="F118" s="226"/>
      <c r="G118" s="226">
        <f t="shared" si="14"/>
        <v>0</v>
      </c>
      <c r="H118" s="227">
        <v>168</v>
      </c>
      <c r="I118" s="227">
        <f t="shared" si="15"/>
        <v>0</v>
      </c>
      <c r="J118" s="226"/>
      <c r="K118" s="228">
        <v>8</v>
      </c>
      <c r="L118" s="228">
        <f t="shared" si="16"/>
        <v>0</v>
      </c>
      <c r="M118" s="229">
        <f t="shared" si="17"/>
        <v>0</v>
      </c>
      <c r="N118" s="230">
        <f t="shared" si="18"/>
        <v>160</v>
      </c>
      <c r="O118" s="226"/>
      <c r="P118" s="169">
        <f t="shared" si="19"/>
        <v>0</v>
      </c>
      <c r="Q118" s="170">
        <f t="shared" si="20"/>
        <v>0</v>
      </c>
      <c r="R118" s="170">
        <f t="shared" si="21"/>
        <v>0</v>
      </c>
      <c r="S118" s="171"/>
      <c r="T118" s="172">
        <f t="shared" si="25"/>
        <v>0</v>
      </c>
      <c r="U118" s="171"/>
      <c r="V118" s="173">
        <f t="shared" si="22"/>
        <v>0</v>
      </c>
      <c r="W118" s="291">
        <f t="shared" si="23"/>
        <v>0</v>
      </c>
      <c r="X118" s="291">
        <f t="shared" si="24"/>
        <v>0</v>
      </c>
    </row>
    <row r="119" spans="1:24">
      <c r="A119" s="4" t="s">
        <v>10</v>
      </c>
      <c r="B119" s="224" t="s">
        <v>133</v>
      </c>
      <c r="C119" s="53">
        <v>9</v>
      </c>
      <c r="D119" s="6">
        <v>5</v>
      </c>
      <c r="E119" s="225"/>
      <c r="F119" s="226"/>
      <c r="G119" s="226">
        <f t="shared" si="14"/>
        <v>0</v>
      </c>
      <c r="H119" s="227">
        <v>40</v>
      </c>
      <c r="I119" s="227">
        <f t="shared" si="15"/>
        <v>0</v>
      </c>
      <c r="J119" s="226"/>
      <c r="K119" s="228">
        <v>2</v>
      </c>
      <c r="L119" s="228">
        <f t="shared" si="16"/>
        <v>0</v>
      </c>
      <c r="M119" s="229">
        <f t="shared" si="17"/>
        <v>0</v>
      </c>
      <c r="N119" s="230">
        <f t="shared" si="18"/>
        <v>38</v>
      </c>
      <c r="O119" s="226"/>
      <c r="P119" s="169">
        <f t="shared" si="19"/>
        <v>0</v>
      </c>
      <c r="Q119" s="170">
        <f t="shared" si="20"/>
        <v>0</v>
      </c>
      <c r="R119" s="170">
        <f t="shared" si="21"/>
        <v>0</v>
      </c>
      <c r="S119" s="171"/>
      <c r="T119" s="172">
        <f t="shared" si="25"/>
        <v>0</v>
      </c>
      <c r="U119" s="171"/>
      <c r="V119" s="173">
        <f t="shared" si="22"/>
        <v>0</v>
      </c>
      <c r="W119" s="291">
        <f t="shared" si="23"/>
        <v>0</v>
      </c>
      <c r="X119" s="291">
        <f t="shared" si="24"/>
        <v>0</v>
      </c>
    </row>
    <row r="120" spans="1:24">
      <c r="A120" s="4" t="s">
        <v>10</v>
      </c>
      <c r="B120" s="224" t="s">
        <v>134</v>
      </c>
      <c r="C120" s="53">
        <v>9</v>
      </c>
      <c r="D120" s="6">
        <v>5</v>
      </c>
      <c r="E120" s="225"/>
      <c r="F120" s="226"/>
      <c r="G120" s="226">
        <f t="shared" si="14"/>
        <v>0</v>
      </c>
      <c r="H120" s="227">
        <v>206</v>
      </c>
      <c r="I120" s="227">
        <f t="shared" si="15"/>
        <v>0</v>
      </c>
      <c r="J120" s="226"/>
      <c r="K120" s="228">
        <v>10</v>
      </c>
      <c r="L120" s="228">
        <f t="shared" si="16"/>
        <v>0</v>
      </c>
      <c r="M120" s="229">
        <f t="shared" si="17"/>
        <v>0</v>
      </c>
      <c r="N120" s="230">
        <f t="shared" si="18"/>
        <v>196</v>
      </c>
      <c r="O120" s="226"/>
      <c r="P120" s="169">
        <f t="shared" si="19"/>
        <v>0</v>
      </c>
      <c r="Q120" s="170">
        <f t="shared" si="20"/>
        <v>0</v>
      </c>
      <c r="R120" s="170">
        <f t="shared" si="21"/>
        <v>0</v>
      </c>
      <c r="S120" s="171"/>
      <c r="T120" s="172">
        <f t="shared" si="25"/>
        <v>0</v>
      </c>
      <c r="U120" s="171"/>
      <c r="V120" s="173">
        <f t="shared" si="22"/>
        <v>0</v>
      </c>
      <c r="W120" s="291">
        <f t="shared" si="23"/>
        <v>0</v>
      </c>
      <c r="X120" s="291">
        <f t="shared" si="24"/>
        <v>0</v>
      </c>
    </row>
    <row r="121" spans="1:24">
      <c r="A121" s="4" t="s">
        <v>10</v>
      </c>
      <c r="B121" s="224" t="s">
        <v>135</v>
      </c>
      <c r="C121" s="53">
        <v>9</v>
      </c>
      <c r="D121" s="6">
        <v>5</v>
      </c>
      <c r="E121" s="225"/>
      <c r="F121" s="226"/>
      <c r="G121" s="226">
        <f t="shared" si="14"/>
        <v>0</v>
      </c>
      <c r="H121" s="227">
        <v>63</v>
      </c>
      <c r="I121" s="227">
        <f t="shared" si="15"/>
        <v>0</v>
      </c>
      <c r="J121" s="226"/>
      <c r="K121" s="228">
        <v>3</v>
      </c>
      <c r="L121" s="228">
        <f t="shared" si="16"/>
        <v>0</v>
      </c>
      <c r="M121" s="229">
        <f t="shared" si="17"/>
        <v>0</v>
      </c>
      <c r="N121" s="230">
        <f t="shared" si="18"/>
        <v>60</v>
      </c>
      <c r="O121" s="226"/>
      <c r="P121" s="169">
        <f t="shared" si="19"/>
        <v>0</v>
      </c>
      <c r="Q121" s="170">
        <f t="shared" si="20"/>
        <v>0</v>
      </c>
      <c r="R121" s="170">
        <f t="shared" si="21"/>
        <v>0</v>
      </c>
      <c r="S121" s="171"/>
      <c r="T121" s="172">
        <f t="shared" si="25"/>
        <v>0</v>
      </c>
      <c r="U121" s="171"/>
      <c r="V121" s="173">
        <f t="shared" si="22"/>
        <v>0</v>
      </c>
      <c r="W121" s="291">
        <f t="shared" si="23"/>
        <v>0</v>
      </c>
      <c r="X121" s="291">
        <f t="shared" si="24"/>
        <v>0</v>
      </c>
    </row>
    <row r="122" spans="1:24">
      <c r="A122" s="4" t="s">
        <v>10</v>
      </c>
      <c r="B122" s="224" t="s">
        <v>136</v>
      </c>
      <c r="C122" s="53">
        <v>9</v>
      </c>
      <c r="D122" s="6">
        <v>5</v>
      </c>
      <c r="E122" s="225"/>
      <c r="F122" s="226"/>
      <c r="G122" s="226">
        <f t="shared" si="14"/>
        <v>0</v>
      </c>
      <c r="H122" s="227">
        <v>133</v>
      </c>
      <c r="I122" s="227">
        <f t="shared" si="15"/>
        <v>0</v>
      </c>
      <c r="J122" s="226"/>
      <c r="K122" s="228">
        <v>6</v>
      </c>
      <c r="L122" s="228">
        <f t="shared" si="16"/>
        <v>0</v>
      </c>
      <c r="M122" s="229">
        <f t="shared" si="17"/>
        <v>0</v>
      </c>
      <c r="N122" s="230">
        <f t="shared" si="18"/>
        <v>127</v>
      </c>
      <c r="O122" s="226"/>
      <c r="P122" s="169">
        <f t="shared" si="19"/>
        <v>0</v>
      </c>
      <c r="Q122" s="170">
        <f t="shared" si="20"/>
        <v>0</v>
      </c>
      <c r="R122" s="170">
        <f t="shared" si="21"/>
        <v>0</v>
      </c>
      <c r="S122" s="171"/>
      <c r="T122" s="172">
        <f t="shared" si="25"/>
        <v>0</v>
      </c>
      <c r="U122" s="171"/>
      <c r="V122" s="173">
        <f t="shared" si="22"/>
        <v>0</v>
      </c>
      <c r="W122" s="291">
        <f t="shared" si="23"/>
        <v>0</v>
      </c>
      <c r="X122" s="291">
        <f t="shared" si="24"/>
        <v>0</v>
      </c>
    </row>
    <row r="123" spans="1:24">
      <c r="A123" s="4" t="s">
        <v>10</v>
      </c>
      <c r="B123" s="224" t="s">
        <v>137</v>
      </c>
      <c r="C123" s="53">
        <v>9</v>
      </c>
      <c r="D123" s="6">
        <v>5</v>
      </c>
      <c r="E123" s="225"/>
      <c r="F123" s="226"/>
      <c r="G123" s="226">
        <f t="shared" si="14"/>
        <v>0</v>
      </c>
      <c r="H123" s="227">
        <v>42</v>
      </c>
      <c r="I123" s="227">
        <f t="shared" si="15"/>
        <v>0</v>
      </c>
      <c r="J123" s="226"/>
      <c r="K123" s="228">
        <v>2</v>
      </c>
      <c r="L123" s="228">
        <f t="shared" si="16"/>
        <v>0</v>
      </c>
      <c r="M123" s="229">
        <f t="shared" si="17"/>
        <v>0</v>
      </c>
      <c r="N123" s="230">
        <f t="shared" si="18"/>
        <v>40</v>
      </c>
      <c r="O123" s="226"/>
      <c r="P123" s="169">
        <f t="shared" si="19"/>
        <v>0</v>
      </c>
      <c r="Q123" s="170">
        <f t="shared" si="20"/>
        <v>0</v>
      </c>
      <c r="R123" s="170">
        <f t="shared" si="21"/>
        <v>0</v>
      </c>
      <c r="S123" s="171"/>
      <c r="T123" s="172">
        <f t="shared" si="25"/>
        <v>0</v>
      </c>
      <c r="U123" s="171"/>
      <c r="V123" s="173">
        <f t="shared" si="22"/>
        <v>0</v>
      </c>
      <c r="W123" s="291">
        <f t="shared" si="23"/>
        <v>0</v>
      </c>
      <c r="X123" s="291">
        <f t="shared" si="24"/>
        <v>0</v>
      </c>
    </row>
    <row r="124" spans="1:24">
      <c r="A124" s="4" t="s">
        <v>10</v>
      </c>
      <c r="B124" s="231" t="s">
        <v>138</v>
      </c>
      <c r="C124" s="232">
        <v>9</v>
      </c>
      <c r="D124" s="233">
        <v>5</v>
      </c>
      <c r="E124" s="225"/>
      <c r="F124" s="226"/>
      <c r="G124" s="226">
        <f t="shared" si="14"/>
        <v>0</v>
      </c>
      <c r="H124" s="227">
        <v>135</v>
      </c>
      <c r="I124" s="227">
        <f t="shared" si="15"/>
        <v>0</v>
      </c>
      <c r="J124" s="226"/>
      <c r="K124" s="228">
        <v>6</v>
      </c>
      <c r="L124" s="228">
        <f t="shared" si="16"/>
        <v>0</v>
      </c>
      <c r="M124" s="229">
        <f t="shared" si="17"/>
        <v>0</v>
      </c>
      <c r="N124" s="230">
        <f t="shared" si="18"/>
        <v>129</v>
      </c>
      <c r="O124" s="234"/>
      <c r="P124" s="60">
        <f t="shared" si="19"/>
        <v>0</v>
      </c>
      <c r="Q124" s="60">
        <f t="shared" si="20"/>
        <v>0</v>
      </c>
      <c r="R124" s="60">
        <f t="shared" si="21"/>
        <v>0</v>
      </c>
      <c r="S124" s="174"/>
      <c r="T124" s="60">
        <f t="shared" si="25"/>
        <v>0</v>
      </c>
      <c r="U124" s="174"/>
      <c r="V124" s="175">
        <f t="shared" si="22"/>
        <v>0</v>
      </c>
      <c r="W124" s="291">
        <f t="shared" si="23"/>
        <v>0</v>
      </c>
      <c r="X124" s="291">
        <f t="shared" si="24"/>
        <v>0</v>
      </c>
    </row>
    <row r="125" spans="1:24">
      <c r="A125" s="4" t="s">
        <v>10</v>
      </c>
      <c r="B125" s="231" t="s">
        <v>139</v>
      </c>
      <c r="C125" s="232">
        <v>9</v>
      </c>
      <c r="D125" s="233">
        <v>5</v>
      </c>
      <c r="E125" s="225"/>
      <c r="F125" s="226"/>
      <c r="G125" s="226">
        <f t="shared" si="14"/>
        <v>0</v>
      </c>
      <c r="H125" s="227">
        <v>77</v>
      </c>
      <c r="I125" s="227">
        <f t="shared" si="15"/>
        <v>0</v>
      </c>
      <c r="J125" s="226"/>
      <c r="K125" s="228">
        <v>3</v>
      </c>
      <c r="L125" s="228">
        <f t="shared" si="16"/>
        <v>0</v>
      </c>
      <c r="M125" s="229">
        <f t="shared" si="17"/>
        <v>0</v>
      </c>
      <c r="N125" s="230">
        <f t="shared" si="18"/>
        <v>74</v>
      </c>
      <c r="O125" s="234"/>
      <c r="P125" s="60">
        <f t="shared" si="19"/>
        <v>0</v>
      </c>
      <c r="Q125" s="60">
        <f t="shared" si="20"/>
        <v>0</v>
      </c>
      <c r="R125" s="60">
        <f t="shared" si="21"/>
        <v>0</v>
      </c>
      <c r="S125" s="174"/>
      <c r="T125" s="60">
        <f t="shared" si="25"/>
        <v>0</v>
      </c>
      <c r="U125" s="174"/>
      <c r="V125" s="175">
        <f t="shared" si="22"/>
        <v>0</v>
      </c>
      <c r="W125" s="291">
        <f t="shared" si="23"/>
        <v>0</v>
      </c>
      <c r="X125" s="291">
        <f t="shared" si="24"/>
        <v>0</v>
      </c>
    </row>
    <row r="126" spans="1:24">
      <c r="A126" s="4" t="s">
        <v>10</v>
      </c>
      <c r="B126" s="231" t="s">
        <v>195</v>
      </c>
      <c r="C126" s="232">
        <v>9</v>
      </c>
      <c r="D126" s="233">
        <v>5</v>
      </c>
      <c r="E126" s="225"/>
      <c r="F126" s="226"/>
      <c r="G126" s="226">
        <f t="shared" si="14"/>
        <v>0</v>
      </c>
      <c r="H126" s="227">
        <v>123</v>
      </c>
      <c r="I126" s="227">
        <f t="shared" si="15"/>
        <v>0</v>
      </c>
      <c r="J126" s="226"/>
      <c r="K126" s="228">
        <v>5</v>
      </c>
      <c r="L126" s="228">
        <f t="shared" si="16"/>
        <v>0</v>
      </c>
      <c r="M126" s="229">
        <f t="shared" si="17"/>
        <v>0</v>
      </c>
      <c r="N126" s="230">
        <f t="shared" si="18"/>
        <v>118</v>
      </c>
      <c r="O126" s="234"/>
      <c r="P126" s="60">
        <f t="shared" si="19"/>
        <v>0</v>
      </c>
      <c r="Q126" s="60">
        <f t="shared" si="20"/>
        <v>0</v>
      </c>
      <c r="R126" s="60">
        <f t="shared" si="21"/>
        <v>0</v>
      </c>
      <c r="S126" s="174"/>
      <c r="T126" s="60">
        <f t="shared" si="25"/>
        <v>0</v>
      </c>
      <c r="U126" s="174"/>
      <c r="V126" s="175">
        <f t="shared" si="22"/>
        <v>0</v>
      </c>
      <c r="W126" s="291">
        <f t="shared" si="23"/>
        <v>0</v>
      </c>
      <c r="X126" s="291">
        <f t="shared" si="24"/>
        <v>0</v>
      </c>
    </row>
    <row r="127" spans="1:24">
      <c r="A127" s="4" t="s">
        <v>10</v>
      </c>
      <c r="B127" s="231" t="s">
        <v>196</v>
      </c>
      <c r="C127" s="232">
        <v>9</v>
      </c>
      <c r="D127" s="233">
        <v>5</v>
      </c>
      <c r="E127" s="225"/>
      <c r="F127" s="226"/>
      <c r="G127" s="226">
        <f t="shared" si="14"/>
        <v>0</v>
      </c>
      <c r="H127" s="227">
        <v>48</v>
      </c>
      <c r="I127" s="227">
        <f t="shared" si="15"/>
        <v>0</v>
      </c>
      <c r="J127" s="226"/>
      <c r="K127" s="228">
        <v>3</v>
      </c>
      <c r="L127" s="228">
        <f t="shared" si="16"/>
        <v>0</v>
      </c>
      <c r="M127" s="229">
        <f t="shared" si="17"/>
        <v>0</v>
      </c>
      <c r="N127" s="230">
        <f t="shared" si="18"/>
        <v>45</v>
      </c>
      <c r="O127" s="234"/>
      <c r="P127" s="60">
        <f t="shared" si="19"/>
        <v>0</v>
      </c>
      <c r="Q127" s="60">
        <f t="shared" si="20"/>
        <v>0</v>
      </c>
      <c r="R127" s="60">
        <f t="shared" si="21"/>
        <v>0</v>
      </c>
      <c r="S127" s="174"/>
      <c r="T127" s="60">
        <f t="shared" si="25"/>
        <v>0</v>
      </c>
      <c r="U127" s="174"/>
      <c r="V127" s="175">
        <f t="shared" si="22"/>
        <v>0</v>
      </c>
      <c r="W127" s="291">
        <f t="shared" si="23"/>
        <v>0</v>
      </c>
      <c r="X127" s="291">
        <f t="shared" si="24"/>
        <v>0</v>
      </c>
    </row>
    <row r="128" spans="1:24">
      <c r="A128" s="4" t="s">
        <v>10</v>
      </c>
      <c r="B128" s="231" t="s">
        <v>141</v>
      </c>
      <c r="C128" s="232">
        <v>9</v>
      </c>
      <c r="D128" s="233">
        <v>5</v>
      </c>
      <c r="E128" s="225"/>
      <c r="F128" s="226"/>
      <c r="G128" s="226">
        <f t="shared" si="14"/>
        <v>0</v>
      </c>
      <c r="H128" s="227">
        <v>161</v>
      </c>
      <c r="I128" s="227">
        <f t="shared" si="15"/>
        <v>0</v>
      </c>
      <c r="J128" s="226"/>
      <c r="K128" s="228">
        <v>7</v>
      </c>
      <c r="L128" s="228">
        <f t="shared" si="16"/>
        <v>0</v>
      </c>
      <c r="M128" s="229">
        <f t="shared" si="17"/>
        <v>0</v>
      </c>
      <c r="N128" s="230">
        <f t="shared" si="18"/>
        <v>154</v>
      </c>
      <c r="O128" s="234"/>
      <c r="P128" s="60">
        <f t="shared" si="19"/>
        <v>0</v>
      </c>
      <c r="Q128" s="60">
        <f t="shared" si="20"/>
        <v>0</v>
      </c>
      <c r="R128" s="60">
        <f t="shared" si="21"/>
        <v>0</v>
      </c>
      <c r="S128" s="174"/>
      <c r="T128" s="60">
        <f t="shared" si="25"/>
        <v>0</v>
      </c>
      <c r="U128" s="174"/>
      <c r="V128" s="175">
        <f t="shared" si="22"/>
        <v>0</v>
      </c>
      <c r="W128" s="291">
        <f t="shared" si="23"/>
        <v>0</v>
      </c>
      <c r="X128" s="291">
        <f t="shared" si="24"/>
        <v>0</v>
      </c>
    </row>
    <row r="129" spans="1:24">
      <c r="A129" s="4" t="s">
        <v>10</v>
      </c>
      <c r="B129" s="231" t="s">
        <v>142</v>
      </c>
      <c r="C129" s="232">
        <v>9</v>
      </c>
      <c r="D129" s="233">
        <v>5</v>
      </c>
      <c r="E129" s="225"/>
      <c r="F129" s="226"/>
      <c r="G129" s="226">
        <f t="shared" si="14"/>
        <v>0</v>
      </c>
      <c r="H129" s="227">
        <v>64</v>
      </c>
      <c r="I129" s="227">
        <f t="shared" si="15"/>
        <v>0</v>
      </c>
      <c r="J129" s="226"/>
      <c r="K129" s="228">
        <v>3</v>
      </c>
      <c r="L129" s="228">
        <f t="shared" si="16"/>
        <v>0</v>
      </c>
      <c r="M129" s="229">
        <f t="shared" si="17"/>
        <v>0</v>
      </c>
      <c r="N129" s="230">
        <f t="shared" si="18"/>
        <v>61</v>
      </c>
      <c r="O129" s="234"/>
      <c r="P129" s="60">
        <f t="shared" si="19"/>
        <v>0</v>
      </c>
      <c r="Q129" s="60">
        <f t="shared" si="20"/>
        <v>0</v>
      </c>
      <c r="R129" s="60">
        <f t="shared" si="21"/>
        <v>0</v>
      </c>
      <c r="S129" s="174"/>
      <c r="T129" s="60">
        <f t="shared" si="25"/>
        <v>0</v>
      </c>
      <c r="U129" s="174"/>
      <c r="V129" s="175">
        <f t="shared" si="22"/>
        <v>0</v>
      </c>
      <c r="W129" s="291">
        <f t="shared" si="23"/>
        <v>0</v>
      </c>
      <c r="X129" s="291">
        <f t="shared" si="24"/>
        <v>0</v>
      </c>
    </row>
    <row r="130" spans="1:24">
      <c r="A130" s="235" t="s">
        <v>11</v>
      </c>
      <c r="B130" s="236" t="s">
        <v>195</v>
      </c>
      <c r="C130" s="237">
        <v>7</v>
      </c>
      <c r="D130" s="238">
        <v>1</v>
      </c>
      <c r="E130" s="239"/>
      <c r="F130" s="240"/>
      <c r="G130" s="240">
        <f t="shared" si="14"/>
        <v>0</v>
      </c>
      <c r="H130" s="241">
        <v>102</v>
      </c>
      <c r="I130" s="241">
        <f t="shared" si="15"/>
        <v>0</v>
      </c>
      <c r="J130" s="240"/>
      <c r="K130" s="242">
        <v>4</v>
      </c>
      <c r="L130" s="242">
        <f t="shared" si="16"/>
        <v>0</v>
      </c>
      <c r="M130" s="243">
        <f t="shared" si="17"/>
        <v>0</v>
      </c>
      <c r="N130" s="244">
        <f t="shared" si="18"/>
        <v>98</v>
      </c>
      <c r="O130" s="240"/>
      <c r="P130" s="176">
        <f t="shared" si="19"/>
        <v>0</v>
      </c>
      <c r="Q130" s="177">
        <f t="shared" si="20"/>
        <v>0</v>
      </c>
      <c r="R130" s="177">
        <f t="shared" si="21"/>
        <v>0</v>
      </c>
      <c r="S130" s="178"/>
      <c r="T130" s="179">
        <f t="shared" si="25"/>
        <v>0</v>
      </c>
      <c r="U130" s="178"/>
      <c r="V130" s="180">
        <f t="shared" si="22"/>
        <v>0</v>
      </c>
      <c r="W130" s="291">
        <f t="shared" si="23"/>
        <v>0</v>
      </c>
      <c r="X130" s="291">
        <f t="shared" si="24"/>
        <v>0</v>
      </c>
    </row>
    <row r="131" spans="1:24">
      <c r="A131" s="235" t="s">
        <v>11</v>
      </c>
      <c r="B131" s="236" t="s">
        <v>196</v>
      </c>
      <c r="C131" s="237">
        <v>7</v>
      </c>
      <c r="D131" s="238">
        <v>1</v>
      </c>
      <c r="E131" s="239"/>
      <c r="F131" s="240"/>
      <c r="G131" s="240">
        <f t="shared" si="14"/>
        <v>0</v>
      </c>
      <c r="H131" s="241">
        <v>46</v>
      </c>
      <c r="I131" s="241">
        <f t="shared" si="15"/>
        <v>0</v>
      </c>
      <c r="J131" s="240"/>
      <c r="K131" s="242">
        <v>2</v>
      </c>
      <c r="L131" s="242">
        <f t="shared" si="16"/>
        <v>0</v>
      </c>
      <c r="M131" s="243">
        <f t="shared" si="17"/>
        <v>0</v>
      </c>
      <c r="N131" s="244">
        <f t="shared" si="18"/>
        <v>44</v>
      </c>
      <c r="O131" s="240"/>
      <c r="P131" s="176">
        <f t="shared" si="19"/>
        <v>0</v>
      </c>
      <c r="Q131" s="177">
        <f t="shared" si="20"/>
        <v>0</v>
      </c>
      <c r="R131" s="177">
        <f t="shared" si="21"/>
        <v>0</v>
      </c>
      <c r="S131" s="178"/>
      <c r="T131" s="179">
        <f t="shared" si="25"/>
        <v>0</v>
      </c>
      <c r="U131" s="178"/>
      <c r="V131" s="180">
        <f t="shared" si="22"/>
        <v>0</v>
      </c>
      <c r="W131" s="291">
        <f t="shared" si="23"/>
        <v>0</v>
      </c>
      <c r="X131" s="291">
        <f t="shared" si="24"/>
        <v>0</v>
      </c>
    </row>
    <row r="132" spans="1:24">
      <c r="A132" s="235" t="s">
        <v>11</v>
      </c>
      <c r="B132" s="236" t="s">
        <v>195</v>
      </c>
      <c r="C132" s="237">
        <v>8</v>
      </c>
      <c r="D132" s="238">
        <v>3</v>
      </c>
      <c r="E132" s="239"/>
      <c r="F132" s="240"/>
      <c r="G132" s="240">
        <f t="shared" si="14"/>
        <v>0</v>
      </c>
      <c r="H132" s="241">
        <v>107</v>
      </c>
      <c r="I132" s="241">
        <f t="shared" si="15"/>
        <v>0</v>
      </c>
      <c r="J132" s="240"/>
      <c r="K132" s="242">
        <v>5</v>
      </c>
      <c r="L132" s="242">
        <f t="shared" si="16"/>
        <v>0</v>
      </c>
      <c r="M132" s="243">
        <f t="shared" si="17"/>
        <v>0</v>
      </c>
      <c r="N132" s="244">
        <f t="shared" si="18"/>
        <v>102</v>
      </c>
      <c r="O132" s="240"/>
      <c r="P132" s="176">
        <f t="shared" si="19"/>
        <v>0</v>
      </c>
      <c r="Q132" s="177">
        <f t="shared" si="20"/>
        <v>0</v>
      </c>
      <c r="R132" s="177">
        <f t="shared" si="21"/>
        <v>0</v>
      </c>
      <c r="S132" s="178"/>
      <c r="T132" s="179">
        <f t="shared" si="25"/>
        <v>0</v>
      </c>
      <c r="U132" s="178"/>
      <c r="V132" s="180">
        <f t="shared" si="22"/>
        <v>0</v>
      </c>
      <c r="W132" s="291">
        <f t="shared" si="23"/>
        <v>0</v>
      </c>
      <c r="X132" s="291">
        <f t="shared" si="24"/>
        <v>0</v>
      </c>
    </row>
    <row r="133" spans="1:24">
      <c r="A133" s="235" t="s">
        <v>11</v>
      </c>
      <c r="B133" s="236" t="s">
        <v>196</v>
      </c>
      <c r="C133" s="237">
        <v>8</v>
      </c>
      <c r="D133" s="238">
        <v>3</v>
      </c>
      <c r="E133" s="239"/>
      <c r="F133" s="240"/>
      <c r="G133" s="240">
        <f t="shared" ref="G133:G156" si="26">E133-F133</f>
        <v>0</v>
      </c>
      <c r="H133" s="241">
        <v>42</v>
      </c>
      <c r="I133" s="241">
        <f t="shared" ref="I133:I156" si="27">G133*H133</f>
        <v>0</v>
      </c>
      <c r="J133" s="240"/>
      <c r="K133" s="242">
        <v>2</v>
      </c>
      <c r="L133" s="242">
        <f t="shared" ref="L133:L156" si="28">J133*K133</f>
        <v>0</v>
      </c>
      <c r="M133" s="243">
        <f t="shared" ref="M133:M157" si="29">I133+L133</f>
        <v>0</v>
      </c>
      <c r="N133" s="244">
        <f t="shared" si="18"/>
        <v>40</v>
      </c>
      <c r="O133" s="240"/>
      <c r="P133" s="176">
        <f t="shared" ref="P133:P156" si="30">N133*O133</f>
        <v>0</v>
      </c>
      <c r="Q133" s="177">
        <f t="shared" ref="Q133:Q156" si="31">J133-O133</f>
        <v>0</v>
      </c>
      <c r="R133" s="177">
        <f t="shared" ref="R133:R156" si="32">N133*Q133</f>
        <v>0</v>
      </c>
      <c r="S133" s="178"/>
      <c r="T133" s="179">
        <f t="shared" si="25"/>
        <v>0</v>
      </c>
      <c r="U133" s="178"/>
      <c r="V133" s="180">
        <f t="shared" si="22"/>
        <v>0</v>
      </c>
      <c r="W133" s="291">
        <f t="shared" ref="W133:W156" si="33">K133*O133</f>
        <v>0</v>
      </c>
      <c r="X133" s="291">
        <f t="shared" ref="X133:X156" si="34">K133*Q133</f>
        <v>0</v>
      </c>
    </row>
    <row r="134" spans="1:24">
      <c r="A134" s="235" t="s">
        <v>11</v>
      </c>
      <c r="B134" s="236" t="s">
        <v>195</v>
      </c>
      <c r="C134" s="237">
        <v>9</v>
      </c>
      <c r="D134" s="238">
        <v>5</v>
      </c>
      <c r="E134" s="239"/>
      <c r="F134" s="240"/>
      <c r="G134" s="240">
        <f t="shared" si="26"/>
        <v>0</v>
      </c>
      <c r="H134" s="241">
        <v>110</v>
      </c>
      <c r="I134" s="241">
        <f t="shared" si="27"/>
        <v>0</v>
      </c>
      <c r="J134" s="240"/>
      <c r="K134" s="242">
        <v>5</v>
      </c>
      <c r="L134" s="242">
        <f t="shared" si="28"/>
        <v>0</v>
      </c>
      <c r="M134" s="243">
        <f t="shared" si="29"/>
        <v>0</v>
      </c>
      <c r="N134" s="244">
        <f t="shared" si="18"/>
        <v>105</v>
      </c>
      <c r="O134" s="240"/>
      <c r="P134" s="176">
        <f t="shared" si="30"/>
        <v>0</v>
      </c>
      <c r="Q134" s="177">
        <f t="shared" si="31"/>
        <v>0</v>
      </c>
      <c r="R134" s="177">
        <f t="shared" si="32"/>
        <v>0</v>
      </c>
      <c r="S134" s="178"/>
      <c r="T134" s="179">
        <f t="shared" si="25"/>
        <v>0</v>
      </c>
      <c r="U134" s="178"/>
      <c r="V134" s="180">
        <f t="shared" si="22"/>
        <v>0</v>
      </c>
      <c r="W134" s="291">
        <f t="shared" si="33"/>
        <v>0</v>
      </c>
      <c r="X134" s="291">
        <f t="shared" si="34"/>
        <v>0</v>
      </c>
    </row>
    <row r="135" spans="1:24">
      <c r="A135" s="235" t="s">
        <v>11</v>
      </c>
      <c r="B135" s="236" t="s">
        <v>196</v>
      </c>
      <c r="C135" s="237">
        <v>9</v>
      </c>
      <c r="D135" s="238">
        <v>5</v>
      </c>
      <c r="E135" s="239"/>
      <c r="F135" s="240"/>
      <c r="G135" s="240">
        <f t="shared" si="26"/>
        <v>0</v>
      </c>
      <c r="H135" s="241">
        <v>48</v>
      </c>
      <c r="I135" s="241">
        <f t="shared" si="27"/>
        <v>0</v>
      </c>
      <c r="J135" s="240"/>
      <c r="K135" s="242">
        <v>2</v>
      </c>
      <c r="L135" s="242">
        <f t="shared" si="28"/>
        <v>0</v>
      </c>
      <c r="M135" s="243">
        <f t="shared" si="29"/>
        <v>0</v>
      </c>
      <c r="N135" s="244">
        <f t="shared" si="18"/>
        <v>46</v>
      </c>
      <c r="O135" s="240"/>
      <c r="P135" s="176">
        <f t="shared" si="30"/>
        <v>0</v>
      </c>
      <c r="Q135" s="177">
        <f t="shared" si="31"/>
        <v>0</v>
      </c>
      <c r="R135" s="177">
        <f t="shared" si="32"/>
        <v>0</v>
      </c>
      <c r="S135" s="178"/>
      <c r="T135" s="179">
        <f t="shared" si="25"/>
        <v>0</v>
      </c>
      <c r="U135" s="178"/>
      <c r="V135" s="180">
        <f t="shared" si="22"/>
        <v>0</v>
      </c>
      <c r="W135" s="291">
        <f t="shared" si="33"/>
        <v>0</v>
      </c>
      <c r="X135" s="291">
        <f t="shared" si="34"/>
        <v>0</v>
      </c>
    </row>
    <row r="136" spans="1:24">
      <c r="A136" s="245" t="s">
        <v>12</v>
      </c>
      <c r="B136" s="246" t="s">
        <v>138</v>
      </c>
      <c r="C136" s="247">
        <v>7</v>
      </c>
      <c r="D136" s="248">
        <v>1</v>
      </c>
      <c r="E136" s="249"/>
      <c r="F136" s="250"/>
      <c r="G136" s="250">
        <f t="shared" si="26"/>
        <v>0</v>
      </c>
      <c r="H136" s="251">
        <v>152</v>
      </c>
      <c r="I136" s="251">
        <f t="shared" si="27"/>
        <v>0</v>
      </c>
      <c r="J136" s="250"/>
      <c r="K136" s="252">
        <v>7</v>
      </c>
      <c r="L136" s="252">
        <f t="shared" si="28"/>
        <v>0</v>
      </c>
      <c r="M136" s="253">
        <f t="shared" si="29"/>
        <v>0</v>
      </c>
      <c r="N136" s="254">
        <f t="shared" si="18"/>
        <v>145</v>
      </c>
      <c r="O136" s="255"/>
      <c r="P136" s="181">
        <f t="shared" si="30"/>
        <v>0</v>
      </c>
      <c r="Q136" s="181">
        <f t="shared" si="31"/>
        <v>0</v>
      </c>
      <c r="R136" s="181">
        <f t="shared" si="32"/>
        <v>0</v>
      </c>
      <c r="S136" s="182"/>
      <c r="T136" s="181">
        <f t="shared" si="25"/>
        <v>0</v>
      </c>
      <c r="U136" s="182"/>
      <c r="V136" s="183">
        <f t="shared" si="22"/>
        <v>0</v>
      </c>
      <c r="W136" s="291">
        <f t="shared" si="33"/>
        <v>0</v>
      </c>
      <c r="X136" s="291">
        <f t="shared" si="34"/>
        <v>0</v>
      </c>
    </row>
    <row r="137" spans="1:24">
      <c r="A137" s="245" t="s">
        <v>12</v>
      </c>
      <c r="B137" s="246" t="s">
        <v>140</v>
      </c>
      <c r="C137" s="247">
        <v>7</v>
      </c>
      <c r="D137" s="248">
        <v>1</v>
      </c>
      <c r="E137" s="249"/>
      <c r="F137" s="250"/>
      <c r="G137" s="250">
        <f t="shared" si="26"/>
        <v>0</v>
      </c>
      <c r="H137" s="251">
        <v>157</v>
      </c>
      <c r="I137" s="251">
        <f t="shared" si="27"/>
        <v>0</v>
      </c>
      <c r="J137" s="250"/>
      <c r="K137" s="252">
        <v>7</v>
      </c>
      <c r="L137" s="252">
        <f t="shared" si="28"/>
        <v>0</v>
      </c>
      <c r="M137" s="253">
        <f t="shared" si="29"/>
        <v>0</v>
      </c>
      <c r="N137" s="254">
        <f t="shared" si="18"/>
        <v>150</v>
      </c>
      <c r="O137" s="255"/>
      <c r="P137" s="181">
        <f t="shared" si="30"/>
        <v>0</v>
      </c>
      <c r="Q137" s="181">
        <f t="shared" ref="Q137" si="35">J137-O137</f>
        <v>0</v>
      </c>
      <c r="R137" s="181">
        <f t="shared" ref="R137" si="36">N137*Q137</f>
        <v>0</v>
      </c>
      <c r="S137" s="182"/>
      <c r="T137" s="181">
        <f t="shared" si="25"/>
        <v>0</v>
      </c>
      <c r="U137" s="182"/>
      <c r="V137" s="183">
        <f t="shared" si="22"/>
        <v>0</v>
      </c>
      <c r="W137" s="291">
        <f t="shared" si="33"/>
        <v>0</v>
      </c>
      <c r="X137" s="291">
        <f t="shared" si="34"/>
        <v>0</v>
      </c>
    </row>
    <row r="138" spans="1:24">
      <c r="A138" s="245" t="s">
        <v>12</v>
      </c>
      <c r="B138" s="246" t="s">
        <v>138</v>
      </c>
      <c r="C138" s="247">
        <v>8</v>
      </c>
      <c r="D138" s="248">
        <v>3</v>
      </c>
      <c r="E138" s="249"/>
      <c r="F138" s="250"/>
      <c r="G138" s="250">
        <f t="shared" si="26"/>
        <v>0</v>
      </c>
      <c r="H138" s="251">
        <v>139</v>
      </c>
      <c r="I138" s="251">
        <f t="shared" si="27"/>
        <v>0</v>
      </c>
      <c r="J138" s="250"/>
      <c r="K138" s="252">
        <v>7</v>
      </c>
      <c r="L138" s="252">
        <f t="shared" si="28"/>
        <v>0</v>
      </c>
      <c r="M138" s="253">
        <f t="shared" si="29"/>
        <v>0</v>
      </c>
      <c r="N138" s="254">
        <f t="shared" si="18"/>
        <v>132</v>
      </c>
      <c r="O138" s="255"/>
      <c r="P138" s="181">
        <f t="shared" si="30"/>
        <v>0</v>
      </c>
      <c r="Q138" s="181">
        <f t="shared" si="31"/>
        <v>0</v>
      </c>
      <c r="R138" s="181">
        <f t="shared" si="32"/>
        <v>0</v>
      </c>
      <c r="S138" s="182"/>
      <c r="T138" s="181">
        <f t="shared" si="25"/>
        <v>0</v>
      </c>
      <c r="U138" s="182"/>
      <c r="V138" s="183">
        <f t="shared" si="22"/>
        <v>0</v>
      </c>
      <c r="W138" s="291">
        <f t="shared" si="33"/>
        <v>0</v>
      </c>
      <c r="X138" s="291">
        <f t="shared" si="34"/>
        <v>0</v>
      </c>
    </row>
    <row r="139" spans="1:24">
      <c r="A139" s="245" t="s">
        <v>12</v>
      </c>
      <c r="B139" s="246" t="s">
        <v>140</v>
      </c>
      <c r="C139" s="247">
        <v>8</v>
      </c>
      <c r="D139" s="248">
        <v>3</v>
      </c>
      <c r="E139" s="249"/>
      <c r="F139" s="250"/>
      <c r="G139" s="250">
        <f t="shared" si="26"/>
        <v>0</v>
      </c>
      <c r="H139" s="251">
        <v>160</v>
      </c>
      <c r="I139" s="251">
        <f t="shared" si="27"/>
        <v>0</v>
      </c>
      <c r="J139" s="250"/>
      <c r="K139" s="252">
        <v>7</v>
      </c>
      <c r="L139" s="252">
        <f t="shared" si="28"/>
        <v>0</v>
      </c>
      <c r="M139" s="253">
        <f t="shared" si="29"/>
        <v>0</v>
      </c>
      <c r="N139" s="254">
        <f t="shared" si="18"/>
        <v>153</v>
      </c>
      <c r="O139" s="255"/>
      <c r="P139" s="181">
        <f t="shared" si="30"/>
        <v>0</v>
      </c>
      <c r="Q139" s="181">
        <f t="shared" si="31"/>
        <v>0</v>
      </c>
      <c r="R139" s="181">
        <f t="shared" si="32"/>
        <v>0</v>
      </c>
      <c r="S139" s="182"/>
      <c r="T139" s="181">
        <f t="shared" si="25"/>
        <v>0</v>
      </c>
      <c r="U139" s="182"/>
      <c r="V139" s="183">
        <f t="shared" si="22"/>
        <v>0</v>
      </c>
      <c r="W139" s="291">
        <f t="shared" si="33"/>
        <v>0</v>
      </c>
      <c r="X139" s="291">
        <f t="shared" si="34"/>
        <v>0</v>
      </c>
    </row>
    <row r="140" spans="1:24">
      <c r="A140" s="245" t="s">
        <v>12</v>
      </c>
      <c r="B140" s="246" t="s">
        <v>138</v>
      </c>
      <c r="C140" s="247">
        <v>9</v>
      </c>
      <c r="D140" s="248">
        <v>5</v>
      </c>
      <c r="E140" s="249"/>
      <c r="F140" s="250"/>
      <c r="G140" s="250">
        <f t="shared" si="26"/>
        <v>0</v>
      </c>
      <c r="H140" s="251">
        <v>156</v>
      </c>
      <c r="I140" s="251">
        <f t="shared" si="27"/>
        <v>0</v>
      </c>
      <c r="J140" s="250"/>
      <c r="K140" s="252">
        <v>8</v>
      </c>
      <c r="L140" s="252">
        <f t="shared" si="28"/>
        <v>0</v>
      </c>
      <c r="M140" s="253">
        <f t="shared" si="29"/>
        <v>0</v>
      </c>
      <c r="N140" s="254">
        <f t="shared" si="18"/>
        <v>148</v>
      </c>
      <c r="O140" s="255"/>
      <c r="P140" s="181">
        <f t="shared" si="30"/>
        <v>0</v>
      </c>
      <c r="Q140" s="181">
        <f t="shared" si="31"/>
        <v>0</v>
      </c>
      <c r="R140" s="181">
        <f t="shared" si="32"/>
        <v>0</v>
      </c>
      <c r="S140" s="182"/>
      <c r="T140" s="181">
        <f t="shared" si="25"/>
        <v>0</v>
      </c>
      <c r="U140" s="182"/>
      <c r="V140" s="183">
        <f t="shared" si="22"/>
        <v>0</v>
      </c>
      <c r="W140" s="291">
        <f t="shared" si="33"/>
        <v>0</v>
      </c>
      <c r="X140" s="291">
        <f t="shared" si="34"/>
        <v>0</v>
      </c>
    </row>
    <row r="141" spans="1:24">
      <c r="A141" s="245" t="s">
        <v>12</v>
      </c>
      <c r="B141" s="246" t="s">
        <v>140</v>
      </c>
      <c r="C141" s="247">
        <v>9</v>
      </c>
      <c r="D141" s="248">
        <v>5</v>
      </c>
      <c r="E141" s="249"/>
      <c r="F141" s="250"/>
      <c r="G141" s="250">
        <f t="shared" si="26"/>
        <v>0</v>
      </c>
      <c r="H141" s="251">
        <v>170</v>
      </c>
      <c r="I141" s="251">
        <f t="shared" si="27"/>
        <v>0</v>
      </c>
      <c r="J141" s="250"/>
      <c r="K141" s="252">
        <v>8</v>
      </c>
      <c r="L141" s="252">
        <f t="shared" si="28"/>
        <v>0</v>
      </c>
      <c r="M141" s="253">
        <f t="shared" si="29"/>
        <v>0</v>
      </c>
      <c r="N141" s="254">
        <f t="shared" si="18"/>
        <v>162</v>
      </c>
      <c r="O141" s="255"/>
      <c r="P141" s="181">
        <f t="shared" si="30"/>
        <v>0</v>
      </c>
      <c r="Q141" s="181">
        <f t="shared" si="31"/>
        <v>0</v>
      </c>
      <c r="R141" s="181">
        <f t="shared" si="32"/>
        <v>0</v>
      </c>
      <c r="S141" s="182"/>
      <c r="T141" s="181">
        <f t="shared" si="25"/>
        <v>0</v>
      </c>
      <c r="U141" s="182"/>
      <c r="V141" s="183">
        <f t="shared" si="22"/>
        <v>0</v>
      </c>
      <c r="W141" s="291">
        <f t="shared" si="33"/>
        <v>0</v>
      </c>
      <c r="X141" s="291">
        <f t="shared" si="34"/>
        <v>0</v>
      </c>
    </row>
    <row r="142" spans="1:24">
      <c r="A142" s="256" t="s">
        <v>13</v>
      </c>
      <c r="B142" s="257" t="s">
        <v>140</v>
      </c>
      <c r="C142" s="258">
        <v>7</v>
      </c>
      <c r="D142" s="259">
        <v>1</v>
      </c>
      <c r="E142" s="260"/>
      <c r="F142" s="261"/>
      <c r="G142" s="261">
        <f t="shared" si="26"/>
        <v>0</v>
      </c>
      <c r="H142" s="262">
        <v>181</v>
      </c>
      <c r="I142" s="262">
        <f t="shared" si="27"/>
        <v>0</v>
      </c>
      <c r="J142" s="261"/>
      <c r="K142" s="263">
        <v>8</v>
      </c>
      <c r="L142" s="263">
        <f t="shared" si="28"/>
        <v>0</v>
      </c>
      <c r="M142" s="264">
        <f t="shared" si="29"/>
        <v>0</v>
      </c>
      <c r="N142" s="265">
        <f t="shared" si="18"/>
        <v>173</v>
      </c>
      <c r="O142" s="266"/>
      <c r="P142" s="184">
        <f t="shared" si="30"/>
        <v>0</v>
      </c>
      <c r="Q142" s="184">
        <f t="shared" si="31"/>
        <v>0</v>
      </c>
      <c r="R142" s="184">
        <f t="shared" si="32"/>
        <v>0</v>
      </c>
      <c r="S142" s="185"/>
      <c r="T142" s="184">
        <f t="shared" si="25"/>
        <v>0</v>
      </c>
      <c r="U142" s="185"/>
      <c r="V142" s="186">
        <f t="shared" si="22"/>
        <v>0</v>
      </c>
      <c r="W142" s="291">
        <f t="shared" si="33"/>
        <v>0</v>
      </c>
      <c r="X142" s="291">
        <f t="shared" si="34"/>
        <v>0</v>
      </c>
    </row>
    <row r="143" spans="1:24">
      <c r="A143" s="256" t="s">
        <v>13</v>
      </c>
      <c r="B143" s="257" t="s">
        <v>141</v>
      </c>
      <c r="C143" s="258">
        <v>7</v>
      </c>
      <c r="D143" s="259">
        <v>1</v>
      </c>
      <c r="E143" s="260"/>
      <c r="F143" s="261"/>
      <c r="G143" s="261">
        <f t="shared" si="26"/>
        <v>0</v>
      </c>
      <c r="H143" s="262">
        <v>118</v>
      </c>
      <c r="I143" s="262">
        <f t="shared" si="27"/>
        <v>0</v>
      </c>
      <c r="J143" s="261"/>
      <c r="K143" s="263">
        <v>5</v>
      </c>
      <c r="L143" s="263">
        <f t="shared" si="28"/>
        <v>0</v>
      </c>
      <c r="M143" s="264">
        <f t="shared" si="29"/>
        <v>0</v>
      </c>
      <c r="N143" s="265">
        <f t="shared" si="18"/>
        <v>113</v>
      </c>
      <c r="O143" s="266"/>
      <c r="P143" s="184">
        <f t="shared" si="30"/>
        <v>0</v>
      </c>
      <c r="Q143" s="184">
        <f t="shared" si="31"/>
        <v>0</v>
      </c>
      <c r="R143" s="184">
        <f t="shared" si="32"/>
        <v>0</v>
      </c>
      <c r="S143" s="185"/>
      <c r="T143" s="184">
        <f t="shared" si="25"/>
        <v>0</v>
      </c>
      <c r="U143" s="185"/>
      <c r="V143" s="186">
        <f t="shared" si="22"/>
        <v>0</v>
      </c>
      <c r="W143" s="291">
        <f t="shared" si="33"/>
        <v>0</v>
      </c>
      <c r="X143" s="291">
        <f t="shared" si="34"/>
        <v>0</v>
      </c>
    </row>
    <row r="144" spans="1:24">
      <c r="A144" s="256" t="s">
        <v>13</v>
      </c>
      <c r="B144" s="257" t="s">
        <v>142</v>
      </c>
      <c r="C144" s="258">
        <v>7</v>
      </c>
      <c r="D144" s="259">
        <v>1</v>
      </c>
      <c r="E144" s="260"/>
      <c r="F144" s="261"/>
      <c r="G144" s="261">
        <f t="shared" si="26"/>
        <v>0</v>
      </c>
      <c r="H144" s="262">
        <v>16</v>
      </c>
      <c r="I144" s="262">
        <f t="shared" si="27"/>
        <v>0</v>
      </c>
      <c r="J144" s="261"/>
      <c r="K144" s="263">
        <v>0</v>
      </c>
      <c r="L144" s="263">
        <f t="shared" si="28"/>
        <v>0</v>
      </c>
      <c r="M144" s="264">
        <f t="shared" si="29"/>
        <v>0</v>
      </c>
      <c r="N144" s="265">
        <f t="shared" si="18"/>
        <v>16</v>
      </c>
      <c r="O144" s="266"/>
      <c r="P144" s="184">
        <f t="shared" si="30"/>
        <v>0</v>
      </c>
      <c r="Q144" s="184">
        <f t="shared" si="31"/>
        <v>0</v>
      </c>
      <c r="R144" s="184">
        <f t="shared" si="32"/>
        <v>0</v>
      </c>
      <c r="S144" s="185"/>
      <c r="T144" s="184">
        <f t="shared" si="25"/>
        <v>0</v>
      </c>
      <c r="U144" s="185"/>
      <c r="V144" s="186">
        <f t="shared" si="22"/>
        <v>0</v>
      </c>
      <c r="W144" s="291">
        <f t="shared" si="33"/>
        <v>0</v>
      </c>
      <c r="X144" s="291">
        <f t="shared" si="34"/>
        <v>0</v>
      </c>
    </row>
    <row r="145" spans="1:25">
      <c r="A145" s="256" t="s">
        <v>13</v>
      </c>
      <c r="B145" s="257" t="s">
        <v>141</v>
      </c>
      <c r="C145" s="258">
        <v>7</v>
      </c>
      <c r="D145" s="259">
        <v>2</v>
      </c>
      <c r="E145" s="260"/>
      <c r="F145" s="261"/>
      <c r="G145" s="261">
        <f t="shared" si="26"/>
        <v>0</v>
      </c>
      <c r="H145" s="262">
        <v>124</v>
      </c>
      <c r="I145" s="262">
        <f t="shared" si="27"/>
        <v>0</v>
      </c>
      <c r="J145" s="261"/>
      <c r="K145" s="263">
        <v>5</v>
      </c>
      <c r="L145" s="263">
        <f t="shared" si="28"/>
        <v>0</v>
      </c>
      <c r="M145" s="264">
        <f t="shared" si="29"/>
        <v>0</v>
      </c>
      <c r="N145" s="265">
        <f t="shared" si="18"/>
        <v>119</v>
      </c>
      <c r="O145" s="266"/>
      <c r="P145" s="184">
        <f t="shared" si="30"/>
        <v>0</v>
      </c>
      <c r="Q145" s="184">
        <f t="shared" si="31"/>
        <v>0</v>
      </c>
      <c r="R145" s="184">
        <f t="shared" si="32"/>
        <v>0</v>
      </c>
      <c r="S145" s="185"/>
      <c r="T145" s="184">
        <f t="shared" si="25"/>
        <v>0</v>
      </c>
      <c r="U145" s="185"/>
      <c r="V145" s="186">
        <f t="shared" si="22"/>
        <v>0</v>
      </c>
      <c r="W145" s="291">
        <f t="shared" si="33"/>
        <v>0</v>
      </c>
      <c r="X145" s="291">
        <f t="shared" si="34"/>
        <v>0</v>
      </c>
    </row>
    <row r="146" spans="1:25">
      <c r="A146" s="256" t="s">
        <v>13</v>
      </c>
      <c r="B146" s="257" t="s">
        <v>142</v>
      </c>
      <c r="C146" s="258">
        <v>7</v>
      </c>
      <c r="D146" s="259">
        <v>2</v>
      </c>
      <c r="E146" s="260"/>
      <c r="F146" s="261"/>
      <c r="G146" s="261">
        <f t="shared" si="26"/>
        <v>0</v>
      </c>
      <c r="H146" s="262">
        <v>45</v>
      </c>
      <c r="I146" s="262">
        <f t="shared" si="27"/>
        <v>0</v>
      </c>
      <c r="J146" s="261"/>
      <c r="K146" s="263">
        <v>2</v>
      </c>
      <c r="L146" s="263">
        <f t="shared" si="28"/>
        <v>0</v>
      </c>
      <c r="M146" s="264">
        <f t="shared" si="29"/>
        <v>0</v>
      </c>
      <c r="N146" s="265">
        <f t="shared" si="18"/>
        <v>43</v>
      </c>
      <c r="O146" s="266"/>
      <c r="P146" s="184">
        <f t="shared" si="30"/>
        <v>0</v>
      </c>
      <c r="Q146" s="184">
        <f t="shared" si="31"/>
        <v>0</v>
      </c>
      <c r="R146" s="184">
        <f t="shared" si="32"/>
        <v>0</v>
      </c>
      <c r="S146" s="185"/>
      <c r="T146" s="184">
        <f t="shared" si="25"/>
        <v>0</v>
      </c>
      <c r="U146" s="185"/>
      <c r="V146" s="186">
        <f t="shared" si="22"/>
        <v>0</v>
      </c>
      <c r="W146" s="291">
        <f t="shared" si="33"/>
        <v>0</v>
      </c>
      <c r="X146" s="291">
        <f t="shared" si="34"/>
        <v>0</v>
      </c>
    </row>
    <row r="147" spans="1:25">
      <c r="A147" s="256" t="s">
        <v>13</v>
      </c>
      <c r="B147" s="257" t="s">
        <v>140</v>
      </c>
      <c r="C147" s="258">
        <v>8</v>
      </c>
      <c r="D147" s="259">
        <v>3</v>
      </c>
      <c r="E147" s="260"/>
      <c r="F147" s="261"/>
      <c r="G147" s="261">
        <f t="shared" si="26"/>
        <v>0</v>
      </c>
      <c r="H147" s="262">
        <v>167</v>
      </c>
      <c r="I147" s="262">
        <f t="shared" si="27"/>
        <v>0</v>
      </c>
      <c r="J147" s="261"/>
      <c r="K147" s="263">
        <v>8</v>
      </c>
      <c r="L147" s="263">
        <f t="shared" si="28"/>
        <v>0</v>
      </c>
      <c r="M147" s="264">
        <f t="shared" si="29"/>
        <v>0</v>
      </c>
      <c r="N147" s="265">
        <f t="shared" si="18"/>
        <v>159</v>
      </c>
      <c r="O147" s="266"/>
      <c r="P147" s="184">
        <f t="shared" si="30"/>
        <v>0</v>
      </c>
      <c r="Q147" s="184">
        <f t="shared" si="31"/>
        <v>0</v>
      </c>
      <c r="R147" s="184">
        <f t="shared" si="32"/>
        <v>0</v>
      </c>
      <c r="S147" s="185"/>
      <c r="T147" s="184">
        <f t="shared" si="25"/>
        <v>0</v>
      </c>
      <c r="U147" s="185"/>
      <c r="V147" s="186">
        <f t="shared" si="22"/>
        <v>0</v>
      </c>
      <c r="W147" s="291">
        <f t="shared" si="33"/>
        <v>0</v>
      </c>
      <c r="X147" s="291">
        <f t="shared" si="34"/>
        <v>0</v>
      </c>
    </row>
    <row r="148" spans="1:25">
      <c r="A148" s="256" t="s">
        <v>13</v>
      </c>
      <c r="B148" s="257" t="s">
        <v>141</v>
      </c>
      <c r="C148" s="258">
        <v>8</v>
      </c>
      <c r="D148" s="259">
        <v>3</v>
      </c>
      <c r="E148" s="260"/>
      <c r="F148" s="261"/>
      <c r="G148" s="261">
        <f t="shared" si="26"/>
        <v>0</v>
      </c>
      <c r="H148" s="262">
        <v>132</v>
      </c>
      <c r="I148" s="262">
        <f t="shared" si="27"/>
        <v>0</v>
      </c>
      <c r="J148" s="261"/>
      <c r="K148" s="263">
        <v>6</v>
      </c>
      <c r="L148" s="263">
        <f t="shared" si="28"/>
        <v>0</v>
      </c>
      <c r="M148" s="264">
        <f t="shared" si="29"/>
        <v>0</v>
      </c>
      <c r="N148" s="265">
        <f t="shared" si="18"/>
        <v>126</v>
      </c>
      <c r="O148" s="266"/>
      <c r="P148" s="184">
        <f t="shared" si="30"/>
        <v>0</v>
      </c>
      <c r="Q148" s="184">
        <f t="shared" si="31"/>
        <v>0</v>
      </c>
      <c r="R148" s="184">
        <f t="shared" si="32"/>
        <v>0</v>
      </c>
      <c r="S148" s="185"/>
      <c r="T148" s="184">
        <f t="shared" si="25"/>
        <v>0</v>
      </c>
      <c r="U148" s="185"/>
      <c r="V148" s="186">
        <f t="shared" si="22"/>
        <v>0</v>
      </c>
      <c r="W148" s="291">
        <f t="shared" si="33"/>
        <v>0</v>
      </c>
      <c r="X148" s="291">
        <f t="shared" si="34"/>
        <v>0</v>
      </c>
    </row>
    <row r="149" spans="1:25">
      <c r="A149" s="256" t="s">
        <v>13</v>
      </c>
      <c r="B149" s="257" t="s">
        <v>142</v>
      </c>
      <c r="C149" s="258">
        <v>8</v>
      </c>
      <c r="D149" s="259">
        <v>3</v>
      </c>
      <c r="E149" s="260"/>
      <c r="F149" s="261"/>
      <c r="G149" s="261">
        <f t="shared" si="26"/>
        <v>0</v>
      </c>
      <c r="H149" s="262">
        <v>22</v>
      </c>
      <c r="I149" s="262">
        <f t="shared" si="27"/>
        <v>0</v>
      </c>
      <c r="J149" s="261"/>
      <c r="K149" s="263">
        <v>1</v>
      </c>
      <c r="L149" s="263">
        <f t="shared" si="28"/>
        <v>0</v>
      </c>
      <c r="M149" s="264">
        <f t="shared" si="29"/>
        <v>0</v>
      </c>
      <c r="N149" s="265">
        <f t="shared" si="18"/>
        <v>21</v>
      </c>
      <c r="O149" s="266"/>
      <c r="P149" s="184">
        <f t="shared" si="30"/>
        <v>0</v>
      </c>
      <c r="Q149" s="184">
        <f t="shared" si="31"/>
        <v>0</v>
      </c>
      <c r="R149" s="184">
        <f t="shared" si="32"/>
        <v>0</v>
      </c>
      <c r="S149" s="185"/>
      <c r="T149" s="184">
        <f t="shared" si="25"/>
        <v>0</v>
      </c>
      <c r="U149" s="185"/>
      <c r="V149" s="186">
        <f t="shared" si="22"/>
        <v>0</v>
      </c>
      <c r="W149" s="291">
        <f t="shared" si="33"/>
        <v>0</v>
      </c>
      <c r="X149" s="291">
        <f t="shared" si="34"/>
        <v>0</v>
      </c>
    </row>
    <row r="150" spans="1:25">
      <c r="A150" s="256" t="s">
        <v>13</v>
      </c>
      <c r="B150" s="257" t="s">
        <v>141</v>
      </c>
      <c r="C150" s="258">
        <v>8</v>
      </c>
      <c r="D150" s="259">
        <v>4</v>
      </c>
      <c r="E150" s="260"/>
      <c r="F150" s="261"/>
      <c r="G150" s="261">
        <f t="shared" si="26"/>
        <v>0</v>
      </c>
      <c r="H150" s="262">
        <v>192</v>
      </c>
      <c r="I150" s="262">
        <f t="shared" si="27"/>
        <v>0</v>
      </c>
      <c r="J150" s="261"/>
      <c r="K150" s="263">
        <v>8</v>
      </c>
      <c r="L150" s="263">
        <f t="shared" si="28"/>
        <v>0</v>
      </c>
      <c r="M150" s="264">
        <f t="shared" si="29"/>
        <v>0</v>
      </c>
      <c r="N150" s="265">
        <f t="shared" si="18"/>
        <v>184</v>
      </c>
      <c r="O150" s="266"/>
      <c r="P150" s="184">
        <f t="shared" si="30"/>
        <v>0</v>
      </c>
      <c r="Q150" s="184">
        <f t="shared" si="31"/>
        <v>0</v>
      </c>
      <c r="R150" s="184">
        <f t="shared" si="32"/>
        <v>0</v>
      </c>
      <c r="S150" s="185"/>
      <c r="T150" s="184">
        <f t="shared" si="25"/>
        <v>0</v>
      </c>
      <c r="U150" s="185"/>
      <c r="V150" s="186">
        <f t="shared" si="22"/>
        <v>0</v>
      </c>
      <c r="W150" s="291">
        <f t="shared" si="33"/>
        <v>0</v>
      </c>
      <c r="X150" s="291">
        <f t="shared" si="34"/>
        <v>0</v>
      </c>
    </row>
    <row r="151" spans="1:25">
      <c r="A151" s="256" t="s">
        <v>13</v>
      </c>
      <c r="B151" s="257" t="s">
        <v>142</v>
      </c>
      <c r="C151" s="258">
        <v>8</v>
      </c>
      <c r="D151" s="259">
        <v>4</v>
      </c>
      <c r="E151" s="260"/>
      <c r="F151" s="261"/>
      <c r="G151" s="261">
        <f t="shared" si="26"/>
        <v>0</v>
      </c>
      <c r="H151" s="262">
        <v>54</v>
      </c>
      <c r="I151" s="262">
        <f t="shared" si="27"/>
        <v>0</v>
      </c>
      <c r="J151" s="261"/>
      <c r="K151" s="263">
        <v>3</v>
      </c>
      <c r="L151" s="263">
        <f t="shared" si="28"/>
        <v>0</v>
      </c>
      <c r="M151" s="264">
        <f t="shared" si="29"/>
        <v>0</v>
      </c>
      <c r="N151" s="265">
        <f t="shared" si="18"/>
        <v>51</v>
      </c>
      <c r="O151" s="266"/>
      <c r="P151" s="184">
        <f t="shared" si="30"/>
        <v>0</v>
      </c>
      <c r="Q151" s="184">
        <f t="shared" si="31"/>
        <v>0</v>
      </c>
      <c r="R151" s="184">
        <f t="shared" si="32"/>
        <v>0</v>
      </c>
      <c r="S151" s="185"/>
      <c r="T151" s="184">
        <f t="shared" si="25"/>
        <v>0</v>
      </c>
      <c r="U151" s="185"/>
      <c r="V151" s="186">
        <f t="shared" si="22"/>
        <v>0</v>
      </c>
      <c r="W151" s="291">
        <f t="shared" si="33"/>
        <v>0</v>
      </c>
      <c r="X151" s="291">
        <f t="shared" si="34"/>
        <v>0</v>
      </c>
    </row>
    <row r="152" spans="1:25">
      <c r="A152" s="256" t="s">
        <v>13</v>
      </c>
      <c r="B152" s="257" t="s">
        <v>140</v>
      </c>
      <c r="C152" s="258">
        <v>9</v>
      </c>
      <c r="D152" s="259">
        <v>5</v>
      </c>
      <c r="E152" s="260"/>
      <c r="F152" s="261"/>
      <c r="G152" s="261">
        <f t="shared" si="26"/>
        <v>0</v>
      </c>
      <c r="H152" s="262">
        <v>178</v>
      </c>
      <c r="I152" s="262">
        <f t="shared" si="27"/>
        <v>0</v>
      </c>
      <c r="J152" s="261"/>
      <c r="K152" s="263">
        <v>8</v>
      </c>
      <c r="L152" s="263">
        <f t="shared" si="28"/>
        <v>0</v>
      </c>
      <c r="M152" s="264">
        <f t="shared" si="29"/>
        <v>0</v>
      </c>
      <c r="N152" s="265">
        <f t="shared" si="18"/>
        <v>170</v>
      </c>
      <c r="O152" s="266"/>
      <c r="P152" s="184">
        <f t="shared" si="30"/>
        <v>0</v>
      </c>
      <c r="Q152" s="184">
        <f t="shared" si="31"/>
        <v>0</v>
      </c>
      <c r="R152" s="184">
        <f t="shared" si="32"/>
        <v>0</v>
      </c>
      <c r="S152" s="185"/>
      <c r="T152" s="184">
        <f>S152*H152</f>
        <v>0</v>
      </c>
      <c r="U152" s="185"/>
      <c r="V152" s="186">
        <f t="shared" si="22"/>
        <v>0</v>
      </c>
      <c r="W152" s="291">
        <f t="shared" si="33"/>
        <v>0</v>
      </c>
      <c r="X152" s="291">
        <f t="shared" si="34"/>
        <v>0</v>
      </c>
    </row>
    <row r="153" spans="1:25">
      <c r="A153" s="256" t="s">
        <v>13</v>
      </c>
      <c r="B153" s="257" t="s">
        <v>141</v>
      </c>
      <c r="C153" s="258">
        <v>9</v>
      </c>
      <c r="D153" s="259">
        <v>5</v>
      </c>
      <c r="E153" s="260"/>
      <c r="F153" s="261"/>
      <c r="G153" s="261">
        <f t="shared" si="26"/>
        <v>0</v>
      </c>
      <c r="H153" s="262">
        <v>163</v>
      </c>
      <c r="I153" s="262">
        <f t="shared" si="27"/>
        <v>0</v>
      </c>
      <c r="J153" s="261"/>
      <c r="K153" s="263">
        <v>8</v>
      </c>
      <c r="L153" s="263">
        <f t="shared" si="28"/>
        <v>0</v>
      </c>
      <c r="M153" s="264">
        <f t="shared" si="29"/>
        <v>0</v>
      </c>
      <c r="N153" s="265">
        <f>H153-K153</f>
        <v>155</v>
      </c>
      <c r="O153" s="266"/>
      <c r="P153" s="184">
        <f t="shared" si="30"/>
        <v>0</v>
      </c>
      <c r="Q153" s="184">
        <f t="shared" si="31"/>
        <v>0</v>
      </c>
      <c r="R153" s="184">
        <f t="shared" si="32"/>
        <v>0</v>
      </c>
      <c r="S153" s="185"/>
      <c r="T153" s="184">
        <f>S153*H153</f>
        <v>0</v>
      </c>
      <c r="U153" s="185"/>
      <c r="V153" s="186">
        <f>H153*U153</f>
        <v>0</v>
      </c>
      <c r="W153" s="291">
        <f t="shared" si="33"/>
        <v>0</v>
      </c>
      <c r="X153" s="291">
        <f t="shared" si="34"/>
        <v>0</v>
      </c>
      <c r="Y153" s="544" t="s">
        <v>192</v>
      </c>
    </row>
    <row r="154" spans="1:25">
      <c r="A154" s="256" t="s">
        <v>13</v>
      </c>
      <c r="B154" s="257" t="s">
        <v>142</v>
      </c>
      <c r="C154" s="258">
        <v>9</v>
      </c>
      <c r="D154" s="259">
        <v>5</v>
      </c>
      <c r="E154" s="260"/>
      <c r="F154" s="261"/>
      <c r="G154" s="261">
        <f t="shared" si="26"/>
        <v>0</v>
      </c>
      <c r="H154" s="262">
        <v>19</v>
      </c>
      <c r="I154" s="262">
        <f t="shared" si="27"/>
        <v>0</v>
      </c>
      <c r="J154" s="261"/>
      <c r="K154" s="263">
        <v>1</v>
      </c>
      <c r="L154" s="263">
        <f t="shared" si="28"/>
        <v>0</v>
      </c>
      <c r="M154" s="264">
        <f t="shared" si="29"/>
        <v>0</v>
      </c>
      <c r="N154" s="265">
        <f>H154-K154</f>
        <v>18</v>
      </c>
      <c r="O154" s="266"/>
      <c r="P154" s="184">
        <f t="shared" si="30"/>
        <v>0</v>
      </c>
      <c r="Q154" s="184">
        <f t="shared" si="31"/>
        <v>0</v>
      </c>
      <c r="R154" s="184">
        <f t="shared" si="32"/>
        <v>0</v>
      </c>
      <c r="S154" s="185"/>
      <c r="T154" s="184">
        <f>S154*H154</f>
        <v>0</v>
      </c>
      <c r="U154" s="185"/>
      <c r="V154" s="186">
        <f>H154*U154</f>
        <v>0</v>
      </c>
      <c r="W154" s="291">
        <f t="shared" si="33"/>
        <v>0</v>
      </c>
      <c r="X154" s="291">
        <f t="shared" si="34"/>
        <v>0</v>
      </c>
      <c r="Y154" s="544"/>
    </row>
    <row r="155" spans="1:25">
      <c r="A155" s="256" t="s">
        <v>13</v>
      </c>
      <c r="B155" s="257" t="s">
        <v>141</v>
      </c>
      <c r="C155" s="258">
        <v>9</v>
      </c>
      <c r="D155" s="259">
        <v>6</v>
      </c>
      <c r="E155" s="260"/>
      <c r="F155" s="261"/>
      <c r="G155" s="261">
        <f t="shared" si="26"/>
        <v>0</v>
      </c>
      <c r="H155" s="262">
        <v>182</v>
      </c>
      <c r="I155" s="262">
        <f t="shared" si="27"/>
        <v>0</v>
      </c>
      <c r="J155" s="261"/>
      <c r="K155" s="263">
        <v>9</v>
      </c>
      <c r="L155" s="263">
        <f t="shared" si="28"/>
        <v>0</v>
      </c>
      <c r="M155" s="264">
        <f t="shared" si="29"/>
        <v>0</v>
      </c>
      <c r="N155" s="265">
        <f>H155-K155</f>
        <v>173</v>
      </c>
      <c r="O155" s="266"/>
      <c r="P155" s="184">
        <f t="shared" si="30"/>
        <v>0</v>
      </c>
      <c r="Q155" s="184">
        <f t="shared" si="31"/>
        <v>0</v>
      </c>
      <c r="R155" s="184">
        <f t="shared" si="32"/>
        <v>0</v>
      </c>
      <c r="S155" s="185"/>
      <c r="T155" s="184">
        <f>S155*H155</f>
        <v>0</v>
      </c>
      <c r="U155" s="185"/>
      <c r="V155" s="186">
        <f>H155*U155</f>
        <v>0</v>
      </c>
      <c r="W155" s="291">
        <f t="shared" si="33"/>
        <v>0</v>
      </c>
      <c r="X155" s="291">
        <f t="shared" si="34"/>
        <v>0</v>
      </c>
      <c r="Y155" s="544"/>
    </row>
    <row r="156" spans="1:25" ht="15" thickBot="1">
      <c r="A156" s="256" t="s">
        <v>13</v>
      </c>
      <c r="B156" s="257" t="s">
        <v>142</v>
      </c>
      <c r="C156" s="258">
        <v>9</v>
      </c>
      <c r="D156" s="259">
        <v>6</v>
      </c>
      <c r="E156" s="260"/>
      <c r="F156" s="261"/>
      <c r="G156" s="261">
        <f t="shared" si="26"/>
        <v>0</v>
      </c>
      <c r="H156" s="262">
        <v>68</v>
      </c>
      <c r="I156" s="262">
        <f t="shared" si="27"/>
        <v>0</v>
      </c>
      <c r="J156" s="261"/>
      <c r="K156" s="263">
        <v>3</v>
      </c>
      <c r="L156" s="263">
        <f t="shared" si="28"/>
        <v>0</v>
      </c>
      <c r="M156" s="264">
        <f t="shared" si="29"/>
        <v>0</v>
      </c>
      <c r="N156" s="265">
        <f>H156-K156</f>
        <v>65</v>
      </c>
      <c r="O156" s="267"/>
      <c r="P156" s="360">
        <f t="shared" si="30"/>
        <v>0</v>
      </c>
      <c r="Q156" s="187">
        <f t="shared" si="31"/>
        <v>0</v>
      </c>
      <c r="R156" s="187">
        <f t="shared" si="32"/>
        <v>0</v>
      </c>
      <c r="S156" s="188"/>
      <c r="T156" s="187">
        <f>S156*H156</f>
        <v>0</v>
      </c>
      <c r="U156" s="188"/>
      <c r="V156" s="189">
        <f>H156*U156</f>
        <v>0</v>
      </c>
      <c r="W156" s="291">
        <f t="shared" si="33"/>
        <v>0</v>
      </c>
      <c r="X156" s="291">
        <f t="shared" si="34"/>
        <v>0</v>
      </c>
      <c r="Y156" s="544"/>
    </row>
    <row r="157" spans="1:25" ht="70.349999999999994" customHeight="1" thickTop="1" thickBot="1">
      <c r="A157" s="2"/>
      <c r="B157" s="5"/>
      <c r="C157" s="54"/>
      <c r="D157" s="7"/>
      <c r="E157" s="15"/>
      <c r="F157" s="16"/>
      <c r="G157" s="17"/>
      <c r="H157" s="88" t="s">
        <v>14</v>
      </c>
      <c r="I157" s="89">
        <f>SUM(I4:I156)</f>
        <v>0</v>
      </c>
      <c r="J157" s="18"/>
      <c r="K157" s="90" t="s">
        <v>15</v>
      </c>
      <c r="L157" s="91">
        <f>SUM(L4:L156)</f>
        <v>0</v>
      </c>
      <c r="M157" s="92">
        <f t="shared" si="29"/>
        <v>0</v>
      </c>
      <c r="N157" s="11"/>
      <c r="O157" s="24" t="s">
        <v>23</v>
      </c>
      <c r="P157" s="19">
        <f>SUM(P4:P156)</f>
        <v>0</v>
      </c>
      <c r="Q157" s="20" t="s">
        <v>40</v>
      </c>
      <c r="R157" s="21">
        <f>SUM(R4:R156)</f>
        <v>0</v>
      </c>
      <c r="S157" s="25" t="s">
        <v>41</v>
      </c>
      <c r="T157" s="22">
        <f>SUM(T4:T156)</f>
        <v>0</v>
      </c>
      <c r="U157" s="25" t="s">
        <v>42</v>
      </c>
      <c r="V157" s="22">
        <f>SUM(V4:V156)</f>
        <v>0</v>
      </c>
      <c r="W157" s="291">
        <f>SUM(W4:W156)</f>
        <v>0</v>
      </c>
      <c r="X157" s="291">
        <f>SUM(X4:X156)</f>
        <v>0</v>
      </c>
      <c r="Y157" s="545"/>
    </row>
    <row r="158" spans="1:25" ht="40.700000000000003" customHeight="1" thickTop="1" thickBot="1">
      <c r="A158" s="26"/>
      <c r="B158" s="27"/>
      <c r="C158" s="55"/>
      <c r="D158" s="26"/>
      <c r="E158" s="28"/>
      <c r="F158" s="28"/>
      <c r="G158" s="28"/>
      <c r="H158" s="557" t="s">
        <v>49</v>
      </c>
      <c r="I158" s="557"/>
      <c r="J158" s="28"/>
      <c r="K158" s="558" t="s">
        <v>51</v>
      </c>
      <c r="L158" s="559"/>
      <c r="M158" s="28"/>
      <c r="N158" s="27"/>
      <c r="O158" s="564" t="s">
        <v>242</v>
      </c>
      <c r="P158" s="565"/>
      <c r="Q158" s="57" t="s">
        <v>24</v>
      </c>
      <c r="R158" s="58" t="e">
        <f>R157+T157+V157-R159</f>
        <v>#VALUE!</v>
      </c>
      <c r="S158" s="27"/>
      <c r="T158" s="27"/>
      <c r="U158" s="27"/>
      <c r="V158" s="27"/>
      <c r="W158" s="292" t="s">
        <v>191</v>
      </c>
      <c r="X158" s="293">
        <f>X157+W157</f>
        <v>0</v>
      </c>
      <c r="Y158" s="294">
        <f>L157-X158</f>
        <v>0</v>
      </c>
    </row>
    <row r="159" spans="1:25" ht="40.700000000000003" customHeight="1">
      <c r="A159" s="26"/>
      <c r="B159" s="27"/>
      <c r="C159" s="55"/>
      <c r="D159" s="26"/>
      <c r="E159" s="540" t="s">
        <v>197</v>
      </c>
      <c r="F159" s="541"/>
      <c r="G159" s="541"/>
      <c r="H159" s="541"/>
      <c r="I159" s="541"/>
      <c r="J159" s="541"/>
      <c r="K159" s="541"/>
      <c r="L159" s="541"/>
      <c r="M159" s="28"/>
      <c r="N159" s="27"/>
      <c r="O159" s="566"/>
      <c r="P159" s="567"/>
      <c r="Q159" s="59" t="s">
        <v>25</v>
      </c>
      <c r="R159" s="60" t="e" cm="1">
        <f t="array" ref="R159">藝能科縣補助</f>
        <v>#VALUE!</v>
      </c>
      <c r="S159" s="27"/>
      <c r="T159" s="27"/>
      <c r="U159" s="27"/>
      <c r="V159" s="27"/>
    </row>
    <row r="160" spans="1:25" ht="24.4" customHeight="1">
      <c r="A160" s="26"/>
      <c r="B160" s="27"/>
      <c r="C160" s="55"/>
      <c r="D160" s="26"/>
      <c r="E160" s="28"/>
      <c r="F160" s="28"/>
      <c r="G160" s="28"/>
      <c r="H160" s="28"/>
      <c r="I160" s="28"/>
      <c r="J160" s="28"/>
      <c r="K160" s="28"/>
      <c r="L160" s="28"/>
    </row>
    <row r="161" spans="1:16" ht="25.7" customHeight="1">
      <c r="A161" s="26"/>
      <c r="B161" s="27"/>
      <c r="C161" s="55"/>
      <c r="D161" s="274"/>
      <c r="E161" s="28"/>
      <c r="F161" s="28"/>
      <c r="G161" s="272" t="s">
        <v>188</v>
      </c>
      <c r="H161" s="28"/>
      <c r="I161" s="28"/>
      <c r="J161" s="272" t="s">
        <v>187</v>
      </c>
      <c r="K161" s="28"/>
      <c r="L161" s="28"/>
      <c r="O161" s="273" t="s">
        <v>189</v>
      </c>
    </row>
    <row r="162" spans="1:16" ht="20.65" customHeight="1">
      <c r="A162" s="26"/>
      <c r="B162" s="534" t="s">
        <v>190</v>
      </c>
      <c r="C162" s="534"/>
      <c r="D162" s="534"/>
      <c r="E162" s="532" t="s">
        <v>180</v>
      </c>
      <c r="F162" s="532"/>
      <c r="G162" s="532"/>
      <c r="H162" s="532" t="s">
        <v>181</v>
      </c>
      <c r="I162" s="532"/>
      <c r="J162" s="532"/>
      <c r="K162" s="531" t="s">
        <v>179</v>
      </c>
      <c r="L162" s="531"/>
      <c r="M162" s="531"/>
      <c r="N162" s="550" t="s">
        <v>184</v>
      </c>
      <c r="O162" s="552" t="s">
        <v>185</v>
      </c>
      <c r="P162" s="554" t="s">
        <v>186</v>
      </c>
    </row>
    <row r="163" spans="1:16" ht="43.9" customHeight="1">
      <c r="A163" s="26"/>
      <c r="B163" s="538" t="s">
        <v>44</v>
      </c>
      <c r="C163" s="539"/>
      <c r="D163" s="133" t="s">
        <v>43</v>
      </c>
      <c r="E163" s="270" t="s">
        <v>50</v>
      </c>
      <c r="F163" s="131" t="s">
        <v>156</v>
      </c>
      <c r="G163" s="131" t="s">
        <v>182</v>
      </c>
      <c r="H163" s="271" t="s">
        <v>50</v>
      </c>
      <c r="I163" s="100" t="s">
        <v>178</v>
      </c>
      <c r="J163" s="132" t="s">
        <v>183</v>
      </c>
      <c r="K163" s="30" t="s">
        <v>57</v>
      </c>
      <c r="L163" s="31" t="s">
        <v>157</v>
      </c>
      <c r="M163" s="31" t="s">
        <v>58</v>
      </c>
      <c r="N163" s="551"/>
      <c r="O163" s="553"/>
      <c r="P163" s="555"/>
    </row>
    <row r="164" spans="1:16" ht="15.75">
      <c r="A164" s="26"/>
      <c r="B164" s="542" t="s">
        <v>172</v>
      </c>
      <c r="C164" s="542"/>
      <c r="D164" s="101" t="s">
        <v>34</v>
      </c>
      <c r="E164" s="102">
        <f>SUM(W4:W48)</f>
        <v>0</v>
      </c>
      <c r="F164" s="102">
        <f>SUM(P4:P48)</f>
        <v>0</v>
      </c>
      <c r="G164" s="103">
        <f t="shared" ref="G164:G169" si="37">E164+F164</f>
        <v>0</v>
      </c>
      <c r="H164" s="102">
        <f>SUM(X4:X48)</f>
        <v>0</v>
      </c>
      <c r="I164" s="102">
        <f t="shared" ref="I164:I169" si="38">SUM(K164:M164)</f>
        <v>0</v>
      </c>
      <c r="J164" s="104">
        <f t="shared" ref="J164:J169" si="39">I164+H164</f>
        <v>0</v>
      </c>
      <c r="K164" s="105">
        <f>SUM(R4:R48)</f>
        <v>0</v>
      </c>
      <c r="L164" s="102">
        <f>SUM(T4:T48)</f>
        <v>0</v>
      </c>
      <c r="M164" s="102">
        <f>SUM(V4:V48)</f>
        <v>0</v>
      </c>
      <c r="N164" s="277">
        <f>G164+J164</f>
        <v>0</v>
      </c>
      <c r="O164" s="283">
        <f>SUM(I4:I48)</f>
        <v>0</v>
      </c>
      <c r="P164" s="102">
        <f>N164+O164</f>
        <v>0</v>
      </c>
    </row>
    <row r="165" spans="1:16" ht="15.75">
      <c r="A165" s="26"/>
      <c r="B165" s="543" t="s">
        <v>173</v>
      </c>
      <c r="C165" s="543"/>
      <c r="D165" s="106" t="s">
        <v>35</v>
      </c>
      <c r="E165" s="107">
        <f>SUM(W49:W87)</f>
        <v>0</v>
      </c>
      <c r="F165" s="107">
        <f>SUM(P49:P87)</f>
        <v>0</v>
      </c>
      <c r="G165" s="108">
        <f t="shared" si="37"/>
        <v>0</v>
      </c>
      <c r="H165" s="107">
        <f>SUM(X49:X87)</f>
        <v>0</v>
      </c>
      <c r="I165" s="107">
        <f t="shared" si="38"/>
        <v>0</v>
      </c>
      <c r="J165" s="109">
        <f t="shared" si="39"/>
        <v>0</v>
      </c>
      <c r="K165" s="110">
        <f>SUM(R49:R87)</f>
        <v>0</v>
      </c>
      <c r="L165" s="107">
        <f>SUM(T49:T87)</f>
        <v>0</v>
      </c>
      <c r="M165" s="107">
        <f>SUM(V49:V87)</f>
        <v>0</v>
      </c>
      <c r="N165" s="278">
        <f t="shared" ref="N165:N169" si="40">G165+J165</f>
        <v>0</v>
      </c>
      <c r="O165" s="284">
        <f>SUM(I49:I87)</f>
        <v>0</v>
      </c>
      <c r="P165" s="107">
        <f t="shared" ref="P165:P170" si="41">N165+O165</f>
        <v>0</v>
      </c>
    </row>
    <row r="166" spans="1:16" ht="15.75">
      <c r="A166" s="26"/>
      <c r="B166" s="530" t="s">
        <v>174</v>
      </c>
      <c r="C166" s="530"/>
      <c r="D166" s="111" t="s">
        <v>38</v>
      </c>
      <c r="E166" s="112">
        <f>SUM(W88:W129)</f>
        <v>0</v>
      </c>
      <c r="F166" s="112">
        <f>SUM(P88:P129)</f>
        <v>0</v>
      </c>
      <c r="G166" s="103">
        <f>E166+F166</f>
        <v>0</v>
      </c>
      <c r="H166" s="112">
        <f>SUM(X88:X129)</f>
        <v>0</v>
      </c>
      <c r="I166" s="107">
        <f>SUM(K166:M166)</f>
        <v>0</v>
      </c>
      <c r="J166" s="104">
        <f>I166+H166</f>
        <v>0</v>
      </c>
      <c r="K166" s="114">
        <f>SUM(R88:R129)</f>
        <v>0</v>
      </c>
      <c r="L166" s="112">
        <f>SUM(T88:T129)</f>
        <v>0</v>
      </c>
      <c r="M166" s="112">
        <f>SUM(V88:V129)</f>
        <v>0</v>
      </c>
      <c r="N166" s="279">
        <f t="shared" si="40"/>
        <v>0</v>
      </c>
      <c r="O166" s="285">
        <f>SUM(I88:I129)</f>
        <v>0</v>
      </c>
      <c r="P166" s="112">
        <f t="shared" si="41"/>
        <v>0</v>
      </c>
    </row>
    <row r="167" spans="1:16" ht="15.75">
      <c r="A167" s="26"/>
      <c r="B167" s="535" t="s">
        <v>175</v>
      </c>
      <c r="C167" s="535"/>
      <c r="D167" s="115" t="s">
        <v>36</v>
      </c>
      <c r="E167" s="116">
        <f>SUM(W130:W135)</f>
        <v>0</v>
      </c>
      <c r="F167" s="116">
        <f>SUM(P130:P135)</f>
        <v>0</v>
      </c>
      <c r="G167" s="117">
        <f t="shared" si="37"/>
        <v>0</v>
      </c>
      <c r="H167" s="116">
        <f>SUM(X130:X135)</f>
        <v>0</v>
      </c>
      <c r="I167" s="107">
        <f t="shared" si="38"/>
        <v>0</v>
      </c>
      <c r="J167" s="118">
        <f t="shared" si="39"/>
        <v>0</v>
      </c>
      <c r="K167" s="119">
        <f>SUM(R130:R135)</f>
        <v>0</v>
      </c>
      <c r="L167" s="116">
        <f>SUM(T130:T135)</f>
        <v>0</v>
      </c>
      <c r="M167" s="116">
        <f>SUM(V130:V135)</f>
        <v>0</v>
      </c>
      <c r="N167" s="280">
        <f t="shared" si="40"/>
        <v>0</v>
      </c>
      <c r="O167" s="286">
        <f>SUM(I130:I135)</f>
        <v>0</v>
      </c>
      <c r="P167" s="116">
        <f t="shared" si="41"/>
        <v>0</v>
      </c>
    </row>
    <row r="168" spans="1:16" ht="15.75">
      <c r="A168" s="26"/>
      <c r="B168" s="536" t="s">
        <v>176</v>
      </c>
      <c r="C168" s="536"/>
      <c r="D168" s="120" t="s">
        <v>39</v>
      </c>
      <c r="E168" s="121">
        <f>SUM(W136:W141)</f>
        <v>0</v>
      </c>
      <c r="F168" s="121">
        <f>SUM(P136:P141)</f>
        <v>0</v>
      </c>
      <c r="G168" s="122">
        <f>E168+F168</f>
        <v>0</v>
      </c>
      <c r="H168" s="121">
        <f>SUM(X136:X141)</f>
        <v>0</v>
      </c>
      <c r="I168" s="107">
        <f>SUM(K168:M168)</f>
        <v>0</v>
      </c>
      <c r="J168" s="123">
        <f>I168+H168</f>
        <v>0</v>
      </c>
      <c r="K168" s="124">
        <f>SUM(R136:R141)</f>
        <v>0</v>
      </c>
      <c r="L168" s="121">
        <f>SUM(T136:T141)</f>
        <v>0</v>
      </c>
      <c r="M168" s="121">
        <f>SUM(V136:V141)</f>
        <v>0</v>
      </c>
      <c r="N168" s="281">
        <f t="shared" si="40"/>
        <v>0</v>
      </c>
      <c r="O168" s="287">
        <f>SUM(I136:I141)</f>
        <v>0</v>
      </c>
      <c r="P168" s="121">
        <f t="shared" si="41"/>
        <v>0</v>
      </c>
    </row>
    <row r="169" spans="1:16" ht="15.75">
      <c r="A169" s="26"/>
      <c r="B169" s="537" t="s">
        <v>177</v>
      </c>
      <c r="C169" s="537"/>
      <c r="D169" s="125" t="s">
        <v>37</v>
      </c>
      <c r="E169" s="126">
        <f>SUM(W142:W156)</f>
        <v>0</v>
      </c>
      <c r="F169" s="126">
        <f>SUM(P142:P156)</f>
        <v>0</v>
      </c>
      <c r="G169" s="127">
        <f t="shared" si="37"/>
        <v>0</v>
      </c>
      <c r="H169" s="126">
        <f>SUM(X142:X156)</f>
        <v>0</v>
      </c>
      <c r="I169" s="107">
        <f t="shared" si="38"/>
        <v>0</v>
      </c>
      <c r="J169" s="128">
        <f t="shared" si="39"/>
        <v>0</v>
      </c>
      <c r="K169" s="129">
        <f>SUM(R142:R156)</f>
        <v>0</v>
      </c>
      <c r="L169" s="126">
        <f>SUM(T142:T156)</f>
        <v>0</v>
      </c>
      <c r="M169" s="126">
        <f>SUM(V142:V156)</f>
        <v>0</v>
      </c>
      <c r="N169" s="282">
        <f t="shared" si="40"/>
        <v>0</v>
      </c>
      <c r="O169" s="288">
        <f>SUM(I142:I156)</f>
        <v>0</v>
      </c>
      <c r="P169" s="126">
        <f t="shared" si="41"/>
        <v>0</v>
      </c>
    </row>
    <row r="170" spans="1:16" ht="15.75">
      <c r="A170" s="26"/>
      <c r="B170" s="533"/>
      <c r="C170" s="533"/>
      <c r="D170" s="130" t="s">
        <v>45</v>
      </c>
      <c r="E170" s="112">
        <f t="shared" ref="E170:M170" si="42">SUM(E164:E169)</f>
        <v>0</v>
      </c>
      <c r="F170" s="112">
        <f t="shared" si="42"/>
        <v>0</v>
      </c>
      <c r="G170" s="275">
        <f t="shared" si="42"/>
        <v>0</v>
      </c>
      <c r="H170" s="112">
        <f t="shared" si="42"/>
        <v>0</v>
      </c>
      <c r="I170" s="112">
        <f t="shared" si="42"/>
        <v>0</v>
      </c>
      <c r="J170" s="276">
        <f t="shared" si="42"/>
        <v>0</v>
      </c>
      <c r="K170" s="114">
        <f t="shared" si="42"/>
        <v>0</v>
      </c>
      <c r="L170" s="113">
        <f t="shared" si="42"/>
        <v>0</v>
      </c>
      <c r="M170" s="112">
        <f t="shared" si="42"/>
        <v>0</v>
      </c>
      <c r="N170" s="279">
        <f>SUM(N164:N169)</f>
        <v>0</v>
      </c>
      <c r="O170" s="285">
        <f>SUM(O164:O169)</f>
        <v>0</v>
      </c>
      <c r="P170" s="112">
        <f t="shared" si="41"/>
        <v>0</v>
      </c>
    </row>
    <row r="171" spans="1:16" ht="24.4" customHeight="1">
      <c r="A171" s="26"/>
      <c r="B171" s="27"/>
      <c r="C171" s="55"/>
      <c r="D171" s="26"/>
      <c r="E171" s="28"/>
      <c r="F171" s="28"/>
      <c r="G171" s="28"/>
      <c r="H171" s="28"/>
      <c r="I171" s="28"/>
      <c r="J171" s="28"/>
      <c r="K171" s="28"/>
      <c r="L171" s="28"/>
    </row>
    <row r="172" spans="1:16" ht="24.4" customHeight="1">
      <c r="A172" s="26"/>
      <c r="B172" s="27"/>
      <c r="C172" s="55"/>
      <c r="D172" s="26"/>
      <c r="E172" s="28"/>
      <c r="F172" s="28"/>
      <c r="G172" s="28"/>
      <c r="H172" s="28"/>
      <c r="I172" s="28"/>
      <c r="J172" s="28"/>
      <c r="K172" s="28"/>
      <c r="L172" s="28"/>
    </row>
    <row r="173" spans="1:16" ht="24.4" customHeight="1">
      <c r="A173" s="26"/>
      <c r="B173" s="27"/>
      <c r="C173" s="55"/>
      <c r="D173" s="26"/>
      <c r="E173" s="28"/>
      <c r="F173" s="28"/>
      <c r="G173" s="28"/>
      <c r="H173" s="28"/>
      <c r="I173" s="28"/>
      <c r="J173" s="28"/>
      <c r="K173" s="28"/>
      <c r="L173" s="28"/>
    </row>
    <row r="174" spans="1:16" ht="36" customHeight="1">
      <c r="A174" s="26"/>
      <c r="B174" s="27"/>
      <c r="C174" s="55"/>
      <c r="D174" s="26"/>
    </row>
    <row r="175" spans="1:16" ht="33.950000000000003" customHeight="1">
      <c r="A175" s="26"/>
      <c r="B175" s="27"/>
      <c r="C175" s="55"/>
      <c r="D175" s="26"/>
    </row>
    <row r="176" spans="1:16" ht="20.100000000000001" customHeight="1">
      <c r="A176" s="26"/>
      <c r="B176" s="27"/>
      <c r="C176" s="55"/>
      <c r="D176" s="26"/>
    </row>
    <row r="177" spans="1:22" ht="20.100000000000001" customHeight="1">
      <c r="A177" s="26"/>
      <c r="B177" s="27"/>
      <c r="C177" s="55"/>
      <c r="D177" s="26"/>
    </row>
    <row r="178" spans="1:22" ht="20.100000000000001" customHeight="1">
      <c r="A178" s="26"/>
      <c r="B178" s="27"/>
      <c r="C178" s="55"/>
      <c r="D178" s="26"/>
    </row>
    <row r="179" spans="1:22" ht="20.100000000000001" customHeight="1">
      <c r="A179" s="26"/>
      <c r="B179" s="27"/>
      <c r="C179" s="55"/>
      <c r="D179" s="26"/>
    </row>
    <row r="180" spans="1:22" ht="20.100000000000001" customHeight="1">
      <c r="A180" s="26"/>
      <c r="B180" s="27"/>
      <c r="C180" s="55"/>
      <c r="D180" s="26"/>
    </row>
    <row r="181" spans="1:22" ht="20.100000000000001" customHeight="1">
      <c r="A181" s="26"/>
      <c r="B181" s="27"/>
      <c r="C181" s="55"/>
      <c r="D181" s="26"/>
    </row>
    <row r="182" spans="1:22" ht="29.1" customHeight="1">
      <c r="A182" s="26"/>
      <c r="B182" s="27"/>
      <c r="C182" s="55"/>
      <c r="D182" s="26"/>
      <c r="R182" s="27"/>
      <c r="S182" s="27"/>
      <c r="T182" s="27"/>
      <c r="U182" s="27"/>
      <c r="V182" s="27"/>
    </row>
    <row r="183" spans="1:22">
      <c r="A183" s="26"/>
      <c r="B183" s="27"/>
      <c r="C183" s="55"/>
      <c r="D183" s="26"/>
      <c r="E183" s="28"/>
      <c r="F183" s="28"/>
      <c r="G183" s="28"/>
      <c r="H183" s="28"/>
      <c r="I183" s="28"/>
      <c r="J183" s="28"/>
      <c r="K183" s="28"/>
      <c r="L183" s="28"/>
      <c r="M183" s="28"/>
      <c r="N183" s="27"/>
      <c r="O183" s="27"/>
      <c r="P183" s="27"/>
      <c r="Q183" s="27"/>
      <c r="R183" s="27"/>
      <c r="S183" s="27"/>
      <c r="T183" s="27"/>
      <c r="U183" s="27"/>
      <c r="V183" s="27"/>
    </row>
    <row r="184" spans="1:22">
      <c r="A184" s="26"/>
      <c r="B184" s="27"/>
      <c r="C184" s="55"/>
      <c r="D184" s="26"/>
      <c r="E184" s="28"/>
      <c r="F184" s="28"/>
      <c r="G184" s="28"/>
      <c r="H184" s="28"/>
      <c r="I184" s="28"/>
      <c r="J184" s="28"/>
      <c r="K184" s="28"/>
      <c r="L184" s="28"/>
      <c r="M184" s="28"/>
      <c r="N184" s="27"/>
      <c r="O184" s="27"/>
      <c r="P184" s="27"/>
      <c r="Q184" s="27"/>
      <c r="R184" s="27"/>
      <c r="S184" s="27"/>
      <c r="T184" s="27"/>
      <c r="U184" s="27"/>
      <c r="V184" s="27"/>
    </row>
    <row r="185" spans="1:22">
      <c r="A185" s="26"/>
      <c r="B185" s="27"/>
      <c r="C185" s="55"/>
      <c r="D185" s="26"/>
      <c r="E185" s="28"/>
      <c r="F185" s="28"/>
      <c r="G185" s="28"/>
      <c r="H185" s="28"/>
      <c r="I185" s="28"/>
      <c r="J185" s="28"/>
      <c r="K185" s="28"/>
      <c r="L185" s="28"/>
      <c r="M185" s="28"/>
      <c r="N185" s="27"/>
      <c r="O185" s="27"/>
      <c r="P185" s="27"/>
      <c r="Q185" s="27"/>
      <c r="R185" s="27"/>
      <c r="S185" s="27"/>
      <c r="T185" s="27"/>
      <c r="U185" s="27"/>
      <c r="V185" s="27"/>
    </row>
    <row r="186" spans="1:22">
      <c r="A186" s="26"/>
      <c r="B186" s="27"/>
      <c r="C186" s="55"/>
      <c r="D186" s="26"/>
      <c r="E186" s="28"/>
      <c r="F186" s="28"/>
      <c r="G186" s="28"/>
      <c r="H186" s="28"/>
      <c r="I186" s="28"/>
      <c r="J186" s="28"/>
      <c r="K186" s="28"/>
      <c r="L186" s="28"/>
      <c r="M186" s="28"/>
      <c r="N186" s="27"/>
      <c r="O186" s="27"/>
      <c r="P186" s="27"/>
      <c r="Q186" s="27"/>
      <c r="R186" s="27"/>
      <c r="S186" s="27"/>
      <c r="T186" s="27"/>
      <c r="U186" s="27"/>
      <c r="V186" s="27"/>
    </row>
    <row r="187" spans="1:22">
      <c r="A187" s="26"/>
      <c r="B187" s="27"/>
      <c r="C187" s="55"/>
      <c r="D187" s="26"/>
      <c r="E187" s="28"/>
      <c r="F187" s="28"/>
      <c r="G187" s="28"/>
      <c r="H187" s="28"/>
      <c r="I187" s="28"/>
      <c r="J187" s="28"/>
      <c r="K187" s="28"/>
      <c r="L187" s="28"/>
      <c r="M187" s="28"/>
      <c r="N187" s="27"/>
      <c r="O187" s="27"/>
      <c r="P187" s="27"/>
      <c r="Q187" s="27"/>
      <c r="R187" s="27"/>
      <c r="S187" s="27"/>
      <c r="T187" s="27"/>
      <c r="U187" s="27"/>
      <c r="V187" s="27"/>
    </row>
    <row r="188" spans="1:22">
      <c r="A188" s="26"/>
      <c r="B188" s="27"/>
      <c r="C188" s="55"/>
      <c r="D188" s="26"/>
      <c r="E188" s="28"/>
      <c r="F188" s="28"/>
      <c r="G188" s="28"/>
      <c r="H188" s="28"/>
      <c r="I188" s="28"/>
      <c r="J188" s="28"/>
      <c r="K188" s="28"/>
      <c r="L188" s="28"/>
      <c r="M188" s="28"/>
      <c r="N188" s="27"/>
      <c r="O188" s="27"/>
      <c r="P188" s="27"/>
      <c r="Q188" s="27"/>
      <c r="R188" s="27"/>
      <c r="S188" s="27"/>
      <c r="T188" s="27"/>
      <c r="U188" s="27"/>
      <c r="V188" s="27"/>
    </row>
    <row r="189" spans="1:22">
      <c r="A189" s="26"/>
      <c r="B189" s="27"/>
      <c r="C189" s="55"/>
      <c r="D189" s="26"/>
      <c r="E189" s="28"/>
      <c r="F189" s="28"/>
      <c r="G189" s="28"/>
      <c r="H189" s="28"/>
      <c r="I189" s="28"/>
      <c r="J189" s="28"/>
      <c r="K189" s="28"/>
      <c r="L189" s="28"/>
      <c r="M189" s="28"/>
      <c r="N189" s="27"/>
      <c r="O189" s="27"/>
      <c r="P189" s="27"/>
      <c r="Q189" s="27"/>
      <c r="R189" s="27"/>
      <c r="S189" s="27"/>
      <c r="T189" s="27"/>
      <c r="U189" s="27"/>
      <c r="V189" s="27"/>
    </row>
    <row r="190" spans="1:22">
      <c r="A190" s="26"/>
      <c r="B190" s="27"/>
      <c r="C190" s="55"/>
      <c r="D190" s="26"/>
      <c r="E190" s="28"/>
      <c r="F190" s="28"/>
      <c r="G190" s="28"/>
      <c r="H190" s="28"/>
      <c r="I190" s="28"/>
      <c r="J190" s="28"/>
      <c r="K190" s="28"/>
      <c r="L190" s="28"/>
      <c r="M190" s="28"/>
      <c r="N190" s="27"/>
      <c r="O190" s="27"/>
      <c r="P190" s="27"/>
      <c r="Q190" s="27"/>
      <c r="R190" s="27"/>
      <c r="S190" s="27"/>
      <c r="T190" s="27"/>
      <c r="U190" s="27"/>
      <c r="V190" s="27"/>
    </row>
    <row r="191" spans="1:22">
      <c r="A191" s="26"/>
      <c r="B191" s="27"/>
      <c r="C191" s="55"/>
      <c r="D191" s="26"/>
      <c r="E191" s="28"/>
      <c r="F191" s="28"/>
      <c r="G191" s="28"/>
      <c r="H191" s="28"/>
      <c r="I191" s="28"/>
      <c r="J191" s="28"/>
      <c r="K191" s="28"/>
      <c r="L191" s="28"/>
      <c r="M191" s="28"/>
      <c r="N191" s="27"/>
      <c r="O191" s="27"/>
      <c r="P191" s="27"/>
      <c r="Q191" s="27"/>
      <c r="R191" s="27"/>
      <c r="S191" s="27"/>
      <c r="T191" s="27"/>
      <c r="U191" s="27"/>
      <c r="V191" s="27"/>
    </row>
    <row r="192" spans="1:22">
      <c r="A192" s="26"/>
      <c r="B192" s="27"/>
      <c r="C192" s="55"/>
      <c r="D192" s="26"/>
      <c r="E192" s="28"/>
      <c r="F192" s="28"/>
      <c r="G192" s="28"/>
      <c r="H192" s="28"/>
      <c r="I192" s="28"/>
      <c r="J192" s="28"/>
      <c r="K192" s="28"/>
      <c r="L192" s="28"/>
      <c r="M192" s="28"/>
      <c r="N192" s="27"/>
      <c r="O192" s="27"/>
      <c r="P192" s="27"/>
      <c r="Q192" s="27"/>
      <c r="R192" s="27"/>
      <c r="S192" s="27"/>
      <c r="T192" s="27"/>
      <c r="U192" s="27"/>
      <c r="V192" s="27"/>
    </row>
    <row r="193" spans="1:22">
      <c r="A193" s="26"/>
      <c r="B193" s="27"/>
      <c r="C193" s="55"/>
      <c r="D193" s="26"/>
      <c r="E193" s="28"/>
      <c r="F193" s="28"/>
      <c r="G193" s="28"/>
      <c r="H193" s="28"/>
      <c r="I193" s="28"/>
      <c r="J193" s="28"/>
      <c r="K193" s="28"/>
      <c r="L193" s="28"/>
      <c r="M193" s="28"/>
      <c r="N193" s="27"/>
      <c r="O193" s="27"/>
      <c r="P193" s="27"/>
      <c r="Q193" s="27"/>
      <c r="R193" s="27"/>
      <c r="S193" s="27"/>
      <c r="T193" s="27"/>
      <c r="U193" s="27"/>
      <c r="V193" s="27"/>
    </row>
    <row r="194" spans="1:22">
      <c r="A194" s="26"/>
      <c r="B194" s="27"/>
      <c r="C194" s="55"/>
      <c r="D194" s="26"/>
      <c r="E194" s="28"/>
      <c r="F194" s="28"/>
      <c r="G194" s="28"/>
      <c r="H194" s="28"/>
      <c r="I194" s="28"/>
      <c r="J194" s="28"/>
      <c r="K194" s="28"/>
      <c r="L194" s="28"/>
      <c r="M194" s="28"/>
      <c r="N194" s="27"/>
      <c r="O194" s="27"/>
      <c r="P194" s="27"/>
      <c r="Q194" s="27"/>
      <c r="R194" s="27"/>
      <c r="S194" s="27"/>
      <c r="T194" s="27"/>
      <c r="U194" s="27"/>
      <c r="V194" s="27"/>
    </row>
    <row r="195" spans="1:22">
      <c r="A195" s="26"/>
      <c r="B195" s="27"/>
      <c r="C195" s="55"/>
      <c r="D195" s="26"/>
      <c r="E195" s="28"/>
      <c r="F195" s="28"/>
      <c r="G195" s="28"/>
      <c r="H195" s="28"/>
      <c r="I195" s="28"/>
      <c r="J195" s="28"/>
      <c r="K195" s="28"/>
      <c r="L195" s="28"/>
      <c r="M195" s="28"/>
      <c r="N195" s="27"/>
      <c r="O195" s="27"/>
      <c r="P195" s="27"/>
      <c r="Q195" s="27"/>
      <c r="R195" s="27"/>
      <c r="S195" s="27"/>
      <c r="T195" s="27"/>
      <c r="U195" s="27"/>
      <c r="V195" s="27"/>
    </row>
    <row r="196" spans="1:22">
      <c r="A196" s="26"/>
      <c r="B196" s="27"/>
      <c r="C196" s="55"/>
      <c r="D196" s="26"/>
      <c r="E196" s="28"/>
      <c r="F196" s="28"/>
      <c r="G196" s="28"/>
      <c r="H196" s="28"/>
      <c r="I196" s="28"/>
      <c r="J196" s="28"/>
      <c r="K196" s="28"/>
      <c r="L196" s="28"/>
      <c r="M196" s="28"/>
      <c r="N196" s="27"/>
      <c r="O196" s="27"/>
      <c r="P196" s="27"/>
      <c r="Q196" s="27"/>
      <c r="R196" s="27"/>
      <c r="S196" s="27"/>
      <c r="T196" s="27"/>
      <c r="U196" s="27"/>
      <c r="V196" s="27"/>
    </row>
  </sheetData>
  <sheetProtection formatCells="0" formatColumns="0" formatRows="0" insertColumns="0" insertRows="0" insertHyperlinks="0" deleteColumns="0" deleteRows="0" selectLockedCells="1" sort="0" autoFilter="0" pivotTables="0"/>
  <autoFilter ref="A3:V159"/>
  <mergeCells count="26">
    <mergeCell ref="E159:L159"/>
    <mergeCell ref="B164:C164"/>
    <mergeCell ref="B165:C165"/>
    <mergeCell ref="Y153:Y157"/>
    <mergeCell ref="A1:C2"/>
    <mergeCell ref="N162:N163"/>
    <mergeCell ref="O162:O163"/>
    <mergeCell ref="P162:P163"/>
    <mergeCell ref="S1:V1"/>
    <mergeCell ref="H158:I158"/>
    <mergeCell ref="K158:L158"/>
    <mergeCell ref="J1:L1"/>
    <mergeCell ref="O1:P1"/>
    <mergeCell ref="Q1:R1"/>
    <mergeCell ref="E1:I1"/>
    <mergeCell ref="O158:P159"/>
    <mergeCell ref="B166:C166"/>
    <mergeCell ref="K162:M162"/>
    <mergeCell ref="H162:J162"/>
    <mergeCell ref="E162:G162"/>
    <mergeCell ref="B170:C170"/>
    <mergeCell ref="B162:D162"/>
    <mergeCell ref="B167:C167"/>
    <mergeCell ref="B168:C168"/>
    <mergeCell ref="B169:C169"/>
    <mergeCell ref="B163:C163"/>
  </mergeCells>
  <phoneticPr fontId="3" type="noConversion"/>
  <printOptions horizontalCentered="1"/>
  <pageMargins left="0.31496062992125984" right="0.31496062992125984" top="0.59055118110236227" bottom="0.70866141732283472" header="0.59055118110236227" footer="0.39370078740157483"/>
  <pageSetup paperSize="9" scale="80" orientation="portrait" r:id="rId1"/>
  <headerFooter scaleWithDoc="0" alignWithMargins="0">
    <oddFooter xml:space="preserve">&amp;L&amp;"細明體,標準"　　　承辦
　　　科室&amp;C&amp;"細明體,標準"主(會)計　　　　　　　　　　機關
單位　　　　　　　　　　　　首長&amp;R&amp;"細明體,標準"第&amp;P頁，共&amp;N頁
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"/>
  <sheetViews>
    <sheetView workbookViewId="0"/>
  </sheetViews>
  <sheetFormatPr defaultRowHeight="14.25"/>
  <cols>
    <col min="1" max="2" width="40.33203125" bestFit="1" customWidth="1"/>
  </cols>
  <sheetData>
    <row r="1" spans="1:2">
      <c r="A1" t="s">
        <v>16</v>
      </c>
      <c r="B1" t="s">
        <v>17</v>
      </c>
    </row>
    <row r="2" spans="1:2">
      <c r="A2" t="s">
        <v>18</v>
      </c>
    </row>
  </sheetData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6</vt:i4>
      </vt:variant>
      <vt:variant>
        <vt:lpstr>已命名的範圍</vt:lpstr>
      </vt:variant>
      <vt:variant>
        <vt:i4>4</vt:i4>
      </vt:variant>
    </vt:vector>
  </HeadingPairs>
  <TitlesOfParts>
    <vt:vector size="10" baseType="lpstr">
      <vt:lpstr>統計表</vt:lpstr>
      <vt:lpstr>花東B表</vt:lpstr>
      <vt:lpstr>工作表3</vt:lpstr>
      <vt:lpstr>單價表</vt:lpstr>
      <vt:lpstr>試算表(參考用)</vt:lpstr>
      <vt:lpstr>抬頭</vt:lpstr>
      <vt:lpstr>統計表!Print_Area</vt:lpstr>
      <vt:lpstr>'試算表(參考用)'!Print_Titles</vt:lpstr>
      <vt:lpstr>版本</vt:lpstr>
      <vt:lpstr>'試算表(參考用)'!藝能科縣補助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陳香茹</dc:creator>
  <cp:lastModifiedBy>施展</cp:lastModifiedBy>
  <cp:lastPrinted>2023-09-05T22:14:13Z</cp:lastPrinted>
  <dcterms:created xsi:type="dcterms:W3CDTF">2021-09-06T06:24:56Z</dcterms:created>
  <dcterms:modified xsi:type="dcterms:W3CDTF">2023-09-15T07:04:29Z</dcterms:modified>
</cp:coreProperties>
</file>