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5779\Desktop\113年度\公告資料\"/>
    </mc:Choice>
  </mc:AlternateContent>
  <bookViews>
    <workbookView xWindow="480" yWindow="75" windowWidth="15480" windowHeight="6510" tabRatio="692"/>
  </bookViews>
  <sheets>
    <sheet name="113年基金來源彙整" sheetId="16" r:id="rId1"/>
    <sheet name="1-導師費-0726" sheetId="17" r:id="rId2"/>
    <sheet name="2-專輔師-0726" sheetId="18" r:id="rId3"/>
    <sheet name="3-合理教師員額-0801" sheetId="19" r:id="rId4"/>
    <sheet name="4-移用以前年度賸餘-0729" sheetId="23" r:id="rId5"/>
    <sheet name="5-自有收入及收支對列-0729" sheetId="24" r:id="rId6"/>
    <sheet name="工作表3" sheetId="22" r:id="rId7"/>
  </sheets>
  <externalReferences>
    <externalReference r:id="rId8"/>
  </externalReferences>
  <definedNames>
    <definedName name="_xlnm._FilterDatabase" localSheetId="1" hidden="1">'1-導師費-0726'!#REF!</definedName>
    <definedName name="_xlnm.Print_Area" localSheetId="0">'113年基金來源彙整'!$A$1:$T$29</definedName>
    <definedName name="_xlnm.Print_Area" localSheetId="1">'1-導師費-0726'!#REF!</definedName>
    <definedName name="_xlnm.Print_Area" localSheetId="2">'2-專輔師-0726'!$A$1:$E$27</definedName>
    <definedName name="_xlnm.Print_Area" localSheetId="5">'5-自有收入及收支對列-0729'!$A$1:$T$31</definedName>
    <definedName name="_xlnm.Print_Titles" localSheetId="1">'1-導師費-0726'!#REF!</definedName>
    <definedName name="_xlnm.Print_Titles" localSheetId="5">'5-自有收入及收支對列-0729'!$1:$5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P29" i="16" l="1"/>
  <c r="M29" i="16" l="1"/>
  <c r="J29" i="16"/>
  <c r="G29" i="16"/>
  <c r="F29" i="16"/>
  <c r="E29" i="16"/>
  <c r="D29" i="16"/>
  <c r="C29" i="16"/>
  <c r="B29" i="16"/>
  <c r="N5" i="16" l="1"/>
  <c r="N9" i="16"/>
  <c r="N10" i="16"/>
  <c r="Q4" i="16" l="1"/>
  <c r="N6" i="16" l="1"/>
  <c r="N7" i="16"/>
  <c r="N8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9" i="16" l="1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4" i="16"/>
  <c r="K5" i="16"/>
  <c r="K6" i="16"/>
  <c r="K7" i="16"/>
  <c r="K9" i="16"/>
  <c r="K10" i="16"/>
  <c r="K13" i="16"/>
  <c r="K14" i="16"/>
  <c r="K15" i="16"/>
  <c r="K16" i="16"/>
  <c r="K17" i="16"/>
  <c r="K18" i="16"/>
  <c r="K19" i="16"/>
  <c r="K20" i="16"/>
  <c r="K21" i="16"/>
  <c r="K22" i="16"/>
  <c r="K23" i="16"/>
  <c r="K25" i="16"/>
  <c r="K26" i="16"/>
  <c r="K28" i="16"/>
  <c r="K4" i="16"/>
  <c r="R31" i="24"/>
  <c r="Q31" i="24"/>
  <c r="P31" i="24"/>
  <c r="O31" i="24"/>
  <c r="N31" i="24"/>
  <c r="M31" i="24"/>
  <c r="L31" i="24"/>
  <c r="K31" i="24"/>
  <c r="J31" i="24"/>
  <c r="I31" i="24"/>
  <c r="G31" i="24"/>
  <c r="F31" i="24"/>
  <c r="E31" i="24"/>
  <c r="D31" i="24"/>
  <c r="C31" i="24"/>
  <c r="B31" i="24"/>
  <c r="H6" i="24"/>
  <c r="T6" i="24" s="1"/>
  <c r="S6" i="24"/>
  <c r="H7" i="24"/>
  <c r="T7" i="24" s="1"/>
  <c r="S7" i="24"/>
  <c r="H8" i="24"/>
  <c r="S8" i="24"/>
  <c r="H9" i="24"/>
  <c r="T9" i="24" s="1"/>
  <c r="S9" i="24"/>
  <c r="H10" i="24"/>
  <c r="T10" i="24" s="1"/>
  <c r="S10" i="24"/>
  <c r="H11" i="24"/>
  <c r="S11" i="24"/>
  <c r="T11" i="24"/>
  <c r="H12" i="24"/>
  <c r="S12" i="24"/>
  <c r="H13" i="24"/>
  <c r="K11" i="16" s="1"/>
  <c r="S13" i="24"/>
  <c r="H14" i="24"/>
  <c r="K12" i="16" s="1"/>
  <c r="S14" i="24"/>
  <c r="H15" i="24"/>
  <c r="S15" i="24"/>
  <c r="H16" i="24"/>
  <c r="S16" i="24"/>
  <c r="H17" i="24"/>
  <c r="S17" i="24"/>
  <c r="H18" i="24"/>
  <c r="S18" i="24"/>
  <c r="H19" i="24"/>
  <c r="S19" i="24"/>
  <c r="H20" i="24"/>
  <c r="S20" i="24"/>
  <c r="H21" i="24"/>
  <c r="S21" i="24"/>
  <c r="H22" i="24"/>
  <c r="S22" i="24"/>
  <c r="H23" i="24"/>
  <c r="S23" i="24"/>
  <c r="H24" i="24"/>
  <c r="S24" i="24"/>
  <c r="H25" i="24"/>
  <c r="S25" i="24"/>
  <c r="T25" i="24"/>
  <c r="H26" i="24"/>
  <c r="T26" i="24" s="1"/>
  <c r="S26" i="24"/>
  <c r="H27" i="24"/>
  <c r="S27" i="24"/>
  <c r="T27" i="24"/>
  <c r="H28" i="24"/>
  <c r="S28" i="24"/>
  <c r="H29" i="24"/>
  <c r="K27" i="16" s="1"/>
  <c r="S29" i="24"/>
  <c r="H30" i="24"/>
  <c r="S30" i="24"/>
  <c r="B5" i="16"/>
  <c r="C5" i="16"/>
  <c r="D5" i="16"/>
  <c r="E5" i="16"/>
  <c r="Q5" i="16" s="1"/>
  <c r="B6" i="16"/>
  <c r="C6" i="16"/>
  <c r="D6" i="16"/>
  <c r="E6" i="16"/>
  <c r="Q6" i="16" s="1"/>
  <c r="B7" i="16"/>
  <c r="C7" i="16"/>
  <c r="D7" i="16"/>
  <c r="E7" i="16"/>
  <c r="Q7" i="16" s="1"/>
  <c r="B8" i="16"/>
  <c r="C8" i="16"/>
  <c r="D8" i="16"/>
  <c r="E8" i="16"/>
  <c r="Q8" i="16" s="1"/>
  <c r="B9" i="16"/>
  <c r="C9" i="16"/>
  <c r="D9" i="16"/>
  <c r="E9" i="16"/>
  <c r="B10" i="16"/>
  <c r="C10" i="16"/>
  <c r="D10" i="16"/>
  <c r="E10" i="16"/>
  <c r="Q10" i="16" s="1"/>
  <c r="B11" i="16"/>
  <c r="C11" i="16"/>
  <c r="D11" i="16"/>
  <c r="E11" i="16"/>
  <c r="Q11" i="16" s="1"/>
  <c r="B12" i="16"/>
  <c r="C12" i="16"/>
  <c r="D12" i="16"/>
  <c r="E12" i="16"/>
  <c r="Q12" i="16" s="1"/>
  <c r="B13" i="16"/>
  <c r="C13" i="16"/>
  <c r="D13" i="16"/>
  <c r="E13" i="16"/>
  <c r="Q13" i="16" s="1"/>
  <c r="B14" i="16"/>
  <c r="C14" i="16"/>
  <c r="D14" i="16"/>
  <c r="E14" i="16"/>
  <c r="Q14" i="16"/>
  <c r="B15" i="16"/>
  <c r="C15" i="16"/>
  <c r="D15" i="16"/>
  <c r="E15" i="16"/>
  <c r="Q15" i="16" s="1"/>
  <c r="B16" i="16"/>
  <c r="C16" i="16"/>
  <c r="D16" i="16"/>
  <c r="E16" i="16"/>
  <c r="Q16" i="16" s="1"/>
  <c r="B17" i="16"/>
  <c r="C17" i="16"/>
  <c r="D17" i="16"/>
  <c r="E17" i="16"/>
  <c r="Q17" i="16" s="1"/>
  <c r="B18" i="16"/>
  <c r="C18" i="16"/>
  <c r="D18" i="16"/>
  <c r="E18" i="16"/>
  <c r="Q18" i="16" s="1"/>
  <c r="B19" i="16"/>
  <c r="C19" i="16"/>
  <c r="D19" i="16"/>
  <c r="E19" i="16"/>
  <c r="Q19" i="16" s="1"/>
  <c r="B20" i="16"/>
  <c r="C20" i="16"/>
  <c r="D20" i="16"/>
  <c r="E20" i="16"/>
  <c r="Q20" i="16" s="1"/>
  <c r="B21" i="16"/>
  <c r="C21" i="16"/>
  <c r="D21" i="16"/>
  <c r="E21" i="16"/>
  <c r="Q21" i="16" s="1"/>
  <c r="B22" i="16"/>
  <c r="C22" i="16"/>
  <c r="D22" i="16"/>
  <c r="E22" i="16"/>
  <c r="Q22" i="16" s="1"/>
  <c r="B23" i="16"/>
  <c r="C23" i="16"/>
  <c r="D23" i="16"/>
  <c r="E23" i="16"/>
  <c r="Q23" i="16" s="1"/>
  <c r="B24" i="16"/>
  <c r="C24" i="16"/>
  <c r="D24" i="16"/>
  <c r="E24" i="16"/>
  <c r="Q24" i="16" s="1"/>
  <c r="B25" i="16"/>
  <c r="C25" i="16"/>
  <c r="D25" i="16"/>
  <c r="E25" i="16"/>
  <c r="Q25" i="16" s="1"/>
  <c r="B26" i="16"/>
  <c r="C26" i="16"/>
  <c r="D26" i="16"/>
  <c r="E26" i="16"/>
  <c r="Q26" i="16" s="1"/>
  <c r="B27" i="16"/>
  <c r="C27" i="16"/>
  <c r="D27" i="16"/>
  <c r="E27" i="16"/>
  <c r="Q27" i="16" s="1"/>
  <c r="B28" i="16"/>
  <c r="C28" i="16"/>
  <c r="D28" i="16"/>
  <c r="E28" i="16"/>
  <c r="Q28" i="16" s="1"/>
  <c r="H29" i="16"/>
  <c r="I29" i="16"/>
  <c r="S29" i="16"/>
  <c r="T30" i="23"/>
  <c r="V30" i="23" s="1"/>
  <c r="S30" i="23"/>
  <c r="L29" i="16" l="1"/>
  <c r="K8" i="16"/>
  <c r="O8" i="16" s="1"/>
  <c r="O28" i="16"/>
  <c r="K24" i="16"/>
  <c r="H31" i="24"/>
  <c r="T29" i="24"/>
  <c r="T24" i="24"/>
  <c r="T21" i="24"/>
  <c r="T18" i="24"/>
  <c r="T15" i="24"/>
  <c r="T28" i="24"/>
  <c r="T23" i="24"/>
  <c r="T20" i="24"/>
  <c r="T17" i="24"/>
  <c r="T14" i="24"/>
  <c r="T8" i="24"/>
  <c r="T30" i="24"/>
  <c r="T22" i="24"/>
  <c r="T19" i="24"/>
  <c r="T16" i="24"/>
  <c r="T13" i="24"/>
  <c r="S31" i="24"/>
  <c r="T12" i="24"/>
  <c r="Q9" i="16"/>
  <c r="Q29" i="16" s="1"/>
  <c r="O5" i="16"/>
  <c r="O18" i="16"/>
  <c r="O12" i="16"/>
  <c r="O21" i="16"/>
  <c r="O15" i="16"/>
  <c r="O23" i="16"/>
  <c r="O22" i="16"/>
  <c r="O9" i="16"/>
  <c r="O4" i="16"/>
  <c r="O25" i="16"/>
  <c r="O26" i="16"/>
  <c r="O20" i="16"/>
  <c r="O16" i="16"/>
  <c r="O14" i="16"/>
  <c r="O13" i="16"/>
  <c r="O11" i="16"/>
  <c r="O10" i="16"/>
  <c r="O7" i="16"/>
  <c r="O6" i="16"/>
  <c r="O19" i="16"/>
  <c r="O27" i="16"/>
  <c r="O17" i="16"/>
  <c r="T29" i="23"/>
  <c r="N29" i="23"/>
  <c r="V29" i="23" s="1"/>
  <c r="E29" i="23"/>
  <c r="V28" i="23"/>
  <c r="T28" i="23"/>
  <c r="N28" i="23"/>
  <c r="E28" i="23"/>
  <c r="T27" i="23"/>
  <c r="N27" i="23"/>
  <c r="V27" i="23" s="1"/>
  <c r="E27" i="23"/>
  <c r="T26" i="23"/>
  <c r="N26" i="23"/>
  <c r="V26" i="23" s="1"/>
  <c r="E26" i="23"/>
  <c r="V25" i="23"/>
  <c r="T25" i="23"/>
  <c r="N25" i="23"/>
  <c r="E25" i="23"/>
  <c r="T24" i="23"/>
  <c r="N24" i="23"/>
  <c r="V24" i="23" s="1"/>
  <c r="E24" i="23"/>
  <c r="T23" i="23"/>
  <c r="N23" i="23"/>
  <c r="V23" i="23" s="1"/>
  <c r="E23" i="23"/>
  <c r="V22" i="23"/>
  <c r="T22" i="23"/>
  <c r="N22" i="23"/>
  <c r="E22" i="23"/>
  <c r="T21" i="23"/>
  <c r="N21" i="23"/>
  <c r="V21" i="23" s="1"/>
  <c r="E21" i="23"/>
  <c r="T20" i="23"/>
  <c r="N20" i="23"/>
  <c r="V20" i="23" s="1"/>
  <c r="E20" i="23"/>
  <c r="V19" i="23"/>
  <c r="T19" i="23"/>
  <c r="N19" i="23"/>
  <c r="E19" i="23"/>
  <c r="T18" i="23"/>
  <c r="N18" i="23"/>
  <c r="V18" i="23" s="1"/>
  <c r="E18" i="23"/>
  <c r="T17" i="23"/>
  <c r="N17" i="23"/>
  <c r="V17" i="23" s="1"/>
  <c r="E17" i="23"/>
  <c r="V16" i="23"/>
  <c r="T16" i="23"/>
  <c r="N16" i="23"/>
  <c r="E16" i="23"/>
  <c r="T15" i="23"/>
  <c r="N15" i="23"/>
  <c r="V15" i="23" s="1"/>
  <c r="E15" i="23"/>
  <c r="T14" i="23"/>
  <c r="N14" i="23"/>
  <c r="V14" i="23" s="1"/>
  <c r="E14" i="23"/>
  <c r="V13" i="23"/>
  <c r="T13" i="23"/>
  <c r="N13" i="23"/>
  <c r="E13" i="23"/>
  <c r="T12" i="23"/>
  <c r="N12" i="23"/>
  <c r="V12" i="23" s="1"/>
  <c r="E12" i="23"/>
  <c r="T11" i="23"/>
  <c r="N11" i="23"/>
  <c r="V11" i="23" s="1"/>
  <c r="E11" i="23"/>
  <c r="V10" i="23"/>
  <c r="T10" i="23"/>
  <c r="N10" i="23"/>
  <c r="E10" i="23"/>
  <c r="T9" i="23"/>
  <c r="N9" i="23"/>
  <c r="V9" i="23" s="1"/>
  <c r="E9" i="23"/>
  <c r="T8" i="23"/>
  <c r="N8" i="23"/>
  <c r="V8" i="23" s="1"/>
  <c r="E8" i="23"/>
  <c r="V7" i="23"/>
  <c r="T7" i="23"/>
  <c r="N7" i="23"/>
  <c r="E7" i="23"/>
  <c r="T6" i="23"/>
  <c r="N6" i="23"/>
  <c r="V6" i="23" s="1"/>
  <c r="E6" i="23"/>
  <c r="K29" i="16" l="1"/>
  <c r="O29" i="16" s="1"/>
  <c r="O24" i="16"/>
  <c r="O29" i="17" l="1"/>
  <c r="N29" i="17"/>
  <c r="M29" i="17"/>
  <c r="L29" i="17"/>
  <c r="K29" i="17"/>
  <c r="J29" i="17"/>
  <c r="M11" i="17"/>
  <c r="I29" i="17"/>
  <c r="H29" i="17"/>
  <c r="G29" i="17"/>
  <c r="F29" i="17"/>
  <c r="G8" i="17"/>
  <c r="E29" i="17"/>
  <c r="D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29" i="17" s="1"/>
  <c r="R30" i="23" l="1"/>
  <c r="Q30" i="23"/>
  <c r="P30" i="23"/>
  <c r="O30" i="23"/>
  <c r="L30" i="23"/>
  <c r="K30" i="23"/>
  <c r="J30" i="23"/>
  <c r="I30" i="23"/>
  <c r="H30" i="23"/>
  <c r="G30" i="23"/>
  <c r="F30" i="23"/>
  <c r="D30" i="23"/>
  <c r="C30" i="23"/>
  <c r="E30" i="23" s="1"/>
  <c r="N30" i="23" l="1"/>
  <c r="X30" i="23" l="1"/>
  <c r="B2" i="19"/>
  <c r="D28" i="22" l="1"/>
  <c r="C28" i="22"/>
  <c r="B28" i="22"/>
  <c r="B27" i="18" l="1"/>
  <c r="C27" i="18"/>
  <c r="D27" i="18"/>
  <c r="E27" i="18"/>
  <c r="T14" i="16" l="1"/>
  <c r="T6" i="16"/>
  <c r="T26" i="16"/>
  <c r="T23" i="16"/>
  <c r="T15" i="16"/>
  <c r="T25" i="16"/>
  <c r="T24" i="16"/>
  <c r="T18" i="16"/>
  <c r="T20" i="16"/>
  <c r="T28" i="16"/>
  <c r="T21" i="16"/>
  <c r="T19" i="16"/>
  <c r="R28" i="16"/>
  <c r="R19" i="16"/>
  <c r="T10" i="16"/>
  <c r="T16" i="16"/>
  <c r="T12" i="16"/>
  <c r="T13" i="16"/>
  <c r="R4" i="16"/>
  <c r="T4" i="16"/>
  <c r="R14" i="16"/>
  <c r="R6" i="16"/>
  <c r="R26" i="16"/>
  <c r="R23" i="16"/>
  <c r="R15" i="16"/>
  <c r="R25" i="16"/>
  <c r="R24" i="16"/>
  <c r="R18" i="16"/>
  <c r="R20" i="16"/>
  <c r="R21" i="16"/>
  <c r="T5" i="16"/>
  <c r="T11" i="16"/>
  <c r="T17" i="16"/>
  <c r="T9" i="16"/>
  <c r="T22" i="16"/>
  <c r="T27" i="16"/>
  <c r="R5" i="16"/>
  <c r="R10" i="16"/>
  <c r="R11" i="16"/>
  <c r="R17" i="16"/>
  <c r="R16" i="16"/>
  <c r="R9" i="16"/>
  <c r="R12" i="16"/>
  <c r="R22" i="16"/>
  <c r="R13" i="16"/>
  <c r="R27" i="16"/>
  <c r="R8" i="16"/>
  <c r="T8" i="16"/>
  <c r="R7" i="16"/>
  <c r="T7" i="16"/>
  <c r="T29" i="16" l="1"/>
  <c r="R29" i="16"/>
</calcChain>
</file>

<file path=xl/comments1.xml><?xml version="1.0" encoding="utf-8"?>
<comments xmlns="http://schemas.openxmlformats.org/spreadsheetml/2006/main">
  <authors>
    <author>張瑋芩</author>
    <author>user</author>
    <author>廖尉辰</author>
    <author>謝惠名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  <comment ref="N4" authorId="2" shapeId="0">
      <text>
        <r>
          <rPr>
            <b/>
            <sz val="9"/>
            <color indexed="81"/>
            <rFont val="細明體"/>
            <family val="3"/>
            <charset val="136"/>
          </rPr>
          <t>外加專案計畫移用剩餘796,300元，配合預算編列至千元，修正為797,000元，總計888,000元。</t>
        </r>
      </text>
    </comment>
    <comment ref="M6" authorId="3" shapeId="0">
      <text>
        <r>
          <rPr>
            <sz val="9"/>
            <color indexed="81"/>
            <rFont val="細明體"/>
            <family val="3"/>
            <charset val="136"/>
          </rPr>
          <t>等主管開完一般性補助款會議拍照確認</t>
        </r>
      </text>
    </comment>
    <comment ref="G9" authorId="2" shapeId="0">
      <text>
        <r>
          <rPr>
            <sz val="11"/>
            <color indexed="81"/>
            <rFont val="細明體"/>
            <family val="3"/>
            <charset val="136"/>
          </rPr>
          <t>慈暉班資本門縣配合款暫依8/16簽准案111學年核補比例71.52%辦理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110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1.113</t>
        </r>
        <r>
          <rPr>
            <sz val="14"/>
            <color indexed="81"/>
            <rFont val="細明體"/>
            <family val="3"/>
            <charset val="136"/>
          </rPr>
          <t>年移用基金賸餘數金額≦可用累計留存賸餘
  數金額。
(「可用累計留存賸餘數金額」請參閱左下方第2工作頁「111年累計留存賸餘數(參考資料)」中「截至目前累計留存賸餘數(C=A-B)」欄)
2.請於須編列之項目填寫金額；無須編列之項目，金額請填「0」。配合預算編列，金額請編列至「千元」。
3.請勿更動表格格式及公式。</t>
        </r>
      </text>
    </comment>
  </commentList>
</comments>
</file>

<file path=xl/comments3.xml><?xml version="1.0" encoding="utf-8"?>
<comments xmlns="http://schemas.openxmlformats.org/spreadsheetml/2006/main">
  <authors>
    <author>謝惠名</author>
  </authors>
  <commentList>
    <comment ref="F29" authorId="0" shapeId="0">
      <text>
        <r>
          <rPr>
            <b/>
            <sz val="9"/>
            <color indexed="81"/>
            <rFont val="細明體"/>
            <family val="3"/>
            <charset val="136"/>
          </rPr>
          <t>謝惠名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8/24</t>
        </r>
        <r>
          <rPr>
            <sz val="9"/>
            <color indexed="81"/>
            <rFont val="細明體"/>
            <family val="3"/>
            <charset val="136"/>
          </rPr>
          <t>自合作社租金收入調整至利息收入</t>
        </r>
      </text>
    </comment>
  </commentList>
</comments>
</file>

<file path=xl/sharedStrings.xml><?xml version="1.0" encoding="utf-8"?>
<sst xmlns="http://schemas.openxmlformats.org/spreadsheetml/2006/main" count="334" uniqueCount="275">
  <si>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</si>
  <si>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</si>
  <si>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</si>
  <si>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</si>
  <si>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</si>
  <si>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</si>
  <si>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</si>
  <si>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</si>
  <si>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</si>
  <si>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</si>
  <si>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</si>
  <si>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</si>
  <si>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</si>
  <si>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</si>
  <si>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</si>
  <si>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</si>
  <si>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</si>
  <si>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</si>
  <si>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</si>
  <si>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</si>
  <si>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</si>
  <si>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</si>
  <si>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</si>
  <si>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</si>
  <si>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</si>
  <si>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</si>
  <si>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</si>
  <si>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</si>
  <si>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</si>
  <si>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</si>
  <si>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</si>
  <si>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</si>
  <si>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</si>
  <si>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</si>
  <si>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</si>
  <si>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</si>
  <si>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</si>
  <si>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</si>
  <si>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</si>
  <si>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</si>
  <si>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</si>
  <si>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</si>
  <si>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</si>
  <si>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</si>
  <si>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</si>
  <si>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</si>
  <si>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</si>
  <si>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學校名稱</t>
  </si>
  <si>
    <t>編號</t>
  </si>
  <si>
    <t>普通班*</t>
    <phoneticPr fontId="5" type="noConversion"/>
  </si>
  <si>
    <t>導師費(不需掣據)</t>
    <phoneticPr fontId="5" type="noConversion"/>
  </si>
  <si>
    <t>合計</t>
    <phoneticPr fontId="26" type="noConversion"/>
  </si>
  <si>
    <t>縣配合款</t>
    <phoneticPr fontId="26" type="noConversion"/>
  </si>
  <si>
    <t>中央補助款</t>
    <phoneticPr fontId="26" type="noConversion"/>
  </si>
  <si>
    <t>核定金額</t>
    <phoneticPr fontId="26" type="noConversion"/>
  </si>
  <si>
    <t>專任輔導教師員額</t>
    <phoneticPr fontId="26" type="noConversion"/>
  </si>
  <si>
    <t>學校</t>
    <phoneticPr fontId="26" type="noConversion"/>
  </si>
  <si>
    <t>營養師＆南平中學
(I)</t>
    <phoneticPr fontId="5" type="noConversion"/>
  </si>
  <si>
    <t xml:space="preserve">偏遠地區合理教師員額
( R)
</t>
    <phoneticPr fontId="13" type="noConversion"/>
  </si>
  <si>
    <t>15310美崙國中</t>
    <phoneticPr fontId="5" type="noConversion"/>
  </si>
  <si>
    <t>15311花崗國中</t>
    <phoneticPr fontId="5" type="noConversion"/>
  </si>
  <si>
    <t>15312國風國中</t>
    <phoneticPr fontId="5" type="noConversion"/>
  </si>
  <si>
    <t>15313自強國中</t>
    <phoneticPr fontId="5" type="noConversion"/>
  </si>
  <si>
    <t>15315秀林國中</t>
    <phoneticPr fontId="5" type="noConversion"/>
  </si>
  <si>
    <t>15316新城國中</t>
    <phoneticPr fontId="5" type="noConversion"/>
  </si>
  <si>
    <t>15317宜昌國中</t>
    <phoneticPr fontId="5" type="noConversion"/>
  </si>
  <si>
    <t>15318化仁國中</t>
    <phoneticPr fontId="5" type="noConversion"/>
  </si>
  <si>
    <t>15320吉安國中</t>
    <phoneticPr fontId="5" type="noConversion"/>
  </si>
  <si>
    <t>15321平和國中</t>
    <phoneticPr fontId="5" type="noConversion"/>
  </si>
  <si>
    <t>15322壽豐國中</t>
    <phoneticPr fontId="5" type="noConversion"/>
  </si>
  <si>
    <t>15325鳳林國中</t>
    <phoneticPr fontId="5" type="noConversion"/>
  </si>
  <si>
    <t>15326萬榮國中</t>
    <phoneticPr fontId="5" type="noConversion"/>
  </si>
  <si>
    <t>15327光復國中</t>
    <phoneticPr fontId="5" type="noConversion"/>
  </si>
  <si>
    <t>15328富源國中</t>
    <phoneticPr fontId="5" type="noConversion"/>
  </si>
  <si>
    <t>15329瑞穗國中</t>
    <phoneticPr fontId="5" type="noConversion"/>
  </si>
  <si>
    <t>15330三民國中</t>
    <phoneticPr fontId="5" type="noConversion"/>
  </si>
  <si>
    <t>15332玉里國中</t>
    <phoneticPr fontId="5" type="noConversion"/>
  </si>
  <si>
    <t>15333玉東國中</t>
    <phoneticPr fontId="5" type="noConversion"/>
  </si>
  <si>
    <t>15334富北國中</t>
    <phoneticPr fontId="5" type="noConversion"/>
  </si>
  <si>
    <t>15335富里國中</t>
    <phoneticPr fontId="5" type="noConversion"/>
  </si>
  <si>
    <t>15336豐濱國中</t>
    <phoneticPr fontId="5" type="noConversion"/>
  </si>
  <si>
    <t>15337東里國中</t>
    <phoneticPr fontId="5" type="noConversion"/>
  </si>
  <si>
    <t>15338南平中學</t>
    <phoneticPr fontId="5" type="noConversion"/>
  </si>
  <si>
    <t>15800體育高中</t>
    <phoneticPr fontId="5" type="noConversion"/>
  </si>
  <si>
    <t>基金來源</t>
    <phoneticPr fontId="21" type="noConversion"/>
  </si>
  <si>
    <t>基金用途</t>
    <phoneticPr fontId="21" type="noConversion"/>
  </si>
  <si>
    <t>移用留存數</t>
    <phoneticPr fontId="21" type="noConversion"/>
  </si>
  <si>
    <t>高國中合計</t>
    <phoneticPr fontId="21" type="noConversion"/>
  </si>
  <si>
    <t>國中合計(公式)</t>
    <phoneticPr fontId="21" type="noConversion"/>
  </si>
  <si>
    <t>美崙國中</t>
  </si>
  <si>
    <t>花崗國中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</si>
  <si>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</si>
  <si>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</si>
  <si>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</si>
  <si>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</si>
  <si>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</si>
  <si>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</si>
  <si>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</si>
  <si>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</si>
  <si>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</si>
  <si>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</si>
  <si>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</si>
  <si>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</si>
  <si>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</si>
  <si>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</si>
  <si>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</si>
  <si>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</si>
  <si>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</si>
  <si>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</si>
  <si>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</si>
  <si>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</si>
  <si>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</si>
  <si>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南平中學</t>
    <phoneticPr fontId="26" type="noConversion"/>
  </si>
  <si>
    <t>體育班*</t>
    <phoneticPr fontId="5" type="noConversion"/>
  </si>
  <si>
    <t>藝術才能班*</t>
    <phoneticPr fontId="5" type="noConversion"/>
  </si>
  <si>
    <t>集中式特教班</t>
    <phoneticPr fontId="5" type="noConversion"/>
  </si>
  <si>
    <r>
      <t>巡迴輔導班</t>
    </r>
    <r>
      <rPr>
        <sz val="10"/>
        <rFont val="標楷體"/>
        <family val="4"/>
        <charset val="136"/>
      </rPr>
      <t>(含資優)</t>
    </r>
    <phoneticPr fontId="5" type="noConversion"/>
  </si>
  <si>
    <r>
      <rPr>
        <sz val="10"/>
        <rFont val="標楷體"/>
        <family val="4"/>
        <charset val="136"/>
      </rPr>
      <t>分散式</t>
    </r>
    <r>
      <rPr>
        <sz val="12"/>
        <rFont val="標楷體"/>
        <family val="4"/>
        <charset val="136"/>
      </rPr>
      <t>資源班</t>
    </r>
    <r>
      <rPr>
        <sz val="10"/>
        <rFont val="標楷體"/>
        <family val="4"/>
        <charset val="136"/>
      </rPr>
      <t>(含資優)</t>
    </r>
    <phoneticPr fontId="5" type="noConversion"/>
  </si>
  <si>
    <t>不含集中式特教班
(A)</t>
    <phoneticPr fontId="5" type="noConversion"/>
  </si>
  <si>
    <r>
      <t>導師總數</t>
    </r>
    <r>
      <rPr>
        <sz val="16"/>
        <color indexed="10"/>
        <rFont val="標楷體"/>
        <family val="4"/>
        <charset val="136"/>
      </rPr>
      <t>(B)</t>
    </r>
    <phoneticPr fontId="5" type="noConversion"/>
  </si>
  <si>
    <r>
      <t>第二導師總數</t>
    </r>
    <r>
      <rPr>
        <sz val="16"/>
        <color indexed="10"/>
        <rFont val="標楷體"/>
        <family val="4"/>
        <charset val="136"/>
      </rPr>
      <t>(C)</t>
    </r>
    <phoneticPr fontId="5" type="noConversion"/>
  </si>
  <si>
    <r>
      <rPr>
        <sz val="14"/>
        <rFont val="標楷體"/>
        <family val="4"/>
        <charset val="136"/>
      </rPr>
      <t xml:space="preserve">不含集中式教教班之導師費
</t>
    </r>
    <r>
      <rPr>
        <sz val="12"/>
        <rFont val="Times New Roman"/>
        <family val="1"/>
      </rPr>
      <t>(A×1000)×12
(111/</t>
    </r>
    <r>
      <rPr>
        <sz val="12"/>
        <rFont val="標楷體"/>
        <family val="4"/>
        <charset val="136"/>
      </rPr>
      <t>1</t>
    </r>
    <r>
      <rPr>
        <sz val="12"/>
        <rFont val="Times New Roman"/>
        <family val="1"/>
      </rPr>
      <t>-12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5" type="noConversion"/>
  </si>
  <si>
    <t>教師數</t>
    <phoneticPr fontId="5" type="noConversion"/>
  </si>
  <si>
    <t>班級數</t>
    <phoneticPr fontId="5" type="noConversion"/>
  </si>
  <si>
    <r>
      <rPr>
        <sz val="12"/>
        <rFont val="標楷體"/>
        <family val="4"/>
        <charset val="136"/>
      </rPr>
      <t>國中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含南平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校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合計</t>
    </r>
    <phoneticPr fontId="5" type="noConversion"/>
  </si>
  <si>
    <t>單位：新臺幣千元</t>
    <phoneticPr fontId="37" type="noConversion"/>
  </si>
  <si>
    <t>學校名稱</t>
    <phoneticPr fontId="37" type="noConversion"/>
  </si>
  <si>
    <t>承辦人姓名(職稱)及電話</t>
    <phoneticPr fontId="37" type="noConversion"/>
  </si>
  <si>
    <t>累計留存賸餘數(元)</t>
    <phoneticPr fontId="37" type="noConversion"/>
  </si>
  <si>
    <t>歲出預算科目(千元)</t>
    <phoneticPr fontId="37" type="noConversion"/>
  </si>
  <si>
    <t>備註</t>
    <phoneticPr fontId="37" type="noConversion"/>
  </si>
  <si>
    <t>可用累計留存賸餘數
(C=A-B)</t>
    <phoneticPr fontId="37" type="noConversion"/>
  </si>
  <si>
    <t>高中及高職/國民中學/國民小學教育計畫-各校經常門分支計畫</t>
    <phoneticPr fontId="37" type="noConversion"/>
  </si>
  <si>
    <t>用途說明【資本門需說明購置項目】</t>
    <phoneticPr fontId="37" type="noConversion"/>
  </si>
  <si>
    <t>經資門總計</t>
    <phoneticPr fontId="37" type="noConversion"/>
  </si>
  <si>
    <t>252一般房屋修護費</t>
    <phoneticPr fontId="37" type="noConversion"/>
  </si>
  <si>
    <t>255機械及設備修護費</t>
    <phoneticPr fontId="37" type="noConversion"/>
  </si>
  <si>
    <t>257雜項設備修護費</t>
    <phoneticPr fontId="37" type="noConversion"/>
  </si>
  <si>
    <t>27D計時與計件人員酬金</t>
    <phoneticPr fontId="37" type="noConversion"/>
  </si>
  <si>
    <t>321辦公(事務)用品</t>
    <phoneticPr fontId="37" type="noConversion"/>
  </si>
  <si>
    <t>32Y其他用品消耗</t>
    <phoneticPr fontId="37" type="noConversion"/>
  </si>
  <si>
    <t>經常門合計</t>
    <phoneticPr fontId="37" type="noConversion"/>
  </si>
  <si>
    <t>513擴充改良房屋建築及設備
 【資本門需1萬元以上】</t>
    <phoneticPr fontId="37" type="noConversion"/>
  </si>
  <si>
    <t>514購置機械及設備 【資本門需1萬元以上】</t>
    <phoneticPr fontId="37" type="noConversion"/>
  </si>
  <si>
    <t>515購置交通及運輸設備【資本門需1萬元以上】</t>
    <phoneticPr fontId="37" type="noConversion"/>
  </si>
  <si>
    <t>516購置雜項設備 【資本門需1萬元以上】</t>
    <phoneticPr fontId="37" type="noConversion"/>
  </si>
  <si>
    <t>高國中合計</t>
    <phoneticPr fontId="37" type="noConversion"/>
  </si>
  <si>
    <t>美崙國中</t>
    <phoneticPr fontId="21" type="noConversion"/>
  </si>
  <si>
    <t>花崗國中</t>
    <phoneticPr fontId="21" type="noConversion"/>
  </si>
  <si>
    <t>國風國中</t>
    <phoneticPr fontId="21" type="noConversion"/>
  </si>
  <si>
    <t>自強國中</t>
    <phoneticPr fontId="21" type="noConversion"/>
  </si>
  <si>
    <t>秀林國中</t>
    <phoneticPr fontId="21" type="noConversion"/>
  </si>
  <si>
    <t>新城國中</t>
    <phoneticPr fontId="21" type="noConversion"/>
  </si>
  <si>
    <t>宜昌國中</t>
    <phoneticPr fontId="21" type="noConversion"/>
  </si>
  <si>
    <t>化仁國中</t>
    <phoneticPr fontId="21" type="noConversion"/>
  </si>
  <si>
    <t>吉安國中</t>
    <phoneticPr fontId="21" type="noConversion"/>
  </si>
  <si>
    <t>平和國中</t>
    <phoneticPr fontId="21" type="noConversion"/>
  </si>
  <si>
    <t>壽豐國中</t>
    <phoneticPr fontId="21" type="noConversion"/>
  </si>
  <si>
    <t>鳳林國中</t>
    <phoneticPr fontId="21" type="noConversion"/>
  </si>
  <si>
    <t>萬榮國中</t>
    <phoneticPr fontId="21" type="noConversion"/>
  </si>
  <si>
    <t>光復國中</t>
    <phoneticPr fontId="21" type="noConversion"/>
  </si>
  <si>
    <t>富源國中</t>
    <phoneticPr fontId="21" type="noConversion"/>
  </si>
  <si>
    <t>瑞穗國中</t>
    <phoneticPr fontId="21" type="noConversion"/>
  </si>
  <si>
    <t>三民國中</t>
    <phoneticPr fontId="21" type="noConversion"/>
  </si>
  <si>
    <t>玉里國中</t>
    <phoneticPr fontId="21" type="noConversion"/>
  </si>
  <si>
    <t>玉東國中</t>
    <phoneticPr fontId="21" type="noConversion"/>
  </si>
  <si>
    <t>富北國中</t>
    <phoneticPr fontId="21" type="noConversion"/>
  </si>
  <si>
    <t>富里國中</t>
    <phoneticPr fontId="21" type="noConversion"/>
  </si>
  <si>
    <t>豐濱國中</t>
    <phoneticPr fontId="21" type="noConversion"/>
  </si>
  <si>
    <t>東里國中</t>
    <phoneticPr fontId="21" type="noConversion"/>
  </si>
  <si>
    <r>
      <t>南平中學</t>
    </r>
    <r>
      <rPr>
        <sz val="12"/>
        <rFont val="Times New Roman"/>
        <family val="1"/>
      </rPr>
      <t/>
    </r>
    <phoneticPr fontId="5" type="noConversion"/>
  </si>
  <si>
    <t>集中式特教班導師費
(C×4000)×12
(111/1-12月)</t>
    <phoneticPr fontId="5" type="noConversion"/>
  </si>
  <si>
    <t>備註：依110學年度公立中等以下學校員額編制表內合理員額x70萬/人計算</t>
    <phoneticPr fontId="21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</si>
  <si>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除專輔師、慈輝班、營養師之縣配合款)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</si>
  <si>
    <t>花蓮縣112年輔導人力運用計畫-專任輔導教師人事費編列表</t>
    <phoneticPr fontId="26" type="noConversion"/>
  </si>
  <si>
    <t>學校名稱</t>
    <phoneticPr fontId="39" type="noConversion"/>
  </si>
  <si>
    <t>偏遠地區學校合理教師員額</t>
    <phoneticPr fontId="39" type="noConversion"/>
  </si>
  <si>
    <t>合計</t>
    <phoneticPr fontId="39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</si>
  <si>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</si>
  <si>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</si>
  <si>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</si>
  <si>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</si>
  <si>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</si>
  <si>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</si>
  <si>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</si>
  <si>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</si>
  <si>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</si>
  <si>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</si>
  <si>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</si>
  <si>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</si>
  <si>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</si>
  <si>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</si>
  <si>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</si>
  <si>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</si>
  <si>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</si>
  <si>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</si>
  <si>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</si>
  <si>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</si>
  <si>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</si>
  <si>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</si>
  <si>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</si>
  <si>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t>338南平中學</t>
  </si>
  <si>
    <t>800體育高中</t>
  </si>
  <si>
    <t>游泳池委外經營權利金收入</t>
  </si>
  <si>
    <t>洗衣機及販賣機收入</t>
    <phoneticPr fontId="37" type="noConversion"/>
  </si>
  <si>
    <t>學生住宿費收入</t>
    <phoneticPr fontId="37" type="noConversion"/>
  </si>
  <si>
    <t>電子標單收入</t>
    <phoneticPr fontId="37" type="noConversion"/>
  </si>
  <si>
    <t>語資班招生考試報名收入</t>
    <phoneticPr fontId="37" type="noConversion"/>
  </si>
  <si>
    <t>體育班招生考試報名收入</t>
    <phoneticPr fontId="37" type="noConversion"/>
  </si>
  <si>
    <t>美術班招生考試報名收入</t>
    <phoneticPr fontId="37" type="noConversion"/>
  </si>
  <si>
    <t>自行辦理教師（含代理）甄選及各項考試報名收入</t>
    <phoneticPr fontId="37" type="noConversion"/>
  </si>
  <si>
    <t>游泳池場地使用費收入</t>
  </si>
  <si>
    <t>場地使用費收入</t>
  </si>
  <si>
    <t>專戶存款利息收入</t>
  </si>
  <si>
    <t>員生消費合作社租用收入</t>
  </si>
  <si>
    <t>教、職員工租用公有宿舍收入</t>
  </si>
  <si>
    <t>場地使用費
收入</t>
    <phoneticPr fontId="37" type="noConversion"/>
  </si>
  <si>
    <t>合計</t>
  </si>
  <si>
    <t>權利金收入
(1年)</t>
    <phoneticPr fontId="37" type="noConversion"/>
  </si>
  <si>
    <t>服務收入(1年)</t>
    <phoneticPr fontId="37" type="noConversion"/>
  </si>
  <si>
    <t>合計</t>
    <phoneticPr fontId="37" type="noConversion"/>
  </si>
  <si>
    <t>學雜費收入
(2期)</t>
    <phoneticPr fontId="37" type="noConversion"/>
  </si>
  <si>
    <t>利息收入
(1年)</t>
    <phoneticPr fontId="37" type="noConversion"/>
  </si>
  <si>
    <t>收支對列</t>
    <phoneticPr fontId="37" type="noConversion"/>
  </si>
  <si>
    <t>自有收入</t>
    <phoneticPr fontId="37" type="noConversion"/>
  </si>
  <si>
    <t>南平中學</t>
  </si>
  <si>
    <t>體育高中</t>
  </si>
  <si>
    <t>驗算</t>
    <phoneticPr fontId="37" type="noConversion"/>
  </si>
  <si>
    <t>陳晏萍事務組長
03-8523136#105</t>
    <phoneticPr fontId="37" type="noConversion"/>
  </si>
  <si>
    <t>南平中學另計</t>
    <phoneticPr fontId="21" type="noConversion"/>
  </si>
  <si>
    <t>112學年度班級數</t>
    <phoneticPr fontId="5" type="noConversion"/>
  </si>
  <si>
    <t>111學年度班級數</t>
  </si>
  <si>
    <t>與111學年度班級數比較</t>
    <phoneticPr fontId="5" type="noConversion"/>
  </si>
  <si>
    <r>
      <t>112</t>
    </r>
    <r>
      <rPr>
        <sz val="16"/>
        <rFont val="細明體"/>
        <family val="3"/>
        <charset val="136"/>
      </rPr>
      <t>學年度課稅配套之「公私立國民中小學調整教師授課節數及導師費」編列於各校</t>
    </r>
    <r>
      <rPr>
        <sz val="16"/>
        <rFont val="Times New Roman"/>
        <family val="1"/>
      </rPr>
      <t>113</t>
    </r>
    <r>
      <rPr>
        <sz val="16"/>
        <rFont val="細明體"/>
        <family val="3"/>
        <charset val="136"/>
      </rPr>
      <t>年度預算一覽表</t>
    </r>
    <r>
      <rPr>
        <sz val="16"/>
        <rFont val="Times New Roman"/>
        <family val="1"/>
      </rPr>
      <t>_1120714</t>
    </r>
    <r>
      <rPr>
        <sz val="16"/>
        <rFont val="細明體"/>
        <family val="3"/>
        <charset val="136"/>
      </rPr>
      <t>修</t>
    </r>
    <phoneticPr fontId="5" type="noConversion"/>
  </si>
  <si>
    <t>林鴻吉 03-8462610#303</t>
    <phoneticPr fontId="37" type="noConversion"/>
  </si>
  <si>
    <t>514 購置機械及設備：
購置保健室冷氣機1台 57千元
購置總務處IC卡加值機1台 18千元
汰換會計室行政用電腦(含螢幕)1台 30千元
汰換人事室碎紙機1台 13千元
合計 118千元</t>
    <phoneticPr fontId="37" type="noConversion"/>
  </si>
  <si>
    <t>出納組長徐靜蘭8223537</t>
    <phoneticPr fontId="37" type="noConversion"/>
  </si>
  <si>
    <t>張志堅(總務)</t>
    <phoneticPr fontId="37" type="noConversion"/>
  </si>
  <si>
    <t xml:space="preserve"> </t>
    <phoneticPr fontId="37" type="noConversion"/>
  </si>
  <si>
    <t>磨地機,變壓器,國考用電腦主機.螢幕及印表機.廣播主機</t>
    <phoneticPr fontId="37" type="noConversion"/>
  </si>
  <si>
    <t>蔡莉貞（主任）8323847-49</t>
    <phoneticPr fontId="37" type="noConversion"/>
  </si>
  <si>
    <t>蘇玉月(會計主任)
8579338轉106</t>
    <phoneticPr fontId="37" type="noConversion"/>
  </si>
  <si>
    <t>教學相關設備汰換</t>
    <phoneticPr fontId="37" type="noConversion"/>
  </si>
  <si>
    <t>陳恒彥</t>
    <phoneticPr fontId="37" type="noConversion"/>
  </si>
  <si>
    <t>郭鴻涓
會計室主任
038520803-801</t>
    <phoneticPr fontId="37" type="noConversion"/>
  </si>
  <si>
    <t>黃怡嘉主任
8543471#122</t>
    <phoneticPr fontId="37" type="noConversion"/>
  </si>
  <si>
    <t>沈惟德(會計主任)8661221#21</t>
    <phoneticPr fontId="37" type="noConversion"/>
  </si>
  <si>
    <t>林怡君會計室主任 8652111轉22</t>
    <phoneticPr fontId="37" type="noConversion"/>
  </si>
  <si>
    <t>購置教學資訊設備</t>
    <phoneticPr fontId="37" type="noConversion"/>
  </si>
  <si>
    <t>謝博鈞 會計主任 
#876-1101 #214</t>
    <phoneticPr fontId="37" type="noConversion"/>
  </si>
  <si>
    <t>購買教學設備</t>
    <phoneticPr fontId="37" type="noConversion"/>
  </si>
  <si>
    <t>蔡曉屏</t>
    <phoneticPr fontId="37" type="noConversion"/>
  </si>
  <si>
    <t>蔡明和總務主任8811002</t>
    <phoneticPr fontId="37" type="noConversion"/>
  </si>
  <si>
    <t>購買行政用電腦</t>
    <phoneticPr fontId="37" type="noConversion"/>
  </si>
  <si>
    <t>總務主任賴科位8873111#40</t>
    <phoneticPr fontId="37" type="noConversion"/>
  </si>
  <si>
    <t>陳虹嫈(會計室主任)8841198分機151</t>
    <phoneticPr fontId="37" type="noConversion"/>
  </si>
  <si>
    <t>張勇翔(會計主任)8881797#16</t>
    <phoneticPr fontId="37" type="noConversion"/>
  </si>
  <si>
    <t>擴大機及無線麥克風2組(50千元)、冷氣(28千元)、筆電3台(129千元)、主機3台(75千元)</t>
    <phoneticPr fontId="37" type="noConversion"/>
  </si>
  <si>
    <t>葉昌期、代理事務組長、8830006#32</t>
    <phoneticPr fontId="37" type="noConversion"/>
  </si>
  <si>
    <t>總務主任張淑晴8791159轉102</t>
    <phoneticPr fontId="37" type="noConversion"/>
  </si>
  <si>
    <t>113年度本縣所屬各級學校移用基金賸餘數預算調查表</t>
    <phoneticPr fontId="37" type="noConversion"/>
  </si>
  <si>
    <r>
      <t>單位：新臺幣</t>
    </r>
    <r>
      <rPr>
        <b/>
        <sz val="12"/>
        <color indexed="10"/>
        <rFont val="標楷體"/>
        <family val="4"/>
        <charset val="136"/>
      </rPr>
      <t>千元</t>
    </r>
    <phoneticPr fontId="37" type="noConversion"/>
  </si>
  <si>
    <t>111年度累計留存賸餘數(核定數)
(A)</t>
    <phoneticPr fontId="37" type="noConversion"/>
  </si>
  <si>
    <t>112年度移用留存歷年賸餘併決算(截至6/30為止) (B)</t>
    <phoneticPr fontId="37" type="noConversion"/>
  </si>
  <si>
    <t>建築及設備計畫-由學校編列執行之土地購置/營建及修繕工程/交通及運輸設備/其他設備</t>
    <phoneticPr fontId="37" type="noConversion"/>
  </si>
  <si>
    <t>251土地改良物修護費</t>
    <phoneticPr fontId="37" type="noConversion"/>
  </si>
  <si>
    <t>28Y其他專業服務費</t>
  </si>
  <si>
    <t>512興建土地改良物
 【資本門需1萬元以上】</t>
    <phoneticPr fontId="37" type="noConversion"/>
  </si>
  <si>
    <t>資本門合計</t>
    <phoneticPr fontId="37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</si>
  <si>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113年度基金來源預算總表"
(H)</t>
    </r>
    <phoneticPr fontId="5" type="noConversion"/>
  </si>
  <si>
    <t>113年度學校基金來源預算彙總表</t>
    <phoneticPr fontId="37" type="noConversion"/>
  </si>
  <si>
    <t>租金收入(1年)</t>
    <phoneticPr fontId="37" type="noConversion"/>
  </si>
  <si>
    <t>太陽光電系統租金收入</t>
    <phoneticPr fontId="37" type="noConversion"/>
  </si>
  <si>
    <t>112學年度第2學期及113學年度第1學期學雜費收入</t>
    <phoneticPr fontId="37" type="noConversion"/>
  </si>
  <si>
    <t>113年高國中基金來源分析_體中及各國民中學(0821)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</si>
</sst>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</numFmts>
  <fonts count="54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name val="Times New Roman"/>
      <family val="1"/>
    </font>
    <font>
      <sz val="20"/>
      <name val="Times New Roman"/>
      <family val="1"/>
    </font>
    <font>
      <sz val="16"/>
      <color indexed="10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b/>
      <sz val="18"/>
      <name val="標楷體"/>
      <family val="4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name val="Arial"/>
      <family val="2"/>
    </font>
    <font>
      <sz val="11"/>
      <color theme="1"/>
      <name val="新細明體"/>
      <family val="1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26"/>
      <color theme="1"/>
      <name val="標楷體"/>
      <family val="4"/>
      <charset val="136"/>
    </font>
    <font>
      <sz val="11"/>
      <color indexed="81"/>
      <name val="細明體"/>
      <family val="3"/>
      <charset val="136"/>
    </font>
    <font>
      <sz val="9"/>
      <name val="標楷體"/>
      <family val="4"/>
      <charset val="136"/>
    </font>
    <font>
      <b/>
      <sz val="13"/>
      <name val="Times New Roman"/>
      <family val="1"/>
    </font>
    <font>
      <sz val="16"/>
      <name val="細明體"/>
      <family val="3"/>
      <charset val="136"/>
    </font>
    <font>
      <b/>
      <sz val="14"/>
      <name val="Times New Roman"/>
      <family val="1"/>
    </font>
    <font>
      <b/>
      <sz val="12"/>
      <color indexed="10"/>
      <name val="標楷體"/>
      <family val="4"/>
      <charset val="136"/>
    </font>
    <font>
      <sz val="14"/>
      <color indexed="81"/>
      <name val="Tahoma"/>
      <family val="2"/>
    </font>
    <font>
      <sz val="14"/>
      <color indexed="81"/>
      <name val="細明體"/>
      <family val="3"/>
      <charset val="136"/>
    </font>
    <font>
      <sz val="12"/>
      <color rgb="FF0000FF"/>
      <name val="標楷體"/>
      <family val="4"/>
      <charset val="136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4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4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/>
    <xf numFmtId="0" fontId="41" fillId="0" borderId="0"/>
  </cellStyleXfs>
  <cellXfs count="277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1" fillId="0" borderId="0" xfId="8">
      <alignment vertical="center"/>
    </xf>
    <xf numFmtId="180" fontId="25" fillId="0" borderId="18" xfId="8" applyNumberFormat="1" applyFont="1" applyBorder="1">
      <alignment vertical="center"/>
    </xf>
    <xf numFmtId="177" fontId="25" fillId="0" borderId="18" xfId="8" applyNumberFormat="1" applyFont="1" applyBorder="1">
      <alignment vertical="center"/>
    </xf>
    <xf numFmtId="181" fontId="25" fillId="0" borderId="18" xfId="8" applyNumberFormat="1" applyFont="1" applyBorder="1" applyAlignment="1">
      <alignment horizontal="center" vertical="center"/>
    </xf>
    <xf numFmtId="0" fontId="25" fillId="0" borderId="31" xfId="8" applyFont="1" applyBorder="1" applyAlignment="1">
      <alignment horizontal="right"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22" xfId="10" applyFont="1" applyFill="1" applyBorder="1" applyAlignment="1">
      <alignment horizontal="center" vertical="center" wrapText="1"/>
    </xf>
    <xf numFmtId="181" fontId="25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177" fontId="27" fillId="0" borderId="1" xfId="3" applyNumberFormat="1" applyFont="1" applyBorder="1" applyAlignment="1">
      <alignment horizontal="center" vertical="center"/>
    </xf>
    <xf numFmtId="177" fontId="30" fillId="0" borderId="1" xfId="3" applyNumberFormat="1" applyFont="1" applyBorder="1">
      <alignment vertical="center"/>
    </xf>
    <xf numFmtId="177" fontId="30" fillId="0" borderId="0" xfId="3" applyNumberFormat="1" applyFont="1">
      <alignment vertical="center"/>
    </xf>
    <xf numFmtId="0" fontId="27" fillId="0" borderId="1" xfId="0" applyFont="1" applyBorder="1" applyAlignment="1">
      <alignment horizontal="center" vertical="center"/>
    </xf>
    <xf numFmtId="0" fontId="23" fillId="0" borderId="1" xfId="10" applyFont="1" applyFill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77" fontId="25" fillId="0" borderId="1" xfId="3" applyNumberFormat="1" applyFont="1" applyBorder="1">
      <alignment vertical="center"/>
    </xf>
    <xf numFmtId="180" fontId="25" fillId="0" borderId="1" xfId="0" applyNumberFormat="1" applyFont="1" applyBorder="1">
      <alignment vertical="center"/>
    </xf>
    <xf numFmtId="180" fontId="25" fillId="0" borderId="15" xfId="0" applyNumberFormat="1" applyFont="1" applyBorder="1">
      <alignment vertical="center"/>
    </xf>
    <xf numFmtId="0" fontId="32" fillId="16" borderId="34" xfId="0" applyFont="1" applyFill="1" applyBorder="1" applyAlignment="1">
      <alignment horizontal="center" vertical="center"/>
    </xf>
    <xf numFmtId="0" fontId="32" fillId="16" borderId="37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0" fontId="32" fillId="16" borderId="26" xfId="0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/>
    </xf>
    <xf numFmtId="0" fontId="9" fillId="16" borderId="30" xfId="0" applyFont="1" applyFill="1" applyBorder="1" applyAlignment="1">
      <alignment horizontal="center" vertical="center"/>
    </xf>
    <xf numFmtId="0" fontId="22" fillId="16" borderId="10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35" fillId="11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176" fontId="35" fillId="14" borderId="25" xfId="0" applyNumberFormat="1" applyFont="1" applyFill="1" applyBorder="1" applyAlignment="1">
      <alignment horizontal="center" vertical="center"/>
    </xf>
    <xf numFmtId="176" fontId="35" fillId="14" borderId="21" xfId="0" applyNumberFormat="1" applyFont="1" applyFill="1" applyBorder="1" applyAlignment="1">
      <alignment horizontal="center" vertical="center"/>
    </xf>
    <xf numFmtId="176" fontId="35" fillId="11" borderId="29" xfId="0" applyNumberFormat="1" applyFont="1" applyFill="1" applyBorder="1" applyAlignment="1">
      <alignment horizontal="center" vertical="center"/>
    </xf>
    <xf numFmtId="176" fontId="35" fillId="12" borderId="24" xfId="0" applyNumberFormat="1" applyFont="1" applyFill="1" applyBorder="1" applyAlignment="1">
      <alignment horizontal="center" vertical="center"/>
    </xf>
    <xf numFmtId="176" fontId="35" fillId="0" borderId="25" xfId="0" applyNumberFormat="1" applyFont="1" applyFill="1" applyBorder="1" applyAlignment="1">
      <alignment horizontal="center" vertical="center"/>
    </xf>
    <xf numFmtId="0" fontId="35" fillId="14" borderId="25" xfId="0" applyFont="1" applyFill="1" applyBorder="1" applyAlignment="1">
      <alignment horizontal="center" vertical="center"/>
    </xf>
    <xf numFmtId="179" fontId="35" fillId="14" borderId="25" xfId="7" applyNumberFormat="1" applyFont="1" applyFill="1" applyBorder="1" applyAlignment="1">
      <alignment horizontal="center" vertical="center"/>
    </xf>
    <xf numFmtId="179" fontId="35" fillId="0" borderId="25" xfId="7" applyNumberFormat="1" applyFont="1" applyFill="1" applyBorder="1" applyAlignment="1">
      <alignment horizontal="center" vertical="center"/>
    </xf>
    <xf numFmtId="179" fontId="35" fillId="0" borderId="24" xfId="7" applyNumberFormat="1" applyFont="1" applyFill="1" applyBorder="1" applyAlignment="1">
      <alignment horizontal="center" vertical="center"/>
    </xf>
    <xf numFmtId="179" fontId="35" fillId="0" borderId="40" xfId="7" applyNumberFormat="1" applyFont="1" applyBorder="1">
      <alignment vertical="center"/>
    </xf>
    <xf numFmtId="179" fontId="35" fillId="0" borderId="25" xfId="7" applyNumberFormat="1" applyFont="1" applyBorder="1">
      <alignment vertical="center"/>
    </xf>
    <xf numFmtId="179" fontId="34" fillId="0" borderId="21" xfId="7" applyNumberFormat="1" applyFont="1" applyBorder="1">
      <alignment vertical="center"/>
    </xf>
    <xf numFmtId="179" fontId="34" fillId="0" borderId="23" xfId="7" applyNumberFormat="1" applyFont="1" applyBorder="1">
      <alignment vertical="center"/>
    </xf>
    <xf numFmtId="0" fontId="35" fillId="11" borderId="2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176" fontId="35" fillId="14" borderId="1" xfId="0" applyNumberFormat="1" applyFont="1" applyFill="1" applyBorder="1" applyAlignment="1">
      <alignment horizontal="center" vertical="center"/>
    </xf>
    <xf numFmtId="176" fontId="35" fillId="11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179" fontId="35" fillId="14" borderId="1" xfId="7" applyNumberFormat="1" applyFont="1" applyFill="1" applyBorder="1" applyAlignment="1">
      <alignment horizontal="center" vertical="center"/>
    </xf>
    <xf numFmtId="179" fontId="35" fillId="0" borderId="1" xfId="7" applyNumberFormat="1" applyFont="1" applyFill="1" applyBorder="1" applyAlignment="1">
      <alignment horizontal="center" vertical="center"/>
    </xf>
    <xf numFmtId="179" fontId="35" fillId="0" borderId="15" xfId="7" applyNumberFormat="1" applyFont="1" applyFill="1" applyBorder="1" applyAlignment="1">
      <alignment horizontal="center" vertical="center"/>
    </xf>
    <xf numFmtId="179" fontId="35" fillId="0" borderId="1" xfId="7" applyNumberFormat="1" applyFont="1" applyBorder="1">
      <alignment vertical="center"/>
    </xf>
    <xf numFmtId="176" fontId="35" fillId="11" borderId="24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 wrapText="1"/>
    </xf>
    <xf numFmtId="176" fontId="35" fillId="14" borderId="28" xfId="0" applyNumberFormat="1" applyFont="1" applyFill="1" applyBorder="1" applyAlignment="1">
      <alignment horizontal="center" vertical="center"/>
    </xf>
    <xf numFmtId="176" fontId="35" fillId="0" borderId="28" xfId="0" applyNumberFormat="1" applyFont="1" applyFill="1" applyBorder="1" applyAlignment="1">
      <alignment horizontal="center" vertical="center"/>
    </xf>
    <xf numFmtId="0" fontId="35" fillId="14" borderId="28" xfId="0" applyFont="1" applyFill="1" applyBorder="1" applyAlignment="1">
      <alignment horizontal="center" vertical="center" wrapText="1"/>
    </xf>
    <xf numFmtId="179" fontId="35" fillId="14" borderId="28" xfId="7" applyNumberFormat="1" applyFont="1" applyFill="1" applyBorder="1" applyAlignment="1">
      <alignment horizontal="center" vertical="center"/>
    </xf>
    <xf numFmtId="179" fontId="35" fillId="0" borderId="28" xfId="7" applyNumberFormat="1" applyFont="1" applyFill="1" applyBorder="1" applyAlignment="1">
      <alignment horizontal="center" vertical="center"/>
    </xf>
    <xf numFmtId="179" fontId="35" fillId="0" borderId="16" xfId="7" applyNumberFormat="1" applyFont="1" applyFill="1" applyBorder="1" applyAlignment="1">
      <alignment horizontal="center" vertical="center"/>
    </xf>
    <xf numFmtId="179" fontId="35" fillId="0" borderId="41" xfId="7" applyNumberFormat="1" applyFont="1" applyBorder="1">
      <alignment vertical="center"/>
    </xf>
    <xf numFmtId="179" fontId="35" fillId="0" borderId="42" xfId="7" applyNumberFormat="1" applyFont="1" applyBorder="1">
      <alignment vertical="center"/>
    </xf>
    <xf numFmtId="179" fontId="35" fillId="0" borderId="28" xfId="7" applyNumberFormat="1" applyFont="1" applyBorder="1">
      <alignment vertical="center"/>
    </xf>
    <xf numFmtId="179" fontId="34" fillId="0" borderId="43" xfId="7" applyNumberFormat="1" applyFont="1" applyBorder="1">
      <alignment vertical="center"/>
    </xf>
    <xf numFmtId="176" fontId="35" fillId="4" borderId="13" xfId="0" applyNumberFormat="1" applyFont="1" applyFill="1" applyBorder="1">
      <alignment vertical="center"/>
    </xf>
    <xf numFmtId="176" fontId="35" fillId="4" borderId="13" xfId="0" applyNumberFormat="1" applyFont="1" applyFill="1" applyBorder="1" applyAlignment="1">
      <alignment horizontal="center" vertical="center"/>
    </xf>
    <xf numFmtId="176" fontId="35" fillId="4" borderId="6" xfId="0" applyNumberFormat="1" applyFont="1" applyFill="1" applyBorder="1" applyAlignment="1">
      <alignment horizontal="center" vertical="center"/>
    </xf>
    <xf numFmtId="176" fontId="35" fillId="4" borderId="12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wrapText="1"/>
    </xf>
    <xf numFmtId="0" fontId="9" fillId="15" borderId="1" xfId="0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76" fontId="35" fillId="11" borderId="28" xfId="0" applyNumberFormat="1" applyFont="1" applyFill="1" applyBorder="1" applyAlignment="1">
      <alignment horizontal="center" vertical="center"/>
    </xf>
    <xf numFmtId="176" fontId="35" fillId="11" borderId="53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0" fillId="1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/>
    <xf numFmtId="179" fontId="25" fillId="0" borderId="0" xfId="0" applyNumberFormat="1" applyFont="1" applyAlignment="1"/>
    <xf numFmtId="0" fontId="40" fillId="0" borderId="0" xfId="11" applyAlignment="1">
      <alignment wrapText="1"/>
    </xf>
    <xf numFmtId="0" fontId="22" fillId="0" borderId="0" xfId="11" applyFont="1" applyAlignment="1">
      <alignment wrapText="1"/>
    </xf>
    <xf numFmtId="0" fontId="22" fillId="0" borderId="0" xfId="11" applyFont="1" applyAlignment="1">
      <alignment vertical="center"/>
    </xf>
    <xf numFmtId="0" fontId="22" fillId="0" borderId="0" xfId="11" applyFont="1" applyAlignment="1">
      <alignment vertical="center" wrapText="1"/>
    </xf>
    <xf numFmtId="0" fontId="40" fillId="0" borderId="0" xfId="11" applyFont="1" applyAlignment="1">
      <alignment wrapText="1"/>
    </xf>
    <xf numFmtId="179" fontId="22" fillId="0" borderId="0" xfId="11" applyNumberFormat="1" applyFont="1" applyAlignment="1">
      <alignment vertical="center" wrapText="1"/>
    </xf>
    <xf numFmtId="179" fontId="38" fillId="19" borderId="47" xfId="11" applyNumberFormat="1" applyFont="1" applyFill="1" applyBorder="1" applyAlignment="1">
      <alignment vertical="center"/>
    </xf>
    <xf numFmtId="0" fontId="40" fillId="0" borderId="0" xfId="11" applyFont="1" applyFill="1" applyAlignment="1">
      <alignment wrapText="1"/>
    </xf>
    <xf numFmtId="0" fontId="22" fillId="0" borderId="0" xfId="11" applyFont="1" applyFill="1" applyAlignment="1">
      <alignment wrapText="1"/>
    </xf>
    <xf numFmtId="0" fontId="22" fillId="0" borderId="0" xfId="11" applyFont="1" applyFill="1" applyAlignment="1">
      <alignment vertical="center"/>
    </xf>
    <xf numFmtId="179" fontId="22" fillId="0" borderId="0" xfId="11" applyNumberFormat="1" applyFont="1" applyFill="1" applyAlignment="1">
      <alignment vertical="center" wrapText="1"/>
    </xf>
    <xf numFmtId="179" fontId="9" fillId="15" borderId="45" xfId="11" applyNumberFormat="1" applyFont="1" applyFill="1" applyBorder="1" applyAlignment="1">
      <alignment vertical="center"/>
    </xf>
    <xf numFmtId="179" fontId="9" fillId="17" borderId="46" xfId="11" applyNumberFormat="1" applyFont="1" applyFill="1" applyBorder="1" applyAlignment="1">
      <alignment vertical="center"/>
    </xf>
    <xf numFmtId="0" fontId="25" fillId="0" borderId="1" xfId="12" applyFont="1" applyBorder="1"/>
    <xf numFmtId="0" fontId="42" fillId="19" borderId="0" xfId="11" applyFont="1" applyFill="1" applyAlignment="1">
      <alignment wrapText="1"/>
    </xf>
    <xf numFmtId="0" fontId="42" fillId="0" borderId="0" xfId="11" applyFont="1" applyFill="1" applyAlignment="1">
      <alignment wrapText="1"/>
    </xf>
    <xf numFmtId="0" fontId="38" fillId="0" borderId="0" xfId="11" applyFont="1" applyFill="1" applyAlignment="1">
      <alignment wrapText="1"/>
    </xf>
    <xf numFmtId="0" fontId="38" fillId="0" borderId="0" xfId="11" applyFont="1" applyFill="1" applyAlignment="1">
      <alignment vertical="center"/>
    </xf>
    <xf numFmtId="179" fontId="38" fillId="19" borderId="1" xfId="11" applyNumberFormat="1" applyFont="1" applyFill="1" applyBorder="1" applyAlignment="1">
      <alignment vertical="center"/>
    </xf>
    <xf numFmtId="0" fontId="38" fillId="19" borderId="4" xfId="11" applyFont="1" applyFill="1" applyBorder="1" applyAlignment="1">
      <alignment horizontal="center" vertical="center" wrapText="1"/>
    </xf>
    <xf numFmtId="179" fontId="9" fillId="0" borderId="50" xfId="1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43" fillId="0" borderId="0" xfId="0" applyFont="1" applyAlignment="1">
      <alignment wrapText="1"/>
    </xf>
    <xf numFmtId="179" fontId="38" fillId="19" borderId="62" xfId="0" applyNumberFormat="1" applyFont="1" applyFill="1" applyBorder="1" applyAlignment="1">
      <alignment vertical="center"/>
    </xf>
    <xf numFmtId="179" fontId="38" fillId="19" borderId="49" xfId="0" applyNumberFormat="1" applyFont="1" applyFill="1" applyBorder="1" applyAlignment="1">
      <alignment vertical="center"/>
    </xf>
    <xf numFmtId="179" fontId="38" fillId="19" borderId="64" xfId="0" applyNumberFormat="1" applyFont="1" applyFill="1" applyBorder="1" applyAlignment="1">
      <alignment vertical="center"/>
    </xf>
    <xf numFmtId="179" fontId="38" fillId="19" borderId="47" xfId="0" applyNumberFormat="1" applyFont="1" applyFill="1" applyBorder="1" applyAlignment="1">
      <alignment vertical="center"/>
    </xf>
    <xf numFmtId="0" fontId="38" fillId="19" borderId="47" xfId="0" applyFont="1" applyFill="1" applyBorder="1" applyAlignment="1">
      <alignment vertical="center" wrapText="1"/>
    </xf>
    <xf numFmtId="179" fontId="38" fillId="19" borderId="48" xfId="0" applyNumberFormat="1" applyFont="1" applyFill="1" applyBorder="1" applyAlignment="1">
      <alignment vertical="center"/>
    </xf>
    <xf numFmtId="0" fontId="38" fillId="19" borderId="55" xfId="0" applyFont="1" applyFill="1" applyBorder="1" applyAlignment="1">
      <alignment horizontal="center" vertical="center" wrapText="1"/>
    </xf>
    <xf numFmtId="179" fontId="22" fillId="0" borderId="0" xfId="0" applyNumberFormat="1" applyFont="1" applyAlignment="1">
      <alignment vertical="center" wrapText="1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0" fontId="42" fillId="19" borderId="0" xfId="0" applyFont="1" applyFill="1" applyAlignment="1">
      <alignment wrapText="1"/>
    </xf>
    <xf numFmtId="0" fontId="44" fillId="12" borderId="0" xfId="0" applyFont="1" applyFill="1">
      <alignment vertical="center"/>
    </xf>
    <xf numFmtId="0" fontId="25" fillId="12" borderId="0" xfId="0" applyFont="1" applyFill="1">
      <alignment vertical="center"/>
    </xf>
    <xf numFmtId="176" fontId="6" fillId="20" borderId="1" xfId="0" applyNumberFormat="1" applyFont="1" applyFill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46" fillId="16" borderId="8" xfId="0" applyFont="1" applyFill="1" applyBorder="1" applyAlignment="1">
      <alignment horizontal="center" vertical="center" wrapText="1"/>
    </xf>
    <xf numFmtId="176" fontId="35" fillId="12" borderId="25" xfId="0" applyNumberFormat="1" applyFont="1" applyFill="1" applyBorder="1" applyAlignment="1">
      <alignment horizontal="center" vertical="center"/>
    </xf>
    <xf numFmtId="179" fontId="34" fillId="0" borderId="17" xfId="7" applyNumberFormat="1" applyFont="1" applyBorder="1">
      <alignment vertical="center"/>
    </xf>
    <xf numFmtId="176" fontId="47" fillId="4" borderId="6" xfId="0" applyNumberFormat="1" applyFont="1" applyFill="1" applyBorder="1">
      <alignment vertical="center"/>
    </xf>
    <xf numFmtId="176" fontId="47" fillId="4" borderId="11" xfId="0" applyNumberFormat="1" applyFont="1" applyFill="1" applyBorder="1">
      <alignment vertical="center"/>
    </xf>
    <xf numFmtId="176" fontId="9" fillId="0" borderId="1" xfId="0" applyNumberFormat="1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179" fontId="9" fillId="0" borderId="15" xfId="0" applyNumberFormat="1" applyFont="1" applyBorder="1" applyAlignment="1">
      <alignment horizontal="center" vertical="center" shrinkToFit="1"/>
    </xf>
    <xf numFmtId="179" fontId="34" fillId="0" borderId="4" xfId="0" applyNumberFormat="1" applyFont="1" applyBorder="1" applyAlignment="1">
      <alignment vertical="center"/>
    </xf>
    <xf numFmtId="179" fontId="34" fillId="0" borderId="1" xfId="0" applyNumberFormat="1" applyFont="1" applyBorder="1" applyAlignment="1">
      <alignment vertical="center"/>
    </xf>
    <xf numFmtId="179" fontId="49" fillId="0" borderId="1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horizontal="left" vertical="center" wrapText="1"/>
    </xf>
    <xf numFmtId="179" fontId="49" fillId="0" borderId="68" xfId="0" applyNumberFormat="1" applyFont="1" applyBorder="1" applyAlignment="1">
      <alignment vertical="center"/>
    </xf>
    <xf numFmtId="0" fontId="9" fillId="0" borderId="6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176" fontId="9" fillId="0" borderId="1" xfId="0" applyNumberFormat="1" applyFont="1" applyBorder="1" applyAlignment="1">
      <alignment horizontal="center" shrinkToFit="1"/>
    </xf>
    <xf numFmtId="179" fontId="9" fillId="0" borderId="1" xfId="0" applyNumberFormat="1" applyFont="1" applyBorder="1" applyAlignment="1">
      <alignment horizontal="center" shrinkToFit="1"/>
    </xf>
    <xf numFmtId="0" fontId="34" fillId="0" borderId="4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12" borderId="0" xfId="0" applyFont="1" applyFill="1" applyBorder="1" applyAlignment="1">
      <alignment horizontal="right" wrapText="1"/>
    </xf>
    <xf numFmtId="0" fontId="9" fillId="15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26" xfId="0" applyFont="1" applyBorder="1" applyAlignment="1">
      <alignment horizontal="center" wrapText="1"/>
    </xf>
    <xf numFmtId="0" fontId="23" fillId="0" borderId="26" xfId="0" applyFont="1" applyBorder="1" applyAlignment="1"/>
    <xf numFmtId="0" fontId="9" fillId="0" borderId="26" xfId="0" applyFont="1" applyBorder="1" applyAlignment="1">
      <alignment horizontal="right" wrapText="1"/>
    </xf>
    <xf numFmtId="0" fontId="24" fillId="17" borderId="26" xfId="0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5" borderId="59" xfId="0" applyFont="1" applyFill="1" applyBorder="1" applyAlignment="1">
      <alignment horizontal="center" vertical="center" wrapText="1"/>
    </xf>
    <xf numFmtId="0" fontId="9" fillId="12" borderId="59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179" fontId="9" fillId="17" borderId="56" xfId="0" applyNumberFormat="1" applyFont="1" applyFill="1" applyBorder="1" applyAlignment="1">
      <alignment vertical="center"/>
    </xf>
    <xf numFmtId="179" fontId="9" fillId="17" borderId="46" xfId="0" applyNumberFormat="1" applyFont="1" applyFill="1" applyBorder="1" applyAlignment="1">
      <alignment vertical="center"/>
    </xf>
    <xf numFmtId="179" fontId="9" fillId="15" borderId="46" xfId="0" applyNumberFormat="1" applyFont="1" applyFill="1" applyBorder="1" applyAlignment="1">
      <alignment vertical="center"/>
    </xf>
    <xf numFmtId="179" fontId="9" fillId="17" borderId="47" xfId="0" applyNumberFormat="1" applyFont="1" applyFill="1" applyBorder="1" applyAlignment="1">
      <alignment vertical="center"/>
    </xf>
    <xf numFmtId="179" fontId="9" fillId="15" borderId="47" xfId="0" applyNumberFormat="1" applyFont="1" applyFill="1" applyBorder="1" applyAlignment="1">
      <alignment vertical="center"/>
    </xf>
    <xf numFmtId="179" fontId="9" fillId="17" borderId="57" xfId="0" applyNumberFormat="1" applyFont="1" applyFill="1" applyBorder="1" applyAlignment="1">
      <alignment vertical="center"/>
    </xf>
    <xf numFmtId="179" fontId="9" fillId="17" borderId="51" xfId="0" applyNumberFormat="1" applyFont="1" applyFill="1" applyBorder="1" applyAlignment="1">
      <alignment vertical="center"/>
    </xf>
    <xf numFmtId="179" fontId="9" fillId="15" borderId="51" xfId="0" applyNumberFormat="1" applyFont="1" applyFill="1" applyBorder="1" applyAlignment="1">
      <alignment vertical="center"/>
    </xf>
    <xf numFmtId="179" fontId="38" fillId="19" borderId="52" xfId="0" applyNumberFormat="1" applyFont="1" applyFill="1" applyBorder="1" applyAlignment="1">
      <alignment vertical="center"/>
    </xf>
    <xf numFmtId="179" fontId="38" fillId="19" borderId="1" xfId="0" applyNumberFormat="1" applyFont="1" applyFill="1" applyBorder="1" applyAlignment="1">
      <alignment vertical="center"/>
    </xf>
    <xf numFmtId="0" fontId="25" fillId="0" borderId="1" xfId="12" applyFont="1" applyBorder="1" applyAlignment="1">
      <alignment horizontal="center" vertical="center"/>
    </xf>
    <xf numFmtId="176" fontId="0" fillId="15" borderId="1" xfId="0" applyNumberFormat="1" applyFill="1" applyBorder="1">
      <alignment vertical="center"/>
    </xf>
    <xf numFmtId="176" fontId="6" fillId="11" borderId="1" xfId="0" applyNumberFormat="1" applyFont="1" applyFill="1" applyBorder="1">
      <alignment vertical="center"/>
    </xf>
    <xf numFmtId="176" fontId="6" fillId="15" borderId="1" xfId="3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/>
    </xf>
    <xf numFmtId="0" fontId="23" fillId="16" borderId="35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/>
    </xf>
    <xf numFmtId="0" fontId="23" fillId="15" borderId="6" xfId="0" applyFont="1" applyFill="1" applyBorder="1" applyAlignment="1">
      <alignment horizontal="center" vertical="center"/>
    </xf>
    <xf numFmtId="0" fontId="23" fillId="15" borderId="5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38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24" fillId="16" borderId="65" xfId="0" applyFont="1" applyFill="1" applyBorder="1" applyAlignment="1">
      <alignment horizontal="center" vertical="center" wrapText="1"/>
    </xf>
    <xf numFmtId="0" fontId="24" fillId="16" borderId="67" xfId="0" applyFont="1" applyFill="1" applyBorder="1" applyAlignment="1">
      <alignment horizontal="center" vertical="center" wrapText="1"/>
    </xf>
    <xf numFmtId="0" fontId="23" fillId="16" borderId="39" xfId="0" applyFont="1" applyFill="1" applyBorder="1" applyAlignment="1">
      <alignment horizontal="center" vertical="center" wrapText="1"/>
    </xf>
    <xf numFmtId="0" fontId="23" fillId="16" borderId="9" xfId="0" applyFont="1" applyFill="1" applyBorder="1" applyAlignment="1">
      <alignment horizontal="center" vertical="center" wrapText="1"/>
    </xf>
    <xf numFmtId="0" fontId="23" fillId="16" borderId="66" xfId="0" applyFont="1" applyFill="1" applyBorder="1" applyAlignment="1">
      <alignment horizontal="center"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34" fillId="15" borderId="32" xfId="0" applyFont="1" applyFill="1" applyBorder="1" applyAlignment="1">
      <alignment horizontal="center" vertical="center" wrapText="1"/>
    </xf>
    <xf numFmtId="0" fontId="34" fillId="15" borderId="7" xfId="0" applyFont="1" applyFill="1" applyBorder="1" applyAlignment="1">
      <alignment horizontal="center" vertical="center" wrapText="1"/>
    </xf>
    <xf numFmtId="0" fontId="24" fillId="15" borderId="32" xfId="0" applyFont="1" applyFill="1" applyBorder="1" applyAlignment="1">
      <alignment horizontal="center" vertical="center" wrapText="1"/>
    </xf>
    <xf numFmtId="0" fontId="24" fillId="15" borderId="7" xfId="0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4" fillId="17" borderId="29" xfId="0" applyFont="1" applyFill="1" applyBorder="1" applyAlignment="1">
      <alignment horizontal="center" vertical="center" wrapText="1"/>
    </xf>
    <xf numFmtId="0" fontId="24" fillId="17" borderId="33" xfId="0" applyFont="1" applyFill="1" applyBorder="1" applyAlignment="1">
      <alignment horizontal="center" vertical="center" wrapText="1"/>
    </xf>
    <xf numFmtId="0" fontId="24" fillId="15" borderId="71" xfId="0" applyFont="1" applyFill="1" applyBorder="1" applyAlignment="1">
      <alignment horizontal="center" vertical="center" wrapText="1"/>
    </xf>
    <xf numFmtId="0" fontId="24" fillId="15" borderId="29" xfId="0" applyFont="1" applyFill="1" applyBorder="1" applyAlignment="1">
      <alignment horizontal="center" vertical="center" wrapText="1"/>
    </xf>
    <xf numFmtId="0" fontId="24" fillId="15" borderId="72" xfId="0" applyFont="1" applyFill="1" applyBorder="1" applyAlignment="1">
      <alignment horizontal="center" vertical="center" wrapText="1"/>
    </xf>
    <xf numFmtId="0" fontId="9" fillId="18" borderId="73" xfId="0" applyFont="1" applyFill="1" applyBorder="1" applyAlignment="1">
      <alignment horizontal="center" vertical="center" wrapText="1"/>
    </xf>
    <xf numFmtId="0" fontId="9" fillId="18" borderId="69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38" fillId="19" borderId="58" xfId="0" applyFont="1" applyFill="1" applyBorder="1" applyAlignment="1">
      <alignment horizontal="center" vertical="center" wrapText="1"/>
    </xf>
    <xf numFmtId="0" fontId="0" fillId="0" borderId="63" xfId="0" applyBorder="1" applyAlignment="1"/>
    <xf numFmtId="0" fontId="9" fillId="15" borderId="1" xfId="0" applyFont="1" applyFill="1" applyBorder="1" applyAlignment="1">
      <alignment horizontal="center" vertical="center" wrapText="1"/>
    </xf>
    <xf numFmtId="0" fontId="38" fillId="15" borderId="68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18" borderId="60" xfId="0" applyFont="1" applyFill="1" applyBorder="1" applyAlignment="1">
      <alignment horizontal="center" vertical="center" wrapText="1"/>
    </xf>
    <xf numFmtId="0" fontId="9" fillId="18" borderId="44" xfId="0" applyFont="1" applyFill="1" applyBorder="1" applyAlignment="1">
      <alignment horizontal="center" vertical="center" wrapText="1"/>
    </xf>
    <xf numFmtId="0" fontId="9" fillId="17" borderId="28" xfId="11" applyFont="1" applyFill="1" applyBorder="1" applyAlignment="1">
      <alignment horizontal="center" vertical="center" wrapText="1"/>
    </xf>
    <xf numFmtId="0" fontId="9" fillId="17" borderId="25" xfId="11" applyFont="1" applyFill="1" applyBorder="1" applyAlignment="1">
      <alignment horizontal="center" vertical="center" wrapText="1"/>
    </xf>
    <xf numFmtId="0" fontId="9" fillId="15" borderId="1" xfId="11" applyFont="1" applyFill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wrapText="1"/>
    </xf>
    <xf numFmtId="0" fontId="24" fillId="17" borderId="3" xfId="0" applyFont="1" applyFill="1" applyBorder="1" applyAlignment="1">
      <alignment horizontal="center" wrapText="1"/>
    </xf>
    <xf numFmtId="0" fontId="24" fillId="15" borderId="26" xfId="0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53" fillId="12" borderId="2" xfId="0" applyFont="1" applyFill="1" applyBorder="1" applyAlignment="1">
      <alignment horizontal="center" vertical="center" wrapText="1"/>
    </xf>
    <xf numFmtId="0" fontId="53" fillId="12" borderId="3" xfId="0" applyFont="1" applyFill="1" applyBorder="1" applyAlignment="1">
      <alignment horizontal="center" vertical="center" wrapText="1"/>
    </xf>
    <xf numFmtId="0" fontId="53" fillId="12" borderId="4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</cellXfs>
  <cellStyles count="13">
    <cellStyle name="一般" xfId="0" builtinId="0"/>
    <cellStyle name="一般 2" xfId="1"/>
    <cellStyle name="一般 2 2" xfId="10"/>
    <cellStyle name="一般 3" xfId="2"/>
    <cellStyle name="一般 4" xfId="6"/>
    <cellStyle name="一般 4 2" xfId="12"/>
    <cellStyle name="一般 5" xfId="8"/>
    <cellStyle name="一般 6" xfId="11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="85" zoomScaleNormal="100" zoomScaleSheetLayoutView="85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I19" sqref="I19"/>
    </sheetView>
  </sheetViews>
  <sheetFormatPr defaultRowHeight="16.5" x14ac:dyDescent="0.25"/>
  <cols>
    <col min="1" max="1" width="9.875" customWidth="1"/>
    <col min="2" max="2" width="10.875" customWidth="1"/>
    <col min="3" max="3" width="14.125" customWidth="1"/>
    <col min="4" max="4" width="11.25" customWidth="1"/>
    <col min="5" max="5" width="12.5" customWidth="1"/>
    <col min="6" max="6" width="10" customWidth="1"/>
    <col min="7" max="7" width="10.375" customWidth="1"/>
    <col min="8" max="8" width="7.875" customWidth="1"/>
    <col min="9" max="9" width="8.5" customWidth="1"/>
    <col min="10" max="10" width="11.25" customWidth="1"/>
    <col min="11" max="11" width="10.875" customWidth="1"/>
    <col min="12" max="12" width="11.125" customWidth="1"/>
    <col min="13" max="13" width="10.875" customWidth="1"/>
    <col min="14" max="14" width="12.25" customWidth="1"/>
    <col min="15" max="15" width="13.375" customWidth="1"/>
    <col min="16" max="16" width="13.625" customWidth="1"/>
    <col min="17" max="17" width="13.5" customWidth="1"/>
    <col min="18" max="18" width="13.875" customWidth="1"/>
    <col min="19" max="19" width="6.375" customWidth="1"/>
    <col min="20" max="20" width="13.625" customWidth="1"/>
  </cols>
  <sheetData>
    <row r="1" spans="1:20" ht="26.25" customHeight="1" x14ac:dyDescent="0.25">
      <c r="A1" s="203" t="s">
        <v>274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4"/>
      <c r="S1" s="205"/>
      <c r="T1" s="205"/>
    </row>
    <row r="2" spans="1:20" ht="45.75" customHeight="1" x14ac:dyDescent="0.25">
      <c r="A2" s="204" t="s">
        <v>7</v>
      </c>
      <c r="B2" s="215" t="s">
        <v>0</v>
      </c>
      <c r="C2" s="216"/>
      <c r="D2" s="216"/>
      <c r="E2" s="216"/>
      <c r="F2" s="216"/>
      <c r="G2" s="216"/>
      <c r="H2" s="216"/>
      <c r="I2" s="216"/>
      <c r="J2" s="217"/>
      <c r="K2" s="3" t="s">
        <v>42</v>
      </c>
      <c r="L2" s="4" t="s">
        <v>27</v>
      </c>
      <c r="M2" s="8" t="s">
        <v>45</v>
      </c>
      <c r="N2" s="13" t="s">
        <v>46</v>
      </c>
      <c r="O2" s="206" t="s">
        <v>173</v>
      </c>
      <c r="P2" s="207" t="s">
        <v>36</v>
      </c>
      <c r="Q2" s="209" t="s">
        <v>39</v>
      </c>
      <c r="R2" s="210"/>
      <c r="S2" s="211"/>
      <c r="T2" s="212" t="s">
        <v>40</v>
      </c>
    </row>
    <row r="3" spans="1:20" ht="88.5" customHeight="1" x14ac:dyDescent="0.25">
      <c r="A3" s="204"/>
      <c r="B3" s="103" t="s">
        <v>29</v>
      </c>
      <c r="C3" s="99" t="s">
        <v>30</v>
      </c>
      <c r="D3" s="98" t="s">
        <v>31</v>
      </c>
      <c r="E3" s="99" t="s">
        <v>32</v>
      </c>
      <c r="F3" s="99" t="s">
        <v>33</v>
      </c>
      <c r="G3" s="99" t="s">
        <v>34</v>
      </c>
      <c r="H3" s="99" t="s">
        <v>44</v>
      </c>
      <c r="I3" s="99" t="s">
        <v>41</v>
      </c>
      <c r="J3" s="99" t="s">
        <v>58</v>
      </c>
      <c r="K3" s="214" t="s">
        <v>269</v>
      </c>
      <c r="L3" s="214"/>
      <c r="M3" s="12" t="s">
        <v>57</v>
      </c>
      <c r="N3" s="26" t="s">
        <v>35</v>
      </c>
      <c r="O3" s="204"/>
      <c r="P3" s="208"/>
      <c r="Q3" s="7" t="s">
        <v>43</v>
      </c>
      <c r="R3" s="7" t="s">
        <v>37</v>
      </c>
      <c r="S3" s="7" t="s">
        <v>38</v>
      </c>
      <c r="T3" s="213"/>
    </row>
    <row r="4" spans="1:20" s="25" customFormat="1" ht="25.5" customHeight="1" x14ac:dyDescent="0.25">
      <c r="A4" s="11" t="s">
        <v>28</v>
      </c>
      <c r="B4" s="5"/>
      <c r="C4" s="1"/>
      <c r="D4" s="1"/>
      <c r="E4" s="1"/>
      <c r="F4" s="1"/>
      <c r="G4" s="1"/>
      <c r="H4" s="1"/>
      <c r="I4" s="1"/>
      <c r="J4" s="1"/>
      <c r="K4" s="1">
        <f>VLOOKUP(A4,'5-自有收入及收支對列-0729'!A:T,8,FALSE)</f>
        <v>2116000</v>
      </c>
      <c r="L4" s="1">
        <f>VLOOKUP(A4,'5-自有收入及收支對列-0729'!A:T,19,FALSE)</f>
        <v>1356000</v>
      </c>
      <c r="M4" s="1"/>
      <c r="N4" s="149">
        <v>1248000</v>
      </c>
      <c r="O4" s="1">
        <f>B4+C4+D4+F4+H4+K4+L4+M4+N4+J4</f>
        <v>4720000</v>
      </c>
      <c r="P4" s="10">
        <v>63528000</v>
      </c>
      <c r="Q4" s="1">
        <f>E4+G4+I4</f>
        <v>0</v>
      </c>
      <c r="R4" s="1">
        <f>P4-O4-Q4+S4</f>
        <v>58808000</v>
      </c>
      <c r="S4" s="1"/>
      <c r="T4" s="1">
        <f>P4-N4</f>
        <v>62280000</v>
      </c>
    </row>
    <row r="5" spans="1:20" s="25" customFormat="1" ht="25.5" customHeight="1" x14ac:dyDescent="0.25">
      <c r="A5" s="9" t="s">
        <v>8</v>
      </c>
      <c r="B5" s="5">
        <f>VLOOKUP(A5,'1-導師費-0726'!B:T,18,FALSE)</f>
        <v>180000</v>
      </c>
      <c r="C5" s="1">
        <f>VLOOKUP(A5,'1-導師費-0726'!B:T,19,FALSE)</f>
        <v>48000</v>
      </c>
      <c r="D5" s="1">
        <f>VLOOKUP(A5,'2-專輔師-0726'!A:E,4,FALSE)</f>
        <v>1408000</v>
      </c>
      <c r="E5" s="1">
        <f>VLOOKUP(A5,'2-專輔師-0726'!A:E,5,FALSE)</f>
        <v>192000</v>
      </c>
      <c r="F5" s="1"/>
      <c r="G5" s="1"/>
      <c r="H5" s="1"/>
      <c r="I5" s="1"/>
      <c r="J5" s="1"/>
      <c r="K5" s="1">
        <f>VLOOKUP(A5,'5-自有收入及收支對列-0729'!A:T,8,FALSE)</f>
        <v>44000</v>
      </c>
      <c r="L5" s="1">
        <f>VLOOKUP(A5,'5-自有收入及收支對列-0729'!A:T,19,FALSE)</f>
        <v>356000</v>
      </c>
      <c r="M5" s="1"/>
      <c r="N5" s="10">
        <f>IFERROR(VLOOKUP(A5,'4-移用以前年度賸餘-0729'!A:W,22,FALSE),0)*1000</f>
        <v>0</v>
      </c>
      <c r="O5" s="1">
        <f>B5+C5+D5+F5+H5+K5+L5+M5+N5+J5</f>
        <v>2036000</v>
      </c>
      <c r="P5" s="1">
        <v>104594000</v>
      </c>
      <c r="Q5" s="1">
        <f>E5+G5+I5</f>
        <v>192000</v>
      </c>
      <c r="R5" s="1">
        <f t="shared" ref="R5:R28" si="0">P5-O5-Q5+S5</f>
        <v>102366000</v>
      </c>
      <c r="S5" s="2"/>
      <c r="T5" s="1">
        <f>P5-N5</f>
        <v>104594000</v>
      </c>
    </row>
    <row r="6" spans="1:20" s="25" customFormat="1" ht="25.5" customHeight="1" x14ac:dyDescent="0.25">
      <c r="A6" s="9" t="s">
        <v>1</v>
      </c>
      <c r="B6" s="5">
        <f>VLOOKUP(A6,'1-導師費-0726'!B:T,18,FALSE)</f>
        <v>528000</v>
      </c>
      <c r="C6" s="1">
        <f>VLOOKUP(A6,'1-導師費-0726'!B:T,19,FALSE)</f>
        <v>48000</v>
      </c>
      <c r="D6" s="1">
        <f>VLOOKUP(A6,'2-專輔師-0726'!A:E,4,FALSE)</f>
        <v>2112000</v>
      </c>
      <c r="E6" s="1">
        <f>VLOOKUP(A6,'2-專輔師-0726'!A:E,5,FALSE)</f>
        <v>288000</v>
      </c>
      <c r="F6" s="1"/>
      <c r="G6" s="1"/>
      <c r="H6" s="1"/>
      <c r="I6" s="1"/>
      <c r="J6" s="1"/>
      <c r="K6" s="1">
        <f>VLOOKUP(A6,'5-自有收入及收支對列-0729'!A:T,8,FALSE)</f>
        <v>34000</v>
      </c>
      <c r="L6" s="1">
        <f>VLOOKUP(A6,'5-自有收入及收支對列-0729'!A:T,19,FALSE)</f>
        <v>590000</v>
      </c>
      <c r="M6" s="202">
        <v>1239000</v>
      </c>
      <c r="N6" s="10">
        <f>IFERROR(VLOOKUP(A6,'4-移用以前年度賸餘-0729'!A:W,22,FALSE),0)*1000</f>
        <v>533000</v>
      </c>
      <c r="O6" s="1">
        <f t="shared" ref="O6:O27" si="1">B6+C6+D6+F6+H6+K6+L6+M6+N6+J6</f>
        <v>5084000</v>
      </c>
      <c r="P6" s="10">
        <v>226273000</v>
      </c>
      <c r="Q6" s="1">
        <f t="shared" ref="Q6:Q28" si="2">E6+G6+I6</f>
        <v>288000</v>
      </c>
      <c r="R6" s="1">
        <f t="shared" si="0"/>
        <v>220901000</v>
      </c>
      <c r="S6" s="2"/>
      <c r="T6" s="1">
        <f t="shared" ref="T6:T27" si="3">P6-N6</f>
        <v>225740000</v>
      </c>
    </row>
    <row r="7" spans="1:20" s="25" customFormat="1" ht="25.5" customHeight="1" x14ac:dyDescent="0.25">
      <c r="A7" s="9" t="s">
        <v>2</v>
      </c>
      <c r="B7" s="5">
        <f>VLOOKUP(A7,'1-導師費-0726'!B:T,18,FALSE)</f>
        <v>684000</v>
      </c>
      <c r="C7" s="1">
        <f>VLOOKUP(A7,'1-導師費-0726'!B:T,19,FALSE)</f>
        <v>96000</v>
      </c>
      <c r="D7" s="1">
        <f>VLOOKUP(A7,'2-專輔師-0726'!A:E,4,FALSE)</f>
        <v>2816000</v>
      </c>
      <c r="E7" s="1">
        <f>VLOOKUP(A7,'2-專輔師-0726'!A:E,5,FALSE)</f>
        <v>384000</v>
      </c>
      <c r="F7" s="1"/>
      <c r="G7" s="1"/>
      <c r="H7" s="10">
        <v>612000</v>
      </c>
      <c r="I7" s="1">
        <v>262000</v>
      </c>
      <c r="J7" s="1"/>
      <c r="K7" s="1">
        <f>VLOOKUP(A7,'5-自有收入及收支對列-0729'!A:T,8,FALSE)</f>
        <v>15000</v>
      </c>
      <c r="L7" s="1">
        <f>VLOOKUP(A7,'5-自有收入及收支對列-0729'!A:T,19,FALSE)</f>
        <v>736000</v>
      </c>
      <c r="M7" s="1"/>
      <c r="N7" s="10">
        <f>IFERROR(VLOOKUP(A7,'4-移用以前年度賸餘-0729'!A:W,22,FALSE),0)*1000</f>
        <v>300000</v>
      </c>
      <c r="O7" s="1">
        <f t="shared" si="1"/>
        <v>5259000</v>
      </c>
      <c r="P7" s="10">
        <v>283248000</v>
      </c>
      <c r="Q7" s="1">
        <f t="shared" si="2"/>
        <v>646000</v>
      </c>
      <c r="R7" s="1">
        <f t="shared" si="0"/>
        <v>277343000</v>
      </c>
      <c r="S7" s="2"/>
      <c r="T7" s="1">
        <f t="shared" si="3"/>
        <v>282948000</v>
      </c>
    </row>
    <row r="8" spans="1:20" s="25" customFormat="1" ht="25.5" customHeight="1" x14ac:dyDescent="0.25">
      <c r="A8" s="9" t="s">
        <v>9</v>
      </c>
      <c r="B8" s="5">
        <f>VLOOKUP(A8,'1-導師費-0726'!B:T,18,FALSE)</f>
        <v>276000</v>
      </c>
      <c r="C8" s="1">
        <f>VLOOKUP(A8,'1-導師費-0726'!B:T,19,FALSE)</f>
        <v>0</v>
      </c>
      <c r="D8" s="1">
        <f>VLOOKUP(A8,'2-專輔師-0726'!A:E,4,FALSE)</f>
        <v>1408000</v>
      </c>
      <c r="E8" s="1">
        <f>VLOOKUP(A8,'2-專輔師-0726'!A:E,5,FALSE)</f>
        <v>192000</v>
      </c>
      <c r="F8" s="1"/>
      <c r="G8" s="1"/>
      <c r="H8" s="1"/>
      <c r="I8" s="1"/>
      <c r="J8" s="1"/>
      <c r="K8" s="1">
        <f>VLOOKUP(A8,'5-自有收入及收支對列-0729'!A:T,8,FALSE)</f>
        <v>21000</v>
      </c>
      <c r="L8" s="1">
        <f>VLOOKUP(A8,'5-自有收入及收支對列-0729'!A:T,19,FALSE)</f>
        <v>920000</v>
      </c>
      <c r="M8" s="1"/>
      <c r="N8" s="10">
        <f>IFERROR(VLOOKUP(A8,'4-移用以前年度賸餘-0729'!A:W,22,FALSE),0)*1000</f>
        <v>250000</v>
      </c>
      <c r="O8" s="1">
        <f t="shared" si="1"/>
        <v>2875000</v>
      </c>
      <c r="P8" s="1">
        <v>116473000</v>
      </c>
      <c r="Q8" s="1">
        <f t="shared" si="2"/>
        <v>192000</v>
      </c>
      <c r="R8" s="1">
        <f t="shared" si="0"/>
        <v>113406000</v>
      </c>
      <c r="S8" s="2"/>
      <c r="T8" s="1">
        <f t="shared" si="3"/>
        <v>116223000</v>
      </c>
    </row>
    <row r="9" spans="1:20" s="25" customFormat="1" ht="25.5" customHeight="1" x14ac:dyDescent="0.25">
      <c r="A9" s="9" t="s">
        <v>10</v>
      </c>
      <c r="B9" s="5">
        <f>VLOOKUP(A9,'1-導師費-0726'!B:T,18,FALSE)</f>
        <v>132000</v>
      </c>
      <c r="C9" s="1">
        <f>VLOOKUP(A9,'1-導師費-0726'!B:T,19,FALSE)</f>
        <v>48000</v>
      </c>
      <c r="D9" s="1">
        <f>VLOOKUP(A9,'2-專輔師-0726'!A:E,4,FALSE)</f>
        <v>704000</v>
      </c>
      <c r="E9" s="1">
        <f>VLOOKUP(A9,'2-專輔師-0726'!A:E,5,FALSE)</f>
        <v>96000</v>
      </c>
      <c r="F9" s="200">
        <v>4749000</v>
      </c>
      <c r="G9" s="200">
        <v>1891000</v>
      </c>
      <c r="H9" s="1"/>
      <c r="I9" s="1"/>
      <c r="J9" s="1"/>
      <c r="K9" s="1">
        <f>VLOOKUP(A9,'5-自有收入及收支對列-0729'!A:T,8,FALSE)</f>
        <v>15000</v>
      </c>
      <c r="L9" s="1">
        <f>VLOOKUP(A9,'5-自有收入及收支對列-0729'!A:T,19,FALSE)</f>
        <v>21000</v>
      </c>
      <c r="M9" s="1"/>
      <c r="N9" s="10">
        <f>IFERROR(VLOOKUP(A9,'4-移用以前年度賸餘-0729'!A:W,22,FALSE),0)*1000</f>
        <v>0</v>
      </c>
      <c r="O9" s="1">
        <f t="shared" si="1"/>
        <v>5669000</v>
      </c>
      <c r="P9" s="1">
        <v>63401000</v>
      </c>
      <c r="Q9" s="1">
        <f t="shared" si="2"/>
        <v>1987000</v>
      </c>
      <c r="R9" s="1">
        <f t="shared" si="0"/>
        <v>55745000</v>
      </c>
      <c r="S9" s="2"/>
      <c r="T9" s="1">
        <f t="shared" si="3"/>
        <v>63401000</v>
      </c>
    </row>
    <row r="10" spans="1:20" s="25" customFormat="1" ht="25.5" customHeight="1" x14ac:dyDescent="0.25">
      <c r="A10" s="9" t="s">
        <v>11</v>
      </c>
      <c r="B10" s="5">
        <f>VLOOKUP(A10,'1-導師費-0726'!B:T,18,FALSE)</f>
        <v>108000</v>
      </c>
      <c r="C10" s="1">
        <f>VLOOKUP(A10,'1-導師費-0726'!B:T,19,FALSE)</f>
        <v>48000</v>
      </c>
      <c r="D10" s="1">
        <f>VLOOKUP(A10,'2-專輔師-0726'!A:E,4,FALSE)</f>
        <v>704000</v>
      </c>
      <c r="E10" s="1">
        <f>VLOOKUP(A10,'2-專輔師-0726'!A:E,5,FALSE)</f>
        <v>96000</v>
      </c>
      <c r="F10" s="1"/>
      <c r="G10" s="1"/>
      <c r="H10" s="1"/>
      <c r="I10" s="1"/>
      <c r="J10" s="1"/>
      <c r="K10" s="1">
        <f>VLOOKUP(A10,'5-自有收入及收支對列-0729'!A:T,8,FALSE)</f>
        <v>2000</v>
      </c>
      <c r="L10" s="1">
        <f>VLOOKUP(A10,'5-自有收入及收支對列-0729'!A:T,19,FALSE)</f>
        <v>25000</v>
      </c>
      <c r="M10" s="1"/>
      <c r="N10" s="10">
        <f>IFERROR(VLOOKUP(A10,'4-移用以前年度賸餘-0729'!A:W,22,FALSE),0)*1000</f>
        <v>0</v>
      </c>
      <c r="O10" s="1">
        <f t="shared" si="1"/>
        <v>887000</v>
      </c>
      <c r="P10" s="1">
        <v>67339000</v>
      </c>
      <c r="Q10" s="1">
        <f t="shared" si="2"/>
        <v>96000</v>
      </c>
      <c r="R10" s="1">
        <f t="shared" si="0"/>
        <v>66356000</v>
      </c>
      <c r="S10" s="2"/>
      <c r="T10" s="1">
        <f t="shared" si="3"/>
        <v>67339000</v>
      </c>
    </row>
    <row r="11" spans="1:20" s="25" customFormat="1" ht="25.5" customHeight="1" x14ac:dyDescent="0.25">
      <c r="A11" s="9" t="s">
        <v>12</v>
      </c>
      <c r="B11" s="5">
        <f>VLOOKUP(A11,'1-導師費-0726'!B:T,18,FALSE)</f>
        <v>384000</v>
      </c>
      <c r="C11" s="1">
        <f>VLOOKUP(A11,'1-導師費-0726'!B:T,19,FALSE)</f>
        <v>0</v>
      </c>
      <c r="D11" s="1">
        <f>VLOOKUP(A11,'2-專輔師-0726'!A:E,4,FALSE)</f>
        <v>1408000</v>
      </c>
      <c r="E11" s="1">
        <f>VLOOKUP(A11,'2-專輔師-0726'!A:E,5,FALSE)</f>
        <v>192000</v>
      </c>
      <c r="F11" s="1"/>
      <c r="G11" s="1"/>
      <c r="H11" s="1"/>
      <c r="I11" s="1"/>
      <c r="J11" s="1"/>
      <c r="K11" s="1">
        <f>VLOOKUP(A11,'5-自有收入及收支對列-0729'!A:T,8,FALSE)</f>
        <v>22000</v>
      </c>
      <c r="L11" s="1">
        <f>VLOOKUP(A11,'5-自有收入及收支對列-0729'!A:T,19,FALSE)</f>
        <v>600000</v>
      </c>
      <c r="M11" s="1"/>
      <c r="N11" s="10">
        <f>IFERROR(VLOOKUP(A11,'4-移用以前年度賸餘-0729'!A:W,22,FALSE),0)*1000</f>
        <v>300000</v>
      </c>
      <c r="O11" s="1">
        <f t="shared" si="1"/>
        <v>2714000</v>
      </c>
      <c r="P11" s="1">
        <v>168181000</v>
      </c>
      <c r="Q11" s="1">
        <f>E11+G11+I11</f>
        <v>192000</v>
      </c>
      <c r="R11" s="1">
        <f t="shared" si="0"/>
        <v>165275000</v>
      </c>
      <c r="S11" s="2"/>
      <c r="T11" s="1">
        <f t="shared" si="3"/>
        <v>167881000</v>
      </c>
    </row>
    <row r="12" spans="1:20" s="25" customFormat="1" ht="25.5" customHeight="1" x14ac:dyDescent="0.25">
      <c r="A12" s="9" t="s">
        <v>13</v>
      </c>
      <c r="B12" s="5">
        <f>VLOOKUP(A12,'1-導師費-0726'!B:T,18,FALSE)</f>
        <v>192000</v>
      </c>
      <c r="C12" s="1">
        <f>VLOOKUP(A12,'1-導師費-0726'!B:T,19,FALSE)</f>
        <v>0</v>
      </c>
      <c r="D12" s="1">
        <f>VLOOKUP(A12,'2-專輔師-0726'!A:E,4,FALSE)</f>
        <v>704000</v>
      </c>
      <c r="E12" s="1">
        <f>VLOOKUP(A12,'2-專輔師-0726'!A:E,5,FALSE)</f>
        <v>96000</v>
      </c>
      <c r="F12" s="1"/>
      <c r="G12" s="1"/>
      <c r="H12" s="1"/>
      <c r="I12" s="1"/>
      <c r="J12" s="1"/>
      <c r="K12" s="1">
        <f>VLOOKUP(A12,'5-自有收入及收支對列-0729'!A:T,8,FALSE)</f>
        <v>6000</v>
      </c>
      <c r="L12" s="1">
        <f>VLOOKUP(A12,'5-自有收入及收支對列-0729'!A:T,19,FALSE)</f>
        <v>600000</v>
      </c>
      <c r="M12" s="1"/>
      <c r="N12" s="10">
        <f>IFERROR(VLOOKUP(A12,'4-移用以前年度賸餘-0729'!A:W,22,FALSE),0)*1000</f>
        <v>250000</v>
      </c>
      <c r="O12" s="1">
        <f t="shared" si="1"/>
        <v>1752000</v>
      </c>
      <c r="P12" s="1">
        <v>79618000</v>
      </c>
      <c r="Q12" s="1">
        <f t="shared" si="2"/>
        <v>96000</v>
      </c>
      <c r="R12" s="1">
        <f t="shared" si="0"/>
        <v>77770000</v>
      </c>
      <c r="S12" s="2"/>
      <c r="T12" s="1">
        <f t="shared" si="3"/>
        <v>79368000</v>
      </c>
    </row>
    <row r="13" spans="1:20" s="25" customFormat="1" ht="25.5" customHeight="1" x14ac:dyDescent="0.25">
      <c r="A13" s="9" t="s">
        <v>14</v>
      </c>
      <c r="B13" s="5">
        <f>VLOOKUP(A13,'1-導師費-0726'!B:T,18,FALSE)</f>
        <v>120000</v>
      </c>
      <c r="C13" s="1">
        <f>VLOOKUP(A13,'1-導師費-0726'!B:T,19,FALSE)</f>
        <v>0</v>
      </c>
      <c r="D13" s="1">
        <f>VLOOKUP(A13,'2-專輔師-0726'!A:E,4,FALSE)</f>
        <v>704000</v>
      </c>
      <c r="E13" s="1">
        <f>VLOOKUP(A13,'2-專輔師-0726'!A:E,5,FALSE)</f>
        <v>96000</v>
      </c>
      <c r="F13" s="1"/>
      <c r="G13" s="1"/>
      <c r="H13" s="1"/>
      <c r="I13" s="1"/>
      <c r="J13" s="1"/>
      <c r="K13" s="1">
        <f>VLOOKUP(A13,'5-自有收入及收支對列-0729'!A:T,8,FALSE)</f>
        <v>4000</v>
      </c>
      <c r="L13" s="1">
        <f>VLOOKUP(A13,'5-自有收入及收支對列-0729'!A:T,19,FALSE)</f>
        <v>60000</v>
      </c>
      <c r="M13" s="1"/>
      <c r="N13" s="10">
        <f>IFERROR(VLOOKUP(A13,'4-移用以前年度賸餘-0729'!A:W,22,FALSE),0)*1000</f>
        <v>70000</v>
      </c>
      <c r="O13" s="1">
        <f t="shared" si="1"/>
        <v>958000</v>
      </c>
      <c r="P13" s="1">
        <v>70222000</v>
      </c>
      <c r="Q13" s="1">
        <f t="shared" si="2"/>
        <v>96000</v>
      </c>
      <c r="R13" s="1">
        <f t="shared" si="0"/>
        <v>69168000</v>
      </c>
      <c r="S13" s="2"/>
      <c r="T13" s="1">
        <f t="shared" si="3"/>
        <v>70152000</v>
      </c>
    </row>
    <row r="14" spans="1:20" s="25" customFormat="1" ht="25.5" customHeight="1" x14ac:dyDescent="0.25">
      <c r="A14" s="9" t="s">
        <v>15</v>
      </c>
      <c r="B14" s="5">
        <f>VLOOKUP(A14,'1-導師費-0726'!B:T,18,FALSE)</f>
        <v>60000</v>
      </c>
      <c r="C14" s="1">
        <f>VLOOKUP(A14,'1-導師費-0726'!B:T,19,FALSE)</f>
        <v>0</v>
      </c>
      <c r="D14" s="1">
        <f>VLOOKUP(A14,'2-專輔師-0726'!A:E,4,FALSE)</f>
        <v>704000</v>
      </c>
      <c r="E14" s="1">
        <f>VLOOKUP(A14,'2-專輔師-0726'!A:E,5,FALSE)</f>
        <v>96000</v>
      </c>
      <c r="F14" s="1"/>
      <c r="G14" s="1"/>
      <c r="H14" s="1"/>
      <c r="I14" s="1"/>
      <c r="J14" s="1">
        <v>2800000</v>
      </c>
      <c r="K14" s="1">
        <f>VLOOKUP(A14,'5-自有收入及收支對列-0729'!A:T,8,FALSE)</f>
        <v>19000</v>
      </c>
      <c r="L14" s="1">
        <f>VLOOKUP(A14,'5-自有收入及收支對列-0729'!A:T,19,FALSE)</f>
        <v>40000</v>
      </c>
      <c r="M14" s="1">
        <v>589000</v>
      </c>
      <c r="N14" s="10">
        <f>IFERROR(VLOOKUP(A14,'4-移用以前年度賸餘-0729'!A:W,22,FALSE),0)*1000</f>
        <v>0</v>
      </c>
      <c r="O14" s="1">
        <f t="shared" si="1"/>
        <v>4212000</v>
      </c>
      <c r="P14" s="1">
        <v>40271000</v>
      </c>
      <c r="Q14" s="1">
        <f t="shared" si="2"/>
        <v>96000</v>
      </c>
      <c r="R14" s="1">
        <f t="shared" si="0"/>
        <v>35963000</v>
      </c>
      <c r="S14" s="2"/>
      <c r="T14" s="1">
        <f t="shared" si="3"/>
        <v>40271000</v>
      </c>
    </row>
    <row r="15" spans="1:20" s="25" customFormat="1" ht="25.5" customHeight="1" x14ac:dyDescent="0.25">
      <c r="A15" s="9" t="s">
        <v>16</v>
      </c>
      <c r="B15" s="5">
        <f>VLOOKUP(A15,'1-導師費-0726'!B:T,18,FALSE)</f>
        <v>72000</v>
      </c>
      <c r="C15" s="1">
        <f>VLOOKUP(A15,'1-導師費-0726'!B:T,19,FALSE)</f>
        <v>0</v>
      </c>
      <c r="D15" s="1">
        <f>VLOOKUP(A15,'2-專輔師-0726'!A:E,4,FALSE)</f>
        <v>704000</v>
      </c>
      <c r="E15" s="1">
        <f>VLOOKUP(A15,'2-專輔師-0726'!A:E,5,FALSE)</f>
        <v>96000</v>
      </c>
      <c r="F15" s="1"/>
      <c r="G15" s="1"/>
      <c r="H15" s="1"/>
      <c r="I15" s="1"/>
      <c r="J15" s="1"/>
      <c r="K15" s="1">
        <f>VLOOKUP(A15,'5-自有收入及收支對列-0729'!A:T,8,FALSE)</f>
        <v>22000</v>
      </c>
      <c r="L15" s="1">
        <f>VLOOKUP(A15,'5-自有收入及收支對列-0729'!A:T,19,FALSE)</f>
        <v>20000</v>
      </c>
      <c r="M15" s="1"/>
      <c r="N15" s="10">
        <f>IFERROR(VLOOKUP(A15,'4-移用以前年度賸餘-0729'!A:W,22,FALSE),0)*1000</f>
        <v>250000</v>
      </c>
      <c r="O15" s="1">
        <f t="shared" si="1"/>
        <v>1068000</v>
      </c>
      <c r="P15" s="1">
        <v>37744000</v>
      </c>
      <c r="Q15" s="1">
        <f t="shared" si="2"/>
        <v>96000</v>
      </c>
      <c r="R15" s="1">
        <f t="shared" si="0"/>
        <v>36580000</v>
      </c>
      <c r="S15" s="2"/>
      <c r="T15" s="1">
        <f t="shared" si="3"/>
        <v>37494000</v>
      </c>
    </row>
    <row r="16" spans="1:20" s="25" customFormat="1" ht="25.5" customHeight="1" x14ac:dyDescent="0.25">
      <c r="A16" s="9" t="s">
        <v>17</v>
      </c>
      <c r="B16" s="5">
        <f>VLOOKUP(A16,'1-導師費-0726'!B:T,18,FALSE)</f>
        <v>132000</v>
      </c>
      <c r="C16" s="1">
        <f>VLOOKUP(A16,'1-導師費-0726'!B:T,19,FALSE)</f>
        <v>48000</v>
      </c>
      <c r="D16" s="1">
        <f>VLOOKUP(A16,'2-專輔師-0726'!A:E,4,FALSE)</f>
        <v>704000</v>
      </c>
      <c r="E16" s="1">
        <f>VLOOKUP(A16,'2-專輔師-0726'!A:E,5,FALSE)</f>
        <v>96000</v>
      </c>
      <c r="F16" s="1"/>
      <c r="G16" s="1"/>
      <c r="H16" s="1"/>
      <c r="I16" s="1"/>
      <c r="J16" s="1"/>
      <c r="K16" s="1">
        <f>VLOOKUP(A16,'5-自有收入及收支對列-0729'!A:T,8,FALSE)</f>
        <v>101000</v>
      </c>
      <c r="L16" s="1">
        <f>VLOOKUP(A16,'5-自有收入及收支對列-0729'!A:T,19,FALSE)</f>
        <v>65000</v>
      </c>
      <c r="M16" s="1"/>
      <c r="N16" s="10">
        <f>IFERROR(VLOOKUP(A16,'4-移用以前年度賸餘-0729'!A:W,22,FALSE),0)*1000</f>
        <v>50000</v>
      </c>
      <c r="O16" s="1">
        <f t="shared" si="1"/>
        <v>1100000</v>
      </c>
      <c r="P16" s="1">
        <v>56630000</v>
      </c>
      <c r="Q16" s="1">
        <f t="shared" si="2"/>
        <v>96000</v>
      </c>
      <c r="R16" s="1">
        <f t="shared" si="0"/>
        <v>55434000</v>
      </c>
      <c r="S16" s="2"/>
      <c r="T16" s="1">
        <f t="shared" si="3"/>
        <v>56580000</v>
      </c>
    </row>
    <row r="17" spans="1:20" s="25" customFormat="1" ht="25.5" customHeight="1" x14ac:dyDescent="0.25">
      <c r="A17" s="9" t="s">
        <v>18</v>
      </c>
      <c r="B17" s="5">
        <f>VLOOKUP(A17,'1-導師費-0726'!B:T,18,FALSE)</f>
        <v>36000</v>
      </c>
      <c r="C17" s="1">
        <f>VLOOKUP(A17,'1-導師費-0726'!B:T,19,FALSE)</f>
        <v>0</v>
      </c>
      <c r="D17" s="1">
        <f>VLOOKUP(A17,'2-專輔師-0726'!A:E,4,FALSE)</f>
        <v>704000</v>
      </c>
      <c r="E17" s="1">
        <f>VLOOKUP(A17,'2-專輔師-0726'!A:E,5,FALSE)</f>
        <v>96000</v>
      </c>
      <c r="F17" s="1"/>
      <c r="G17" s="1"/>
      <c r="H17" s="1"/>
      <c r="I17" s="1"/>
      <c r="J17" s="1">
        <v>2800000</v>
      </c>
      <c r="K17" s="1">
        <f>VLOOKUP(A17,'5-自有收入及收支對列-0729'!A:T,8,FALSE)</f>
        <v>1000</v>
      </c>
      <c r="L17" s="1">
        <f>VLOOKUP(A17,'5-自有收入及收支對列-0729'!A:T,19,FALSE)</f>
        <v>10000</v>
      </c>
      <c r="M17" s="1"/>
      <c r="N17" s="10">
        <f>IFERROR(VLOOKUP(A17,'4-移用以前年度賸餘-0729'!A:W,22,FALSE),0)*1000</f>
        <v>0</v>
      </c>
      <c r="O17" s="1">
        <f t="shared" si="1"/>
        <v>3551000</v>
      </c>
      <c r="P17" s="1">
        <v>25853000</v>
      </c>
      <c r="Q17" s="1">
        <f t="shared" si="2"/>
        <v>96000</v>
      </c>
      <c r="R17" s="1">
        <f t="shared" si="0"/>
        <v>22206000</v>
      </c>
      <c r="S17" s="2"/>
      <c r="T17" s="1">
        <f t="shared" si="3"/>
        <v>25853000</v>
      </c>
    </row>
    <row r="18" spans="1:20" s="25" customFormat="1" ht="25.5" customHeight="1" x14ac:dyDescent="0.25">
      <c r="A18" s="9" t="s">
        <v>19</v>
      </c>
      <c r="B18" s="5">
        <f>VLOOKUP(A18,'1-導師費-0726'!B:T,18,FALSE)</f>
        <v>120000</v>
      </c>
      <c r="C18" s="1">
        <f>VLOOKUP(A18,'1-導師費-0726'!B:T,19,FALSE)</f>
        <v>0</v>
      </c>
      <c r="D18" s="1">
        <f>VLOOKUP(A18,'2-專輔師-0726'!A:E,4,FALSE)</f>
        <v>704000</v>
      </c>
      <c r="E18" s="1">
        <f>VLOOKUP(A18,'2-專輔師-0726'!A:E,5,FALSE)</f>
        <v>96000</v>
      </c>
      <c r="F18" s="1"/>
      <c r="G18" s="1"/>
      <c r="H18" s="1"/>
      <c r="I18" s="1"/>
      <c r="J18" s="1">
        <v>2800000</v>
      </c>
      <c r="K18" s="1">
        <f>VLOOKUP(A18,'5-自有收入及收支對列-0729'!A:T,8,FALSE)</f>
        <v>19000</v>
      </c>
      <c r="L18" s="1">
        <f>VLOOKUP(A18,'5-自有收入及收支對列-0729'!A:T,19,FALSE)</f>
        <v>107000</v>
      </c>
      <c r="M18" s="1"/>
      <c r="N18" s="10">
        <f>IFERROR(VLOOKUP(A18,'4-移用以前年度賸餘-0729'!A:W,22,FALSE),0)*1000</f>
        <v>0</v>
      </c>
      <c r="O18" s="1">
        <f t="shared" si="1"/>
        <v>3750000</v>
      </c>
      <c r="P18" s="1">
        <v>58679000</v>
      </c>
      <c r="Q18" s="1">
        <f t="shared" si="2"/>
        <v>96000</v>
      </c>
      <c r="R18" s="1">
        <f t="shared" si="0"/>
        <v>54833000</v>
      </c>
      <c r="S18" s="2"/>
      <c r="T18" s="1">
        <f t="shared" si="3"/>
        <v>58679000</v>
      </c>
    </row>
    <row r="19" spans="1:20" s="25" customFormat="1" ht="25.5" customHeight="1" x14ac:dyDescent="0.25">
      <c r="A19" s="9" t="s">
        <v>20</v>
      </c>
      <c r="B19" s="5">
        <f>VLOOKUP(A19,'1-導師費-0726'!B:T,18,FALSE)</f>
        <v>36000</v>
      </c>
      <c r="C19" s="1">
        <f>VLOOKUP(A19,'1-導師費-0726'!B:T,19,FALSE)</f>
        <v>0</v>
      </c>
      <c r="D19" s="1">
        <f>VLOOKUP(A19,'2-專輔師-0726'!A:E,4,FALSE)</f>
        <v>704000</v>
      </c>
      <c r="E19" s="1">
        <f>VLOOKUP(A19,'2-專輔師-0726'!A:E,5,FALSE)</f>
        <v>96000</v>
      </c>
      <c r="F19" s="1"/>
      <c r="G19" s="1"/>
      <c r="H19" s="1"/>
      <c r="I19" s="1"/>
      <c r="J19" s="1">
        <v>2800000</v>
      </c>
      <c r="K19" s="1">
        <f>VLOOKUP(A19,'5-自有收入及收支對列-0729'!A:T,8,FALSE)</f>
        <v>61000</v>
      </c>
      <c r="L19" s="1">
        <f>VLOOKUP(A19,'5-自有收入及收支對列-0729'!A:T,19,FALSE)</f>
        <v>20000</v>
      </c>
      <c r="M19" s="1"/>
      <c r="N19" s="10">
        <f>IFERROR(VLOOKUP(A19,'4-移用以前年度賸餘-0729'!A:W,22,FALSE),0)*1000</f>
        <v>80000</v>
      </c>
      <c r="O19" s="1">
        <f t="shared" si="1"/>
        <v>3701000</v>
      </c>
      <c r="P19" s="1">
        <v>21865000</v>
      </c>
      <c r="Q19" s="1">
        <f t="shared" si="2"/>
        <v>96000</v>
      </c>
      <c r="R19" s="1">
        <f t="shared" si="0"/>
        <v>18068000</v>
      </c>
      <c r="S19" s="2"/>
      <c r="T19" s="1">
        <f t="shared" si="3"/>
        <v>21785000</v>
      </c>
    </row>
    <row r="20" spans="1:20" s="25" customFormat="1" ht="25.5" customHeight="1" x14ac:dyDescent="0.25">
      <c r="A20" s="9" t="s">
        <v>21</v>
      </c>
      <c r="B20" s="5">
        <f>VLOOKUP(A20,'1-導師費-0726'!B:T,18,FALSE)</f>
        <v>120000</v>
      </c>
      <c r="C20" s="1">
        <f>VLOOKUP(A20,'1-導師費-0726'!B:T,19,FALSE)</f>
        <v>48000</v>
      </c>
      <c r="D20" s="1">
        <f>VLOOKUP(A20,'2-專輔師-0726'!A:E,4,FALSE)</f>
        <v>704000</v>
      </c>
      <c r="E20" s="1">
        <f>VLOOKUP(A20,'2-專輔師-0726'!A:E,5,FALSE)</f>
        <v>96000</v>
      </c>
      <c r="F20" s="1"/>
      <c r="G20" s="1"/>
      <c r="H20" s="1"/>
      <c r="I20" s="1"/>
      <c r="J20" s="1">
        <v>2800000</v>
      </c>
      <c r="K20" s="1">
        <f>VLOOKUP(A20,'5-自有收入及收支對列-0729'!A:T,8,FALSE)</f>
        <v>72000</v>
      </c>
      <c r="L20" s="1">
        <f>VLOOKUP(A20,'5-自有收入及收支對列-0729'!A:T,19,FALSE)</f>
        <v>85000</v>
      </c>
      <c r="M20" s="1"/>
      <c r="N20" s="10">
        <f>IFERROR(VLOOKUP(A20,'4-移用以前年度賸餘-0729'!A:W,22,FALSE),0)*1000</f>
        <v>120000</v>
      </c>
      <c r="O20" s="1">
        <f t="shared" si="1"/>
        <v>3949000</v>
      </c>
      <c r="P20" s="1">
        <v>65243000</v>
      </c>
      <c r="Q20" s="1">
        <f t="shared" si="2"/>
        <v>96000</v>
      </c>
      <c r="R20" s="1">
        <f t="shared" si="0"/>
        <v>61198000</v>
      </c>
      <c r="S20" s="2"/>
      <c r="T20" s="1">
        <f t="shared" si="3"/>
        <v>65123000</v>
      </c>
    </row>
    <row r="21" spans="1:20" s="25" customFormat="1" ht="25.5" customHeight="1" x14ac:dyDescent="0.25">
      <c r="A21" s="9" t="s">
        <v>22</v>
      </c>
      <c r="B21" s="5">
        <f>VLOOKUP(A21,'1-導師費-0726'!B:T,18,FALSE)</f>
        <v>72000</v>
      </c>
      <c r="C21" s="1">
        <f>VLOOKUP(A21,'1-導師費-0726'!B:T,19,FALSE)</f>
        <v>0</v>
      </c>
      <c r="D21" s="1">
        <f>VLOOKUP(A21,'2-專輔師-0726'!A:E,4,FALSE)</f>
        <v>704000</v>
      </c>
      <c r="E21" s="1">
        <f>VLOOKUP(A21,'2-專輔師-0726'!A:E,5,FALSE)</f>
        <v>96000</v>
      </c>
      <c r="F21" s="1"/>
      <c r="G21" s="1"/>
      <c r="H21" s="1"/>
      <c r="I21" s="1"/>
      <c r="J21" s="1">
        <v>2800000</v>
      </c>
      <c r="K21" s="1">
        <f>VLOOKUP(A21,'5-自有收入及收支對列-0729'!A:T,8,FALSE)</f>
        <v>13000</v>
      </c>
      <c r="L21" s="1">
        <f>VLOOKUP(A21,'5-自有收入及收支對列-0729'!A:T,19,FALSE)</f>
        <v>10000</v>
      </c>
      <c r="M21" s="1"/>
      <c r="N21" s="10">
        <f>IFERROR(VLOOKUP(A21,'4-移用以前年度賸餘-0729'!A:W,22,FALSE),0)*1000</f>
        <v>0</v>
      </c>
      <c r="O21" s="1">
        <f t="shared" si="1"/>
        <v>3599000</v>
      </c>
      <c r="P21" s="1">
        <v>47784000</v>
      </c>
      <c r="Q21" s="1">
        <f t="shared" si="2"/>
        <v>96000</v>
      </c>
      <c r="R21" s="1">
        <f t="shared" si="0"/>
        <v>44089000</v>
      </c>
      <c r="S21" s="2"/>
      <c r="T21" s="1">
        <f t="shared" si="3"/>
        <v>47784000</v>
      </c>
    </row>
    <row r="22" spans="1:20" s="25" customFormat="1" ht="25.5" customHeight="1" x14ac:dyDescent="0.25">
      <c r="A22" s="9" t="s">
        <v>23</v>
      </c>
      <c r="B22" s="5">
        <f>VLOOKUP(A22,'1-導師費-0726'!B:T,18,FALSE)</f>
        <v>240000</v>
      </c>
      <c r="C22" s="1">
        <f>VLOOKUP(A22,'1-導師費-0726'!B:T,19,FALSE)</f>
        <v>48000</v>
      </c>
      <c r="D22" s="1">
        <f>VLOOKUP(A22,'2-專輔師-0726'!A:E,4,FALSE)</f>
        <v>1408000</v>
      </c>
      <c r="E22" s="1">
        <f>VLOOKUP(A22,'2-專輔師-0726'!A:E,5,FALSE)</f>
        <v>192000</v>
      </c>
      <c r="F22" s="1"/>
      <c r="G22" s="1"/>
      <c r="H22" s="1"/>
      <c r="I22" s="1"/>
      <c r="J22" s="1"/>
      <c r="K22" s="1">
        <f>VLOOKUP(A22,'5-自有收入及收支對列-0729'!A:T,8,FALSE)</f>
        <v>36000</v>
      </c>
      <c r="L22" s="1">
        <f>VLOOKUP(A22,'5-自有收入及收支對列-0729'!A:T,19,FALSE)</f>
        <v>40000</v>
      </c>
      <c r="M22" s="1"/>
      <c r="N22" s="10">
        <f>IFERROR(VLOOKUP(A22,'4-移用以前年度賸餘-0729'!A:W,22,FALSE),0)*1000</f>
        <v>382000</v>
      </c>
      <c r="O22" s="1">
        <f t="shared" si="1"/>
        <v>2154000</v>
      </c>
      <c r="P22" s="1">
        <v>107333000</v>
      </c>
      <c r="Q22" s="1">
        <f t="shared" si="2"/>
        <v>192000</v>
      </c>
      <c r="R22" s="1">
        <f t="shared" si="0"/>
        <v>104987000</v>
      </c>
      <c r="S22" s="2"/>
      <c r="T22" s="1">
        <f t="shared" si="3"/>
        <v>106951000</v>
      </c>
    </row>
    <row r="23" spans="1:20" s="25" customFormat="1" ht="25.5" customHeight="1" x14ac:dyDescent="0.25">
      <c r="A23" s="9" t="s">
        <v>3</v>
      </c>
      <c r="B23" s="5">
        <f>VLOOKUP(A23,'1-導師費-0726'!B:T,18,FALSE)</f>
        <v>48000</v>
      </c>
      <c r="C23" s="1">
        <f>VLOOKUP(A23,'1-導師費-0726'!B:T,19,FALSE)</f>
        <v>0</v>
      </c>
      <c r="D23" s="1">
        <f>VLOOKUP(A23,'2-專輔師-0726'!A:E,4,FALSE)</f>
        <v>704000</v>
      </c>
      <c r="E23" s="1">
        <f>VLOOKUP(A23,'2-專輔師-0726'!A:E,5,FALSE)</f>
        <v>96000</v>
      </c>
      <c r="F23" s="1"/>
      <c r="G23" s="1"/>
      <c r="H23" s="1"/>
      <c r="I23" s="1"/>
      <c r="J23" s="1">
        <v>2800000</v>
      </c>
      <c r="K23" s="1">
        <f>VLOOKUP(A23,'5-自有收入及收支對列-0729'!A:T,8,FALSE)</f>
        <v>8000</v>
      </c>
      <c r="L23" s="1">
        <f>VLOOKUP(A23,'5-自有收入及收支對列-0729'!A:T,19,FALSE)</f>
        <v>2000</v>
      </c>
      <c r="M23" s="1"/>
      <c r="N23" s="10">
        <f>IFERROR(VLOOKUP(A23,'4-移用以前年度賸餘-0729'!A:W,22,FALSE),0)*1000</f>
        <v>0</v>
      </c>
      <c r="O23" s="1">
        <f t="shared" si="1"/>
        <v>3562000</v>
      </c>
      <c r="P23" s="1">
        <v>29869000</v>
      </c>
      <c r="Q23" s="1">
        <f t="shared" si="2"/>
        <v>96000</v>
      </c>
      <c r="R23" s="1">
        <f t="shared" si="0"/>
        <v>26211000</v>
      </c>
      <c r="S23" s="2"/>
      <c r="T23" s="1">
        <f t="shared" si="3"/>
        <v>29869000</v>
      </c>
    </row>
    <row r="24" spans="1:20" s="25" customFormat="1" ht="25.5" customHeight="1" x14ac:dyDescent="0.25">
      <c r="A24" s="9" t="s">
        <v>4</v>
      </c>
      <c r="B24" s="5">
        <f>VLOOKUP(A24,'1-導師費-0726'!B:T,18,FALSE)</f>
        <v>48000</v>
      </c>
      <c r="C24" s="1">
        <f>VLOOKUP(A24,'1-導師費-0726'!B:T,19,FALSE)</f>
        <v>0</v>
      </c>
      <c r="D24" s="1">
        <f>VLOOKUP(A24,'2-專輔師-0726'!A:E,4,FALSE)</f>
        <v>704000</v>
      </c>
      <c r="E24" s="1">
        <f>VLOOKUP(A24,'2-專輔師-0726'!A:E,5,FALSE)</f>
        <v>96000</v>
      </c>
      <c r="F24" s="1"/>
      <c r="G24" s="1"/>
      <c r="H24" s="1"/>
      <c r="I24" s="1"/>
      <c r="J24" s="1">
        <v>2800000</v>
      </c>
      <c r="K24" s="1">
        <f>VLOOKUP(A24,'5-自有收入及收支對列-0729'!A:T,8,FALSE)</f>
        <v>23000</v>
      </c>
      <c r="L24" s="1">
        <f>VLOOKUP(A24,'5-自有收入及收支對列-0729'!A:T,19,FALSE)</f>
        <v>0</v>
      </c>
      <c r="M24" s="1"/>
      <c r="N24" s="10">
        <f>IFERROR(VLOOKUP(A24,'4-移用以前年度賸餘-0729'!A:W,22,FALSE),0)*1000</f>
        <v>0</v>
      </c>
      <c r="O24" s="1">
        <f t="shared" si="1"/>
        <v>3575000</v>
      </c>
      <c r="P24" s="1">
        <v>24552000</v>
      </c>
      <c r="Q24" s="1">
        <f t="shared" si="2"/>
        <v>96000</v>
      </c>
      <c r="R24" s="1">
        <f t="shared" si="0"/>
        <v>20881000</v>
      </c>
      <c r="S24" s="2"/>
      <c r="T24" s="1">
        <f t="shared" si="3"/>
        <v>24552000</v>
      </c>
    </row>
    <row r="25" spans="1:20" s="25" customFormat="1" ht="25.5" customHeight="1" x14ac:dyDescent="0.25">
      <c r="A25" s="9" t="s">
        <v>24</v>
      </c>
      <c r="B25" s="5">
        <f>VLOOKUP(A25,'1-導師費-0726'!B:T,18,FALSE)</f>
        <v>48000</v>
      </c>
      <c r="C25" s="1">
        <f>VLOOKUP(A25,'1-導師費-0726'!B:T,19,FALSE)</f>
        <v>48000</v>
      </c>
      <c r="D25" s="1">
        <f>VLOOKUP(A25,'2-專輔師-0726'!A:E,4,FALSE)</f>
        <v>704000</v>
      </c>
      <c r="E25" s="1">
        <f>VLOOKUP(A25,'2-專輔師-0726'!A:E,5,FALSE)</f>
        <v>96000</v>
      </c>
      <c r="F25" s="1"/>
      <c r="G25" s="1"/>
      <c r="H25" s="1"/>
      <c r="I25" s="1"/>
      <c r="J25" s="1">
        <v>2800000</v>
      </c>
      <c r="K25" s="1">
        <f>VLOOKUP(A25,'5-自有收入及收支對列-0729'!A:T,8,FALSE)</f>
        <v>2000</v>
      </c>
      <c r="L25" s="1">
        <f>VLOOKUP(A25,'5-自有收入及收支對列-0729'!A:T,19,FALSE)</f>
        <v>16000</v>
      </c>
      <c r="M25" s="1"/>
      <c r="N25" s="10">
        <f>IFERROR(VLOOKUP(A25,'4-移用以前年度賸餘-0729'!A:W,22,FALSE),0)*1000</f>
        <v>0</v>
      </c>
      <c r="O25" s="1">
        <f t="shared" si="1"/>
        <v>3618000</v>
      </c>
      <c r="P25" s="1">
        <v>36053000</v>
      </c>
      <c r="Q25" s="1">
        <f t="shared" si="2"/>
        <v>96000</v>
      </c>
      <c r="R25" s="1">
        <f t="shared" si="0"/>
        <v>32339000</v>
      </c>
      <c r="S25" s="2"/>
      <c r="T25" s="1">
        <f t="shared" si="3"/>
        <v>36053000</v>
      </c>
    </row>
    <row r="26" spans="1:20" s="25" customFormat="1" ht="25.5" customHeight="1" x14ac:dyDescent="0.25">
      <c r="A26" s="9" t="s">
        <v>25</v>
      </c>
      <c r="B26" s="5">
        <f>VLOOKUP(A26,'1-導師費-0726'!B:T,18,FALSE)</f>
        <v>48000</v>
      </c>
      <c r="C26" s="1">
        <f>VLOOKUP(A26,'1-導師費-0726'!B:T,19,FALSE)</f>
        <v>0</v>
      </c>
      <c r="D26" s="1">
        <f>VLOOKUP(A26,'2-專輔師-0726'!A:E,4,FALSE)</f>
        <v>704000</v>
      </c>
      <c r="E26" s="1">
        <f>VLOOKUP(A26,'2-專輔師-0726'!A:E,5,FALSE)</f>
        <v>96000</v>
      </c>
      <c r="F26" s="1"/>
      <c r="G26" s="1"/>
      <c r="H26" s="1"/>
      <c r="I26" s="1"/>
      <c r="J26" s="1">
        <v>2800000</v>
      </c>
      <c r="K26" s="1">
        <f>VLOOKUP(A26,'5-自有收入及收支對列-0729'!A:T,8,FALSE)</f>
        <v>3000</v>
      </c>
      <c r="L26" s="1">
        <f>VLOOKUP(A26,'5-自有收入及收支對列-0729'!A:T,19,FALSE)</f>
        <v>30000</v>
      </c>
      <c r="M26" s="1"/>
      <c r="N26" s="10">
        <f>IFERROR(VLOOKUP(A26,'4-移用以前年度賸餘-0729'!A:W,22,FALSE),0)*1000</f>
        <v>0</v>
      </c>
      <c r="O26" s="1">
        <f t="shared" si="1"/>
        <v>3585000</v>
      </c>
      <c r="P26" s="1">
        <v>31515000</v>
      </c>
      <c r="Q26" s="1">
        <f t="shared" si="2"/>
        <v>96000</v>
      </c>
      <c r="R26" s="1">
        <f t="shared" si="0"/>
        <v>27834000</v>
      </c>
      <c r="S26" s="2"/>
      <c r="T26" s="1">
        <f t="shared" si="3"/>
        <v>31515000</v>
      </c>
    </row>
    <row r="27" spans="1:20" s="25" customFormat="1" ht="25.5" customHeight="1" x14ac:dyDescent="0.25">
      <c r="A27" s="9" t="s">
        <v>26</v>
      </c>
      <c r="B27" s="5">
        <f>VLOOKUP(A27,'1-導師費-0726'!B:T,18,FALSE)</f>
        <v>36000</v>
      </c>
      <c r="C27" s="1">
        <f>VLOOKUP(A27,'1-導師費-0726'!B:T,19,FALSE)</f>
        <v>0</v>
      </c>
      <c r="D27" s="1">
        <f>VLOOKUP(A27,'2-專輔師-0726'!A:E,4,FALSE)</f>
        <v>704000</v>
      </c>
      <c r="E27" s="1">
        <f>VLOOKUP(A27,'2-專輔師-0726'!A:E,5,FALSE)</f>
        <v>96000</v>
      </c>
      <c r="F27" s="1"/>
      <c r="G27" s="1"/>
      <c r="H27" s="1"/>
      <c r="I27" s="1"/>
      <c r="J27" s="1"/>
      <c r="K27" s="1">
        <f>VLOOKUP(A27,'5-自有收入及收支對列-0729'!A:T,8,FALSE)</f>
        <v>1000</v>
      </c>
      <c r="L27" s="1">
        <f>VLOOKUP(A27,'5-自有收入及收支對列-0729'!A:T,19,FALSE)</f>
        <v>0</v>
      </c>
      <c r="M27" s="1">
        <v>589000</v>
      </c>
      <c r="N27" s="10">
        <f>IFERROR(VLOOKUP(A27,'4-移用以前年度賸餘-0729'!A:W,22,FALSE),0)*1000</f>
        <v>0</v>
      </c>
      <c r="O27" s="1">
        <f t="shared" si="1"/>
        <v>1330000</v>
      </c>
      <c r="P27" s="1">
        <v>20651000</v>
      </c>
      <c r="Q27" s="1">
        <f t="shared" si="2"/>
        <v>96000</v>
      </c>
      <c r="R27" s="1">
        <f t="shared" si="0"/>
        <v>19225000</v>
      </c>
      <c r="S27" s="2"/>
      <c r="T27" s="1">
        <f t="shared" si="3"/>
        <v>20651000</v>
      </c>
    </row>
    <row r="28" spans="1:20" s="25" customFormat="1" ht="25.5" customHeight="1" x14ac:dyDescent="0.25">
      <c r="A28" s="11" t="s">
        <v>6</v>
      </c>
      <c r="B28" s="5">
        <f>VLOOKUP(A28,'1-導師費-0726'!B:T,18,FALSE)</f>
        <v>48000</v>
      </c>
      <c r="C28" s="1">
        <f>VLOOKUP(A28,'1-導師費-0726'!B:T,19,FALSE)</f>
        <v>0</v>
      </c>
      <c r="D28" s="1">
        <f>VLOOKUP(A28,'2-專輔師-0726'!A:E,4,FALSE)</f>
        <v>704000</v>
      </c>
      <c r="E28" s="1">
        <f>VLOOKUP(A28,'2-專輔師-0726'!A:E,5,FALSE)</f>
        <v>96000</v>
      </c>
      <c r="F28" s="1"/>
      <c r="G28" s="1"/>
      <c r="H28" s="1"/>
      <c r="I28" s="1"/>
      <c r="J28" s="1"/>
      <c r="K28" s="1">
        <f>VLOOKUP(A28,'5-自有收入及收支對列-0729'!A:T,8,FALSE)</f>
        <v>93000</v>
      </c>
      <c r="L28" s="1">
        <f>VLOOKUP(A28,'5-自有收入及收支對列-0729'!A:T,19,FALSE)</f>
        <v>1000</v>
      </c>
      <c r="M28" s="1">
        <v>26735000</v>
      </c>
      <c r="N28" s="201">
        <v>6151000</v>
      </c>
      <c r="O28" s="1">
        <f>B28+C28+D28+F28+H28+K28+L28+M28+N28+J28</f>
        <v>33732000</v>
      </c>
      <c r="P28" s="1">
        <v>34859000</v>
      </c>
      <c r="Q28" s="1">
        <f t="shared" si="2"/>
        <v>96000</v>
      </c>
      <c r="R28" s="1">
        <f t="shared" si="0"/>
        <v>1031000</v>
      </c>
      <c r="S28" s="2"/>
      <c r="T28" s="1">
        <f t="shared" ref="T28" si="4">P28-N28</f>
        <v>28708000</v>
      </c>
    </row>
    <row r="29" spans="1:20" s="25" customFormat="1" ht="25.5" customHeight="1" x14ac:dyDescent="0.25">
      <c r="A29" s="9" t="s">
        <v>5</v>
      </c>
      <c r="B29" s="5">
        <f t="shared" ref="B29:G29" si="5">SUM(B5:B28)</f>
        <v>3768000</v>
      </c>
      <c r="C29" s="5">
        <f t="shared" si="5"/>
        <v>480000</v>
      </c>
      <c r="D29" s="5">
        <f t="shared" si="5"/>
        <v>23232000</v>
      </c>
      <c r="E29" s="5">
        <f t="shared" si="5"/>
        <v>3168000</v>
      </c>
      <c r="F29" s="5">
        <f t="shared" si="5"/>
        <v>4749000</v>
      </c>
      <c r="G29" s="5">
        <f t="shared" si="5"/>
        <v>1891000</v>
      </c>
      <c r="H29" s="5">
        <f t="shared" ref="H29:I29" si="6">SUM(H5:H28)</f>
        <v>612000</v>
      </c>
      <c r="I29" s="5">
        <f t="shared" si="6"/>
        <v>262000</v>
      </c>
      <c r="J29" s="5">
        <f>SUM(J5:J28)</f>
        <v>28000000</v>
      </c>
      <c r="K29" s="5">
        <f>SUM(K4:K28)</f>
        <v>2753000</v>
      </c>
      <c r="L29" s="5">
        <f>SUM(L4:L28)</f>
        <v>5710000</v>
      </c>
      <c r="M29" s="5">
        <f>SUM(M5:M28)</f>
        <v>29152000</v>
      </c>
      <c r="N29" s="5">
        <f>SUM(N4:N28)</f>
        <v>9984000</v>
      </c>
      <c r="O29" s="1">
        <f>B29+C29+D29+F29+H29+K29+L29+M29+N29+J29</f>
        <v>108440000</v>
      </c>
      <c r="P29" s="5">
        <f>SUM(P4:P28)</f>
        <v>1881778000</v>
      </c>
      <c r="Q29" s="5">
        <f>SUM(Q4:Q28)</f>
        <v>5321000</v>
      </c>
      <c r="R29" s="5">
        <f>SUM(R4:R28)</f>
        <v>1768017000</v>
      </c>
      <c r="S29" s="5">
        <f>SUM(S5:S28)</f>
        <v>0</v>
      </c>
      <c r="T29" s="5">
        <f>SUM(T4:T28)</f>
        <v>1871794000</v>
      </c>
    </row>
    <row r="30" spans="1:20" x14ac:dyDescent="0.25">
      <c r="B30" s="6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3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="85" zoomScaleNormal="85" workbookViewId="0">
      <pane xSplit="4" ySplit="1" topLeftCell="E2" activePane="bottomRight" state="frozen"/>
      <selection pane="topRight" activeCell="C1" sqref="C1"/>
      <selection pane="bottomLeft" activeCell="A3" sqref="A3"/>
      <selection pane="bottomRight" sqref="A1:T1"/>
    </sheetView>
  </sheetViews>
  <sheetFormatPr defaultColWidth="9" defaultRowHeight="16.5" x14ac:dyDescent="0.25"/>
  <cols>
    <col min="1" max="1" width="9" style="15"/>
    <col min="2" max="2" width="14.75" style="15" customWidth="1"/>
    <col min="3" max="13" width="9" style="14"/>
    <col min="14" max="15" width="9.875" style="14" customWidth="1"/>
    <col min="16" max="16" width="10.5" style="14" customWidth="1"/>
    <col min="17" max="17" width="9" style="14"/>
    <col min="18" max="18" width="10.875" style="14" customWidth="1"/>
    <col min="19" max="20" width="17.875" style="14" customWidth="1"/>
    <col min="21" max="16384" width="9" style="14"/>
  </cols>
  <sheetData>
    <row r="1" spans="1:34" ht="21.75" thickBot="1" x14ac:dyDescent="0.3">
      <c r="A1" s="218" t="s">
        <v>233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ht="27" customHeight="1" thickBot="1" x14ac:dyDescent="0.3">
      <c r="A2" s="42"/>
      <c r="B2" s="43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20"/>
      <c r="S2" s="221" t="s">
        <v>50</v>
      </c>
      <c r="T2" s="222"/>
    </row>
    <row r="3" spans="1:34" ht="27" customHeight="1" thickBot="1" x14ac:dyDescent="0.3">
      <c r="A3" s="44"/>
      <c r="B3" s="45"/>
      <c r="C3" s="225" t="s">
        <v>49</v>
      </c>
      <c r="D3" s="226"/>
      <c r="E3" s="227"/>
      <c r="F3" s="225" t="s">
        <v>113</v>
      </c>
      <c r="G3" s="228"/>
      <c r="H3" s="229" t="s">
        <v>114</v>
      </c>
      <c r="I3" s="228"/>
      <c r="J3" s="229" t="s">
        <v>115</v>
      </c>
      <c r="K3" s="228"/>
      <c r="L3" s="229" t="s">
        <v>116</v>
      </c>
      <c r="M3" s="228"/>
      <c r="N3" s="229" t="s">
        <v>117</v>
      </c>
      <c r="O3" s="227"/>
      <c r="P3" s="230" t="s">
        <v>118</v>
      </c>
      <c r="Q3" s="232" t="s">
        <v>119</v>
      </c>
      <c r="R3" s="234" t="s">
        <v>120</v>
      </c>
      <c r="S3" s="236" t="s">
        <v>121</v>
      </c>
      <c r="T3" s="238" t="s">
        <v>171</v>
      </c>
    </row>
    <row r="4" spans="1:34" ht="29.25" thickBot="1" x14ac:dyDescent="0.3">
      <c r="A4" s="46" t="s">
        <v>48</v>
      </c>
      <c r="B4" s="47" t="s">
        <v>47</v>
      </c>
      <c r="C4" s="48" t="s">
        <v>230</v>
      </c>
      <c r="D4" s="49" t="s">
        <v>231</v>
      </c>
      <c r="E4" s="151" t="s">
        <v>232</v>
      </c>
      <c r="F4" s="50" t="s">
        <v>123</v>
      </c>
      <c r="G4" s="50" t="s">
        <v>122</v>
      </c>
      <c r="H4" s="50" t="s">
        <v>123</v>
      </c>
      <c r="I4" s="50" t="s">
        <v>122</v>
      </c>
      <c r="J4" s="50" t="s">
        <v>123</v>
      </c>
      <c r="K4" s="50" t="s">
        <v>122</v>
      </c>
      <c r="L4" s="50" t="s">
        <v>123</v>
      </c>
      <c r="M4" s="50" t="s">
        <v>122</v>
      </c>
      <c r="N4" s="50" t="s">
        <v>123</v>
      </c>
      <c r="O4" s="51" t="s">
        <v>122</v>
      </c>
      <c r="P4" s="231"/>
      <c r="Q4" s="233"/>
      <c r="R4" s="235"/>
      <c r="S4" s="237"/>
      <c r="T4" s="239"/>
      <c r="V4" s="97"/>
    </row>
    <row r="5" spans="1:34" ht="18.75" x14ac:dyDescent="0.25">
      <c r="A5" s="52">
        <v>1</v>
      </c>
      <c r="B5" s="53" t="s">
        <v>147</v>
      </c>
      <c r="C5" s="55">
        <f t="shared" ref="C5:C28" si="0">D5+E5</f>
        <v>11</v>
      </c>
      <c r="D5" s="56">
        <v>12</v>
      </c>
      <c r="E5" s="57">
        <v>-1</v>
      </c>
      <c r="F5" s="54">
        <v>3</v>
      </c>
      <c r="G5" s="58">
        <v>6</v>
      </c>
      <c r="H5" s="59"/>
      <c r="I5" s="58"/>
      <c r="J5" s="54">
        <v>1</v>
      </c>
      <c r="K5" s="58">
        <v>3</v>
      </c>
      <c r="L5" s="60"/>
      <c r="M5" s="61"/>
      <c r="N5" s="60">
        <v>1</v>
      </c>
      <c r="O5" s="62">
        <v>3</v>
      </c>
      <c r="P5" s="63">
        <v>15</v>
      </c>
      <c r="Q5" s="64">
        <v>16</v>
      </c>
      <c r="R5" s="64">
        <v>1</v>
      </c>
      <c r="S5" s="65">
        <v>180000</v>
      </c>
      <c r="T5" s="66">
        <v>48000</v>
      </c>
    </row>
    <row r="6" spans="1:34" ht="18.75" x14ac:dyDescent="0.25">
      <c r="A6" s="67">
        <v>2</v>
      </c>
      <c r="B6" s="68" t="s">
        <v>148</v>
      </c>
      <c r="C6" s="55">
        <f t="shared" si="0"/>
        <v>37</v>
      </c>
      <c r="D6" s="70">
        <v>38</v>
      </c>
      <c r="E6" s="57">
        <v>-1</v>
      </c>
      <c r="F6" s="69"/>
      <c r="G6" s="71"/>
      <c r="H6" s="72">
        <v>6</v>
      </c>
      <c r="I6" s="71">
        <v>18</v>
      </c>
      <c r="J6" s="69">
        <v>1</v>
      </c>
      <c r="K6" s="71">
        <v>3</v>
      </c>
      <c r="L6" s="73"/>
      <c r="M6" s="74"/>
      <c r="N6" s="73">
        <v>1</v>
      </c>
      <c r="O6" s="75">
        <v>3</v>
      </c>
      <c r="P6" s="63">
        <v>44</v>
      </c>
      <c r="Q6" s="64">
        <v>45</v>
      </c>
      <c r="R6" s="76">
        <v>1</v>
      </c>
      <c r="S6" s="65">
        <v>528000</v>
      </c>
      <c r="T6" s="66">
        <v>48000</v>
      </c>
    </row>
    <row r="7" spans="1:34" ht="18.75" x14ac:dyDescent="0.25">
      <c r="A7" s="67">
        <v>3</v>
      </c>
      <c r="B7" s="68" t="s">
        <v>149</v>
      </c>
      <c r="C7" s="55">
        <f t="shared" si="0"/>
        <v>48</v>
      </c>
      <c r="D7" s="70">
        <v>48</v>
      </c>
      <c r="E7" s="77">
        <v>0</v>
      </c>
      <c r="F7" s="69">
        <v>3</v>
      </c>
      <c r="G7" s="71">
        <v>7</v>
      </c>
      <c r="H7" s="72">
        <v>3</v>
      </c>
      <c r="I7" s="71">
        <v>9</v>
      </c>
      <c r="J7" s="69">
        <v>2</v>
      </c>
      <c r="K7" s="71">
        <v>6</v>
      </c>
      <c r="L7" s="73"/>
      <c r="M7" s="74"/>
      <c r="N7" s="73">
        <v>3</v>
      </c>
      <c r="O7" s="75">
        <v>9</v>
      </c>
      <c r="P7" s="63">
        <v>57</v>
      </c>
      <c r="Q7" s="64">
        <v>59</v>
      </c>
      <c r="R7" s="76">
        <v>2</v>
      </c>
      <c r="S7" s="65">
        <v>684000</v>
      </c>
      <c r="T7" s="66">
        <v>96000</v>
      </c>
    </row>
    <row r="8" spans="1:34" ht="18.75" x14ac:dyDescent="0.25">
      <c r="A8" s="67">
        <v>4</v>
      </c>
      <c r="B8" s="68" t="s">
        <v>150</v>
      </c>
      <c r="C8" s="55">
        <f t="shared" si="0"/>
        <v>18</v>
      </c>
      <c r="D8" s="70">
        <v>18</v>
      </c>
      <c r="E8" s="77">
        <v>0</v>
      </c>
      <c r="F8" s="69">
        <v>3</v>
      </c>
      <c r="G8" s="71">
        <f>8-1</f>
        <v>7</v>
      </c>
      <c r="H8" s="72"/>
      <c r="I8" s="71"/>
      <c r="J8" s="69"/>
      <c r="K8" s="71"/>
      <c r="L8" s="73"/>
      <c r="M8" s="74"/>
      <c r="N8" s="73">
        <v>2</v>
      </c>
      <c r="O8" s="75">
        <v>6</v>
      </c>
      <c r="P8" s="63">
        <v>23</v>
      </c>
      <c r="Q8" s="64">
        <v>23</v>
      </c>
      <c r="R8" s="76">
        <v>0</v>
      </c>
      <c r="S8" s="65">
        <v>276000</v>
      </c>
      <c r="T8" s="66">
        <v>0</v>
      </c>
    </row>
    <row r="9" spans="1:34" ht="18.75" x14ac:dyDescent="0.25">
      <c r="A9" s="67">
        <v>5</v>
      </c>
      <c r="B9" s="68" t="s">
        <v>151</v>
      </c>
      <c r="C9" s="55">
        <f t="shared" si="0"/>
        <v>9</v>
      </c>
      <c r="D9" s="70">
        <v>9</v>
      </c>
      <c r="E9" s="77">
        <v>0</v>
      </c>
      <c r="F9" s="69"/>
      <c r="G9" s="71"/>
      <c r="H9" s="72"/>
      <c r="I9" s="71"/>
      <c r="J9" s="69">
        <v>1</v>
      </c>
      <c r="K9" s="71">
        <v>3</v>
      </c>
      <c r="L9" s="73"/>
      <c r="M9" s="74"/>
      <c r="N9" s="73">
        <v>2</v>
      </c>
      <c r="O9" s="75">
        <v>4</v>
      </c>
      <c r="P9" s="63">
        <v>11</v>
      </c>
      <c r="Q9" s="64">
        <v>12</v>
      </c>
      <c r="R9" s="76">
        <v>1</v>
      </c>
      <c r="S9" s="65">
        <v>132000</v>
      </c>
      <c r="T9" s="66">
        <v>48000</v>
      </c>
    </row>
    <row r="10" spans="1:34" ht="18.75" x14ac:dyDescent="0.25">
      <c r="A10" s="67">
        <v>6</v>
      </c>
      <c r="B10" s="68" t="s">
        <v>152</v>
      </c>
      <c r="C10" s="55">
        <f t="shared" si="0"/>
        <v>8</v>
      </c>
      <c r="D10" s="70">
        <v>10</v>
      </c>
      <c r="E10" s="57">
        <v>-2</v>
      </c>
      <c r="F10" s="69"/>
      <c r="G10" s="71"/>
      <c r="H10" s="72"/>
      <c r="I10" s="71"/>
      <c r="J10" s="69">
        <v>1</v>
      </c>
      <c r="K10" s="71">
        <v>2</v>
      </c>
      <c r="L10" s="73"/>
      <c r="M10" s="74"/>
      <c r="N10" s="73">
        <v>1</v>
      </c>
      <c r="O10" s="75">
        <v>2</v>
      </c>
      <c r="P10" s="63">
        <v>9</v>
      </c>
      <c r="Q10" s="64">
        <v>10</v>
      </c>
      <c r="R10" s="76">
        <v>1</v>
      </c>
      <c r="S10" s="65">
        <v>108000</v>
      </c>
      <c r="T10" s="66">
        <v>48000</v>
      </c>
    </row>
    <row r="11" spans="1:34" ht="18.75" x14ac:dyDescent="0.25">
      <c r="A11" s="67">
        <v>7</v>
      </c>
      <c r="B11" s="68" t="s">
        <v>153</v>
      </c>
      <c r="C11" s="55">
        <f t="shared" si="0"/>
        <v>23</v>
      </c>
      <c r="D11" s="70">
        <v>23</v>
      </c>
      <c r="E11" s="77">
        <v>0</v>
      </c>
      <c r="F11" s="69">
        <v>3</v>
      </c>
      <c r="G11" s="71">
        <v>8</v>
      </c>
      <c r="H11" s="72"/>
      <c r="I11" s="71"/>
      <c r="J11" s="69"/>
      <c r="K11" s="71"/>
      <c r="L11" s="73">
        <v>4</v>
      </c>
      <c r="M11" s="74">
        <f>8+1</f>
        <v>9</v>
      </c>
      <c r="N11" s="73">
        <v>2</v>
      </c>
      <c r="O11" s="75">
        <v>6</v>
      </c>
      <c r="P11" s="63">
        <v>32</v>
      </c>
      <c r="Q11" s="64">
        <v>32</v>
      </c>
      <c r="R11" s="76">
        <v>0</v>
      </c>
      <c r="S11" s="65">
        <v>384000</v>
      </c>
      <c r="T11" s="66">
        <v>0</v>
      </c>
    </row>
    <row r="12" spans="1:34" ht="18.75" x14ac:dyDescent="0.25">
      <c r="A12" s="67">
        <v>8</v>
      </c>
      <c r="B12" s="68" t="s">
        <v>154</v>
      </c>
      <c r="C12" s="55">
        <f t="shared" si="0"/>
        <v>9</v>
      </c>
      <c r="D12" s="70">
        <v>9</v>
      </c>
      <c r="E12" s="77">
        <v>0</v>
      </c>
      <c r="F12" s="69">
        <v>3</v>
      </c>
      <c r="G12" s="152">
        <v>6</v>
      </c>
      <c r="H12" s="72">
        <v>3</v>
      </c>
      <c r="I12" s="70">
        <v>9</v>
      </c>
      <c r="J12" s="69"/>
      <c r="K12" s="71"/>
      <c r="L12" s="73"/>
      <c r="M12" s="74"/>
      <c r="N12" s="73">
        <v>1</v>
      </c>
      <c r="O12" s="75">
        <v>3</v>
      </c>
      <c r="P12" s="63">
        <v>16</v>
      </c>
      <c r="Q12" s="64">
        <v>16</v>
      </c>
      <c r="R12" s="76">
        <v>0</v>
      </c>
      <c r="S12" s="65">
        <v>192000</v>
      </c>
      <c r="T12" s="66">
        <v>0</v>
      </c>
    </row>
    <row r="13" spans="1:34" ht="18.75" x14ac:dyDescent="0.25">
      <c r="A13" s="67">
        <v>9</v>
      </c>
      <c r="B13" s="68" t="s">
        <v>155</v>
      </c>
      <c r="C13" s="55">
        <f t="shared" si="0"/>
        <v>9</v>
      </c>
      <c r="D13" s="70">
        <v>8</v>
      </c>
      <c r="E13" s="57">
        <v>1</v>
      </c>
      <c r="F13" s="69"/>
      <c r="G13" s="71"/>
      <c r="H13" s="72"/>
      <c r="I13" s="71"/>
      <c r="J13" s="69"/>
      <c r="K13" s="71"/>
      <c r="L13" s="73"/>
      <c r="M13" s="74"/>
      <c r="N13" s="73">
        <v>1</v>
      </c>
      <c r="O13" s="75">
        <v>3</v>
      </c>
      <c r="P13" s="63">
        <v>10</v>
      </c>
      <c r="Q13" s="64">
        <v>10</v>
      </c>
      <c r="R13" s="76">
        <v>0</v>
      </c>
      <c r="S13" s="65">
        <v>120000</v>
      </c>
      <c r="T13" s="66">
        <v>0</v>
      </c>
    </row>
    <row r="14" spans="1:34" ht="18.75" x14ac:dyDescent="0.25">
      <c r="A14" s="67">
        <v>10</v>
      </c>
      <c r="B14" s="68" t="s">
        <v>156</v>
      </c>
      <c r="C14" s="55">
        <f t="shared" si="0"/>
        <v>4</v>
      </c>
      <c r="D14" s="70">
        <v>4</v>
      </c>
      <c r="E14" s="77">
        <v>0</v>
      </c>
      <c r="F14" s="69"/>
      <c r="G14" s="71"/>
      <c r="H14" s="72"/>
      <c r="I14" s="71"/>
      <c r="J14" s="69"/>
      <c r="K14" s="71"/>
      <c r="L14" s="73"/>
      <c r="M14" s="74"/>
      <c r="N14" s="73">
        <v>1</v>
      </c>
      <c r="O14" s="75">
        <v>3</v>
      </c>
      <c r="P14" s="63">
        <v>5</v>
      </c>
      <c r="Q14" s="64">
        <v>5</v>
      </c>
      <c r="R14" s="76">
        <v>0</v>
      </c>
      <c r="S14" s="65">
        <v>60000</v>
      </c>
      <c r="T14" s="66">
        <v>0</v>
      </c>
    </row>
    <row r="15" spans="1:34" ht="18.75" x14ac:dyDescent="0.25">
      <c r="A15" s="67">
        <v>11</v>
      </c>
      <c r="B15" s="68" t="s">
        <v>157</v>
      </c>
      <c r="C15" s="55">
        <f t="shared" si="0"/>
        <v>6</v>
      </c>
      <c r="D15" s="70">
        <v>6</v>
      </c>
      <c r="E15" s="77">
        <v>0</v>
      </c>
      <c r="F15" s="69"/>
      <c r="G15" s="71"/>
      <c r="H15" s="72"/>
      <c r="I15" s="71"/>
      <c r="J15" s="69"/>
      <c r="K15" s="71"/>
      <c r="L15" s="73"/>
      <c r="M15" s="74"/>
      <c r="N15" s="73"/>
      <c r="O15" s="75"/>
      <c r="P15" s="63">
        <v>6</v>
      </c>
      <c r="Q15" s="64">
        <v>6</v>
      </c>
      <c r="R15" s="76">
        <v>0</v>
      </c>
      <c r="S15" s="65">
        <v>72000</v>
      </c>
      <c r="T15" s="66">
        <v>0</v>
      </c>
    </row>
    <row r="16" spans="1:34" ht="18.75" x14ac:dyDescent="0.25">
      <c r="A16" s="67">
        <v>12</v>
      </c>
      <c r="B16" s="68" t="s">
        <v>158</v>
      </c>
      <c r="C16" s="55">
        <f t="shared" si="0"/>
        <v>10</v>
      </c>
      <c r="D16" s="70">
        <v>10</v>
      </c>
      <c r="E16" s="77">
        <v>0</v>
      </c>
      <c r="F16" s="69"/>
      <c r="G16" s="71"/>
      <c r="H16" s="72"/>
      <c r="I16" s="71"/>
      <c r="J16" s="69">
        <v>1</v>
      </c>
      <c r="K16" s="71">
        <v>3</v>
      </c>
      <c r="L16" s="73"/>
      <c r="M16" s="74"/>
      <c r="N16" s="73">
        <v>1</v>
      </c>
      <c r="O16" s="75">
        <v>3</v>
      </c>
      <c r="P16" s="63">
        <v>11</v>
      </c>
      <c r="Q16" s="64">
        <v>12</v>
      </c>
      <c r="R16" s="76">
        <v>1</v>
      </c>
      <c r="S16" s="65">
        <v>132000</v>
      </c>
      <c r="T16" s="66">
        <v>48000</v>
      </c>
    </row>
    <row r="17" spans="1:20" ht="18.75" x14ac:dyDescent="0.25">
      <c r="A17" s="67">
        <v>13</v>
      </c>
      <c r="B17" s="68" t="s">
        <v>159</v>
      </c>
      <c r="C17" s="55">
        <f t="shared" si="0"/>
        <v>3</v>
      </c>
      <c r="D17" s="70">
        <v>3</v>
      </c>
      <c r="E17" s="77">
        <v>0</v>
      </c>
      <c r="F17" s="69"/>
      <c r="G17" s="71"/>
      <c r="H17" s="72"/>
      <c r="I17" s="71"/>
      <c r="J17" s="69"/>
      <c r="K17" s="71"/>
      <c r="L17" s="73"/>
      <c r="M17" s="74"/>
      <c r="N17" s="73"/>
      <c r="O17" s="75"/>
      <c r="P17" s="63">
        <v>3</v>
      </c>
      <c r="Q17" s="64">
        <v>3</v>
      </c>
      <c r="R17" s="76">
        <v>0</v>
      </c>
      <c r="S17" s="65">
        <v>36000</v>
      </c>
      <c r="T17" s="66">
        <v>0</v>
      </c>
    </row>
    <row r="18" spans="1:20" ht="18.75" x14ac:dyDescent="0.25">
      <c r="A18" s="67">
        <v>14</v>
      </c>
      <c r="B18" s="68" t="s">
        <v>160</v>
      </c>
      <c r="C18" s="55">
        <f t="shared" si="0"/>
        <v>6</v>
      </c>
      <c r="D18" s="70">
        <v>6</v>
      </c>
      <c r="E18" s="77">
        <v>0</v>
      </c>
      <c r="F18" s="69">
        <v>3</v>
      </c>
      <c r="G18" s="71">
        <v>8</v>
      </c>
      <c r="H18" s="72"/>
      <c r="I18" s="71"/>
      <c r="J18" s="69"/>
      <c r="K18" s="71"/>
      <c r="L18" s="73">
        <v>1</v>
      </c>
      <c r="M18" s="74">
        <v>3</v>
      </c>
      <c r="N18" s="73"/>
      <c r="O18" s="75"/>
      <c r="P18" s="63">
        <v>10</v>
      </c>
      <c r="Q18" s="64">
        <v>10</v>
      </c>
      <c r="R18" s="76">
        <v>0</v>
      </c>
      <c r="S18" s="65">
        <v>120000</v>
      </c>
      <c r="T18" s="66">
        <v>0</v>
      </c>
    </row>
    <row r="19" spans="1:20" ht="18.75" x14ac:dyDescent="0.25">
      <c r="A19" s="67">
        <v>15</v>
      </c>
      <c r="B19" s="68" t="s">
        <v>161</v>
      </c>
      <c r="C19" s="55">
        <f t="shared" si="0"/>
        <v>3</v>
      </c>
      <c r="D19" s="70">
        <v>3</v>
      </c>
      <c r="E19" s="77">
        <v>0</v>
      </c>
      <c r="F19" s="69"/>
      <c r="G19" s="71"/>
      <c r="H19" s="72"/>
      <c r="I19" s="71"/>
      <c r="J19" s="69"/>
      <c r="K19" s="71"/>
      <c r="L19" s="73"/>
      <c r="M19" s="74"/>
      <c r="N19" s="73"/>
      <c r="O19" s="75"/>
      <c r="P19" s="63">
        <v>3</v>
      </c>
      <c r="Q19" s="64">
        <v>3</v>
      </c>
      <c r="R19" s="76">
        <v>0</v>
      </c>
      <c r="S19" s="65">
        <v>36000</v>
      </c>
      <c r="T19" s="66">
        <v>0</v>
      </c>
    </row>
    <row r="20" spans="1:20" ht="18.75" x14ac:dyDescent="0.25">
      <c r="A20" s="67">
        <v>16</v>
      </c>
      <c r="B20" s="68" t="s">
        <v>162</v>
      </c>
      <c r="C20" s="55">
        <f t="shared" si="0"/>
        <v>6</v>
      </c>
      <c r="D20" s="70">
        <v>6</v>
      </c>
      <c r="E20" s="77">
        <v>0</v>
      </c>
      <c r="F20" s="69">
        <v>3</v>
      </c>
      <c r="G20" s="70">
        <v>7</v>
      </c>
      <c r="H20" s="72"/>
      <c r="I20" s="71"/>
      <c r="J20" s="69">
        <v>1</v>
      </c>
      <c r="K20" s="71">
        <v>2</v>
      </c>
      <c r="L20" s="73"/>
      <c r="M20" s="74"/>
      <c r="N20" s="73">
        <v>1</v>
      </c>
      <c r="O20" s="75">
        <v>2</v>
      </c>
      <c r="P20" s="63">
        <v>10</v>
      </c>
      <c r="Q20" s="64">
        <v>11</v>
      </c>
      <c r="R20" s="76">
        <v>1</v>
      </c>
      <c r="S20" s="65">
        <v>120000</v>
      </c>
      <c r="T20" s="66">
        <v>48000</v>
      </c>
    </row>
    <row r="21" spans="1:20" ht="18.75" x14ac:dyDescent="0.25">
      <c r="A21" s="67">
        <v>17</v>
      </c>
      <c r="B21" s="68" t="s">
        <v>163</v>
      </c>
      <c r="C21" s="55">
        <f t="shared" si="0"/>
        <v>3</v>
      </c>
      <c r="D21" s="70">
        <v>3</v>
      </c>
      <c r="E21" s="77">
        <v>0</v>
      </c>
      <c r="F21" s="69">
        <v>3</v>
      </c>
      <c r="G21" s="70">
        <v>7</v>
      </c>
      <c r="H21" s="72"/>
      <c r="I21" s="71"/>
      <c r="J21" s="69"/>
      <c r="K21" s="71"/>
      <c r="L21" s="73"/>
      <c r="M21" s="74"/>
      <c r="N21" s="73"/>
      <c r="O21" s="75"/>
      <c r="P21" s="63">
        <v>6</v>
      </c>
      <c r="Q21" s="64">
        <v>6</v>
      </c>
      <c r="R21" s="76">
        <v>0</v>
      </c>
      <c r="S21" s="65">
        <v>72000</v>
      </c>
      <c r="T21" s="66">
        <v>0</v>
      </c>
    </row>
    <row r="22" spans="1:20" ht="18.75" x14ac:dyDescent="0.25">
      <c r="A22" s="67">
        <v>18</v>
      </c>
      <c r="B22" s="68" t="s">
        <v>164</v>
      </c>
      <c r="C22" s="55">
        <f t="shared" si="0"/>
        <v>16</v>
      </c>
      <c r="D22" s="70">
        <v>16</v>
      </c>
      <c r="E22" s="77">
        <v>0</v>
      </c>
      <c r="F22" s="69">
        <v>3</v>
      </c>
      <c r="G22" s="70">
        <v>7</v>
      </c>
      <c r="H22" s="72"/>
      <c r="I22" s="71"/>
      <c r="J22" s="69">
        <v>1</v>
      </c>
      <c r="K22" s="71">
        <v>3</v>
      </c>
      <c r="L22" s="73"/>
      <c r="M22" s="74"/>
      <c r="N22" s="73">
        <v>1</v>
      </c>
      <c r="O22" s="75">
        <v>3</v>
      </c>
      <c r="P22" s="63">
        <v>20</v>
      </c>
      <c r="Q22" s="64">
        <v>21</v>
      </c>
      <c r="R22" s="76">
        <v>1</v>
      </c>
      <c r="S22" s="65">
        <v>240000</v>
      </c>
      <c r="T22" s="66">
        <v>48000</v>
      </c>
    </row>
    <row r="23" spans="1:20" ht="18.75" x14ac:dyDescent="0.25">
      <c r="A23" s="67">
        <v>19</v>
      </c>
      <c r="B23" s="68" t="s">
        <v>165</v>
      </c>
      <c r="C23" s="55">
        <f t="shared" si="0"/>
        <v>3</v>
      </c>
      <c r="D23" s="70">
        <v>3</v>
      </c>
      <c r="E23" s="77">
        <v>0</v>
      </c>
      <c r="F23" s="69"/>
      <c r="G23" s="70"/>
      <c r="H23" s="72"/>
      <c r="I23" s="71"/>
      <c r="J23" s="69"/>
      <c r="K23" s="71"/>
      <c r="L23" s="73">
        <v>1</v>
      </c>
      <c r="M23" s="74">
        <v>1</v>
      </c>
      <c r="N23" s="73"/>
      <c r="O23" s="75"/>
      <c r="P23" s="63">
        <v>4</v>
      </c>
      <c r="Q23" s="64">
        <v>4</v>
      </c>
      <c r="R23" s="76">
        <v>0</v>
      </c>
      <c r="S23" s="65">
        <v>48000</v>
      </c>
      <c r="T23" s="66">
        <v>0</v>
      </c>
    </row>
    <row r="24" spans="1:20" ht="18.75" x14ac:dyDescent="0.25">
      <c r="A24" s="67">
        <v>20</v>
      </c>
      <c r="B24" s="68" t="s">
        <v>166</v>
      </c>
      <c r="C24" s="55">
        <f t="shared" si="0"/>
        <v>3</v>
      </c>
      <c r="D24" s="70">
        <v>3</v>
      </c>
      <c r="E24" s="77">
        <v>0</v>
      </c>
      <c r="F24" s="69"/>
      <c r="G24" s="71"/>
      <c r="H24" s="72"/>
      <c r="I24" s="71"/>
      <c r="J24" s="69"/>
      <c r="K24" s="71"/>
      <c r="L24" s="73">
        <v>1</v>
      </c>
      <c r="M24" s="74">
        <v>1</v>
      </c>
      <c r="N24" s="73"/>
      <c r="O24" s="75"/>
      <c r="P24" s="63">
        <v>4</v>
      </c>
      <c r="Q24" s="64">
        <v>4</v>
      </c>
      <c r="R24" s="76">
        <v>0</v>
      </c>
      <c r="S24" s="65">
        <v>48000</v>
      </c>
      <c r="T24" s="66">
        <v>0</v>
      </c>
    </row>
    <row r="25" spans="1:20" ht="18.75" x14ac:dyDescent="0.25">
      <c r="A25" s="67">
        <v>21</v>
      </c>
      <c r="B25" s="68" t="s">
        <v>167</v>
      </c>
      <c r="C25" s="55">
        <f t="shared" si="0"/>
        <v>4</v>
      </c>
      <c r="D25" s="70">
        <v>4</v>
      </c>
      <c r="E25" s="77">
        <v>0</v>
      </c>
      <c r="F25" s="69"/>
      <c r="G25" s="71"/>
      <c r="H25" s="72"/>
      <c r="I25" s="71"/>
      <c r="J25" s="69">
        <v>1</v>
      </c>
      <c r="K25" s="71">
        <v>3</v>
      </c>
      <c r="L25" s="73"/>
      <c r="M25" s="74"/>
      <c r="N25" s="73"/>
      <c r="O25" s="75"/>
      <c r="P25" s="63">
        <v>4</v>
      </c>
      <c r="Q25" s="64">
        <v>5</v>
      </c>
      <c r="R25" s="76">
        <v>1</v>
      </c>
      <c r="S25" s="65">
        <v>48000</v>
      </c>
      <c r="T25" s="66">
        <v>48000</v>
      </c>
    </row>
    <row r="26" spans="1:20" ht="18.75" x14ac:dyDescent="0.25">
      <c r="A26" s="67">
        <v>22</v>
      </c>
      <c r="B26" s="68" t="s">
        <v>168</v>
      </c>
      <c r="C26" s="55">
        <f t="shared" si="0"/>
        <v>3</v>
      </c>
      <c r="D26" s="70">
        <v>3</v>
      </c>
      <c r="E26" s="77">
        <v>0</v>
      </c>
      <c r="F26" s="69"/>
      <c r="G26" s="71"/>
      <c r="H26" s="72"/>
      <c r="I26" s="71"/>
      <c r="J26" s="69"/>
      <c r="K26" s="71"/>
      <c r="L26" s="73">
        <v>1</v>
      </c>
      <c r="M26" s="74">
        <v>1</v>
      </c>
      <c r="N26" s="73"/>
      <c r="O26" s="75"/>
      <c r="P26" s="63">
        <v>4</v>
      </c>
      <c r="Q26" s="64">
        <v>4</v>
      </c>
      <c r="R26" s="76">
        <v>0</v>
      </c>
      <c r="S26" s="65">
        <v>48000</v>
      </c>
      <c r="T26" s="66">
        <v>0</v>
      </c>
    </row>
    <row r="27" spans="1:20" ht="18.75" x14ac:dyDescent="0.25">
      <c r="A27" s="67">
        <v>23</v>
      </c>
      <c r="B27" s="68" t="s">
        <v>169</v>
      </c>
      <c r="C27" s="55">
        <f t="shared" si="0"/>
        <v>3</v>
      </c>
      <c r="D27" s="70">
        <v>3</v>
      </c>
      <c r="E27" s="77">
        <v>0</v>
      </c>
      <c r="F27" s="69"/>
      <c r="G27" s="71"/>
      <c r="H27" s="72"/>
      <c r="I27" s="71"/>
      <c r="J27" s="69"/>
      <c r="K27" s="71"/>
      <c r="L27" s="73"/>
      <c r="M27" s="74"/>
      <c r="N27" s="73"/>
      <c r="O27" s="75"/>
      <c r="P27" s="63">
        <v>3</v>
      </c>
      <c r="Q27" s="64">
        <v>3</v>
      </c>
      <c r="R27" s="76">
        <v>0</v>
      </c>
      <c r="S27" s="65">
        <v>36000</v>
      </c>
      <c r="T27" s="66">
        <v>0</v>
      </c>
    </row>
    <row r="28" spans="1:20" ht="19.5" thickBot="1" x14ac:dyDescent="0.3">
      <c r="A28" s="78">
        <v>24</v>
      </c>
      <c r="B28" s="79" t="s">
        <v>170</v>
      </c>
      <c r="C28" s="55">
        <f t="shared" si="0"/>
        <v>4</v>
      </c>
      <c r="D28" s="100">
        <v>4</v>
      </c>
      <c r="E28" s="101">
        <v>0</v>
      </c>
      <c r="F28" s="80"/>
      <c r="G28" s="81"/>
      <c r="H28" s="82"/>
      <c r="I28" s="81"/>
      <c r="J28" s="80"/>
      <c r="K28" s="81"/>
      <c r="L28" s="83"/>
      <c r="M28" s="84"/>
      <c r="N28" s="83"/>
      <c r="O28" s="85"/>
      <c r="P28" s="86">
        <v>4</v>
      </c>
      <c r="Q28" s="87">
        <v>4</v>
      </c>
      <c r="R28" s="88">
        <v>0</v>
      </c>
      <c r="S28" s="153">
        <v>48000</v>
      </c>
      <c r="T28" s="89">
        <v>0</v>
      </c>
    </row>
    <row r="29" spans="1:20" ht="17.25" thickBot="1" x14ac:dyDescent="0.3">
      <c r="A29" s="223" t="s">
        <v>124</v>
      </c>
      <c r="B29" s="224"/>
      <c r="C29" s="92">
        <f t="shared" ref="C29:O29" si="1">SUM(C5:C28)</f>
        <v>249</v>
      </c>
      <c r="D29" s="91">
        <f>SUM(D5:D28)</f>
        <v>252</v>
      </c>
      <c r="E29" s="91">
        <f t="shared" si="1"/>
        <v>-3</v>
      </c>
      <c r="F29" s="91">
        <f t="shared" si="1"/>
        <v>27</v>
      </c>
      <c r="G29" s="91">
        <f t="shared" si="1"/>
        <v>63</v>
      </c>
      <c r="H29" s="91">
        <f t="shared" si="1"/>
        <v>12</v>
      </c>
      <c r="I29" s="91">
        <f t="shared" si="1"/>
        <v>36</v>
      </c>
      <c r="J29" s="91">
        <f t="shared" si="1"/>
        <v>10</v>
      </c>
      <c r="K29" s="91">
        <f t="shared" si="1"/>
        <v>28</v>
      </c>
      <c r="L29" s="91">
        <f t="shared" si="1"/>
        <v>8</v>
      </c>
      <c r="M29" s="91">
        <f t="shared" si="1"/>
        <v>15</v>
      </c>
      <c r="N29" s="91">
        <f t="shared" si="1"/>
        <v>18</v>
      </c>
      <c r="O29" s="93">
        <f t="shared" si="1"/>
        <v>50</v>
      </c>
      <c r="P29" s="90">
        <v>314</v>
      </c>
      <c r="Q29" s="90">
        <v>324</v>
      </c>
      <c r="R29" s="90">
        <v>10</v>
      </c>
      <c r="S29" s="154">
        <v>3768000</v>
      </c>
      <c r="T29" s="155">
        <v>480000</v>
      </c>
    </row>
  </sheetData>
  <mergeCells count="15">
    <mergeCell ref="A1:T1"/>
    <mergeCell ref="C2:R2"/>
    <mergeCell ref="S2:T2"/>
    <mergeCell ref="A29:B29"/>
    <mergeCell ref="C3:E3"/>
    <mergeCell ref="F3:G3"/>
    <mergeCell ref="H3:I3"/>
    <mergeCell ref="J3:K3"/>
    <mergeCell ref="L3:M3"/>
    <mergeCell ref="N3:O3"/>
    <mergeCell ref="P3:P4"/>
    <mergeCell ref="Q3:Q4"/>
    <mergeCell ref="R3:R4"/>
    <mergeCell ref="S3:S4"/>
    <mergeCell ref="T3:T4"/>
  </mergeCells>
  <phoneticPr fontId="21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3" sqref="B3:E26"/>
    </sheetView>
  </sheetViews>
  <sheetFormatPr defaultRowHeight="16.5" x14ac:dyDescent="0.25"/>
  <cols>
    <col min="1" max="1" width="17" style="16" customWidth="1"/>
    <col min="2" max="2" width="20.25" style="16" bestFit="1" customWidth="1"/>
    <col min="3" max="3" width="17.75" style="16" bestFit="1" customWidth="1"/>
    <col min="4" max="4" width="16.5" style="16" bestFit="1" customWidth="1"/>
    <col min="5" max="5" width="14.125" style="16" bestFit="1" customWidth="1"/>
    <col min="6" max="16384" width="9" style="16"/>
  </cols>
  <sheetData>
    <row r="1" spans="1:7" ht="29.45" customHeight="1" thickBot="1" x14ac:dyDescent="0.3">
      <c r="A1" s="240" t="s">
        <v>174</v>
      </c>
      <c r="B1" s="240"/>
      <c r="C1" s="240"/>
      <c r="D1" s="240"/>
      <c r="E1" s="241"/>
    </row>
    <row r="2" spans="1:7" x14ac:dyDescent="0.25">
      <c r="A2" s="36" t="s">
        <v>56</v>
      </c>
      <c r="B2" s="37" t="s">
        <v>55</v>
      </c>
      <c r="C2" s="37" t="s">
        <v>54</v>
      </c>
      <c r="D2" s="37" t="s">
        <v>53</v>
      </c>
      <c r="E2" s="38" t="s">
        <v>52</v>
      </c>
    </row>
    <row r="3" spans="1:7" ht="18.75" customHeight="1" x14ac:dyDescent="0.25">
      <c r="A3" s="22" t="s">
        <v>89</v>
      </c>
      <c r="B3" s="21">
        <v>2</v>
      </c>
      <c r="C3" s="39">
        <v>1600000</v>
      </c>
      <c r="D3" s="40">
        <v>1408000</v>
      </c>
      <c r="E3" s="41">
        <v>192000</v>
      </c>
    </row>
    <row r="4" spans="1:7" ht="18.75" customHeight="1" x14ac:dyDescent="0.25">
      <c r="A4" s="22" t="s">
        <v>90</v>
      </c>
      <c r="B4" s="21">
        <v>3</v>
      </c>
      <c r="C4" s="39">
        <v>2400000</v>
      </c>
      <c r="D4" s="40">
        <v>2112000</v>
      </c>
      <c r="E4" s="41">
        <v>288000</v>
      </c>
    </row>
    <row r="5" spans="1:7" ht="18.75" customHeight="1" x14ac:dyDescent="0.25">
      <c r="A5" s="22" t="s">
        <v>91</v>
      </c>
      <c r="B5" s="21">
        <v>4</v>
      </c>
      <c r="C5" s="39">
        <v>3200000</v>
      </c>
      <c r="D5" s="40">
        <v>2816000</v>
      </c>
      <c r="E5" s="41">
        <v>384000</v>
      </c>
    </row>
    <row r="6" spans="1:7" ht="18.75" customHeight="1" x14ac:dyDescent="0.25">
      <c r="A6" s="22" t="s">
        <v>92</v>
      </c>
      <c r="B6" s="21">
        <v>2</v>
      </c>
      <c r="C6" s="39">
        <v>1600000</v>
      </c>
      <c r="D6" s="40">
        <v>1408000</v>
      </c>
      <c r="E6" s="41">
        <v>192000</v>
      </c>
    </row>
    <row r="7" spans="1:7" ht="18.75" customHeight="1" x14ac:dyDescent="0.25">
      <c r="A7" s="22" t="s">
        <v>93</v>
      </c>
      <c r="B7" s="21">
        <v>1</v>
      </c>
      <c r="C7" s="39">
        <v>800000</v>
      </c>
      <c r="D7" s="40">
        <v>704000</v>
      </c>
      <c r="E7" s="41">
        <v>96000</v>
      </c>
    </row>
    <row r="8" spans="1:7" ht="18.75" customHeight="1" x14ac:dyDescent="0.25">
      <c r="A8" s="22" t="s">
        <v>94</v>
      </c>
      <c r="B8" s="21">
        <v>1</v>
      </c>
      <c r="C8" s="39">
        <v>800000</v>
      </c>
      <c r="D8" s="40">
        <v>704000</v>
      </c>
      <c r="E8" s="41">
        <v>96000</v>
      </c>
    </row>
    <row r="9" spans="1:7" ht="18.75" customHeight="1" x14ac:dyDescent="0.25">
      <c r="A9" s="22" t="s">
        <v>95</v>
      </c>
      <c r="B9" s="21">
        <v>2</v>
      </c>
      <c r="C9" s="39">
        <v>1600000</v>
      </c>
      <c r="D9" s="40">
        <v>1408000</v>
      </c>
      <c r="E9" s="41">
        <v>192000</v>
      </c>
      <c r="G9" s="24"/>
    </row>
    <row r="10" spans="1:7" ht="18.75" customHeight="1" x14ac:dyDescent="0.25">
      <c r="A10" s="22" t="s">
        <v>96</v>
      </c>
      <c r="B10" s="21">
        <v>1</v>
      </c>
      <c r="C10" s="39">
        <v>800000</v>
      </c>
      <c r="D10" s="40">
        <v>704000</v>
      </c>
      <c r="E10" s="41">
        <v>96000</v>
      </c>
      <c r="G10" s="24"/>
    </row>
    <row r="11" spans="1:7" ht="18.75" customHeight="1" x14ac:dyDescent="0.25">
      <c r="A11" s="22" t="s">
        <v>97</v>
      </c>
      <c r="B11" s="21">
        <v>1</v>
      </c>
      <c r="C11" s="39">
        <v>800000</v>
      </c>
      <c r="D11" s="40">
        <v>704000</v>
      </c>
      <c r="E11" s="41">
        <v>96000</v>
      </c>
    </row>
    <row r="12" spans="1:7" ht="18.75" customHeight="1" x14ac:dyDescent="0.25">
      <c r="A12" s="22" t="s">
        <v>98</v>
      </c>
      <c r="B12" s="21">
        <v>1</v>
      </c>
      <c r="C12" s="39">
        <v>800000</v>
      </c>
      <c r="D12" s="40">
        <v>704000</v>
      </c>
      <c r="E12" s="41">
        <v>96000</v>
      </c>
    </row>
    <row r="13" spans="1:7" ht="18.75" customHeight="1" x14ac:dyDescent="0.25">
      <c r="A13" s="22" t="s">
        <v>99</v>
      </c>
      <c r="B13" s="21">
        <v>1</v>
      </c>
      <c r="C13" s="39">
        <v>800000</v>
      </c>
      <c r="D13" s="40">
        <v>704000</v>
      </c>
      <c r="E13" s="41">
        <v>96000</v>
      </c>
    </row>
    <row r="14" spans="1:7" ht="18.75" customHeight="1" x14ac:dyDescent="0.25">
      <c r="A14" s="22" t="s">
        <v>100</v>
      </c>
      <c r="B14" s="21">
        <v>1</v>
      </c>
      <c r="C14" s="39">
        <v>800000</v>
      </c>
      <c r="D14" s="40">
        <v>704000</v>
      </c>
      <c r="E14" s="41">
        <v>96000</v>
      </c>
    </row>
    <row r="15" spans="1:7" ht="18.75" customHeight="1" x14ac:dyDescent="0.25">
      <c r="A15" s="22" t="s">
        <v>101</v>
      </c>
      <c r="B15" s="21">
        <v>1</v>
      </c>
      <c r="C15" s="39">
        <v>800000</v>
      </c>
      <c r="D15" s="40">
        <v>704000</v>
      </c>
      <c r="E15" s="41">
        <v>96000</v>
      </c>
    </row>
    <row r="16" spans="1:7" ht="18.75" customHeight="1" x14ac:dyDescent="0.25">
      <c r="A16" s="22" t="s">
        <v>102</v>
      </c>
      <c r="B16" s="21">
        <v>1</v>
      </c>
      <c r="C16" s="39">
        <v>800000</v>
      </c>
      <c r="D16" s="40">
        <v>704000</v>
      </c>
      <c r="E16" s="41">
        <v>96000</v>
      </c>
    </row>
    <row r="17" spans="1:5" ht="18.75" customHeight="1" x14ac:dyDescent="0.25">
      <c r="A17" s="22" t="s">
        <v>103</v>
      </c>
      <c r="B17" s="21">
        <v>1</v>
      </c>
      <c r="C17" s="39">
        <v>800000</v>
      </c>
      <c r="D17" s="40">
        <v>704000</v>
      </c>
      <c r="E17" s="41">
        <v>96000</v>
      </c>
    </row>
    <row r="18" spans="1:5" ht="18.75" customHeight="1" x14ac:dyDescent="0.25">
      <c r="A18" s="22" t="s">
        <v>104</v>
      </c>
      <c r="B18" s="21">
        <v>1</v>
      </c>
      <c r="C18" s="39">
        <v>800000</v>
      </c>
      <c r="D18" s="40">
        <v>704000</v>
      </c>
      <c r="E18" s="41">
        <v>96000</v>
      </c>
    </row>
    <row r="19" spans="1:5" ht="18.75" customHeight="1" x14ac:dyDescent="0.25">
      <c r="A19" s="22" t="s">
        <v>105</v>
      </c>
      <c r="B19" s="21">
        <v>1</v>
      </c>
      <c r="C19" s="39">
        <v>800000</v>
      </c>
      <c r="D19" s="40">
        <v>704000</v>
      </c>
      <c r="E19" s="41">
        <v>96000</v>
      </c>
    </row>
    <row r="20" spans="1:5" ht="18.75" customHeight="1" x14ac:dyDescent="0.25">
      <c r="A20" s="22" t="s">
        <v>106</v>
      </c>
      <c r="B20" s="21">
        <v>2</v>
      </c>
      <c r="C20" s="39">
        <v>1600000</v>
      </c>
      <c r="D20" s="40">
        <v>1408000</v>
      </c>
      <c r="E20" s="41">
        <v>192000</v>
      </c>
    </row>
    <row r="21" spans="1:5" ht="18.75" customHeight="1" x14ac:dyDescent="0.25">
      <c r="A21" s="22" t="s">
        <v>107</v>
      </c>
      <c r="B21" s="21">
        <v>1</v>
      </c>
      <c r="C21" s="39">
        <v>800000</v>
      </c>
      <c r="D21" s="40">
        <v>704000</v>
      </c>
      <c r="E21" s="41">
        <v>96000</v>
      </c>
    </row>
    <row r="22" spans="1:5" ht="18.75" customHeight="1" x14ac:dyDescent="0.25">
      <c r="A22" s="22" t="s">
        <v>108</v>
      </c>
      <c r="B22" s="21">
        <v>1</v>
      </c>
      <c r="C22" s="39">
        <v>800000</v>
      </c>
      <c r="D22" s="40">
        <v>704000</v>
      </c>
      <c r="E22" s="41">
        <v>96000</v>
      </c>
    </row>
    <row r="23" spans="1:5" ht="18.75" customHeight="1" x14ac:dyDescent="0.25">
      <c r="A23" s="22" t="s">
        <v>109</v>
      </c>
      <c r="B23" s="21">
        <v>1</v>
      </c>
      <c r="C23" s="39">
        <v>800000</v>
      </c>
      <c r="D23" s="40">
        <v>704000</v>
      </c>
      <c r="E23" s="41">
        <v>96000</v>
      </c>
    </row>
    <row r="24" spans="1:5" ht="18.75" customHeight="1" x14ac:dyDescent="0.25">
      <c r="A24" s="22" t="s">
        <v>110</v>
      </c>
      <c r="B24" s="21">
        <v>1</v>
      </c>
      <c r="C24" s="39">
        <v>800000</v>
      </c>
      <c r="D24" s="40">
        <v>704000</v>
      </c>
      <c r="E24" s="41">
        <v>96000</v>
      </c>
    </row>
    <row r="25" spans="1:5" ht="18.75" customHeight="1" x14ac:dyDescent="0.25">
      <c r="A25" s="22" t="s">
        <v>111</v>
      </c>
      <c r="B25" s="21">
        <v>1</v>
      </c>
      <c r="C25" s="39">
        <v>800000</v>
      </c>
      <c r="D25" s="40">
        <v>704000</v>
      </c>
      <c r="E25" s="41">
        <v>96000</v>
      </c>
    </row>
    <row r="26" spans="1:5" ht="18.75" customHeight="1" x14ac:dyDescent="0.25">
      <c r="A26" s="22" t="s">
        <v>112</v>
      </c>
      <c r="B26" s="23">
        <v>1</v>
      </c>
      <c r="C26" s="39">
        <v>800000</v>
      </c>
      <c r="D26" s="40">
        <v>704000</v>
      </c>
      <c r="E26" s="41">
        <v>96000</v>
      </c>
    </row>
    <row r="27" spans="1:5" ht="17.25" thickBot="1" x14ac:dyDescent="0.3">
      <c r="A27" s="20" t="s">
        <v>51</v>
      </c>
      <c r="B27" s="19">
        <f>SUM(B3:B26)</f>
        <v>33</v>
      </c>
      <c r="C27" s="18">
        <f>SUM(C3:C26)</f>
        <v>26400000</v>
      </c>
      <c r="D27" s="17">
        <f>SUM(D3:D26)</f>
        <v>23232000</v>
      </c>
      <c r="E27" s="17">
        <f>SUM(E3:E26)</f>
        <v>3168000</v>
      </c>
    </row>
  </sheetData>
  <mergeCells count="1">
    <mergeCell ref="A1:E1"/>
  </mergeCells>
  <phoneticPr fontId="2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19" sqref="B19"/>
    </sheetView>
  </sheetViews>
  <sheetFormatPr defaultRowHeight="16.5" x14ac:dyDescent="0.25"/>
  <cols>
    <col min="1" max="1" width="20.375" customWidth="1"/>
    <col min="2" max="2" width="20.625" customWidth="1"/>
    <col min="3" max="3" width="9" customWidth="1"/>
  </cols>
  <sheetData>
    <row r="1" spans="1:2" ht="33" x14ac:dyDescent="0.25">
      <c r="A1" s="104" t="s">
        <v>175</v>
      </c>
      <c r="B1" s="105" t="s">
        <v>176</v>
      </c>
    </row>
    <row r="2" spans="1:2" x14ac:dyDescent="0.25">
      <c r="A2" s="106" t="s">
        <v>177</v>
      </c>
      <c r="B2" s="107">
        <f>SUM(B3:B27)</f>
        <v>28000000</v>
      </c>
    </row>
    <row r="3" spans="1:2" x14ac:dyDescent="0.25">
      <c r="A3" s="106" t="s">
        <v>178</v>
      </c>
      <c r="B3" s="107">
        <v>0</v>
      </c>
    </row>
    <row r="4" spans="1:2" x14ac:dyDescent="0.25">
      <c r="A4" s="106" t="s">
        <v>179</v>
      </c>
      <c r="B4" s="107">
        <v>0</v>
      </c>
    </row>
    <row r="5" spans="1:2" x14ac:dyDescent="0.25">
      <c r="A5" s="106" t="s">
        <v>180</v>
      </c>
      <c r="B5" s="107">
        <v>0</v>
      </c>
    </row>
    <row r="6" spans="1:2" x14ac:dyDescent="0.25">
      <c r="A6" s="106" t="s">
        <v>181</v>
      </c>
      <c r="B6" s="107">
        <v>0</v>
      </c>
    </row>
    <row r="7" spans="1:2" x14ac:dyDescent="0.25">
      <c r="A7" s="106" t="s">
        <v>182</v>
      </c>
      <c r="B7" s="107">
        <v>0</v>
      </c>
    </row>
    <row r="8" spans="1:2" x14ac:dyDescent="0.25">
      <c r="A8" s="106" t="s">
        <v>183</v>
      </c>
      <c r="B8" s="107">
        <v>0</v>
      </c>
    </row>
    <row r="9" spans="1:2" x14ac:dyDescent="0.25">
      <c r="A9" s="106" t="s">
        <v>184</v>
      </c>
      <c r="B9" s="107">
        <v>0</v>
      </c>
    </row>
    <row r="10" spans="1:2" x14ac:dyDescent="0.25">
      <c r="A10" s="106" t="s">
        <v>185</v>
      </c>
      <c r="B10" s="107">
        <v>0</v>
      </c>
    </row>
    <row r="11" spans="1:2" x14ac:dyDescent="0.25">
      <c r="A11" s="106" t="s">
        <v>186</v>
      </c>
      <c r="B11" s="107">
        <v>0</v>
      </c>
    </row>
    <row r="12" spans="1:2" x14ac:dyDescent="0.25">
      <c r="A12" s="106" t="s">
        <v>187</v>
      </c>
      <c r="B12" s="107">
        <v>2800000</v>
      </c>
    </row>
    <row r="13" spans="1:2" x14ac:dyDescent="0.25">
      <c r="A13" s="106" t="s">
        <v>188</v>
      </c>
      <c r="B13" s="107">
        <v>0</v>
      </c>
    </row>
    <row r="14" spans="1:2" x14ac:dyDescent="0.25">
      <c r="A14" s="106" t="s">
        <v>189</v>
      </c>
      <c r="B14" s="107">
        <v>0</v>
      </c>
    </row>
    <row r="15" spans="1:2" x14ac:dyDescent="0.25">
      <c r="A15" s="106" t="s">
        <v>190</v>
      </c>
      <c r="B15" s="107">
        <v>2800000</v>
      </c>
    </row>
    <row r="16" spans="1:2" x14ac:dyDescent="0.25">
      <c r="A16" s="106" t="s">
        <v>191</v>
      </c>
      <c r="B16" s="107">
        <v>2800000</v>
      </c>
    </row>
    <row r="17" spans="1:2" x14ac:dyDescent="0.25">
      <c r="A17" s="106" t="s">
        <v>192</v>
      </c>
      <c r="B17" s="107">
        <v>2800000</v>
      </c>
    </row>
    <row r="18" spans="1:2" x14ac:dyDescent="0.25">
      <c r="A18" s="106" t="s">
        <v>193</v>
      </c>
      <c r="B18" s="107">
        <v>2800000</v>
      </c>
    </row>
    <row r="19" spans="1:2" x14ac:dyDescent="0.25">
      <c r="A19" s="106" t="s">
        <v>194</v>
      </c>
      <c r="B19" s="107">
        <v>2800000</v>
      </c>
    </row>
    <row r="20" spans="1:2" x14ac:dyDescent="0.25">
      <c r="A20" s="106" t="s">
        <v>195</v>
      </c>
      <c r="B20" s="107">
        <v>0</v>
      </c>
    </row>
    <row r="21" spans="1:2" x14ac:dyDescent="0.25">
      <c r="A21" s="106" t="s">
        <v>196</v>
      </c>
      <c r="B21" s="107">
        <v>2800000</v>
      </c>
    </row>
    <row r="22" spans="1:2" x14ac:dyDescent="0.25">
      <c r="A22" s="106" t="s">
        <v>197</v>
      </c>
      <c r="B22" s="107">
        <v>2800000</v>
      </c>
    </row>
    <row r="23" spans="1:2" x14ac:dyDescent="0.25">
      <c r="A23" s="106" t="s">
        <v>198</v>
      </c>
      <c r="B23" s="107">
        <v>2800000</v>
      </c>
    </row>
    <row r="24" spans="1:2" x14ac:dyDescent="0.25">
      <c r="A24" s="106" t="s">
        <v>199</v>
      </c>
      <c r="B24" s="107">
        <v>2800000</v>
      </c>
    </row>
    <row r="25" spans="1:2" x14ac:dyDescent="0.25">
      <c r="A25" s="106" t="s">
        <v>200</v>
      </c>
      <c r="B25" s="107">
        <v>0</v>
      </c>
    </row>
    <row r="26" spans="1:2" x14ac:dyDescent="0.25">
      <c r="A26" s="106" t="s">
        <v>201</v>
      </c>
      <c r="B26" s="107">
        <v>0</v>
      </c>
    </row>
    <row r="27" spans="1:2" x14ac:dyDescent="0.25">
      <c r="A27" s="106" t="s">
        <v>202</v>
      </c>
      <c r="B27" s="107">
        <v>0</v>
      </c>
    </row>
    <row r="34" spans="1:1" x14ac:dyDescent="0.25">
      <c r="A34" t="s">
        <v>172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D32"/>
  <sheetViews>
    <sheetView zoomScale="70" zoomScaleNormal="70" workbookViewId="0">
      <selection activeCell="P6" sqref="P6"/>
    </sheetView>
  </sheetViews>
  <sheetFormatPr defaultRowHeight="16.5" x14ac:dyDescent="0.25"/>
  <cols>
    <col min="1" max="2" width="14.625" customWidth="1"/>
    <col min="3" max="5" width="18" customWidth="1"/>
    <col min="6" max="11" width="11.75" customWidth="1"/>
    <col min="12" max="13" width="12" customWidth="1"/>
    <col min="14" max="19" width="13.75" customWidth="1"/>
    <col min="20" max="20" width="12.125" customWidth="1"/>
    <col min="21" max="21" width="16.875" customWidth="1"/>
    <col min="22" max="22" width="12" customWidth="1"/>
    <col min="23" max="23" width="16.875" customWidth="1"/>
  </cols>
  <sheetData>
    <row r="1" spans="1:26" ht="25.5" customHeight="1" x14ac:dyDescent="0.4">
      <c r="A1" s="242" t="s">
        <v>260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6" ht="21.75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172"/>
      <c r="V2" s="94"/>
      <c r="W2" s="173" t="s">
        <v>261</v>
      </c>
    </row>
    <row r="3" spans="1:26" s="131" customFormat="1" ht="24" customHeight="1" x14ac:dyDescent="0.25">
      <c r="A3" s="243" t="s">
        <v>126</v>
      </c>
      <c r="B3" s="245" t="s">
        <v>127</v>
      </c>
      <c r="C3" s="247" t="s">
        <v>128</v>
      </c>
      <c r="D3" s="247"/>
      <c r="E3" s="248"/>
      <c r="F3" s="249" t="s">
        <v>129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1"/>
      <c r="W3" s="252" t="s">
        <v>130</v>
      </c>
      <c r="X3" s="256" t="s">
        <v>227</v>
      </c>
      <c r="Y3" s="129"/>
      <c r="Z3" s="130"/>
    </row>
    <row r="4" spans="1:26" s="131" customFormat="1" ht="24" customHeight="1" x14ac:dyDescent="0.25">
      <c r="A4" s="244"/>
      <c r="B4" s="246"/>
      <c r="C4" s="254" t="s">
        <v>262</v>
      </c>
      <c r="D4" s="254" t="s">
        <v>263</v>
      </c>
      <c r="E4" s="255" t="s">
        <v>131</v>
      </c>
      <c r="F4" s="257" t="s">
        <v>132</v>
      </c>
      <c r="G4" s="258"/>
      <c r="H4" s="258"/>
      <c r="I4" s="258"/>
      <c r="J4" s="258"/>
      <c r="K4" s="258"/>
      <c r="L4" s="258"/>
      <c r="M4" s="258"/>
      <c r="N4" s="258"/>
      <c r="O4" s="258" t="s">
        <v>264</v>
      </c>
      <c r="P4" s="258"/>
      <c r="Q4" s="258"/>
      <c r="R4" s="258"/>
      <c r="S4" s="258"/>
      <c r="T4" s="258"/>
      <c r="U4" s="261" t="s">
        <v>133</v>
      </c>
      <c r="V4" s="262" t="s">
        <v>134</v>
      </c>
      <c r="W4" s="253"/>
      <c r="X4" s="256"/>
      <c r="Y4" s="129"/>
      <c r="Z4" s="130"/>
    </row>
    <row r="5" spans="1:26" s="134" customFormat="1" ht="83.25" customHeight="1" x14ac:dyDescent="0.25">
      <c r="A5" s="244"/>
      <c r="B5" s="246"/>
      <c r="C5" s="254"/>
      <c r="D5" s="254"/>
      <c r="E5" s="255"/>
      <c r="F5" s="174" t="s">
        <v>265</v>
      </c>
      <c r="G5" s="95" t="s">
        <v>135</v>
      </c>
      <c r="H5" s="95" t="s">
        <v>136</v>
      </c>
      <c r="I5" s="95" t="s">
        <v>137</v>
      </c>
      <c r="J5" s="95" t="s">
        <v>138</v>
      </c>
      <c r="K5" s="95" t="s">
        <v>266</v>
      </c>
      <c r="L5" s="95" t="s">
        <v>139</v>
      </c>
      <c r="M5" s="95" t="s">
        <v>140</v>
      </c>
      <c r="N5" s="96" t="s">
        <v>141</v>
      </c>
      <c r="O5" s="95" t="s">
        <v>267</v>
      </c>
      <c r="P5" s="95" t="s">
        <v>142</v>
      </c>
      <c r="Q5" s="95" t="s">
        <v>143</v>
      </c>
      <c r="R5" s="95" t="s">
        <v>144</v>
      </c>
      <c r="S5" s="95" t="s">
        <v>145</v>
      </c>
      <c r="T5" s="96" t="s">
        <v>268</v>
      </c>
      <c r="U5" s="261"/>
      <c r="V5" s="262"/>
      <c r="W5" s="253"/>
      <c r="X5" s="256"/>
      <c r="Y5" s="132"/>
      <c r="Z5" s="133"/>
    </row>
    <row r="6" spans="1:26" s="130" customFormat="1" ht="198" x14ac:dyDescent="0.25">
      <c r="A6" s="199" t="s">
        <v>226</v>
      </c>
      <c r="B6" s="150" t="s">
        <v>234</v>
      </c>
      <c r="C6" s="156">
        <v>7751213</v>
      </c>
      <c r="D6" s="157">
        <v>895000</v>
      </c>
      <c r="E6" s="158">
        <f>C6-D6</f>
        <v>6856213</v>
      </c>
      <c r="F6" s="159"/>
      <c r="G6" s="160"/>
      <c r="H6" s="160"/>
      <c r="I6" s="160">
        <v>90</v>
      </c>
      <c r="J6" s="160"/>
      <c r="K6" s="160"/>
      <c r="L6" s="160"/>
      <c r="M6" s="160">
        <v>243</v>
      </c>
      <c r="N6" s="161">
        <f t="shared" ref="N6:N29" si="0">SUM(F6:M6)</f>
        <v>333</v>
      </c>
      <c r="O6" s="160"/>
      <c r="P6" s="160"/>
      <c r="Q6" s="160">
        <v>118</v>
      </c>
      <c r="R6" s="160"/>
      <c r="S6" s="160"/>
      <c r="T6" s="161">
        <f>SUM(O6:S6)</f>
        <v>118</v>
      </c>
      <c r="U6" s="162" t="s">
        <v>235</v>
      </c>
      <c r="V6" s="163">
        <f t="shared" ref="V6:V29" si="1">N6+T6</f>
        <v>451</v>
      </c>
      <c r="W6" s="164"/>
    </row>
    <row r="7" spans="1:26" s="130" customFormat="1" ht="33" x14ac:dyDescent="0.25">
      <c r="A7" s="199" t="s">
        <v>89</v>
      </c>
      <c r="B7" s="150" t="s">
        <v>236</v>
      </c>
      <c r="C7" s="156">
        <v>1627722</v>
      </c>
      <c r="D7" s="157"/>
      <c r="E7" s="158">
        <f t="shared" ref="E7:E29" si="2">C7-D7</f>
        <v>1627722</v>
      </c>
      <c r="F7" s="159">
        <v>0</v>
      </c>
      <c r="G7" s="160">
        <v>0</v>
      </c>
      <c r="H7" s="160">
        <v>0</v>
      </c>
      <c r="I7" s="160">
        <v>0</v>
      </c>
      <c r="J7" s="160">
        <v>0</v>
      </c>
      <c r="K7" s="160"/>
      <c r="L7" s="160">
        <v>0</v>
      </c>
      <c r="M7" s="160">
        <v>0</v>
      </c>
      <c r="N7" s="161">
        <f t="shared" si="0"/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1">
        <f t="shared" ref="T7:T29" si="3">SUM(O7:S7)</f>
        <v>0</v>
      </c>
      <c r="U7" s="162"/>
      <c r="V7" s="163">
        <f t="shared" si="1"/>
        <v>0</v>
      </c>
      <c r="W7" s="164"/>
    </row>
    <row r="8" spans="1:26" s="130" customFormat="1" ht="66" x14ac:dyDescent="0.25">
      <c r="A8" s="199" t="s">
        <v>90</v>
      </c>
      <c r="B8" s="150" t="s">
        <v>237</v>
      </c>
      <c r="C8" s="156">
        <v>3718723</v>
      </c>
      <c r="D8" s="157">
        <v>78763</v>
      </c>
      <c r="E8" s="158">
        <f t="shared" si="2"/>
        <v>3639960</v>
      </c>
      <c r="F8" s="159">
        <v>100</v>
      </c>
      <c r="G8" s="160">
        <v>150</v>
      </c>
      <c r="H8" s="160">
        <v>30</v>
      </c>
      <c r="I8" s="160">
        <v>30</v>
      </c>
      <c r="J8" s="160">
        <v>15</v>
      </c>
      <c r="K8" s="160"/>
      <c r="L8" s="160">
        <v>0</v>
      </c>
      <c r="M8" s="160"/>
      <c r="N8" s="161">
        <f t="shared" si="0"/>
        <v>325</v>
      </c>
      <c r="O8" s="160" t="s">
        <v>238</v>
      </c>
      <c r="P8" s="160"/>
      <c r="Q8" s="160">
        <v>208</v>
      </c>
      <c r="R8" s="160"/>
      <c r="S8" s="160">
        <v>0</v>
      </c>
      <c r="T8" s="161">
        <f t="shared" si="3"/>
        <v>208</v>
      </c>
      <c r="U8" s="162" t="s">
        <v>239</v>
      </c>
      <c r="V8" s="163">
        <f t="shared" si="1"/>
        <v>533</v>
      </c>
      <c r="W8" s="164"/>
    </row>
    <row r="9" spans="1:26" s="130" customFormat="1" ht="33" x14ac:dyDescent="0.25">
      <c r="A9" s="199" t="s">
        <v>91</v>
      </c>
      <c r="B9" s="150" t="s">
        <v>240</v>
      </c>
      <c r="C9" s="156">
        <v>742540</v>
      </c>
      <c r="D9" s="157">
        <v>437000</v>
      </c>
      <c r="E9" s="158">
        <f t="shared" si="2"/>
        <v>305540</v>
      </c>
      <c r="F9" s="159"/>
      <c r="G9" s="160"/>
      <c r="H9" s="160"/>
      <c r="I9" s="160"/>
      <c r="J9" s="160"/>
      <c r="K9" s="160">
        <v>300</v>
      </c>
      <c r="L9" s="160"/>
      <c r="M9" s="160"/>
      <c r="N9" s="161">
        <f t="shared" si="0"/>
        <v>300</v>
      </c>
      <c r="O9" s="160"/>
      <c r="P9" s="160"/>
      <c r="Q9" s="160"/>
      <c r="R9" s="160"/>
      <c r="S9" s="160"/>
      <c r="T9" s="161">
        <f t="shared" si="3"/>
        <v>0</v>
      </c>
      <c r="U9" s="162"/>
      <c r="V9" s="163">
        <f t="shared" si="1"/>
        <v>300</v>
      </c>
      <c r="W9" s="164"/>
    </row>
    <row r="10" spans="1:26" s="130" customFormat="1" ht="49.5" x14ac:dyDescent="0.25">
      <c r="A10" s="199" t="s">
        <v>92</v>
      </c>
      <c r="B10" s="150" t="s">
        <v>241</v>
      </c>
      <c r="C10" s="156">
        <v>1300352</v>
      </c>
      <c r="D10" s="157">
        <v>70000</v>
      </c>
      <c r="E10" s="158">
        <f t="shared" si="2"/>
        <v>1230352</v>
      </c>
      <c r="F10" s="159"/>
      <c r="G10" s="160">
        <v>150</v>
      </c>
      <c r="H10" s="160"/>
      <c r="I10" s="160"/>
      <c r="J10" s="160"/>
      <c r="K10" s="160"/>
      <c r="L10" s="160"/>
      <c r="M10" s="160"/>
      <c r="N10" s="161">
        <f t="shared" si="0"/>
        <v>150</v>
      </c>
      <c r="O10" s="160"/>
      <c r="P10" s="160"/>
      <c r="Q10" s="160"/>
      <c r="R10" s="160"/>
      <c r="S10" s="160">
        <v>100</v>
      </c>
      <c r="T10" s="161">
        <f t="shared" si="3"/>
        <v>100</v>
      </c>
      <c r="U10" s="162" t="s">
        <v>242</v>
      </c>
      <c r="V10" s="163">
        <f t="shared" si="1"/>
        <v>250</v>
      </c>
      <c r="W10" s="164"/>
    </row>
    <row r="11" spans="1:26" s="130" customFormat="1" ht="18.75" x14ac:dyDescent="0.25">
      <c r="A11" s="199" t="s">
        <v>93</v>
      </c>
      <c r="B11" s="150"/>
      <c r="C11" s="156">
        <v>2375760</v>
      </c>
      <c r="D11" s="157">
        <v>282600</v>
      </c>
      <c r="E11" s="158">
        <f t="shared" si="2"/>
        <v>2093160</v>
      </c>
      <c r="F11" s="159"/>
      <c r="G11" s="160"/>
      <c r="H11" s="160"/>
      <c r="I11" s="160"/>
      <c r="J11" s="160"/>
      <c r="K11" s="160"/>
      <c r="L11" s="160"/>
      <c r="M11" s="160"/>
      <c r="N11" s="161">
        <f t="shared" si="0"/>
        <v>0</v>
      </c>
      <c r="O11" s="160"/>
      <c r="P11" s="160"/>
      <c r="Q11" s="160"/>
      <c r="R11" s="160"/>
      <c r="S11" s="160"/>
      <c r="T11" s="161">
        <f t="shared" si="3"/>
        <v>0</v>
      </c>
      <c r="U11" s="162"/>
      <c r="V11" s="163">
        <f t="shared" si="1"/>
        <v>0</v>
      </c>
      <c r="W11" s="164"/>
    </row>
    <row r="12" spans="1:26" s="130" customFormat="1" ht="18.75" x14ac:dyDescent="0.3">
      <c r="A12" s="199" t="s">
        <v>94</v>
      </c>
      <c r="B12" s="165" t="s">
        <v>243</v>
      </c>
      <c r="C12" s="166">
        <v>327556</v>
      </c>
      <c r="D12" s="167"/>
      <c r="E12" s="158">
        <f t="shared" si="2"/>
        <v>327556</v>
      </c>
      <c r="F12" s="168"/>
      <c r="G12" s="169"/>
      <c r="H12" s="169"/>
      <c r="I12" s="169"/>
      <c r="J12" s="169"/>
      <c r="K12" s="169"/>
      <c r="L12" s="169"/>
      <c r="M12" s="169"/>
      <c r="N12" s="161">
        <f t="shared" si="0"/>
        <v>0</v>
      </c>
      <c r="O12" s="169"/>
      <c r="P12" s="169"/>
      <c r="Q12" s="169"/>
      <c r="R12" s="169"/>
      <c r="S12" s="169"/>
      <c r="T12" s="161">
        <f t="shared" si="3"/>
        <v>0</v>
      </c>
      <c r="U12" s="170"/>
      <c r="V12" s="163">
        <f t="shared" si="1"/>
        <v>0</v>
      </c>
      <c r="W12" s="164"/>
    </row>
    <row r="13" spans="1:26" s="130" customFormat="1" ht="49.5" x14ac:dyDescent="0.25">
      <c r="A13" s="199" t="s">
        <v>95</v>
      </c>
      <c r="B13" s="150" t="s">
        <v>244</v>
      </c>
      <c r="C13" s="156">
        <v>863013</v>
      </c>
      <c r="D13" s="157"/>
      <c r="E13" s="158">
        <f t="shared" si="2"/>
        <v>863013</v>
      </c>
      <c r="F13" s="159">
        <v>0</v>
      </c>
      <c r="G13" s="160">
        <v>0</v>
      </c>
      <c r="H13" s="160">
        <v>0</v>
      </c>
      <c r="I13" s="160">
        <v>300</v>
      </c>
      <c r="J13" s="160">
        <v>0</v>
      </c>
      <c r="K13" s="160"/>
      <c r="L13" s="160">
        <v>0</v>
      </c>
      <c r="M13" s="160">
        <v>0</v>
      </c>
      <c r="N13" s="161">
        <f t="shared" si="0"/>
        <v>300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1">
        <f t="shared" si="3"/>
        <v>0</v>
      </c>
      <c r="U13" s="162"/>
      <c r="V13" s="163">
        <f t="shared" si="1"/>
        <v>300</v>
      </c>
      <c r="W13" s="164"/>
    </row>
    <row r="14" spans="1:26" s="130" customFormat="1" ht="33" x14ac:dyDescent="0.25">
      <c r="A14" s="199" t="s">
        <v>96</v>
      </c>
      <c r="B14" s="150" t="s">
        <v>245</v>
      </c>
      <c r="C14" s="156">
        <v>970031</v>
      </c>
      <c r="D14" s="157"/>
      <c r="E14" s="158">
        <f t="shared" si="2"/>
        <v>970031</v>
      </c>
      <c r="F14" s="159">
        <v>0</v>
      </c>
      <c r="G14" s="160">
        <v>0</v>
      </c>
      <c r="H14" s="160">
        <v>0</v>
      </c>
      <c r="I14" s="160">
        <v>0</v>
      </c>
      <c r="J14" s="160">
        <v>0</v>
      </c>
      <c r="K14" s="160"/>
      <c r="L14" s="160">
        <v>250</v>
      </c>
      <c r="M14" s="160">
        <v>0</v>
      </c>
      <c r="N14" s="161">
        <f t="shared" si="0"/>
        <v>250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1">
        <f t="shared" si="3"/>
        <v>0</v>
      </c>
      <c r="U14" s="162"/>
      <c r="V14" s="163">
        <f t="shared" si="1"/>
        <v>250</v>
      </c>
      <c r="W14" s="164"/>
    </row>
    <row r="15" spans="1:26" s="130" customFormat="1" ht="33" x14ac:dyDescent="0.25">
      <c r="A15" s="199" t="s">
        <v>97</v>
      </c>
      <c r="B15" s="150" t="s">
        <v>228</v>
      </c>
      <c r="C15" s="156">
        <v>153204</v>
      </c>
      <c r="D15" s="157"/>
      <c r="E15" s="158">
        <f t="shared" si="2"/>
        <v>153204</v>
      </c>
      <c r="F15" s="159"/>
      <c r="G15" s="160">
        <v>30</v>
      </c>
      <c r="H15" s="160"/>
      <c r="I15" s="160">
        <v>20</v>
      </c>
      <c r="J15" s="160"/>
      <c r="K15" s="160"/>
      <c r="L15" s="160">
        <v>20</v>
      </c>
      <c r="M15" s="160"/>
      <c r="N15" s="161">
        <f t="shared" si="0"/>
        <v>70</v>
      </c>
      <c r="O15" s="160"/>
      <c r="P15" s="160"/>
      <c r="Q15" s="160"/>
      <c r="R15" s="160"/>
      <c r="S15" s="160"/>
      <c r="T15" s="161">
        <f t="shared" si="3"/>
        <v>0</v>
      </c>
      <c r="U15" s="162"/>
      <c r="V15" s="163">
        <f t="shared" si="1"/>
        <v>70</v>
      </c>
      <c r="W15" s="164"/>
    </row>
    <row r="16" spans="1:26" s="130" customFormat="1" ht="33" x14ac:dyDescent="0.25">
      <c r="A16" s="199" t="s">
        <v>98</v>
      </c>
      <c r="B16" s="150" t="s">
        <v>246</v>
      </c>
      <c r="C16" s="156">
        <v>446173</v>
      </c>
      <c r="D16" s="157"/>
      <c r="E16" s="158">
        <f t="shared" si="2"/>
        <v>446173</v>
      </c>
      <c r="F16" s="159"/>
      <c r="G16" s="160"/>
      <c r="H16" s="160"/>
      <c r="I16" s="160"/>
      <c r="J16" s="160"/>
      <c r="K16" s="160"/>
      <c r="L16" s="160"/>
      <c r="M16" s="160"/>
      <c r="N16" s="161">
        <f t="shared" si="0"/>
        <v>0</v>
      </c>
      <c r="O16" s="160"/>
      <c r="P16" s="160"/>
      <c r="Q16" s="160"/>
      <c r="R16" s="160"/>
      <c r="S16" s="160"/>
      <c r="T16" s="161">
        <f t="shared" si="3"/>
        <v>0</v>
      </c>
      <c r="U16" s="162"/>
      <c r="V16" s="163">
        <f t="shared" si="1"/>
        <v>0</v>
      </c>
      <c r="W16" s="164"/>
    </row>
    <row r="17" spans="1:108" s="130" customFormat="1" ht="33" x14ac:dyDescent="0.25">
      <c r="A17" s="199" t="s">
        <v>99</v>
      </c>
      <c r="B17" s="150" t="s">
        <v>247</v>
      </c>
      <c r="C17" s="156">
        <v>774802</v>
      </c>
      <c r="D17" s="157"/>
      <c r="E17" s="158">
        <f t="shared" si="2"/>
        <v>774802</v>
      </c>
      <c r="F17" s="159">
        <v>0</v>
      </c>
      <c r="G17" s="160">
        <v>100</v>
      </c>
      <c r="H17" s="160">
        <v>0</v>
      </c>
      <c r="I17" s="160">
        <v>0</v>
      </c>
      <c r="J17" s="160">
        <v>0</v>
      </c>
      <c r="K17" s="160"/>
      <c r="L17" s="160">
        <v>0</v>
      </c>
      <c r="M17" s="160">
        <v>0</v>
      </c>
      <c r="N17" s="161">
        <f t="shared" si="0"/>
        <v>100</v>
      </c>
      <c r="O17" s="160">
        <v>0</v>
      </c>
      <c r="P17" s="160">
        <v>0</v>
      </c>
      <c r="Q17" s="160">
        <v>150</v>
      </c>
      <c r="R17" s="160">
        <v>0</v>
      </c>
      <c r="S17" s="160">
        <v>0</v>
      </c>
      <c r="T17" s="161">
        <f t="shared" si="3"/>
        <v>150</v>
      </c>
      <c r="U17" s="162" t="s">
        <v>248</v>
      </c>
      <c r="V17" s="163">
        <f t="shared" si="1"/>
        <v>250</v>
      </c>
      <c r="W17" s="164"/>
    </row>
    <row r="18" spans="1:108" s="130" customFormat="1" ht="49.5" x14ac:dyDescent="0.25">
      <c r="A18" s="199" t="s">
        <v>100</v>
      </c>
      <c r="B18" s="150" t="s">
        <v>249</v>
      </c>
      <c r="C18" s="156">
        <v>460530</v>
      </c>
      <c r="D18" s="157"/>
      <c r="E18" s="158">
        <f t="shared" si="2"/>
        <v>460530</v>
      </c>
      <c r="F18" s="159"/>
      <c r="G18" s="160"/>
      <c r="H18" s="160"/>
      <c r="I18" s="160"/>
      <c r="J18" s="160"/>
      <c r="K18" s="160"/>
      <c r="L18" s="160"/>
      <c r="M18" s="160"/>
      <c r="N18" s="161">
        <f t="shared" si="0"/>
        <v>0</v>
      </c>
      <c r="O18" s="160"/>
      <c r="P18" s="160"/>
      <c r="Q18" s="160">
        <v>50</v>
      </c>
      <c r="R18" s="160"/>
      <c r="S18" s="160"/>
      <c r="T18" s="161">
        <f t="shared" si="3"/>
        <v>50</v>
      </c>
      <c r="U18" s="162" t="s">
        <v>250</v>
      </c>
      <c r="V18" s="163">
        <f t="shared" si="1"/>
        <v>50</v>
      </c>
      <c r="W18" s="164"/>
    </row>
    <row r="19" spans="1:108" s="130" customFormat="1" ht="18.75" x14ac:dyDescent="0.25">
      <c r="A19" s="199" t="s">
        <v>101</v>
      </c>
      <c r="B19" s="150"/>
      <c r="C19" s="156">
        <v>203218</v>
      </c>
      <c r="D19" s="157"/>
      <c r="E19" s="158">
        <f t="shared" si="2"/>
        <v>203218</v>
      </c>
      <c r="F19" s="159"/>
      <c r="G19" s="160"/>
      <c r="H19" s="160"/>
      <c r="I19" s="160"/>
      <c r="J19" s="160"/>
      <c r="K19" s="160"/>
      <c r="L19" s="160"/>
      <c r="M19" s="160"/>
      <c r="N19" s="161">
        <f t="shared" si="0"/>
        <v>0</v>
      </c>
      <c r="O19" s="160"/>
      <c r="P19" s="160"/>
      <c r="Q19" s="160"/>
      <c r="R19" s="160"/>
      <c r="S19" s="160"/>
      <c r="T19" s="161">
        <f t="shared" si="3"/>
        <v>0</v>
      </c>
      <c r="U19" s="162"/>
      <c r="V19" s="163">
        <f t="shared" si="1"/>
        <v>0</v>
      </c>
      <c r="W19" s="164"/>
    </row>
    <row r="20" spans="1:108" s="130" customFormat="1" ht="18.75" x14ac:dyDescent="0.25">
      <c r="A20" s="199" t="s">
        <v>102</v>
      </c>
      <c r="B20" s="150" t="s">
        <v>251</v>
      </c>
      <c r="C20" s="156">
        <v>76449</v>
      </c>
      <c r="D20" s="157"/>
      <c r="E20" s="158">
        <f t="shared" si="2"/>
        <v>76449</v>
      </c>
      <c r="F20" s="159">
        <v>0</v>
      </c>
      <c r="G20" s="160">
        <v>0</v>
      </c>
      <c r="H20" s="160">
        <v>0</v>
      </c>
      <c r="I20" s="160">
        <v>0</v>
      </c>
      <c r="J20" s="160">
        <v>0</v>
      </c>
      <c r="K20" s="160"/>
      <c r="L20" s="160">
        <v>0</v>
      </c>
      <c r="M20" s="160">
        <v>0</v>
      </c>
      <c r="N20" s="161">
        <f t="shared" si="0"/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1">
        <f t="shared" si="3"/>
        <v>0</v>
      </c>
      <c r="U20" s="162"/>
      <c r="V20" s="163">
        <f t="shared" si="1"/>
        <v>0</v>
      </c>
      <c r="W20" s="164"/>
    </row>
    <row r="21" spans="1:108" s="130" customFormat="1" ht="33" x14ac:dyDescent="0.25">
      <c r="A21" s="199" t="s">
        <v>103</v>
      </c>
      <c r="B21" s="150" t="s">
        <v>252</v>
      </c>
      <c r="C21" s="156">
        <v>1011648</v>
      </c>
      <c r="D21" s="157">
        <v>194455</v>
      </c>
      <c r="E21" s="158">
        <f t="shared" si="2"/>
        <v>817193</v>
      </c>
      <c r="F21" s="159">
        <v>0</v>
      </c>
      <c r="G21" s="160">
        <v>0</v>
      </c>
      <c r="H21" s="160">
        <v>0</v>
      </c>
      <c r="I21" s="160">
        <v>20</v>
      </c>
      <c r="J21" s="160">
        <v>0</v>
      </c>
      <c r="K21" s="160"/>
      <c r="L21" s="160">
        <v>10</v>
      </c>
      <c r="M21" s="160">
        <v>0</v>
      </c>
      <c r="N21" s="161">
        <f t="shared" si="0"/>
        <v>30</v>
      </c>
      <c r="O21" s="160">
        <v>0</v>
      </c>
      <c r="P21" s="160">
        <v>0</v>
      </c>
      <c r="Q21" s="160">
        <v>50</v>
      </c>
      <c r="R21" s="160">
        <v>0</v>
      </c>
      <c r="S21" s="160">
        <v>0</v>
      </c>
      <c r="T21" s="161">
        <f t="shared" si="3"/>
        <v>50</v>
      </c>
      <c r="U21" s="162" t="s">
        <v>253</v>
      </c>
      <c r="V21" s="163">
        <f t="shared" si="1"/>
        <v>80</v>
      </c>
      <c r="W21" s="164"/>
    </row>
    <row r="22" spans="1:108" s="130" customFormat="1" ht="33" x14ac:dyDescent="0.25">
      <c r="A22" s="199" t="s">
        <v>104</v>
      </c>
      <c r="B22" s="150" t="s">
        <v>254</v>
      </c>
      <c r="C22" s="156">
        <v>124210</v>
      </c>
      <c r="D22" s="157"/>
      <c r="E22" s="158">
        <f t="shared" si="2"/>
        <v>124210</v>
      </c>
      <c r="F22" s="159">
        <v>0</v>
      </c>
      <c r="G22" s="160">
        <v>30</v>
      </c>
      <c r="H22" s="160">
        <v>30</v>
      </c>
      <c r="I22" s="160">
        <v>0</v>
      </c>
      <c r="J22" s="160">
        <v>0</v>
      </c>
      <c r="K22" s="160"/>
      <c r="L22" s="160">
        <v>60</v>
      </c>
      <c r="M22" s="160">
        <v>0</v>
      </c>
      <c r="N22" s="161">
        <f t="shared" si="0"/>
        <v>120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1">
        <f t="shared" si="3"/>
        <v>0</v>
      </c>
      <c r="U22" s="162"/>
      <c r="V22" s="163">
        <f t="shared" si="1"/>
        <v>120</v>
      </c>
      <c r="W22" s="164"/>
    </row>
    <row r="23" spans="1:108" s="130" customFormat="1" ht="49.5" x14ac:dyDescent="0.25">
      <c r="A23" s="199" t="s">
        <v>105</v>
      </c>
      <c r="B23" s="150" t="s">
        <v>255</v>
      </c>
      <c r="C23" s="156">
        <v>495387</v>
      </c>
      <c r="D23" s="157">
        <v>19129</v>
      </c>
      <c r="E23" s="158">
        <f t="shared" si="2"/>
        <v>476258</v>
      </c>
      <c r="F23" s="159">
        <v>0</v>
      </c>
      <c r="G23" s="160">
        <v>0</v>
      </c>
      <c r="H23" s="160">
        <v>0</v>
      </c>
      <c r="I23" s="160">
        <v>0</v>
      </c>
      <c r="J23" s="160">
        <v>0</v>
      </c>
      <c r="K23" s="160"/>
      <c r="L23" s="160">
        <v>0</v>
      </c>
      <c r="M23" s="160">
        <v>0</v>
      </c>
      <c r="N23" s="161">
        <f t="shared" si="0"/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1">
        <f t="shared" si="3"/>
        <v>0</v>
      </c>
      <c r="U23" s="162"/>
      <c r="V23" s="163">
        <f t="shared" si="1"/>
        <v>0</v>
      </c>
      <c r="W23" s="164"/>
    </row>
    <row r="24" spans="1:108" s="130" customFormat="1" ht="82.5" x14ac:dyDescent="0.25">
      <c r="A24" s="199" t="s">
        <v>106</v>
      </c>
      <c r="B24" s="150" t="s">
        <v>256</v>
      </c>
      <c r="C24" s="156">
        <v>816764</v>
      </c>
      <c r="D24" s="157"/>
      <c r="E24" s="158">
        <f t="shared" si="2"/>
        <v>816764</v>
      </c>
      <c r="F24" s="159">
        <v>0</v>
      </c>
      <c r="G24" s="160">
        <v>0</v>
      </c>
      <c r="H24" s="160">
        <v>0</v>
      </c>
      <c r="I24" s="160">
        <v>100</v>
      </c>
      <c r="J24" s="160">
        <v>0</v>
      </c>
      <c r="K24" s="160"/>
      <c r="L24" s="160">
        <v>0</v>
      </c>
      <c r="M24" s="160">
        <v>0</v>
      </c>
      <c r="N24" s="161">
        <f t="shared" si="0"/>
        <v>100</v>
      </c>
      <c r="O24" s="160">
        <v>0</v>
      </c>
      <c r="P24" s="160">
        <v>0</v>
      </c>
      <c r="Q24" s="160">
        <v>282</v>
      </c>
      <c r="R24" s="160">
        <v>0</v>
      </c>
      <c r="S24" s="160">
        <v>0</v>
      </c>
      <c r="T24" s="161">
        <f t="shared" si="3"/>
        <v>282</v>
      </c>
      <c r="U24" s="162" t="s">
        <v>257</v>
      </c>
      <c r="V24" s="163">
        <f t="shared" si="1"/>
        <v>382</v>
      </c>
      <c r="W24" s="164"/>
    </row>
    <row r="25" spans="1:108" s="130" customFormat="1" ht="18.75" x14ac:dyDescent="0.25">
      <c r="A25" s="199" t="s">
        <v>107</v>
      </c>
      <c r="B25" s="150"/>
      <c r="C25" s="156">
        <v>281948</v>
      </c>
      <c r="D25" s="157"/>
      <c r="E25" s="158">
        <f t="shared" si="2"/>
        <v>281948</v>
      </c>
      <c r="F25" s="159"/>
      <c r="G25" s="160"/>
      <c r="H25" s="160"/>
      <c r="I25" s="160"/>
      <c r="J25" s="160"/>
      <c r="K25" s="160"/>
      <c r="L25" s="160"/>
      <c r="M25" s="160"/>
      <c r="N25" s="161">
        <f t="shared" si="0"/>
        <v>0</v>
      </c>
      <c r="O25" s="160"/>
      <c r="P25" s="160"/>
      <c r="Q25" s="160"/>
      <c r="R25" s="160"/>
      <c r="S25" s="160"/>
      <c r="T25" s="161">
        <f t="shared" si="3"/>
        <v>0</v>
      </c>
      <c r="U25" s="162"/>
      <c r="V25" s="163">
        <f t="shared" si="1"/>
        <v>0</v>
      </c>
      <c r="W25" s="164"/>
    </row>
    <row r="26" spans="1:108" s="130" customFormat="1" ht="18.75" x14ac:dyDescent="0.25">
      <c r="A26" s="199" t="s">
        <v>108</v>
      </c>
      <c r="B26" s="150"/>
      <c r="C26" s="156">
        <v>462303</v>
      </c>
      <c r="D26" s="157"/>
      <c r="E26" s="158">
        <f t="shared" si="2"/>
        <v>462303</v>
      </c>
      <c r="F26" s="159"/>
      <c r="G26" s="160"/>
      <c r="H26" s="160"/>
      <c r="I26" s="160"/>
      <c r="J26" s="160"/>
      <c r="K26" s="160"/>
      <c r="L26" s="160"/>
      <c r="M26" s="160"/>
      <c r="N26" s="161">
        <f t="shared" si="0"/>
        <v>0</v>
      </c>
      <c r="O26" s="160"/>
      <c r="P26" s="160"/>
      <c r="Q26" s="160"/>
      <c r="R26" s="160"/>
      <c r="S26" s="160"/>
      <c r="T26" s="161">
        <f t="shared" si="3"/>
        <v>0</v>
      </c>
      <c r="U26" s="162"/>
      <c r="V26" s="163">
        <f t="shared" si="1"/>
        <v>0</v>
      </c>
      <c r="W26" s="164"/>
    </row>
    <row r="27" spans="1:108" s="130" customFormat="1" ht="49.5" x14ac:dyDescent="0.25">
      <c r="A27" s="199" t="s">
        <v>109</v>
      </c>
      <c r="B27" s="150" t="s">
        <v>258</v>
      </c>
      <c r="C27" s="156">
        <v>373926</v>
      </c>
      <c r="D27" s="157"/>
      <c r="E27" s="158">
        <f t="shared" si="2"/>
        <v>373926</v>
      </c>
      <c r="F27" s="159">
        <v>0</v>
      </c>
      <c r="G27" s="160">
        <v>0</v>
      </c>
      <c r="H27" s="160">
        <v>0</v>
      </c>
      <c r="I27" s="160">
        <v>0</v>
      </c>
      <c r="J27" s="160">
        <v>0</v>
      </c>
      <c r="K27" s="160"/>
      <c r="L27" s="160">
        <v>0</v>
      </c>
      <c r="M27" s="160">
        <v>0</v>
      </c>
      <c r="N27" s="161">
        <f t="shared" si="0"/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T27" s="161">
        <f t="shared" si="3"/>
        <v>0</v>
      </c>
      <c r="U27" s="162"/>
      <c r="V27" s="163">
        <f t="shared" si="1"/>
        <v>0</v>
      </c>
      <c r="W27" s="164"/>
    </row>
    <row r="28" spans="1:108" s="130" customFormat="1" ht="33" x14ac:dyDescent="0.25">
      <c r="A28" s="199" t="s">
        <v>110</v>
      </c>
      <c r="B28" s="150" t="s">
        <v>259</v>
      </c>
      <c r="C28" s="156">
        <v>283745</v>
      </c>
      <c r="D28" s="157"/>
      <c r="E28" s="158">
        <f t="shared" si="2"/>
        <v>283745</v>
      </c>
      <c r="F28" s="159">
        <v>0</v>
      </c>
      <c r="G28" s="160">
        <v>0</v>
      </c>
      <c r="H28" s="160">
        <v>0</v>
      </c>
      <c r="I28" s="160">
        <v>0</v>
      </c>
      <c r="J28" s="160">
        <v>0</v>
      </c>
      <c r="K28" s="160"/>
      <c r="L28" s="160">
        <v>0</v>
      </c>
      <c r="M28" s="160">
        <v>0</v>
      </c>
      <c r="N28" s="161">
        <f t="shared" si="0"/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1">
        <f t="shared" si="3"/>
        <v>0</v>
      </c>
      <c r="U28" s="171"/>
      <c r="V28" s="163">
        <f t="shared" si="1"/>
        <v>0</v>
      </c>
      <c r="W28" s="164"/>
    </row>
    <row r="29" spans="1:108" s="130" customFormat="1" ht="18.75" x14ac:dyDescent="0.25">
      <c r="A29" s="199" t="s">
        <v>111</v>
      </c>
      <c r="B29" s="150"/>
      <c r="C29" s="156">
        <v>84834</v>
      </c>
      <c r="D29" s="157"/>
      <c r="E29" s="158">
        <f t="shared" si="2"/>
        <v>84834</v>
      </c>
      <c r="F29" s="159"/>
      <c r="G29" s="160"/>
      <c r="H29" s="160"/>
      <c r="I29" s="160"/>
      <c r="J29" s="160"/>
      <c r="K29" s="160"/>
      <c r="L29" s="160"/>
      <c r="M29" s="160"/>
      <c r="N29" s="161">
        <f t="shared" si="0"/>
        <v>0</v>
      </c>
      <c r="O29" s="160"/>
      <c r="P29" s="160"/>
      <c r="Q29" s="160"/>
      <c r="R29" s="160"/>
      <c r="S29" s="160"/>
      <c r="T29" s="161">
        <f t="shared" si="3"/>
        <v>0</v>
      </c>
      <c r="U29" s="171"/>
      <c r="V29" s="163">
        <f t="shared" si="1"/>
        <v>0</v>
      </c>
      <c r="W29" s="164"/>
    </row>
    <row r="30" spans="1:108" s="146" customFormat="1" ht="24" customHeight="1" x14ac:dyDescent="0.25">
      <c r="A30" s="259" t="s">
        <v>146</v>
      </c>
      <c r="B30" s="260"/>
      <c r="C30" s="135">
        <f>SUM(C6:C29)</f>
        <v>25726051</v>
      </c>
      <c r="D30" s="136">
        <f>SUM(D6:D29)</f>
        <v>1976947</v>
      </c>
      <c r="E30" s="137">
        <f t="shared" ref="E30" si="4">C30-D30</f>
        <v>23749104</v>
      </c>
      <c r="F30" s="135">
        <f t="shared" ref="F30:L30" si="5">SUM(F6:F29)</f>
        <v>100</v>
      </c>
      <c r="G30" s="138">
        <f t="shared" si="5"/>
        <v>460</v>
      </c>
      <c r="H30" s="138">
        <f t="shared" si="5"/>
        <v>60</v>
      </c>
      <c r="I30" s="138">
        <f t="shared" si="5"/>
        <v>560</v>
      </c>
      <c r="J30" s="138">
        <f t="shared" si="5"/>
        <v>15</v>
      </c>
      <c r="K30" s="138">
        <f t="shared" si="5"/>
        <v>300</v>
      </c>
      <c r="L30" s="138">
        <f t="shared" si="5"/>
        <v>340</v>
      </c>
      <c r="M30" s="138"/>
      <c r="N30" s="138">
        <f t="shared" ref="N30" si="6">SUM(F30:L30)</f>
        <v>1835</v>
      </c>
      <c r="O30" s="138">
        <f>SUM(O6:O29)</f>
        <v>0</v>
      </c>
      <c r="P30" s="138">
        <f>SUM(P6:P29)</f>
        <v>0</v>
      </c>
      <c r="Q30" s="138">
        <f>SUM(Q6:Q29)</f>
        <v>858</v>
      </c>
      <c r="R30" s="138">
        <f>SUM(R6:R29)</f>
        <v>0</v>
      </c>
      <c r="S30" s="138">
        <f>SUM(S6:S29)</f>
        <v>100</v>
      </c>
      <c r="T30" s="138">
        <f>SUM(O30:S30)</f>
        <v>958</v>
      </c>
      <c r="U30" s="139"/>
      <c r="V30" s="140">
        <f>N30+T30</f>
        <v>2793</v>
      </c>
      <c r="W30" s="141"/>
      <c r="X30" s="142">
        <f t="shared" ref="X30" si="7">ROUNDDOWN(E30,-3)/1000-V30</f>
        <v>20956</v>
      </c>
      <c r="Y30" s="143"/>
      <c r="Z30" s="144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</row>
    <row r="32" spans="1:108" ht="36.75" x14ac:dyDescent="0.25">
      <c r="A32" s="147" t="s">
        <v>229</v>
      </c>
      <c r="B32" s="148"/>
    </row>
  </sheetData>
  <mergeCells count="15">
    <mergeCell ref="X3:X5"/>
    <mergeCell ref="F4:N4"/>
    <mergeCell ref="O4:T4"/>
    <mergeCell ref="A30:B30"/>
    <mergeCell ref="U4:U5"/>
    <mergeCell ref="V4:V5"/>
    <mergeCell ref="A1:W1"/>
    <mergeCell ref="A3:A5"/>
    <mergeCell ref="B3:B5"/>
    <mergeCell ref="C3:E3"/>
    <mergeCell ref="F3:V3"/>
    <mergeCell ref="W3:W5"/>
    <mergeCell ref="C4:C5"/>
    <mergeCell ref="D4:D5"/>
    <mergeCell ref="E4:E5"/>
  </mergeCells>
  <phoneticPr fontId="21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G31"/>
  <sheetViews>
    <sheetView zoomScale="85" zoomScaleNormal="85" workbookViewId="0">
      <pane xSplit="1" ySplit="6" topLeftCell="B19" activePane="bottomRight" state="frozen"/>
      <selection pane="topRight" activeCell="C1" sqref="C1"/>
      <selection pane="bottomLeft" activeCell="A7" sqref="A7"/>
      <selection pane="bottomRight" activeCell="G23" sqref="G23"/>
    </sheetView>
  </sheetViews>
  <sheetFormatPr defaultColWidth="7.75" defaultRowHeight="14.25" x14ac:dyDescent="0.25"/>
  <cols>
    <col min="1" max="1" width="11.875" style="112" customWidth="1"/>
    <col min="2" max="8" width="13.375" style="112" customWidth="1"/>
    <col min="9" max="19" width="13" style="112" customWidth="1"/>
    <col min="20" max="20" width="18.25" style="112" customWidth="1"/>
    <col min="21" max="21" width="10.25" style="111" bestFit="1" customWidth="1"/>
    <col min="22" max="22" width="7.75" style="110"/>
    <col min="23" max="23" width="7.75" style="109"/>
    <col min="24" max="16384" width="7.75" style="108"/>
  </cols>
  <sheetData>
    <row r="1" spans="1:23" s="131" customFormat="1" ht="28.15" customHeight="1" x14ac:dyDescent="0.4">
      <c r="A1" s="242" t="s">
        <v>270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175"/>
      <c r="V1" s="129"/>
      <c r="W1" s="130"/>
    </row>
    <row r="2" spans="1:23" s="131" customFormat="1" ht="22.15" customHeight="1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7"/>
      <c r="K2" s="176"/>
      <c r="L2" s="176"/>
      <c r="M2" s="176"/>
      <c r="N2" s="176"/>
      <c r="O2" s="176"/>
      <c r="P2" s="176"/>
      <c r="Q2" s="176"/>
      <c r="R2" s="176"/>
      <c r="S2" s="176"/>
      <c r="T2" s="178" t="s">
        <v>125</v>
      </c>
      <c r="U2" s="175"/>
      <c r="V2" s="129"/>
      <c r="W2" s="130"/>
    </row>
    <row r="3" spans="1:23" s="131" customFormat="1" ht="24" customHeight="1" x14ac:dyDescent="0.3">
      <c r="A3" s="263" t="s">
        <v>126</v>
      </c>
      <c r="B3" s="269" t="s">
        <v>224</v>
      </c>
      <c r="C3" s="270"/>
      <c r="D3" s="270"/>
      <c r="E3" s="270"/>
      <c r="F3" s="270"/>
      <c r="G3" s="270"/>
      <c r="H3" s="179"/>
      <c r="I3" s="271" t="s">
        <v>223</v>
      </c>
      <c r="J3" s="272"/>
      <c r="K3" s="272"/>
      <c r="L3" s="272"/>
      <c r="M3" s="272"/>
      <c r="N3" s="272"/>
      <c r="O3" s="272"/>
      <c r="P3" s="272"/>
      <c r="Q3" s="272"/>
      <c r="R3" s="272"/>
      <c r="S3" s="180"/>
      <c r="T3" s="264" t="s">
        <v>130</v>
      </c>
      <c r="U3" s="256"/>
      <c r="V3" s="129"/>
      <c r="W3" s="130"/>
    </row>
    <row r="4" spans="1:23" s="131" customFormat="1" ht="32.450000000000003" customHeight="1" x14ac:dyDescent="0.25">
      <c r="A4" s="246"/>
      <c r="B4" s="273" t="s">
        <v>271</v>
      </c>
      <c r="C4" s="274"/>
      <c r="D4" s="274"/>
      <c r="E4" s="275"/>
      <c r="F4" s="181" t="s">
        <v>222</v>
      </c>
      <c r="G4" s="182" t="s">
        <v>221</v>
      </c>
      <c r="H4" s="266" t="s">
        <v>220</v>
      </c>
      <c r="I4" s="273" t="s">
        <v>271</v>
      </c>
      <c r="J4" s="274"/>
      <c r="K4" s="274"/>
      <c r="L4" s="275"/>
      <c r="M4" s="276" t="s">
        <v>219</v>
      </c>
      <c r="N4" s="276"/>
      <c r="O4" s="276"/>
      <c r="P4" s="276"/>
      <c r="Q4" s="276"/>
      <c r="R4" s="183" t="s">
        <v>218</v>
      </c>
      <c r="S4" s="268" t="s">
        <v>217</v>
      </c>
      <c r="T4" s="265"/>
      <c r="U4" s="256"/>
      <c r="V4" s="129"/>
      <c r="W4" s="130"/>
    </row>
    <row r="5" spans="1:23" s="134" customFormat="1" ht="81.75" customHeight="1" x14ac:dyDescent="0.25">
      <c r="A5" s="246"/>
      <c r="B5" s="184" t="s">
        <v>216</v>
      </c>
      <c r="C5" s="185" t="s">
        <v>215</v>
      </c>
      <c r="D5" s="185" t="s">
        <v>214</v>
      </c>
      <c r="E5" s="186" t="s">
        <v>272</v>
      </c>
      <c r="F5" s="181" t="s">
        <v>213</v>
      </c>
      <c r="G5" s="182" t="s">
        <v>273</v>
      </c>
      <c r="H5" s="267"/>
      <c r="I5" s="186" t="s">
        <v>212</v>
      </c>
      <c r="J5" s="185" t="s">
        <v>211</v>
      </c>
      <c r="K5" s="187" t="s">
        <v>205</v>
      </c>
      <c r="L5" s="187" t="s">
        <v>204</v>
      </c>
      <c r="M5" s="95" t="s">
        <v>210</v>
      </c>
      <c r="N5" s="188" t="s">
        <v>209</v>
      </c>
      <c r="O5" s="188" t="s">
        <v>208</v>
      </c>
      <c r="P5" s="188" t="s">
        <v>207</v>
      </c>
      <c r="Q5" s="188" t="s">
        <v>206</v>
      </c>
      <c r="R5" s="188" t="s">
        <v>203</v>
      </c>
      <c r="S5" s="268"/>
      <c r="T5" s="265"/>
      <c r="U5" s="256"/>
      <c r="V5" s="132"/>
      <c r="W5" s="133"/>
    </row>
    <row r="6" spans="1:23" s="115" customFormat="1" ht="21.75" customHeight="1" x14ac:dyDescent="0.25">
      <c r="A6" s="121" t="s">
        <v>226</v>
      </c>
      <c r="B6" s="189"/>
      <c r="C6" s="190"/>
      <c r="D6" s="190"/>
      <c r="E6" s="190"/>
      <c r="F6" s="190">
        <v>10000</v>
      </c>
      <c r="G6" s="190">
        <v>2106000</v>
      </c>
      <c r="H6" s="120">
        <f t="shared" ref="H6:H30" si="0">SUM(B6:G6)</f>
        <v>2116000</v>
      </c>
      <c r="I6" s="191"/>
      <c r="J6" s="191"/>
      <c r="K6" s="191">
        <v>1250000</v>
      </c>
      <c r="L6" s="191">
        <v>106000</v>
      </c>
      <c r="M6" s="191"/>
      <c r="N6" s="191"/>
      <c r="O6" s="191"/>
      <c r="P6" s="191"/>
      <c r="Q6" s="191"/>
      <c r="R6" s="191"/>
      <c r="S6" s="119">
        <f t="shared" ref="S6:S30" si="1">SUM(I6:R6)</f>
        <v>1356000</v>
      </c>
      <c r="T6" s="128">
        <f t="shared" ref="T6:T30" si="2">H6+S6</f>
        <v>3472000</v>
      </c>
      <c r="U6" s="118"/>
      <c r="V6" s="117"/>
      <c r="W6" s="116"/>
    </row>
    <row r="7" spans="1:23" s="115" customFormat="1" ht="21.75" customHeight="1" x14ac:dyDescent="0.25">
      <c r="A7" s="121" t="s">
        <v>89</v>
      </c>
      <c r="B7" s="189"/>
      <c r="C7" s="192"/>
      <c r="D7" s="192"/>
      <c r="E7" s="192"/>
      <c r="F7" s="192">
        <v>44000</v>
      </c>
      <c r="G7" s="192"/>
      <c r="H7" s="120">
        <f t="shared" si="0"/>
        <v>44000</v>
      </c>
      <c r="I7" s="193">
        <v>350000</v>
      </c>
      <c r="J7" s="193"/>
      <c r="K7" s="193"/>
      <c r="L7" s="193"/>
      <c r="M7" s="193">
        <v>6000</v>
      </c>
      <c r="N7" s="193"/>
      <c r="O7" s="193"/>
      <c r="P7" s="193"/>
      <c r="Q7" s="193"/>
      <c r="R7" s="193"/>
      <c r="S7" s="119">
        <f t="shared" si="1"/>
        <v>356000</v>
      </c>
      <c r="T7" s="128">
        <f t="shared" si="2"/>
        <v>400000</v>
      </c>
      <c r="U7" s="118"/>
      <c r="V7" s="117"/>
      <c r="W7" s="116"/>
    </row>
    <row r="8" spans="1:23" s="115" customFormat="1" ht="21.75" customHeight="1" x14ac:dyDescent="0.25">
      <c r="A8" s="121" t="s">
        <v>90</v>
      </c>
      <c r="B8" s="189"/>
      <c r="C8" s="192"/>
      <c r="D8" s="192">
        <v>4000</v>
      </c>
      <c r="E8" s="190"/>
      <c r="F8" s="192">
        <v>30000</v>
      </c>
      <c r="G8" s="190"/>
      <c r="H8" s="120">
        <f t="shared" si="0"/>
        <v>34000</v>
      </c>
      <c r="I8" s="191">
        <v>470000</v>
      </c>
      <c r="J8" s="191"/>
      <c r="K8" s="191"/>
      <c r="L8" s="191"/>
      <c r="M8" s="191">
        <v>120000</v>
      </c>
      <c r="N8" s="191"/>
      <c r="O8" s="191"/>
      <c r="P8" s="191"/>
      <c r="Q8" s="191"/>
      <c r="R8" s="191"/>
      <c r="S8" s="119">
        <f t="shared" si="1"/>
        <v>590000</v>
      </c>
      <c r="T8" s="128">
        <f t="shared" si="2"/>
        <v>624000</v>
      </c>
      <c r="U8" s="118"/>
      <c r="V8" s="117"/>
      <c r="W8" s="116"/>
    </row>
    <row r="9" spans="1:23" s="115" customFormat="1" ht="21.75" customHeight="1" x14ac:dyDescent="0.25">
      <c r="A9" s="121" t="s">
        <v>91</v>
      </c>
      <c r="B9" s="189"/>
      <c r="C9" s="192"/>
      <c r="D9" s="192"/>
      <c r="E9" s="190"/>
      <c r="F9" s="192">
        <v>15000</v>
      </c>
      <c r="G9" s="190"/>
      <c r="H9" s="120">
        <f t="shared" si="0"/>
        <v>15000</v>
      </c>
      <c r="I9" s="191">
        <v>500000</v>
      </c>
      <c r="J9" s="191"/>
      <c r="K9" s="191"/>
      <c r="L9" s="191"/>
      <c r="M9" s="191">
        <v>190000</v>
      </c>
      <c r="N9" s="191"/>
      <c r="O9" s="191"/>
      <c r="P9" s="191"/>
      <c r="Q9" s="191">
        <v>16000</v>
      </c>
      <c r="R9" s="191">
        <v>30000</v>
      </c>
      <c r="S9" s="119">
        <f t="shared" si="1"/>
        <v>736000</v>
      </c>
      <c r="T9" s="128">
        <f t="shared" si="2"/>
        <v>751000</v>
      </c>
      <c r="U9" s="118"/>
      <c r="V9" s="117"/>
      <c r="W9" s="116"/>
    </row>
    <row r="10" spans="1:23" s="115" customFormat="1" ht="21.75" customHeight="1" x14ac:dyDescent="0.25">
      <c r="A10" s="121" t="s">
        <v>92</v>
      </c>
      <c r="B10" s="189"/>
      <c r="C10" s="192">
        <v>8000</v>
      </c>
      <c r="D10" s="192">
        <v>5000</v>
      </c>
      <c r="E10" s="190"/>
      <c r="F10" s="192">
        <v>8000</v>
      </c>
      <c r="G10" s="190"/>
      <c r="H10" s="120">
        <f t="shared" si="0"/>
        <v>21000</v>
      </c>
      <c r="I10" s="191">
        <v>533000</v>
      </c>
      <c r="J10" s="191"/>
      <c r="K10" s="191"/>
      <c r="L10" s="191"/>
      <c r="M10" s="191">
        <v>123000</v>
      </c>
      <c r="N10" s="191"/>
      <c r="O10" s="191"/>
      <c r="P10" s="191"/>
      <c r="Q10" s="191"/>
      <c r="R10" s="191">
        <v>264000</v>
      </c>
      <c r="S10" s="119">
        <f t="shared" si="1"/>
        <v>920000</v>
      </c>
      <c r="T10" s="128">
        <f t="shared" si="2"/>
        <v>941000</v>
      </c>
      <c r="U10" s="118"/>
      <c r="V10" s="117"/>
      <c r="W10" s="116"/>
    </row>
    <row r="11" spans="1:23" s="115" customFormat="1" ht="21.75" customHeight="1" x14ac:dyDescent="0.25">
      <c r="A11" s="121" t="s">
        <v>93</v>
      </c>
      <c r="B11" s="189"/>
      <c r="C11" s="192"/>
      <c r="D11" s="192"/>
      <c r="E11" s="192">
        <v>12000</v>
      </c>
      <c r="F11" s="192">
        <v>3000</v>
      </c>
      <c r="G11" s="192"/>
      <c r="H11" s="120">
        <f t="shared" si="0"/>
        <v>15000</v>
      </c>
      <c r="I11" s="193">
        <v>20000</v>
      </c>
      <c r="J11" s="193"/>
      <c r="K11" s="193"/>
      <c r="L11" s="193"/>
      <c r="M11" s="193">
        <v>1000</v>
      </c>
      <c r="N11" s="193"/>
      <c r="O11" s="193"/>
      <c r="P11" s="193"/>
      <c r="Q11" s="193"/>
      <c r="R11" s="193"/>
      <c r="S11" s="119">
        <f t="shared" si="1"/>
        <v>21000</v>
      </c>
      <c r="T11" s="128">
        <f t="shared" si="2"/>
        <v>36000</v>
      </c>
      <c r="U11" s="118"/>
      <c r="V11" s="117"/>
      <c r="W11" s="116"/>
    </row>
    <row r="12" spans="1:23" s="115" customFormat="1" ht="21.75" customHeight="1" x14ac:dyDescent="0.25">
      <c r="A12" s="121" t="s">
        <v>94</v>
      </c>
      <c r="B12" s="189"/>
      <c r="C12" s="192"/>
      <c r="D12" s="192"/>
      <c r="E12" s="190"/>
      <c r="F12" s="192">
        <v>2000</v>
      </c>
      <c r="G12" s="190"/>
      <c r="H12" s="120">
        <f t="shared" si="0"/>
        <v>2000</v>
      </c>
      <c r="I12" s="191">
        <v>20000</v>
      </c>
      <c r="J12" s="191"/>
      <c r="K12" s="191"/>
      <c r="L12" s="191"/>
      <c r="M12" s="191">
        <v>5000</v>
      </c>
      <c r="N12" s="191"/>
      <c r="O12" s="191"/>
      <c r="P12" s="191"/>
      <c r="Q12" s="191"/>
      <c r="R12" s="191"/>
      <c r="S12" s="119">
        <f t="shared" si="1"/>
        <v>25000</v>
      </c>
      <c r="T12" s="128">
        <f t="shared" si="2"/>
        <v>27000</v>
      </c>
      <c r="U12" s="118"/>
      <c r="V12" s="117"/>
      <c r="W12" s="116"/>
    </row>
    <row r="13" spans="1:23" s="115" customFormat="1" ht="21.75" customHeight="1" x14ac:dyDescent="0.25">
      <c r="A13" s="121" t="s">
        <v>95</v>
      </c>
      <c r="B13" s="189"/>
      <c r="C13" s="192">
        <v>8000</v>
      </c>
      <c r="D13" s="192"/>
      <c r="E13" s="190"/>
      <c r="F13" s="192">
        <v>14000</v>
      </c>
      <c r="G13" s="190"/>
      <c r="H13" s="120">
        <f t="shared" si="0"/>
        <v>22000</v>
      </c>
      <c r="I13" s="191">
        <v>550000</v>
      </c>
      <c r="J13" s="191"/>
      <c r="K13" s="191"/>
      <c r="L13" s="191"/>
      <c r="M13" s="191">
        <v>20000</v>
      </c>
      <c r="N13" s="191"/>
      <c r="O13" s="191"/>
      <c r="P13" s="191"/>
      <c r="Q13" s="191"/>
      <c r="R13" s="191">
        <v>30000</v>
      </c>
      <c r="S13" s="119">
        <f t="shared" si="1"/>
        <v>600000</v>
      </c>
      <c r="T13" s="128">
        <f t="shared" si="2"/>
        <v>622000</v>
      </c>
      <c r="U13" s="118"/>
      <c r="V13" s="117"/>
      <c r="W13" s="116"/>
    </row>
    <row r="14" spans="1:23" s="115" customFormat="1" ht="21.75" customHeight="1" x14ac:dyDescent="0.25">
      <c r="A14" s="121" t="s">
        <v>96</v>
      </c>
      <c r="B14" s="189"/>
      <c r="C14" s="192"/>
      <c r="D14" s="192"/>
      <c r="E14" s="192"/>
      <c r="F14" s="192">
        <v>6000</v>
      </c>
      <c r="G14" s="192"/>
      <c r="H14" s="120">
        <f t="shared" si="0"/>
        <v>6000</v>
      </c>
      <c r="I14" s="193">
        <v>600000</v>
      </c>
      <c r="J14" s="193"/>
      <c r="K14" s="193"/>
      <c r="L14" s="193"/>
      <c r="M14" s="193"/>
      <c r="N14" s="193"/>
      <c r="O14" s="193"/>
      <c r="P14" s="193"/>
      <c r="Q14" s="193"/>
      <c r="R14" s="193"/>
      <c r="S14" s="119">
        <f t="shared" si="1"/>
        <v>600000</v>
      </c>
      <c r="T14" s="128">
        <f t="shared" si="2"/>
        <v>606000</v>
      </c>
      <c r="U14" s="118"/>
      <c r="V14" s="117"/>
      <c r="W14" s="116"/>
    </row>
    <row r="15" spans="1:23" s="115" customFormat="1" ht="21.75" customHeight="1" x14ac:dyDescent="0.25">
      <c r="A15" s="121" t="s">
        <v>97</v>
      </c>
      <c r="B15" s="189"/>
      <c r="C15" s="192"/>
      <c r="D15" s="192"/>
      <c r="E15" s="192"/>
      <c r="F15" s="192">
        <v>4000</v>
      </c>
      <c r="G15" s="192"/>
      <c r="H15" s="120">
        <f t="shared" si="0"/>
        <v>4000</v>
      </c>
      <c r="I15" s="193">
        <v>60000</v>
      </c>
      <c r="J15" s="193"/>
      <c r="K15" s="193"/>
      <c r="L15" s="193"/>
      <c r="M15" s="193"/>
      <c r="N15" s="193"/>
      <c r="O15" s="193"/>
      <c r="P15" s="193"/>
      <c r="Q15" s="193"/>
      <c r="R15" s="193"/>
      <c r="S15" s="119">
        <f t="shared" si="1"/>
        <v>60000</v>
      </c>
      <c r="T15" s="128">
        <f t="shared" si="2"/>
        <v>64000</v>
      </c>
      <c r="U15" s="118"/>
      <c r="V15" s="117"/>
      <c r="W15" s="116"/>
    </row>
    <row r="16" spans="1:23" s="115" customFormat="1" ht="21.75" customHeight="1" x14ac:dyDescent="0.25">
      <c r="A16" s="121" t="s">
        <v>98</v>
      </c>
      <c r="B16" s="189"/>
      <c r="C16" s="192">
        <v>15000</v>
      </c>
      <c r="D16" s="192"/>
      <c r="E16" s="190"/>
      <c r="F16" s="192">
        <v>4000</v>
      </c>
      <c r="G16" s="190"/>
      <c r="H16" s="120">
        <f t="shared" si="0"/>
        <v>19000</v>
      </c>
      <c r="I16" s="191">
        <v>40000</v>
      </c>
      <c r="J16" s="191"/>
      <c r="K16" s="191"/>
      <c r="L16" s="191"/>
      <c r="M16" s="191"/>
      <c r="N16" s="191"/>
      <c r="O16" s="191"/>
      <c r="P16" s="191"/>
      <c r="Q16" s="191"/>
      <c r="R16" s="191"/>
      <c r="S16" s="119">
        <f t="shared" si="1"/>
        <v>40000</v>
      </c>
      <c r="T16" s="128">
        <f t="shared" si="2"/>
        <v>59000</v>
      </c>
      <c r="U16" s="118"/>
      <c r="V16" s="117"/>
      <c r="W16" s="116"/>
    </row>
    <row r="17" spans="1:137" s="115" customFormat="1" ht="21.75" customHeight="1" x14ac:dyDescent="0.25">
      <c r="A17" s="121" t="s">
        <v>99</v>
      </c>
      <c r="B17" s="189"/>
      <c r="C17" s="192">
        <v>18000</v>
      </c>
      <c r="D17" s="192">
        <v>2000</v>
      </c>
      <c r="E17" s="190"/>
      <c r="F17" s="192">
        <v>2000</v>
      </c>
      <c r="G17" s="190"/>
      <c r="H17" s="120">
        <f t="shared" si="0"/>
        <v>22000</v>
      </c>
      <c r="I17" s="191">
        <v>20000</v>
      </c>
      <c r="J17" s="191"/>
      <c r="K17" s="191"/>
      <c r="L17" s="191"/>
      <c r="M17" s="191"/>
      <c r="N17" s="191"/>
      <c r="O17" s="191"/>
      <c r="P17" s="191"/>
      <c r="Q17" s="191"/>
      <c r="R17" s="191"/>
      <c r="S17" s="119">
        <f t="shared" si="1"/>
        <v>20000</v>
      </c>
      <c r="T17" s="128">
        <f t="shared" si="2"/>
        <v>42000</v>
      </c>
      <c r="U17" s="118"/>
      <c r="V17" s="117"/>
      <c r="W17" s="116"/>
    </row>
    <row r="18" spans="1:137" s="115" customFormat="1" ht="21.75" customHeight="1" x14ac:dyDescent="0.25">
      <c r="A18" s="121" t="s">
        <v>100</v>
      </c>
      <c r="B18" s="189"/>
      <c r="C18" s="192">
        <v>96000</v>
      </c>
      <c r="D18" s="192"/>
      <c r="E18" s="190"/>
      <c r="F18" s="192">
        <v>5000</v>
      </c>
      <c r="G18" s="190"/>
      <c r="H18" s="120">
        <f t="shared" si="0"/>
        <v>101000</v>
      </c>
      <c r="I18" s="191">
        <v>60000</v>
      </c>
      <c r="J18" s="191"/>
      <c r="K18" s="191"/>
      <c r="L18" s="191"/>
      <c r="M18" s="191"/>
      <c r="N18" s="191"/>
      <c r="O18" s="191"/>
      <c r="P18" s="191"/>
      <c r="Q18" s="191"/>
      <c r="R18" s="191">
        <v>5000</v>
      </c>
      <c r="S18" s="119">
        <f t="shared" si="1"/>
        <v>65000</v>
      </c>
      <c r="T18" s="128">
        <f t="shared" si="2"/>
        <v>166000</v>
      </c>
      <c r="U18" s="118"/>
      <c r="V18" s="117"/>
      <c r="W18" s="116"/>
    </row>
    <row r="19" spans="1:137" s="115" customFormat="1" ht="21.75" customHeight="1" x14ac:dyDescent="0.25">
      <c r="A19" s="121" t="s">
        <v>101</v>
      </c>
      <c r="B19" s="189"/>
      <c r="C19" s="192"/>
      <c r="D19" s="192"/>
      <c r="E19" s="192"/>
      <c r="F19" s="192">
        <v>1000</v>
      </c>
      <c r="G19" s="192"/>
      <c r="H19" s="120">
        <f t="shared" si="0"/>
        <v>1000</v>
      </c>
      <c r="I19" s="193">
        <v>10000</v>
      </c>
      <c r="J19" s="193"/>
      <c r="K19" s="193"/>
      <c r="L19" s="193"/>
      <c r="M19" s="193"/>
      <c r="N19" s="193"/>
      <c r="O19" s="193"/>
      <c r="P19" s="193"/>
      <c r="Q19" s="193"/>
      <c r="R19" s="193"/>
      <c r="S19" s="119">
        <f t="shared" si="1"/>
        <v>10000</v>
      </c>
      <c r="T19" s="128">
        <f t="shared" si="2"/>
        <v>11000</v>
      </c>
      <c r="U19" s="118"/>
      <c r="V19" s="117"/>
      <c r="W19" s="116"/>
    </row>
    <row r="20" spans="1:137" s="115" customFormat="1" ht="21.75" customHeight="1" x14ac:dyDescent="0.25">
      <c r="A20" s="121" t="s">
        <v>102</v>
      </c>
      <c r="B20" s="189"/>
      <c r="C20" s="192">
        <v>14000</v>
      </c>
      <c r="D20" s="192"/>
      <c r="E20" s="190"/>
      <c r="F20" s="192">
        <v>5000</v>
      </c>
      <c r="G20" s="190"/>
      <c r="H20" s="120">
        <f t="shared" si="0"/>
        <v>19000</v>
      </c>
      <c r="I20" s="191">
        <v>107000</v>
      </c>
      <c r="J20" s="191"/>
      <c r="K20" s="191"/>
      <c r="L20" s="191"/>
      <c r="M20" s="191"/>
      <c r="N20" s="191"/>
      <c r="O20" s="191"/>
      <c r="P20" s="191"/>
      <c r="Q20" s="191"/>
      <c r="R20" s="193"/>
      <c r="S20" s="119">
        <f t="shared" si="1"/>
        <v>107000</v>
      </c>
      <c r="T20" s="128">
        <f t="shared" si="2"/>
        <v>126000</v>
      </c>
      <c r="U20" s="118"/>
      <c r="V20" s="117"/>
      <c r="W20" s="116"/>
    </row>
    <row r="21" spans="1:137" s="115" customFormat="1" ht="21.75" customHeight="1" x14ac:dyDescent="0.25">
      <c r="A21" s="121" t="s">
        <v>103</v>
      </c>
      <c r="B21" s="189"/>
      <c r="C21" s="192">
        <v>60000</v>
      </c>
      <c r="D21" s="192"/>
      <c r="E21" s="190"/>
      <c r="F21" s="192">
        <v>1000</v>
      </c>
      <c r="G21" s="190"/>
      <c r="H21" s="120">
        <f t="shared" si="0"/>
        <v>61000</v>
      </c>
      <c r="I21" s="191">
        <v>20000</v>
      </c>
      <c r="J21" s="191"/>
      <c r="K21" s="191"/>
      <c r="L21" s="191"/>
      <c r="M21" s="191"/>
      <c r="N21" s="191"/>
      <c r="O21" s="191"/>
      <c r="P21" s="191"/>
      <c r="Q21" s="191"/>
      <c r="R21" s="191"/>
      <c r="S21" s="119">
        <f t="shared" si="1"/>
        <v>20000</v>
      </c>
      <c r="T21" s="128">
        <f t="shared" si="2"/>
        <v>81000</v>
      </c>
      <c r="U21" s="118"/>
      <c r="V21" s="117"/>
      <c r="W21" s="116"/>
    </row>
    <row r="22" spans="1:137" s="115" customFormat="1" ht="21.75" customHeight="1" x14ac:dyDescent="0.25">
      <c r="A22" s="121" t="s">
        <v>104</v>
      </c>
      <c r="B22" s="189"/>
      <c r="C22" s="192">
        <v>70000</v>
      </c>
      <c r="D22" s="192"/>
      <c r="E22" s="190"/>
      <c r="F22" s="192">
        <v>2000</v>
      </c>
      <c r="G22" s="190"/>
      <c r="H22" s="120">
        <f t="shared" si="0"/>
        <v>72000</v>
      </c>
      <c r="I22" s="191">
        <v>80000</v>
      </c>
      <c r="J22" s="191">
        <v>5000</v>
      </c>
      <c r="K22" s="191"/>
      <c r="L22" s="191"/>
      <c r="M22" s="191"/>
      <c r="N22" s="191"/>
      <c r="O22" s="191"/>
      <c r="P22" s="191"/>
      <c r="Q22" s="191"/>
      <c r="R22" s="191"/>
      <c r="S22" s="119">
        <f t="shared" si="1"/>
        <v>85000</v>
      </c>
      <c r="T22" s="128">
        <f t="shared" si="2"/>
        <v>157000</v>
      </c>
      <c r="U22" s="118"/>
      <c r="V22" s="117"/>
      <c r="W22" s="116"/>
    </row>
    <row r="23" spans="1:137" s="115" customFormat="1" ht="21.75" customHeight="1" x14ac:dyDescent="0.25">
      <c r="A23" s="121" t="s">
        <v>105</v>
      </c>
      <c r="B23" s="189"/>
      <c r="C23" s="192">
        <v>9000</v>
      </c>
      <c r="D23" s="192"/>
      <c r="E23" s="192"/>
      <c r="F23" s="192">
        <v>4000</v>
      </c>
      <c r="G23" s="192"/>
      <c r="H23" s="120">
        <f t="shared" si="0"/>
        <v>13000</v>
      </c>
      <c r="I23" s="193">
        <v>10000</v>
      </c>
      <c r="J23" s="193"/>
      <c r="K23" s="193"/>
      <c r="L23" s="193"/>
      <c r="M23" s="193"/>
      <c r="N23" s="193"/>
      <c r="O23" s="193"/>
      <c r="P23" s="193"/>
      <c r="Q23" s="193"/>
      <c r="R23" s="193"/>
      <c r="S23" s="119">
        <f t="shared" si="1"/>
        <v>10000</v>
      </c>
      <c r="T23" s="128">
        <f t="shared" si="2"/>
        <v>23000</v>
      </c>
      <c r="U23" s="118"/>
      <c r="V23" s="117"/>
      <c r="W23" s="116"/>
    </row>
    <row r="24" spans="1:137" s="115" customFormat="1" ht="21.75" customHeight="1" x14ac:dyDescent="0.25">
      <c r="A24" s="121" t="s">
        <v>106</v>
      </c>
      <c r="B24" s="189"/>
      <c r="C24" s="192">
        <v>25000</v>
      </c>
      <c r="D24" s="192">
        <v>6000</v>
      </c>
      <c r="E24" s="190"/>
      <c r="F24" s="192">
        <v>5000</v>
      </c>
      <c r="G24" s="190"/>
      <c r="H24" s="120">
        <f t="shared" si="0"/>
        <v>36000</v>
      </c>
      <c r="I24" s="191">
        <v>40000</v>
      </c>
      <c r="J24" s="191"/>
      <c r="K24" s="191"/>
      <c r="L24" s="191"/>
      <c r="M24" s="191"/>
      <c r="N24" s="191"/>
      <c r="O24" s="191"/>
      <c r="P24" s="191"/>
      <c r="Q24" s="191"/>
      <c r="R24" s="191"/>
      <c r="S24" s="119">
        <f t="shared" si="1"/>
        <v>40000</v>
      </c>
      <c r="T24" s="128">
        <f t="shared" si="2"/>
        <v>76000</v>
      </c>
      <c r="U24" s="118"/>
      <c r="V24" s="117"/>
      <c r="W24" s="116"/>
    </row>
    <row r="25" spans="1:137" s="115" customFormat="1" ht="21.75" customHeight="1" x14ac:dyDescent="0.25">
      <c r="A25" s="121" t="s">
        <v>107</v>
      </c>
      <c r="B25" s="189"/>
      <c r="C25" s="192"/>
      <c r="D25" s="192"/>
      <c r="E25" s="190"/>
      <c r="F25" s="192">
        <v>8000</v>
      </c>
      <c r="G25" s="190"/>
      <c r="H25" s="120">
        <f t="shared" si="0"/>
        <v>8000</v>
      </c>
      <c r="I25" s="191">
        <v>2000</v>
      </c>
      <c r="J25" s="191"/>
      <c r="K25" s="191"/>
      <c r="L25" s="191"/>
      <c r="M25" s="191"/>
      <c r="N25" s="191"/>
      <c r="O25" s="191"/>
      <c r="P25" s="191"/>
      <c r="Q25" s="191"/>
      <c r="R25" s="191"/>
      <c r="S25" s="119">
        <f t="shared" si="1"/>
        <v>2000</v>
      </c>
      <c r="T25" s="128">
        <f t="shared" si="2"/>
        <v>10000</v>
      </c>
      <c r="U25" s="118"/>
      <c r="V25" s="117"/>
      <c r="W25" s="116"/>
    </row>
    <row r="26" spans="1:137" s="115" customFormat="1" ht="21.75" customHeight="1" x14ac:dyDescent="0.25">
      <c r="A26" s="121" t="s">
        <v>108</v>
      </c>
      <c r="B26" s="189"/>
      <c r="C26" s="192">
        <v>21000</v>
      </c>
      <c r="D26" s="192"/>
      <c r="E26" s="190"/>
      <c r="F26" s="192">
        <v>2000</v>
      </c>
      <c r="G26" s="190"/>
      <c r="H26" s="120">
        <f t="shared" si="0"/>
        <v>23000</v>
      </c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19">
        <f t="shared" si="1"/>
        <v>0</v>
      </c>
      <c r="T26" s="128">
        <f t="shared" si="2"/>
        <v>23000</v>
      </c>
      <c r="U26" s="118"/>
      <c r="V26" s="117"/>
      <c r="W26" s="116"/>
    </row>
    <row r="27" spans="1:137" s="115" customFormat="1" ht="21.75" customHeight="1" x14ac:dyDescent="0.25">
      <c r="A27" s="121" t="s">
        <v>109</v>
      </c>
      <c r="B27" s="189"/>
      <c r="C27" s="192"/>
      <c r="D27" s="192"/>
      <c r="E27" s="190"/>
      <c r="F27" s="192">
        <v>2000</v>
      </c>
      <c r="G27" s="190"/>
      <c r="H27" s="120">
        <f t="shared" si="0"/>
        <v>2000</v>
      </c>
      <c r="I27" s="191">
        <v>16000</v>
      </c>
      <c r="J27" s="191"/>
      <c r="K27" s="191"/>
      <c r="L27" s="191"/>
      <c r="M27" s="191"/>
      <c r="N27" s="191"/>
      <c r="O27" s="191"/>
      <c r="P27" s="191"/>
      <c r="Q27" s="191"/>
      <c r="R27" s="191"/>
      <c r="S27" s="119">
        <f t="shared" si="1"/>
        <v>16000</v>
      </c>
      <c r="T27" s="128">
        <f t="shared" si="2"/>
        <v>18000</v>
      </c>
      <c r="U27" s="118"/>
      <c r="V27" s="117"/>
      <c r="W27" s="116"/>
    </row>
    <row r="28" spans="1:137" s="115" customFormat="1" ht="21.75" customHeight="1" x14ac:dyDescent="0.25">
      <c r="A28" s="121" t="s">
        <v>110</v>
      </c>
      <c r="B28" s="189"/>
      <c r="C28" s="192"/>
      <c r="D28" s="192">
        <v>1000</v>
      </c>
      <c r="E28" s="190"/>
      <c r="F28" s="192">
        <v>2000</v>
      </c>
      <c r="G28" s="190"/>
      <c r="H28" s="120">
        <f t="shared" si="0"/>
        <v>3000</v>
      </c>
      <c r="I28" s="191">
        <v>30000</v>
      </c>
      <c r="J28" s="191"/>
      <c r="K28" s="191"/>
      <c r="L28" s="191"/>
      <c r="M28" s="191"/>
      <c r="N28" s="191"/>
      <c r="O28" s="191"/>
      <c r="P28" s="191"/>
      <c r="Q28" s="191"/>
      <c r="R28" s="191"/>
      <c r="S28" s="119">
        <f t="shared" si="1"/>
        <v>30000</v>
      </c>
      <c r="T28" s="128">
        <f t="shared" si="2"/>
        <v>33000</v>
      </c>
      <c r="U28" s="118"/>
      <c r="V28" s="117"/>
      <c r="W28" s="116"/>
    </row>
    <row r="29" spans="1:137" s="115" customFormat="1" ht="21.75" customHeight="1" x14ac:dyDescent="0.25">
      <c r="A29" s="121" t="s">
        <v>111</v>
      </c>
      <c r="B29" s="189"/>
      <c r="C29" s="192"/>
      <c r="D29" s="192"/>
      <c r="E29" s="190"/>
      <c r="F29" s="192">
        <v>1000</v>
      </c>
      <c r="G29" s="190"/>
      <c r="H29" s="120">
        <f t="shared" si="0"/>
        <v>1000</v>
      </c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19">
        <f t="shared" si="1"/>
        <v>0</v>
      </c>
      <c r="T29" s="128">
        <f t="shared" si="2"/>
        <v>1000</v>
      </c>
      <c r="U29" s="118"/>
      <c r="V29" s="117"/>
      <c r="W29" s="116"/>
    </row>
    <row r="30" spans="1:137" s="115" customFormat="1" ht="21.75" customHeight="1" x14ac:dyDescent="0.25">
      <c r="A30" s="121" t="s">
        <v>225</v>
      </c>
      <c r="B30" s="189"/>
      <c r="C30" s="192">
        <v>92000</v>
      </c>
      <c r="D30" s="194"/>
      <c r="E30" s="195"/>
      <c r="F30" s="194">
        <v>1000</v>
      </c>
      <c r="G30" s="195"/>
      <c r="H30" s="120">
        <f t="shared" si="0"/>
        <v>93000</v>
      </c>
      <c r="I30" s="196"/>
      <c r="J30" s="196"/>
      <c r="K30" s="196"/>
      <c r="L30" s="196"/>
      <c r="M30" s="196">
        <v>1000</v>
      </c>
      <c r="N30" s="196"/>
      <c r="O30" s="196"/>
      <c r="P30" s="196"/>
      <c r="Q30" s="196"/>
      <c r="R30" s="196"/>
      <c r="S30" s="119">
        <f t="shared" si="1"/>
        <v>1000</v>
      </c>
      <c r="T30" s="128">
        <f t="shared" si="2"/>
        <v>94000</v>
      </c>
      <c r="U30" s="118"/>
      <c r="V30" s="117"/>
      <c r="W30" s="116"/>
    </row>
    <row r="31" spans="1:137" s="122" customFormat="1" ht="21.75" customHeight="1" x14ac:dyDescent="0.25">
      <c r="A31" s="127" t="s">
        <v>146</v>
      </c>
      <c r="B31" s="197">
        <f>SUM(B6:B30)</f>
        <v>0</v>
      </c>
      <c r="C31" s="197">
        <f t="shared" ref="C31:G31" si="3">SUM(C6:C30)</f>
        <v>436000</v>
      </c>
      <c r="D31" s="198">
        <f t="shared" si="3"/>
        <v>18000</v>
      </c>
      <c r="E31" s="198">
        <f>SUM(E6:E30)</f>
        <v>12000</v>
      </c>
      <c r="F31" s="198">
        <f t="shared" si="3"/>
        <v>181000</v>
      </c>
      <c r="G31" s="198">
        <f t="shared" si="3"/>
        <v>2106000</v>
      </c>
      <c r="H31" s="126">
        <f>SUM(H6:H30)</f>
        <v>2753000</v>
      </c>
      <c r="I31" s="198">
        <f t="shared" ref="I31:R31" si="4">SUM(I6:I30)</f>
        <v>3538000</v>
      </c>
      <c r="J31" s="198">
        <f t="shared" si="4"/>
        <v>5000</v>
      </c>
      <c r="K31" s="198">
        <f>SUM(K6:K30)</f>
        <v>1250000</v>
      </c>
      <c r="L31" s="198">
        <f>SUM(L6:L30)</f>
        <v>106000</v>
      </c>
      <c r="M31" s="198">
        <f t="shared" si="4"/>
        <v>466000</v>
      </c>
      <c r="N31" s="198">
        <f t="shared" si="4"/>
        <v>0</v>
      </c>
      <c r="O31" s="198">
        <f t="shared" si="4"/>
        <v>0</v>
      </c>
      <c r="P31" s="198">
        <f t="shared" si="4"/>
        <v>0</v>
      </c>
      <c r="Q31" s="198">
        <f t="shared" si="4"/>
        <v>16000</v>
      </c>
      <c r="R31" s="198">
        <f t="shared" si="4"/>
        <v>329000</v>
      </c>
      <c r="S31" s="126">
        <f t="shared" ref="S31" si="5">SUM(S6:S30)</f>
        <v>5710000</v>
      </c>
      <c r="T31" s="114"/>
      <c r="U31" s="113"/>
      <c r="V31" s="125"/>
      <c r="W31" s="124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</row>
  </sheetData>
  <mergeCells count="11">
    <mergeCell ref="U3:U5"/>
    <mergeCell ref="A3:A5"/>
    <mergeCell ref="A1:T1"/>
    <mergeCell ref="T3:T5"/>
    <mergeCell ref="H4:H5"/>
    <mergeCell ref="S4:S5"/>
    <mergeCell ref="B3:G3"/>
    <mergeCell ref="I3:R3"/>
    <mergeCell ref="B4:E4"/>
    <mergeCell ref="I4:L4"/>
    <mergeCell ref="M4:Q4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scale="72" fitToHeight="0" orientation="landscape" r:id="rId1"/>
  <headerFooter alignWithMargins="0">
    <oddFooter>第 &amp;P 頁，共 &amp;N 頁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activeCell="G13" sqref="G13"/>
    </sheetView>
  </sheetViews>
  <sheetFormatPr defaultRowHeight="28.5" customHeight="1" x14ac:dyDescent="0.25"/>
  <cols>
    <col min="1" max="1" width="24.875" style="35" customWidth="1"/>
    <col min="2" max="4" width="21.625" style="31" customWidth="1"/>
    <col min="5" max="5" width="15.125" style="27" customWidth="1"/>
    <col min="6" max="16384" width="9" style="27"/>
  </cols>
  <sheetData>
    <row r="1" spans="1:4" s="28" customFormat="1" ht="28.5" customHeight="1" x14ac:dyDescent="0.25">
      <c r="A1" s="32"/>
      <c r="B1" s="29" t="s">
        <v>84</v>
      </c>
      <c r="C1" s="29" t="s">
        <v>85</v>
      </c>
      <c r="D1" s="29" t="s">
        <v>86</v>
      </c>
    </row>
    <row r="2" spans="1:4" ht="28.5" customHeight="1" x14ac:dyDescent="0.25">
      <c r="A2" s="33" t="s">
        <v>59</v>
      </c>
      <c r="B2" s="30"/>
      <c r="C2" s="30"/>
      <c r="D2" s="30"/>
    </row>
    <row r="3" spans="1:4" ht="28.5" customHeight="1" x14ac:dyDescent="0.25">
      <c r="A3" s="34" t="s">
        <v>60</v>
      </c>
      <c r="B3" s="30"/>
      <c r="C3" s="30"/>
      <c r="D3" s="30"/>
    </row>
    <row r="4" spans="1:4" ht="28.5" customHeight="1" x14ac:dyDescent="0.25">
      <c r="A4" s="33" t="s">
        <v>61</v>
      </c>
      <c r="B4" s="30"/>
      <c r="C4" s="30"/>
      <c r="D4" s="30"/>
    </row>
    <row r="5" spans="1:4" ht="28.5" customHeight="1" x14ac:dyDescent="0.25">
      <c r="A5" s="33" t="s">
        <v>62</v>
      </c>
      <c r="B5" s="30"/>
      <c r="C5" s="30"/>
      <c r="D5" s="30"/>
    </row>
    <row r="6" spans="1:4" ht="28.5" customHeight="1" x14ac:dyDescent="0.25">
      <c r="A6" s="33" t="s">
        <v>63</v>
      </c>
      <c r="B6" s="30"/>
      <c r="C6" s="30"/>
      <c r="D6" s="30"/>
    </row>
    <row r="7" spans="1:4" ht="28.5" customHeight="1" x14ac:dyDescent="0.25">
      <c r="A7" s="33" t="s">
        <v>64</v>
      </c>
      <c r="B7" s="30"/>
      <c r="C7" s="30"/>
      <c r="D7" s="30"/>
    </row>
    <row r="8" spans="1:4" ht="28.5" customHeight="1" x14ac:dyDescent="0.25">
      <c r="A8" s="33" t="s">
        <v>65</v>
      </c>
      <c r="B8" s="30"/>
      <c r="C8" s="30"/>
      <c r="D8" s="30"/>
    </row>
    <row r="9" spans="1:4" ht="28.5" customHeight="1" x14ac:dyDescent="0.25">
      <c r="A9" s="33" t="s">
        <v>66</v>
      </c>
      <c r="B9" s="30"/>
      <c r="C9" s="30"/>
      <c r="D9" s="30"/>
    </row>
    <row r="10" spans="1:4" ht="28.5" customHeight="1" x14ac:dyDescent="0.25">
      <c r="A10" s="33" t="s">
        <v>67</v>
      </c>
      <c r="B10" s="30"/>
      <c r="C10" s="30"/>
      <c r="D10" s="30"/>
    </row>
    <row r="11" spans="1:4" ht="28.5" customHeight="1" x14ac:dyDescent="0.25">
      <c r="A11" s="33" t="s">
        <v>68</v>
      </c>
      <c r="B11" s="30"/>
      <c r="C11" s="30"/>
      <c r="D11" s="30"/>
    </row>
    <row r="12" spans="1:4" ht="28.5" customHeight="1" x14ac:dyDescent="0.25">
      <c r="A12" s="33" t="s">
        <v>69</v>
      </c>
      <c r="B12" s="30"/>
      <c r="C12" s="30"/>
      <c r="D12" s="30"/>
    </row>
    <row r="13" spans="1:4" ht="28.5" customHeight="1" x14ac:dyDescent="0.25">
      <c r="A13" s="34" t="s">
        <v>70</v>
      </c>
      <c r="B13" s="30"/>
      <c r="C13" s="30"/>
      <c r="D13" s="30"/>
    </row>
    <row r="14" spans="1:4" ht="28.5" customHeight="1" x14ac:dyDescent="0.25">
      <c r="A14" s="33" t="s">
        <v>71</v>
      </c>
      <c r="B14" s="30"/>
      <c r="C14" s="30"/>
      <c r="D14" s="30"/>
    </row>
    <row r="15" spans="1:4" ht="28.5" customHeight="1" x14ac:dyDescent="0.25">
      <c r="A15" s="33" t="s">
        <v>72</v>
      </c>
      <c r="B15" s="30"/>
      <c r="C15" s="30"/>
      <c r="D15" s="30"/>
    </row>
    <row r="16" spans="1:4" ht="28.5" customHeight="1" x14ac:dyDescent="0.25">
      <c r="A16" s="33" t="s">
        <v>73</v>
      </c>
      <c r="B16" s="30"/>
      <c r="C16" s="30"/>
      <c r="D16" s="30"/>
    </row>
    <row r="17" spans="1:4" ht="28.5" customHeight="1" x14ac:dyDescent="0.25">
      <c r="A17" s="33" t="s">
        <v>74</v>
      </c>
      <c r="B17" s="30"/>
      <c r="C17" s="30"/>
      <c r="D17" s="30"/>
    </row>
    <row r="18" spans="1:4" ht="28.5" customHeight="1" x14ac:dyDescent="0.25">
      <c r="A18" s="33" t="s">
        <v>75</v>
      </c>
      <c r="B18" s="30"/>
      <c r="C18" s="30"/>
      <c r="D18" s="30"/>
    </row>
    <row r="19" spans="1:4" ht="28.5" customHeight="1" x14ac:dyDescent="0.25">
      <c r="A19" s="33" t="s">
        <v>76</v>
      </c>
      <c r="B19" s="30"/>
      <c r="C19" s="30"/>
      <c r="D19" s="30"/>
    </row>
    <row r="20" spans="1:4" ht="28.5" customHeight="1" x14ac:dyDescent="0.25">
      <c r="A20" s="33" t="s">
        <v>77</v>
      </c>
      <c r="B20" s="30"/>
      <c r="C20" s="30"/>
      <c r="D20" s="30"/>
    </row>
    <row r="21" spans="1:4" ht="28.5" customHeight="1" x14ac:dyDescent="0.25">
      <c r="A21" s="33" t="s">
        <v>78</v>
      </c>
      <c r="B21" s="30"/>
      <c r="C21" s="30"/>
      <c r="D21" s="30"/>
    </row>
    <row r="22" spans="1:4" ht="28.5" customHeight="1" x14ac:dyDescent="0.25">
      <c r="A22" s="33" t="s">
        <v>79</v>
      </c>
      <c r="B22" s="30"/>
      <c r="C22" s="30"/>
      <c r="D22" s="30"/>
    </row>
    <row r="23" spans="1:4" ht="28.5" customHeight="1" x14ac:dyDescent="0.25">
      <c r="A23" s="33" t="s">
        <v>80</v>
      </c>
      <c r="B23" s="30"/>
      <c r="C23" s="30"/>
      <c r="D23" s="30"/>
    </row>
    <row r="24" spans="1:4" ht="28.5" customHeight="1" x14ac:dyDescent="0.25">
      <c r="A24" s="33" t="s">
        <v>81</v>
      </c>
      <c r="B24" s="30"/>
      <c r="C24" s="30"/>
      <c r="D24" s="30"/>
    </row>
    <row r="25" spans="1:4" ht="28.5" customHeight="1" x14ac:dyDescent="0.25">
      <c r="A25" s="33" t="s">
        <v>82</v>
      </c>
      <c r="B25" s="30"/>
      <c r="C25" s="30"/>
      <c r="D25" s="30"/>
    </row>
    <row r="26" spans="1:4" ht="28.5" customHeight="1" x14ac:dyDescent="0.25">
      <c r="A26" s="33" t="s">
        <v>88</v>
      </c>
      <c r="B26" s="30"/>
      <c r="C26" s="30"/>
      <c r="D26" s="30"/>
    </row>
    <row r="27" spans="1:4" ht="28.5" customHeight="1" x14ac:dyDescent="0.25">
      <c r="A27" s="33" t="s">
        <v>83</v>
      </c>
      <c r="B27" s="30"/>
      <c r="C27" s="30"/>
      <c r="D27" s="30"/>
    </row>
    <row r="28" spans="1:4" ht="28.5" customHeight="1" x14ac:dyDescent="0.25">
      <c r="A28" s="33" t="s">
        <v>87</v>
      </c>
      <c r="B28" s="30">
        <f>B27+B26</f>
        <v>0</v>
      </c>
      <c r="C28" s="30">
        <f>C27+C26</f>
        <v>0</v>
      </c>
      <c r="D28" s="30">
        <f>D27+D26</f>
        <v>0</v>
      </c>
    </row>
  </sheetData>
  <phoneticPr fontId="21" type="noConversion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</vt:i4>
      </vt:variant>
    </vt:vector>
  </HeadingPairs>
  <TitlesOfParts>
    <vt:vector size="11" baseType="lpstr">
      <vt:lpstr>113年基金來源彙整</vt:lpstr>
      <vt:lpstr>1-導師費-0726</vt:lpstr>
      <vt:lpstr>2-專輔師-0726</vt:lpstr>
      <vt:lpstr>3-合理教師員額-0801</vt:lpstr>
      <vt:lpstr>4-移用以前年度賸餘-0729</vt:lpstr>
      <vt:lpstr>5-自有收入及收支對列-0729</vt:lpstr>
      <vt:lpstr>工作表3</vt:lpstr>
      <vt:lpstr>'113年基金來源彙整'!Print_Area</vt:lpstr>
      <vt:lpstr>'2-專輔師-0726'!Print_Area</vt:lpstr>
      <vt:lpstr>'5-自有收入及收支對列-0729'!Print_Area</vt:lpstr>
      <vt:lpstr>'5-自有收入及收支對列-0729'!Print_Titles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謝惠名</cp:lastModifiedBy>
  <cp:lastPrinted>2023-08-11T07:17:39Z</cp:lastPrinted>
  <dcterms:created xsi:type="dcterms:W3CDTF">2011-08-25T15:08:37Z</dcterms:created>
  <dcterms:modified xsi:type="dcterms:W3CDTF">2023-09-07T09:33:29Z</dcterms:modified>
</cp:coreProperties>
</file>