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29-公幼延長照顧服務\112第二學期113寒假\3.國教署核定\"/>
    </mc:Choice>
  </mc:AlternateContent>
  <xr:revisionPtr revIDLastSave="0" documentId="8_{BE30FCA2-ED4E-4412-A743-2E4C2A12FB3D}" xr6:coauthVersionLast="47" xr6:coauthVersionMax="47" xr10:uidLastSave="{00000000-0000-0000-0000-000000000000}"/>
  <bookViews>
    <workbookView xWindow="-120" yWindow="-120" windowWidth="29040" windowHeight="15840" firstSheet="1" activeTab="1"/>
  </bookViews>
  <sheets>
    <sheet name="工作表1" sheetId="1" state="hidden" r:id="rId1"/>
    <sheet name="平日課後延長照顧辦理情形查填表(單月)" sheetId="2" r:id="rId2"/>
    <sheet name="寒暑假加托及課後照顧服務辦理情形查填表(單月) 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C24" i="3"/>
  <c r="B24" i="3"/>
  <c r="F24" i="3" s="1"/>
  <c r="H16" i="3" s="1"/>
  <c r="E23" i="3"/>
  <c r="D23" i="3"/>
  <c r="C23" i="3"/>
  <c r="B23" i="3"/>
  <c r="F23" i="3" s="1"/>
  <c r="F22" i="3"/>
  <c r="F21" i="3"/>
  <c r="C16" i="3"/>
  <c r="B16" i="3"/>
  <c r="I15" i="3"/>
  <c r="H15" i="3"/>
  <c r="D15" i="3"/>
  <c r="I8" i="3"/>
  <c r="H8" i="3"/>
  <c r="E15" i="2"/>
  <c r="D15" i="2"/>
  <c r="C15" i="2"/>
  <c r="B15" i="2"/>
  <c r="F15" i="2" s="1"/>
  <c r="I14" i="2" s="1"/>
  <c r="E14" i="2"/>
  <c r="D14" i="2"/>
  <c r="C14" i="2"/>
  <c r="B14" i="2"/>
  <c r="F14" i="2" s="1"/>
  <c r="I13" i="2"/>
  <c r="F13" i="2"/>
  <c r="F12" i="2"/>
  <c r="I7" i="2"/>
  <c r="B7" i="2"/>
  <c r="P77" i="1"/>
  <c r="U76" i="1"/>
  <c r="S76" i="1"/>
  <c r="Q76" i="1"/>
  <c r="U75" i="1"/>
  <c r="J75" i="1"/>
  <c r="S74" i="1"/>
  <c r="S77" i="1" s="1"/>
  <c r="Q74" i="1"/>
  <c r="Q77" i="1" s="1"/>
  <c r="P74" i="1"/>
  <c r="O74" i="1"/>
  <c r="O77" i="1" s="1"/>
  <c r="N74" i="1"/>
  <c r="N77" i="1" s="1"/>
  <c r="M74" i="1"/>
  <c r="U74" i="1" s="1"/>
  <c r="S73" i="1"/>
  <c r="Q73" i="1"/>
  <c r="P73" i="1"/>
  <c r="O73" i="1"/>
  <c r="N73" i="1"/>
  <c r="M73" i="1"/>
  <c r="U73" i="1" s="1"/>
  <c r="J73" i="1"/>
  <c r="U72" i="1"/>
  <c r="J72" i="1"/>
  <c r="U71" i="1"/>
  <c r="J71" i="1"/>
  <c r="J70" i="1"/>
  <c r="N69" i="1"/>
  <c r="S68" i="1"/>
  <c r="R68" i="1"/>
  <c r="U68" i="1" s="1"/>
  <c r="B74" i="1" s="1"/>
  <c r="U67" i="1"/>
  <c r="B73" i="1" s="1"/>
  <c r="T66" i="1"/>
  <c r="S66" i="1"/>
  <c r="S69" i="1" s="1"/>
  <c r="R66" i="1"/>
  <c r="Q66" i="1"/>
  <c r="Q69" i="1" s="1"/>
  <c r="P66" i="1"/>
  <c r="P69" i="1" s="1"/>
  <c r="O66" i="1"/>
  <c r="O69" i="1" s="1"/>
  <c r="N66" i="1"/>
  <c r="M66" i="1"/>
  <c r="M69" i="1" s="1"/>
  <c r="J66" i="1"/>
  <c r="S65" i="1"/>
  <c r="Q65" i="1"/>
  <c r="P65" i="1"/>
  <c r="O65" i="1"/>
  <c r="U65" i="1" s="1"/>
  <c r="N65" i="1"/>
  <c r="M65" i="1"/>
  <c r="U64" i="1"/>
  <c r="U63" i="1"/>
  <c r="J63" i="1"/>
  <c r="Q57" i="1"/>
  <c r="M57" i="1"/>
  <c r="U56" i="1"/>
  <c r="S56" i="1"/>
  <c r="Q56" i="1"/>
  <c r="U55" i="1"/>
  <c r="S54" i="1"/>
  <c r="S57" i="1" s="1"/>
  <c r="Q54" i="1"/>
  <c r="P54" i="1"/>
  <c r="P57" i="1" s="1"/>
  <c r="O54" i="1"/>
  <c r="O57" i="1" s="1"/>
  <c r="N54" i="1"/>
  <c r="N57" i="1" s="1"/>
  <c r="M54" i="1"/>
  <c r="U54" i="1" s="1"/>
  <c r="S53" i="1"/>
  <c r="Q53" i="1"/>
  <c r="P53" i="1"/>
  <c r="O53" i="1"/>
  <c r="N53" i="1"/>
  <c r="M53" i="1"/>
  <c r="U53" i="1" s="1"/>
  <c r="J53" i="1"/>
  <c r="U52" i="1"/>
  <c r="U51" i="1"/>
  <c r="J51" i="1"/>
  <c r="J50" i="1"/>
  <c r="J55" i="1" s="1"/>
  <c r="O49" i="1"/>
  <c r="S48" i="1"/>
  <c r="R48" i="1"/>
  <c r="U48" i="1" s="1"/>
  <c r="B54" i="1" s="1"/>
  <c r="U47" i="1"/>
  <c r="B53" i="1" s="1"/>
  <c r="T46" i="1"/>
  <c r="S46" i="1"/>
  <c r="S49" i="1" s="1"/>
  <c r="R46" i="1"/>
  <c r="Q46" i="1"/>
  <c r="Q49" i="1" s="1"/>
  <c r="P46" i="1"/>
  <c r="P49" i="1" s="1"/>
  <c r="O46" i="1"/>
  <c r="N46" i="1"/>
  <c r="N49" i="1" s="1"/>
  <c r="M46" i="1"/>
  <c r="M49" i="1" s="1"/>
  <c r="J46" i="1"/>
  <c r="S45" i="1"/>
  <c r="Q45" i="1"/>
  <c r="P45" i="1"/>
  <c r="O45" i="1"/>
  <c r="N45" i="1"/>
  <c r="M45" i="1"/>
  <c r="U45" i="1" s="1"/>
  <c r="B51" i="1" s="1"/>
  <c r="U44" i="1"/>
  <c r="U43" i="1"/>
  <c r="J43" i="1"/>
  <c r="S38" i="1"/>
  <c r="N38" i="1"/>
  <c r="S37" i="1"/>
  <c r="Q37" i="1"/>
  <c r="U37" i="1" s="1"/>
  <c r="U36" i="1"/>
  <c r="S35" i="1"/>
  <c r="Q35" i="1"/>
  <c r="Q38" i="1" s="1"/>
  <c r="P35" i="1"/>
  <c r="P38" i="1" s="1"/>
  <c r="O35" i="1"/>
  <c r="O38" i="1" s="1"/>
  <c r="N35" i="1"/>
  <c r="M35" i="1"/>
  <c r="M38" i="1" s="1"/>
  <c r="U38" i="1" s="1"/>
  <c r="S34" i="1"/>
  <c r="Q34" i="1"/>
  <c r="P34" i="1"/>
  <c r="O34" i="1"/>
  <c r="U34" i="1" s="1"/>
  <c r="N34" i="1"/>
  <c r="M34" i="1"/>
  <c r="J34" i="1"/>
  <c r="B34" i="1"/>
  <c r="U32" i="1"/>
  <c r="J32" i="1"/>
  <c r="J31" i="1"/>
  <c r="J33" i="1" s="1"/>
  <c r="O30" i="1"/>
  <c r="S29" i="1"/>
  <c r="U29" i="1" s="1"/>
  <c r="B35" i="1" s="1"/>
  <c r="R29" i="1"/>
  <c r="U28" i="1"/>
  <c r="T27" i="1"/>
  <c r="S27" i="1"/>
  <c r="S30" i="1" s="1"/>
  <c r="R27" i="1"/>
  <c r="Q27" i="1"/>
  <c r="Q30" i="1" s="1"/>
  <c r="P27" i="1"/>
  <c r="P30" i="1" s="1"/>
  <c r="O27" i="1"/>
  <c r="N27" i="1"/>
  <c r="N30" i="1" s="1"/>
  <c r="M27" i="1"/>
  <c r="M30" i="1" s="1"/>
  <c r="J27" i="1"/>
  <c r="S26" i="1"/>
  <c r="Q26" i="1"/>
  <c r="P26" i="1"/>
  <c r="O26" i="1"/>
  <c r="N26" i="1"/>
  <c r="M26" i="1"/>
  <c r="U26" i="1" s="1"/>
  <c r="U24" i="1"/>
  <c r="J24" i="1"/>
  <c r="Q19" i="1"/>
  <c r="M19" i="1"/>
  <c r="S18" i="1"/>
  <c r="Q18" i="1"/>
  <c r="U18" i="1" s="1"/>
  <c r="U17" i="1"/>
  <c r="S16" i="1"/>
  <c r="S19" i="1" s="1"/>
  <c r="Q16" i="1"/>
  <c r="P16" i="1"/>
  <c r="P19" i="1" s="1"/>
  <c r="O16" i="1"/>
  <c r="O19" i="1" s="1"/>
  <c r="N16" i="1"/>
  <c r="N19" i="1" s="1"/>
  <c r="M16" i="1"/>
  <c r="S15" i="1"/>
  <c r="Q15" i="1"/>
  <c r="P15" i="1"/>
  <c r="O15" i="1"/>
  <c r="N15" i="1"/>
  <c r="U15" i="1" s="1"/>
  <c r="M15" i="1"/>
  <c r="J15" i="1"/>
  <c r="J14" i="1"/>
  <c r="U13" i="1"/>
  <c r="J13" i="1"/>
  <c r="J12" i="1"/>
  <c r="J17" i="1" s="1"/>
  <c r="N11" i="1"/>
  <c r="S10" i="1"/>
  <c r="R10" i="1"/>
  <c r="U10" i="1" s="1"/>
  <c r="U9" i="1"/>
  <c r="B15" i="1" s="1"/>
  <c r="T8" i="1"/>
  <c r="S8" i="1"/>
  <c r="S11" i="1" s="1"/>
  <c r="R8" i="1"/>
  <c r="Q8" i="1"/>
  <c r="Q11" i="1" s="1"/>
  <c r="P8" i="1"/>
  <c r="P11" i="1" s="1"/>
  <c r="O8" i="1"/>
  <c r="O11" i="1" s="1"/>
  <c r="N8" i="1"/>
  <c r="M8" i="1"/>
  <c r="M11" i="1" s="1"/>
  <c r="J8" i="1"/>
  <c r="S7" i="1"/>
  <c r="Q7" i="1"/>
  <c r="P7" i="1"/>
  <c r="O7" i="1"/>
  <c r="U7" i="1" s="1"/>
  <c r="N7" i="1"/>
  <c r="M7" i="1"/>
  <c r="U5" i="1"/>
  <c r="J5" i="1"/>
  <c r="B13" i="1" l="1"/>
  <c r="U30" i="1"/>
  <c r="U49" i="1"/>
  <c r="B71" i="1"/>
  <c r="U11" i="1"/>
  <c r="B32" i="1"/>
  <c r="U57" i="1"/>
  <c r="U69" i="1"/>
  <c r="U19" i="1"/>
  <c r="B16" i="1"/>
  <c r="U35" i="1"/>
  <c r="U16" i="1"/>
  <c r="U27" i="1"/>
  <c r="U46" i="1"/>
  <c r="B50" i="1" s="1"/>
  <c r="M77" i="1"/>
  <c r="U77" i="1" s="1"/>
  <c r="U8" i="1"/>
  <c r="B12" i="1" s="1"/>
  <c r="J36" i="1"/>
  <c r="U66" i="1"/>
  <c r="B70" i="1" s="1"/>
  <c r="J52" i="1"/>
  <c r="B14" i="1" l="1"/>
  <c r="B17" i="1"/>
  <c r="B75" i="1"/>
  <c r="B72" i="1"/>
  <c r="B55" i="1"/>
  <c r="B52" i="1"/>
  <c r="B31" i="1"/>
  <c r="B33" i="1" l="1"/>
  <c r="B36" i="1"/>
</calcChain>
</file>

<file path=xl/sharedStrings.xml><?xml version="1.0" encoding="utf-8"?>
<sst xmlns="http://schemas.openxmlformats.org/spreadsheetml/2006/main" count="345" uniqueCount="87">
  <si>
    <t>經費試算範例1-未申請人力-招收15人</t>
  </si>
  <si>
    <t>ＯＯ幼兒園服務支付鐘點費時數</t>
  </si>
  <si>
    <t>ＯＯ幼兒園 每月幼生參與延長照顧服務情形</t>
  </si>
  <si>
    <t>9月</t>
  </si>
  <si>
    <t>10月</t>
  </si>
  <si>
    <t>11月</t>
  </si>
  <si>
    <t>12月</t>
  </si>
  <si>
    <t>1月(平日)</t>
  </si>
  <si>
    <t>1月(寒假)</t>
  </si>
  <si>
    <t>2月(寒假)</t>
  </si>
  <si>
    <t>2月(平日)</t>
  </si>
  <si>
    <t>合計</t>
  </si>
  <si>
    <t>支付鐘點費時數
(課照人力)</t>
  </si>
  <si>
    <t>一般生
(參與人數)</t>
  </si>
  <si>
    <t>支付鐘點費時數
(特教助理人員)</t>
  </si>
  <si>
    <t>經濟弱勢幼生
(參與人數)</t>
  </si>
  <si>
    <t>3月</t>
  </si>
  <si>
    <t>4月</t>
  </si>
  <si>
    <t>5月</t>
  </si>
  <si>
    <t>6月</t>
  </si>
  <si>
    <t>7月</t>
  </si>
  <si>
    <t>8月</t>
  </si>
  <si>
    <t>家長繳費收入</t>
  </si>
  <si>
    <t>鐘點費</t>
  </si>
  <si>
    <t>行政費</t>
  </si>
  <si>
    <t>寒暑假餐點費</t>
  </si>
  <si>
    <t>全學期補助經費計算</t>
  </si>
  <si>
    <t>單月補助計算(9月)</t>
  </si>
  <si>
    <t>須補助金額</t>
  </si>
  <si>
    <t>開班成本</t>
  </si>
  <si>
    <t>7月(暑假)</t>
  </si>
  <si>
    <t>8月(暑假)</t>
  </si>
  <si>
    <t>收入</t>
  </si>
  <si>
    <t>成班差額(開班成本-收入)</t>
  </si>
  <si>
    <t>各月行政費總和</t>
  </si>
  <si>
    <t>寒暑假期間餐點費</t>
  </si>
  <si>
    <t>本署補助經費</t>
  </si>
  <si>
    <t>經費試算範例2-未申請人力-招收20人</t>
  </si>
  <si>
    <t>經費試算範例3-有申請人力</t>
  </si>
  <si>
    <t>經費試算範例4-有申請人力</t>
  </si>
  <si>
    <r>
      <t>公立幼兒園延長照顧服務辦理情形填報表</t>
    </r>
    <r>
      <rPr>
        <b/>
        <sz val="14"/>
        <color rgb="FFFF0000"/>
        <rFont val="標楷體"/>
        <family val="4"/>
        <charset val="136"/>
      </rPr>
      <t>(平日)</t>
    </r>
  </si>
  <si>
    <t>一、延長照顧服務人力鐘點費或加班費</t>
  </si>
  <si>
    <t>二、教師助理人員鐘點費</t>
  </si>
  <si>
    <t>ＯＯ幼兒園Ｏ月服務支付鐘點費時數-延長照顧服務人力</t>
  </si>
  <si>
    <t>ＯＯ幼兒園Ｏ月服務支付鐘點費時數-特教助理人員</t>
  </si>
  <si>
    <r>
      <rPr>
        <sz val="12"/>
        <color rgb="FF000000"/>
        <rFont val="標楷體"/>
        <family val="4"/>
        <charset val="136"/>
      </rPr>
      <t>人力數</t>
    </r>
  </si>
  <si>
    <r>
      <rPr>
        <sz val="12"/>
        <color rgb="FF000000"/>
        <rFont val="標楷體"/>
        <family val="4"/>
        <charset val="136"/>
      </rPr>
      <t>辦理日數</t>
    </r>
  </si>
  <si>
    <t>當月支付鐘點費總時數</t>
  </si>
  <si>
    <r>
      <rPr>
        <sz val="12"/>
        <color rgb="FF000000"/>
        <rFont val="標楷體"/>
        <family val="4"/>
        <charset val="136"/>
      </rPr>
      <t>當月支付鐘點費時數</t>
    </r>
  </si>
  <si>
    <r>
      <rPr>
        <b/>
        <sz val="12"/>
        <color rgb="FF000000"/>
        <rFont val="標楷體"/>
        <family val="4"/>
        <charset val="136"/>
      </rPr>
      <t>當月應支付鐘點費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標楷體"/>
        <family val="4"/>
        <charset val="136"/>
      </rPr>
      <t>鐘點費預設每小時</t>
    </r>
    <r>
      <rPr>
        <b/>
        <sz val="12"/>
        <color rgb="FFFF0000"/>
        <rFont val="Times New Roman"/>
        <family val="1"/>
      </rPr>
      <t>400</t>
    </r>
    <r>
      <rPr>
        <b/>
        <sz val="12"/>
        <color rgb="FFFF0000"/>
        <rFont val="標楷體"/>
        <family val="4"/>
        <charset val="136"/>
      </rPr>
      <t>元</t>
    </r>
    <r>
      <rPr>
        <b/>
        <sz val="12"/>
        <color rgb="FFFF0000"/>
        <rFont val="Times New Roman"/>
        <family val="1"/>
      </rPr>
      <t>)</t>
    </r>
  </si>
  <si>
    <r>
      <rPr>
        <b/>
        <sz val="12"/>
        <color rgb="FF000000"/>
        <rFont val="標楷體"/>
        <family val="4"/>
        <charset val="136"/>
      </rPr>
      <t>當月應支付鐘點費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標楷體"/>
        <family val="4"/>
        <charset val="136"/>
      </rPr>
      <t>鐘點費預設每小時基本工資</t>
    </r>
    <r>
      <rPr>
        <b/>
        <sz val="12"/>
        <color rgb="FFFF0000"/>
        <rFont val="Times New Roman"/>
        <family val="1"/>
      </rPr>
      <t>183</t>
    </r>
    <r>
      <rPr>
        <b/>
        <sz val="12"/>
        <color rgb="FFFF0000"/>
        <rFont val="標楷體"/>
        <family val="4"/>
        <charset val="136"/>
      </rPr>
      <t>元</t>
    </r>
    <r>
      <rPr>
        <b/>
        <sz val="12"/>
        <color rgb="FFFF0000"/>
        <rFont val="Times New Roman"/>
        <family val="1"/>
      </rPr>
      <t>)</t>
    </r>
  </si>
  <si>
    <t>三、課後延長照顧服務收費</t>
  </si>
  <si>
    <t>四、臨時參加服務收費</t>
  </si>
  <si>
    <r>
      <rPr>
        <sz val="12"/>
        <color rgb="FF000000"/>
        <rFont val="標楷體"/>
        <family val="4"/>
        <charset val="136"/>
      </rPr>
      <t>ＯＯ幼兒園Ｏ月幼生參與</t>
    </r>
    <r>
      <rPr>
        <b/>
        <sz val="12"/>
        <color rgb="FF000000"/>
        <rFont val="標楷體"/>
        <family val="4"/>
        <charset val="136"/>
      </rPr>
      <t>課後延長照顧服務</t>
    </r>
    <r>
      <rPr>
        <sz val="12"/>
        <color rgb="FF000000"/>
        <rFont val="標楷體"/>
        <family val="4"/>
        <charset val="136"/>
      </rPr>
      <t>情形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每月固定參加</t>
    </r>
    <r>
      <rPr>
        <sz val="12"/>
        <color rgb="FFFF0000"/>
        <rFont val="標楷體"/>
        <family val="4"/>
        <charset val="136"/>
      </rPr>
      <t>（每小時收費</t>
    </r>
    <r>
      <rPr>
        <sz val="12"/>
        <color rgb="FFFF0000"/>
        <rFont val="Times New Roman"/>
        <family val="1"/>
      </rPr>
      <t>35</t>
    </r>
    <r>
      <rPr>
        <sz val="12"/>
        <color rgb="FFFF0000"/>
        <rFont val="標楷體"/>
        <family val="4"/>
        <charset val="136"/>
      </rPr>
      <t>元、半小時收費</t>
    </r>
    <r>
      <rPr>
        <sz val="12"/>
        <color rgb="FFFF0000"/>
        <rFont val="Times New Roman"/>
        <family val="1"/>
      </rPr>
      <t>20</t>
    </r>
    <r>
      <rPr>
        <sz val="12"/>
        <color rgb="FFFF0000"/>
        <rFont val="標楷體"/>
        <family val="4"/>
        <charset val="136"/>
      </rPr>
      <t>元）</t>
    </r>
  </si>
  <si>
    <r>
      <rPr>
        <sz val="12"/>
        <color rgb="FF000000"/>
        <rFont val="標楷體"/>
        <family val="4"/>
        <charset val="136"/>
      </rPr>
      <t>ＯＯ幼兒園Ｏ月幼生參與延長照顧服務情形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臨時參加者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每小時收費</t>
    </r>
    <r>
      <rPr>
        <sz val="12"/>
        <color rgb="FFFF0000"/>
        <rFont val="Times New Roman"/>
        <family val="1"/>
      </rPr>
      <t>50</t>
    </r>
    <r>
      <rPr>
        <sz val="12"/>
        <color rgb="FFFF0000"/>
        <rFont val="標楷體"/>
        <family val="4"/>
        <charset val="136"/>
      </rPr>
      <t>元</t>
    </r>
    <r>
      <rPr>
        <sz val="12"/>
        <color rgb="FFFF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</si>
  <si>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參加半小時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人數</t>
    </r>
    <r>
      <rPr>
        <sz val="12"/>
        <color rgb="FF000000"/>
        <rFont val="Times New Roman"/>
        <family val="1"/>
      </rPr>
      <t>)</t>
    </r>
  </si>
  <si>
    <t>參加1小時(人數)</t>
  </si>
  <si>
    <t>參加1.5小時
(人數)</t>
  </si>
  <si>
    <t>參加2小時(人數)</t>
  </si>
  <si>
    <r>
      <rPr>
        <b/>
        <sz val="12"/>
        <color rgb="FF000000"/>
        <rFont val="標楷體"/>
        <family val="4"/>
        <charset val="136"/>
      </rPr>
      <t>參加人數</t>
    </r>
  </si>
  <si>
    <t>一般生</t>
  </si>
  <si>
    <r>
      <rPr>
        <b/>
        <sz val="12"/>
        <color rgb="FF000000"/>
        <rFont val="標楷體"/>
        <family val="4"/>
        <charset val="136"/>
      </rPr>
      <t>參加總時數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標楷體"/>
        <family val="4"/>
        <charset val="136"/>
      </rPr>
      <t>當月採臨時參加延長照顧服務者之時數加總</t>
    </r>
    <r>
      <rPr>
        <b/>
        <sz val="12"/>
        <color rgb="FFFF0000"/>
        <rFont val="Times New Roman"/>
        <family val="1"/>
      </rPr>
      <t>)</t>
    </r>
  </si>
  <si>
    <t>經濟弱勢幼生</t>
  </si>
  <si>
    <r>
      <rPr>
        <b/>
        <sz val="12"/>
        <color rgb="FF000000"/>
        <rFont val="標楷體"/>
        <family val="4"/>
        <charset val="136"/>
      </rPr>
      <t>家長繳費收入</t>
    </r>
  </si>
  <si>
    <t>小計</t>
  </si>
  <si>
    <r>
      <rPr>
        <b/>
        <sz val="14"/>
        <color rgb="FF000000"/>
        <rFont val="標楷體"/>
        <family val="4"/>
        <charset val="136"/>
      </rPr>
      <t>繳費收入合計</t>
    </r>
    <r>
      <rPr>
        <b/>
        <sz val="14"/>
        <color rgb="FF000000"/>
        <rFont val="標楷體"/>
        <family val="4"/>
        <charset val="136"/>
      </rPr>
      <t xml:space="preserve">
</t>
    </r>
    <r>
      <rPr>
        <b/>
        <sz val="11"/>
        <color rgb="FFFF0000"/>
        <rFont val="Times New Roman"/>
        <family val="1"/>
      </rPr>
      <t>(</t>
    </r>
    <r>
      <rPr>
        <b/>
        <sz val="11"/>
        <color rgb="FFFF0000"/>
        <rFont val="標楷體"/>
        <family val="4"/>
        <charset val="136"/>
      </rPr>
      <t>固定參加</t>
    </r>
    <r>
      <rPr>
        <b/>
        <sz val="11"/>
        <color rgb="FFFF0000"/>
        <rFont val="Times New Roman"/>
        <family val="1"/>
      </rPr>
      <t>+</t>
    </r>
    <r>
      <rPr>
        <b/>
        <sz val="11"/>
        <color rgb="FFFF0000"/>
        <rFont val="標楷體"/>
        <family val="4"/>
        <charset val="136"/>
      </rPr>
      <t>臨時參加之繳費加總</t>
    </r>
    <r>
      <rPr>
        <b/>
        <sz val="11"/>
        <color rgb="FFFF0000"/>
        <rFont val="Times New Roman"/>
        <family val="1"/>
      </rPr>
      <t>)</t>
    </r>
  </si>
  <si>
    <t>※經濟弱勢幼兒之範圍，包括低收入戶、中低收入戶、家戶年所得30萬元以下之5足歲幼兒之家庭及其他經直轄市、縣(市)主管機關專案核准屬經濟弱勢之幼兒。</t>
  </si>
  <si>
    <r>
      <t>公立幼兒園延長照顧服務辦理情形填報表</t>
    </r>
    <r>
      <rPr>
        <b/>
        <sz val="14"/>
        <color rgb="FFFF0000"/>
        <rFont val="標楷體"/>
        <family val="4"/>
        <charset val="136"/>
      </rPr>
      <t>(寒、暑假期間)</t>
    </r>
  </si>
  <si>
    <r>
      <t xml:space="preserve">加托服務
</t>
    </r>
    <r>
      <rPr>
        <sz val="12"/>
        <color rgb="FFFF0000"/>
        <rFont val="標楷體"/>
        <family val="4"/>
        <charset val="136"/>
      </rPr>
      <t>（上午8時-下午4時，至多8小時）</t>
    </r>
  </si>
  <si>
    <r>
      <t xml:space="preserve">課後延長照顧服務
</t>
    </r>
    <r>
      <rPr>
        <sz val="12"/>
        <color rgb="FFFF0000"/>
        <rFont val="標楷體"/>
        <family val="4"/>
        <charset val="136"/>
      </rPr>
      <t>（加托服務時間後，至多2小時）</t>
    </r>
  </si>
  <si>
    <r>
      <rPr>
        <b/>
        <sz val="12"/>
        <color rgb="FF000000"/>
        <rFont val="標楷體"/>
        <family val="4"/>
        <charset val="136"/>
      </rPr>
      <t>課後延長照顧服務</t>
    </r>
    <r>
      <rPr>
        <b/>
        <sz val="12"/>
        <color rgb="FF000000"/>
        <rFont val="標楷體"/>
        <family val="4"/>
        <charset val="136"/>
      </rPr>
      <t xml:space="preserve">
</t>
    </r>
    <r>
      <rPr>
        <sz val="12"/>
        <color rgb="FFFF0000"/>
        <rFont val="標楷體"/>
        <family val="4"/>
        <charset val="136"/>
      </rPr>
      <t>（加托服務時間後，至多2小時）</t>
    </r>
  </si>
  <si>
    <t>辦理日數</t>
  </si>
  <si>
    <r>
      <rPr>
        <sz val="12"/>
        <color rgb="FF000000"/>
        <rFont val="標楷體"/>
        <family val="4"/>
        <charset val="136"/>
      </rPr>
      <t>當月支付鐘點費總時數</t>
    </r>
  </si>
  <si>
    <r>
      <rPr>
        <b/>
        <sz val="14"/>
        <color rgb="FF000000"/>
        <rFont val="標楷體"/>
        <family val="4"/>
        <charset val="136"/>
      </rPr>
      <t>當月應支付鐘點費</t>
    </r>
    <r>
      <rPr>
        <b/>
        <sz val="14"/>
        <color rgb="FF000000"/>
        <rFont val="標楷體"/>
        <family val="4"/>
        <charset val="136"/>
      </rPr>
      <t xml:space="preserve">
</t>
    </r>
    <r>
      <rPr>
        <b/>
        <sz val="11"/>
        <color rgb="FFFF0000"/>
        <rFont val="Times New Roman"/>
        <family val="1"/>
      </rPr>
      <t>(</t>
    </r>
    <r>
      <rPr>
        <b/>
        <sz val="11"/>
        <color rgb="FFFF0000"/>
        <rFont val="標楷體"/>
        <family val="4"/>
        <charset val="136"/>
      </rPr>
      <t>鐘點費預設每小時</t>
    </r>
    <r>
      <rPr>
        <b/>
        <sz val="11"/>
        <color rgb="FFFF0000"/>
        <rFont val="Times New Roman"/>
        <family val="1"/>
      </rPr>
      <t>400</t>
    </r>
    <r>
      <rPr>
        <b/>
        <sz val="11"/>
        <color rgb="FFFF0000"/>
        <rFont val="標楷體"/>
        <family val="4"/>
        <charset val="136"/>
      </rPr>
      <t>元</t>
    </r>
    <r>
      <rPr>
        <b/>
        <sz val="11"/>
        <color rgb="FFFF0000"/>
        <rFont val="Times New Roman"/>
        <family val="1"/>
      </rPr>
      <t>)</t>
    </r>
  </si>
  <si>
    <r>
      <rPr>
        <b/>
        <sz val="14"/>
        <color rgb="FF000000"/>
        <rFont val="標楷體"/>
        <family val="4"/>
        <charset val="136"/>
      </rPr>
      <t>當月應支付鐘點費</t>
    </r>
    <r>
      <rPr>
        <b/>
        <sz val="14"/>
        <color rgb="FF000000"/>
        <rFont val="標楷體"/>
        <family val="4"/>
        <charset val="136"/>
      </rPr>
      <t xml:space="preserve">
</t>
    </r>
    <r>
      <rPr>
        <b/>
        <sz val="11"/>
        <color rgb="FFFF0000"/>
        <rFont val="Times New Roman"/>
        <family val="1"/>
      </rPr>
      <t>(</t>
    </r>
    <r>
      <rPr>
        <b/>
        <sz val="11"/>
        <color rgb="FFFF0000"/>
        <rFont val="標楷體"/>
        <family val="4"/>
        <charset val="136"/>
      </rPr>
      <t>鐘點費預設每小時基本工資</t>
    </r>
    <r>
      <rPr>
        <b/>
        <sz val="11"/>
        <color rgb="FFFF0000"/>
        <rFont val="Times New Roman"/>
        <family val="1"/>
      </rPr>
      <t>183</t>
    </r>
    <r>
      <rPr>
        <b/>
        <sz val="11"/>
        <color rgb="FFFF0000"/>
        <rFont val="標楷體"/>
        <family val="4"/>
        <charset val="136"/>
      </rPr>
      <t>元</t>
    </r>
    <r>
      <rPr>
        <b/>
        <sz val="11"/>
        <color rgb="FFFF0000"/>
        <rFont val="Times New Roman"/>
        <family val="1"/>
      </rPr>
      <t>)</t>
    </r>
  </si>
  <si>
    <t>三、加托服務收費</t>
  </si>
  <si>
    <t>五、臨時參加服務收費</t>
  </si>
  <si>
    <r>
      <rPr>
        <sz val="12"/>
        <color rgb="FF000000"/>
        <rFont val="標楷體"/>
        <family val="4"/>
        <charset val="136"/>
      </rPr>
      <t>ＯＯ幼兒園Ｏ月幼生參與</t>
    </r>
    <r>
      <rPr>
        <b/>
        <sz val="12"/>
        <color rgb="FF000000"/>
        <rFont val="標楷體"/>
        <family val="4"/>
        <charset val="136"/>
      </rPr>
      <t>加托服務</t>
    </r>
    <r>
      <rPr>
        <sz val="12"/>
        <color rgb="FF000000"/>
        <rFont val="標楷體"/>
        <family val="4"/>
        <charset val="136"/>
      </rPr>
      <t>情形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每月固定參加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FF0000"/>
        <rFont val="標楷體"/>
        <family val="4"/>
        <charset val="136"/>
      </rPr>
      <t>（採全月參加者，每月收費為</t>
    </r>
    <r>
      <rPr>
        <sz val="12"/>
        <color rgb="FFFF0000"/>
        <rFont val="Times New Roman"/>
        <family val="1"/>
      </rPr>
      <t>2,000</t>
    </r>
    <r>
      <rPr>
        <sz val="12"/>
        <color rgb="FFFF0000"/>
        <rFont val="標楷體"/>
        <family val="4"/>
        <charset val="136"/>
      </rPr>
      <t>元；採部分日數參加者，每日收費為</t>
    </r>
    <r>
      <rPr>
        <sz val="12"/>
        <color rgb="FFFF0000"/>
        <rFont val="Times New Roman"/>
        <family val="1"/>
      </rPr>
      <t>120</t>
    </r>
    <r>
      <rPr>
        <sz val="12"/>
        <color rgb="FFFF0000"/>
        <rFont val="標楷體"/>
        <family val="4"/>
        <charset val="136"/>
      </rPr>
      <t>元）</t>
    </r>
  </si>
  <si>
    <r>
      <rPr>
        <sz val="12"/>
        <color rgb="FF000000"/>
        <rFont val="標楷體"/>
        <family val="4"/>
        <charset val="136"/>
      </rPr>
      <t>ＯＯ幼兒園Ｏ月幼生參與延長照顧服務情形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臨時參加者</t>
    </r>
  </si>
  <si>
    <r>
      <rPr>
        <sz val="12"/>
        <color rgb="FF000000"/>
        <rFont val="標楷體"/>
        <family val="4"/>
        <charset val="136"/>
      </rPr>
      <t>全月參加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人數</t>
    </r>
    <r>
      <rPr>
        <sz val="12"/>
        <color rgb="FF000000"/>
        <rFont val="Times New Roman"/>
        <family val="1"/>
      </rPr>
      <t>)</t>
    </r>
  </si>
  <si>
    <t>採部分日數參加(人數)</t>
  </si>
  <si>
    <t xml:space="preserve">採部分日數參加者之總參與日數
</t>
  </si>
  <si>
    <r>
      <t xml:space="preserve">加托服務
</t>
    </r>
    <r>
      <rPr>
        <sz val="12"/>
        <color rgb="FFFF0000"/>
        <rFont val="標楷體"/>
        <family val="4"/>
        <charset val="136"/>
      </rPr>
      <t>(每日收費240元)</t>
    </r>
  </si>
  <si>
    <r>
      <t xml:space="preserve">課後延長照顧服務
</t>
    </r>
    <r>
      <rPr>
        <sz val="12"/>
        <color rgb="FFFF0000"/>
        <rFont val="標楷體"/>
        <family val="4"/>
        <charset val="136"/>
      </rPr>
      <t>（每小時收費50元）</t>
    </r>
  </si>
  <si>
    <r>
      <rPr>
        <b/>
        <sz val="12"/>
        <color rgb="FF000000"/>
        <rFont val="標楷體"/>
        <family val="4"/>
        <charset val="136"/>
      </rPr>
      <t>參加總日（時）數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FF0000"/>
        <rFont val="標楷體"/>
        <family val="4"/>
        <charset val="136"/>
      </rPr>
      <t>當月採臨時參加延長照顧服務者，加托服務請填列總參加日數，課後延長照顧服務請填列總參加時數</t>
    </r>
    <r>
      <rPr>
        <b/>
        <sz val="12"/>
        <color rgb="FFFF0000"/>
        <rFont val="Times New Roman"/>
        <family val="1"/>
      </rPr>
      <t>)</t>
    </r>
  </si>
  <si>
    <t>四、課後延長照顧服務收費</t>
  </si>
  <si>
    <r>
      <rPr>
        <sz val="12"/>
        <color rgb="FF000000"/>
        <rFont val="標楷體"/>
        <family val="4"/>
        <charset val="136"/>
      </rPr>
      <t>ＯＯ幼兒園Ｏ月幼生參與</t>
    </r>
    <r>
      <rPr>
        <b/>
        <sz val="12"/>
        <color rgb="FF000000"/>
        <rFont val="標楷體"/>
        <family val="4"/>
        <charset val="136"/>
      </rPr>
      <t>課後延長照顧服務</t>
    </r>
    <r>
      <rPr>
        <sz val="12"/>
        <color rgb="FF000000"/>
        <rFont val="標楷體"/>
        <family val="4"/>
        <charset val="136"/>
      </rPr>
      <t>情形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每月固定參加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FF0000"/>
        <rFont val="標楷體"/>
        <family val="4"/>
        <charset val="136"/>
      </rPr>
      <t>（每小時收費</t>
    </r>
    <r>
      <rPr>
        <sz val="12"/>
        <color rgb="FFFF0000"/>
        <rFont val="Times New Roman"/>
        <family val="1"/>
      </rPr>
      <t>35</t>
    </r>
    <r>
      <rPr>
        <sz val="12"/>
        <color rgb="FFFF0000"/>
        <rFont val="標楷體"/>
        <family val="4"/>
        <charset val="136"/>
      </rPr>
      <t>元、半小時收費</t>
    </r>
    <r>
      <rPr>
        <sz val="12"/>
        <color rgb="FFFF0000"/>
        <rFont val="Times New Roman"/>
        <family val="1"/>
      </rPr>
      <t>20</t>
    </r>
    <r>
      <rPr>
        <sz val="12"/>
        <color rgb="FFFF0000"/>
        <rFont val="標楷體"/>
        <family val="4"/>
        <charset val="136"/>
      </rPr>
      <t>元）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</si>
</sst>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 &quot;* #,##0&quot; &quot;;&quot;-&quot;* #,##0&quot; &quot;;&quot; &quot;* &quot;- &quot;;&quot; &quot;@&quot; &quot;"/>
    <numFmt numFmtId="177" formatCode="&quot; &quot;* #,##0&quot; &quot;;&quot;-&quot;* #,##0&quot; &quot;;&quot; &quot;* &quot;-&quot;#&quot; &quot;;&quot; &quot;@&quot; &quot;"/>
    <numFmt numFmtId="178" formatCode="#,##0&quot; &quot;"/>
    <numFmt numFmtId="179" formatCode="&quot; &quot;* #,##0.00&quot; &quot;;&quot;-&quot;* #,##0.00&quot; &quot;;&quot; &quot;* &quot;-&quot;#&quot; &quot;;&quot; &quot;@&quot; &quot;"/>
  </numFmts>
  <fonts count="3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rgb="FF000000"/>
      <name val="Times New Roman1"/>
      <family val="1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b/>
      <sz val="12"/>
      <color rgb="FF000000"/>
      <name val="Times New Roman1"/>
      <family val="1"/>
    </font>
    <font>
      <b/>
      <sz val="14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標楷體"/>
      <family val="4"/>
      <charset val="136"/>
    </font>
    <font>
      <b/>
      <sz val="14"/>
      <color rgb="FF000000"/>
      <name val="Times New Roman1"/>
      <family val="1"/>
    </font>
    <font>
      <b/>
      <sz val="12"/>
      <color rgb="FFFF0000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BE5D6"/>
        <bgColor rgb="FFFBE5D6"/>
      </patternFill>
    </fill>
    <fill>
      <patternFill patternType="solid">
        <fgColor rgb="FFFFFFFF"/>
        <bgColor rgb="FFFFFFFF"/>
      </patternFill>
    </fill>
    <fill>
      <patternFill patternType="solid">
        <fgColor rgb="FFE2F0D9"/>
        <bgColor rgb="FFE2F0D9"/>
      </patternFill>
    </fill>
    <fill>
      <patternFill patternType="solid">
        <fgColor rgb="FFDAE3F3"/>
        <bgColor rgb="FFDAE3F3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2" fillId="4" borderId="0">
      <alignment vertical="center"/>
    </xf>
    <xf numFmtId="0" fontId="4" fillId="5" borderId="0">
      <alignment vertical="center"/>
    </xf>
    <xf numFmtId="0" fontId="5" fillId="6" borderId="0">
      <alignment vertical="center"/>
    </xf>
    <xf numFmtId="179" fontId="1" fillId="0" borderId="0">
      <alignment vertical="center"/>
    </xf>
    <xf numFmtId="0" fontId="6" fillId="0" borderId="0">
      <alignment vertical="center"/>
    </xf>
    <xf numFmtId="0" fontId="7" fillId="7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8" borderId="0">
      <alignment vertical="center"/>
    </xf>
    <xf numFmtId="0" fontId="12" fillId="8" borderId="1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94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2" xfId="0" applyFont="1" applyFill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10" borderId="2" xfId="0" applyFont="1" applyFill="1" applyBorder="1">
      <alignment vertical="center"/>
    </xf>
    <xf numFmtId="176" fontId="15" fillId="0" borderId="2" xfId="0" applyNumberFormat="1" applyFont="1" applyBorder="1">
      <alignment vertical="center"/>
    </xf>
    <xf numFmtId="177" fontId="15" fillId="0" borderId="2" xfId="7" applyNumberFormat="1" applyFont="1" applyFill="1" applyBorder="1" applyAlignment="1" applyProtection="1">
      <alignment vertical="center"/>
    </xf>
    <xf numFmtId="0" fontId="15" fillId="0" borderId="2" xfId="0" applyFont="1" applyBorder="1" applyAlignment="1">
      <alignment horizontal="center" vertical="center"/>
    </xf>
    <xf numFmtId="177" fontId="15" fillId="0" borderId="2" xfId="0" applyNumberFormat="1" applyFont="1" applyBorder="1">
      <alignment vertical="center"/>
    </xf>
    <xf numFmtId="177" fontId="15" fillId="10" borderId="2" xfId="0" applyNumberFormat="1" applyFont="1" applyFill="1" applyBorder="1">
      <alignment vertical="center"/>
    </xf>
    <xf numFmtId="0" fontId="15" fillId="10" borderId="0" xfId="0" applyFont="1" applyFill="1">
      <alignment vertical="center"/>
    </xf>
    <xf numFmtId="0" fontId="15" fillId="9" borderId="2" xfId="0" applyFont="1" applyFill="1" applyBorder="1" applyAlignment="1">
      <alignment horizontal="center" vertical="center"/>
    </xf>
    <xf numFmtId="177" fontId="15" fillId="0" borderId="2" xfId="7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9" fillId="10" borderId="2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177" fontId="19" fillId="10" borderId="2" xfId="7" applyNumberFormat="1" applyFont="1" applyFill="1" applyBorder="1" applyAlignment="1" applyProtection="1">
      <alignment vertical="center"/>
    </xf>
    <xf numFmtId="0" fontId="15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77" fontId="19" fillId="0" borderId="2" xfId="7" applyNumberFormat="1" applyFont="1" applyFill="1" applyBorder="1" applyAlignment="1" applyProtection="1">
      <alignment vertical="center"/>
    </xf>
    <xf numFmtId="0" fontId="20" fillId="0" borderId="2" xfId="0" applyFont="1" applyBorder="1" applyAlignment="1">
      <alignment horizontal="left" vertical="center" wrapText="1"/>
    </xf>
    <xf numFmtId="0" fontId="19" fillId="10" borderId="0" xfId="0" applyFont="1" applyFill="1">
      <alignment vertical="center"/>
    </xf>
    <xf numFmtId="0" fontId="19" fillId="10" borderId="7" xfId="0" applyFont="1" applyFill="1" applyBorder="1">
      <alignment vertical="center"/>
    </xf>
    <xf numFmtId="0" fontId="23" fillId="10" borderId="7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177" fontId="15" fillId="10" borderId="2" xfId="0" applyNumberFormat="1" applyFont="1" applyFill="1" applyBorder="1" applyAlignment="1">
      <alignment horizontal="center" vertical="center" wrapText="1"/>
    </xf>
    <xf numFmtId="177" fontId="15" fillId="10" borderId="8" xfId="0" applyNumberFormat="1" applyFont="1" applyFill="1" applyBorder="1" applyAlignment="1">
      <alignment horizontal="center" vertical="center"/>
    </xf>
    <xf numFmtId="177" fontId="19" fillId="10" borderId="0" xfId="0" applyNumberFormat="1" applyFont="1" applyFill="1">
      <alignment vertical="center"/>
    </xf>
    <xf numFmtId="0" fontId="20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77" fontId="19" fillId="0" borderId="8" xfId="7" applyNumberFormat="1" applyFont="1" applyFill="1" applyBorder="1" applyAlignment="1" applyProtection="1">
      <alignment vertical="center"/>
    </xf>
    <xf numFmtId="177" fontId="19" fillId="0" borderId="0" xfId="7" applyNumberFormat="1" applyFont="1" applyFill="1" applyBorder="1" applyAlignment="1" applyProtection="1">
      <alignment vertical="center"/>
    </xf>
    <xf numFmtId="0" fontId="26" fillId="0" borderId="7" xfId="0" applyFont="1" applyBorder="1" applyAlignment="1">
      <alignment vertical="center" wrapText="1"/>
    </xf>
    <xf numFmtId="0" fontId="14" fillId="10" borderId="7" xfId="0" applyFont="1" applyFill="1" applyBorder="1">
      <alignment vertical="center"/>
    </xf>
    <xf numFmtId="177" fontId="19" fillId="10" borderId="2" xfId="0" applyNumberFormat="1" applyFont="1" applyFill="1" applyBorder="1">
      <alignment vertical="center"/>
    </xf>
    <xf numFmtId="0" fontId="27" fillId="0" borderId="9" xfId="0" applyFont="1" applyBorder="1" applyAlignment="1">
      <alignment vertical="center" wrapText="1"/>
    </xf>
    <xf numFmtId="177" fontId="27" fillId="0" borderId="9" xfId="7" applyNumberFormat="1" applyFont="1" applyFill="1" applyBorder="1" applyAlignment="1" applyProtection="1">
      <alignment vertical="center"/>
    </xf>
    <xf numFmtId="0" fontId="14" fillId="0" borderId="10" xfId="0" applyFont="1" applyBorder="1">
      <alignment vertical="center"/>
    </xf>
    <xf numFmtId="177" fontId="19" fillId="0" borderId="10" xfId="0" applyNumberFormat="1" applyFont="1" applyBorder="1">
      <alignment vertical="center"/>
    </xf>
    <xf numFmtId="177" fontId="19" fillId="0" borderId="9" xfId="7" applyNumberFormat="1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17" fillId="11" borderId="3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4" fillId="12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0" borderId="2" xfId="0" applyFill="1" applyBorder="1">
      <alignment vertical="center"/>
    </xf>
    <xf numFmtId="178" fontId="19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23" fillId="9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10" borderId="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3" fillId="10" borderId="7" xfId="0" applyFont="1" applyFill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177" fontId="19" fillId="0" borderId="10" xfId="7" applyNumberFormat="1" applyFont="1" applyFill="1" applyBorder="1" applyAlignment="1" applyProtection="1">
      <alignment vertical="center"/>
    </xf>
    <xf numFmtId="177" fontId="19" fillId="0" borderId="7" xfId="7" applyNumberFormat="1" applyFont="1" applyFill="1" applyBorder="1" applyAlignment="1" applyProtection="1">
      <alignment vertical="center"/>
    </xf>
    <xf numFmtId="0" fontId="19" fillId="10" borderId="2" xfId="0" applyFont="1" applyFill="1" applyBorder="1">
      <alignment vertical="center"/>
    </xf>
    <xf numFmtId="0" fontId="14" fillId="0" borderId="10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77" fontId="19" fillId="0" borderId="0" xfId="0" applyNumberFormat="1" applyFont="1" applyBorder="1">
      <alignment vertical="center"/>
    </xf>
    <xf numFmtId="177" fontId="19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Border="1" applyAlignment="1">
      <alignment vertical="center" wrapText="1"/>
    </xf>
    <xf numFmtId="177" fontId="27" fillId="0" borderId="0" xfId="7" applyNumberFormat="1" applyFont="1" applyFill="1" applyBorder="1" applyAlignment="1" applyProtection="1">
      <alignment vertical="center"/>
    </xf>
    <xf numFmtId="0" fontId="31" fillId="0" borderId="0" xfId="0" applyFont="1">
      <alignment vertical="center"/>
    </xf>
    <xf numFmtId="0" fontId="17" fillId="11" borderId="2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4" fillId="12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wrapText="1"/>
    </xf>
    <xf numFmtId="177" fontId="19" fillId="10" borderId="2" xfId="0" applyNumberFormat="1" applyFont="1" applyFill="1" applyBorder="1" applyAlignment="1">
      <alignment vertical="center"/>
    </xf>
    <xf numFmtId="177" fontId="19" fillId="0" borderId="2" xfId="0" applyNumberFormat="1" applyFont="1" applyFill="1" applyBorder="1" applyAlignment="1">
      <alignment vertical="center"/>
    </xf>
    <xf numFmtId="177" fontId="27" fillId="0" borderId="2" xfId="7" applyNumberFormat="1" applyFont="1" applyFill="1" applyBorder="1" applyAlignment="1" applyProtection="1">
      <alignment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Result" xfId="16"/>
    <cellStyle name="Status" xfId="17"/>
    <cellStyle name="Text" xfId="18"/>
    <cellStyle name="Warning" xfId="19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workbookViewId="0"/>
  </sheetViews>
  <sheetFormatPr defaultRowHeight="15"/>
  <cols>
    <col min="1" max="1" width="27.625" customWidth="1"/>
    <col min="2" max="2" width="11.625" customWidth="1"/>
    <col min="3" max="5" width="8.625" customWidth="1"/>
    <col min="6" max="6" width="9.625" customWidth="1"/>
    <col min="7" max="7" width="9.25" customWidth="1"/>
    <col min="8" max="8" width="9.875" customWidth="1"/>
    <col min="9" max="9" width="10.625" customWidth="1"/>
    <col min="10" max="10" width="9.875" customWidth="1"/>
    <col min="11" max="11" width="8.125" customWidth="1"/>
    <col min="12" max="12" width="14.5" customWidth="1"/>
    <col min="13" max="13" width="10.75" customWidth="1"/>
    <col min="14" max="17" width="10.625" customWidth="1"/>
    <col min="18" max="18" width="10.5" customWidth="1"/>
    <col min="19" max="20" width="9.375" customWidth="1"/>
    <col min="21" max="21" width="10.375" customWidth="1"/>
    <col min="22" max="64" width="8.125" customWidth="1"/>
  </cols>
  <sheetData>
    <row r="1" spans="1:21" ht="16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6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5.450000000000003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2"/>
      <c r="L3" s="15" t="s">
        <v>2</v>
      </c>
      <c r="M3" s="15"/>
      <c r="N3" s="15"/>
      <c r="O3" s="15"/>
      <c r="P3" s="15"/>
      <c r="Q3" s="15"/>
      <c r="R3" s="15"/>
      <c r="S3" s="15"/>
      <c r="T3" s="15"/>
      <c r="U3" s="15"/>
    </row>
    <row r="4" spans="1:21" ht="35.450000000000003" customHeight="1">
      <c r="A4" s="4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2"/>
      <c r="L4" s="4"/>
      <c r="M4" s="4" t="s">
        <v>3</v>
      </c>
      <c r="N4" s="4" t="s">
        <v>4</v>
      </c>
      <c r="O4" s="4" t="s">
        <v>5</v>
      </c>
      <c r="P4" s="4" t="s">
        <v>6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</row>
    <row r="5" spans="1:21" ht="33">
      <c r="A5" s="5" t="s">
        <v>12</v>
      </c>
      <c r="B5" s="6">
        <v>44</v>
      </c>
      <c r="C5" s="6">
        <v>44</v>
      </c>
      <c r="D5" s="6">
        <v>44</v>
      </c>
      <c r="E5" s="6">
        <v>44</v>
      </c>
      <c r="F5" s="6">
        <v>22</v>
      </c>
      <c r="G5" s="6">
        <v>100</v>
      </c>
      <c r="H5" s="6">
        <v>100</v>
      </c>
      <c r="I5" s="6">
        <v>22</v>
      </c>
      <c r="J5" s="6" t="e">
        <f>#REF!</f>
        <v>#REF!</v>
      </c>
      <c r="K5" s="2"/>
      <c r="L5" s="7" t="s">
        <v>13</v>
      </c>
      <c r="M5" s="6">
        <v>15</v>
      </c>
      <c r="N5" s="6">
        <v>15</v>
      </c>
      <c r="O5" s="6">
        <v>15</v>
      </c>
      <c r="P5" s="6">
        <v>15</v>
      </c>
      <c r="Q5" s="6">
        <v>15</v>
      </c>
      <c r="R5" s="6">
        <v>15</v>
      </c>
      <c r="S5" s="6">
        <v>15</v>
      </c>
      <c r="T5" s="6">
        <v>15</v>
      </c>
      <c r="U5" s="8">
        <f>SUM(M5:T5)</f>
        <v>120</v>
      </c>
    </row>
    <row r="6" spans="1:21" ht="37.5" customHeight="1">
      <c r="A6" s="5" t="s">
        <v>14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2"/>
      <c r="L6" s="7" t="s">
        <v>15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37.5" customHeight="1">
      <c r="A7" s="3"/>
      <c r="B7" s="4" t="s">
        <v>16</v>
      </c>
      <c r="C7" s="4" t="s">
        <v>17</v>
      </c>
      <c r="D7" s="4" t="s">
        <v>18</v>
      </c>
      <c r="E7" s="4" t="s">
        <v>19</v>
      </c>
      <c r="F7" s="15" t="s">
        <v>20</v>
      </c>
      <c r="G7" s="15"/>
      <c r="H7" s="15" t="s">
        <v>21</v>
      </c>
      <c r="I7" s="15"/>
      <c r="J7" s="4" t="s">
        <v>11</v>
      </c>
      <c r="K7" s="2"/>
      <c r="L7" s="6" t="s">
        <v>22</v>
      </c>
      <c r="M7" s="10">
        <f>1540*M5</f>
        <v>23100</v>
      </c>
      <c r="N7" s="10">
        <f>1540*N5</f>
        <v>23100</v>
      </c>
      <c r="O7" s="10">
        <f>1540*O5</f>
        <v>23100</v>
      </c>
      <c r="P7" s="10">
        <f>1540*P5</f>
        <v>23100</v>
      </c>
      <c r="Q7" s="16">
        <f>(70*Q5*11)+(100*Q5*10)+(70*R5*10)</f>
        <v>37050</v>
      </c>
      <c r="R7" s="16"/>
      <c r="S7" s="16">
        <f>(70*S5*11)+(100*S5*10)+(70*T5*10)</f>
        <v>37050</v>
      </c>
      <c r="T7" s="16"/>
      <c r="U7" s="10">
        <f>SUM(M7:S7)</f>
        <v>166500</v>
      </c>
    </row>
    <row r="8" spans="1:21" ht="33">
      <c r="A8" s="5" t="s">
        <v>12</v>
      </c>
      <c r="B8" s="6">
        <v>44</v>
      </c>
      <c r="C8" s="6">
        <v>44</v>
      </c>
      <c r="D8" s="6">
        <v>44</v>
      </c>
      <c r="E8" s="6">
        <v>44</v>
      </c>
      <c r="F8" s="17">
        <v>220</v>
      </c>
      <c r="G8" s="17"/>
      <c r="H8" s="17">
        <v>220</v>
      </c>
      <c r="I8" s="17"/>
      <c r="J8" s="6">
        <f>SUM(B8:H8)</f>
        <v>616</v>
      </c>
      <c r="K8" s="2"/>
      <c r="L8" s="6" t="s">
        <v>23</v>
      </c>
      <c r="M8" s="10">
        <f>B5*400</f>
        <v>17600</v>
      </c>
      <c r="N8" s="10">
        <f>C5*400</f>
        <v>17600</v>
      </c>
      <c r="O8" s="10">
        <f>D5*400</f>
        <v>17600</v>
      </c>
      <c r="P8" s="10">
        <f>E5*400</f>
        <v>17600</v>
      </c>
      <c r="Q8" s="10">
        <f>400*F5+F6*183</f>
        <v>8800</v>
      </c>
      <c r="R8" s="10">
        <f>400*G5+G6*183</f>
        <v>40000</v>
      </c>
      <c r="S8" s="10">
        <f>400*H5+H6*183</f>
        <v>40000</v>
      </c>
      <c r="T8" s="10">
        <f>400*I5+I6*183</f>
        <v>8800</v>
      </c>
      <c r="U8" s="10">
        <f>SUM(M8:T8)</f>
        <v>168000</v>
      </c>
    </row>
    <row r="9" spans="1:21" ht="33">
      <c r="A9" s="5" t="s">
        <v>14</v>
      </c>
      <c r="B9" s="9">
        <v>0</v>
      </c>
      <c r="C9" s="9">
        <v>0</v>
      </c>
      <c r="D9" s="9">
        <v>0</v>
      </c>
      <c r="E9" s="9">
        <v>0</v>
      </c>
      <c r="F9" s="18">
        <v>0</v>
      </c>
      <c r="G9" s="18"/>
      <c r="H9" s="18">
        <v>0</v>
      </c>
      <c r="I9" s="18"/>
      <c r="J9" s="9">
        <v>0</v>
      </c>
      <c r="K9" s="2"/>
      <c r="L9" s="6" t="s">
        <v>24</v>
      </c>
      <c r="M9" s="10">
        <v>7500</v>
      </c>
      <c r="N9" s="10">
        <v>7500</v>
      </c>
      <c r="O9" s="10">
        <v>7500</v>
      </c>
      <c r="P9" s="10">
        <v>7500</v>
      </c>
      <c r="Q9" s="16">
        <v>22500</v>
      </c>
      <c r="R9" s="16"/>
      <c r="S9" s="16">
        <v>22500</v>
      </c>
      <c r="T9" s="16"/>
      <c r="U9" s="10">
        <f>SUM(M9:T9)</f>
        <v>75000</v>
      </c>
    </row>
    <row r="10" spans="1:21" ht="34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 t="s">
        <v>25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f>68*R5*10</f>
        <v>10200</v>
      </c>
      <c r="S10" s="10">
        <f>68*S5*10</f>
        <v>10200</v>
      </c>
      <c r="T10" s="10">
        <v>0</v>
      </c>
      <c r="U10" s="10">
        <f>SUM(M10:T10)</f>
        <v>20400</v>
      </c>
    </row>
    <row r="11" spans="1:21" ht="38.25" customHeight="1">
      <c r="A11" s="19" t="s">
        <v>26</v>
      </c>
      <c r="B11" s="19"/>
      <c r="C11" s="2"/>
      <c r="D11" s="2"/>
      <c r="E11" s="15" t="s">
        <v>27</v>
      </c>
      <c r="F11" s="15"/>
      <c r="G11" s="15"/>
      <c r="H11" s="15"/>
      <c r="I11" s="15"/>
      <c r="J11" s="15"/>
      <c r="K11" s="2"/>
      <c r="L11" s="6" t="s">
        <v>28</v>
      </c>
      <c r="M11" s="10">
        <f>M8+M9+M10-M7</f>
        <v>2000</v>
      </c>
      <c r="N11" s="10">
        <f>N8+N9+N10-N7</f>
        <v>2000</v>
      </c>
      <c r="O11" s="10">
        <f>O8+O9+O10-O7</f>
        <v>2000</v>
      </c>
      <c r="P11" s="10">
        <f>P8+P9+P10-P7</f>
        <v>2000</v>
      </c>
      <c r="Q11" s="16">
        <f>Q8+R8+Q9+R10+Q10-Q7-R7</f>
        <v>44450</v>
      </c>
      <c r="R11" s="16"/>
      <c r="S11" s="16">
        <f>S8+T8+S9+T10+S10-S7-T7</f>
        <v>44450</v>
      </c>
      <c r="T11" s="16"/>
      <c r="U11" s="10">
        <f>SUM(M11:T11)</f>
        <v>96900</v>
      </c>
    </row>
    <row r="12" spans="1:21" ht="32.25" customHeight="1">
      <c r="A12" s="5" t="s">
        <v>29</v>
      </c>
      <c r="B12" s="10">
        <f>U8+U16</f>
        <v>414400</v>
      </c>
      <c r="C12" s="2"/>
      <c r="D12" s="2"/>
      <c r="E12" s="17" t="s">
        <v>29</v>
      </c>
      <c r="F12" s="17"/>
      <c r="G12" s="17"/>
      <c r="H12" s="17"/>
      <c r="I12" s="17"/>
      <c r="J12" s="10">
        <f>(400*B5)+(183*B6)</f>
        <v>17600</v>
      </c>
      <c r="K12" s="2"/>
      <c r="L12" s="4"/>
      <c r="M12" s="4" t="s">
        <v>16</v>
      </c>
      <c r="N12" s="4" t="s">
        <v>17</v>
      </c>
      <c r="O12" s="4" t="s">
        <v>18</v>
      </c>
      <c r="P12" s="4" t="s">
        <v>19</v>
      </c>
      <c r="Q12" s="15" t="s">
        <v>30</v>
      </c>
      <c r="R12" s="15"/>
      <c r="S12" s="15" t="s">
        <v>31</v>
      </c>
      <c r="T12" s="15"/>
      <c r="U12" s="4" t="s">
        <v>11</v>
      </c>
    </row>
    <row r="13" spans="1:21" ht="35.450000000000003" customHeight="1">
      <c r="A13" s="5" t="s">
        <v>32</v>
      </c>
      <c r="B13" s="10">
        <f>U7+U15</f>
        <v>365100</v>
      </c>
      <c r="C13" s="2"/>
      <c r="D13" s="2"/>
      <c r="E13" s="17" t="s">
        <v>32</v>
      </c>
      <c r="F13" s="17"/>
      <c r="G13" s="17"/>
      <c r="H13" s="17"/>
      <c r="I13" s="17"/>
      <c r="J13" s="10">
        <f>1540*M5</f>
        <v>23100</v>
      </c>
      <c r="K13" s="2"/>
      <c r="L13" s="7" t="s">
        <v>13</v>
      </c>
      <c r="M13" s="6">
        <v>15</v>
      </c>
      <c r="N13" s="6">
        <v>15</v>
      </c>
      <c r="O13" s="6">
        <v>15</v>
      </c>
      <c r="P13" s="6">
        <v>15</v>
      </c>
      <c r="Q13" s="17">
        <v>15</v>
      </c>
      <c r="R13" s="17"/>
      <c r="S13" s="17">
        <v>15</v>
      </c>
      <c r="T13" s="17"/>
      <c r="U13" s="6">
        <f>SUM(M13:S13)</f>
        <v>90</v>
      </c>
    </row>
    <row r="14" spans="1:21" ht="37.5" customHeight="1">
      <c r="A14" s="5" t="s">
        <v>33</v>
      </c>
      <c r="B14" s="10">
        <f>B12-B13</f>
        <v>49300</v>
      </c>
      <c r="C14" s="2"/>
      <c r="D14" s="2"/>
      <c r="E14" s="17" t="s">
        <v>33</v>
      </c>
      <c r="F14" s="17"/>
      <c r="G14" s="17"/>
      <c r="H14" s="17"/>
      <c r="I14" s="17"/>
      <c r="J14" s="10">
        <f>J12-J13</f>
        <v>-5500</v>
      </c>
      <c r="K14" s="2"/>
      <c r="L14" s="7" t="s">
        <v>15</v>
      </c>
      <c r="M14" s="9">
        <v>0</v>
      </c>
      <c r="N14" s="9">
        <v>0</v>
      </c>
      <c r="O14" s="9">
        <v>0</v>
      </c>
      <c r="P14" s="9">
        <v>0</v>
      </c>
      <c r="Q14" s="18">
        <v>0</v>
      </c>
      <c r="R14" s="18"/>
      <c r="S14" s="18">
        <v>0</v>
      </c>
      <c r="T14" s="18"/>
      <c r="U14" s="9">
        <v>0</v>
      </c>
    </row>
    <row r="15" spans="1:21" ht="34.5" customHeight="1">
      <c r="A15" s="5" t="s">
        <v>34</v>
      </c>
      <c r="B15" s="10">
        <f>U9+U17</f>
        <v>150000</v>
      </c>
      <c r="C15" s="2"/>
      <c r="D15" s="2"/>
      <c r="E15" s="17" t="s">
        <v>24</v>
      </c>
      <c r="F15" s="17"/>
      <c r="G15" s="17"/>
      <c r="H15" s="17"/>
      <c r="I15" s="17"/>
      <c r="J15" s="10">
        <f>M9</f>
        <v>7500</v>
      </c>
      <c r="K15" s="2"/>
      <c r="L15" s="6" t="s">
        <v>22</v>
      </c>
      <c r="M15" s="10">
        <f>1540*M13</f>
        <v>23100</v>
      </c>
      <c r="N15" s="10">
        <f>1540*N13</f>
        <v>23100</v>
      </c>
      <c r="O15" s="10">
        <f>1540*O13</f>
        <v>23100</v>
      </c>
      <c r="P15" s="10">
        <f>1540*P13</f>
        <v>23100</v>
      </c>
      <c r="Q15" s="16">
        <f>(2000*Q13)+(1540*Q13)</f>
        <v>53100</v>
      </c>
      <c r="R15" s="16"/>
      <c r="S15" s="16">
        <f>(2000*S13)+(1540*S13)</f>
        <v>53100</v>
      </c>
      <c r="T15" s="16"/>
      <c r="U15" s="10">
        <f>SUM(M15:S15)</f>
        <v>198600</v>
      </c>
    </row>
    <row r="16" spans="1:21" ht="34.5" customHeight="1">
      <c r="A16" s="5" t="s">
        <v>35</v>
      </c>
      <c r="B16" s="10">
        <f>U10+U18</f>
        <v>65400</v>
      </c>
      <c r="C16" s="2"/>
      <c r="D16" s="2"/>
      <c r="E16" s="17" t="s">
        <v>35</v>
      </c>
      <c r="F16" s="17"/>
      <c r="G16" s="17"/>
      <c r="H16" s="17"/>
      <c r="I16" s="17"/>
      <c r="J16" s="10">
        <v>0</v>
      </c>
      <c r="K16" s="2"/>
      <c r="L16" s="6" t="s">
        <v>23</v>
      </c>
      <c r="M16" s="10">
        <f>B8*400</f>
        <v>17600</v>
      </c>
      <c r="N16" s="10">
        <f>C8*400</f>
        <v>17600</v>
      </c>
      <c r="O16" s="10">
        <f>D8*400</f>
        <v>17600</v>
      </c>
      <c r="P16" s="10">
        <f>E8*400</f>
        <v>17600</v>
      </c>
      <c r="Q16" s="16">
        <f>F8*400</f>
        <v>88000</v>
      </c>
      <c r="R16" s="16"/>
      <c r="S16" s="16">
        <f>H8*400</f>
        <v>88000</v>
      </c>
      <c r="T16" s="16"/>
      <c r="U16" s="10">
        <f>SUM(M16:S16)</f>
        <v>246400</v>
      </c>
    </row>
    <row r="17" spans="1:21" ht="34.5" customHeight="1">
      <c r="A17" s="5" t="s">
        <v>36</v>
      </c>
      <c r="B17" s="12">
        <f>B12+B15+B16-B13</f>
        <v>264700</v>
      </c>
      <c r="C17" s="2"/>
      <c r="D17" s="2"/>
      <c r="E17" s="17" t="s">
        <v>36</v>
      </c>
      <c r="F17" s="17"/>
      <c r="G17" s="17"/>
      <c r="H17" s="17"/>
      <c r="I17" s="17"/>
      <c r="J17" s="10">
        <f>J12+J15-J13</f>
        <v>2000</v>
      </c>
      <c r="K17" s="2"/>
      <c r="L17" s="6" t="s">
        <v>24</v>
      </c>
      <c r="M17" s="10">
        <v>7500</v>
      </c>
      <c r="N17" s="10">
        <v>7500</v>
      </c>
      <c r="O17" s="10">
        <v>7500</v>
      </c>
      <c r="P17" s="10">
        <v>7500</v>
      </c>
      <c r="Q17" s="16">
        <v>22500</v>
      </c>
      <c r="R17" s="16"/>
      <c r="S17" s="16">
        <v>22500</v>
      </c>
      <c r="T17" s="16"/>
      <c r="U17" s="10">
        <f>SUM(M17:S17)</f>
        <v>75000</v>
      </c>
    </row>
    <row r="18" spans="1:21" ht="37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6" t="s">
        <v>25</v>
      </c>
      <c r="M18" s="10">
        <v>0</v>
      </c>
      <c r="N18" s="10">
        <v>0</v>
      </c>
      <c r="O18" s="10">
        <v>0</v>
      </c>
      <c r="P18" s="10">
        <v>0</v>
      </c>
      <c r="Q18" s="16">
        <f>(Q13+Q14)*1500</f>
        <v>22500</v>
      </c>
      <c r="R18" s="16"/>
      <c r="S18" s="16">
        <f>(S13+S14)*1500</f>
        <v>22500</v>
      </c>
      <c r="T18" s="16"/>
      <c r="U18" s="10">
        <f>SUM(M18:S18)</f>
        <v>45000</v>
      </c>
    </row>
    <row r="19" spans="1:21" ht="39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6" t="s">
        <v>28</v>
      </c>
      <c r="M19" s="10">
        <f>M16+M17+M18-M15</f>
        <v>2000</v>
      </c>
      <c r="N19" s="10">
        <f>N16+N17+N18-N15</f>
        <v>2000</v>
      </c>
      <c r="O19" s="10">
        <f>O16+O17+O18-O15</f>
        <v>2000</v>
      </c>
      <c r="P19" s="10">
        <f>P16+P17+P18-P15</f>
        <v>2000</v>
      </c>
      <c r="Q19" s="16">
        <f>Q16+Q17+Q18-Q15</f>
        <v>79900</v>
      </c>
      <c r="R19" s="16"/>
      <c r="S19" s="16">
        <f>S16+S17+S18-S15</f>
        <v>79900</v>
      </c>
      <c r="T19" s="16"/>
      <c r="U19" s="10">
        <f>SUM(M19:S19)</f>
        <v>167800</v>
      </c>
    </row>
    <row r="20" spans="1:21" ht="16.5">
      <c r="A20" s="1" t="s">
        <v>37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6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7.5" customHeight="1">
      <c r="A22" s="15" t="s">
        <v>1</v>
      </c>
      <c r="B22" s="15"/>
      <c r="C22" s="15"/>
      <c r="D22" s="15"/>
      <c r="E22" s="15"/>
      <c r="F22" s="15"/>
      <c r="G22" s="15"/>
      <c r="H22" s="15"/>
      <c r="I22" s="15"/>
      <c r="J22" s="15"/>
      <c r="K22" s="2"/>
      <c r="L22" s="15" t="s">
        <v>2</v>
      </c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38.25" customHeight="1">
      <c r="A23" s="4"/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2"/>
      <c r="L23" s="4"/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  <c r="T23" s="4" t="s">
        <v>10</v>
      </c>
      <c r="U23" s="4" t="s">
        <v>11</v>
      </c>
    </row>
    <row r="24" spans="1:21" ht="33">
      <c r="A24" s="5" t="s">
        <v>12</v>
      </c>
      <c r="B24" s="6">
        <v>88</v>
      </c>
      <c r="C24" s="6">
        <v>88</v>
      </c>
      <c r="D24" s="6">
        <v>88</v>
      </c>
      <c r="E24" s="6">
        <v>88</v>
      </c>
      <c r="F24" s="6">
        <v>44</v>
      </c>
      <c r="G24" s="6">
        <v>200</v>
      </c>
      <c r="H24" s="6">
        <v>44</v>
      </c>
      <c r="I24" s="6">
        <v>200</v>
      </c>
      <c r="J24" s="6">
        <f>SUM(B24:I24)</f>
        <v>840</v>
      </c>
      <c r="K24" s="2"/>
      <c r="L24" s="7" t="s">
        <v>13</v>
      </c>
      <c r="M24" s="6">
        <v>20</v>
      </c>
      <c r="N24" s="6">
        <v>20</v>
      </c>
      <c r="O24" s="6">
        <v>20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8">
        <f>SUM(M24:T24)</f>
        <v>160</v>
      </c>
    </row>
    <row r="25" spans="1:21" ht="36" customHeight="1">
      <c r="A25" s="5" t="s">
        <v>14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2"/>
      <c r="L25" s="7" t="s">
        <v>15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36" customHeight="1">
      <c r="A26" s="11"/>
      <c r="B26" s="6" t="s">
        <v>16</v>
      </c>
      <c r="C26" s="6" t="s">
        <v>17</v>
      </c>
      <c r="D26" s="6" t="s">
        <v>18</v>
      </c>
      <c r="E26" s="6" t="s">
        <v>19</v>
      </c>
      <c r="F26" s="17" t="s">
        <v>20</v>
      </c>
      <c r="G26" s="17"/>
      <c r="H26" s="17" t="s">
        <v>21</v>
      </c>
      <c r="I26" s="17"/>
      <c r="J26" s="6" t="s">
        <v>11</v>
      </c>
      <c r="K26" s="2"/>
      <c r="L26" s="6" t="s">
        <v>22</v>
      </c>
      <c r="M26" s="10">
        <f>1540*M24</f>
        <v>30800</v>
      </c>
      <c r="N26" s="10">
        <f>1540*N24</f>
        <v>30800</v>
      </c>
      <c r="O26" s="10">
        <f>1540*O24</f>
        <v>30800</v>
      </c>
      <c r="P26" s="10">
        <f>1540*P24</f>
        <v>30800</v>
      </c>
      <c r="Q26" s="16">
        <f>(70*Q24*11)+(100*Q24*10)+(70*R24*10)</f>
        <v>49400</v>
      </c>
      <c r="R26" s="16"/>
      <c r="S26" s="16">
        <f>(70*S24*11)+(100*S24*10)+(70*T24*10)</f>
        <v>49400</v>
      </c>
      <c r="T26" s="16"/>
      <c r="U26" s="10">
        <f>SUM(M26:S26)</f>
        <v>222000</v>
      </c>
    </row>
    <row r="27" spans="1:21" ht="33">
      <c r="A27" s="5" t="s">
        <v>12</v>
      </c>
      <c r="B27" s="6">
        <v>88</v>
      </c>
      <c r="C27" s="6">
        <v>88</v>
      </c>
      <c r="D27" s="6">
        <v>88</v>
      </c>
      <c r="E27" s="6">
        <v>88</v>
      </c>
      <c r="F27" s="17">
        <v>440</v>
      </c>
      <c r="G27" s="17"/>
      <c r="H27" s="17">
        <v>440</v>
      </c>
      <c r="I27" s="17"/>
      <c r="J27" s="6">
        <f>SUM(B27:H27)</f>
        <v>1232</v>
      </c>
      <c r="K27" s="2"/>
      <c r="L27" s="6" t="s">
        <v>23</v>
      </c>
      <c r="M27" s="10">
        <f>B24*400</f>
        <v>35200</v>
      </c>
      <c r="N27" s="10">
        <f>C24*400</f>
        <v>35200</v>
      </c>
      <c r="O27" s="10">
        <f>D24*400</f>
        <v>35200</v>
      </c>
      <c r="P27" s="10">
        <f>E24*400</f>
        <v>35200</v>
      </c>
      <c r="Q27" s="10">
        <f>400*F24+F25*183</f>
        <v>17600</v>
      </c>
      <c r="R27" s="10">
        <f>400*G24+G25*183</f>
        <v>80000</v>
      </c>
      <c r="S27" s="10">
        <f>400*H24+H25*183</f>
        <v>17600</v>
      </c>
      <c r="T27" s="10">
        <f>400*I24+I25*183</f>
        <v>80000</v>
      </c>
      <c r="U27" s="10">
        <f>SUM(M27:T27)</f>
        <v>336000</v>
      </c>
    </row>
    <row r="28" spans="1:21" ht="33">
      <c r="A28" s="5" t="s">
        <v>14</v>
      </c>
      <c r="B28" s="9">
        <v>0</v>
      </c>
      <c r="C28" s="9">
        <v>0</v>
      </c>
      <c r="D28" s="9">
        <v>0</v>
      </c>
      <c r="E28" s="9">
        <v>0</v>
      </c>
      <c r="F28" s="18">
        <v>0</v>
      </c>
      <c r="G28" s="18"/>
      <c r="H28" s="18">
        <v>0</v>
      </c>
      <c r="I28" s="18"/>
      <c r="J28" s="9">
        <v>0</v>
      </c>
      <c r="K28" s="2"/>
      <c r="L28" s="6" t="s">
        <v>24</v>
      </c>
      <c r="M28" s="10">
        <v>15000</v>
      </c>
      <c r="N28" s="10">
        <v>15000</v>
      </c>
      <c r="O28" s="10">
        <v>15000</v>
      </c>
      <c r="P28" s="10">
        <v>15000</v>
      </c>
      <c r="Q28" s="16">
        <v>45000</v>
      </c>
      <c r="R28" s="16"/>
      <c r="S28" s="16">
        <v>45000</v>
      </c>
      <c r="T28" s="16"/>
      <c r="U28" s="10">
        <f>SUM(M28:T28)</f>
        <v>150000</v>
      </c>
    </row>
    <row r="29" spans="1:21" ht="36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 t="s">
        <v>25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68*R24*10</f>
        <v>13600</v>
      </c>
      <c r="S29" s="10">
        <f>68*S24*10</f>
        <v>13600</v>
      </c>
      <c r="T29" s="10">
        <v>0</v>
      </c>
      <c r="U29" s="10">
        <f>SUM(M29:T29)</f>
        <v>27200</v>
      </c>
    </row>
    <row r="30" spans="1:21" ht="31.7" customHeight="1">
      <c r="A30" s="19" t="s">
        <v>26</v>
      </c>
      <c r="B30" s="19"/>
      <c r="C30" s="2"/>
      <c r="D30" s="2"/>
      <c r="E30" s="15" t="s">
        <v>27</v>
      </c>
      <c r="F30" s="15"/>
      <c r="G30" s="15"/>
      <c r="H30" s="15"/>
      <c r="I30" s="15"/>
      <c r="J30" s="15"/>
      <c r="K30" s="2"/>
      <c r="L30" s="6" t="s">
        <v>28</v>
      </c>
      <c r="M30" s="10">
        <f>M27+M28+M29-M26</f>
        <v>19400</v>
      </c>
      <c r="N30" s="10">
        <f>N27+N28+N29-N26</f>
        <v>19400</v>
      </c>
      <c r="O30" s="10">
        <f>O27+O28+O29-O26</f>
        <v>19400</v>
      </c>
      <c r="P30" s="10">
        <f>P27+P28+P29-P26</f>
        <v>19400</v>
      </c>
      <c r="Q30" s="16">
        <f>Q27+R27+Q28+R29+Q29-Q26-R26</f>
        <v>106800</v>
      </c>
      <c r="R30" s="16"/>
      <c r="S30" s="16">
        <f>S27+T27+S28+T29+S29-S26-T26</f>
        <v>106800</v>
      </c>
      <c r="T30" s="16"/>
      <c r="U30" s="10">
        <f>SUM(M30:T30)</f>
        <v>291200</v>
      </c>
    </row>
    <row r="31" spans="1:21" ht="34.5" customHeight="1">
      <c r="A31" s="5" t="s">
        <v>29</v>
      </c>
      <c r="B31" s="10">
        <f>U27+U35</f>
        <v>828800</v>
      </c>
      <c r="C31" s="2"/>
      <c r="D31" s="2"/>
      <c r="E31" s="17" t="s">
        <v>29</v>
      </c>
      <c r="F31" s="17"/>
      <c r="G31" s="17"/>
      <c r="H31" s="17"/>
      <c r="I31" s="17"/>
      <c r="J31" s="10">
        <f>(400*B24)+(183*B25)</f>
        <v>35200</v>
      </c>
      <c r="K31" s="2"/>
      <c r="L31" s="4"/>
      <c r="M31" s="4" t="s">
        <v>16</v>
      </c>
      <c r="N31" s="4" t="s">
        <v>17</v>
      </c>
      <c r="O31" s="4" t="s">
        <v>18</v>
      </c>
      <c r="P31" s="4" t="s">
        <v>19</v>
      </c>
      <c r="Q31" s="15" t="s">
        <v>30</v>
      </c>
      <c r="R31" s="15"/>
      <c r="S31" s="15" t="s">
        <v>31</v>
      </c>
      <c r="T31" s="15"/>
      <c r="U31" s="4" t="s">
        <v>11</v>
      </c>
    </row>
    <row r="32" spans="1:21" ht="36" customHeight="1">
      <c r="A32" s="5" t="s">
        <v>32</v>
      </c>
      <c r="B32" s="10">
        <f>U26+U34</f>
        <v>486800</v>
      </c>
      <c r="C32" s="2"/>
      <c r="D32" s="2"/>
      <c r="E32" s="17" t="s">
        <v>32</v>
      </c>
      <c r="F32" s="17"/>
      <c r="G32" s="17"/>
      <c r="H32" s="17"/>
      <c r="I32" s="17"/>
      <c r="J32" s="10">
        <f>1540*M24</f>
        <v>30800</v>
      </c>
      <c r="K32" s="2"/>
      <c r="L32" s="7" t="s">
        <v>13</v>
      </c>
      <c r="M32" s="6">
        <v>20</v>
      </c>
      <c r="N32" s="6">
        <v>20</v>
      </c>
      <c r="O32" s="6">
        <v>20</v>
      </c>
      <c r="P32" s="6">
        <v>20</v>
      </c>
      <c r="Q32" s="17">
        <v>20</v>
      </c>
      <c r="R32" s="17"/>
      <c r="S32" s="17">
        <v>20</v>
      </c>
      <c r="T32" s="17"/>
      <c r="U32" s="6">
        <f>SUM(M32:S32)</f>
        <v>120</v>
      </c>
    </row>
    <row r="33" spans="1:21" ht="39.200000000000003" customHeight="1">
      <c r="A33" s="5" t="s">
        <v>33</v>
      </c>
      <c r="B33" s="10">
        <f>B31-B32</f>
        <v>342000</v>
      </c>
      <c r="C33" s="2"/>
      <c r="D33" s="2"/>
      <c r="E33" s="17" t="s">
        <v>33</v>
      </c>
      <c r="F33" s="17"/>
      <c r="G33" s="17"/>
      <c r="H33" s="17"/>
      <c r="I33" s="17"/>
      <c r="J33" s="10">
        <f>J31-J32</f>
        <v>4400</v>
      </c>
      <c r="K33" s="2"/>
      <c r="L33" s="7" t="s">
        <v>15</v>
      </c>
      <c r="M33" s="9">
        <v>0</v>
      </c>
      <c r="N33" s="9">
        <v>0</v>
      </c>
      <c r="O33" s="9">
        <v>0</v>
      </c>
      <c r="P33" s="9">
        <v>0</v>
      </c>
      <c r="Q33" s="18">
        <v>0</v>
      </c>
      <c r="R33" s="18"/>
      <c r="S33" s="18">
        <v>0</v>
      </c>
      <c r="T33" s="18"/>
      <c r="U33" s="9">
        <v>0</v>
      </c>
    </row>
    <row r="34" spans="1:21" ht="34.5" customHeight="1">
      <c r="A34" s="5" t="s">
        <v>34</v>
      </c>
      <c r="B34" s="10">
        <f>U28+U36</f>
        <v>300000</v>
      </c>
      <c r="C34" s="2"/>
      <c r="D34" s="2"/>
      <c r="E34" s="17" t="s">
        <v>24</v>
      </c>
      <c r="F34" s="17"/>
      <c r="G34" s="17"/>
      <c r="H34" s="17"/>
      <c r="I34" s="17"/>
      <c r="J34" s="10">
        <f>M28</f>
        <v>15000</v>
      </c>
      <c r="K34" s="2"/>
      <c r="L34" s="6" t="s">
        <v>22</v>
      </c>
      <c r="M34" s="10">
        <f>1540*M32</f>
        <v>30800</v>
      </c>
      <c r="N34" s="10">
        <f>1540*N32</f>
        <v>30800</v>
      </c>
      <c r="O34" s="10">
        <f>1540*O32</f>
        <v>30800</v>
      </c>
      <c r="P34" s="10">
        <f>1540*P32</f>
        <v>30800</v>
      </c>
      <c r="Q34" s="16">
        <f>(2000*Q32)+(1540*Q32)</f>
        <v>70800</v>
      </c>
      <c r="R34" s="16"/>
      <c r="S34" s="16">
        <f>(2000*S32)+(1540*S32)</f>
        <v>70800</v>
      </c>
      <c r="T34" s="16"/>
      <c r="U34" s="10">
        <f>SUM(M34:S34)</f>
        <v>264800</v>
      </c>
    </row>
    <row r="35" spans="1:21" ht="36" customHeight="1">
      <c r="A35" s="5" t="s">
        <v>35</v>
      </c>
      <c r="B35" s="10">
        <f>U29+U37</f>
        <v>87200</v>
      </c>
      <c r="C35" s="2"/>
      <c r="D35" s="2"/>
      <c r="E35" s="17" t="s">
        <v>35</v>
      </c>
      <c r="F35" s="17"/>
      <c r="G35" s="17"/>
      <c r="H35" s="17"/>
      <c r="I35" s="17"/>
      <c r="J35" s="10">
        <v>0</v>
      </c>
      <c r="K35" s="2"/>
      <c r="L35" s="6" t="s">
        <v>23</v>
      </c>
      <c r="M35" s="10">
        <f>B27*400</f>
        <v>35200</v>
      </c>
      <c r="N35" s="10">
        <f>C27*400</f>
        <v>35200</v>
      </c>
      <c r="O35" s="10">
        <f>D27*400</f>
        <v>35200</v>
      </c>
      <c r="P35" s="10">
        <f>E27*400</f>
        <v>35200</v>
      </c>
      <c r="Q35" s="16">
        <f>F27*400</f>
        <v>176000</v>
      </c>
      <c r="R35" s="16"/>
      <c r="S35" s="16">
        <f>H27*400</f>
        <v>176000</v>
      </c>
      <c r="T35" s="16"/>
      <c r="U35" s="10">
        <f>SUM(M35:S35)</f>
        <v>492800</v>
      </c>
    </row>
    <row r="36" spans="1:21" ht="30.75" customHeight="1">
      <c r="A36" s="5" t="s">
        <v>36</v>
      </c>
      <c r="B36" s="12">
        <f>B31+B34+B35-B32</f>
        <v>729200</v>
      </c>
      <c r="C36" s="2"/>
      <c r="D36" s="2"/>
      <c r="E36" s="17" t="s">
        <v>36</v>
      </c>
      <c r="F36" s="17"/>
      <c r="G36" s="17"/>
      <c r="H36" s="17"/>
      <c r="I36" s="17"/>
      <c r="J36" s="10">
        <f>J31+J34-J32</f>
        <v>19400</v>
      </c>
      <c r="K36" s="2"/>
      <c r="L36" s="6" t="s">
        <v>24</v>
      </c>
      <c r="M36" s="10">
        <v>15000</v>
      </c>
      <c r="N36" s="10">
        <v>15000</v>
      </c>
      <c r="O36" s="10">
        <v>15000</v>
      </c>
      <c r="P36" s="10">
        <v>15000</v>
      </c>
      <c r="Q36" s="16">
        <v>45000</v>
      </c>
      <c r="R36" s="16"/>
      <c r="S36" s="16">
        <v>45000</v>
      </c>
      <c r="T36" s="16"/>
      <c r="U36" s="10">
        <f>SUM(M36:S36)</f>
        <v>150000</v>
      </c>
    </row>
    <row r="37" spans="1:21" ht="38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" t="s">
        <v>25</v>
      </c>
      <c r="M37" s="10">
        <v>0</v>
      </c>
      <c r="N37" s="10">
        <v>0</v>
      </c>
      <c r="O37" s="10">
        <v>0</v>
      </c>
      <c r="P37" s="10">
        <v>0</v>
      </c>
      <c r="Q37" s="16">
        <f>(Q32+Q33)*1500</f>
        <v>30000</v>
      </c>
      <c r="R37" s="16"/>
      <c r="S37" s="16">
        <f>(S32+S33)*1500</f>
        <v>30000</v>
      </c>
      <c r="T37" s="16"/>
      <c r="U37" s="10">
        <f>SUM(M37:S37)</f>
        <v>60000</v>
      </c>
    </row>
    <row r="38" spans="1:21" ht="33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" t="s">
        <v>28</v>
      </c>
      <c r="M38" s="10">
        <f>M35+M36+M37-M34</f>
        <v>19400</v>
      </c>
      <c r="N38" s="10">
        <f>N35+N36+N37-N34</f>
        <v>19400</v>
      </c>
      <c r="O38" s="10">
        <f>O35+O36+O37-O34</f>
        <v>19400</v>
      </c>
      <c r="P38" s="10">
        <f>P35+P36+P37-P34</f>
        <v>19400</v>
      </c>
      <c r="Q38" s="16">
        <f>Q35+Q36+Q37-Q34</f>
        <v>180200</v>
      </c>
      <c r="R38" s="16"/>
      <c r="S38" s="16">
        <f>S35+S36+S37-S34</f>
        <v>180200</v>
      </c>
      <c r="T38" s="16"/>
      <c r="U38" s="10">
        <f>SUM(M38:S38)</f>
        <v>438000</v>
      </c>
    </row>
    <row r="39" spans="1:21" ht="16.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6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38.25" customHeight="1">
      <c r="A41" s="15" t="s">
        <v>1</v>
      </c>
      <c r="B41" s="15"/>
      <c r="C41" s="15"/>
      <c r="D41" s="15"/>
      <c r="E41" s="15"/>
      <c r="F41" s="15"/>
      <c r="G41" s="15"/>
      <c r="H41" s="15"/>
      <c r="I41" s="15"/>
      <c r="J41" s="15"/>
      <c r="K41" s="2"/>
      <c r="L41" s="15" t="s">
        <v>2</v>
      </c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38.25" customHeight="1">
      <c r="A42" s="4"/>
      <c r="B42" s="4" t="s">
        <v>3</v>
      </c>
      <c r="C42" s="4" t="s">
        <v>4</v>
      </c>
      <c r="D42" s="4" t="s">
        <v>5</v>
      </c>
      <c r="E42" s="4" t="s">
        <v>6</v>
      </c>
      <c r="F42" s="4" t="s">
        <v>7</v>
      </c>
      <c r="G42" s="4" t="s">
        <v>8</v>
      </c>
      <c r="H42" s="4" t="s">
        <v>9</v>
      </c>
      <c r="I42" s="4" t="s">
        <v>10</v>
      </c>
      <c r="J42" s="4" t="s">
        <v>11</v>
      </c>
      <c r="K42" s="2"/>
      <c r="L42" s="4"/>
      <c r="M42" s="4" t="s">
        <v>3</v>
      </c>
      <c r="N42" s="4" t="s">
        <v>4</v>
      </c>
      <c r="O42" s="4" t="s">
        <v>5</v>
      </c>
      <c r="P42" s="4" t="s">
        <v>6</v>
      </c>
      <c r="Q42" s="4" t="s">
        <v>7</v>
      </c>
      <c r="R42" s="4" t="s">
        <v>8</v>
      </c>
      <c r="S42" s="4" t="s">
        <v>9</v>
      </c>
      <c r="T42" s="4" t="s">
        <v>10</v>
      </c>
      <c r="U42" s="4" t="s">
        <v>11</v>
      </c>
    </row>
    <row r="43" spans="1:21" ht="34.5" customHeight="1">
      <c r="A43" s="5" t="s">
        <v>12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f>SUM(B43:I43)</f>
        <v>0</v>
      </c>
      <c r="K43" s="2"/>
      <c r="L43" s="7" t="s">
        <v>13</v>
      </c>
      <c r="M43" s="6">
        <v>15</v>
      </c>
      <c r="N43" s="6">
        <v>15</v>
      </c>
      <c r="O43" s="6">
        <v>15</v>
      </c>
      <c r="P43" s="6">
        <v>15</v>
      </c>
      <c r="Q43" s="6">
        <v>15</v>
      </c>
      <c r="R43" s="6">
        <v>15</v>
      </c>
      <c r="S43" s="6">
        <v>15</v>
      </c>
      <c r="T43" s="6">
        <v>15</v>
      </c>
      <c r="U43" s="8">
        <f t="shared" ref="U43:U49" si="0">SUM(M43:T43)</f>
        <v>120</v>
      </c>
    </row>
    <row r="44" spans="1:21" ht="36" customHeight="1">
      <c r="A44" s="5" t="s">
        <v>14</v>
      </c>
      <c r="B44" s="9">
        <v>0</v>
      </c>
      <c r="C44" s="9">
        <v>0</v>
      </c>
      <c r="D44" s="9">
        <v>0</v>
      </c>
      <c r="E44" s="9"/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"/>
      <c r="L44" s="7" t="s">
        <v>15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f t="shared" si="0"/>
        <v>0</v>
      </c>
    </row>
    <row r="45" spans="1:21" ht="36" customHeight="1">
      <c r="A45" s="11"/>
      <c r="B45" s="6" t="s">
        <v>16</v>
      </c>
      <c r="C45" s="6" t="s">
        <v>17</v>
      </c>
      <c r="D45" s="6" t="s">
        <v>18</v>
      </c>
      <c r="E45" s="6" t="s">
        <v>19</v>
      </c>
      <c r="F45" s="17" t="s">
        <v>20</v>
      </c>
      <c r="G45" s="17"/>
      <c r="H45" s="17" t="s">
        <v>21</v>
      </c>
      <c r="I45" s="17"/>
      <c r="J45" s="6" t="s">
        <v>11</v>
      </c>
      <c r="K45" s="2"/>
      <c r="L45" s="6" t="s">
        <v>22</v>
      </c>
      <c r="M45" s="10">
        <f>1540*M43</f>
        <v>23100</v>
      </c>
      <c r="N45" s="10">
        <f>1540*N43</f>
        <v>23100</v>
      </c>
      <c r="O45" s="10">
        <f>1540*O43</f>
        <v>23100</v>
      </c>
      <c r="P45" s="10">
        <f>1540*P43</f>
        <v>23100</v>
      </c>
      <c r="Q45" s="16">
        <f>(70*Q43*11)+(100*Q43*10)+(70*R43*10)</f>
        <v>37050</v>
      </c>
      <c r="R45" s="16"/>
      <c r="S45" s="16">
        <f>(70*S43*11)+(100*S43*10)+(70*T43*10)</f>
        <v>37050</v>
      </c>
      <c r="T45" s="16"/>
      <c r="U45" s="10">
        <f t="shared" si="0"/>
        <v>166500</v>
      </c>
    </row>
    <row r="46" spans="1:21" ht="33">
      <c r="A46" s="5" t="s">
        <v>12</v>
      </c>
      <c r="B46" s="6">
        <v>0</v>
      </c>
      <c r="C46" s="6">
        <v>0</v>
      </c>
      <c r="D46" s="6">
        <v>0</v>
      </c>
      <c r="E46" s="6">
        <v>0</v>
      </c>
      <c r="F46" s="17">
        <v>0</v>
      </c>
      <c r="G46" s="17"/>
      <c r="H46" s="17">
        <v>0</v>
      </c>
      <c r="I46" s="17"/>
      <c r="J46" s="6">
        <f>SUM(B46:H46)</f>
        <v>0</v>
      </c>
      <c r="K46" s="2"/>
      <c r="L46" s="6" t="s">
        <v>23</v>
      </c>
      <c r="M46" s="10">
        <f>B43*400</f>
        <v>0</v>
      </c>
      <c r="N46" s="10">
        <f>C43*400</f>
        <v>0</v>
      </c>
      <c r="O46" s="10">
        <f>D43*400</f>
        <v>0</v>
      </c>
      <c r="P46" s="10">
        <f>E43*400</f>
        <v>0</v>
      </c>
      <c r="Q46" s="10">
        <f>400*F43+F44*183</f>
        <v>0</v>
      </c>
      <c r="R46" s="10">
        <f>400*G43+G44*183</f>
        <v>0</v>
      </c>
      <c r="S46" s="10">
        <f>400*H43+H44*183</f>
        <v>0</v>
      </c>
      <c r="T46" s="10">
        <f>400*I43+I44*183</f>
        <v>0</v>
      </c>
      <c r="U46" s="10">
        <f t="shared" si="0"/>
        <v>0</v>
      </c>
    </row>
    <row r="47" spans="1:21" ht="34.5" customHeight="1">
      <c r="A47" s="5" t="s">
        <v>14</v>
      </c>
      <c r="B47" s="9">
        <v>0</v>
      </c>
      <c r="C47" s="9">
        <v>0</v>
      </c>
      <c r="D47" s="9">
        <v>0</v>
      </c>
      <c r="E47" s="9">
        <v>0</v>
      </c>
      <c r="F47" s="18">
        <v>0</v>
      </c>
      <c r="G47" s="18"/>
      <c r="H47" s="18">
        <v>0</v>
      </c>
      <c r="I47" s="18"/>
      <c r="J47" s="9">
        <v>0</v>
      </c>
      <c r="K47" s="2"/>
      <c r="L47" s="6" t="s">
        <v>24</v>
      </c>
      <c r="M47" s="10">
        <v>7500</v>
      </c>
      <c r="N47" s="10">
        <v>7500</v>
      </c>
      <c r="O47" s="10">
        <v>7500</v>
      </c>
      <c r="P47" s="10">
        <v>7500</v>
      </c>
      <c r="Q47" s="16">
        <v>22500</v>
      </c>
      <c r="R47" s="16"/>
      <c r="S47" s="16">
        <v>22500</v>
      </c>
      <c r="T47" s="16"/>
      <c r="U47" s="10">
        <f t="shared" si="0"/>
        <v>75000</v>
      </c>
    </row>
    <row r="48" spans="1:21" ht="3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6" t="s">
        <v>25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f>68*R43*10</f>
        <v>10200</v>
      </c>
      <c r="S48" s="10">
        <f>68*S43*10</f>
        <v>10200</v>
      </c>
      <c r="T48" s="10">
        <v>0</v>
      </c>
      <c r="U48" s="10">
        <f t="shared" si="0"/>
        <v>20400</v>
      </c>
    </row>
    <row r="49" spans="1:21" ht="36" customHeight="1">
      <c r="A49" s="19" t="s">
        <v>26</v>
      </c>
      <c r="B49" s="19"/>
      <c r="C49" s="2"/>
      <c r="D49" s="2"/>
      <c r="E49" s="15" t="s">
        <v>27</v>
      </c>
      <c r="F49" s="15"/>
      <c r="G49" s="15"/>
      <c r="H49" s="15"/>
      <c r="I49" s="15"/>
      <c r="J49" s="15"/>
      <c r="K49" s="2"/>
      <c r="L49" s="6" t="s">
        <v>28</v>
      </c>
      <c r="M49" s="10">
        <f>M46+M47+M48-M45</f>
        <v>-15600</v>
      </c>
      <c r="N49" s="10">
        <f>N46+N47+N48-N45</f>
        <v>-15600</v>
      </c>
      <c r="O49" s="10">
        <f>O46+O47+O48-O45</f>
        <v>-15600</v>
      </c>
      <c r="P49" s="10">
        <f>P46+P47+P48-P45</f>
        <v>-15600</v>
      </c>
      <c r="Q49" s="16">
        <f>Q46+R46+Q47+R48+Q48-Q45-R45</f>
        <v>-4350</v>
      </c>
      <c r="R49" s="16"/>
      <c r="S49" s="16">
        <f>S46+T46+S47+T48+S48-S45-T45</f>
        <v>-4350</v>
      </c>
      <c r="T49" s="16"/>
      <c r="U49" s="10">
        <f t="shared" si="0"/>
        <v>-71100</v>
      </c>
    </row>
    <row r="50" spans="1:21" ht="37.5" customHeight="1">
      <c r="A50" s="5" t="s">
        <v>29</v>
      </c>
      <c r="B50" s="10">
        <f>U46+U54</f>
        <v>0</v>
      </c>
      <c r="C50" s="2"/>
      <c r="D50" s="2"/>
      <c r="E50" s="17" t="s">
        <v>29</v>
      </c>
      <c r="F50" s="17"/>
      <c r="G50" s="17"/>
      <c r="H50" s="17"/>
      <c r="I50" s="17"/>
      <c r="J50" s="10">
        <f>(400*B43)+(183*B44)</f>
        <v>0</v>
      </c>
      <c r="K50" s="2"/>
      <c r="L50" s="4"/>
      <c r="M50" s="4" t="s">
        <v>16</v>
      </c>
      <c r="N50" s="4" t="s">
        <v>17</v>
      </c>
      <c r="O50" s="4" t="s">
        <v>18</v>
      </c>
      <c r="P50" s="4" t="s">
        <v>19</v>
      </c>
      <c r="Q50" s="15" t="s">
        <v>30</v>
      </c>
      <c r="R50" s="15"/>
      <c r="S50" s="15" t="s">
        <v>31</v>
      </c>
      <c r="T50" s="15"/>
      <c r="U50" s="4" t="s">
        <v>11</v>
      </c>
    </row>
    <row r="51" spans="1:21" ht="36.75" customHeight="1">
      <c r="A51" s="5" t="s">
        <v>32</v>
      </c>
      <c r="B51" s="10">
        <f>U45+U53</f>
        <v>365100</v>
      </c>
      <c r="C51" s="2"/>
      <c r="D51" s="2"/>
      <c r="E51" s="17" t="s">
        <v>32</v>
      </c>
      <c r="F51" s="17"/>
      <c r="G51" s="17"/>
      <c r="H51" s="17"/>
      <c r="I51" s="17"/>
      <c r="J51" s="10">
        <f>1540*M43</f>
        <v>23100</v>
      </c>
      <c r="K51" s="2"/>
      <c r="L51" s="7" t="s">
        <v>13</v>
      </c>
      <c r="M51" s="6">
        <v>15</v>
      </c>
      <c r="N51" s="6">
        <v>15</v>
      </c>
      <c r="O51" s="6">
        <v>15</v>
      </c>
      <c r="P51" s="6">
        <v>15</v>
      </c>
      <c r="Q51" s="17">
        <v>15</v>
      </c>
      <c r="R51" s="17"/>
      <c r="S51" s="17">
        <v>15</v>
      </c>
      <c r="T51" s="17"/>
      <c r="U51" s="6">
        <f>SUM(M51:T51)</f>
        <v>90</v>
      </c>
    </row>
    <row r="52" spans="1:21" ht="39.75" customHeight="1">
      <c r="A52" s="5" t="s">
        <v>33</v>
      </c>
      <c r="B52" s="10">
        <f>B50-B51</f>
        <v>-365100</v>
      </c>
      <c r="C52" s="2"/>
      <c r="D52" s="2"/>
      <c r="E52" s="17" t="s">
        <v>33</v>
      </c>
      <c r="F52" s="17"/>
      <c r="G52" s="17"/>
      <c r="H52" s="17"/>
      <c r="I52" s="17"/>
      <c r="J52" s="10">
        <f>J50-J51</f>
        <v>-23100</v>
      </c>
      <c r="K52" s="2"/>
      <c r="L52" s="7" t="s">
        <v>15</v>
      </c>
      <c r="M52" s="6">
        <v>0</v>
      </c>
      <c r="N52" s="6">
        <v>0</v>
      </c>
      <c r="O52" s="6">
        <v>0</v>
      </c>
      <c r="P52" s="6">
        <v>0</v>
      </c>
      <c r="Q52" s="17">
        <v>0</v>
      </c>
      <c r="R52" s="17"/>
      <c r="S52" s="17">
        <v>0</v>
      </c>
      <c r="T52" s="17"/>
      <c r="U52" s="6">
        <f>SUM(M52:T52)</f>
        <v>0</v>
      </c>
    </row>
    <row r="53" spans="1:21" ht="35.450000000000003" customHeight="1">
      <c r="A53" s="5" t="s">
        <v>34</v>
      </c>
      <c r="B53" s="10">
        <f>U47+U55</f>
        <v>150000</v>
      </c>
      <c r="C53" s="2"/>
      <c r="D53" s="2"/>
      <c r="E53" s="17" t="s">
        <v>24</v>
      </c>
      <c r="F53" s="17"/>
      <c r="G53" s="17"/>
      <c r="H53" s="17"/>
      <c r="I53" s="17"/>
      <c r="J53" s="10">
        <f>M47</f>
        <v>7500</v>
      </c>
      <c r="K53" s="2"/>
      <c r="L53" s="6" t="s">
        <v>22</v>
      </c>
      <c r="M53" s="10">
        <f>1540*M51</f>
        <v>23100</v>
      </c>
      <c r="N53" s="10">
        <f>1540*N51</f>
        <v>23100</v>
      </c>
      <c r="O53" s="10">
        <f>1540*O51</f>
        <v>23100</v>
      </c>
      <c r="P53" s="10">
        <f>1540*P51</f>
        <v>23100</v>
      </c>
      <c r="Q53" s="16">
        <f>(2000*Q51)+(1540*Q51)</f>
        <v>53100</v>
      </c>
      <c r="R53" s="16"/>
      <c r="S53" s="16">
        <f>(2000*S51)+(1540*S51)</f>
        <v>53100</v>
      </c>
      <c r="T53" s="16"/>
      <c r="U53" s="10">
        <f>SUM(M53:S53)</f>
        <v>198600</v>
      </c>
    </row>
    <row r="54" spans="1:21" ht="33.75" customHeight="1">
      <c r="A54" s="5" t="s">
        <v>35</v>
      </c>
      <c r="B54" s="10">
        <f>U48+U56</f>
        <v>65400</v>
      </c>
      <c r="C54" s="2"/>
      <c r="D54" s="2"/>
      <c r="E54" s="17" t="s">
        <v>35</v>
      </c>
      <c r="F54" s="17"/>
      <c r="G54" s="17"/>
      <c r="H54" s="17"/>
      <c r="I54" s="17"/>
      <c r="J54" s="10">
        <v>0</v>
      </c>
      <c r="K54" s="2"/>
      <c r="L54" s="6" t="s">
        <v>23</v>
      </c>
      <c r="M54" s="10">
        <f>B46*400</f>
        <v>0</v>
      </c>
      <c r="N54" s="10">
        <f>C46*400</f>
        <v>0</v>
      </c>
      <c r="O54" s="10">
        <f>D46*400</f>
        <v>0</v>
      </c>
      <c r="P54" s="10">
        <f>E46*400</f>
        <v>0</v>
      </c>
      <c r="Q54" s="16">
        <f>F46*400</f>
        <v>0</v>
      </c>
      <c r="R54" s="16"/>
      <c r="S54" s="16">
        <f>H46*400</f>
        <v>0</v>
      </c>
      <c r="T54" s="16"/>
      <c r="U54" s="10">
        <f>SUM(M54:S54)</f>
        <v>0</v>
      </c>
    </row>
    <row r="55" spans="1:21" ht="38.25" customHeight="1">
      <c r="A55" s="5" t="s">
        <v>36</v>
      </c>
      <c r="B55" s="13">
        <f>B50+B53+B54-B51</f>
        <v>-149700</v>
      </c>
      <c r="C55" s="14"/>
      <c r="D55" s="14"/>
      <c r="E55" s="17" t="s">
        <v>36</v>
      </c>
      <c r="F55" s="17"/>
      <c r="G55" s="17"/>
      <c r="H55" s="17"/>
      <c r="I55" s="17"/>
      <c r="J55" s="10">
        <f>J50+J53-J51</f>
        <v>-15600</v>
      </c>
      <c r="K55" s="2"/>
      <c r="L55" s="6" t="s">
        <v>24</v>
      </c>
      <c r="M55" s="10">
        <v>7500</v>
      </c>
      <c r="N55" s="10">
        <v>7500</v>
      </c>
      <c r="O55" s="10">
        <v>7500</v>
      </c>
      <c r="P55" s="10">
        <v>7500</v>
      </c>
      <c r="Q55" s="16">
        <v>22500</v>
      </c>
      <c r="R55" s="16"/>
      <c r="S55" s="16">
        <v>22500</v>
      </c>
      <c r="T55" s="16"/>
      <c r="U55" s="10">
        <f>SUM(M55:S55)</f>
        <v>75000</v>
      </c>
    </row>
    <row r="56" spans="1:21" ht="37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" t="s">
        <v>25</v>
      </c>
      <c r="M56" s="10">
        <v>0</v>
      </c>
      <c r="N56" s="10">
        <v>0</v>
      </c>
      <c r="O56" s="10">
        <v>0</v>
      </c>
      <c r="P56" s="10">
        <v>0</v>
      </c>
      <c r="Q56" s="16">
        <f>(Q51+Q52)*1500</f>
        <v>22500</v>
      </c>
      <c r="R56" s="16"/>
      <c r="S56" s="16">
        <f>(S51+S52)*1500</f>
        <v>22500</v>
      </c>
      <c r="T56" s="16"/>
      <c r="U56" s="10">
        <f>SUM(M56:S56)</f>
        <v>45000</v>
      </c>
    </row>
    <row r="57" spans="1:21" ht="4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" t="s">
        <v>28</v>
      </c>
      <c r="M57" s="10">
        <f>M54+M55+M56-M53</f>
        <v>-15600</v>
      </c>
      <c r="N57" s="10">
        <f>N54+N55+N56-N53</f>
        <v>-15600</v>
      </c>
      <c r="O57" s="10">
        <f>O54+O55+O56-O53</f>
        <v>-15600</v>
      </c>
      <c r="P57" s="10">
        <f>P54+P55+P56-P53</f>
        <v>-15600</v>
      </c>
      <c r="Q57" s="16">
        <f>Q54+Q55+Q56-Q53</f>
        <v>-8100</v>
      </c>
      <c r="R57" s="16"/>
      <c r="S57" s="16">
        <f>S54+S55+S56-S53</f>
        <v>-8100</v>
      </c>
      <c r="T57" s="16"/>
      <c r="U57" s="10">
        <f>SUM(M57:S57)</f>
        <v>-78600</v>
      </c>
    </row>
    <row r="58" spans="1:21" ht="16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6.5">
      <c r="A59" s="1" t="s">
        <v>39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6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38.25" customHeight="1">
      <c r="A61" s="15" t="s">
        <v>1</v>
      </c>
      <c r="B61" s="15"/>
      <c r="C61" s="15"/>
      <c r="D61" s="15"/>
      <c r="E61" s="15"/>
      <c r="F61" s="15"/>
      <c r="G61" s="15"/>
      <c r="H61" s="15"/>
      <c r="I61" s="15"/>
      <c r="J61" s="15"/>
      <c r="K61" s="2"/>
      <c r="L61" s="15" t="s">
        <v>2</v>
      </c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45.75" customHeight="1">
      <c r="A62" s="4"/>
      <c r="B62" s="4" t="s">
        <v>3</v>
      </c>
      <c r="C62" s="4" t="s">
        <v>4</v>
      </c>
      <c r="D62" s="4" t="s">
        <v>5</v>
      </c>
      <c r="E62" s="4" t="s">
        <v>6</v>
      </c>
      <c r="F62" s="4" t="s">
        <v>7</v>
      </c>
      <c r="G62" s="4" t="s">
        <v>8</v>
      </c>
      <c r="H62" s="4" t="s">
        <v>9</v>
      </c>
      <c r="I62" s="4" t="s">
        <v>10</v>
      </c>
      <c r="J62" s="4" t="s">
        <v>11</v>
      </c>
      <c r="K62" s="2"/>
      <c r="L62" s="4"/>
      <c r="M62" s="4" t="s">
        <v>3</v>
      </c>
      <c r="N62" s="4" t="s">
        <v>4</v>
      </c>
      <c r="O62" s="4" t="s">
        <v>5</v>
      </c>
      <c r="P62" s="4" t="s">
        <v>6</v>
      </c>
      <c r="Q62" s="4" t="s">
        <v>7</v>
      </c>
      <c r="R62" s="4" t="s">
        <v>8</v>
      </c>
      <c r="S62" s="4" t="s">
        <v>9</v>
      </c>
      <c r="T62" s="4" t="s">
        <v>10</v>
      </c>
      <c r="U62" s="4" t="s">
        <v>11</v>
      </c>
    </row>
    <row r="63" spans="1:21" ht="37.5" customHeight="1">
      <c r="A63" s="5" t="s">
        <v>12</v>
      </c>
      <c r="B63" s="6">
        <v>44</v>
      </c>
      <c r="C63" s="6">
        <v>44</v>
      </c>
      <c r="D63" s="6">
        <v>44</v>
      </c>
      <c r="E63" s="6">
        <v>44</v>
      </c>
      <c r="F63" s="6">
        <v>22</v>
      </c>
      <c r="G63" s="6">
        <v>100</v>
      </c>
      <c r="H63" s="6">
        <v>22</v>
      </c>
      <c r="I63" s="6">
        <v>100</v>
      </c>
      <c r="J63" s="6">
        <f>SUM(B63:I63)</f>
        <v>420</v>
      </c>
      <c r="K63" s="2"/>
      <c r="L63" s="7" t="s">
        <v>13</v>
      </c>
      <c r="M63" s="6">
        <v>20</v>
      </c>
      <c r="N63" s="6">
        <v>20</v>
      </c>
      <c r="O63" s="6">
        <v>20</v>
      </c>
      <c r="P63" s="6">
        <v>20</v>
      </c>
      <c r="Q63" s="6">
        <v>20</v>
      </c>
      <c r="R63" s="6">
        <v>20</v>
      </c>
      <c r="S63" s="6">
        <v>20</v>
      </c>
      <c r="T63" s="6">
        <v>20</v>
      </c>
      <c r="U63" s="8">
        <f t="shared" ref="U63:U69" si="1">SUM(M63:T63)</f>
        <v>160</v>
      </c>
    </row>
    <row r="64" spans="1:21" ht="39.200000000000003" customHeight="1">
      <c r="A64" s="5" t="s">
        <v>14</v>
      </c>
      <c r="B64" s="9">
        <v>0</v>
      </c>
      <c r="C64" s="9">
        <v>0</v>
      </c>
      <c r="D64" s="9">
        <v>0</v>
      </c>
      <c r="E64" s="9"/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2"/>
      <c r="L64" s="7" t="s">
        <v>15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f t="shared" si="1"/>
        <v>0</v>
      </c>
    </row>
    <row r="65" spans="1:21" ht="40.700000000000003" customHeight="1">
      <c r="A65" s="11"/>
      <c r="B65" s="6" t="s">
        <v>16</v>
      </c>
      <c r="C65" s="6" t="s">
        <v>17</v>
      </c>
      <c r="D65" s="6" t="s">
        <v>18</v>
      </c>
      <c r="E65" s="6" t="s">
        <v>19</v>
      </c>
      <c r="F65" s="17" t="s">
        <v>20</v>
      </c>
      <c r="G65" s="17"/>
      <c r="H65" s="17" t="s">
        <v>21</v>
      </c>
      <c r="I65" s="17"/>
      <c r="J65" s="6" t="s">
        <v>11</v>
      </c>
      <c r="K65" s="2"/>
      <c r="L65" s="6" t="s">
        <v>22</v>
      </c>
      <c r="M65" s="10">
        <f>1540*M63</f>
        <v>30800</v>
      </c>
      <c r="N65" s="10">
        <f>1540*N63</f>
        <v>30800</v>
      </c>
      <c r="O65" s="10">
        <f>1540*O63</f>
        <v>30800</v>
      </c>
      <c r="P65" s="10">
        <f>1540*P63</f>
        <v>30800</v>
      </c>
      <c r="Q65" s="16">
        <f>(70*Q63*11)+(100*Q63*10)+(70*R63*10)</f>
        <v>49400</v>
      </c>
      <c r="R65" s="16"/>
      <c r="S65" s="16">
        <f>(70*S63*11)+(100*S63*10)+(70*T63*10)</f>
        <v>49400</v>
      </c>
      <c r="T65" s="16"/>
      <c r="U65" s="10">
        <f t="shared" si="1"/>
        <v>222000</v>
      </c>
    </row>
    <row r="66" spans="1:21" ht="33">
      <c r="A66" s="5" t="s">
        <v>12</v>
      </c>
      <c r="B66" s="6">
        <v>44</v>
      </c>
      <c r="C66" s="6">
        <v>44</v>
      </c>
      <c r="D66" s="6">
        <v>44</v>
      </c>
      <c r="E66" s="6">
        <v>44</v>
      </c>
      <c r="F66" s="17">
        <v>220</v>
      </c>
      <c r="G66" s="17"/>
      <c r="H66" s="17">
        <v>220</v>
      </c>
      <c r="I66" s="17"/>
      <c r="J66" s="6">
        <f>SUM(B66:H66)</f>
        <v>616</v>
      </c>
      <c r="K66" s="2"/>
      <c r="L66" s="6" t="s">
        <v>23</v>
      </c>
      <c r="M66" s="10">
        <f>B63*400</f>
        <v>17600</v>
      </c>
      <c r="N66" s="10">
        <f>C63*400</f>
        <v>17600</v>
      </c>
      <c r="O66" s="10">
        <f>D63*400</f>
        <v>17600</v>
      </c>
      <c r="P66" s="10">
        <f>E63*400</f>
        <v>17600</v>
      </c>
      <c r="Q66" s="10">
        <f>400*F63+F64*183</f>
        <v>8800</v>
      </c>
      <c r="R66" s="10">
        <f>400*G63+G64*183</f>
        <v>40000</v>
      </c>
      <c r="S66" s="10">
        <f>400*H63+H64*183</f>
        <v>8800</v>
      </c>
      <c r="T66" s="10">
        <f>400*I63+I64*183</f>
        <v>40000</v>
      </c>
      <c r="U66" s="10">
        <f t="shared" si="1"/>
        <v>168000</v>
      </c>
    </row>
    <row r="67" spans="1:21" ht="33">
      <c r="A67" s="5" t="s">
        <v>14</v>
      </c>
      <c r="B67" s="9">
        <v>0</v>
      </c>
      <c r="C67" s="9">
        <v>0</v>
      </c>
      <c r="D67" s="9">
        <v>0</v>
      </c>
      <c r="E67" s="9">
        <v>0</v>
      </c>
      <c r="F67" s="18">
        <v>0</v>
      </c>
      <c r="G67" s="18"/>
      <c r="H67" s="18">
        <v>0</v>
      </c>
      <c r="I67" s="18"/>
      <c r="J67" s="9">
        <v>0</v>
      </c>
      <c r="K67" s="2"/>
      <c r="L67" s="6" t="s">
        <v>24</v>
      </c>
      <c r="M67" s="10">
        <v>15000</v>
      </c>
      <c r="N67" s="10">
        <v>15000</v>
      </c>
      <c r="O67" s="10">
        <v>15000</v>
      </c>
      <c r="P67" s="10">
        <v>15000</v>
      </c>
      <c r="Q67" s="16">
        <v>45000</v>
      </c>
      <c r="R67" s="16"/>
      <c r="S67" s="16">
        <v>45000</v>
      </c>
      <c r="T67" s="16"/>
      <c r="U67" s="10">
        <f t="shared" si="1"/>
        <v>150000</v>
      </c>
    </row>
    <row r="68" spans="1:21" ht="4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" t="s">
        <v>25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f>68*R63*10</f>
        <v>13600</v>
      </c>
      <c r="S68" s="10">
        <f>68*S63*10</f>
        <v>13600</v>
      </c>
      <c r="T68" s="10">
        <v>0</v>
      </c>
      <c r="U68" s="10">
        <f t="shared" si="1"/>
        <v>27200</v>
      </c>
    </row>
    <row r="69" spans="1:21" ht="41.25" customHeight="1">
      <c r="A69" s="19" t="s">
        <v>26</v>
      </c>
      <c r="B69" s="19"/>
      <c r="C69" s="2"/>
      <c r="D69" s="2"/>
      <c r="E69" s="15" t="s">
        <v>27</v>
      </c>
      <c r="F69" s="15"/>
      <c r="G69" s="15"/>
      <c r="H69" s="15"/>
      <c r="I69" s="15"/>
      <c r="J69" s="15"/>
      <c r="K69" s="2"/>
      <c r="L69" s="6" t="s">
        <v>28</v>
      </c>
      <c r="M69" s="10">
        <f>M66+M67+M68-M65</f>
        <v>1800</v>
      </c>
      <c r="N69" s="10">
        <f>N66+N67+N68-N65</f>
        <v>1800</v>
      </c>
      <c r="O69" s="10">
        <f>O66+O67+O68-O65</f>
        <v>1800</v>
      </c>
      <c r="P69" s="10">
        <f>P66+P67+P68-P65</f>
        <v>1800</v>
      </c>
      <c r="Q69" s="16">
        <f>Q66+R66+Q67+R68+Q68-Q65-R65</f>
        <v>58000</v>
      </c>
      <c r="R69" s="16"/>
      <c r="S69" s="16">
        <f>S66+T66+S67+T68+S68-S65-T65</f>
        <v>58000</v>
      </c>
      <c r="T69" s="16"/>
      <c r="U69" s="10">
        <f t="shared" si="1"/>
        <v>123200</v>
      </c>
    </row>
    <row r="70" spans="1:21" ht="44.45" customHeight="1">
      <c r="A70" s="5" t="s">
        <v>29</v>
      </c>
      <c r="B70" s="10">
        <f>U66+U74</f>
        <v>414400</v>
      </c>
      <c r="C70" s="2"/>
      <c r="D70" s="2"/>
      <c r="E70" s="17" t="s">
        <v>29</v>
      </c>
      <c r="F70" s="17"/>
      <c r="G70" s="17"/>
      <c r="H70" s="17"/>
      <c r="I70" s="17"/>
      <c r="J70" s="10">
        <f>(400*B63)+(183*B64)</f>
        <v>17600</v>
      </c>
      <c r="K70" s="2"/>
      <c r="L70" s="4"/>
      <c r="M70" s="4" t="s">
        <v>16</v>
      </c>
      <c r="N70" s="4" t="s">
        <v>17</v>
      </c>
      <c r="O70" s="4" t="s">
        <v>18</v>
      </c>
      <c r="P70" s="4" t="s">
        <v>19</v>
      </c>
      <c r="Q70" s="15" t="s">
        <v>30</v>
      </c>
      <c r="R70" s="15"/>
      <c r="S70" s="15" t="s">
        <v>31</v>
      </c>
      <c r="T70" s="15"/>
      <c r="U70" s="4" t="s">
        <v>11</v>
      </c>
    </row>
    <row r="71" spans="1:21" ht="38.25" customHeight="1">
      <c r="A71" s="5" t="s">
        <v>32</v>
      </c>
      <c r="B71" s="10">
        <f>U65+U73</f>
        <v>486800</v>
      </c>
      <c r="C71" s="2"/>
      <c r="D71" s="2"/>
      <c r="E71" s="17" t="s">
        <v>32</v>
      </c>
      <c r="F71" s="17"/>
      <c r="G71" s="17"/>
      <c r="H71" s="17"/>
      <c r="I71" s="17"/>
      <c r="J71" s="10">
        <f>1540*M63</f>
        <v>30800</v>
      </c>
      <c r="K71" s="2"/>
      <c r="L71" s="7" t="s">
        <v>13</v>
      </c>
      <c r="M71" s="6">
        <v>20</v>
      </c>
      <c r="N71" s="6">
        <v>20</v>
      </c>
      <c r="O71" s="6">
        <v>20</v>
      </c>
      <c r="P71" s="6">
        <v>20</v>
      </c>
      <c r="Q71" s="17">
        <v>20</v>
      </c>
      <c r="R71" s="17"/>
      <c r="S71" s="17">
        <v>20</v>
      </c>
      <c r="T71" s="17"/>
      <c r="U71" s="6">
        <f>SUM(M71:T71)</f>
        <v>120</v>
      </c>
    </row>
    <row r="72" spans="1:21" ht="43.5" customHeight="1">
      <c r="A72" s="5" t="s">
        <v>33</v>
      </c>
      <c r="B72" s="10">
        <f>B70-B71</f>
        <v>-72400</v>
      </c>
      <c r="C72" s="2"/>
      <c r="D72" s="2"/>
      <c r="E72" s="17" t="s">
        <v>33</v>
      </c>
      <c r="F72" s="17"/>
      <c r="G72" s="17"/>
      <c r="H72" s="17"/>
      <c r="I72" s="17"/>
      <c r="J72" s="10">
        <f>J70-J71</f>
        <v>-13200</v>
      </c>
      <c r="K72" s="2"/>
      <c r="L72" s="7" t="s">
        <v>15</v>
      </c>
      <c r="M72" s="6">
        <v>0</v>
      </c>
      <c r="N72" s="6">
        <v>0</v>
      </c>
      <c r="O72" s="6">
        <v>0</v>
      </c>
      <c r="P72" s="6">
        <v>0</v>
      </c>
      <c r="Q72" s="17">
        <v>0</v>
      </c>
      <c r="R72" s="17"/>
      <c r="S72" s="17">
        <v>0</v>
      </c>
      <c r="T72" s="17"/>
      <c r="U72" s="6">
        <f>SUM(M72:T72)</f>
        <v>0</v>
      </c>
    </row>
    <row r="73" spans="1:21" ht="42.75" customHeight="1">
      <c r="A73" s="5" t="s">
        <v>34</v>
      </c>
      <c r="B73" s="10">
        <f>U67+U75</f>
        <v>300000</v>
      </c>
      <c r="C73" s="2"/>
      <c r="D73" s="2"/>
      <c r="E73" s="17" t="s">
        <v>24</v>
      </c>
      <c r="F73" s="17"/>
      <c r="G73" s="17"/>
      <c r="H73" s="17"/>
      <c r="I73" s="17"/>
      <c r="J73" s="10">
        <f>M67</f>
        <v>15000</v>
      </c>
      <c r="K73" s="2"/>
      <c r="L73" s="6" t="s">
        <v>22</v>
      </c>
      <c r="M73" s="10">
        <f>1540*M71</f>
        <v>30800</v>
      </c>
      <c r="N73" s="10">
        <f>1540*N71</f>
        <v>30800</v>
      </c>
      <c r="O73" s="10">
        <f>1540*O71</f>
        <v>30800</v>
      </c>
      <c r="P73" s="10">
        <f>1540*P71</f>
        <v>30800</v>
      </c>
      <c r="Q73" s="16">
        <f>(2000*Q71)+(1540*Q71)</f>
        <v>70800</v>
      </c>
      <c r="R73" s="16"/>
      <c r="S73" s="16">
        <f>(2000*S71)+(1540*S71)</f>
        <v>70800</v>
      </c>
      <c r="T73" s="16"/>
      <c r="U73" s="10">
        <f>SUM(M73:S73)</f>
        <v>264800</v>
      </c>
    </row>
    <row r="74" spans="1:21" ht="39.75" customHeight="1">
      <c r="A74" s="5" t="s">
        <v>35</v>
      </c>
      <c r="B74" s="10">
        <f>U68+U76</f>
        <v>87200</v>
      </c>
      <c r="C74" s="2"/>
      <c r="D74" s="2"/>
      <c r="E74" s="17" t="s">
        <v>35</v>
      </c>
      <c r="F74" s="17"/>
      <c r="G74" s="17"/>
      <c r="H74" s="17"/>
      <c r="I74" s="17"/>
      <c r="J74" s="10">
        <v>0</v>
      </c>
      <c r="K74" s="2"/>
      <c r="L74" s="6" t="s">
        <v>23</v>
      </c>
      <c r="M74" s="10">
        <f>B66*400</f>
        <v>17600</v>
      </c>
      <c r="N74" s="10">
        <f>C66*400</f>
        <v>17600</v>
      </c>
      <c r="O74" s="10">
        <f>D66*400</f>
        <v>17600</v>
      </c>
      <c r="P74" s="10">
        <f>E66*400</f>
        <v>17600</v>
      </c>
      <c r="Q74" s="16">
        <f>F66*400</f>
        <v>88000</v>
      </c>
      <c r="R74" s="16"/>
      <c r="S74" s="16">
        <f>H66*400</f>
        <v>88000</v>
      </c>
      <c r="T74" s="16"/>
      <c r="U74" s="10">
        <f>SUM(M74:S74)</f>
        <v>246400</v>
      </c>
    </row>
    <row r="75" spans="1:21" ht="39.200000000000003" customHeight="1">
      <c r="A75" s="5" t="s">
        <v>36</v>
      </c>
      <c r="B75" s="13">
        <f>B70+B73+B74-B71</f>
        <v>314800</v>
      </c>
      <c r="C75" s="14"/>
      <c r="D75" s="14"/>
      <c r="E75" s="17" t="s">
        <v>36</v>
      </c>
      <c r="F75" s="17"/>
      <c r="G75" s="17"/>
      <c r="H75" s="17"/>
      <c r="I75" s="17"/>
      <c r="J75" s="10">
        <f>J70+J73-J71</f>
        <v>1800</v>
      </c>
      <c r="K75" s="2"/>
      <c r="L75" s="6" t="s">
        <v>24</v>
      </c>
      <c r="M75" s="10">
        <v>15000</v>
      </c>
      <c r="N75" s="10">
        <v>15000</v>
      </c>
      <c r="O75" s="10">
        <v>15000</v>
      </c>
      <c r="P75" s="10">
        <v>15000</v>
      </c>
      <c r="Q75" s="16">
        <v>45000</v>
      </c>
      <c r="R75" s="16"/>
      <c r="S75" s="16">
        <v>45000</v>
      </c>
      <c r="T75" s="16"/>
      <c r="U75" s="10">
        <f>SUM(M75:S75)</f>
        <v>150000</v>
      </c>
    </row>
    <row r="76" spans="1:21" ht="39.200000000000003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" t="s">
        <v>25</v>
      </c>
      <c r="M76" s="10">
        <v>0</v>
      </c>
      <c r="N76" s="10">
        <v>0</v>
      </c>
      <c r="O76" s="10">
        <v>0</v>
      </c>
      <c r="P76" s="10">
        <v>0</v>
      </c>
      <c r="Q76" s="16">
        <f>(Q71+Q72)*1500</f>
        <v>30000</v>
      </c>
      <c r="R76" s="16"/>
      <c r="S76" s="16">
        <f>(S71+S72)*1500</f>
        <v>30000</v>
      </c>
      <c r="T76" s="16"/>
      <c r="U76" s="10">
        <f>SUM(M76:S76)</f>
        <v>60000</v>
      </c>
    </row>
    <row r="77" spans="1:21" ht="37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" t="s">
        <v>28</v>
      </c>
      <c r="M77" s="10">
        <f>M74+M75+M76-M73</f>
        <v>1800</v>
      </c>
      <c r="N77" s="10">
        <f>N74+N75+N76-N73</f>
        <v>1800</v>
      </c>
      <c r="O77" s="10">
        <f>O74+O75+O76-O73</f>
        <v>1800</v>
      </c>
      <c r="P77" s="10">
        <f>P74+P75+P76-P73</f>
        <v>1800</v>
      </c>
      <c r="Q77" s="16">
        <f>Q74+Q75+Q76-Q73</f>
        <v>92200</v>
      </c>
      <c r="R77" s="16"/>
      <c r="S77" s="16">
        <f>S74+S75+S76-S73</f>
        <v>92200</v>
      </c>
      <c r="T77" s="16"/>
      <c r="U77" s="10">
        <f>SUM(M77:S77)</f>
        <v>191600</v>
      </c>
    </row>
    <row r="78" spans="1:21" ht="16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</sheetData>
  <mergeCells count="152">
    <mergeCell ref="E75:I75"/>
    <mergeCell ref="Q75:R75"/>
    <mergeCell ref="S75:T75"/>
    <mergeCell ref="Q76:R76"/>
    <mergeCell ref="S76:T76"/>
    <mergeCell ref="Q77:R77"/>
    <mergeCell ref="S77:T77"/>
    <mergeCell ref="E73:I73"/>
    <mergeCell ref="Q73:R73"/>
    <mergeCell ref="S73:T73"/>
    <mergeCell ref="E74:I74"/>
    <mergeCell ref="Q74:R74"/>
    <mergeCell ref="S74:T74"/>
    <mergeCell ref="E71:I71"/>
    <mergeCell ref="Q71:R71"/>
    <mergeCell ref="S71:T71"/>
    <mergeCell ref="E72:I72"/>
    <mergeCell ref="Q72:R72"/>
    <mergeCell ref="S72:T72"/>
    <mergeCell ref="A69:B69"/>
    <mergeCell ref="E69:J69"/>
    <mergeCell ref="Q69:R69"/>
    <mergeCell ref="S69:T69"/>
    <mergeCell ref="E70:I70"/>
    <mergeCell ref="Q70:R70"/>
    <mergeCell ref="S70:T70"/>
    <mergeCell ref="F66:G66"/>
    <mergeCell ref="H66:I66"/>
    <mergeCell ref="F67:G67"/>
    <mergeCell ref="H67:I67"/>
    <mergeCell ref="Q67:R67"/>
    <mergeCell ref="S67:T67"/>
    <mergeCell ref="A61:J61"/>
    <mergeCell ref="L61:U61"/>
    <mergeCell ref="F65:G65"/>
    <mergeCell ref="H65:I65"/>
    <mergeCell ref="Q65:R65"/>
    <mergeCell ref="S65:T65"/>
    <mergeCell ref="E55:I55"/>
    <mergeCell ref="Q55:R55"/>
    <mergeCell ref="S55:T55"/>
    <mergeCell ref="Q56:R56"/>
    <mergeCell ref="S56:T56"/>
    <mergeCell ref="Q57:R57"/>
    <mergeCell ref="S57:T57"/>
    <mergeCell ref="E53:I53"/>
    <mergeCell ref="Q53:R53"/>
    <mergeCell ref="S53:T53"/>
    <mergeCell ref="E54:I54"/>
    <mergeCell ref="Q54:R54"/>
    <mergeCell ref="S54:T54"/>
    <mergeCell ref="E51:I51"/>
    <mergeCell ref="Q51:R51"/>
    <mergeCell ref="S51:T51"/>
    <mergeCell ref="E52:I52"/>
    <mergeCell ref="Q52:R52"/>
    <mergeCell ref="S52:T52"/>
    <mergeCell ref="A49:B49"/>
    <mergeCell ref="E49:J49"/>
    <mergeCell ref="Q49:R49"/>
    <mergeCell ref="S49:T49"/>
    <mergeCell ref="E50:I50"/>
    <mergeCell ref="Q50:R50"/>
    <mergeCell ref="S50:T50"/>
    <mergeCell ref="F46:G46"/>
    <mergeCell ref="H46:I46"/>
    <mergeCell ref="F47:G47"/>
    <mergeCell ref="H47:I47"/>
    <mergeCell ref="Q47:R47"/>
    <mergeCell ref="S47:T47"/>
    <mergeCell ref="A41:J41"/>
    <mergeCell ref="L41:U41"/>
    <mergeCell ref="F45:G45"/>
    <mergeCell ref="H45:I45"/>
    <mergeCell ref="Q45:R45"/>
    <mergeCell ref="S45:T45"/>
    <mergeCell ref="E36:I36"/>
    <mergeCell ref="Q36:R36"/>
    <mergeCell ref="S36:T36"/>
    <mergeCell ref="Q37:R37"/>
    <mergeCell ref="S37:T37"/>
    <mergeCell ref="Q38:R38"/>
    <mergeCell ref="S38:T38"/>
    <mergeCell ref="E34:I34"/>
    <mergeCell ref="Q34:R34"/>
    <mergeCell ref="S34:T34"/>
    <mergeCell ref="E35:I35"/>
    <mergeCell ref="Q35:R35"/>
    <mergeCell ref="S35:T35"/>
    <mergeCell ref="E32:I32"/>
    <mergeCell ref="Q32:R32"/>
    <mergeCell ref="S32:T32"/>
    <mergeCell ref="E33:I33"/>
    <mergeCell ref="Q33:R33"/>
    <mergeCell ref="S33:T33"/>
    <mergeCell ref="A30:B30"/>
    <mergeCell ref="E30:J30"/>
    <mergeCell ref="Q30:R30"/>
    <mergeCell ref="S30:T30"/>
    <mergeCell ref="E31:I31"/>
    <mergeCell ref="Q31:R31"/>
    <mergeCell ref="S31:T31"/>
    <mergeCell ref="F27:G27"/>
    <mergeCell ref="H27:I27"/>
    <mergeCell ref="F28:G28"/>
    <mergeCell ref="H28:I28"/>
    <mergeCell ref="Q28:R28"/>
    <mergeCell ref="S28:T28"/>
    <mergeCell ref="A22:J22"/>
    <mergeCell ref="L22:U22"/>
    <mergeCell ref="F26:G26"/>
    <mergeCell ref="H26:I26"/>
    <mergeCell ref="Q26:R26"/>
    <mergeCell ref="S26:T26"/>
    <mergeCell ref="E17:I17"/>
    <mergeCell ref="Q17:R17"/>
    <mergeCell ref="S17:T17"/>
    <mergeCell ref="Q18:R18"/>
    <mergeCell ref="S18:T18"/>
    <mergeCell ref="Q19:R19"/>
    <mergeCell ref="S19:T19"/>
    <mergeCell ref="E15:I15"/>
    <mergeCell ref="Q15:R15"/>
    <mergeCell ref="S15:T15"/>
    <mergeCell ref="E16:I16"/>
    <mergeCell ref="Q16:R16"/>
    <mergeCell ref="S16:T16"/>
    <mergeCell ref="E13:I13"/>
    <mergeCell ref="Q13:R13"/>
    <mergeCell ref="S13:T13"/>
    <mergeCell ref="E14:I14"/>
    <mergeCell ref="Q14:R14"/>
    <mergeCell ref="S14:T14"/>
    <mergeCell ref="A11:B11"/>
    <mergeCell ref="E11:J11"/>
    <mergeCell ref="Q11:R11"/>
    <mergeCell ref="S11:T11"/>
    <mergeCell ref="E12:I12"/>
    <mergeCell ref="Q12:R12"/>
    <mergeCell ref="S12:T12"/>
    <mergeCell ref="F8:G8"/>
    <mergeCell ref="H8:I8"/>
    <mergeCell ref="F9:G9"/>
    <mergeCell ref="H9:I9"/>
    <mergeCell ref="Q9:R9"/>
    <mergeCell ref="S9:T9"/>
    <mergeCell ref="A3:J3"/>
    <mergeCell ref="L3:U3"/>
    <mergeCell ref="F7:G7"/>
    <mergeCell ref="H7:I7"/>
    <mergeCell ref="Q7:R7"/>
    <mergeCell ref="S7:T7"/>
  </mergeCells>
  <phoneticPr fontId="16" type="noConversion"/>
  <pageMargins left="0.25000000000000006" right="0.25000000000000006" top="1.1437007874015745" bottom="1.1437007874015745" header="0.74999999999999989" footer="0.74999999999999989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sqref="A1:I1"/>
    </sheetView>
  </sheetViews>
  <sheetFormatPr defaultRowHeight="15"/>
  <cols>
    <col min="1" max="1" width="25.5" customWidth="1"/>
    <col min="2" max="2" width="11.5" customWidth="1"/>
    <col min="3" max="3" width="11.375" customWidth="1"/>
    <col min="4" max="4" width="11.75" customWidth="1"/>
    <col min="5" max="5" width="12" customWidth="1"/>
    <col min="6" max="6" width="15.25" customWidth="1"/>
    <col min="7" max="7" width="8.125" customWidth="1"/>
    <col min="8" max="8" width="32.625" customWidth="1"/>
    <col min="9" max="9" width="31.625" customWidth="1"/>
    <col min="10" max="64" width="8.125" customWidth="1"/>
  </cols>
  <sheetData>
    <row r="1" spans="1:9" ht="27.75" customHeight="1">
      <c r="A1" s="50" t="s">
        <v>40</v>
      </c>
      <c r="B1" s="50"/>
      <c r="C1" s="50"/>
      <c r="D1" s="50"/>
      <c r="E1" s="50"/>
      <c r="F1" s="50"/>
      <c r="G1" s="50"/>
      <c r="H1" s="50"/>
      <c r="I1" s="50"/>
    </row>
    <row r="2" spans="1:9" ht="27.75" customHeight="1">
      <c r="A2" s="51" t="s">
        <v>41</v>
      </c>
      <c r="B2" s="51"/>
      <c r="C2" s="51"/>
      <c r="D2" s="51"/>
      <c r="E2" s="51"/>
      <c r="F2" s="51"/>
      <c r="G2" s="20"/>
      <c r="H2" s="52" t="s">
        <v>42</v>
      </c>
      <c r="I2" s="52"/>
    </row>
    <row r="3" spans="1:9" ht="30.2" customHeight="1">
      <c r="A3" s="53" t="s">
        <v>43</v>
      </c>
      <c r="B3" s="53"/>
      <c r="C3" s="53"/>
      <c r="D3" s="53"/>
      <c r="E3" s="53"/>
      <c r="F3" s="53"/>
      <c r="H3" s="53" t="s">
        <v>44</v>
      </c>
      <c r="I3" s="53"/>
    </row>
    <row r="4" spans="1:9" ht="41.25" customHeight="1">
      <c r="A4" s="21" t="s">
        <v>45</v>
      </c>
      <c r="B4" s="54"/>
      <c r="C4" s="54"/>
      <c r="D4" s="54"/>
      <c r="E4" s="54"/>
      <c r="F4" s="54"/>
      <c r="G4" s="22"/>
      <c r="H4" s="21" t="s">
        <v>45</v>
      </c>
      <c r="I4" s="23"/>
    </row>
    <row r="5" spans="1:9" ht="41.25" customHeight="1">
      <c r="A5" s="21" t="s">
        <v>46</v>
      </c>
      <c r="B5" s="54"/>
      <c r="C5" s="54"/>
      <c r="D5" s="54"/>
      <c r="E5" s="54"/>
      <c r="F5" s="54"/>
      <c r="G5" s="22"/>
      <c r="H5" s="21" t="s">
        <v>46</v>
      </c>
      <c r="I5" s="23"/>
    </row>
    <row r="6" spans="1:9" ht="41.25" customHeight="1">
      <c r="A6" s="24" t="s">
        <v>47</v>
      </c>
      <c r="B6" s="55"/>
      <c r="C6" s="55"/>
      <c r="D6" s="55"/>
      <c r="E6" s="55"/>
      <c r="F6" s="55"/>
      <c r="G6" s="22"/>
      <c r="H6" s="25" t="s">
        <v>48</v>
      </c>
      <c r="I6" s="26"/>
    </row>
    <row r="7" spans="1:9" ht="48.2" customHeight="1">
      <c r="A7" s="27" t="s">
        <v>49</v>
      </c>
      <c r="B7" s="56">
        <f>B6*400</f>
        <v>0</v>
      </c>
      <c r="C7" s="56"/>
      <c r="D7" s="56"/>
      <c r="E7" s="56"/>
      <c r="F7" s="56"/>
      <c r="G7" s="22"/>
      <c r="H7" s="27" t="s">
        <v>50</v>
      </c>
      <c r="I7" s="26">
        <f>I6*183</f>
        <v>0</v>
      </c>
    </row>
    <row r="8" spans="1:9" ht="16.5">
      <c r="A8" s="22"/>
      <c r="B8" s="22"/>
      <c r="C8" s="22"/>
      <c r="D8" s="22"/>
      <c r="E8" s="22"/>
      <c r="F8" s="22"/>
      <c r="G8" s="22"/>
      <c r="H8" s="22"/>
      <c r="I8" s="22"/>
    </row>
    <row r="9" spans="1:9" ht="24" customHeight="1">
      <c r="A9" s="57" t="s">
        <v>51</v>
      </c>
      <c r="B9" s="57"/>
      <c r="C9" s="57"/>
      <c r="D9" s="57"/>
      <c r="E9" s="57"/>
      <c r="F9" s="57"/>
      <c r="G9" s="22"/>
      <c r="H9" s="57" t="s">
        <v>52</v>
      </c>
      <c r="I9" s="57"/>
    </row>
    <row r="10" spans="1:9" ht="38.25" customHeight="1">
      <c r="A10" s="58" t="s">
        <v>53</v>
      </c>
      <c r="B10" s="58"/>
      <c r="C10" s="58"/>
      <c r="D10" s="58"/>
      <c r="E10" s="58"/>
      <c r="F10" s="58"/>
      <c r="G10" s="28"/>
      <c r="H10" s="58" t="s">
        <v>54</v>
      </c>
      <c r="I10" s="58"/>
    </row>
    <row r="11" spans="1:9" ht="42.75" customHeight="1">
      <c r="A11" s="29"/>
      <c r="B11" s="30" t="s">
        <v>55</v>
      </c>
      <c r="C11" s="31" t="s">
        <v>56</v>
      </c>
      <c r="D11" s="31" t="s">
        <v>57</v>
      </c>
      <c r="E11" s="32" t="s">
        <v>58</v>
      </c>
      <c r="F11" s="33" t="s">
        <v>11</v>
      </c>
      <c r="G11" s="34"/>
      <c r="H11" s="35" t="s">
        <v>59</v>
      </c>
      <c r="I11" s="26"/>
    </row>
    <row r="12" spans="1:9" ht="49.7" customHeight="1">
      <c r="A12" s="36" t="s">
        <v>60</v>
      </c>
      <c r="B12" s="37"/>
      <c r="C12" s="38"/>
      <c r="D12" s="38"/>
      <c r="E12" s="26"/>
      <c r="F12" s="39">
        <f>B12+C12+E12+D12</f>
        <v>0</v>
      </c>
      <c r="G12" s="40"/>
      <c r="H12" s="41" t="s">
        <v>61</v>
      </c>
      <c r="I12" s="26"/>
    </row>
    <row r="13" spans="1:9" ht="42.75" customHeight="1">
      <c r="A13" s="36" t="s">
        <v>62</v>
      </c>
      <c r="B13" s="37"/>
      <c r="C13" s="38"/>
      <c r="D13" s="38"/>
      <c r="E13" s="26"/>
      <c r="F13" s="39">
        <f>B13+C13+E13+D13</f>
        <v>0</v>
      </c>
      <c r="G13" s="40"/>
      <c r="H13" s="35" t="s">
        <v>63</v>
      </c>
      <c r="I13" s="26">
        <f>I12*50</f>
        <v>0</v>
      </c>
    </row>
    <row r="14" spans="1:9" ht="42.75" customHeight="1">
      <c r="A14" s="42" t="s">
        <v>64</v>
      </c>
      <c r="B14" s="43">
        <f>B12+B13</f>
        <v>0</v>
      </c>
      <c r="C14" s="43">
        <f>C12+C13</f>
        <v>0</v>
      </c>
      <c r="D14" s="43">
        <f>D12+D13</f>
        <v>0</v>
      </c>
      <c r="E14" s="43">
        <f>E12+E13</f>
        <v>0</v>
      </c>
      <c r="F14" s="39">
        <f>B14+C14+E14+D14</f>
        <v>0</v>
      </c>
      <c r="G14" s="40"/>
      <c r="H14" s="44" t="s">
        <v>65</v>
      </c>
      <c r="I14" s="45">
        <f>F15+I13</f>
        <v>0</v>
      </c>
    </row>
    <row r="15" spans="1:9" ht="42.75" customHeight="1">
      <c r="A15" s="46" t="s">
        <v>22</v>
      </c>
      <c r="B15" s="47">
        <f>B12*B5*20</f>
        <v>0</v>
      </c>
      <c r="C15" s="47">
        <f>C12*B5*35</f>
        <v>0</v>
      </c>
      <c r="D15" s="47">
        <f>D12*B5*55</f>
        <v>0</v>
      </c>
      <c r="E15" s="47">
        <f>E12*B5*70</f>
        <v>0</v>
      </c>
      <c r="F15" s="48">
        <f>B15+C15+D15+E15</f>
        <v>0</v>
      </c>
      <c r="G15" s="40"/>
      <c r="H15" s="22"/>
      <c r="I15" s="40"/>
    </row>
    <row r="16" spans="1:9" ht="29.25" customHeight="1">
      <c r="A16" s="49" t="s">
        <v>66</v>
      </c>
      <c r="B16" s="49"/>
      <c r="C16" s="49"/>
      <c r="D16" s="49"/>
      <c r="E16" s="49"/>
    </row>
  </sheetData>
  <mergeCells count="13">
    <mergeCell ref="B5:F5"/>
    <mergeCell ref="B6:F6"/>
    <mergeCell ref="B7:F7"/>
    <mergeCell ref="A9:F9"/>
    <mergeCell ref="H9:I9"/>
    <mergeCell ref="A10:F10"/>
    <mergeCell ref="H10:I10"/>
    <mergeCell ref="A1:I1"/>
    <mergeCell ref="A2:F2"/>
    <mergeCell ref="H2:I2"/>
    <mergeCell ref="A3:F3"/>
    <mergeCell ref="H3:I3"/>
    <mergeCell ref="B4:F4"/>
  </mergeCells>
  <phoneticPr fontId="16" type="noConversion"/>
  <pageMargins left="0.70000000000000007" right="0.70000000000000007" top="1.1437007874015745" bottom="1.1437007874015745" header="0.74999999999999989" footer="0.74999999999999989"/>
  <pageSetup paperSize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/>
  </sheetViews>
  <sheetFormatPr defaultColWidth="8.125" defaultRowHeight="15"/>
  <cols>
    <col min="1" max="1" width="25.25" customWidth="1"/>
    <col min="2" max="2" width="16.375" customWidth="1"/>
    <col min="3" max="3" width="15.75" customWidth="1"/>
    <col min="4" max="4" width="15.375" customWidth="1"/>
    <col min="5" max="5" width="16.75" customWidth="1"/>
    <col min="6" max="6" width="16.625" customWidth="1"/>
    <col min="7" max="7" width="45.875" customWidth="1"/>
    <col min="8" max="8" width="31.625" customWidth="1"/>
    <col min="9" max="9" width="32.25" customWidth="1"/>
    <col min="10" max="10" width="8.125" customWidth="1"/>
  </cols>
  <sheetData>
    <row r="1" spans="1:11" ht="26.45" customHeight="1">
      <c r="A1" s="83" t="s">
        <v>67</v>
      </c>
      <c r="B1" s="83"/>
      <c r="C1" s="83"/>
      <c r="D1" s="83"/>
      <c r="E1" s="83"/>
      <c r="F1" s="83"/>
      <c r="G1" s="83"/>
      <c r="H1" s="83"/>
      <c r="I1" s="83"/>
    </row>
    <row r="2" spans="1:11" ht="26.45" customHeight="1">
      <c r="A2" s="84" t="s">
        <v>41</v>
      </c>
      <c r="B2" s="84"/>
      <c r="C2" s="84"/>
      <c r="D2" s="84"/>
      <c r="E2" s="84"/>
      <c r="F2" s="59"/>
      <c r="G2" s="85" t="s">
        <v>42</v>
      </c>
      <c r="H2" s="85"/>
      <c r="I2" s="85"/>
      <c r="J2" s="85"/>
      <c r="K2" s="85"/>
    </row>
    <row r="3" spans="1:11" ht="30.2" customHeight="1">
      <c r="A3" s="86" t="s">
        <v>43</v>
      </c>
      <c r="B3" s="86"/>
      <c r="C3" s="86"/>
      <c r="D3" s="86"/>
      <c r="E3" s="86"/>
      <c r="G3" s="53" t="s">
        <v>44</v>
      </c>
      <c r="H3" s="53"/>
      <c r="I3" s="53"/>
    </row>
    <row r="4" spans="1:11" ht="38.85" customHeight="1">
      <c r="A4" s="60"/>
      <c r="B4" s="87" t="s">
        <v>68</v>
      </c>
      <c r="C4" s="87"/>
      <c r="D4" s="87" t="s">
        <v>69</v>
      </c>
      <c r="E4" s="87"/>
      <c r="G4" s="61"/>
      <c r="H4" s="62" t="s">
        <v>68</v>
      </c>
      <c r="I4" s="5" t="s">
        <v>70</v>
      </c>
    </row>
    <row r="5" spans="1:11" ht="26.85" customHeight="1">
      <c r="A5" s="21" t="s">
        <v>45</v>
      </c>
      <c r="B5" s="54"/>
      <c r="C5" s="54"/>
      <c r="D5" s="55"/>
      <c r="E5" s="55"/>
      <c r="F5" s="22"/>
      <c r="G5" s="21" t="s">
        <v>45</v>
      </c>
      <c r="H5" s="23"/>
      <c r="I5" s="63"/>
    </row>
    <row r="6" spans="1:11" ht="32.85" customHeight="1">
      <c r="A6" s="21" t="s">
        <v>46</v>
      </c>
      <c r="B6" s="54"/>
      <c r="C6" s="54"/>
      <c r="D6" s="55"/>
      <c r="E6" s="55"/>
      <c r="F6" s="22"/>
      <c r="G6" s="64" t="s">
        <v>71</v>
      </c>
      <c r="H6" s="23"/>
      <c r="I6" s="63"/>
    </row>
    <row r="7" spans="1:11" ht="32.1" customHeight="1">
      <c r="A7" s="25" t="s">
        <v>72</v>
      </c>
      <c r="B7" s="55"/>
      <c r="C7" s="55"/>
      <c r="D7" s="55"/>
      <c r="E7" s="55"/>
      <c r="F7" s="22"/>
      <c r="G7" s="25" t="s">
        <v>48</v>
      </c>
      <c r="H7" s="26"/>
      <c r="I7" s="63"/>
    </row>
    <row r="8" spans="1:11" ht="43.9" customHeight="1">
      <c r="A8" s="65" t="s">
        <v>73</v>
      </c>
      <c r="B8" s="55"/>
      <c r="C8" s="55"/>
      <c r="D8" s="55"/>
      <c r="E8" s="55"/>
      <c r="F8" s="22"/>
      <c r="G8" s="66" t="s">
        <v>74</v>
      </c>
      <c r="H8" s="26">
        <f>H7*183</f>
        <v>0</v>
      </c>
      <c r="I8" s="26">
        <f>I7*183</f>
        <v>0</v>
      </c>
    </row>
    <row r="9" spans="1:11" ht="16.5">
      <c r="A9" s="22"/>
      <c r="B9" s="22"/>
      <c r="C9" s="22"/>
      <c r="D9" s="22"/>
      <c r="E9" s="22"/>
      <c r="F9" s="22"/>
      <c r="G9" s="22"/>
      <c r="H9" s="22"/>
    </row>
    <row r="10" spans="1:11" ht="27" customHeight="1">
      <c r="A10" s="67" t="s">
        <v>75</v>
      </c>
      <c r="B10" s="22"/>
      <c r="C10" s="22"/>
      <c r="D10" s="22"/>
      <c r="E10" s="22"/>
      <c r="F10" s="22"/>
      <c r="G10" s="67" t="s">
        <v>76</v>
      </c>
      <c r="H10" s="22"/>
    </row>
    <row r="11" spans="1:11" ht="38.25" customHeight="1">
      <c r="A11" s="88" t="s">
        <v>77</v>
      </c>
      <c r="B11" s="88"/>
      <c r="C11" s="88"/>
      <c r="D11" s="88"/>
      <c r="E11" s="88"/>
      <c r="F11" s="28"/>
      <c r="G11" s="89" t="s">
        <v>78</v>
      </c>
      <c r="H11" s="89"/>
      <c r="I11" s="89"/>
    </row>
    <row r="12" spans="1:11" ht="46.9" customHeight="1">
      <c r="A12" s="29"/>
      <c r="B12" s="68" t="s">
        <v>79</v>
      </c>
      <c r="C12" s="31" t="s">
        <v>80</v>
      </c>
      <c r="D12" s="90" t="s">
        <v>81</v>
      </c>
      <c r="E12" s="90"/>
      <c r="F12" s="34"/>
      <c r="G12" s="69"/>
      <c r="H12" s="62" t="s">
        <v>82</v>
      </c>
      <c r="I12" s="70" t="s">
        <v>83</v>
      </c>
    </row>
    <row r="13" spans="1:11" ht="40.9" customHeight="1">
      <c r="A13" s="36" t="s">
        <v>60</v>
      </c>
      <c r="B13" s="37"/>
      <c r="C13" s="38"/>
      <c r="D13" s="55"/>
      <c r="E13" s="55"/>
      <c r="F13" s="40"/>
      <c r="G13" s="35" t="s">
        <v>59</v>
      </c>
      <c r="H13" s="71"/>
      <c r="I13" s="63"/>
    </row>
    <row r="14" spans="1:11" ht="65.650000000000006" customHeight="1">
      <c r="A14" s="36" t="s">
        <v>62</v>
      </c>
      <c r="B14" s="37"/>
      <c r="C14" s="38"/>
      <c r="D14" s="55"/>
      <c r="E14" s="55"/>
      <c r="F14" s="40"/>
      <c r="G14" s="41" t="s">
        <v>84</v>
      </c>
      <c r="H14" s="72"/>
      <c r="I14" s="63"/>
    </row>
    <row r="15" spans="1:11" ht="35.1" customHeight="1">
      <c r="A15" s="42" t="s">
        <v>64</v>
      </c>
      <c r="B15" s="29"/>
      <c r="C15" s="73"/>
      <c r="D15" s="91">
        <f>D13+D14</f>
        <v>0</v>
      </c>
      <c r="E15" s="91"/>
      <c r="F15" s="40"/>
      <c r="G15" s="35" t="s">
        <v>63</v>
      </c>
      <c r="H15" s="72">
        <f>H14*240</f>
        <v>0</v>
      </c>
      <c r="I15" s="26">
        <f>I14*50</f>
        <v>0</v>
      </c>
    </row>
    <row r="16" spans="1:11" ht="80.45" customHeight="1">
      <c r="A16" s="74" t="s">
        <v>22</v>
      </c>
      <c r="B16" s="47">
        <f>B13*2000</f>
        <v>0</v>
      </c>
      <c r="C16" s="92">
        <f>D13*120</f>
        <v>0</v>
      </c>
      <c r="D16" s="92"/>
      <c r="E16" s="92"/>
      <c r="F16" s="40"/>
      <c r="G16" s="75" t="s">
        <v>65</v>
      </c>
      <c r="H16" s="93">
        <f>B16+C16+F24+H15+I15</f>
        <v>0</v>
      </c>
      <c r="I16" s="93"/>
    </row>
    <row r="17" spans="1:9" ht="15.75" customHeight="1">
      <c r="A17" s="76"/>
      <c r="B17" s="77"/>
      <c r="C17" s="78"/>
      <c r="D17" s="79"/>
      <c r="E17" s="79"/>
      <c r="F17" s="40"/>
      <c r="G17" s="80"/>
      <c r="H17" s="81"/>
      <c r="I17" s="79"/>
    </row>
    <row r="18" spans="1:9" ht="19.5">
      <c r="A18" s="67" t="s">
        <v>85</v>
      </c>
    </row>
    <row r="19" spans="1:9" ht="37.5" customHeight="1">
      <c r="A19" s="88" t="s">
        <v>86</v>
      </c>
      <c r="B19" s="88"/>
      <c r="C19" s="88"/>
      <c r="D19" s="88"/>
      <c r="E19" s="88"/>
      <c r="F19" s="88"/>
    </row>
    <row r="20" spans="1:9" ht="32.1" customHeight="1">
      <c r="A20" s="29"/>
      <c r="B20" s="30" t="s">
        <v>55</v>
      </c>
      <c r="C20" s="31" t="s">
        <v>56</v>
      </c>
      <c r="D20" s="31" t="s">
        <v>57</v>
      </c>
      <c r="E20" s="32" t="s">
        <v>58</v>
      </c>
      <c r="F20" s="33" t="s">
        <v>11</v>
      </c>
    </row>
    <row r="21" spans="1:9" ht="40.35" customHeight="1">
      <c r="A21" s="36" t="s">
        <v>60</v>
      </c>
      <c r="B21" s="37"/>
      <c r="C21" s="38"/>
      <c r="D21" s="38"/>
      <c r="E21" s="26"/>
      <c r="F21" s="39">
        <f>B21+C21+E21+D21</f>
        <v>0</v>
      </c>
    </row>
    <row r="22" spans="1:9" ht="39.6" customHeight="1">
      <c r="A22" s="36" t="s">
        <v>62</v>
      </c>
      <c r="B22" s="37"/>
      <c r="C22" s="38"/>
      <c r="D22" s="38"/>
      <c r="E22" s="26"/>
      <c r="F22" s="39">
        <f>B22+C22+E22+D22</f>
        <v>0</v>
      </c>
    </row>
    <row r="23" spans="1:9" ht="42.4" customHeight="1">
      <c r="A23" s="42" t="s">
        <v>64</v>
      </c>
      <c r="B23" s="43">
        <f>B21+B22</f>
        <v>0</v>
      </c>
      <c r="C23" s="43">
        <f>C21+C22</f>
        <v>0</v>
      </c>
      <c r="D23" s="43">
        <f>D21+D22</f>
        <v>0</v>
      </c>
      <c r="E23" s="43">
        <f>E21+E22</f>
        <v>0</v>
      </c>
      <c r="F23" s="39">
        <f>B23+C23+E23+D23</f>
        <v>0</v>
      </c>
    </row>
    <row r="24" spans="1:9" ht="42.75" customHeight="1">
      <c r="A24" s="46" t="s">
        <v>22</v>
      </c>
      <c r="B24" s="47">
        <f>B21*D6*20</f>
        <v>0</v>
      </c>
      <c r="C24" s="47">
        <f>C21*D6*35</f>
        <v>0</v>
      </c>
      <c r="D24" s="47">
        <f>D21*D6*55</f>
        <v>0</v>
      </c>
      <c r="E24" s="47">
        <f>E21*D6*70</f>
        <v>0</v>
      </c>
      <c r="F24" s="48">
        <f>B24+C24+D24+E24</f>
        <v>0</v>
      </c>
    </row>
    <row r="25" spans="1:9" s="82" customFormat="1" ht="30.75" customHeight="1">
      <c r="A25" s="49" t="s">
        <v>66</v>
      </c>
    </row>
  </sheetData>
  <mergeCells count="24">
    <mergeCell ref="D14:E14"/>
    <mergeCell ref="D15:E15"/>
    <mergeCell ref="C16:E16"/>
    <mergeCell ref="H16:I16"/>
    <mergeCell ref="A19:F19"/>
    <mergeCell ref="B8:C8"/>
    <mergeCell ref="D8:E8"/>
    <mergeCell ref="A11:E11"/>
    <mergeCell ref="G11:I11"/>
    <mergeCell ref="D12:E12"/>
    <mergeCell ref="D13:E13"/>
    <mergeCell ref="B5:C5"/>
    <mergeCell ref="D5:E5"/>
    <mergeCell ref="B6:C6"/>
    <mergeCell ref="D6:E6"/>
    <mergeCell ref="B7:C7"/>
    <mergeCell ref="D7:E7"/>
    <mergeCell ref="A1:I1"/>
    <mergeCell ref="A2:E2"/>
    <mergeCell ref="G2:K2"/>
    <mergeCell ref="A3:E3"/>
    <mergeCell ref="G3:I3"/>
    <mergeCell ref="B4:C4"/>
    <mergeCell ref="D4:E4"/>
  </mergeCells>
  <phoneticPr fontId="16" type="noConversion"/>
  <pageMargins left="0.70000000000000007" right="0.70000000000000007" top="1.1437007874015745" bottom="1.1437007874015745" header="0.74999999999999989" footer="0.74999999999999989"/>
  <pageSetup paperSize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平日課後延長照顧辦理情形查填表(單月)</vt:lpstr>
      <vt:lpstr>寒暑假加托及課後照顧服務辦理情形查填表(單月)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黃詩晴</dc:creator>
  <cp:lastModifiedBy>教育處-022</cp:lastModifiedBy>
  <cp:revision>2</cp:revision>
  <cp:lastPrinted>2024-01-11T10:03:05Z</cp:lastPrinted>
  <dcterms:created xsi:type="dcterms:W3CDTF">2023-12-08T05:42:38Z</dcterms:created>
  <dcterms:modified xsi:type="dcterms:W3CDTF">2024-01-18T07:13:21Z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