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E:\施展教育處資料\03-教科書\01教科書補助(含花東)\113\113-1填報AB表\"/>
    </mc:Choice>
  </mc:AlternateContent>
  <xr:revisionPtr revIDLastSave="0" documentId="13_ncr:1_{3ACFD15D-0D48-4E27-8A32-E0C6F1264CC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統計表" sheetId="4" r:id="rId1"/>
    <sheet name="花東AB表" sheetId="8" r:id="rId2"/>
    <sheet name="單價表 " sheetId="11" r:id="rId3"/>
    <sheet name="單價表2" sheetId="12" state="hidden" r:id="rId4"/>
    <sheet name="抬頭" sheetId="2" state="hidden" r:id="rId5"/>
  </sheets>
  <definedNames>
    <definedName name="_xlnm._FilterDatabase" localSheetId="2" hidden="1">'單價表 '!$A$3:$H$71</definedName>
    <definedName name="_xlnm.Print_Area" localSheetId="0">統計表!$A$1:$S$23</definedName>
    <definedName name="版本">單價表2!$A$5:$A$9</definedName>
    <definedName name="英語版本">單價表2!$A$15:$A$19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0" i="4" l="1"/>
  <c r="M10" i="4"/>
  <c r="M16" i="4"/>
  <c r="L16" i="4"/>
  <c r="B6" i="4"/>
  <c r="O10" i="4" l="1"/>
  <c r="N10" i="4"/>
  <c r="K10" i="4"/>
  <c r="J10" i="4"/>
  <c r="I10" i="4"/>
  <c r="H10" i="4"/>
  <c r="G10" i="4"/>
  <c r="F10" i="4"/>
  <c r="E10" i="4"/>
  <c r="D10" i="4"/>
  <c r="G8" i="4"/>
  <c r="F8" i="4"/>
  <c r="E8" i="4"/>
  <c r="D8" i="4"/>
  <c r="C8" i="4"/>
  <c r="B8" i="4"/>
  <c r="G6" i="4"/>
  <c r="F6" i="4"/>
  <c r="E6" i="4"/>
  <c r="D6" i="4"/>
  <c r="C6" i="4"/>
  <c r="M12" i="4" l="1"/>
  <c r="L12" i="4"/>
  <c r="P16" i="4" l="1"/>
  <c r="O16" i="4"/>
  <c r="N16" i="4"/>
  <c r="P14" i="4"/>
  <c r="O14" i="4"/>
  <c r="N14" i="4"/>
  <c r="P12" i="4"/>
  <c r="O12" i="4"/>
  <c r="N12" i="4"/>
  <c r="P10" i="4"/>
  <c r="N8" i="4"/>
  <c r="N6" i="4"/>
  <c r="K16" i="4"/>
  <c r="J16" i="4"/>
  <c r="I16" i="4"/>
  <c r="H16" i="4"/>
  <c r="G16" i="4"/>
  <c r="F16" i="4"/>
  <c r="E16" i="4"/>
  <c r="D16" i="4"/>
  <c r="M14" i="4"/>
  <c r="L14" i="4"/>
  <c r="K14" i="4"/>
  <c r="J14" i="4"/>
  <c r="I14" i="4"/>
  <c r="H14" i="4"/>
  <c r="G14" i="4"/>
  <c r="F14" i="4"/>
  <c r="E14" i="4"/>
  <c r="D14" i="4"/>
  <c r="K12" i="4"/>
  <c r="J12" i="4"/>
  <c r="I12" i="4"/>
  <c r="H12" i="4"/>
  <c r="G12" i="4"/>
  <c r="F12" i="4"/>
  <c r="E12" i="4"/>
  <c r="D12" i="4"/>
  <c r="R17" i="4" l="1"/>
  <c r="A5" i="8" l="1"/>
  <c r="H40" i="8" l="1"/>
  <c r="M5" i="8" s="1"/>
  <c r="G40" i="8"/>
  <c r="G5" i="8" s="1"/>
  <c r="F40" i="8"/>
  <c r="F5" i="8" s="1"/>
  <c r="H5" i="8" s="1"/>
  <c r="E40" i="8"/>
  <c r="K5" i="8" s="1"/>
  <c r="D40" i="8"/>
  <c r="J5" i="8" s="1"/>
  <c r="E5" i="8"/>
  <c r="I5" i="8" l="1"/>
  <c r="L5" i="8"/>
  <c r="W7" i="4"/>
  <c r="Y7" i="4" s="1"/>
  <c r="W6" i="4"/>
  <c r="Y6" i="4" s="1"/>
  <c r="W10" i="4" l="1"/>
  <c r="Y10" i="4" s="1"/>
  <c r="W9" i="4"/>
  <c r="Y9" i="4" s="1"/>
  <c r="Q6" i="4"/>
  <c r="V10" i="4"/>
  <c r="X10" i="4" s="1"/>
  <c r="W11" i="4"/>
  <c r="Y11" i="4" s="1"/>
  <c r="W8" i="4"/>
  <c r="Y8" i="4" s="1"/>
  <c r="S11" i="4"/>
  <c r="S9" i="4"/>
  <c r="Q8" i="4"/>
  <c r="V9" i="4"/>
  <c r="X9" i="4" s="1"/>
  <c r="V8" i="4"/>
  <c r="X8" i="4" s="1"/>
  <c r="V7" i="4"/>
  <c r="X7" i="4" s="1"/>
  <c r="V11" i="4"/>
  <c r="X11" i="4" s="1"/>
  <c r="S15" i="4"/>
  <c r="Q7" i="4"/>
  <c r="S7" i="4" s="1"/>
  <c r="S13" i="4"/>
  <c r="V6" i="4"/>
  <c r="X6" i="4" s="1"/>
  <c r="Q5" i="4"/>
  <c r="S5" i="4" s="1"/>
  <c r="S17" i="4" l="1"/>
  <c r="Y12" i="4"/>
  <c r="S19" i="4" s="1"/>
  <c r="X12" i="4"/>
  <c r="S18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5" authorId="0" shapeId="0" xr:uid="{00000000-0006-0000-0000-000001000000}">
      <text>
        <r>
          <rPr>
            <sz val="12"/>
            <color indexed="81"/>
            <rFont val="細明體"/>
            <family val="3"/>
            <charset val="136"/>
          </rPr>
          <t>請直接輸入版本，或從儲存格下方三角按鈕選取</t>
        </r>
        <r>
          <rPr>
            <b/>
            <sz val="11"/>
            <color indexed="81"/>
            <rFont val="細明體"/>
            <family val="3"/>
            <charset val="136"/>
          </rPr>
          <t>。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<sst xmlns="http://schemas.openxmlformats.org/spreadsheetml/2006/main" count="523" uniqueCount="132">
  <si>
    <t>抬頭1</t>
  </si>
  <si>
    <t>抬頭2</t>
  </si>
  <si>
    <t>花蓮縣縣立玉里國中學校與學生用書補助統計</t>
  </si>
  <si>
    <t>年級</t>
    <phoneticPr fontId="4" type="noConversion"/>
  </si>
  <si>
    <t>數學</t>
    <phoneticPr fontId="4" type="noConversion"/>
  </si>
  <si>
    <t>社會</t>
    <phoneticPr fontId="4" type="noConversion"/>
  </si>
  <si>
    <t>英語</t>
    <phoneticPr fontId="4" type="noConversion"/>
  </si>
  <si>
    <t>健體</t>
    <phoneticPr fontId="4" type="noConversion"/>
  </si>
  <si>
    <t>綜合</t>
    <phoneticPr fontId="4" type="noConversion"/>
  </si>
  <si>
    <t>課本</t>
    <phoneticPr fontId="4" type="noConversion"/>
  </si>
  <si>
    <t>習作</t>
    <phoneticPr fontId="4" type="noConversion"/>
  </si>
  <si>
    <t>習作</t>
    <phoneticPr fontId="4" type="noConversion"/>
  </si>
  <si>
    <t>課本</t>
    <phoneticPr fontId="4" type="noConversion"/>
  </si>
  <si>
    <t>習作</t>
    <phoneticPr fontId="4" type="noConversion"/>
  </si>
  <si>
    <t>課本</t>
    <phoneticPr fontId="4" type="noConversion"/>
  </si>
  <si>
    <t>課本</t>
    <phoneticPr fontId="4" type="noConversion"/>
  </si>
  <si>
    <t>補助版本：經教育部採購議價通過之審定本及藝能科教科書。</t>
    <phoneticPr fontId="4" type="noConversion"/>
  </si>
  <si>
    <t>2.統計表正本及原始憑證留校備查。</t>
    <phoneticPr fontId="4" type="noConversion"/>
  </si>
  <si>
    <t>承辦人：</t>
    <phoneticPr fontId="4" type="noConversion"/>
  </si>
  <si>
    <t>教務(導)主任：</t>
    <phoneticPr fontId="4" type="noConversion"/>
  </si>
  <si>
    <t>會計人員：</t>
    <phoneticPr fontId="4" type="noConversion"/>
  </si>
  <si>
    <t>校長：</t>
    <phoneticPr fontId="4" type="noConversion"/>
  </si>
  <si>
    <t>承辦人聯絡電話：</t>
    <phoneticPr fontId="4" type="noConversion"/>
  </si>
  <si>
    <t>花蓮縣</t>
    <phoneticPr fontId="4" type="noConversion"/>
  </si>
  <si>
    <t>學校名稱</t>
  </si>
  <si>
    <t>藝能科教科書補助合計</t>
    <phoneticPr fontId="4" type="noConversion"/>
  </si>
  <si>
    <t>國語</t>
    <phoneticPr fontId="4" type="noConversion"/>
  </si>
  <si>
    <t>生活</t>
    <phoneticPr fontId="4" type="noConversion"/>
  </si>
  <si>
    <t>一年級</t>
    <phoneticPr fontId="4" type="noConversion"/>
  </si>
  <si>
    <t>二年級</t>
    <phoneticPr fontId="4" type="noConversion"/>
  </si>
  <si>
    <t>三年級</t>
    <phoneticPr fontId="4" type="noConversion"/>
  </si>
  <si>
    <t>四年級</t>
    <phoneticPr fontId="4" type="noConversion"/>
  </si>
  <si>
    <t>五年級</t>
    <phoneticPr fontId="4" type="noConversion"/>
  </si>
  <si>
    <t>六年級</t>
    <phoneticPr fontId="4" type="noConversion"/>
  </si>
  <si>
    <t>藝術(與人文)</t>
    <phoneticPr fontId="4" type="noConversion"/>
  </si>
  <si>
    <t>審定本</t>
  </si>
  <si>
    <t>藝能科</t>
  </si>
  <si>
    <t>審定本
合計</t>
  </si>
  <si>
    <t>藝能科
合計</t>
  </si>
  <si>
    <t>一</t>
  </si>
  <si>
    <t>二</t>
  </si>
  <si>
    <t>三</t>
  </si>
  <si>
    <t>四</t>
  </si>
  <si>
    <t>五</t>
  </si>
  <si>
    <t>六</t>
  </si>
  <si>
    <t xml:space="preserve">學校資本資料 </t>
    <phoneticPr fontId="2" type="noConversion"/>
  </si>
  <si>
    <r>
      <t xml:space="preserve">花東補助學生身分別資料
</t>
    </r>
    <r>
      <rPr>
        <sz val="10"/>
        <color indexed="10"/>
        <rFont val="標楷體"/>
        <family val="4"/>
        <charset val="136"/>
      </rPr>
      <t>(請填列B表)</t>
    </r>
    <phoneticPr fontId="2" type="noConversion"/>
  </si>
  <si>
    <t>接受書籍費補助百分比(C=B÷A)</t>
    <phoneticPr fontId="2" type="noConversion"/>
  </si>
  <si>
    <t>花東教科書書籍費補助需求</t>
    <phoneticPr fontId="2" type="noConversion"/>
  </si>
  <si>
    <t>校名</t>
    <phoneticPr fontId="2" type="noConversion"/>
  </si>
  <si>
    <t>班級數</t>
    <phoneticPr fontId="2" type="noConversion"/>
  </si>
  <si>
    <t>全校學生數(A)</t>
    <phoneticPr fontId="2" type="noConversion"/>
  </si>
  <si>
    <t>低</t>
    <phoneticPr fontId="2" type="noConversion"/>
  </si>
  <si>
    <t>中低</t>
    <phoneticPr fontId="2" type="noConversion"/>
  </si>
  <si>
    <t>小計(B)</t>
    <phoneticPr fontId="2" type="noConversion"/>
  </si>
  <si>
    <r>
      <t>補助需求人數</t>
    </r>
    <r>
      <rPr>
        <b/>
        <sz val="10"/>
        <rFont val="標楷體"/>
        <family val="4"/>
        <charset val="136"/>
      </rPr>
      <t>(B)</t>
    </r>
    <phoneticPr fontId="2" type="noConversion"/>
  </si>
  <si>
    <t>所需補助金額
(B表總金額)</t>
    <phoneticPr fontId="2" type="noConversion"/>
  </si>
  <si>
    <t>男</t>
    <phoneticPr fontId="2" type="noConversion"/>
  </si>
  <si>
    <t>女</t>
    <phoneticPr fontId="2" type="noConversion"/>
  </si>
  <si>
    <t>合計(A)</t>
    <phoneticPr fontId="2" type="noConversion"/>
  </si>
  <si>
    <t>收入戶</t>
    <phoneticPr fontId="2" type="noConversion"/>
  </si>
  <si>
    <t>合計</t>
    <phoneticPr fontId="2" type="noConversion"/>
  </si>
  <si>
    <t>必填</t>
    <phoneticPr fontId="2" type="noConversion"/>
  </si>
  <si>
    <t xml:space="preserve"> 註.未申請補助之學校也請回報相關基本資料，以利統計聯絡。</t>
    <phoneticPr fontId="2" type="noConversion"/>
  </si>
  <si>
    <r>
      <t>班級學生調查表（</t>
    </r>
    <r>
      <rPr>
        <sz val="20"/>
        <color indexed="10"/>
        <rFont val="標楷體"/>
        <family val="4"/>
        <charset val="136"/>
      </rPr>
      <t>Ｂ表</t>
    </r>
    <r>
      <rPr>
        <sz val="20"/>
        <rFont val="標楷體"/>
        <family val="4"/>
        <charset val="136"/>
      </rPr>
      <t xml:space="preserve">）   </t>
    </r>
    <r>
      <rPr>
        <sz val="14"/>
        <rFont val="標楷體"/>
        <family val="4"/>
        <charset val="136"/>
      </rPr>
      <t>皆為必填欄位</t>
    </r>
    <phoneticPr fontId="2" type="noConversion"/>
  </si>
  <si>
    <t>班級</t>
    <phoneticPr fontId="2" type="noConversion"/>
  </si>
  <si>
    <t>導師姓名</t>
    <phoneticPr fontId="2" type="noConversion"/>
  </si>
  <si>
    <t>學生姓名</t>
    <phoneticPr fontId="2" type="noConversion"/>
  </si>
  <si>
    <t>性別
(是=1,否=0)</t>
    <phoneticPr fontId="2" type="noConversion"/>
  </si>
  <si>
    <t>學生身分
(是=1,否=0)</t>
    <phoneticPr fontId="2" type="noConversion"/>
  </si>
  <si>
    <t>低收</t>
    <phoneticPr fontId="2" type="noConversion"/>
  </si>
  <si>
    <t>中低收</t>
    <phoneticPr fontId="2" type="noConversion"/>
  </si>
  <si>
    <t>(自行增列)</t>
    <phoneticPr fontId="2" type="noConversion"/>
  </si>
  <si>
    <t>註.有關「學生身分別」欄，請擇一身分統計，切勿重複。</t>
    <phoneticPr fontId="2" type="noConversion"/>
  </si>
  <si>
    <t>補助對象：本縣私立國民中小學原住民族籍學生</t>
    <phoneticPr fontId="4" type="noConversion"/>
  </si>
  <si>
    <t>編號</t>
  </si>
  <si>
    <t>冊別</t>
  </si>
  <si>
    <t>類別</t>
  </si>
  <si>
    <t>單本價格</t>
  </si>
  <si>
    <t>英語</t>
  </si>
  <si>
    <t>學習領域(科)</t>
  </si>
  <si>
    <t>每人補助金額
(請參考統計表)</t>
    <phoneticPr fontId="2" type="noConversion"/>
  </si>
  <si>
    <t>國語</t>
  </si>
  <si>
    <t>數學</t>
  </si>
  <si>
    <t>生活</t>
  </si>
  <si>
    <t>健康與體育</t>
  </si>
  <si>
    <t>自然科學</t>
  </si>
  <si>
    <t>綜合活動</t>
  </si>
  <si>
    <t>社會</t>
  </si>
  <si>
    <t>藝術</t>
  </si>
  <si>
    <t>自然與生活科技</t>
  </si>
  <si>
    <t>藝術與人文</t>
  </si>
  <si>
    <r>
      <rPr>
        <sz val="12"/>
        <rFont val="標楷體"/>
        <family val="4"/>
        <charset val="136"/>
      </rPr>
      <t>適用
年級</t>
    </r>
  </si>
  <si>
    <t>課本</t>
  </si>
  <si>
    <t>習作</t>
  </si>
  <si>
    <t>金額</t>
  </si>
  <si>
    <t>版本</t>
  </si>
  <si>
    <t>社會(乙版)</t>
  </si>
  <si>
    <t>審定本</t>
    <phoneticPr fontId="4" type="noConversion"/>
  </si>
  <si>
    <t>藝能科</t>
    <phoneticPr fontId="4" type="noConversion"/>
  </si>
  <si>
    <t>補助學生數</t>
    <phoneticPr fontId="4" type="noConversion"/>
  </si>
  <si>
    <r>
      <t>年級</t>
    </r>
    <r>
      <rPr>
        <sz val="11"/>
        <color indexed="8"/>
        <rFont val="標楷體"/>
        <family val="4"/>
        <charset val="136"/>
      </rPr>
      <t>補助金額</t>
    </r>
    <phoneticPr fontId="4" type="noConversion"/>
  </si>
  <si>
    <t>合計</t>
    <phoneticPr fontId="4" type="noConversion"/>
  </si>
  <si>
    <t>審定本教科書補助合計</t>
    <phoneticPr fontId="4" type="noConversion"/>
  </si>
  <si>
    <t>自然與生活科技/自然科學</t>
    <phoneticPr fontId="4" type="noConversion"/>
  </si>
  <si>
    <t>每人補助金額</t>
    <phoneticPr fontId="4" type="noConversion"/>
  </si>
  <si>
    <t>版本</t>
    <phoneticPr fontId="2" type="noConversion"/>
  </si>
  <si>
    <t>康軒</t>
    <phoneticPr fontId="2" type="noConversion"/>
  </si>
  <si>
    <t>翰林</t>
    <phoneticPr fontId="2" type="noConversion"/>
  </si>
  <si>
    <t>南一</t>
    <phoneticPr fontId="2" type="noConversion"/>
  </si>
  <si>
    <t>無</t>
    <phoneticPr fontId="3" type="noConversion"/>
  </si>
  <si>
    <t>版本</t>
    <phoneticPr fontId="2" type="noConversion"/>
  </si>
  <si>
    <t>無</t>
    <phoneticPr fontId="3" type="noConversion"/>
  </si>
  <si>
    <t>康軒</t>
  </si>
  <si>
    <t>翰林</t>
  </si>
  <si>
    <t>南一</t>
  </si>
  <si>
    <t>何嘉仁</t>
  </si>
  <si>
    <t>國語</t>
    <phoneticPr fontId="2" type="noConversion"/>
  </si>
  <si>
    <t>社會</t>
    <phoneticPr fontId="2" type="noConversion"/>
  </si>
  <si>
    <t>藝術</t>
    <phoneticPr fontId="2" type="noConversion"/>
  </si>
  <si>
    <t>113學年度第1學期私立學校原住民學生教科書補助金額統計表(國小)</t>
    <phoneticPr fontId="2" type="noConversion"/>
  </si>
  <si>
    <t>113學年度第1學期教科圖書價格表(國小)</t>
    <phoneticPr fontId="2" type="noConversion"/>
  </si>
  <si>
    <t>113學年度第1學期補助「花東地區接受義務教育學生書籍費」學校基本資料調查表(A表）</t>
    <phoneticPr fontId="2" type="noConversion"/>
  </si>
  <si>
    <t>2.倘學生同時有「原住民族籍」及「低收入戶或中低收入戶身分」，請優先以「低收入戶或中低收
入戶身分」申請國教署補助「花東地區接受義務教育學生書籍費」。</t>
    <phoneticPr fontId="2" type="noConversion"/>
  </si>
  <si>
    <t>1.學校名稱及黃色塊欄位請逐一填列，列印時請調整成一頁。</t>
    <phoneticPr fontId="2" type="noConversion"/>
  </si>
  <si>
    <t>-</t>
  </si>
  <si>
    <t xml:space="preserve">72
</t>
    <phoneticPr fontId="2" type="noConversion"/>
  </si>
  <si>
    <t>-</t>
    <phoneticPr fontId="2" type="noConversion"/>
  </si>
  <si>
    <t>適用年級</t>
    <phoneticPr fontId="2" type="noConversion"/>
  </si>
  <si>
    <t xml:space="preserve">康軒 </t>
    <phoneticPr fontId="2" type="noConversion"/>
  </si>
  <si>
    <t xml:space="preserve">何嘉仁 </t>
    <phoneticPr fontId="2" type="noConversion"/>
  </si>
  <si>
    <r>
      <t>1.請將本表列印核章後，於</t>
    </r>
    <r>
      <rPr>
        <sz val="12"/>
        <color rgb="FF0000FF"/>
        <rFont val="標楷體"/>
        <family val="4"/>
        <charset val="136"/>
      </rPr>
      <t>113年9月13日(星期五)</t>
    </r>
    <r>
      <rPr>
        <sz val="12"/>
        <color theme="1"/>
        <rFont val="標楷體"/>
        <family val="4"/>
        <charset val="136"/>
      </rPr>
      <t>前，掃描上傳至校務系統。</t>
    </r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</si>
</sst>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-* #,##0_-;\-* #,##0_-;_-* &quot;-&quot;_-;_-@_-"/>
    <numFmt numFmtId="43" formatCode="_-* #,##0.00_-;\-* #,##0.00_-;_-* &quot;-&quot;??_-;_-@_-"/>
    <numFmt numFmtId="176" formatCode="#,##0_ "/>
    <numFmt numFmtId="177" formatCode="0.0%"/>
    <numFmt numFmtId="178" formatCode="_-* #,##0_-;\-* #,##0_-;_-* &quot;-&quot;??_-;_-@_-"/>
    <numFmt numFmtId="179" formatCode="#,##0_);[Red]\(#,##0\)"/>
    <numFmt numFmtId="180" formatCode="0;[Red]0"/>
  </numFmts>
  <fonts count="54" x14ac:knownFonts="1">
    <font>
      <sz val="10"/>
      <name val="新細明體"/>
      <family val="1"/>
      <charset val="136"/>
    </font>
    <font>
      <sz val="12"/>
      <color theme="1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9"/>
      <name val="細明體"/>
      <family val="3"/>
      <charset val="136"/>
    </font>
    <font>
      <sz val="9"/>
      <name val="新細明體"/>
      <family val="1"/>
      <charset val="136"/>
    </font>
    <font>
      <sz val="12"/>
      <name val="標楷體"/>
      <family val="4"/>
      <charset val="136"/>
    </font>
    <font>
      <sz val="10"/>
      <color rgb="FF000000"/>
      <name val="Times New Roman"/>
      <family val="1"/>
    </font>
    <font>
      <sz val="12"/>
      <color theme="1"/>
      <name val="標楷體"/>
      <family val="4"/>
      <charset val="136"/>
    </font>
    <font>
      <sz val="16"/>
      <color rgb="FFFF0000"/>
      <name val="標楷體"/>
      <family val="4"/>
      <charset val="136"/>
    </font>
    <font>
      <sz val="10"/>
      <color theme="1"/>
      <name val="標楷體"/>
      <family val="4"/>
      <charset val="136"/>
    </font>
    <font>
      <sz val="8"/>
      <color theme="1"/>
      <name val="標楷體"/>
      <family val="4"/>
      <charset val="136"/>
    </font>
    <font>
      <sz val="9"/>
      <color theme="1"/>
      <name val="標楷體"/>
      <family val="4"/>
      <charset val="136"/>
    </font>
    <font>
      <sz val="11"/>
      <color theme="1"/>
      <name val="標楷體"/>
      <family val="4"/>
      <charset val="136"/>
    </font>
    <font>
      <sz val="10"/>
      <name val="新細明體"/>
      <family val="1"/>
      <charset val="136"/>
    </font>
    <font>
      <sz val="12"/>
      <name val="新細明體"/>
      <family val="1"/>
      <charset val="136"/>
    </font>
    <font>
      <sz val="16"/>
      <name val="標楷體"/>
      <family val="4"/>
      <charset val="136"/>
    </font>
    <font>
      <sz val="14"/>
      <name val="標楷體"/>
      <family val="4"/>
      <charset val="136"/>
    </font>
    <font>
      <sz val="10"/>
      <name val="標楷體"/>
      <family val="4"/>
      <charset val="136"/>
    </font>
    <font>
      <sz val="10"/>
      <color indexed="10"/>
      <name val="標楷體"/>
      <family val="4"/>
      <charset val="136"/>
    </font>
    <font>
      <sz val="11"/>
      <name val="標楷體"/>
      <family val="4"/>
      <charset val="136"/>
    </font>
    <font>
      <sz val="12"/>
      <color indexed="8"/>
      <name val="標楷體"/>
      <family val="4"/>
      <charset val="136"/>
    </font>
    <font>
      <b/>
      <sz val="10"/>
      <name val="標楷體"/>
      <family val="4"/>
      <charset val="136"/>
    </font>
    <font>
      <sz val="11"/>
      <color rgb="FFFF0000"/>
      <name val="標楷體"/>
      <family val="4"/>
      <charset val="136"/>
    </font>
    <font>
      <sz val="10"/>
      <color indexed="10"/>
      <name val="新細明體"/>
      <family val="1"/>
      <charset val="136"/>
    </font>
    <font>
      <sz val="12"/>
      <color indexed="10"/>
      <name val="新細明體"/>
      <family val="1"/>
      <charset val="136"/>
    </font>
    <font>
      <sz val="20"/>
      <name val="標楷體"/>
      <family val="4"/>
      <charset val="136"/>
    </font>
    <font>
      <sz val="20"/>
      <color indexed="10"/>
      <name val="標楷體"/>
      <family val="4"/>
      <charset val="136"/>
    </font>
    <font>
      <b/>
      <sz val="10"/>
      <color indexed="8"/>
      <name val="標楷體"/>
      <family val="4"/>
      <charset val="136"/>
    </font>
    <font>
      <sz val="16"/>
      <name val="新細明體"/>
      <family val="1"/>
      <charset val="136"/>
    </font>
    <font>
      <sz val="10"/>
      <color indexed="8"/>
      <name val="新細明體"/>
      <family val="1"/>
      <charset val="136"/>
    </font>
    <font>
      <sz val="10"/>
      <color theme="1"/>
      <name val="新細明體"/>
      <family val="1"/>
      <charset val="136"/>
    </font>
    <font>
      <sz val="11"/>
      <name val="新細明體"/>
      <family val="1"/>
      <charset val="136"/>
    </font>
    <font>
      <sz val="12"/>
      <color indexed="10"/>
      <name val="標楷體"/>
      <family val="4"/>
      <charset val="136"/>
    </font>
    <font>
      <sz val="11"/>
      <name val="新細明體"/>
      <family val="1"/>
      <charset val="136"/>
      <scheme val="major"/>
    </font>
    <font>
      <sz val="12"/>
      <color rgb="FF000000"/>
      <name val="標楷體"/>
      <family val="4"/>
      <charset val="136"/>
    </font>
    <font>
      <sz val="12"/>
      <color rgb="FF000000"/>
      <name val="Times New Roman"/>
      <family val="1"/>
    </font>
    <font>
      <sz val="9"/>
      <color indexed="81"/>
      <name val="Tahoma"/>
      <family val="2"/>
    </font>
    <font>
      <sz val="10"/>
      <color rgb="FFFF0000"/>
      <name val="新細明體"/>
      <family val="1"/>
      <charset val="136"/>
    </font>
    <font>
      <sz val="12"/>
      <color rgb="FF000000"/>
      <name val="Segoe UI Black"/>
      <family val="2"/>
    </font>
    <font>
      <sz val="11.5"/>
      <name val="標楷體"/>
      <family val="4"/>
      <charset val="136"/>
    </font>
    <font>
      <sz val="11.5"/>
      <color rgb="FF000000"/>
      <name val="標楷體"/>
      <family val="4"/>
      <charset val="136"/>
    </font>
    <font>
      <b/>
      <sz val="12"/>
      <name val="標楷體"/>
      <family val="4"/>
      <charset val="136"/>
    </font>
    <font>
      <sz val="10"/>
      <color rgb="FF000000"/>
      <name val="標楷體"/>
      <family val="4"/>
      <charset val="136"/>
    </font>
    <font>
      <b/>
      <sz val="11"/>
      <color indexed="81"/>
      <name val="細明體"/>
      <family val="3"/>
      <charset val="136"/>
    </font>
    <font>
      <sz val="12"/>
      <color indexed="81"/>
      <name val="細明體"/>
      <family val="3"/>
      <charset val="136"/>
    </font>
    <font>
      <b/>
      <sz val="14"/>
      <color theme="1"/>
      <name val="標楷體"/>
      <family val="4"/>
      <charset val="136"/>
    </font>
    <font>
      <sz val="11"/>
      <color indexed="8"/>
      <name val="標楷體"/>
      <family val="4"/>
      <charset val="136"/>
    </font>
    <font>
      <sz val="14"/>
      <name val="新細明體"/>
      <family val="1"/>
      <charset val="136"/>
    </font>
    <font>
      <b/>
      <sz val="14"/>
      <color rgb="FF0033CC"/>
      <name val="標楷體"/>
      <family val="4"/>
      <charset val="136"/>
    </font>
    <font>
      <sz val="12"/>
      <color rgb="FFFF0000"/>
      <name val="標楷體"/>
      <family val="4"/>
      <charset val="136"/>
    </font>
    <font>
      <b/>
      <sz val="11"/>
      <color rgb="FF000000"/>
      <name val="標楷體"/>
      <family val="4"/>
      <charset val="136"/>
    </font>
    <font>
      <sz val="12"/>
      <color rgb="FF0000FF"/>
      <name val="標楷體"/>
      <family val="4"/>
      <charset val="136"/>
    </font>
    <font>
      <b/>
      <sz val="14"/>
      <name val="標楷體"/>
      <family val="4"/>
      <charset val="136"/>
    </font>
    <font>
      <sz val="11"/>
      <color rgb="FF000000"/>
      <name val="標楷體"/>
      <family val="4"/>
      <charset val="136"/>
    </font>
  </fonts>
  <fills count="8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5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indexed="64"/>
      </top>
      <bottom/>
      <diagonal/>
    </border>
  </borders>
  <cellStyleXfs count="9">
    <xf numFmtId="0" fontId="0" fillId="0" borderId="0"/>
    <xf numFmtId="0" fontId="6" fillId="0" borderId="0"/>
    <xf numFmtId="0" fontId="14" fillId="0" borderId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6" fillId="0" borderId="0"/>
    <xf numFmtId="0" fontId="13" fillId="0" borderId="0"/>
    <xf numFmtId="0" fontId="6" fillId="0" borderId="0"/>
    <xf numFmtId="0" fontId="1" fillId="0" borderId="0">
      <alignment vertical="center"/>
    </xf>
  </cellStyleXfs>
  <cellXfs count="190">
    <xf numFmtId="0" fontId="0" fillId="0" borderId="0" xfId="0"/>
    <xf numFmtId="0" fontId="7" fillId="0" borderId="0" xfId="0" applyFont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8" fillId="0" borderId="0" xfId="0" applyFont="1" applyAlignment="1" applyProtection="1">
      <alignment vertical="center"/>
      <protection locked="0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2" borderId="2" xfId="0" applyFont="1" applyFill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41" fontId="0" fillId="0" borderId="0" xfId="0" applyNumberFormat="1"/>
    <xf numFmtId="0" fontId="14" fillId="0" borderId="0" xfId="2" applyProtection="1">
      <protection locked="0"/>
    </xf>
    <xf numFmtId="41" fontId="20" fillId="4" borderId="5" xfId="2" applyNumberFormat="1" applyFont="1" applyFill="1" applyBorder="1" applyAlignment="1" applyProtection="1">
      <alignment horizontal="center" wrapText="1"/>
      <protection locked="0" hidden="1"/>
    </xf>
    <xf numFmtId="178" fontId="5" fillId="4" borderId="2" xfId="4" applyNumberFormat="1" applyFont="1" applyFill="1" applyBorder="1" applyAlignment="1" applyProtection="1">
      <alignment horizontal="center" vertical="center"/>
      <protection locked="0"/>
    </xf>
    <xf numFmtId="178" fontId="17" fillId="4" borderId="6" xfId="4" applyNumberFormat="1" applyFont="1" applyFill="1" applyBorder="1" applyAlignment="1" applyProtection="1">
      <alignment horizontal="center" vertical="center" wrapText="1"/>
      <protection locked="0"/>
    </xf>
    <xf numFmtId="0" fontId="5" fillId="4" borderId="4" xfId="2" applyFont="1" applyFill="1" applyBorder="1" applyAlignment="1" applyProtection="1">
      <alignment horizontal="center" vertical="top" wrapText="1"/>
      <protection locked="0"/>
    </xf>
    <xf numFmtId="0" fontId="5" fillId="4" borderId="2" xfId="2" applyFont="1" applyFill="1" applyBorder="1" applyAlignment="1" applyProtection="1">
      <alignment horizontal="center" vertical="center"/>
      <protection locked="0"/>
    </xf>
    <xf numFmtId="0" fontId="5" fillId="4" borderId="2" xfId="2" applyFont="1" applyFill="1" applyBorder="1" applyAlignment="1" applyProtection="1">
      <alignment horizontal="center" vertical="center" wrapText="1"/>
      <protection locked="0"/>
    </xf>
    <xf numFmtId="0" fontId="19" fillId="4" borderId="19" xfId="2" applyFont="1" applyFill="1" applyBorder="1" applyAlignment="1" applyProtection="1">
      <alignment horizontal="center" vertical="center"/>
      <protection locked="0"/>
    </xf>
    <xf numFmtId="176" fontId="22" fillId="2" borderId="20" xfId="2" applyNumberFormat="1" applyFont="1" applyFill="1" applyBorder="1" applyAlignment="1" applyProtection="1">
      <alignment horizontal="center" vertical="center"/>
      <protection locked="0"/>
    </xf>
    <xf numFmtId="176" fontId="19" fillId="4" borderId="21" xfId="2" applyNumberFormat="1" applyFont="1" applyFill="1" applyBorder="1" applyAlignment="1">
      <alignment vertical="center"/>
    </xf>
    <xf numFmtId="176" fontId="19" fillId="4" borderId="20" xfId="2" applyNumberFormat="1" applyFont="1" applyFill="1" applyBorder="1" applyAlignment="1">
      <alignment vertical="center"/>
    </xf>
    <xf numFmtId="177" fontId="19" fillId="4" borderId="20" xfId="2" applyNumberFormat="1" applyFont="1" applyFill="1" applyBorder="1" applyAlignment="1">
      <alignment horizontal="center" vertical="center"/>
    </xf>
    <xf numFmtId="179" fontId="19" fillId="0" borderId="20" xfId="2" applyNumberFormat="1" applyFont="1" applyBorder="1" applyAlignment="1">
      <alignment horizontal="center" vertical="center"/>
    </xf>
    <xf numFmtId="179" fontId="19" fillId="4" borderId="20" xfId="2" applyNumberFormat="1" applyFont="1" applyFill="1" applyBorder="1" applyAlignment="1">
      <alignment horizontal="center" vertical="center"/>
    </xf>
    <xf numFmtId="179" fontId="19" fillId="4" borderId="22" xfId="2" applyNumberFormat="1" applyFont="1" applyFill="1" applyBorder="1" applyAlignment="1">
      <alignment horizontal="right" vertical="center"/>
    </xf>
    <xf numFmtId="177" fontId="13" fillId="0" borderId="0" xfId="3" applyNumberFormat="1" applyFont="1" applyFill="1" applyAlignment="1" applyProtection="1">
      <alignment horizontal="center" vertical="center"/>
      <protection locked="0"/>
    </xf>
    <xf numFmtId="178" fontId="13" fillId="0" borderId="0" xfId="4" applyNumberFormat="1" applyFont="1" applyFill="1" applyAlignment="1" applyProtection="1">
      <alignment horizontal="right" vertical="center"/>
      <protection locked="0"/>
    </xf>
    <xf numFmtId="0" fontId="5" fillId="0" borderId="0" xfId="2" applyFont="1" applyProtection="1">
      <protection locked="0"/>
    </xf>
    <xf numFmtId="0" fontId="28" fillId="0" borderId="0" xfId="2" applyFont="1" applyProtection="1">
      <protection locked="0"/>
    </xf>
    <xf numFmtId="0" fontId="27" fillId="5" borderId="5" xfId="2" applyFont="1" applyFill="1" applyBorder="1" applyAlignment="1" applyProtection="1">
      <alignment horizontal="center" vertical="center" wrapText="1"/>
      <protection locked="0"/>
    </xf>
    <xf numFmtId="0" fontId="21" fillId="5" borderId="5" xfId="2" applyFont="1" applyFill="1" applyBorder="1" applyAlignment="1" applyProtection="1">
      <alignment horizontal="center" vertical="center" wrapText="1"/>
      <protection locked="0"/>
    </xf>
    <xf numFmtId="0" fontId="29" fillId="0" borderId="2" xfId="2" applyFont="1" applyBorder="1" applyAlignment="1" applyProtection="1">
      <alignment horizontal="center" vertical="center" wrapText="1"/>
      <protection locked="0"/>
    </xf>
    <xf numFmtId="0" fontId="30" fillId="0" borderId="2" xfId="2" applyFont="1" applyBorder="1" applyAlignment="1" applyProtection="1">
      <alignment horizontal="center" vertical="center" wrapText="1"/>
      <protection locked="0"/>
    </xf>
    <xf numFmtId="0" fontId="13" fillId="0" borderId="2" xfId="2" applyFont="1" applyBorder="1" applyAlignment="1" applyProtection="1">
      <alignment horizontal="center" vertical="center" wrapText="1"/>
      <protection locked="0"/>
    </xf>
    <xf numFmtId="0" fontId="31" fillId="0" borderId="0" xfId="2" applyFont="1" applyProtection="1">
      <protection locked="0"/>
    </xf>
    <xf numFmtId="0" fontId="13" fillId="0" borderId="2" xfId="2" applyFont="1" applyBorder="1" applyAlignment="1" applyProtection="1">
      <alignment horizontal="center"/>
      <protection locked="0"/>
    </xf>
    <xf numFmtId="0" fontId="21" fillId="5" borderId="2" xfId="2" applyFont="1" applyFill="1" applyBorder="1" applyAlignment="1">
      <alignment horizontal="center" vertical="center" wrapText="1"/>
    </xf>
    <xf numFmtId="0" fontId="32" fillId="0" borderId="0" xfId="2" applyFont="1" applyAlignment="1" applyProtection="1">
      <alignment horizontal="left" vertical="center"/>
      <protection locked="0"/>
    </xf>
    <xf numFmtId="0" fontId="32" fillId="0" borderId="0" xfId="2" applyFont="1" applyAlignment="1" applyProtection="1">
      <alignment horizontal="left"/>
      <protection locked="0"/>
    </xf>
    <xf numFmtId="0" fontId="24" fillId="0" borderId="0" xfId="2" applyFont="1" applyProtection="1">
      <protection locked="0"/>
    </xf>
    <xf numFmtId="0" fontId="33" fillId="0" borderId="0" xfId="2" applyFont="1" applyProtection="1">
      <protection locked="0"/>
    </xf>
    <xf numFmtId="0" fontId="17" fillId="0" borderId="2" xfId="1" applyFont="1" applyBorder="1" applyAlignment="1">
      <alignment horizontal="center" vertical="center" wrapText="1"/>
    </xf>
    <xf numFmtId="0" fontId="5" fillId="0" borderId="11" xfId="1" applyFont="1" applyBorder="1" applyAlignment="1">
      <alignment horizontal="center" vertical="center" wrapText="1"/>
    </xf>
    <xf numFmtId="0" fontId="35" fillId="0" borderId="11" xfId="1" applyFont="1" applyBorder="1" applyAlignment="1">
      <alignment horizontal="center" vertical="center" wrapText="1"/>
    </xf>
    <xf numFmtId="0" fontId="9" fillId="2" borderId="6" xfId="0" applyFont="1" applyFill="1" applyBorder="1" applyAlignment="1" applyProtection="1">
      <alignment horizontal="center" vertical="center"/>
      <protection locked="0"/>
    </xf>
    <xf numFmtId="0" fontId="5" fillId="0" borderId="2" xfId="1" applyFont="1" applyBorder="1" applyAlignment="1">
      <alignment horizontal="center" vertical="center" wrapText="1"/>
    </xf>
    <xf numFmtId="1" fontId="34" fillId="0" borderId="2" xfId="1" applyNumberFormat="1" applyFont="1" applyBorder="1" applyAlignment="1">
      <alignment horizontal="center" vertical="center" shrinkToFit="1"/>
    </xf>
    <xf numFmtId="0" fontId="13" fillId="0" borderId="0" xfId="2" applyFont="1" applyAlignment="1" applyProtection="1">
      <alignment horizontal="center"/>
      <protection locked="0"/>
    </xf>
    <xf numFmtId="0" fontId="37" fillId="0" borderId="2" xfId="2" applyFont="1" applyBorder="1" applyAlignment="1" applyProtection="1">
      <alignment horizontal="center" vertical="center" wrapText="1"/>
      <protection locked="0"/>
    </xf>
    <xf numFmtId="0" fontId="38" fillId="0" borderId="0" xfId="1" applyFont="1" applyAlignment="1">
      <alignment horizontal="center" vertical="center"/>
    </xf>
    <xf numFmtId="0" fontId="5" fillId="0" borderId="12" xfId="1" applyFont="1" applyBorder="1" applyAlignment="1">
      <alignment horizontal="center" vertical="center" wrapText="1"/>
    </xf>
    <xf numFmtId="0" fontId="39" fillId="0" borderId="11" xfId="0" applyFont="1" applyBorder="1" applyAlignment="1">
      <alignment horizontal="center" vertical="center" wrapText="1"/>
    </xf>
    <xf numFmtId="1" fontId="40" fillId="0" borderId="24" xfId="0" applyNumberFormat="1" applyFont="1" applyBorder="1" applyAlignment="1">
      <alignment horizontal="center" vertical="center" shrinkToFit="1"/>
    </xf>
    <xf numFmtId="1" fontId="40" fillId="0" borderId="11" xfId="0" applyNumberFormat="1" applyFont="1" applyBorder="1" applyAlignment="1">
      <alignment horizontal="center" vertical="center" shrinkToFit="1"/>
    </xf>
    <xf numFmtId="0" fontId="39" fillId="0" borderId="24" xfId="0" applyFont="1" applyBorder="1" applyAlignment="1">
      <alignment horizontal="center" vertical="center" wrapText="1"/>
    </xf>
    <xf numFmtId="0" fontId="5" fillId="0" borderId="10" xfId="1" applyFont="1" applyBorder="1" applyAlignment="1">
      <alignment horizontal="center" vertical="center" wrapText="1"/>
    </xf>
    <xf numFmtId="0" fontId="41" fillId="0" borderId="10" xfId="1" applyFont="1" applyBorder="1" applyAlignment="1">
      <alignment horizontal="center" vertical="center" wrapText="1"/>
    </xf>
    <xf numFmtId="0" fontId="41" fillId="0" borderId="12" xfId="1" applyFont="1" applyBorder="1" applyAlignment="1">
      <alignment horizontal="center" vertical="center" wrapText="1"/>
    </xf>
    <xf numFmtId="0" fontId="41" fillId="0" borderId="2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1" fontId="34" fillId="0" borderId="6" xfId="1" applyNumberFormat="1" applyFont="1" applyBorder="1" applyAlignment="1">
      <alignment horizontal="center" vertical="center" shrinkToFit="1"/>
    </xf>
    <xf numFmtId="0" fontId="39" fillId="0" borderId="12" xfId="0" applyFont="1" applyBorder="1" applyAlignment="1">
      <alignment horizontal="center" vertical="center" wrapText="1"/>
    </xf>
    <xf numFmtId="0" fontId="41" fillId="0" borderId="6" xfId="1" applyFont="1" applyBorder="1" applyAlignment="1">
      <alignment horizontal="center" vertical="center" wrapText="1"/>
    </xf>
    <xf numFmtId="1" fontId="42" fillId="0" borderId="2" xfId="1" applyNumberFormat="1" applyFont="1" applyBorder="1" applyAlignment="1">
      <alignment horizontal="center" vertical="center" wrapText="1" shrinkToFit="1"/>
    </xf>
    <xf numFmtId="0" fontId="21" fillId="0" borderId="2" xfId="1" applyFont="1" applyBorder="1" applyAlignment="1">
      <alignment horizontal="center" vertical="center" wrapText="1"/>
    </xf>
    <xf numFmtId="0" fontId="6" fillId="0" borderId="0" xfId="7" applyAlignment="1">
      <alignment horizontal="left" vertical="top"/>
    </xf>
    <xf numFmtId="0" fontId="42" fillId="0" borderId="0" xfId="1" applyFont="1" applyAlignment="1">
      <alignment horizontal="center" vertical="center"/>
    </xf>
    <xf numFmtId="41" fontId="12" fillId="0" borderId="4" xfId="0" applyNumberFormat="1" applyFont="1" applyBorder="1" applyAlignment="1">
      <alignment vertical="center" shrinkToFit="1"/>
    </xf>
    <xf numFmtId="41" fontId="12" fillId="0" borderId="2" xfId="0" applyNumberFormat="1" applyFont="1" applyBorder="1" applyAlignment="1">
      <alignment vertical="center" shrinkToFit="1"/>
    </xf>
    <xf numFmtId="0" fontId="9" fillId="0" borderId="31" xfId="0" applyFont="1" applyBorder="1" applyAlignment="1" applyProtection="1">
      <alignment horizontal="center" vertical="center"/>
      <protection locked="0"/>
    </xf>
    <xf numFmtId="0" fontId="9" fillId="0" borderId="32" xfId="0" applyFont="1" applyBorder="1" applyAlignment="1" applyProtection="1">
      <alignment horizontal="center" vertical="center"/>
      <protection locked="0"/>
    </xf>
    <xf numFmtId="41" fontId="12" fillId="0" borderId="34" xfId="0" applyNumberFormat="1" applyFont="1" applyBorder="1" applyAlignment="1">
      <alignment vertical="center" shrinkToFit="1"/>
    </xf>
    <xf numFmtId="41" fontId="12" fillId="0" borderId="32" xfId="0" applyNumberFormat="1" applyFont="1" applyBorder="1" applyAlignment="1">
      <alignment vertical="center" shrinkToFit="1"/>
    </xf>
    <xf numFmtId="41" fontId="12" fillId="0" borderId="37" xfId="0" applyNumberFormat="1" applyFont="1" applyBorder="1" applyAlignment="1">
      <alignment vertical="center" shrinkToFit="1"/>
    </xf>
    <xf numFmtId="41" fontId="12" fillId="0" borderId="38" xfId="0" applyNumberFormat="1" applyFont="1" applyBorder="1" applyAlignment="1">
      <alignment vertical="center" shrinkToFit="1"/>
    </xf>
    <xf numFmtId="0" fontId="7" fillId="0" borderId="31" xfId="0" applyFont="1" applyBorder="1" applyAlignment="1" applyProtection="1">
      <alignment horizontal="center" vertical="center"/>
      <protection locked="0"/>
    </xf>
    <xf numFmtId="0" fontId="9" fillId="2" borderId="31" xfId="0" applyFont="1" applyFill="1" applyBorder="1" applyAlignment="1" applyProtection="1">
      <alignment horizontal="center" vertical="center"/>
      <protection locked="0"/>
    </xf>
    <xf numFmtId="41" fontId="12" fillId="0" borderId="41" xfId="0" applyNumberFormat="1" applyFont="1" applyBorder="1" applyAlignment="1">
      <alignment vertical="center" shrinkToFit="1"/>
    </xf>
    <xf numFmtId="0" fontId="0" fillId="0" borderId="42" xfId="0" applyBorder="1" applyAlignment="1" applyProtection="1">
      <alignment vertical="center"/>
      <protection locked="0"/>
    </xf>
    <xf numFmtId="0" fontId="10" fillId="0" borderId="6" xfId="0" applyFont="1" applyBorder="1" applyAlignment="1" applyProtection="1">
      <alignment horizontal="center" vertical="center" wrapText="1"/>
      <protection locked="0"/>
    </xf>
    <xf numFmtId="0" fontId="9" fillId="0" borderId="6" xfId="0" applyFont="1" applyBorder="1" applyAlignment="1" applyProtection="1">
      <alignment horizontal="center" vertical="center"/>
      <protection locked="0"/>
    </xf>
    <xf numFmtId="0" fontId="7" fillId="0" borderId="0" xfId="0" applyFont="1" applyAlignment="1">
      <alignment vertical="center"/>
    </xf>
    <xf numFmtId="41" fontId="12" fillId="0" borderId="25" xfId="0" applyNumberFormat="1" applyFont="1" applyBorder="1" applyAlignment="1">
      <alignment vertical="center" shrinkToFit="1"/>
    </xf>
    <xf numFmtId="41" fontId="12" fillId="0" borderId="52" xfId="0" applyNumberFormat="1" applyFont="1" applyBorder="1" applyAlignment="1">
      <alignment vertical="center" shrinkToFit="1"/>
    </xf>
    <xf numFmtId="0" fontId="7" fillId="0" borderId="51" xfId="0" applyFont="1" applyBorder="1" applyAlignment="1" applyProtection="1">
      <alignment horizontal="center" vertical="center"/>
      <protection locked="0"/>
    </xf>
    <xf numFmtId="176" fontId="7" fillId="0" borderId="38" xfId="0" applyNumberFormat="1" applyFont="1" applyBorder="1" applyAlignment="1">
      <alignment horizontal="center" vertical="center"/>
    </xf>
    <xf numFmtId="176" fontId="7" fillId="0" borderId="39" xfId="0" applyNumberFormat="1" applyFont="1" applyBorder="1" applyAlignment="1">
      <alignment horizontal="right" vertical="center"/>
    </xf>
    <xf numFmtId="176" fontId="5" fillId="0" borderId="28" xfId="0" applyNumberFormat="1" applyFont="1" applyBorder="1" applyAlignment="1">
      <alignment vertical="center"/>
    </xf>
    <xf numFmtId="176" fontId="5" fillId="0" borderId="39" xfId="0" applyNumberFormat="1" applyFont="1" applyBorder="1" applyAlignment="1">
      <alignment vertical="center"/>
    </xf>
    <xf numFmtId="0" fontId="47" fillId="0" borderId="0" xfId="0" applyFont="1" applyAlignment="1" applyProtection="1">
      <alignment vertical="center"/>
      <protection locked="0"/>
    </xf>
    <xf numFmtId="0" fontId="45" fillId="0" borderId="0" xfId="0" applyFont="1" applyAlignment="1" applyProtection="1">
      <alignment horizontal="right" vertical="center"/>
      <protection locked="0"/>
    </xf>
    <xf numFmtId="0" fontId="7" fillId="0" borderId="0" xfId="0" applyFont="1" applyProtection="1">
      <protection locked="0"/>
    </xf>
    <xf numFmtId="1" fontId="34" fillId="0" borderId="2" xfId="1" applyNumberFormat="1" applyFont="1" applyBorder="1" applyAlignment="1">
      <alignment horizontal="center" vertical="center" wrapText="1" shrinkToFit="1"/>
    </xf>
    <xf numFmtId="0" fontId="39" fillId="7" borderId="11" xfId="0" applyFont="1" applyFill="1" applyBorder="1" applyAlignment="1">
      <alignment horizontal="center" vertical="center" wrapText="1"/>
    </xf>
    <xf numFmtId="0" fontId="50" fillId="0" borderId="0" xfId="1" applyFont="1" applyAlignment="1">
      <alignment horizontal="center" vertical="center"/>
    </xf>
    <xf numFmtId="0" fontId="19" fillId="0" borderId="11" xfId="0" applyFont="1" applyBorder="1" applyAlignment="1">
      <alignment horizontal="center" vertical="top" wrapText="1"/>
    </xf>
    <xf numFmtId="0" fontId="19" fillId="0" borderId="11" xfId="0" applyFont="1" applyBorder="1" applyAlignment="1">
      <alignment horizontal="left" vertical="top" wrapText="1"/>
    </xf>
    <xf numFmtId="0" fontId="19" fillId="6" borderId="11" xfId="0" applyFont="1" applyFill="1" applyBorder="1" applyAlignment="1">
      <alignment horizontal="center" vertical="top" wrapText="1"/>
    </xf>
    <xf numFmtId="1" fontId="53" fillId="0" borderId="11" xfId="0" applyNumberFormat="1" applyFont="1" applyBorder="1" applyAlignment="1">
      <alignment horizontal="center" vertical="top" shrinkToFit="1"/>
    </xf>
    <xf numFmtId="1" fontId="53" fillId="6" borderId="11" xfId="0" applyNumberFormat="1" applyFont="1" applyFill="1" applyBorder="1" applyAlignment="1">
      <alignment horizontal="center" vertical="top" shrinkToFit="1"/>
    </xf>
    <xf numFmtId="180" fontId="22" fillId="6" borderId="11" xfId="0" applyNumberFormat="1" applyFont="1" applyFill="1" applyBorder="1" applyAlignment="1">
      <alignment horizontal="center" vertical="top" shrinkToFit="1"/>
    </xf>
    <xf numFmtId="0" fontId="19" fillId="0" borderId="12" xfId="0" applyFont="1" applyBorder="1" applyAlignment="1">
      <alignment horizontal="center" vertical="top" wrapText="1"/>
    </xf>
    <xf numFmtId="0" fontId="19" fillId="0" borderId="55" xfId="0" applyFont="1" applyBorder="1" applyAlignment="1">
      <alignment horizontal="center" vertical="top" wrapText="1"/>
    </xf>
    <xf numFmtId="1" fontId="34" fillId="6" borderId="2" xfId="1" applyNumberFormat="1" applyFont="1" applyFill="1" applyBorder="1" applyAlignment="1">
      <alignment horizontal="center" vertical="center" wrapText="1" shrinkToFit="1"/>
    </xf>
    <xf numFmtId="1" fontId="49" fillId="6" borderId="2" xfId="1" applyNumberFormat="1" applyFont="1" applyFill="1" applyBorder="1" applyAlignment="1">
      <alignment horizontal="center" vertical="center" wrapText="1" shrinkToFit="1"/>
    </xf>
    <xf numFmtId="0" fontId="52" fillId="0" borderId="53" xfId="0" applyFont="1" applyBorder="1" applyAlignment="1">
      <alignment vertical="center" wrapText="1"/>
    </xf>
    <xf numFmtId="41" fontId="12" fillId="0" borderId="47" xfId="0" applyNumberFormat="1" applyFont="1" applyBorder="1" applyAlignment="1">
      <alignment vertical="center" shrinkToFit="1"/>
    </xf>
    <xf numFmtId="0" fontId="7" fillId="0" borderId="56" xfId="0" applyFont="1" applyBorder="1" applyAlignment="1" applyProtection="1">
      <alignment vertical="center"/>
      <protection locked="0"/>
    </xf>
    <xf numFmtId="0" fontId="7" fillId="0" borderId="43" xfId="0" applyFont="1" applyBorder="1" applyAlignment="1" applyProtection="1">
      <alignment vertical="center"/>
      <protection locked="0"/>
    </xf>
    <xf numFmtId="0" fontId="7" fillId="0" borderId="45" xfId="0" applyFont="1" applyBorder="1" applyAlignment="1" applyProtection="1">
      <alignment vertical="center"/>
      <protection locked="0"/>
    </xf>
    <xf numFmtId="0" fontId="9" fillId="2" borderId="6" xfId="0" applyFont="1" applyFill="1" applyBorder="1" applyAlignment="1" applyProtection="1">
      <alignment horizontal="center" vertical="center"/>
      <protection locked="0"/>
    </xf>
    <xf numFmtId="0" fontId="9" fillId="2" borderId="7" xfId="0" applyFont="1" applyFill="1" applyBorder="1" applyAlignment="1" applyProtection="1">
      <alignment horizontal="center" vertical="center"/>
      <protection locked="0"/>
    </xf>
    <xf numFmtId="41" fontId="9" fillId="3" borderId="33" xfId="0" applyNumberFormat="1" applyFont="1" applyFill="1" applyBorder="1" applyAlignment="1">
      <alignment horizontal="center" vertical="center"/>
    </xf>
    <xf numFmtId="41" fontId="9" fillId="3" borderId="7" xfId="0" applyNumberFormat="1" applyFont="1" applyFill="1" applyBorder="1" applyAlignment="1">
      <alignment horizontal="center" vertical="center"/>
    </xf>
    <xf numFmtId="41" fontId="9" fillId="3" borderId="35" xfId="0" applyNumberFormat="1" applyFont="1" applyFill="1" applyBorder="1" applyAlignment="1">
      <alignment horizontal="center" vertical="center"/>
    </xf>
    <xf numFmtId="41" fontId="9" fillId="3" borderId="36" xfId="0" applyNumberFormat="1" applyFont="1" applyFill="1" applyBorder="1" applyAlignment="1">
      <alignment horizontal="center" vertical="center"/>
    </xf>
    <xf numFmtId="0" fontId="7" fillId="0" borderId="43" xfId="0" applyFont="1" applyBorder="1" applyAlignment="1" applyProtection="1">
      <alignment horizontal="center" vertical="center"/>
      <protection locked="0"/>
    </xf>
    <xf numFmtId="0" fontId="7" fillId="0" borderId="44" xfId="0" applyFont="1" applyBorder="1" applyAlignment="1" applyProtection="1">
      <alignment horizontal="center" vertical="center"/>
      <protection locked="0"/>
    </xf>
    <xf numFmtId="176" fontId="7" fillId="0" borderId="47" xfId="0" applyNumberFormat="1" applyFont="1" applyBorder="1" applyAlignment="1">
      <alignment vertical="center"/>
    </xf>
    <xf numFmtId="176" fontId="7" fillId="0" borderId="40" xfId="0" applyNumberFormat="1" applyFont="1" applyBorder="1" applyAlignment="1">
      <alignment vertical="center"/>
    </xf>
    <xf numFmtId="41" fontId="9" fillId="3" borderId="6" xfId="0" applyNumberFormat="1" applyFont="1" applyFill="1" applyBorder="1" applyAlignment="1">
      <alignment horizontal="center" vertical="center"/>
    </xf>
    <xf numFmtId="41" fontId="9" fillId="3" borderId="8" xfId="0" applyNumberFormat="1" applyFont="1" applyFill="1" applyBorder="1" applyAlignment="1">
      <alignment horizontal="center" vertical="center"/>
    </xf>
    <xf numFmtId="176" fontId="7" fillId="2" borderId="5" xfId="0" applyNumberFormat="1" applyFont="1" applyFill="1" applyBorder="1" applyAlignment="1" applyProtection="1">
      <alignment horizontal="center" vertical="center"/>
      <protection locked="0"/>
    </xf>
    <xf numFmtId="176" fontId="7" fillId="2" borderId="4" xfId="0" applyNumberFormat="1" applyFont="1" applyFill="1" applyBorder="1" applyAlignment="1" applyProtection="1">
      <alignment horizontal="center" vertical="center"/>
      <protection locked="0"/>
    </xf>
    <xf numFmtId="176" fontId="7" fillId="0" borderId="46" xfId="0" applyNumberFormat="1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7" fillId="0" borderId="6" xfId="0" applyFont="1" applyBorder="1" applyAlignment="1" applyProtection="1">
      <alignment horizontal="center" vertical="center"/>
      <protection locked="0"/>
    </xf>
    <xf numFmtId="0" fontId="7" fillId="0" borderId="30" xfId="0" applyFont="1" applyBorder="1" applyAlignment="1" applyProtection="1">
      <alignment horizontal="center" vertical="center"/>
      <protection locked="0"/>
    </xf>
    <xf numFmtId="0" fontId="7" fillId="0" borderId="44" xfId="0" applyFont="1" applyBorder="1" applyAlignment="1" applyProtection="1">
      <alignment vertical="center"/>
      <protection locked="0"/>
    </xf>
    <xf numFmtId="0" fontId="7" fillId="0" borderId="29" xfId="0" applyFont="1" applyBorder="1" applyAlignment="1" applyProtection="1">
      <alignment horizontal="center" vertical="center"/>
      <protection locked="0"/>
    </xf>
    <xf numFmtId="0" fontId="7" fillId="0" borderId="9" xfId="0" applyFont="1" applyBorder="1" applyAlignment="1" applyProtection="1">
      <alignment horizontal="center" vertical="center"/>
      <protection locked="0"/>
    </xf>
    <xf numFmtId="0" fontId="9" fillId="2" borderId="33" xfId="0" applyFont="1" applyFill="1" applyBorder="1" applyAlignment="1" applyProtection="1">
      <alignment horizontal="center" vertical="center"/>
      <protection locked="0"/>
    </xf>
    <xf numFmtId="41" fontId="9" fillId="3" borderId="30" xfId="0" applyNumberFormat="1" applyFont="1" applyFill="1" applyBorder="1" applyAlignment="1">
      <alignment horizontal="center" vertical="center"/>
    </xf>
    <xf numFmtId="0" fontId="10" fillId="2" borderId="6" xfId="0" applyFont="1" applyFill="1" applyBorder="1" applyAlignment="1" applyProtection="1">
      <alignment horizontal="center" vertical="center" wrapText="1"/>
      <protection locked="0"/>
    </xf>
    <xf numFmtId="0" fontId="10" fillId="2" borderId="30" xfId="0" applyFont="1" applyFill="1" applyBorder="1" applyAlignment="1" applyProtection="1">
      <alignment horizontal="center" vertical="center" wrapText="1"/>
      <protection locked="0"/>
    </xf>
    <xf numFmtId="176" fontId="7" fillId="0" borderId="49" xfId="0" applyNumberFormat="1" applyFont="1" applyBorder="1" applyAlignment="1">
      <alignment vertical="center"/>
    </xf>
    <xf numFmtId="176" fontId="7" fillId="2" borderId="3" xfId="0" applyNumberFormat="1" applyFont="1" applyFill="1" applyBorder="1" applyAlignment="1" applyProtection="1">
      <alignment horizontal="center" vertical="center"/>
      <protection locked="0"/>
    </xf>
    <xf numFmtId="0" fontId="45" fillId="0" borderId="0" xfId="0" applyFont="1" applyAlignment="1" applyProtection="1">
      <alignment horizontal="left" vertical="center"/>
      <protection locked="0"/>
    </xf>
    <xf numFmtId="0" fontId="48" fillId="0" borderId="0" xfId="0" applyFont="1" applyAlignment="1" applyProtection="1">
      <alignment horizontal="center" vertical="center"/>
      <protection locked="0"/>
    </xf>
    <xf numFmtId="0" fontId="7" fillId="0" borderId="7" xfId="0" applyFont="1" applyBorder="1" applyAlignment="1" applyProtection="1">
      <alignment horizontal="center" vertical="center"/>
      <protection locked="0"/>
    </xf>
    <xf numFmtId="0" fontId="11" fillId="0" borderId="6" xfId="0" applyFont="1" applyBorder="1" applyAlignment="1" applyProtection="1">
      <alignment horizontal="center" vertical="center" wrapText="1"/>
      <protection locked="0"/>
    </xf>
    <xf numFmtId="0" fontId="11" fillId="0" borderId="7" xfId="0" applyFont="1" applyBorder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vertical="center" wrapText="1"/>
      <protection locked="0"/>
    </xf>
    <xf numFmtId="0" fontId="12" fillId="0" borderId="28" xfId="0" applyFont="1" applyBorder="1" applyAlignment="1" applyProtection="1">
      <alignment horizontal="center" vertical="center" wrapText="1"/>
      <protection locked="0"/>
    </xf>
    <xf numFmtId="0" fontId="12" fillId="0" borderId="32" xfId="0" applyFont="1" applyBorder="1" applyAlignment="1" applyProtection="1">
      <alignment horizontal="center" vertical="center" wrapText="1"/>
      <protection locked="0"/>
    </xf>
    <xf numFmtId="0" fontId="7" fillId="0" borderId="26" xfId="0" applyFont="1" applyBorder="1" applyAlignment="1" applyProtection="1">
      <alignment horizontal="center" vertical="center"/>
      <protection locked="0"/>
    </xf>
    <xf numFmtId="0" fontId="7" fillId="0" borderId="27" xfId="0" applyFont="1" applyBorder="1" applyAlignment="1" applyProtection="1">
      <alignment horizontal="center" vertical="center"/>
      <protection locked="0"/>
    </xf>
    <xf numFmtId="0" fontId="7" fillId="0" borderId="28" xfId="0" applyFont="1" applyBorder="1" applyAlignment="1" applyProtection="1">
      <alignment horizontal="center" vertical="center"/>
      <protection locked="0"/>
    </xf>
    <xf numFmtId="0" fontId="7" fillId="0" borderId="48" xfId="0" applyFont="1" applyBorder="1" applyAlignment="1" applyProtection="1">
      <alignment horizontal="center" vertical="center"/>
      <protection locked="0"/>
    </xf>
    <xf numFmtId="0" fontId="12" fillId="0" borderId="26" xfId="0" applyFont="1" applyBorder="1" applyAlignment="1" applyProtection="1">
      <alignment horizontal="center" vertical="center" wrapText="1"/>
      <protection locked="0"/>
    </xf>
    <xf numFmtId="0" fontId="12" fillId="0" borderId="31" xfId="0" applyFont="1" applyBorder="1" applyAlignment="1" applyProtection="1">
      <alignment horizontal="center" vertical="center" wrapText="1"/>
      <protection locked="0"/>
    </xf>
    <xf numFmtId="0" fontId="12" fillId="0" borderId="27" xfId="0" applyFont="1" applyBorder="1" applyAlignment="1" applyProtection="1">
      <alignment horizontal="center" vertical="center" wrapText="1"/>
      <protection locked="0"/>
    </xf>
    <xf numFmtId="0" fontId="12" fillId="0" borderId="2" xfId="0" applyFont="1" applyBorder="1" applyAlignment="1" applyProtection="1">
      <alignment horizontal="center" vertical="center" wrapText="1"/>
      <protection locked="0"/>
    </xf>
    <xf numFmtId="0" fontId="7" fillId="0" borderId="26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51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0" fontId="7" fillId="0" borderId="50" xfId="0" applyFont="1" applyBorder="1" applyAlignment="1">
      <alignment horizontal="center" vertical="center"/>
    </xf>
    <xf numFmtId="0" fontId="27" fillId="5" borderId="2" xfId="2" applyFont="1" applyFill="1" applyBorder="1" applyAlignment="1">
      <alignment horizontal="right" vertical="center" wrapText="1"/>
    </xf>
    <xf numFmtId="178" fontId="17" fillId="4" borderId="18" xfId="4" applyNumberFormat="1" applyFont="1" applyFill="1" applyBorder="1" applyAlignment="1" applyProtection="1">
      <alignment horizontal="center" vertical="center" wrapText="1"/>
      <protection locked="0"/>
    </xf>
    <xf numFmtId="0" fontId="5" fillId="4" borderId="18" xfId="2" applyFont="1" applyFill="1" applyBorder="1" applyAlignment="1" applyProtection="1">
      <alignment horizontal="center" vertical="center" wrapText="1"/>
      <protection locked="0"/>
    </xf>
    <xf numFmtId="0" fontId="23" fillId="0" borderId="23" xfId="2" applyFont="1" applyBorder="1" applyAlignment="1" applyProtection="1">
      <alignment horizontal="left" vertical="center"/>
      <protection locked="0"/>
    </xf>
    <xf numFmtId="0" fontId="24" fillId="0" borderId="23" xfId="2" applyFont="1" applyBorder="1" applyAlignment="1" applyProtection="1">
      <alignment horizontal="left" vertical="center"/>
      <protection locked="0"/>
    </xf>
    <xf numFmtId="0" fontId="25" fillId="0" borderId="1" xfId="2" applyFont="1" applyBorder="1" applyAlignment="1" applyProtection="1">
      <alignment horizontal="center" wrapText="1"/>
      <protection locked="0"/>
    </xf>
    <xf numFmtId="0" fontId="21" fillId="5" borderId="2" xfId="2" applyFont="1" applyFill="1" applyBorder="1" applyAlignment="1" applyProtection="1">
      <alignment horizontal="center" vertical="center" wrapText="1"/>
      <protection locked="0"/>
    </xf>
    <xf numFmtId="0" fontId="21" fillId="5" borderId="5" xfId="2" applyFont="1" applyFill="1" applyBorder="1" applyAlignment="1" applyProtection="1">
      <alignment horizontal="center" vertical="center" wrapText="1"/>
      <protection locked="0"/>
    </xf>
    <xf numFmtId="0" fontId="27" fillId="5" borderId="5" xfId="2" applyFont="1" applyFill="1" applyBorder="1" applyAlignment="1" applyProtection="1">
      <alignment horizontal="center" vertical="center" wrapText="1"/>
      <protection locked="0"/>
    </xf>
    <xf numFmtId="0" fontId="27" fillId="5" borderId="3" xfId="2" applyFont="1" applyFill="1" applyBorder="1" applyAlignment="1" applyProtection="1">
      <alignment horizontal="center" vertical="center" wrapText="1"/>
      <protection locked="0"/>
    </xf>
    <xf numFmtId="0" fontId="27" fillId="5" borderId="6" xfId="2" applyFont="1" applyFill="1" applyBorder="1" applyAlignment="1" applyProtection="1">
      <alignment horizontal="center" vertical="center" wrapText="1"/>
      <protection locked="0"/>
    </xf>
    <xf numFmtId="0" fontId="27" fillId="5" borderId="7" xfId="2" applyFont="1" applyFill="1" applyBorder="1" applyAlignment="1" applyProtection="1">
      <alignment horizontal="center" vertical="center" wrapText="1"/>
      <protection locked="0"/>
    </xf>
    <xf numFmtId="0" fontId="13" fillId="0" borderId="5" xfId="2" applyFont="1" applyBorder="1" applyAlignment="1" applyProtection="1">
      <alignment horizontal="center" vertical="center" wrapText="1"/>
      <protection locked="0"/>
    </xf>
    <xf numFmtId="0" fontId="15" fillId="0" borderId="13" xfId="2" applyFont="1" applyBorder="1" applyAlignment="1" applyProtection="1">
      <alignment horizontal="left" vertical="center"/>
      <protection locked="0"/>
    </xf>
    <xf numFmtId="0" fontId="16" fillId="4" borderId="14" xfId="2" applyFont="1" applyFill="1" applyBorder="1" applyAlignment="1" applyProtection="1">
      <alignment horizontal="center" vertical="center" wrapText="1"/>
      <protection locked="0"/>
    </xf>
    <xf numFmtId="0" fontId="16" fillId="4" borderId="15" xfId="2" applyFont="1" applyFill="1" applyBorder="1" applyAlignment="1" applyProtection="1">
      <alignment horizontal="center" vertical="center" wrapText="1"/>
      <protection locked="0"/>
    </xf>
    <xf numFmtId="0" fontId="17" fillId="4" borderId="15" xfId="2" applyFont="1" applyFill="1" applyBorder="1" applyAlignment="1" applyProtection="1">
      <alignment horizontal="center" vertical="center" wrapText="1"/>
      <protection locked="0"/>
    </xf>
    <xf numFmtId="177" fontId="17" fillId="4" borderId="15" xfId="3" applyNumberFormat="1" applyFont="1" applyFill="1" applyBorder="1" applyAlignment="1" applyProtection="1">
      <alignment horizontal="center" vertical="center" wrapText="1"/>
      <protection locked="0"/>
    </xf>
    <xf numFmtId="177" fontId="17" fillId="4" borderId="2" xfId="3" applyNumberFormat="1" applyFont="1" applyFill="1" applyBorder="1" applyAlignment="1" applyProtection="1">
      <alignment horizontal="center" vertical="center"/>
      <protection locked="0"/>
    </xf>
    <xf numFmtId="0" fontId="5" fillId="4" borderId="2" xfId="2" applyFont="1" applyFill="1" applyBorder="1" applyAlignment="1" applyProtection="1">
      <alignment horizontal="center" vertical="center"/>
      <protection locked="0"/>
    </xf>
    <xf numFmtId="178" fontId="19" fillId="4" borderId="15" xfId="4" applyNumberFormat="1" applyFont="1" applyFill="1" applyBorder="1" applyAlignment="1" applyProtection="1">
      <alignment horizontal="center" vertical="center" wrapText="1"/>
      <protection locked="0"/>
    </xf>
    <xf numFmtId="0" fontId="19" fillId="4" borderId="15" xfId="2" applyFont="1" applyFill="1" applyBorder="1" applyAlignment="1" applyProtection="1">
      <alignment horizontal="center" vertical="center" wrapText="1"/>
      <protection locked="0"/>
    </xf>
    <xf numFmtId="0" fontId="19" fillId="4" borderId="16" xfId="2" applyFont="1" applyFill="1" applyBorder="1" applyAlignment="1" applyProtection="1">
      <alignment horizontal="center" vertical="center" wrapText="1"/>
      <protection locked="0"/>
    </xf>
    <xf numFmtId="0" fontId="19" fillId="4" borderId="17" xfId="2" applyFont="1" applyFill="1" applyBorder="1" applyAlignment="1" applyProtection="1">
      <alignment horizontal="center" vertical="center"/>
      <protection locked="0"/>
    </xf>
    <xf numFmtId="178" fontId="19" fillId="4" borderId="2" xfId="4" applyNumberFormat="1" applyFont="1" applyFill="1" applyBorder="1" applyAlignment="1" applyProtection="1">
      <alignment horizontal="right" vertical="center"/>
      <protection locked="0"/>
    </xf>
    <xf numFmtId="0" fontId="19" fillId="4" borderId="2" xfId="2" applyFont="1" applyFill="1" applyBorder="1" applyAlignment="1" applyProtection="1">
      <alignment horizontal="right" vertical="center"/>
      <protection locked="0"/>
    </xf>
    <xf numFmtId="178" fontId="16" fillId="4" borderId="2" xfId="4" applyNumberFormat="1" applyFont="1" applyFill="1" applyBorder="1" applyAlignment="1" applyProtection="1">
      <alignment horizontal="center" vertical="center" wrapText="1"/>
      <protection locked="0"/>
    </xf>
    <xf numFmtId="0" fontId="16" fillId="4" borderId="2" xfId="2" applyFont="1" applyFill="1" applyBorder="1" applyAlignment="1" applyProtection="1">
      <alignment horizontal="center" vertical="center"/>
      <protection locked="0"/>
    </xf>
    <xf numFmtId="41" fontId="20" fillId="4" borderId="2" xfId="2" applyNumberFormat="1" applyFont="1" applyFill="1" applyBorder="1" applyAlignment="1" applyProtection="1">
      <alignment horizontal="center" vertical="center" wrapText="1"/>
      <protection locked="0" hidden="1"/>
    </xf>
    <xf numFmtId="0" fontId="5" fillId="4" borderId="2" xfId="2" applyFont="1" applyFill="1" applyBorder="1" applyAlignment="1" applyProtection="1">
      <alignment horizontal="center" vertical="center" wrapText="1"/>
      <protection locked="0"/>
    </xf>
    <xf numFmtId="178" fontId="17" fillId="4" borderId="2" xfId="4" applyNumberFormat="1" applyFont="1" applyFill="1" applyBorder="1" applyAlignment="1" applyProtection="1">
      <alignment horizontal="center" vertical="center" wrapText="1"/>
      <protection locked="0"/>
    </xf>
    <xf numFmtId="0" fontId="19" fillId="0" borderId="12" xfId="0" applyFont="1" applyBorder="1" applyAlignment="1">
      <alignment horizontal="left" vertical="center" wrapText="1"/>
    </xf>
    <xf numFmtId="0" fontId="19" fillId="0" borderId="54" xfId="0" applyFont="1" applyBorder="1" applyAlignment="1">
      <alignment horizontal="left" vertical="center" wrapText="1"/>
    </xf>
    <xf numFmtId="0" fontId="19" fillId="0" borderId="10" xfId="0" applyFont="1" applyBorder="1" applyAlignment="1">
      <alignment horizontal="left" vertical="center" wrapText="1"/>
    </xf>
  </cellXfs>
  <cellStyles count="9">
    <cellStyle name="一般" xfId="0" builtinId="0"/>
    <cellStyle name="一般 2" xfId="1" xr:uid="{00000000-0005-0000-0000-000001000000}"/>
    <cellStyle name="一般 3" xfId="2" xr:uid="{00000000-0005-0000-0000-000002000000}"/>
    <cellStyle name="一般 4" xfId="5" xr:uid="{00000000-0005-0000-0000-000003000000}"/>
    <cellStyle name="一般 4 2" xfId="6" xr:uid="{00000000-0005-0000-0000-000004000000}"/>
    <cellStyle name="一般 4 3" xfId="7" xr:uid="{00000000-0005-0000-0000-000005000000}"/>
    <cellStyle name="一般 5" xfId="8" xr:uid="{00000000-0005-0000-0000-000006000000}"/>
    <cellStyle name="千分位 2" xfId="4" xr:uid="{00000000-0005-0000-0000-000007000000}"/>
    <cellStyle name="百分比 2" xfId="3" xr:uid="{00000000-0005-0000-0000-000008000000}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26"/>
  <sheetViews>
    <sheetView tabSelected="1" zoomScaleNormal="100" workbookViewId="0">
      <selection activeCell="L15" sqref="L15:M15"/>
    </sheetView>
  </sheetViews>
  <sheetFormatPr defaultRowHeight="14.25" x14ac:dyDescent="0.25"/>
  <cols>
    <col min="1" max="1" width="9.1640625" style="2" customWidth="1"/>
    <col min="2" max="9" width="6.6640625" style="2" customWidth="1"/>
    <col min="10" max="11" width="7.83203125" style="2" customWidth="1"/>
    <col min="12" max="13" width="6.6640625" style="2" customWidth="1"/>
    <col min="14" max="14" width="7.6640625" style="2" customWidth="1"/>
    <col min="15" max="16" width="7.83203125" style="2" customWidth="1"/>
    <col min="17" max="19" width="15.6640625" style="2" customWidth="1"/>
    <col min="21" max="25" width="9" hidden="1" customWidth="1"/>
  </cols>
  <sheetData>
    <row r="1" spans="1:25" ht="25.7" customHeight="1" thickBot="1" x14ac:dyDescent="0.3">
      <c r="A1" s="87"/>
      <c r="B1" s="88" t="s">
        <v>23</v>
      </c>
      <c r="C1" s="136" t="s">
        <v>24</v>
      </c>
      <c r="D1" s="136"/>
      <c r="E1" s="136"/>
      <c r="F1" s="136"/>
      <c r="G1" s="136"/>
      <c r="H1" s="136"/>
      <c r="I1" s="135" t="s">
        <v>120</v>
      </c>
      <c r="J1" s="135"/>
      <c r="K1" s="135"/>
      <c r="L1" s="135"/>
      <c r="M1" s="135"/>
      <c r="N1" s="135"/>
      <c r="O1" s="135"/>
      <c r="P1" s="135"/>
      <c r="Q1" s="135"/>
      <c r="R1" s="135"/>
      <c r="S1" s="135"/>
    </row>
    <row r="2" spans="1:25" ht="16.5" x14ac:dyDescent="0.25">
      <c r="A2" s="76"/>
      <c r="B2" s="143" t="s">
        <v>98</v>
      </c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5"/>
      <c r="N2" s="143" t="s">
        <v>99</v>
      </c>
      <c r="O2" s="144"/>
      <c r="P2" s="146"/>
      <c r="Q2" s="147" t="s">
        <v>105</v>
      </c>
      <c r="R2" s="149" t="s">
        <v>100</v>
      </c>
      <c r="S2" s="141" t="s">
        <v>101</v>
      </c>
    </row>
    <row r="3" spans="1:25" ht="24.95" customHeight="1" x14ac:dyDescent="0.25">
      <c r="A3" s="114" t="s">
        <v>3</v>
      </c>
      <c r="B3" s="127" t="s">
        <v>27</v>
      </c>
      <c r="C3" s="128"/>
      <c r="D3" s="124" t="s">
        <v>26</v>
      </c>
      <c r="E3" s="137"/>
      <c r="F3" s="124" t="s">
        <v>4</v>
      </c>
      <c r="G3" s="137"/>
      <c r="H3" s="138" t="s">
        <v>104</v>
      </c>
      <c r="I3" s="139"/>
      <c r="J3" s="124" t="s">
        <v>5</v>
      </c>
      <c r="K3" s="125"/>
      <c r="L3" s="124" t="s">
        <v>6</v>
      </c>
      <c r="M3" s="125"/>
      <c r="N3" s="73" t="s">
        <v>7</v>
      </c>
      <c r="O3" s="6" t="s">
        <v>8</v>
      </c>
      <c r="P3" s="77" t="s">
        <v>34</v>
      </c>
      <c r="Q3" s="148"/>
      <c r="R3" s="150"/>
      <c r="S3" s="142"/>
    </row>
    <row r="4" spans="1:25" ht="16.350000000000001" customHeight="1" x14ac:dyDescent="0.25">
      <c r="A4" s="115"/>
      <c r="B4" s="67" t="s">
        <v>9</v>
      </c>
      <c r="C4" s="4" t="s">
        <v>10</v>
      </c>
      <c r="D4" s="4" t="s">
        <v>9</v>
      </c>
      <c r="E4" s="4" t="s">
        <v>10</v>
      </c>
      <c r="F4" s="4" t="s">
        <v>9</v>
      </c>
      <c r="G4" s="4" t="s">
        <v>11</v>
      </c>
      <c r="H4" s="4" t="s">
        <v>12</v>
      </c>
      <c r="I4" s="4" t="s">
        <v>13</v>
      </c>
      <c r="J4" s="4" t="s">
        <v>9</v>
      </c>
      <c r="K4" s="4" t="s">
        <v>10</v>
      </c>
      <c r="L4" s="4" t="s">
        <v>14</v>
      </c>
      <c r="M4" s="68" t="s">
        <v>10</v>
      </c>
      <c r="N4" s="67" t="s">
        <v>9</v>
      </c>
      <c r="O4" s="4" t="s">
        <v>15</v>
      </c>
      <c r="P4" s="78" t="s">
        <v>14</v>
      </c>
      <c r="Q4" s="148"/>
      <c r="R4" s="150"/>
      <c r="S4" s="142"/>
    </row>
    <row r="5" spans="1:25" ht="20.25" customHeight="1" x14ac:dyDescent="0.25">
      <c r="A5" s="106" t="s">
        <v>28</v>
      </c>
      <c r="B5" s="129" t="s">
        <v>96</v>
      </c>
      <c r="C5" s="109"/>
      <c r="D5" s="108" t="s">
        <v>96</v>
      </c>
      <c r="E5" s="109"/>
      <c r="F5" s="108" t="s">
        <v>96</v>
      </c>
      <c r="G5" s="109"/>
      <c r="H5" s="118">
        <v>0</v>
      </c>
      <c r="I5" s="111"/>
      <c r="J5" s="118">
        <v>0</v>
      </c>
      <c r="K5" s="111"/>
      <c r="L5" s="118">
        <v>0</v>
      </c>
      <c r="M5" s="130"/>
      <c r="N5" s="74" t="s">
        <v>96</v>
      </c>
      <c r="O5" s="118">
        <v>0</v>
      </c>
      <c r="P5" s="119"/>
      <c r="Q5" s="122">
        <f>SUM(B6:P6)</f>
        <v>0</v>
      </c>
      <c r="R5" s="120"/>
      <c r="S5" s="116">
        <f>Q5*R5</f>
        <v>0</v>
      </c>
      <c r="V5" t="s">
        <v>35</v>
      </c>
      <c r="W5" t="s">
        <v>36</v>
      </c>
      <c r="X5" t="s">
        <v>37</v>
      </c>
      <c r="Y5" t="s">
        <v>38</v>
      </c>
    </row>
    <row r="6" spans="1:25" ht="20.25" customHeight="1" x14ac:dyDescent="0.25">
      <c r="A6" s="126"/>
      <c r="B6" s="69" t="str">
        <f>VLOOKUP(B5,單價表2!A1:BG9,2,FALSE)</f>
        <v>金額</v>
      </c>
      <c r="C6" s="65" t="str">
        <f>VLOOKUP(B5,單價表2!A1:BG9,3,FALSE)</f>
        <v>金額</v>
      </c>
      <c r="D6" s="65" t="str">
        <f>VLOOKUP(D5,單價表2!A1:BG9,4,FALSE)</f>
        <v>金額</v>
      </c>
      <c r="E6" s="65" t="str">
        <f>VLOOKUP(D5,單價表2!A1:BG9,5,FALSE)</f>
        <v>金額</v>
      </c>
      <c r="F6" s="65" t="str">
        <f>VLOOKUP(F5,單價表2!A1:BG9,6,FALSE)</f>
        <v>金額</v>
      </c>
      <c r="G6" s="65" t="str">
        <f>VLOOKUP(F5,單價表2!A1:BG9,7,FALSE)</f>
        <v>金額</v>
      </c>
      <c r="H6" s="118">
        <v>0</v>
      </c>
      <c r="I6" s="111"/>
      <c r="J6" s="118">
        <v>0</v>
      </c>
      <c r="K6" s="111"/>
      <c r="L6" s="118">
        <v>0</v>
      </c>
      <c r="M6" s="130"/>
      <c r="N6" s="69" t="str">
        <f>VLOOKUP(N5,單價表2!A1:BG9,8,FALSE)</f>
        <v>金額</v>
      </c>
      <c r="O6" s="118">
        <v>0</v>
      </c>
      <c r="P6" s="119"/>
      <c r="Q6" s="123">
        <f>SUM(D6:P6)</f>
        <v>0</v>
      </c>
      <c r="R6" s="121"/>
      <c r="S6" s="117"/>
      <c r="U6" t="s">
        <v>39</v>
      </c>
      <c r="V6" s="7">
        <f>SUM(B6:G6)</f>
        <v>0</v>
      </c>
      <c r="W6" s="7" t="str">
        <f>N6</f>
        <v>金額</v>
      </c>
      <c r="X6" s="7">
        <f>V6*$R$5</f>
        <v>0</v>
      </c>
      <c r="Y6" s="7" t="e">
        <f>W6*$R$5</f>
        <v>#VALUE!</v>
      </c>
    </row>
    <row r="7" spans="1:25" ht="20.25" customHeight="1" x14ac:dyDescent="0.25">
      <c r="A7" s="114" t="s">
        <v>29</v>
      </c>
      <c r="B7" s="129" t="s">
        <v>96</v>
      </c>
      <c r="C7" s="109"/>
      <c r="D7" s="108" t="s">
        <v>96</v>
      </c>
      <c r="E7" s="109"/>
      <c r="F7" s="108" t="s">
        <v>96</v>
      </c>
      <c r="G7" s="109"/>
      <c r="H7" s="118">
        <v>0</v>
      </c>
      <c r="I7" s="111"/>
      <c r="J7" s="118">
        <v>0</v>
      </c>
      <c r="K7" s="111"/>
      <c r="L7" s="118">
        <v>0</v>
      </c>
      <c r="M7" s="130"/>
      <c r="N7" s="74" t="s">
        <v>96</v>
      </c>
      <c r="O7" s="118">
        <v>0</v>
      </c>
      <c r="P7" s="119"/>
      <c r="Q7" s="122">
        <f>SUM(B8:P8)</f>
        <v>0</v>
      </c>
      <c r="R7" s="120"/>
      <c r="S7" s="116">
        <f>Q7*R7</f>
        <v>0</v>
      </c>
      <c r="U7" t="s">
        <v>40</v>
      </c>
      <c r="V7" s="7">
        <f>SUM(B8:G8)</f>
        <v>0</v>
      </c>
      <c r="W7" s="7" t="str">
        <f>N8</f>
        <v>金額</v>
      </c>
      <c r="X7" s="7">
        <f>V7*$R$7</f>
        <v>0</v>
      </c>
      <c r="Y7" s="7" t="e">
        <f>W7*$R$7</f>
        <v>#VALUE!</v>
      </c>
    </row>
    <row r="8" spans="1:25" ht="20.25" customHeight="1" x14ac:dyDescent="0.25">
      <c r="A8" s="115"/>
      <c r="B8" s="69" t="str">
        <f>VLOOKUP(B7,單價表2!A1:BG9,9,FALSE)</f>
        <v>金額</v>
      </c>
      <c r="C8" s="65" t="str">
        <f>VLOOKUP(B7,單價表2!A1:BG9,10,FALSE)</f>
        <v>金額</v>
      </c>
      <c r="D8" s="65" t="str">
        <f>VLOOKUP(D7,單價表2!A1:BG9,11,FALSE)</f>
        <v>金額</v>
      </c>
      <c r="E8" s="65" t="str">
        <f>VLOOKUP(D7,單價表2!A1:BG9,12,FALSE)</f>
        <v>金額</v>
      </c>
      <c r="F8" s="65" t="str">
        <f>VLOOKUP(F7,單價表2!A1:BG9,13,FALSE)</f>
        <v>金額</v>
      </c>
      <c r="G8" s="65" t="str">
        <f>VLOOKUP(F7,單價表2!A1:BG9,14,FALSE)</f>
        <v>金額</v>
      </c>
      <c r="H8" s="118">
        <v>0</v>
      </c>
      <c r="I8" s="111"/>
      <c r="J8" s="118">
        <v>0</v>
      </c>
      <c r="K8" s="111"/>
      <c r="L8" s="118">
        <v>0</v>
      </c>
      <c r="M8" s="130"/>
      <c r="N8" s="69" t="str">
        <f>VLOOKUP(N7,單價表2!A1:BG9,15,FALSE)</f>
        <v>金額</v>
      </c>
      <c r="O8" s="118">
        <v>0</v>
      </c>
      <c r="P8" s="119"/>
      <c r="Q8" s="123">
        <f>SUM(D8:P8)</f>
        <v>0</v>
      </c>
      <c r="R8" s="121"/>
      <c r="S8" s="117"/>
      <c r="U8" t="s">
        <v>41</v>
      </c>
      <c r="V8" s="7">
        <f>SUM(D10:M10)</f>
        <v>0</v>
      </c>
      <c r="W8" s="7">
        <f>SUM(N10:P10)</f>
        <v>0</v>
      </c>
      <c r="X8" s="7">
        <f>V8*$R$9</f>
        <v>0</v>
      </c>
      <c r="Y8" s="7">
        <f>W8*$R$9</f>
        <v>0</v>
      </c>
    </row>
    <row r="9" spans="1:25" ht="25.15" customHeight="1" x14ac:dyDescent="0.25">
      <c r="A9" s="106" t="s">
        <v>30</v>
      </c>
      <c r="B9" s="110">
        <v>0</v>
      </c>
      <c r="C9" s="111"/>
      <c r="D9" s="108" t="s">
        <v>96</v>
      </c>
      <c r="E9" s="109"/>
      <c r="F9" s="108" t="s">
        <v>96</v>
      </c>
      <c r="G9" s="109"/>
      <c r="H9" s="108" t="s">
        <v>96</v>
      </c>
      <c r="I9" s="109"/>
      <c r="J9" s="108" t="s">
        <v>96</v>
      </c>
      <c r="K9" s="109"/>
      <c r="L9" s="131" t="s">
        <v>96</v>
      </c>
      <c r="M9" s="132"/>
      <c r="N9" s="74" t="s">
        <v>96</v>
      </c>
      <c r="O9" s="5" t="s">
        <v>96</v>
      </c>
      <c r="P9" s="42" t="s">
        <v>96</v>
      </c>
      <c r="Q9" s="122"/>
      <c r="R9" s="120"/>
      <c r="S9" s="116">
        <f>Q9*R9</f>
        <v>0</v>
      </c>
      <c r="U9" t="s">
        <v>42</v>
      </c>
      <c r="V9" s="7">
        <f>SUM(D12:M12)</f>
        <v>0</v>
      </c>
      <c r="W9" s="7">
        <f>SUM(N12:P12)</f>
        <v>0</v>
      </c>
      <c r="X9" s="7">
        <f>V9*$R$11</f>
        <v>0</v>
      </c>
      <c r="Y9" s="7">
        <f>W9*$R$11</f>
        <v>0</v>
      </c>
    </row>
    <row r="10" spans="1:25" ht="20.25" customHeight="1" x14ac:dyDescent="0.25">
      <c r="A10" s="126"/>
      <c r="B10" s="110">
        <v>0</v>
      </c>
      <c r="C10" s="111"/>
      <c r="D10" s="65" t="str">
        <f>VLOOKUP(D9,單價表2!A1:BG9,16,FALSE)</f>
        <v>金額</v>
      </c>
      <c r="E10" s="65" t="str">
        <f>VLOOKUP(D9,單價表2!A1:BG9,17,FALSE)</f>
        <v>金額</v>
      </c>
      <c r="F10" s="65" t="str">
        <f>VLOOKUP(F9,單價表2!A1:BG9,18,FALSE)</f>
        <v>金額</v>
      </c>
      <c r="G10" s="65" t="str">
        <f>VLOOKUP(F9,單價表2!A1:BG9,19,FALSE)</f>
        <v>金額</v>
      </c>
      <c r="H10" s="65" t="str">
        <f>VLOOKUP(H9,單價表2!A1:BG9,20,FALSE)</f>
        <v>金額</v>
      </c>
      <c r="I10" s="65" t="str">
        <f>VLOOKUP(H9,單價表2!A1:BG9,21,FALSE)</f>
        <v>金額</v>
      </c>
      <c r="J10" s="65" t="str">
        <f>VLOOKUP(J9,單價表2!A1:BG9,22,FALSE)</f>
        <v>金額</v>
      </c>
      <c r="K10" s="65" t="str">
        <f>VLOOKUP(J9,單價表2!A1:BG9,23,FALSE)</f>
        <v>金額</v>
      </c>
      <c r="L10" s="66" t="str">
        <f>VLOOKUP(L9,單價表2!A11:G19,2,FALSE)</f>
        <v>金額</v>
      </c>
      <c r="M10" s="70" t="str">
        <f>VLOOKUP(L9,單價表2!A11:G19,3,FALSE)</f>
        <v>金額</v>
      </c>
      <c r="N10" s="69" t="str">
        <f>VLOOKUP(N9,單價表2!A1:BG9,24,FALSE)</f>
        <v>金額</v>
      </c>
      <c r="O10" s="65" t="str">
        <f>VLOOKUP(O9,單價表2!A1:BG9,25,FALSE)</f>
        <v>金額</v>
      </c>
      <c r="P10" s="80" t="str">
        <f>VLOOKUP(P9,單價表2!A1:BG9,26,FALSE)</f>
        <v>金額</v>
      </c>
      <c r="Q10" s="123"/>
      <c r="R10" s="121"/>
      <c r="S10" s="117"/>
      <c r="U10" t="s">
        <v>43</v>
      </c>
      <c r="V10" s="7">
        <f>SUM(D14:M14)</f>
        <v>0</v>
      </c>
      <c r="W10" s="7">
        <f>SUM(N14:P14)</f>
        <v>0</v>
      </c>
      <c r="X10" s="7">
        <f>V10*$R$13</f>
        <v>0</v>
      </c>
      <c r="Y10" s="7">
        <f>W10*$R$13</f>
        <v>0</v>
      </c>
    </row>
    <row r="11" spans="1:25" ht="25.15" customHeight="1" x14ac:dyDescent="0.25">
      <c r="A11" s="106" t="s">
        <v>31</v>
      </c>
      <c r="B11" s="110">
        <v>0</v>
      </c>
      <c r="C11" s="111"/>
      <c r="D11" s="108" t="s">
        <v>96</v>
      </c>
      <c r="E11" s="109"/>
      <c r="F11" s="108" t="s">
        <v>96</v>
      </c>
      <c r="G11" s="109"/>
      <c r="H11" s="108" t="s">
        <v>96</v>
      </c>
      <c r="I11" s="109"/>
      <c r="J11" s="108" t="s">
        <v>96</v>
      </c>
      <c r="K11" s="109"/>
      <c r="L11" s="131" t="s">
        <v>96</v>
      </c>
      <c r="M11" s="132"/>
      <c r="N11" s="74" t="s">
        <v>96</v>
      </c>
      <c r="O11" s="5" t="s">
        <v>96</v>
      </c>
      <c r="P11" s="42" t="s">
        <v>96</v>
      </c>
      <c r="Q11" s="122"/>
      <c r="R11" s="120"/>
      <c r="S11" s="116">
        <f>Q11*R11</f>
        <v>0</v>
      </c>
      <c r="U11" t="s">
        <v>44</v>
      </c>
      <c r="V11" s="7">
        <f>SUM(D16:M16)</f>
        <v>0</v>
      </c>
      <c r="W11" s="7">
        <f>SUM(N16:P16)</f>
        <v>0</v>
      </c>
      <c r="X11" s="7">
        <f>V11*$R$15</f>
        <v>0</v>
      </c>
      <c r="Y11" s="7">
        <f>W11*$R$15</f>
        <v>0</v>
      </c>
    </row>
    <row r="12" spans="1:25" ht="20.25" customHeight="1" x14ac:dyDescent="0.25">
      <c r="A12" s="126"/>
      <c r="B12" s="110">
        <v>0</v>
      </c>
      <c r="C12" s="111"/>
      <c r="D12" s="65" t="str">
        <f>VLOOKUP(D11,單價表2!A1:BG9,27,FALSE)</f>
        <v>金額</v>
      </c>
      <c r="E12" s="65" t="str">
        <f>VLOOKUP(D11,單價表2!A1:BG9,28,FALSE)</f>
        <v>金額</v>
      </c>
      <c r="F12" s="65" t="str">
        <f>VLOOKUP(F11,單價表2!A1:BG9,29,FALSE)</f>
        <v>金額</v>
      </c>
      <c r="G12" s="65" t="str">
        <f>VLOOKUP(F11,單價表2!A1:BG9,30,FALSE)</f>
        <v>金額</v>
      </c>
      <c r="H12" s="65" t="str">
        <f>VLOOKUP(H11,單價表2!A1:BG9,31,FALSE)</f>
        <v>金額</v>
      </c>
      <c r="I12" s="65" t="str">
        <f>VLOOKUP(H11,單價表2!A1:BG9,32,FALSE)</f>
        <v>金額</v>
      </c>
      <c r="J12" s="65" t="str">
        <f>VLOOKUP(J11,單價表2!A1:BG9,33,FALSE)</f>
        <v>金額</v>
      </c>
      <c r="K12" s="65" t="str">
        <f>VLOOKUP(J11,單價表2!A1:BG9,34,FALSE)</f>
        <v>金額</v>
      </c>
      <c r="L12" s="66" t="str">
        <f>VLOOKUP(L11,單價表2!A11:G19,4,FALSE)</f>
        <v>金額</v>
      </c>
      <c r="M12" s="70" t="str">
        <f>VLOOKUP(L11,單價表2!A11:G19,5,FALSE)</f>
        <v>金額</v>
      </c>
      <c r="N12" s="69" t="str">
        <f>VLOOKUP(N11,單價表2!A1:BG9,35,FALSE)</f>
        <v>金額</v>
      </c>
      <c r="O12" s="65" t="str">
        <f>VLOOKUP(O11,單價表2!A1:BG9,36,FALSE)</f>
        <v>金額</v>
      </c>
      <c r="P12" s="80" t="str">
        <f>VLOOKUP(P11,單價表2!A1:BG9,37,FALSE)</f>
        <v>金額</v>
      </c>
      <c r="Q12" s="123"/>
      <c r="R12" s="121"/>
      <c r="S12" s="117"/>
      <c r="X12">
        <f>SUM(X6:X11)</f>
        <v>0</v>
      </c>
      <c r="Y12" t="e">
        <f>SUM(Y6:Y11)</f>
        <v>#VALUE!</v>
      </c>
    </row>
    <row r="13" spans="1:25" ht="25.15" customHeight="1" x14ac:dyDescent="0.25">
      <c r="A13" s="114" t="s">
        <v>32</v>
      </c>
      <c r="B13" s="110">
        <v>0</v>
      </c>
      <c r="C13" s="111"/>
      <c r="D13" s="108" t="s">
        <v>96</v>
      </c>
      <c r="E13" s="109"/>
      <c r="F13" s="108" t="s">
        <v>96</v>
      </c>
      <c r="G13" s="109"/>
      <c r="H13" s="108" t="s">
        <v>96</v>
      </c>
      <c r="I13" s="109"/>
      <c r="J13" s="108" t="s">
        <v>96</v>
      </c>
      <c r="K13" s="109"/>
      <c r="L13" s="131" t="s">
        <v>96</v>
      </c>
      <c r="M13" s="132"/>
      <c r="N13" s="74" t="s">
        <v>96</v>
      </c>
      <c r="O13" s="5" t="s">
        <v>96</v>
      </c>
      <c r="P13" s="42" t="s">
        <v>96</v>
      </c>
      <c r="Q13" s="122"/>
      <c r="R13" s="120"/>
      <c r="S13" s="116">
        <f>Q13*R13</f>
        <v>0</v>
      </c>
    </row>
    <row r="14" spans="1:25" ht="20.25" customHeight="1" x14ac:dyDescent="0.25">
      <c r="A14" s="115"/>
      <c r="B14" s="110">
        <v>0</v>
      </c>
      <c r="C14" s="111"/>
      <c r="D14" s="65" t="str">
        <f>VLOOKUP(D13,單價表2!A1:BG9,38,FALSE)</f>
        <v>金額</v>
      </c>
      <c r="E14" s="65" t="str">
        <f>VLOOKUP(D13,單價表2!A1:BG9,39,FALSE)</f>
        <v>金額</v>
      </c>
      <c r="F14" s="65" t="str">
        <f>VLOOKUP(F13,單價表2!A1:BG9,40,FALSE)</f>
        <v>金額</v>
      </c>
      <c r="G14" s="65" t="str">
        <f>VLOOKUP(F13,單價表2!A1:BG9,41,FALSE)</f>
        <v>金額</v>
      </c>
      <c r="H14" s="65" t="str">
        <f>VLOOKUP(H13,單價表2!A1:BG9,42,FALSE)</f>
        <v>金額</v>
      </c>
      <c r="I14" s="65" t="str">
        <f>VLOOKUP(H13,單價表2!A1:BG9,43,FALSE)</f>
        <v>金額</v>
      </c>
      <c r="J14" s="65" t="str">
        <f>VLOOKUP(J13,單價表2!A1:BG9,44,FALSE)</f>
        <v>金額</v>
      </c>
      <c r="K14" s="65" t="str">
        <f>VLOOKUP(J13,單價表2!A1:BG9,45,FALSE)</f>
        <v>金額</v>
      </c>
      <c r="L14" s="66" t="str">
        <f>VLOOKUP(L13,單價表2!A11:G19,6,FALSE)</f>
        <v>金額</v>
      </c>
      <c r="M14" s="70" t="str">
        <f>VLOOKUP(L13,單價表2!A11:G19,7,FALSE)</f>
        <v>金額</v>
      </c>
      <c r="N14" s="69" t="str">
        <f>VLOOKUP(N13,單價表2!A1:BG9,46,FALSE)</f>
        <v>金額</v>
      </c>
      <c r="O14" s="65" t="str">
        <f>VLOOKUP(O13,單價表2!A1:BG9,47,FALSE)</f>
        <v>金額</v>
      </c>
      <c r="P14" s="80" t="str">
        <f>VLOOKUP(P13,單價表2!A1:BG9,48,FALSE)</f>
        <v>金額</v>
      </c>
      <c r="Q14" s="123"/>
      <c r="R14" s="121"/>
      <c r="S14" s="117"/>
    </row>
    <row r="15" spans="1:25" ht="25.15" customHeight="1" x14ac:dyDescent="0.25">
      <c r="A15" s="106" t="s">
        <v>33</v>
      </c>
      <c r="B15" s="110">
        <v>0</v>
      </c>
      <c r="C15" s="111"/>
      <c r="D15" s="108" t="s">
        <v>96</v>
      </c>
      <c r="E15" s="109"/>
      <c r="F15" s="108" t="s">
        <v>96</v>
      </c>
      <c r="G15" s="109"/>
      <c r="H15" s="108" t="s">
        <v>96</v>
      </c>
      <c r="I15" s="109"/>
      <c r="J15" s="108" t="s">
        <v>96</v>
      </c>
      <c r="K15" s="109"/>
      <c r="L15" s="131" t="s">
        <v>96</v>
      </c>
      <c r="M15" s="132"/>
      <c r="N15" s="74" t="s">
        <v>96</v>
      </c>
      <c r="O15" s="5" t="s">
        <v>96</v>
      </c>
      <c r="P15" s="42" t="s">
        <v>96</v>
      </c>
      <c r="Q15" s="122"/>
      <c r="R15" s="120"/>
      <c r="S15" s="116">
        <f>Q15*R15</f>
        <v>0</v>
      </c>
    </row>
    <row r="16" spans="1:25" ht="20.25" customHeight="1" thickBot="1" x14ac:dyDescent="0.3">
      <c r="A16" s="107"/>
      <c r="B16" s="112">
        <v>0</v>
      </c>
      <c r="C16" s="113"/>
      <c r="D16" s="71" t="str">
        <f>VLOOKUP(D15,單價表2!A1:BG9,49,FALSE)</f>
        <v>金額</v>
      </c>
      <c r="E16" s="71" t="str">
        <f>VLOOKUP(D15,單價表2!A1:BG9,50,FALSE)</f>
        <v>金額</v>
      </c>
      <c r="F16" s="71" t="str">
        <f>VLOOKUP(F15,單價表2!A1:BG9,51,FALSE)</f>
        <v>金額</v>
      </c>
      <c r="G16" s="71" t="str">
        <f>VLOOKUP(F15,單價表2!A1:BG9,52,FALSE)</f>
        <v>金額</v>
      </c>
      <c r="H16" s="71" t="str">
        <f>VLOOKUP(H15,單價表2!A1:BG9,53,FALSE)</f>
        <v>金額</v>
      </c>
      <c r="I16" s="71" t="str">
        <f>VLOOKUP(H15,單價表2!A1:BG9,54,FALSE)</f>
        <v>金額</v>
      </c>
      <c r="J16" s="71" t="str">
        <f>VLOOKUP(J15,單價表2!A1:BG9,55,FALSE)</f>
        <v>金額</v>
      </c>
      <c r="K16" s="71" t="str">
        <f>VLOOKUP(J15,單價表2!A1:BG9,56,FALSE)</f>
        <v>金額</v>
      </c>
      <c r="L16" s="72" t="str">
        <f>VLOOKUP(L15,單價表2!A13:I19,8,FALSE)</f>
        <v>金額</v>
      </c>
      <c r="M16" s="104" t="str">
        <f>VLOOKUP(L15,單價表2!A13:I19,9,FALSE)</f>
        <v>金額</v>
      </c>
      <c r="N16" s="75" t="str">
        <f>VLOOKUP(N15,單價表2!A1:BG9,57,FALSE)</f>
        <v>金額</v>
      </c>
      <c r="O16" s="71" t="str">
        <f>VLOOKUP(O15,單價表2!A1:BG9,58,FALSE)</f>
        <v>金額</v>
      </c>
      <c r="P16" s="81" t="str">
        <f>VLOOKUP(P15,單價表2!A1:BG9,59,FALSE)</f>
        <v>金額</v>
      </c>
      <c r="Q16" s="155"/>
      <c r="R16" s="134"/>
      <c r="S16" s="133"/>
    </row>
    <row r="17" spans="1:21" ht="30" customHeight="1" thickBot="1" x14ac:dyDescent="0.3">
      <c r="A17" s="89" t="s">
        <v>74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05"/>
      <c r="N17" s="1"/>
      <c r="Q17" s="82" t="s">
        <v>102</v>
      </c>
      <c r="R17" s="83">
        <f>SUM(R5:R16)</f>
        <v>0</v>
      </c>
      <c r="S17" s="84">
        <f>SUM(S5:S16)</f>
        <v>0</v>
      </c>
    </row>
    <row r="18" spans="1:21" ht="20.45" customHeight="1" x14ac:dyDescent="0.25">
      <c r="A18" s="1" t="s">
        <v>16</v>
      </c>
      <c r="B18" s="79"/>
      <c r="C18" s="79"/>
      <c r="D18" s="79"/>
      <c r="E18" s="79"/>
      <c r="F18" s="79"/>
      <c r="G18" s="79"/>
      <c r="H18" s="79"/>
      <c r="I18" s="79"/>
      <c r="J18" s="79"/>
      <c r="K18" s="79"/>
      <c r="L18" s="79"/>
      <c r="M18" s="79"/>
      <c r="N18" s="79"/>
      <c r="P18" s="79"/>
      <c r="Q18" s="151" t="s">
        <v>103</v>
      </c>
      <c r="R18" s="152"/>
      <c r="S18" s="85">
        <f>X12</f>
        <v>0</v>
      </c>
    </row>
    <row r="19" spans="1:21" ht="20.45" customHeight="1" thickBot="1" x14ac:dyDescent="0.3">
      <c r="A19" s="1" t="s">
        <v>131</v>
      </c>
      <c r="B19" s="79"/>
      <c r="C19" s="79"/>
      <c r="D19" s="79"/>
      <c r="E19" s="79"/>
      <c r="F19" s="79"/>
      <c r="G19" s="79"/>
      <c r="H19" s="79"/>
      <c r="I19" s="79"/>
      <c r="J19" s="79"/>
      <c r="K19" s="79"/>
      <c r="L19" s="79"/>
      <c r="M19" s="79"/>
      <c r="N19" s="79"/>
      <c r="P19" s="79"/>
      <c r="Q19" s="153" t="s">
        <v>25</v>
      </c>
      <c r="R19" s="154"/>
      <c r="S19" s="86" t="e">
        <f>Y12</f>
        <v>#VALUE!</v>
      </c>
    </row>
    <row r="20" spans="1:21" ht="20.45" customHeight="1" x14ac:dyDescent="0.25">
      <c r="A20" s="1" t="s">
        <v>17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</row>
    <row r="21" spans="1:21" ht="16.5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</row>
    <row r="22" spans="1:21" ht="16.5" x14ac:dyDescent="0.25">
      <c r="A22" s="1" t="s">
        <v>18</v>
      </c>
      <c r="B22" s="1"/>
      <c r="C22" s="1"/>
      <c r="D22" s="1"/>
      <c r="E22" s="1"/>
      <c r="F22" s="1"/>
      <c r="G22" s="1"/>
      <c r="H22" s="1" t="s">
        <v>19</v>
      </c>
      <c r="I22" s="1"/>
      <c r="K22" s="1"/>
      <c r="L22" s="1"/>
      <c r="N22" s="1" t="s">
        <v>20</v>
      </c>
      <c r="P22" s="1"/>
      <c r="R22" s="1" t="s">
        <v>21</v>
      </c>
      <c r="S22" s="1"/>
    </row>
    <row r="23" spans="1:21" ht="55.15" customHeight="1" x14ac:dyDescent="0.25">
      <c r="A23" s="89" t="s">
        <v>22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</row>
    <row r="24" spans="1:21" ht="16.5" x14ac:dyDescent="0.25"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</row>
    <row r="25" spans="1:21" ht="21" x14ac:dyDescent="0.25">
      <c r="A25" s="3" t="s">
        <v>124</v>
      </c>
      <c r="T25" s="2"/>
      <c r="U25" s="2"/>
    </row>
    <row r="26" spans="1:21" ht="40.5" customHeight="1" x14ac:dyDescent="0.25">
      <c r="A26" s="140" t="s">
        <v>123</v>
      </c>
      <c r="B26" s="140"/>
      <c r="C26" s="140"/>
      <c r="D26" s="140"/>
      <c r="E26" s="140"/>
      <c r="F26" s="140"/>
      <c r="G26" s="140"/>
      <c r="H26" s="140"/>
      <c r="I26" s="140"/>
      <c r="J26" s="140"/>
      <c r="K26" s="140"/>
      <c r="L26" s="140"/>
      <c r="M26" s="140"/>
      <c r="N26" s="140"/>
      <c r="O26" s="140"/>
      <c r="P26" s="140"/>
      <c r="Q26" s="140"/>
      <c r="R26" s="140"/>
      <c r="S26" s="140"/>
      <c r="T26" s="140"/>
      <c r="U26" s="140"/>
    </row>
  </sheetData>
  <sheetProtection formatCells="0" formatColumns="0" formatRows="0" insertColumns="0" insertRows="0" insertHyperlinks="0" deleteColumns="0" deleteRows="0" selectLockedCells="1" sort="0" autoFilter="0" pivotTables="0"/>
  <dataConsolidate/>
  <mergeCells count="91">
    <mergeCell ref="A26:U26"/>
    <mergeCell ref="S2:S4"/>
    <mergeCell ref="B2:M2"/>
    <mergeCell ref="N2:P2"/>
    <mergeCell ref="Q2:Q4"/>
    <mergeCell ref="R2:R4"/>
    <mergeCell ref="L3:M3"/>
    <mergeCell ref="Q18:R18"/>
    <mergeCell ref="Q19:R19"/>
    <mergeCell ref="J11:K11"/>
    <mergeCell ref="Q15:Q16"/>
    <mergeCell ref="L13:M13"/>
    <mergeCell ref="A11:A12"/>
    <mergeCell ref="D11:E11"/>
    <mergeCell ref="F11:G11"/>
    <mergeCell ref="H11:I11"/>
    <mergeCell ref="I1:S1"/>
    <mergeCell ref="C1:H1"/>
    <mergeCell ref="D5:E5"/>
    <mergeCell ref="F5:G5"/>
    <mergeCell ref="H5:I5"/>
    <mergeCell ref="J5:K5"/>
    <mergeCell ref="L5:M5"/>
    <mergeCell ref="D3:E3"/>
    <mergeCell ref="F3:G3"/>
    <mergeCell ref="H3:I3"/>
    <mergeCell ref="Q5:Q6"/>
    <mergeCell ref="L6:M6"/>
    <mergeCell ref="R5:R6"/>
    <mergeCell ref="S5:S6"/>
    <mergeCell ref="B12:C12"/>
    <mergeCell ref="L11:M11"/>
    <mergeCell ref="Q11:Q12"/>
    <mergeCell ref="R11:R12"/>
    <mergeCell ref="B11:C11"/>
    <mergeCell ref="H15:I15"/>
    <mergeCell ref="J15:K15"/>
    <mergeCell ref="F13:G13"/>
    <mergeCell ref="H13:I13"/>
    <mergeCell ref="S11:S12"/>
    <mergeCell ref="S15:S16"/>
    <mergeCell ref="Q13:Q14"/>
    <mergeCell ref="R13:R14"/>
    <mergeCell ref="S13:S14"/>
    <mergeCell ref="R15:R16"/>
    <mergeCell ref="J13:K13"/>
    <mergeCell ref="L15:M15"/>
    <mergeCell ref="F15:G15"/>
    <mergeCell ref="L8:M8"/>
    <mergeCell ref="L7:M7"/>
    <mergeCell ref="L9:M9"/>
    <mergeCell ref="A5:A6"/>
    <mergeCell ref="H6:I6"/>
    <mergeCell ref="H8:I8"/>
    <mergeCell ref="H9:I9"/>
    <mergeCell ref="B7:C7"/>
    <mergeCell ref="B9:C9"/>
    <mergeCell ref="A3:A4"/>
    <mergeCell ref="J7:K7"/>
    <mergeCell ref="J9:K9"/>
    <mergeCell ref="J3:K3"/>
    <mergeCell ref="A7:A8"/>
    <mergeCell ref="A9:A10"/>
    <mergeCell ref="B3:C3"/>
    <mergeCell ref="B10:C10"/>
    <mergeCell ref="D7:E7"/>
    <mergeCell ref="D9:E9"/>
    <mergeCell ref="F7:G7"/>
    <mergeCell ref="F9:G9"/>
    <mergeCell ref="H7:I7"/>
    <mergeCell ref="J6:K6"/>
    <mergeCell ref="J8:K8"/>
    <mergeCell ref="B5:C5"/>
    <mergeCell ref="S7:S8"/>
    <mergeCell ref="S9:S10"/>
    <mergeCell ref="O7:P7"/>
    <mergeCell ref="O6:P6"/>
    <mergeCell ref="O5:P5"/>
    <mergeCell ref="O8:P8"/>
    <mergeCell ref="R7:R8"/>
    <mergeCell ref="R9:R10"/>
    <mergeCell ref="Q9:Q10"/>
    <mergeCell ref="Q7:Q8"/>
    <mergeCell ref="A15:A16"/>
    <mergeCell ref="D15:E15"/>
    <mergeCell ref="B13:C13"/>
    <mergeCell ref="B15:C15"/>
    <mergeCell ref="B16:C16"/>
    <mergeCell ref="A13:A14"/>
    <mergeCell ref="B14:C14"/>
    <mergeCell ref="D13:E13"/>
  </mergeCells>
  <phoneticPr fontId="4" type="noConversion"/>
  <dataValidations count="2">
    <dataValidation type="list" allowBlank="1" showInputMessage="1" showErrorMessage="1" sqref="B5:G5 B7:G7 D9:K9 D11:K11 D13:K13 D15:K15 N15:P15 N13:P13 N11:P11 N9:P9 N7 N5" xr:uid="{00000000-0002-0000-0000-000002000000}">
      <formula1>版本</formula1>
    </dataValidation>
    <dataValidation type="list" allowBlank="1" showInputMessage="1" showErrorMessage="1" sqref="L9:M9 L11:M11 L13:M13 L15:M15" xr:uid="{41257075-66D2-418E-BCF0-45F5DD3F4E46}">
      <formula1>英語版本</formula1>
    </dataValidation>
  </dataValidations>
  <printOptions horizontalCentered="1"/>
  <pageMargins left="0.23622047244094491" right="0.23622047244094491" top="0.55118110236220474" bottom="0.74803149606299213" header="0.31496062992125984" footer="0.31496062992125984"/>
  <pageSetup paperSize="9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43"/>
  <sheetViews>
    <sheetView zoomScaleNormal="100" workbookViewId="0">
      <selection activeCell="Z19" sqref="Z19"/>
    </sheetView>
  </sheetViews>
  <sheetFormatPr defaultColWidth="10.1640625" defaultRowHeight="16.5" x14ac:dyDescent="0.25"/>
  <cols>
    <col min="1" max="1" width="15" style="8" customWidth="1"/>
    <col min="2" max="2" width="10.6640625" style="8" customWidth="1"/>
    <col min="3" max="3" width="9.83203125" style="38" customWidth="1"/>
    <col min="4" max="5" width="9.1640625" style="8" customWidth="1"/>
    <col min="6" max="6" width="8.33203125" style="8" bestFit="1" customWidth="1"/>
    <col min="7" max="7" width="9.1640625" style="8" bestFit="1" customWidth="1"/>
    <col min="8" max="8" width="17.83203125" style="8" customWidth="1"/>
    <col min="9" max="9" width="12" style="8" customWidth="1"/>
    <col min="10" max="10" width="5.6640625" style="8" customWidth="1"/>
    <col min="11" max="11" width="5.5" style="8" customWidth="1"/>
    <col min="12" max="12" width="6.6640625" style="8" customWidth="1"/>
    <col min="13" max="13" width="14" style="8" customWidth="1"/>
    <col min="14" max="16384" width="10.1640625" style="8"/>
  </cols>
  <sheetData>
    <row r="1" spans="1:18" ht="21.75" thickBot="1" x14ac:dyDescent="0.3">
      <c r="A1" s="169" t="s">
        <v>122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</row>
    <row r="2" spans="1:18" ht="34.700000000000003" customHeight="1" thickTop="1" x14ac:dyDescent="0.25">
      <c r="A2" s="170" t="s">
        <v>45</v>
      </c>
      <c r="B2" s="171"/>
      <c r="C2" s="171"/>
      <c r="D2" s="171"/>
      <c r="E2" s="171"/>
      <c r="F2" s="172" t="s">
        <v>46</v>
      </c>
      <c r="G2" s="172"/>
      <c r="H2" s="172"/>
      <c r="I2" s="173" t="s">
        <v>47</v>
      </c>
      <c r="J2" s="176" t="s">
        <v>48</v>
      </c>
      <c r="K2" s="177"/>
      <c r="L2" s="177"/>
      <c r="M2" s="178"/>
    </row>
    <row r="3" spans="1:18" ht="28.5" customHeight="1" x14ac:dyDescent="0.25">
      <c r="A3" s="179" t="s">
        <v>49</v>
      </c>
      <c r="B3" s="180" t="s">
        <v>50</v>
      </c>
      <c r="C3" s="182" t="s">
        <v>51</v>
      </c>
      <c r="D3" s="183"/>
      <c r="E3" s="183"/>
      <c r="F3" s="9" t="s">
        <v>52</v>
      </c>
      <c r="G3" s="9" t="s">
        <v>53</v>
      </c>
      <c r="H3" s="184" t="s">
        <v>54</v>
      </c>
      <c r="I3" s="174"/>
      <c r="J3" s="186" t="s">
        <v>55</v>
      </c>
      <c r="K3" s="175"/>
      <c r="L3" s="175"/>
      <c r="M3" s="157" t="s">
        <v>56</v>
      </c>
    </row>
    <row r="4" spans="1:18" ht="28.5" customHeight="1" x14ac:dyDescent="0.25">
      <c r="A4" s="179"/>
      <c r="B4" s="181"/>
      <c r="C4" s="10" t="s">
        <v>57</v>
      </c>
      <c r="D4" s="10" t="s">
        <v>58</v>
      </c>
      <c r="E4" s="11" t="s">
        <v>59</v>
      </c>
      <c r="F4" s="12" t="s">
        <v>60</v>
      </c>
      <c r="G4" s="12" t="s">
        <v>60</v>
      </c>
      <c r="H4" s="185"/>
      <c r="I4" s="175"/>
      <c r="J4" s="13" t="s">
        <v>57</v>
      </c>
      <c r="K4" s="13" t="s">
        <v>58</v>
      </c>
      <c r="L4" s="14" t="s">
        <v>61</v>
      </c>
      <c r="M4" s="158"/>
    </row>
    <row r="5" spans="1:18" ht="36.75" customHeight="1" thickBot="1" x14ac:dyDescent="0.3">
      <c r="A5" s="15" t="str">
        <f>統計表!C1</f>
        <v>學校名稱</v>
      </c>
      <c r="B5" s="16" t="s">
        <v>62</v>
      </c>
      <c r="C5" s="16" t="s">
        <v>62</v>
      </c>
      <c r="D5" s="16" t="s">
        <v>62</v>
      </c>
      <c r="E5" s="17" t="e">
        <f>C5+D5</f>
        <v>#VALUE!</v>
      </c>
      <c r="F5" s="18">
        <f>F40</f>
        <v>0</v>
      </c>
      <c r="G5" s="18">
        <f>G40</f>
        <v>0</v>
      </c>
      <c r="H5" s="18">
        <f>F5+G5</f>
        <v>0</v>
      </c>
      <c r="I5" s="19" t="e">
        <f>H5/E5</f>
        <v>#VALUE!</v>
      </c>
      <c r="J5" s="20">
        <f>D40</f>
        <v>0</v>
      </c>
      <c r="K5" s="20">
        <f>E40</f>
        <v>0</v>
      </c>
      <c r="L5" s="21">
        <f>J5+K5</f>
        <v>0</v>
      </c>
      <c r="M5" s="22">
        <f>H40</f>
        <v>0</v>
      </c>
    </row>
    <row r="6" spans="1:18" ht="17.25" thickTop="1" x14ac:dyDescent="0.25">
      <c r="A6" s="159" t="s">
        <v>63</v>
      </c>
      <c r="B6" s="160"/>
      <c r="C6" s="160"/>
      <c r="D6" s="160"/>
      <c r="E6" s="160"/>
      <c r="F6" s="160"/>
      <c r="G6" s="160"/>
      <c r="H6" s="160"/>
      <c r="I6" s="23"/>
      <c r="J6" s="23"/>
      <c r="K6" s="23"/>
      <c r="L6" s="24"/>
      <c r="M6" s="24"/>
    </row>
    <row r="8" spans="1:18" ht="27.75" x14ac:dyDescent="0.4">
      <c r="A8" s="161" t="s">
        <v>64</v>
      </c>
      <c r="B8" s="161"/>
      <c r="C8" s="161"/>
      <c r="D8" s="161"/>
      <c r="E8" s="161"/>
      <c r="F8" s="161"/>
      <c r="G8" s="161"/>
      <c r="H8" s="161"/>
      <c r="I8" s="25"/>
      <c r="J8" s="25"/>
      <c r="K8" s="25"/>
      <c r="L8" s="25"/>
      <c r="M8" s="25"/>
    </row>
    <row r="9" spans="1:18" ht="45.2" customHeight="1" x14ac:dyDescent="0.3">
      <c r="A9" s="162" t="s">
        <v>65</v>
      </c>
      <c r="B9" s="164" t="s">
        <v>66</v>
      </c>
      <c r="C9" s="164" t="s">
        <v>67</v>
      </c>
      <c r="D9" s="166" t="s">
        <v>68</v>
      </c>
      <c r="E9" s="167"/>
      <c r="F9" s="162" t="s">
        <v>69</v>
      </c>
      <c r="G9" s="162"/>
      <c r="H9" s="162" t="s">
        <v>81</v>
      </c>
      <c r="R9" s="26"/>
    </row>
    <row r="10" spans="1:18" x14ac:dyDescent="0.25">
      <c r="A10" s="163"/>
      <c r="B10" s="165"/>
      <c r="C10" s="165"/>
      <c r="D10" s="27" t="s">
        <v>57</v>
      </c>
      <c r="E10" s="27" t="s">
        <v>58</v>
      </c>
      <c r="F10" s="28" t="s">
        <v>70</v>
      </c>
      <c r="G10" s="28" t="s">
        <v>71</v>
      </c>
      <c r="H10" s="168"/>
    </row>
    <row r="11" spans="1:18" x14ac:dyDescent="0.25">
      <c r="A11" s="46"/>
      <c r="B11" s="46"/>
      <c r="C11" s="46"/>
      <c r="D11" s="46"/>
      <c r="E11" s="46"/>
      <c r="F11" s="46"/>
      <c r="G11" s="46"/>
      <c r="H11" s="46"/>
      <c r="I11" s="32"/>
    </row>
    <row r="12" spans="1:18" x14ac:dyDescent="0.25">
      <c r="A12" s="29"/>
      <c r="B12" s="33"/>
      <c r="C12" s="30"/>
      <c r="D12" s="33"/>
      <c r="E12" s="33"/>
      <c r="F12" s="33"/>
      <c r="G12" s="33"/>
      <c r="H12" s="31"/>
    </row>
    <row r="13" spans="1:18" x14ac:dyDescent="0.25">
      <c r="A13" s="29"/>
      <c r="B13" s="33"/>
      <c r="C13" s="30"/>
      <c r="D13" s="33"/>
      <c r="E13" s="33"/>
      <c r="F13" s="33"/>
      <c r="G13" s="33"/>
      <c r="H13" s="31"/>
    </row>
    <row r="14" spans="1:18" x14ac:dyDescent="0.25">
      <c r="A14" s="29"/>
      <c r="B14" s="33"/>
      <c r="C14" s="30"/>
      <c r="D14" s="33"/>
      <c r="E14" s="33"/>
      <c r="F14" s="33"/>
      <c r="G14" s="33"/>
      <c r="H14" s="31"/>
    </row>
    <row r="15" spans="1:18" x14ac:dyDescent="0.25">
      <c r="A15" s="29"/>
      <c r="B15" s="33"/>
      <c r="C15" s="30"/>
      <c r="D15" s="33"/>
      <c r="E15" s="33"/>
      <c r="F15" s="33"/>
      <c r="G15" s="33"/>
      <c r="H15" s="31"/>
    </row>
    <row r="16" spans="1:18" x14ac:dyDescent="0.25">
      <c r="A16" s="29"/>
      <c r="B16" s="33"/>
      <c r="C16" s="30"/>
      <c r="D16" s="33"/>
      <c r="E16" s="33"/>
      <c r="F16" s="33"/>
      <c r="G16" s="33"/>
      <c r="H16" s="31"/>
    </row>
    <row r="17" spans="1:8" x14ac:dyDescent="0.25">
      <c r="A17" s="29"/>
      <c r="B17" s="33"/>
      <c r="C17" s="30"/>
      <c r="D17" s="33"/>
      <c r="E17" s="33"/>
      <c r="F17" s="33"/>
      <c r="G17" s="33"/>
      <c r="H17" s="31"/>
    </row>
    <row r="18" spans="1:8" x14ac:dyDescent="0.25">
      <c r="A18" s="29"/>
      <c r="B18" s="33"/>
      <c r="C18" s="30"/>
      <c r="D18" s="33"/>
      <c r="E18" s="33"/>
      <c r="F18" s="33"/>
      <c r="G18" s="33"/>
      <c r="H18" s="31"/>
    </row>
    <row r="19" spans="1:8" x14ac:dyDescent="0.25">
      <c r="A19" s="29"/>
      <c r="B19" s="33"/>
      <c r="C19" s="30"/>
      <c r="D19" s="33"/>
      <c r="E19" s="33"/>
      <c r="F19" s="33"/>
      <c r="G19" s="33"/>
      <c r="H19" s="31"/>
    </row>
    <row r="20" spans="1:8" x14ac:dyDescent="0.25">
      <c r="A20" s="29"/>
      <c r="B20" s="33"/>
      <c r="C20" s="30"/>
      <c r="D20" s="33"/>
      <c r="E20" s="33"/>
      <c r="F20" s="33"/>
      <c r="G20" s="33"/>
      <c r="H20" s="31"/>
    </row>
    <row r="21" spans="1:8" x14ac:dyDescent="0.25">
      <c r="A21" s="29"/>
      <c r="B21" s="33"/>
      <c r="C21" s="30"/>
      <c r="D21" s="33"/>
      <c r="E21" s="33"/>
      <c r="F21" s="33"/>
      <c r="G21" s="33"/>
      <c r="H21" s="31"/>
    </row>
    <row r="22" spans="1:8" x14ac:dyDescent="0.25">
      <c r="A22" s="29"/>
      <c r="B22" s="33"/>
      <c r="C22" s="30"/>
      <c r="D22" s="33"/>
      <c r="E22" s="33"/>
      <c r="F22" s="33"/>
      <c r="G22" s="33"/>
      <c r="H22" s="31"/>
    </row>
    <row r="23" spans="1:8" x14ac:dyDescent="0.25">
      <c r="A23" s="29"/>
      <c r="B23" s="33"/>
      <c r="C23" s="30"/>
      <c r="D23" s="33"/>
      <c r="E23" s="33"/>
      <c r="F23" s="33"/>
      <c r="G23" s="33"/>
      <c r="H23" s="31"/>
    </row>
    <row r="24" spans="1:8" x14ac:dyDescent="0.25">
      <c r="A24" s="29"/>
      <c r="B24" s="33"/>
      <c r="C24" s="30"/>
      <c r="D24" s="33"/>
      <c r="E24" s="33"/>
      <c r="F24" s="33"/>
      <c r="G24" s="33"/>
      <c r="H24" s="31"/>
    </row>
    <row r="25" spans="1:8" x14ac:dyDescent="0.25">
      <c r="A25" s="29"/>
      <c r="B25" s="33"/>
      <c r="C25" s="30"/>
      <c r="D25" s="33"/>
      <c r="E25" s="33"/>
      <c r="F25" s="33"/>
      <c r="G25" s="33"/>
      <c r="H25" s="31"/>
    </row>
    <row r="26" spans="1:8" x14ac:dyDescent="0.25">
      <c r="A26" s="29"/>
      <c r="B26" s="33"/>
      <c r="C26" s="30"/>
      <c r="D26" s="33"/>
      <c r="E26" s="33"/>
      <c r="F26" s="33"/>
      <c r="G26" s="33"/>
      <c r="H26" s="31"/>
    </row>
    <row r="27" spans="1:8" x14ac:dyDescent="0.25">
      <c r="A27" s="29"/>
      <c r="B27" s="33"/>
      <c r="C27" s="30"/>
      <c r="D27" s="33"/>
      <c r="E27" s="33"/>
      <c r="F27" s="33"/>
      <c r="G27" s="33"/>
      <c r="H27" s="31"/>
    </row>
    <row r="28" spans="1:8" x14ac:dyDescent="0.25">
      <c r="A28" s="29"/>
      <c r="B28" s="33"/>
      <c r="C28" s="30"/>
      <c r="D28" s="33"/>
      <c r="E28" s="33"/>
      <c r="F28" s="33"/>
      <c r="G28" s="33"/>
      <c r="H28" s="31"/>
    </row>
    <row r="29" spans="1:8" x14ac:dyDescent="0.25">
      <c r="A29" s="29"/>
      <c r="B29" s="33"/>
      <c r="C29" s="30"/>
      <c r="D29" s="33"/>
      <c r="E29" s="33"/>
      <c r="F29" s="33"/>
      <c r="G29" s="33"/>
      <c r="H29" s="31"/>
    </row>
    <row r="30" spans="1:8" x14ac:dyDescent="0.25">
      <c r="A30" s="29"/>
      <c r="B30" s="33"/>
      <c r="C30" s="30"/>
      <c r="D30" s="33"/>
      <c r="E30" s="33"/>
      <c r="F30" s="33"/>
      <c r="G30" s="33"/>
      <c r="H30" s="31"/>
    </row>
    <row r="31" spans="1:8" x14ac:dyDescent="0.25">
      <c r="A31" s="29"/>
      <c r="B31" s="33"/>
      <c r="C31" s="30"/>
      <c r="D31" s="33"/>
      <c r="E31" s="33"/>
      <c r="F31" s="33"/>
      <c r="G31" s="33"/>
      <c r="H31" s="31"/>
    </row>
    <row r="32" spans="1:8" x14ac:dyDescent="0.25">
      <c r="A32" s="29"/>
      <c r="B32" s="33"/>
      <c r="C32" s="30"/>
      <c r="D32" s="33"/>
      <c r="E32" s="33"/>
      <c r="F32" s="33"/>
      <c r="G32" s="33"/>
      <c r="H32" s="31"/>
    </row>
    <row r="33" spans="1:13" x14ac:dyDescent="0.25">
      <c r="A33" s="29"/>
      <c r="B33" s="33"/>
      <c r="C33" s="30"/>
      <c r="D33" s="33"/>
      <c r="E33" s="33"/>
      <c r="F33" s="33"/>
      <c r="G33" s="33"/>
      <c r="H33" s="31"/>
    </row>
    <row r="34" spans="1:13" x14ac:dyDescent="0.25">
      <c r="A34" s="29"/>
      <c r="B34" s="33"/>
      <c r="C34" s="30"/>
      <c r="D34" s="33"/>
      <c r="E34" s="33"/>
      <c r="F34" s="33"/>
      <c r="G34" s="33"/>
      <c r="H34" s="31"/>
    </row>
    <row r="35" spans="1:13" x14ac:dyDescent="0.25">
      <c r="A35" s="29"/>
      <c r="B35" s="33"/>
      <c r="C35" s="30"/>
      <c r="D35" s="33"/>
      <c r="E35" s="33"/>
      <c r="F35" s="33"/>
      <c r="G35" s="33"/>
      <c r="H35" s="31"/>
    </row>
    <row r="36" spans="1:13" x14ac:dyDescent="0.25">
      <c r="A36" s="29"/>
      <c r="B36" s="33"/>
      <c r="C36" s="30"/>
      <c r="D36" s="33"/>
      <c r="E36" s="33"/>
      <c r="F36" s="33"/>
      <c r="G36" s="33"/>
      <c r="H36" s="31"/>
    </row>
    <row r="37" spans="1:13" x14ac:dyDescent="0.25">
      <c r="A37" s="29"/>
      <c r="B37" s="33"/>
      <c r="C37" s="30"/>
      <c r="D37" s="33"/>
      <c r="E37" s="33"/>
      <c r="F37" s="33"/>
      <c r="G37" s="33"/>
      <c r="H37" s="31"/>
    </row>
    <row r="38" spans="1:13" x14ac:dyDescent="0.25">
      <c r="A38" s="29"/>
      <c r="B38" s="33"/>
      <c r="C38" s="30"/>
      <c r="D38" s="33"/>
      <c r="E38" s="33"/>
      <c r="F38" s="33"/>
      <c r="G38" s="33"/>
      <c r="H38" s="31"/>
    </row>
    <row r="39" spans="1:13" x14ac:dyDescent="0.25">
      <c r="A39" s="45" t="s">
        <v>72</v>
      </c>
      <c r="B39" s="33"/>
      <c r="C39" s="30"/>
      <c r="D39" s="33"/>
      <c r="E39" s="33"/>
      <c r="F39" s="33"/>
      <c r="G39" s="33"/>
      <c r="H39" s="31"/>
    </row>
    <row r="40" spans="1:13" x14ac:dyDescent="0.25">
      <c r="A40" s="156" t="s">
        <v>61</v>
      </c>
      <c r="B40" s="156"/>
      <c r="C40" s="156"/>
      <c r="D40" s="34">
        <f>SUM(D11:D39)</f>
        <v>0</v>
      </c>
      <c r="E40" s="34">
        <f>SUM(E11:E39)</f>
        <v>0</v>
      </c>
      <c r="F40" s="34">
        <f>SUM(F11:F39)</f>
        <v>0</v>
      </c>
      <c r="G40" s="34">
        <f>SUM(G11:G39)</f>
        <v>0</v>
      </c>
      <c r="H40" s="34">
        <f>SUM(H11:H39)</f>
        <v>0</v>
      </c>
    </row>
    <row r="41" spans="1:13" x14ac:dyDescent="0.25">
      <c r="A41" s="35" t="s">
        <v>73</v>
      </c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</row>
    <row r="42" spans="1:13" x14ac:dyDescent="0.25">
      <c r="A42" s="35"/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</row>
    <row r="43" spans="1:13" x14ac:dyDescent="0.25">
      <c r="A43" s="36"/>
      <c r="B43" s="36"/>
      <c r="C43" s="36"/>
      <c r="D43" s="36"/>
      <c r="E43" s="36"/>
      <c r="F43" s="36"/>
      <c r="G43" s="36"/>
      <c r="H43" s="37"/>
      <c r="I43" s="37"/>
      <c r="J43" s="37"/>
      <c r="K43" s="37"/>
      <c r="L43" s="37"/>
      <c r="M43" s="37"/>
    </row>
  </sheetData>
  <sheetProtection formatCells="0" formatColumns="0" formatRows="0" insertColumns="0" insertRows="0" insertHyperlinks="0" deleteColumns="0" deleteRows="0" selectLockedCells="1" sort="0" autoFilter="0"/>
  <mergeCells count="20">
    <mergeCell ref="A1:M1"/>
    <mergeCell ref="A2:E2"/>
    <mergeCell ref="F2:H2"/>
    <mergeCell ref="I2:I4"/>
    <mergeCell ref="J2:M2"/>
    <mergeCell ref="A3:A4"/>
    <mergeCell ref="B3:B4"/>
    <mergeCell ref="C3:E3"/>
    <mergeCell ref="H3:H4"/>
    <mergeCell ref="J3:L3"/>
    <mergeCell ref="A40:C40"/>
    <mergeCell ref="M3:M4"/>
    <mergeCell ref="A6:H6"/>
    <mergeCell ref="A8:H8"/>
    <mergeCell ref="A9:A10"/>
    <mergeCell ref="B9:B10"/>
    <mergeCell ref="C9:C10"/>
    <mergeCell ref="D9:E9"/>
    <mergeCell ref="F9:G9"/>
    <mergeCell ref="H9:H10"/>
  </mergeCells>
  <phoneticPr fontId="2" type="noConversion"/>
  <pageMargins left="0.74803149606299213" right="0.6692913385826772" top="0.74803149606299213" bottom="0.98425196850393704" header="0.51181102362204722" footer="0.51181102362204722"/>
  <pageSetup paperSize="9" scale="78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71"/>
  <sheetViews>
    <sheetView workbookViewId="0">
      <selection activeCell="P22" sqref="P22"/>
    </sheetView>
  </sheetViews>
  <sheetFormatPr defaultColWidth="9" defaultRowHeight="14.25" x14ac:dyDescent="0.25"/>
  <cols>
    <col min="1" max="1" width="5" style="64" customWidth="1"/>
    <col min="2" max="2" width="22.1640625" style="64" bestFit="1" customWidth="1"/>
    <col min="3" max="3" width="5" style="64" customWidth="1"/>
    <col min="4" max="5" width="6.1640625" style="64" bestFit="1" customWidth="1"/>
    <col min="6" max="9" width="12.6640625" style="64" customWidth="1"/>
    <col min="10" max="16384" width="9" style="64"/>
  </cols>
  <sheetData>
    <row r="1" spans="1:9" s="63" customFormat="1" ht="23.25" customHeight="1" x14ac:dyDescent="0.25">
      <c r="A1" s="103" t="s">
        <v>121</v>
      </c>
      <c r="B1" s="103"/>
      <c r="C1" s="103"/>
      <c r="D1" s="103"/>
      <c r="E1" s="103"/>
      <c r="F1" s="103"/>
      <c r="G1" s="103"/>
      <c r="H1" s="103"/>
      <c r="I1" s="103"/>
    </row>
    <row r="2" spans="1:9" ht="15.75" x14ac:dyDescent="0.25">
      <c r="A2" s="187"/>
      <c r="B2" s="188"/>
      <c r="C2" s="188"/>
      <c r="D2" s="188"/>
      <c r="E2" s="189"/>
      <c r="F2" s="100" t="s">
        <v>116</v>
      </c>
      <c r="G2" s="99" t="s">
        <v>113</v>
      </c>
      <c r="H2" s="99" t="s">
        <v>114</v>
      </c>
      <c r="I2" s="99" t="s">
        <v>115</v>
      </c>
    </row>
    <row r="3" spans="1:9" ht="26.25" customHeight="1" x14ac:dyDescent="0.25">
      <c r="A3" s="93" t="s">
        <v>75</v>
      </c>
      <c r="B3" s="93" t="s">
        <v>80</v>
      </c>
      <c r="C3" s="94" t="s">
        <v>128</v>
      </c>
      <c r="D3" s="93" t="s">
        <v>76</v>
      </c>
      <c r="E3" s="93" t="s">
        <v>77</v>
      </c>
      <c r="F3" s="95" t="s">
        <v>78</v>
      </c>
      <c r="G3" s="95" t="s">
        <v>78</v>
      </c>
      <c r="H3" s="95" t="s">
        <v>78</v>
      </c>
      <c r="I3" s="95" t="s">
        <v>78</v>
      </c>
    </row>
    <row r="4" spans="1:9" ht="15.75" x14ac:dyDescent="0.25">
      <c r="A4" s="96">
        <v>1</v>
      </c>
      <c r="B4" s="93" t="s">
        <v>82</v>
      </c>
      <c r="C4" s="96">
        <v>1</v>
      </c>
      <c r="D4" s="96"/>
      <c r="E4" s="93" t="s">
        <v>93</v>
      </c>
      <c r="F4" s="95"/>
      <c r="G4" s="97">
        <v>161</v>
      </c>
      <c r="H4" s="97">
        <v>148</v>
      </c>
      <c r="I4" s="97">
        <v>132</v>
      </c>
    </row>
    <row r="5" spans="1:9" ht="15.75" x14ac:dyDescent="0.25">
      <c r="A5" s="96">
        <v>2</v>
      </c>
      <c r="B5" s="93" t="s">
        <v>82</v>
      </c>
      <c r="C5" s="96">
        <v>1</v>
      </c>
      <c r="D5" s="96"/>
      <c r="E5" s="93" t="s">
        <v>94</v>
      </c>
      <c r="F5" s="95"/>
      <c r="G5" s="97">
        <v>105</v>
      </c>
      <c r="H5" s="97">
        <v>99</v>
      </c>
      <c r="I5" s="97">
        <v>81</v>
      </c>
    </row>
    <row r="6" spans="1:9" ht="15.75" x14ac:dyDescent="0.25">
      <c r="A6" s="96">
        <v>3</v>
      </c>
      <c r="B6" s="93" t="s">
        <v>83</v>
      </c>
      <c r="C6" s="96">
        <v>1</v>
      </c>
      <c r="D6" s="96"/>
      <c r="E6" s="93" t="s">
        <v>93</v>
      </c>
      <c r="F6" s="95"/>
      <c r="G6" s="97">
        <v>88</v>
      </c>
      <c r="H6" s="97">
        <v>93</v>
      </c>
      <c r="I6" s="97">
        <v>102</v>
      </c>
    </row>
    <row r="7" spans="1:9" ht="15.75" x14ac:dyDescent="0.25">
      <c r="A7" s="96">
        <v>4</v>
      </c>
      <c r="B7" s="93" t="s">
        <v>83</v>
      </c>
      <c r="C7" s="96">
        <v>1</v>
      </c>
      <c r="D7" s="96"/>
      <c r="E7" s="93" t="s">
        <v>94</v>
      </c>
      <c r="F7" s="95"/>
      <c r="G7" s="97">
        <v>189</v>
      </c>
      <c r="H7" s="97">
        <v>210</v>
      </c>
      <c r="I7" s="98">
        <v>151</v>
      </c>
    </row>
    <row r="8" spans="1:9" ht="15.75" x14ac:dyDescent="0.25">
      <c r="A8" s="96">
        <v>5</v>
      </c>
      <c r="B8" s="93" t="s">
        <v>84</v>
      </c>
      <c r="C8" s="96">
        <v>1</v>
      </c>
      <c r="D8" s="96"/>
      <c r="E8" s="93" t="s">
        <v>93</v>
      </c>
      <c r="F8" s="95"/>
      <c r="G8" s="97">
        <v>171</v>
      </c>
      <c r="H8" s="97">
        <v>104</v>
      </c>
      <c r="I8" s="97">
        <v>114</v>
      </c>
    </row>
    <row r="9" spans="1:9" ht="15.75" x14ac:dyDescent="0.25">
      <c r="A9" s="96">
        <v>6</v>
      </c>
      <c r="B9" s="93" t="s">
        <v>84</v>
      </c>
      <c r="C9" s="96">
        <v>1</v>
      </c>
      <c r="D9" s="96"/>
      <c r="E9" s="93" t="s">
        <v>94</v>
      </c>
      <c r="F9" s="95"/>
      <c r="G9" s="97">
        <v>56</v>
      </c>
      <c r="H9" s="97">
        <v>41</v>
      </c>
      <c r="I9" s="97">
        <v>37</v>
      </c>
    </row>
    <row r="10" spans="1:9" ht="15.75" x14ac:dyDescent="0.25">
      <c r="A10" s="96">
        <v>7</v>
      </c>
      <c r="B10" s="93" t="s">
        <v>85</v>
      </c>
      <c r="C10" s="96">
        <v>1</v>
      </c>
      <c r="D10" s="96"/>
      <c r="E10" s="93" t="s">
        <v>93</v>
      </c>
      <c r="F10" s="95"/>
      <c r="G10" s="97">
        <v>107</v>
      </c>
      <c r="H10" s="97">
        <v>74</v>
      </c>
      <c r="I10" s="97">
        <v>76</v>
      </c>
    </row>
    <row r="11" spans="1:9" ht="15.75" x14ac:dyDescent="0.25">
      <c r="A11" s="96">
        <v>8</v>
      </c>
      <c r="B11" s="93" t="s">
        <v>82</v>
      </c>
      <c r="C11" s="96">
        <v>2</v>
      </c>
      <c r="D11" s="96"/>
      <c r="E11" s="93" t="s">
        <v>93</v>
      </c>
      <c r="F11" s="95"/>
      <c r="G11" s="97">
        <v>113</v>
      </c>
      <c r="H11" s="97">
        <v>96</v>
      </c>
      <c r="I11" s="97">
        <v>107</v>
      </c>
    </row>
    <row r="12" spans="1:9" ht="15.75" x14ac:dyDescent="0.25">
      <c r="A12" s="96">
        <v>9</v>
      </c>
      <c r="B12" s="93" t="s">
        <v>82</v>
      </c>
      <c r="C12" s="96">
        <v>2</v>
      </c>
      <c r="D12" s="96"/>
      <c r="E12" s="93" t="s">
        <v>94</v>
      </c>
      <c r="F12" s="95"/>
      <c r="G12" s="97">
        <v>67</v>
      </c>
      <c r="H12" s="97">
        <v>65</v>
      </c>
      <c r="I12" s="97">
        <v>54</v>
      </c>
    </row>
    <row r="13" spans="1:9" ht="15.75" x14ac:dyDescent="0.25">
      <c r="A13" s="96">
        <v>10</v>
      </c>
      <c r="B13" s="93" t="s">
        <v>83</v>
      </c>
      <c r="C13" s="96">
        <v>2</v>
      </c>
      <c r="D13" s="96"/>
      <c r="E13" s="93" t="s">
        <v>93</v>
      </c>
      <c r="F13" s="95"/>
      <c r="G13" s="97">
        <v>95</v>
      </c>
      <c r="H13" s="97">
        <v>100</v>
      </c>
      <c r="I13" s="97">
        <v>93</v>
      </c>
    </row>
    <row r="14" spans="1:9" ht="15.75" x14ac:dyDescent="0.25">
      <c r="A14" s="96">
        <v>11</v>
      </c>
      <c r="B14" s="93" t="s">
        <v>83</v>
      </c>
      <c r="C14" s="96">
        <v>2</v>
      </c>
      <c r="D14" s="96"/>
      <c r="E14" s="93" t="s">
        <v>94</v>
      </c>
      <c r="F14" s="95"/>
      <c r="G14" s="97">
        <v>160</v>
      </c>
      <c r="H14" s="97">
        <v>164</v>
      </c>
      <c r="I14" s="97">
        <v>171</v>
      </c>
    </row>
    <row r="15" spans="1:9" ht="15.75" x14ac:dyDescent="0.25">
      <c r="A15" s="96">
        <v>12</v>
      </c>
      <c r="B15" s="93" t="s">
        <v>84</v>
      </c>
      <c r="C15" s="96">
        <v>2</v>
      </c>
      <c r="D15" s="96"/>
      <c r="E15" s="93" t="s">
        <v>93</v>
      </c>
      <c r="F15" s="95"/>
      <c r="G15" s="97">
        <v>118</v>
      </c>
      <c r="H15" s="97">
        <v>104</v>
      </c>
      <c r="I15" s="97">
        <v>117</v>
      </c>
    </row>
    <row r="16" spans="1:9" ht="15.75" x14ac:dyDescent="0.25">
      <c r="A16" s="96">
        <v>13</v>
      </c>
      <c r="B16" s="93" t="s">
        <v>84</v>
      </c>
      <c r="C16" s="96">
        <v>2</v>
      </c>
      <c r="D16" s="96"/>
      <c r="E16" s="93" t="s">
        <v>94</v>
      </c>
      <c r="F16" s="95"/>
      <c r="G16" s="97">
        <v>41</v>
      </c>
      <c r="H16" s="97">
        <v>31</v>
      </c>
      <c r="I16" s="97">
        <v>23</v>
      </c>
    </row>
    <row r="17" spans="1:9" ht="15.75" x14ac:dyDescent="0.25">
      <c r="A17" s="96">
        <v>14</v>
      </c>
      <c r="B17" s="93" t="s">
        <v>85</v>
      </c>
      <c r="C17" s="96">
        <v>2</v>
      </c>
      <c r="D17" s="96"/>
      <c r="E17" s="93" t="s">
        <v>93</v>
      </c>
      <c r="F17" s="95"/>
      <c r="G17" s="97">
        <v>84</v>
      </c>
      <c r="H17" s="97">
        <v>108</v>
      </c>
      <c r="I17" s="97">
        <v>83</v>
      </c>
    </row>
    <row r="18" spans="1:9" ht="15.75" x14ac:dyDescent="0.25">
      <c r="A18" s="96">
        <v>15</v>
      </c>
      <c r="B18" s="93" t="s">
        <v>82</v>
      </c>
      <c r="C18" s="96">
        <v>3</v>
      </c>
      <c r="D18" s="96"/>
      <c r="E18" s="93" t="s">
        <v>93</v>
      </c>
      <c r="F18" s="95"/>
      <c r="G18" s="97">
        <v>107</v>
      </c>
      <c r="H18" s="97">
        <v>105</v>
      </c>
      <c r="I18" s="97">
        <v>97</v>
      </c>
    </row>
    <row r="19" spans="1:9" ht="15.75" x14ac:dyDescent="0.25">
      <c r="A19" s="96">
        <v>16</v>
      </c>
      <c r="B19" s="93" t="s">
        <v>82</v>
      </c>
      <c r="C19" s="96">
        <v>3</v>
      </c>
      <c r="D19" s="96"/>
      <c r="E19" s="93" t="s">
        <v>94</v>
      </c>
      <c r="F19" s="95"/>
      <c r="G19" s="97">
        <v>65</v>
      </c>
      <c r="H19" s="97">
        <v>56</v>
      </c>
      <c r="I19" s="97">
        <v>55</v>
      </c>
    </row>
    <row r="20" spans="1:9" ht="15.75" x14ac:dyDescent="0.25">
      <c r="A20" s="96">
        <v>17</v>
      </c>
      <c r="B20" s="93" t="s">
        <v>83</v>
      </c>
      <c r="C20" s="96">
        <v>3</v>
      </c>
      <c r="D20" s="96"/>
      <c r="E20" s="93" t="s">
        <v>93</v>
      </c>
      <c r="F20" s="95"/>
      <c r="G20" s="97">
        <v>97</v>
      </c>
      <c r="H20" s="97">
        <v>107</v>
      </c>
      <c r="I20" s="97">
        <v>89</v>
      </c>
    </row>
    <row r="21" spans="1:9" ht="15.75" x14ac:dyDescent="0.25">
      <c r="A21" s="96">
        <v>18</v>
      </c>
      <c r="B21" s="93" t="s">
        <v>83</v>
      </c>
      <c r="C21" s="96">
        <v>3</v>
      </c>
      <c r="D21" s="96"/>
      <c r="E21" s="93" t="s">
        <v>94</v>
      </c>
      <c r="F21" s="95"/>
      <c r="G21" s="97">
        <v>191</v>
      </c>
      <c r="H21" s="97">
        <v>216</v>
      </c>
      <c r="I21" s="97">
        <v>220</v>
      </c>
    </row>
    <row r="22" spans="1:9" ht="15.75" x14ac:dyDescent="0.25">
      <c r="A22" s="96">
        <v>19</v>
      </c>
      <c r="B22" s="93" t="s">
        <v>86</v>
      </c>
      <c r="C22" s="96">
        <v>3</v>
      </c>
      <c r="D22" s="96"/>
      <c r="E22" s="93" t="s">
        <v>93</v>
      </c>
      <c r="F22" s="95"/>
      <c r="G22" s="97">
        <v>88</v>
      </c>
      <c r="H22" s="97">
        <v>85</v>
      </c>
      <c r="I22" s="97">
        <v>74</v>
      </c>
    </row>
    <row r="23" spans="1:9" ht="15.75" x14ac:dyDescent="0.25">
      <c r="A23" s="96">
        <v>20</v>
      </c>
      <c r="B23" s="93" t="s">
        <v>86</v>
      </c>
      <c r="C23" s="96">
        <v>3</v>
      </c>
      <c r="D23" s="96"/>
      <c r="E23" s="93" t="s">
        <v>94</v>
      </c>
      <c r="F23" s="95"/>
      <c r="G23" s="97">
        <v>42</v>
      </c>
      <c r="H23" s="97">
        <v>38</v>
      </c>
      <c r="I23" s="97">
        <v>30</v>
      </c>
    </row>
    <row r="24" spans="1:9" ht="15.75" x14ac:dyDescent="0.25">
      <c r="A24" s="96">
        <v>21</v>
      </c>
      <c r="B24" s="93" t="s">
        <v>88</v>
      </c>
      <c r="C24" s="96">
        <v>3</v>
      </c>
      <c r="D24" s="96"/>
      <c r="E24" s="93" t="s">
        <v>93</v>
      </c>
      <c r="F24" s="95"/>
      <c r="G24" s="97">
        <v>86</v>
      </c>
      <c r="H24" s="97">
        <v>71</v>
      </c>
      <c r="I24" s="97">
        <v>72</v>
      </c>
    </row>
    <row r="25" spans="1:9" ht="15.75" x14ac:dyDescent="0.25">
      <c r="A25" s="96">
        <v>22</v>
      </c>
      <c r="B25" s="93" t="s">
        <v>88</v>
      </c>
      <c r="C25" s="96">
        <v>3</v>
      </c>
      <c r="D25" s="96"/>
      <c r="E25" s="93" t="s">
        <v>94</v>
      </c>
      <c r="F25" s="95"/>
      <c r="G25" s="97">
        <v>38</v>
      </c>
      <c r="H25" s="97">
        <v>27</v>
      </c>
      <c r="I25" s="97">
        <v>26</v>
      </c>
    </row>
    <row r="26" spans="1:9" ht="15.75" x14ac:dyDescent="0.25">
      <c r="A26" s="96">
        <v>23</v>
      </c>
      <c r="B26" s="93" t="s">
        <v>85</v>
      </c>
      <c r="C26" s="96">
        <v>3</v>
      </c>
      <c r="D26" s="96"/>
      <c r="E26" s="93" t="s">
        <v>93</v>
      </c>
      <c r="F26" s="95"/>
      <c r="G26" s="97">
        <v>112</v>
      </c>
      <c r="H26" s="97">
        <v>105</v>
      </c>
      <c r="I26" s="97">
        <v>100</v>
      </c>
    </row>
    <row r="27" spans="1:9" ht="15.75" x14ac:dyDescent="0.25">
      <c r="A27" s="96">
        <v>24</v>
      </c>
      <c r="B27" s="93" t="s">
        <v>87</v>
      </c>
      <c r="C27" s="96">
        <v>3</v>
      </c>
      <c r="D27" s="96"/>
      <c r="E27" s="93" t="s">
        <v>93</v>
      </c>
      <c r="F27" s="95"/>
      <c r="G27" s="97">
        <v>58</v>
      </c>
      <c r="H27" s="97">
        <v>61</v>
      </c>
      <c r="I27" s="97">
        <v>51</v>
      </c>
    </row>
    <row r="28" spans="1:9" ht="15.75" x14ac:dyDescent="0.25">
      <c r="A28" s="96">
        <v>25</v>
      </c>
      <c r="B28" s="93" t="s">
        <v>79</v>
      </c>
      <c r="C28" s="96">
        <v>3</v>
      </c>
      <c r="D28" s="96"/>
      <c r="E28" s="93" t="s">
        <v>93</v>
      </c>
      <c r="F28" s="95">
        <v>85</v>
      </c>
      <c r="G28" s="95">
        <v>104</v>
      </c>
      <c r="H28" s="95">
        <v>104</v>
      </c>
      <c r="I28" s="95" t="s">
        <v>125</v>
      </c>
    </row>
    <row r="29" spans="1:9" ht="15.75" x14ac:dyDescent="0.25">
      <c r="A29" s="96">
        <v>26</v>
      </c>
      <c r="B29" s="93" t="s">
        <v>79</v>
      </c>
      <c r="C29" s="96">
        <v>3</v>
      </c>
      <c r="D29" s="96"/>
      <c r="E29" s="93" t="s">
        <v>94</v>
      </c>
      <c r="F29" s="95">
        <v>38</v>
      </c>
      <c r="G29" s="95">
        <v>35</v>
      </c>
      <c r="H29" s="95">
        <v>33</v>
      </c>
      <c r="I29" s="95" t="s">
        <v>125</v>
      </c>
    </row>
    <row r="30" spans="1:9" ht="15.75" x14ac:dyDescent="0.25">
      <c r="A30" s="96">
        <v>27</v>
      </c>
      <c r="B30" s="93" t="s">
        <v>89</v>
      </c>
      <c r="C30" s="96">
        <v>3</v>
      </c>
      <c r="D30" s="96"/>
      <c r="E30" s="93" t="s">
        <v>93</v>
      </c>
      <c r="F30" s="95"/>
      <c r="G30" s="97">
        <v>159</v>
      </c>
      <c r="H30" s="97">
        <v>126</v>
      </c>
      <c r="I30" s="95" t="s">
        <v>125</v>
      </c>
    </row>
    <row r="31" spans="1:9" ht="15.75" x14ac:dyDescent="0.25">
      <c r="A31" s="96">
        <v>28</v>
      </c>
      <c r="B31" s="93" t="s">
        <v>82</v>
      </c>
      <c r="C31" s="96">
        <v>4</v>
      </c>
      <c r="D31" s="96"/>
      <c r="E31" s="93" t="s">
        <v>93</v>
      </c>
      <c r="F31" s="95"/>
      <c r="G31" s="97">
        <v>112</v>
      </c>
      <c r="H31" s="97">
        <v>120</v>
      </c>
      <c r="I31" s="97">
        <v>107</v>
      </c>
    </row>
    <row r="32" spans="1:9" ht="15.75" x14ac:dyDescent="0.25">
      <c r="A32" s="96">
        <v>29</v>
      </c>
      <c r="B32" s="93" t="s">
        <v>82</v>
      </c>
      <c r="C32" s="96">
        <v>4</v>
      </c>
      <c r="D32" s="96"/>
      <c r="E32" s="93" t="s">
        <v>94</v>
      </c>
      <c r="F32" s="95"/>
      <c r="G32" s="97">
        <v>65</v>
      </c>
      <c r="H32" s="97">
        <v>56</v>
      </c>
      <c r="I32" s="97">
        <v>61</v>
      </c>
    </row>
    <row r="33" spans="1:9" ht="15.75" x14ac:dyDescent="0.25">
      <c r="A33" s="96">
        <v>30</v>
      </c>
      <c r="B33" s="93" t="s">
        <v>83</v>
      </c>
      <c r="C33" s="96">
        <v>4</v>
      </c>
      <c r="D33" s="96"/>
      <c r="E33" s="93" t="s">
        <v>93</v>
      </c>
      <c r="F33" s="95"/>
      <c r="G33" s="97">
        <v>95</v>
      </c>
      <c r="H33" s="97">
        <v>109</v>
      </c>
      <c r="I33" s="97">
        <v>99</v>
      </c>
    </row>
    <row r="34" spans="1:9" ht="15.75" x14ac:dyDescent="0.25">
      <c r="A34" s="96">
        <v>31</v>
      </c>
      <c r="B34" s="93" t="s">
        <v>83</v>
      </c>
      <c r="C34" s="96">
        <v>4</v>
      </c>
      <c r="D34" s="96"/>
      <c r="E34" s="93" t="s">
        <v>94</v>
      </c>
      <c r="F34" s="95"/>
      <c r="G34" s="97">
        <v>186</v>
      </c>
      <c r="H34" s="97">
        <v>173</v>
      </c>
      <c r="I34" s="97">
        <v>175</v>
      </c>
    </row>
    <row r="35" spans="1:9" ht="15.75" x14ac:dyDescent="0.25">
      <c r="A35" s="96">
        <v>32</v>
      </c>
      <c r="B35" s="93" t="s">
        <v>86</v>
      </c>
      <c r="C35" s="96">
        <v>4</v>
      </c>
      <c r="D35" s="96"/>
      <c r="E35" s="93" t="s">
        <v>93</v>
      </c>
      <c r="F35" s="95"/>
      <c r="G35" s="97">
        <v>81</v>
      </c>
      <c r="H35" s="97">
        <v>81</v>
      </c>
      <c r="I35" s="97">
        <v>75</v>
      </c>
    </row>
    <row r="36" spans="1:9" ht="15.75" x14ac:dyDescent="0.25">
      <c r="A36" s="96">
        <v>33</v>
      </c>
      <c r="B36" s="93" t="s">
        <v>86</v>
      </c>
      <c r="C36" s="96">
        <v>4</v>
      </c>
      <c r="D36" s="96"/>
      <c r="E36" s="93" t="s">
        <v>94</v>
      </c>
      <c r="F36" s="95"/>
      <c r="G36" s="97">
        <v>42</v>
      </c>
      <c r="H36" s="97">
        <v>35</v>
      </c>
      <c r="I36" s="97">
        <v>37</v>
      </c>
    </row>
    <row r="37" spans="1:9" ht="15.75" x14ac:dyDescent="0.25">
      <c r="A37" s="96">
        <v>34</v>
      </c>
      <c r="B37" s="93" t="s">
        <v>88</v>
      </c>
      <c r="C37" s="96">
        <v>4</v>
      </c>
      <c r="D37" s="96"/>
      <c r="E37" s="93" t="s">
        <v>93</v>
      </c>
      <c r="F37" s="95"/>
      <c r="G37" s="97">
        <v>112</v>
      </c>
      <c r="H37" s="97">
        <v>90</v>
      </c>
      <c r="I37" s="97">
        <v>93</v>
      </c>
    </row>
    <row r="38" spans="1:9" ht="15.75" x14ac:dyDescent="0.25">
      <c r="A38" s="96">
        <v>35</v>
      </c>
      <c r="B38" s="93" t="s">
        <v>88</v>
      </c>
      <c r="C38" s="96">
        <v>4</v>
      </c>
      <c r="D38" s="96"/>
      <c r="E38" s="93" t="s">
        <v>94</v>
      </c>
      <c r="F38" s="95"/>
      <c r="G38" s="97">
        <v>31</v>
      </c>
      <c r="H38" s="97">
        <v>29</v>
      </c>
      <c r="I38" s="97">
        <v>21</v>
      </c>
    </row>
    <row r="39" spans="1:9" ht="15.75" x14ac:dyDescent="0.25">
      <c r="A39" s="96">
        <v>36</v>
      </c>
      <c r="B39" s="93" t="s">
        <v>85</v>
      </c>
      <c r="C39" s="96">
        <v>4</v>
      </c>
      <c r="D39" s="96"/>
      <c r="E39" s="93" t="s">
        <v>93</v>
      </c>
      <c r="F39" s="95"/>
      <c r="G39" s="97">
        <v>112</v>
      </c>
      <c r="H39" s="97">
        <v>127</v>
      </c>
      <c r="I39" s="97">
        <v>111</v>
      </c>
    </row>
    <row r="40" spans="1:9" ht="15.75" x14ac:dyDescent="0.25">
      <c r="A40" s="96">
        <v>37</v>
      </c>
      <c r="B40" s="93" t="s">
        <v>87</v>
      </c>
      <c r="C40" s="96">
        <v>4</v>
      </c>
      <c r="D40" s="96"/>
      <c r="E40" s="93" t="s">
        <v>93</v>
      </c>
      <c r="F40" s="95"/>
      <c r="G40" s="97">
        <v>56</v>
      </c>
      <c r="H40" s="97">
        <v>56</v>
      </c>
      <c r="I40" s="97">
        <v>53</v>
      </c>
    </row>
    <row r="41" spans="1:9" ht="15.75" x14ac:dyDescent="0.25">
      <c r="A41" s="96">
        <v>38</v>
      </c>
      <c r="B41" s="93" t="s">
        <v>79</v>
      </c>
      <c r="C41" s="96">
        <v>4</v>
      </c>
      <c r="D41" s="96"/>
      <c r="E41" s="93" t="s">
        <v>93</v>
      </c>
      <c r="F41" s="95">
        <v>78</v>
      </c>
      <c r="G41" s="95">
        <v>100</v>
      </c>
      <c r="H41" s="95">
        <v>108</v>
      </c>
      <c r="I41" s="95" t="s">
        <v>125</v>
      </c>
    </row>
    <row r="42" spans="1:9" ht="15.75" x14ac:dyDescent="0.25">
      <c r="A42" s="96">
        <v>39</v>
      </c>
      <c r="B42" s="93" t="s">
        <v>79</v>
      </c>
      <c r="C42" s="96">
        <v>4</v>
      </c>
      <c r="D42" s="96"/>
      <c r="E42" s="93" t="s">
        <v>94</v>
      </c>
      <c r="F42" s="95">
        <v>38</v>
      </c>
      <c r="G42" s="95">
        <v>33</v>
      </c>
      <c r="H42" s="95">
        <v>33</v>
      </c>
      <c r="I42" s="95" t="s">
        <v>125</v>
      </c>
    </row>
    <row r="43" spans="1:9" ht="15.75" x14ac:dyDescent="0.25">
      <c r="A43" s="96">
        <v>40</v>
      </c>
      <c r="B43" s="93" t="s">
        <v>89</v>
      </c>
      <c r="C43" s="96">
        <v>4</v>
      </c>
      <c r="D43" s="96"/>
      <c r="E43" s="93" t="s">
        <v>93</v>
      </c>
      <c r="F43" s="95"/>
      <c r="G43" s="97">
        <v>155</v>
      </c>
      <c r="H43" s="97">
        <v>139</v>
      </c>
      <c r="I43" s="95" t="s">
        <v>125</v>
      </c>
    </row>
    <row r="44" spans="1:9" ht="15.75" x14ac:dyDescent="0.25">
      <c r="A44" s="96">
        <v>41</v>
      </c>
      <c r="B44" s="93" t="s">
        <v>82</v>
      </c>
      <c r="C44" s="96">
        <v>5</v>
      </c>
      <c r="D44" s="96"/>
      <c r="E44" s="93" t="s">
        <v>93</v>
      </c>
      <c r="F44" s="95"/>
      <c r="G44" s="97">
        <v>105</v>
      </c>
      <c r="H44" s="97">
        <v>93</v>
      </c>
      <c r="I44" s="97">
        <v>95</v>
      </c>
    </row>
    <row r="45" spans="1:9" ht="15.75" x14ac:dyDescent="0.25">
      <c r="A45" s="96">
        <v>42</v>
      </c>
      <c r="B45" s="93" t="s">
        <v>82</v>
      </c>
      <c r="C45" s="96">
        <v>5</v>
      </c>
      <c r="D45" s="96"/>
      <c r="E45" s="93" t="s">
        <v>94</v>
      </c>
      <c r="F45" s="95"/>
      <c r="G45" s="97">
        <v>65</v>
      </c>
      <c r="H45" s="97">
        <v>51</v>
      </c>
      <c r="I45" s="97">
        <v>61</v>
      </c>
    </row>
    <row r="46" spans="1:9" ht="15.75" x14ac:dyDescent="0.25">
      <c r="A46" s="96">
        <v>43</v>
      </c>
      <c r="B46" s="93" t="s">
        <v>83</v>
      </c>
      <c r="C46" s="96">
        <v>5</v>
      </c>
      <c r="D46" s="96"/>
      <c r="E46" s="93" t="s">
        <v>93</v>
      </c>
      <c r="F46" s="95"/>
      <c r="G46" s="97">
        <v>105</v>
      </c>
      <c r="H46" s="97">
        <v>112</v>
      </c>
      <c r="I46" s="98">
        <v>98</v>
      </c>
    </row>
    <row r="47" spans="1:9" ht="15.75" x14ac:dyDescent="0.25">
      <c r="A47" s="96">
        <v>44</v>
      </c>
      <c r="B47" s="93" t="s">
        <v>83</v>
      </c>
      <c r="C47" s="96">
        <v>5</v>
      </c>
      <c r="D47" s="96"/>
      <c r="E47" s="93" t="s">
        <v>94</v>
      </c>
      <c r="F47" s="95"/>
      <c r="G47" s="97">
        <v>200</v>
      </c>
      <c r="H47" s="97">
        <v>180</v>
      </c>
      <c r="I47" s="97">
        <v>196</v>
      </c>
    </row>
    <row r="48" spans="1:9" ht="15.75" x14ac:dyDescent="0.25">
      <c r="A48" s="96">
        <v>45</v>
      </c>
      <c r="B48" s="93" t="s">
        <v>86</v>
      </c>
      <c r="C48" s="96">
        <v>5</v>
      </c>
      <c r="D48" s="96"/>
      <c r="E48" s="93" t="s">
        <v>93</v>
      </c>
      <c r="F48" s="95"/>
      <c r="G48" s="97">
        <v>88</v>
      </c>
      <c r="H48" s="97">
        <v>93</v>
      </c>
      <c r="I48" s="97">
        <v>83</v>
      </c>
    </row>
    <row r="49" spans="1:9" ht="15.75" x14ac:dyDescent="0.25">
      <c r="A49" s="96">
        <v>46</v>
      </c>
      <c r="B49" s="93" t="s">
        <v>86</v>
      </c>
      <c r="C49" s="96">
        <v>5</v>
      </c>
      <c r="D49" s="96"/>
      <c r="E49" s="93" t="s">
        <v>94</v>
      </c>
      <c r="F49" s="95"/>
      <c r="G49" s="97">
        <v>42</v>
      </c>
      <c r="H49" s="97">
        <v>42</v>
      </c>
      <c r="I49" s="97">
        <v>34</v>
      </c>
    </row>
    <row r="50" spans="1:9" ht="15.75" x14ac:dyDescent="0.25">
      <c r="A50" s="96">
        <v>47</v>
      </c>
      <c r="B50" s="93" t="s">
        <v>88</v>
      </c>
      <c r="C50" s="96">
        <v>5</v>
      </c>
      <c r="D50" s="96"/>
      <c r="E50" s="93" t="s">
        <v>93</v>
      </c>
      <c r="F50" s="95"/>
      <c r="G50" s="97">
        <v>107</v>
      </c>
      <c r="H50" s="97">
        <v>99</v>
      </c>
      <c r="I50" s="97">
        <v>85</v>
      </c>
    </row>
    <row r="51" spans="1:9" ht="15.75" x14ac:dyDescent="0.25">
      <c r="A51" s="96">
        <v>48</v>
      </c>
      <c r="B51" s="93" t="s">
        <v>88</v>
      </c>
      <c r="C51" s="96">
        <v>5</v>
      </c>
      <c r="D51" s="96"/>
      <c r="E51" s="93" t="s">
        <v>94</v>
      </c>
      <c r="F51" s="95"/>
      <c r="G51" s="97">
        <v>26</v>
      </c>
      <c r="H51" s="97">
        <v>21</v>
      </c>
      <c r="I51" s="97">
        <v>21</v>
      </c>
    </row>
    <row r="52" spans="1:9" ht="15.75" x14ac:dyDescent="0.25">
      <c r="A52" s="96">
        <v>49</v>
      </c>
      <c r="B52" s="93" t="s">
        <v>97</v>
      </c>
      <c r="C52" s="96">
        <v>5</v>
      </c>
      <c r="D52" s="96"/>
      <c r="E52" s="93" t="s">
        <v>93</v>
      </c>
      <c r="F52" s="95"/>
      <c r="G52" s="97">
        <v>121</v>
      </c>
      <c r="H52" s="97">
        <v>135</v>
      </c>
      <c r="I52" s="97">
        <v>109</v>
      </c>
    </row>
    <row r="53" spans="1:9" ht="15.75" x14ac:dyDescent="0.25">
      <c r="A53" s="96">
        <v>50</v>
      </c>
      <c r="B53" s="93" t="s">
        <v>97</v>
      </c>
      <c r="C53" s="96">
        <v>5</v>
      </c>
      <c r="D53" s="96"/>
      <c r="E53" s="93" t="s">
        <v>94</v>
      </c>
      <c r="F53" s="95"/>
      <c r="G53" s="97">
        <v>54</v>
      </c>
      <c r="H53" s="97">
        <v>68</v>
      </c>
      <c r="I53" s="97">
        <v>61</v>
      </c>
    </row>
    <row r="54" spans="1:9" ht="15.75" x14ac:dyDescent="0.25">
      <c r="A54" s="96">
        <v>51</v>
      </c>
      <c r="B54" s="93" t="s">
        <v>85</v>
      </c>
      <c r="C54" s="96">
        <v>5</v>
      </c>
      <c r="D54" s="96"/>
      <c r="E54" s="93" t="s">
        <v>93</v>
      </c>
      <c r="F54" s="95"/>
      <c r="G54" s="97">
        <v>121</v>
      </c>
      <c r="H54" s="97">
        <v>135</v>
      </c>
      <c r="I54" s="97">
        <v>109</v>
      </c>
    </row>
    <row r="55" spans="1:9" ht="15.75" x14ac:dyDescent="0.25">
      <c r="A55" s="96">
        <v>52</v>
      </c>
      <c r="B55" s="93" t="s">
        <v>87</v>
      </c>
      <c r="C55" s="96">
        <v>5</v>
      </c>
      <c r="D55" s="96"/>
      <c r="E55" s="93" t="s">
        <v>93</v>
      </c>
      <c r="F55" s="95"/>
      <c r="G55" s="97">
        <v>54</v>
      </c>
      <c r="H55" s="97">
        <v>68</v>
      </c>
      <c r="I55" s="97">
        <v>61</v>
      </c>
    </row>
    <row r="56" spans="1:9" ht="15.75" x14ac:dyDescent="0.25">
      <c r="A56" s="96">
        <v>53</v>
      </c>
      <c r="B56" s="93" t="s">
        <v>79</v>
      </c>
      <c r="C56" s="96">
        <v>5</v>
      </c>
      <c r="D56" s="96"/>
      <c r="E56" s="93" t="s">
        <v>93</v>
      </c>
      <c r="F56" s="95">
        <v>72</v>
      </c>
      <c r="G56" s="95">
        <v>86</v>
      </c>
      <c r="H56" s="95">
        <v>97</v>
      </c>
      <c r="I56" s="95" t="s">
        <v>125</v>
      </c>
    </row>
    <row r="57" spans="1:9" ht="15.75" x14ac:dyDescent="0.25">
      <c r="A57" s="96">
        <v>54</v>
      </c>
      <c r="B57" s="93" t="s">
        <v>79</v>
      </c>
      <c r="C57" s="96">
        <v>5</v>
      </c>
      <c r="D57" s="96"/>
      <c r="E57" s="93" t="s">
        <v>94</v>
      </c>
      <c r="F57" s="95">
        <v>39</v>
      </c>
      <c r="G57" s="95">
        <v>33</v>
      </c>
      <c r="H57" s="95">
        <v>33</v>
      </c>
      <c r="I57" s="95" t="s">
        <v>125</v>
      </c>
    </row>
    <row r="58" spans="1:9" ht="15.75" x14ac:dyDescent="0.25">
      <c r="A58" s="96">
        <v>55</v>
      </c>
      <c r="B58" s="93" t="s">
        <v>89</v>
      </c>
      <c r="C58" s="96">
        <v>5</v>
      </c>
      <c r="D58" s="96"/>
      <c r="E58" s="93" t="s">
        <v>93</v>
      </c>
      <c r="F58" s="95"/>
      <c r="G58" s="97">
        <v>157</v>
      </c>
      <c r="H58" s="97">
        <v>129</v>
      </c>
      <c r="I58" s="95" t="s">
        <v>125</v>
      </c>
    </row>
    <row r="59" spans="1:9" ht="15.75" x14ac:dyDescent="0.25">
      <c r="A59" s="96">
        <v>56</v>
      </c>
      <c r="B59" s="93" t="s">
        <v>82</v>
      </c>
      <c r="C59" s="96">
        <v>6</v>
      </c>
      <c r="D59" s="96"/>
      <c r="E59" s="93" t="s">
        <v>93</v>
      </c>
      <c r="F59" s="95"/>
      <c r="G59" s="97">
        <v>102</v>
      </c>
      <c r="H59" s="97">
        <v>107</v>
      </c>
      <c r="I59" s="97">
        <v>102</v>
      </c>
    </row>
    <row r="60" spans="1:9" ht="15.75" x14ac:dyDescent="0.25">
      <c r="A60" s="96">
        <v>57</v>
      </c>
      <c r="B60" s="93" t="s">
        <v>82</v>
      </c>
      <c r="C60" s="96">
        <v>6</v>
      </c>
      <c r="D60" s="96"/>
      <c r="E60" s="93" t="s">
        <v>94</v>
      </c>
      <c r="F60" s="95"/>
      <c r="G60" s="97">
        <v>65</v>
      </c>
      <c r="H60" s="97">
        <v>58</v>
      </c>
      <c r="I60" s="97">
        <v>60</v>
      </c>
    </row>
    <row r="61" spans="1:9" ht="15.75" x14ac:dyDescent="0.25">
      <c r="A61" s="96">
        <v>58</v>
      </c>
      <c r="B61" s="93" t="s">
        <v>83</v>
      </c>
      <c r="C61" s="96">
        <v>6</v>
      </c>
      <c r="D61" s="96"/>
      <c r="E61" s="93" t="s">
        <v>93</v>
      </c>
      <c r="F61" s="95"/>
      <c r="G61" s="97">
        <v>91</v>
      </c>
      <c r="H61" s="97">
        <v>107</v>
      </c>
      <c r="I61" s="97">
        <v>82</v>
      </c>
    </row>
    <row r="62" spans="1:9" ht="15.75" x14ac:dyDescent="0.25">
      <c r="A62" s="96">
        <v>59</v>
      </c>
      <c r="B62" s="93" t="s">
        <v>83</v>
      </c>
      <c r="C62" s="96">
        <v>6</v>
      </c>
      <c r="D62" s="96"/>
      <c r="E62" s="93" t="s">
        <v>94</v>
      </c>
      <c r="F62" s="95"/>
      <c r="G62" s="97">
        <v>134</v>
      </c>
      <c r="H62" s="97">
        <v>137</v>
      </c>
      <c r="I62" s="97">
        <v>129</v>
      </c>
    </row>
    <row r="63" spans="1:9" ht="15.75" x14ac:dyDescent="0.25">
      <c r="A63" s="96">
        <v>60</v>
      </c>
      <c r="B63" s="93" t="s">
        <v>90</v>
      </c>
      <c r="C63" s="96">
        <v>6</v>
      </c>
      <c r="D63" s="96"/>
      <c r="E63" s="93" t="s">
        <v>93</v>
      </c>
      <c r="F63" s="95"/>
      <c r="G63" s="97">
        <v>91</v>
      </c>
      <c r="H63" s="97">
        <v>74</v>
      </c>
      <c r="I63" s="97">
        <v>88</v>
      </c>
    </row>
    <row r="64" spans="1:9" ht="15.75" x14ac:dyDescent="0.25">
      <c r="A64" s="96">
        <v>61</v>
      </c>
      <c r="B64" s="93" t="s">
        <v>90</v>
      </c>
      <c r="C64" s="96">
        <v>6</v>
      </c>
      <c r="D64" s="96"/>
      <c r="E64" s="93" t="s">
        <v>94</v>
      </c>
      <c r="F64" s="95"/>
      <c r="G64" s="97">
        <v>51</v>
      </c>
      <c r="H64" s="97">
        <v>37</v>
      </c>
      <c r="I64" s="97">
        <v>36</v>
      </c>
    </row>
    <row r="65" spans="1:9" ht="15.75" x14ac:dyDescent="0.25">
      <c r="A65" s="96">
        <v>62</v>
      </c>
      <c r="B65" s="93" t="s">
        <v>88</v>
      </c>
      <c r="C65" s="96">
        <v>6</v>
      </c>
      <c r="D65" s="96"/>
      <c r="E65" s="93" t="s">
        <v>93</v>
      </c>
      <c r="F65" s="95"/>
      <c r="G65" s="97">
        <v>107</v>
      </c>
      <c r="H65" s="97">
        <v>84</v>
      </c>
      <c r="I65" s="97">
        <v>114</v>
      </c>
    </row>
    <row r="66" spans="1:9" ht="15.75" x14ac:dyDescent="0.25">
      <c r="A66" s="96">
        <v>63</v>
      </c>
      <c r="B66" s="93" t="s">
        <v>88</v>
      </c>
      <c r="C66" s="96">
        <v>6</v>
      </c>
      <c r="D66" s="96"/>
      <c r="E66" s="93" t="s">
        <v>94</v>
      </c>
      <c r="F66" s="95"/>
      <c r="G66" s="97">
        <v>23</v>
      </c>
      <c r="H66" s="97">
        <v>20</v>
      </c>
      <c r="I66" s="97">
        <v>24</v>
      </c>
    </row>
    <row r="67" spans="1:9" ht="15.75" x14ac:dyDescent="0.25">
      <c r="A67" s="96">
        <v>64</v>
      </c>
      <c r="B67" s="93" t="s">
        <v>85</v>
      </c>
      <c r="C67" s="96">
        <v>6</v>
      </c>
      <c r="D67" s="96"/>
      <c r="E67" s="93" t="s">
        <v>93</v>
      </c>
      <c r="F67" s="95"/>
      <c r="G67" s="97">
        <v>154</v>
      </c>
      <c r="H67" s="97">
        <v>126</v>
      </c>
      <c r="I67" s="97">
        <v>113</v>
      </c>
    </row>
    <row r="68" spans="1:9" ht="15.75" x14ac:dyDescent="0.25">
      <c r="A68" s="96">
        <v>65</v>
      </c>
      <c r="B68" s="93" t="s">
        <v>87</v>
      </c>
      <c r="C68" s="96">
        <v>6</v>
      </c>
      <c r="D68" s="96"/>
      <c r="E68" s="93" t="s">
        <v>93</v>
      </c>
      <c r="F68" s="95"/>
      <c r="G68" s="97">
        <v>63</v>
      </c>
      <c r="H68" s="97">
        <v>64</v>
      </c>
      <c r="I68" s="97">
        <v>57</v>
      </c>
    </row>
    <row r="69" spans="1:9" ht="16.5" x14ac:dyDescent="0.25">
      <c r="A69" s="96">
        <v>66</v>
      </c>
      <c r="B69" s="93" t="s">
        <v>79</v>
      </c>
      <c r="C69" s="96">
        <v>6</v>
      </c>
      <c r="D69" s="96"/>
      <c r="E69" s="93" t="s">
        <v>93</v>
      </c>
      <c r="F69" s="95"/>
      <c r="G69" s="101">
        <v>88</v>
      </c>
      <c r="H69" s="102">
        <v>88</v>
      </c>
      <c r="I69" s="101">
        <v>72</v>
      </c>
    </row>
    <row r="70" spans="1:9" ht="16.5" x14ac:dyDescent="0.25">
      <c r="A70" s="96">
        <v>67</v>
      </c>
      <c r="B70" s="93" t="s">
        <v>79</v>
      </c>
      <c r="C70" s="96">
        <v>6</v>
      </c>
      <c r="D70" s="96"/>
      <c r="E70" s="93" t="s">
        <v>94</v>
      </c>
      <c r="F70" s="95"/>
      <c r="G70" s="101">
        <v>33</v>
      </c>
      <c r="H70" s="102">
        <v>30</v>
      </c>
      <c r="I70" s="101">
        <v>38</v>
      </c>
    </row>
    <row r="71" spans="1:9" ht="15.75" x14ac:dyDescent="0.25">
      <c r="A71" s="96">
        <v>68</v>
      </c>
      <c r="B71" s="93" t="s">
        <v>91</v>
      </c>
      <c r="C71" s="96">
        <v>6</v>
      </c>
      <c r="D71" s="96"/>
      <c r="E71" s="93" t="s">
        <v>93</v>
      </c>
      <c r="F71" s="95"/>
      <c r="G71" s="97">
        <v>163</v>
      </c>
      <c r="H71" s="97">
        <v>132</v>
      </c>
      <c r="I71" s="97" t="s">
        <v>127</v>
      </c>
    </row>
  </sheetData>
  <mergeCells count="1">
    <mergeCell ref="A2:E2"/>
  </mergeCells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G89"/>
  <sheetViews>
    <sheetView workbookViewId="0">
      <selection activeCell="BA8" sqref="BA8"/>
    </sheetView>
  </sheetViews>
  <sheetFormatPr defaultColWidth="9" defaultRowHeight="14.25" x14ac:dyDescent="0.25"/>
  <cols>
    <col min="1" max="1" width="11.33203125" style="64" customWidth="1"/>
    <col min="2" max="16384" width="9" style="64"/>
  </cols>
  <sheetData>
    <row r="1" spans="1:59" ht="40.15" customHeight="1" x14ac:dyDescent="0.25">
      <c r="A1" s="47">
        <v>1</v>
      </c>
      <c r="B1" s="47">
        <v>2</v>
      </c>
      <c r="C1" s="47">
        <v>3</v>
      </c>
      <c r="D1" s="47">
        <v>4</v>
      </c>
      <c r="E1" s="47">
        <v>5</v>
      </c>
      <c r="F1" s="47">
        <v>6</v>
      </c>
      <c r="G1" s="47">
        <v>7</v>
      </c>
      <c r="H1" s="47">
        <v>8</v>
      </c>
      <c r="I1" s="47">
        <v>9</v>
      </c>
      <c r="J1" s="47">
        <v>10</v>
      </c>
      <c r="K1" s="47">
        <v>11</v>
      </c>
      <c r="L1" s="47">
        <v>12</v>
      </c>
      <c r="M1" s="47">
        <v>13</v>
      </c>
      <c r="N1" s="47">
        <v>14</v>
      </c>
      <c r="O1" s="47">
        <v>15</v>
      </c>
      <c r="P1" s="47">
        <v>16</v>
      </c>
      <c r="Q1" s="47">
        <v>17</v>
      </c>
      <c r="R1" s="47">
        <v>18</v>
      </c>
      <c r="S1" s="47">
        <v>19</v>
      </c>
      <c r="T1" s="47">
        <v>20</v>
      </c>
      <c r="U1" s="47">
        <v>21</v>
      </c>
      <c r="V1" s="47">
        <v>22</v>
      </c>
      <c r="W1" s="47">
        <v>23</v>
      </c>
      <c r="X1" s="47">
        <v>24</v>
      </c>
      <c r="Y1" s="47">
        <v>25</v>
      </c>
      <c r="Z1" s="47">
        <v>26</v>
      </c>
      <c r="AA1" s="47">
        <v>27</v>
      </c>
      <c r="AB1" s="47">
        <v>28</v>
      </c>
      <c r="AC1" s="47">
        <v>29</v>
      </c>
      <c r="AD1" s="47">
        <v>30</v>
      </c>
      <c r="AE1" s="47">
        <v>31</v>
      </c>
      <c r="AF1" s="47">
        <v>32</v>
      </c>
      <c r="AG1" s="47">
        <v>33</v>
      </c>
      <c r="AH1" s="47">
        <v>34</v>
      </c>
      <c r="AI1" s="47">
        <v>35</v>
      </c>
      <c r="AJ1" s="47">
        <v>36</v>
      </c>
      <c r="AK1" s="47">
        <v>37</v>
      </c>
      <c r="AL1" s="47">
        <v>38</v>
      </c>
      <c r="AM1" s="47">
        <v>39</v>
      </c>
      <c r="AN1" s="47">
        <v>40</v>
      </c>
      <c r="AO1" s="47">
        <v>41</v>
      </c>
      <c r="AP1" s="47">
        <v>42</v>
      </c>
      <c r="AQ1" s="47">
        <v>43</v>
      </c>
      <c r="AR1" s="47">
        <v>44</v>
      </c>
      <c r="AS1" s="47">
        <v>45</v>
      </c>
      <c r="AT1" s="47">
        <v>46</v>
      </c>
      <c r="AU1" s="47">
        <v>47</v>
      </c>
      <c r="AV1" s="47">
        <v>48</v>
      </c>
      <c r="AW1" s="47">
        <v>49</v>
      </c>
      <c r="AX1" s="47">
        <v>50</v>
      </c>
      <c r="AY1" s="47">
        <v>51</v>
      </c>
      <c r="AZ1" s="47">
        <v>52</v>
      </c>
      <c r="BA1" s="47">
        <v>53</v>
      </c>
      <c r="BB1" s="47">
        <v>54</v>
      </c>
      <c r="BC1" s="47">
        <v>55</v>
      </c>
      <c r="BD1" s="47">
        <v>56</v>
      </c>
      <c r="BE1" s="47">
        <v>57</v>
      </c>
      <c r="BF1" s="47">
        <v>58</v>
      </c>
      <c r="BG1" s="47">
        <v>59</v>
      </c>
    </row>
    <row r="2" spans="1:59" ht="33" x14ac:dyDescent="0.25">
      <c r="A2" s="48" t="s">
        <v>80</v>
      </c>
      <c r="B2" s="49" t="s">
        <v>84</v>
      </c>
      <c r="C2" s="49" t="s">
        <v>84</v>
      </c>
      <c r="D2" s="49" t="s">
        <v>117</v>
      </c>
      <c r="E2" s="49" t="s">
        <v>117</v>
      </c>
      <c r="F2" s="49" t="s">
        <v>83</v>
      </c>
      <c r="G2" s="49" t="s">
        <v>83</v>
      </c>
      <c r="H2" s="91" t="s">
        <v>85</v>
      </c>
      <c r="I2" s="49" t="s">
        <v>84</v>
      </c>
      <c r="J2" s="49" t="s">
        <v>84</v>
      </c>
      <c r="K2" s="49" t="s">
        <v>117</v>
      </c>
      <c r="L2" s="49" t="s">
        <v>117</v>
      </c>
      <c r="M2" s="49" t="s">
        <v>83</v>
      </c>
      <c r="N2" s="49" t="s">
        <v>83</v>
      </c>
      <c r="O2" s="91" t="s">
        <v>85</v>
      </c>
      <c r="P2" s="49" t="s">
        <v>82</v>
      </c>
      <c r="Q2" s="49" t="s">
        <v>82</v>
      </c>
      <c r="R2" s="49" t="s">
        <v>83</v>
      </c>
      <c r="S2" s="49" t="s">
        <v>83</v>
      </c>
      <c r="T2" s="49" t="s">
        <v>86</v>
      </c>
      <c r="U2" s="49" t="s">
        <v>86</v>
      </c>
      <c r="V2" s="49" t="s">
        <v>88</v>
      </c>
      <c r="W2" s="49" t="s">
        <v>88</v>
      </c>
      <c r="X2" s="91" t="s">
        <v>85</v>
      </c>
      <c r="Y2" s="91" t="s">
        <v>87</v>
      </c>
      <c r="Z2" s="91" t="s">
        <v>89</v>
      </c>
      <c r="AA2" s="49" t="s">
        <v>82</v>
      </c>
      <c r="AB2" s="49" t="s">
        <v>82</v>
      </c>
      <c r="AC2" s="49" t="s">
        <v>83</v>
      </c>
      <c r="AD2" s="49" t="s">
        <v>83</v>
      </c>
      <c r="AE2" s="49" t="s">
        <v>86</v>
      </c>
      <c r="AF2" s="49" t="s">
        <v>86</v>
      </c>
      <c r="AG2" s="49" t="s">
        <v>88</v>
      </c>
      <c r="AH2" s="49" t="s">
        <v>88</v>
      </c>
      <c r="AI2" s="91" t="s">
        <v>85</v>
      </c>
      <c r="AJ2" s="91" t="s">
        <v>87</v>
      </c>
      <c r="AK2" s="91" t="s">
        <v>89</v>
      </c>
      <c r="AL2" s="49" t="s">
        <v>82</v>
      </c>
      <c r="AM2" s="49" t="s">
        <v>82</v>
      </c>
      <c r="AN2" s="49" t="s">
        <v>83</v>
      </c>
      <c r="AO2" s="49" t="s">
        <v>83</v>
      </c>
      <c r="AP2" s="49" t="s">
        <v>86</v>
      </c>
      <c r="AQ2" s="49" t="s">
        <v>86</v>
      </c>
      <c r="AR2" s="49" t="s">
        <v>118</v>
      </c>
      <c r="AS2" s="49" t="s">
        <v>118</v>
      </c>
      <c r="AT2" s="91" t="s">
        <v>85</v>
      </c>
      <c r="AU2" s="91" t="s">
        <v>87</v>
      </c>
      <c r="AV2" s="91" t="s">
        <v>119</v>
      </c>
      <c r="AW2" s="49" t="s">
        <v>82</v>
      </c>
      <c r="AX2" s="49" t="s">
        <v>82</v>
      </c>
      <c r="AY2" s="49" t="s">
        <v>83</v>
      </c>
      <c r="AZ2" s="49" t="s">
        <v>83</v>
      </c>
      <c r="BA2" s="49" t="s">
        <v>86</v>
      </c>
      <c r="BB2" s="49" t="s">
        <v>86</v>
      </c>
      <c r="BC2" s="49" t="s">
        <v>118</v>
      </c>
      <c r="BD2" s="49" t="s">
        <v>118</v>
      </c>
      <c r="BE2" s="91" t="s">
        <v>85</v>
      </c>
      <c r="BF2" s="91" t="s">
        <v>87</v>
      </c>
      <c r="BG2" s="91" t="s">
        <v>119</v>
      </c>
    </row>
    <row r="3" spans="1:59" ht="15.75" customHeight="1" x14ac:dyDescent="0.25">
      <c r="A3" s="41" t="s">
        <v>92</v>
      </c>
      <c r="B3" s="50">
        <v>1</v>
      </c>
      <c r="C3" s="51">
        <v>1</v>
      </c>
      <c r="D3" s="51">
        <v>1</v>
      </c>
      <c r="E3" s="51">
        <v>1</v>
      </c>
      <c r="F3" s="51">
        <v>1</v>
      </c>
      <c r="G3" s="51">
        <v>1</v>
      </c>
      <c r="H3" s="51">
        <v>1</v>
      </c>
      <c r="I3" s="51">
        <v>2</v>
      </c>
      <c r="J3" s="51">
        <v>2</v>
      </c>
      <c r="K3" s="51">
        <v>2</v>
      </c>
      <c r="L3" s="51">
        <v>2</v>
      </c>
      <c r="M3" s="51">
        <v>2</v>
      </c>
      <c r="N3" s="51">
        <v>2</v>
      </c>
      <c r="O3" s="51">
        <v>2</v>
      </c>
      <c r="P3" s="51">
        <v>3</v>
      </c>
      <c r="Q3" s="51">
        <v>3</v>
      </c>
      <c r="R3" s="51">
        <v>3</v>
      </c>
      <c r="S3" s="51">
        <v>3</v>
      </c>
      <c r="T3" s="51">
        <v>3</v>
      </c>
      <c r="U3" s="51">
        <v>3</v>
      </c>
      <c r="V3" s="51">
        <v>3</v>
      </c>
      <c r="W3" s="51">
        <v>3</v>
      </c>
      <c r="X3" s="51">
        <v>3</v>
      </c>
      <c r="Y3" s="51">
        <v>3</v>
      </c>
      <c r="Z3" s="51">
        <v>3</v>
      </c>
      <c r="AA3" s="51">
        <v>4</v>
      </c>
      <c r="AB3" s="51">
        <v>4</v>
      </c>
      <c r="AC3" s="51">
        <v>4</v>
      </c>
      <c r="AD3" s="51">
        <v>4</v>
      </c>
      <c r="AE3" s="51">
        <v>4</v>
      </c>
      <c r="AF3" s="51">
        <v>4</v>
      </c>
      <c r="AG3" s="51">
        <v>4</v>
      </c>
      <c r="AH3" s="51">
        <v>4</v>
      </c>
      <c r="AI3" s="51">
        <v>4</v>
      </c>
      <c r="AJ3" s="51">
        <v>4</v>
      </c>
      <c r="AK3" s="51">
        <v>4</v>
      </c>
      <c r="AL3" s="51">
        <v>5</v>
      </c>
      <c r="AM3" s="51">
        <v>5</v>
      </c>
      <c r="AN3" s="51">
        <v>5</v>
      </c>
      <c r="AO3" s="51">
        <v>5</v>
      </c>
      <c r="AP3" s="51">
        <v>5</v>
      </c>
      <c r="AQ3" s="51">
        <v>5</v>
      </c>
      <c r="AR3" s="51">
        <v>5</v>
      </c>
      <c r="AS3" s="51">
        <v>5</v>
      </c>
      <c r="AT3" s="51">
        <v>5</v>
      </c>
      <c r="AU3" s="51">
        <v>5</v>
      </c>
      <c r="AV3" s="51">
        <v>5</v>
      </c>
      <c r="AW3" s="51">
        <v>6</v>
      </c>
      <c r="AX3" s="51">
        <v>6</v>
      </c>
      <c r="AY3" s="51">
        <v>6</v>
      </c>
      <c r="AZ3" s="51">
        <v>6</v>
      </c>
      <c r="BA3" s="51">
        <v>6</v>
      </c>
      <c r="BB3" s="51">
        <v>6</v>
      </c>
      <c r="BC3" s="51">
        <v>6</v>
      </c>
      <c r="BD3" s="51">
        <v>6</v>
      </c>
      <c r="BE3" s="51">
        <v>6</v>
      </c>
      <c r="BF3" s="51">
        <v>6</v>
      </c>
      <c r="BG3" s="51">
        <v>6</v>
      </c>
    </row>
    <row r="4" spans="1:59" ht="16.5" x14ac:dyDescent="0.25">
      <c r="A4" s="40" t="s">
        <v>77</v>
      </c>
      <c r="B4" s="52" t="s">
        <v>93</v>
      </c>
      <c r="C4" s="49" t="s">
        <v>94</v>
      </c>
      <c r="D4" s="49" t="s">
        <v>93</v>
      </c>
      <c r="E4" s="49" t="s">
        <v>94</v>
      </c>
      <c r="F4" s="49" t="s">
        <v>93</v>
      </c>
      <c r="G4" s="49" t="s">
        <v>94</v>
      </c>
      <c r="H4" s="49" t="s">
        <v>93</v>
      </c>
      <c r="I4" s="49" t="s">
        <v>93</v>
      </c>
      <c r="J4" s="49" t="s">
        <v>94</v>
      </c>
      <c r="K4" s="49" t="s">
        <v>93</v>
      </c>
      <c r="L4" s="49" t="s">
        <v>94</v>
      </c>
      <c r="M4" s="49" t="s">
        <v>93</v>
      </c>
      <c r="N4" s="49" t="s">
        <v>94</v>
      </c>
      <c r="O4" s="49" t="s">
        <v>93</v>
      </c>
      <c r="P4" s="49" t="s">
        <v>93</v>
      </c>
      <c r="Q4" s="49" t="s">
        <v>94</v>
      </c>
      <c r="R4" s="49" t="s">
        <v>93</v>
      </c>
      <c r="S4" s="49" t="s">
        <v>93</v>
      </c>
      <c r="T4" s="49" t="s">
        <v>94</v>
      </c>
      <c r="U4" s="49" t="s">
        <v>93</v>
      </c>
      <c r="V4" s="49" t="s">
        <v>94</v>
      </c>
      <c r="W4" s="49" t="s">
        <v>93</v>
      </c>
      <c r="X4" s="49" t="s">
        <v>94</v>
      </c>
      <c r="Y4" s="49" t="s">
        <v>93</v>
      </c>
      <c r="Z4" s="49" t="s">
        <v>93</v>
      </c>
      <c r="AA4" s="49" t="s">
        <v>93</v>
      </c>
      <c r="AB4" s="49" t="s">
        <v>94</v>
      </c>
      <c r="AC4" s="49" t="s">
        <v>93</v>
      </c>
      <c r="AD4" s="49" t="s">
        <v>94</v>
      </c>
      <c r="AE4" s="49" t="s">
        <v>93</v>
      </c>
      <c r="AF4" s="49" t="s">
        <v>94</v>
      </c>
      <c r="AG4" s="49" t="s">
        <v>93</v>
      </c>
      <c r="AH4" s="49" t="s">
        <v>94</v>
      </c>
      <c r="AI4" s="49" t="s">
        <v>93</v>
      </c>
      <c r="AJ4" s="49" t="s">
        <v>93</v>
      </c>
      <c r="AK4" s="49" t="s">
        <v>93</v>
      </c>
      <c r="AL4" s="49" t="s">
        <v>93</v>
      </c>
      <c r="AM4" s="49" t="s">
        <v>94</v>
      </c>
      <c r="AN4" s="49" t="s">
        <v>93</v>
      </c>
      <c r="AO4" s="49" t="s">
        <v>94</v>
      </c>
      <c r="AP4" s="49" t="s">
        <v>93</v>
      </c>
      <c r="AQ4" s="49" t="s">
        <v>94</v>
      </c>
      <c r="AR4" s="49" t="s">
        <v>93</v>
      </c>
      <c r="AS4" s="49" t="s">
        <v>94</v>
      </c>
      <c r="AT4" s="49" t="s">
        <v>93</v>
      </c>
      <c r="AU4" s="49" t="s">
        <v>93</v>
      </c>
      <c r="AV4" s="49" t="s">
        <v>93</v>
      </c>
      <c r="AW4" s="49" t="s">
        <v>93</v>
      </c>
      <c r="AX4" s="49" t="s">
        <v>94</v>
      </c>
      <c r="AY4" s="49" t="s">
        <v>93</v>
      </c>
      <c r="AZ4" s="49" t="s">
        <v>94</v>
      </c>
      <c r="BA4" s="49" t="s">
        <v>93</v>
      </c>
      <c r="BB4" s="49" t="s">
        <v>94</v>
      </c>
      <c r="BC4" s="49" t="s">
        <v>93</v>
      </c>
      <c r="BD4" s="49" t="s">
        <v>94</v>
      </c>
      <c r="BE4" s="49" t="s">
        <v>93</v>
      </c>
      <c r="BF4" s="49" t="s">
        <v>93</v>
      </c>
      <c r="BG4" s="49" t="s">
        <v>93</v>
      </c>
    </row>
    <row r="5" spans="1:59" ht="16.5" x14ac:dyDescent="0.25">
      <c r="A5" s="53" t="s">
        <v>106</v>
      </c>
      <c r="B5" s="40" t="s">
        <v>95</v>
      </c>
      <c r="C5" s="40" t="s">
        <v>95</v>
      </c>
      <c r="D5" s="40" t="s">
        <v>95</v>
      </c>
      <c r="E5" s="40" t="s">
        <v>95</v>
      </c>
      <c r="F5" s="40" t="s">
        <v>95</v>
      </c>
      <c r="G5" s="40" t="s">
        <v>95</v>
      </c>
      <c r="H5" s="40" t="s">
        <v>95</v>
      </c>
      <c r="I5" s="40" t="s">
        <v>95</v>
      </c>
      <c r="J5" s="40" t="s">
        <v>95</v>
      </c>
      <c r="K5" s="40" t="s">
        <v>95</v>
      </c>
      <c r="L5" s="40" t="s">
        <v>95</v>
      </c>
      <c r="M5" s="40" t="s">
        <v>95</v>
      </c>
      <c r="N5" s="40" t="s">
        <v>95</v>
      </c>
      <c r="O5" s="40" t="s">
        <v>95</v>
      </c>
      <c r="P5" s="40" t="s">
        <v>95</v>
      </c>
      <c r="Q5" s="40" t="s">
        <v>95</v>
      </c>
      <c r="R5" s="40" t="s">
        <v>95</v>
      </c>
      <c r="S5" s="40" t="s">
        <v>95</v>
      </c>
      <c r="T5" s="40" t="s">
        <v>95</v>
      </c>
      <c r="U5" s="40" t="s">
        <v>95</v>
      </c>
      <c r="V5" s="40" t="s">
        <v>95</v>
      </c>
      <c r="W5" s="40" t="s">
        <v>95</v>
      </c>
      <c r="X5" s="40" t="s">
        <v>95</v>
      </c>
      <c r="Y5" s="40" t="s">
        <v>95</v>
      </c>
      <c r="Z5" s="40" t="s">
        <v>95</v>
      </c>
      <c r="AA5" s="40" t="s">
        <v>95</v>
      </c>
      <c r="AB5" s="40" t="s">
        <v>95</v>
      </c>
      <c r="AC5" s="40" t="s">
        <v>95</v>
      </c>
      <c r="AD5" s="40" t="s">
        <v>95</v>
      </c>
      <c r="AE5" s="40" t="s">
        <v>95</v>
      </c>
      <c r="AF5" s="40" t="s">
        <v>95</v>
      </c>
      <c r="AG5" s="40" t="s">
        <v>95</v>
      </c>
      <c r="AH5" s="40" t="s">
        <v>95</v>
      </c>
      <c r="AI5" s="40" t="s">
        <v>95</v>
      </c>
      <c r="AJ5" s="40" t="s">
        <v>95</v>
      </c>
      <c r="AK5" s="40" t="s">
        <v>95</v>
      </c>
      <c r="AL5" s="40" t="s">
        <v>95</v>
      </c>
      <c r="AM5" s="40" t="s">
        <v>95</v>
      </c>
      <c r="AN5" s="40" t="s">
        <v>95</v>
      </c>
      <c r="AO5" s="40" t="s">
        <v>95</v>
      </c>
      <c r="AP5" s="40" t="s">
        <v>95</v>
      </c>
      <c r="AQ5" s="40" t="s">
        <v>95</v>
      </c>
      <c r="AR5" s="40" t="s">
        <v>95</v>
      </c>
      <c r="AS5" s="40" t="s">
        <v>95</v>
      </c>
      <c r="AT5" s="40" t="s">
        <v>95</v>
      </c>
      <c r="AU5" s="40" t="s">
        <v>95</v>
      </c>
      <c r="AV5" s="40" t="s">
        <v>95</v>
      </c>
      <c r="AW5" s="40" t="s">
        <v>95</v>
      </c>
      <c r="AX5" s="40" t="s">
        <v>95</v>
      </c>
      <c r="AY5" s="40" t="s">
        <v>95</v>
      </c>
      <c r="AZ5" s="40" t="s">
        <v>95</v>
      </c>
      <c r="BA5" s="40" t="s">
        <v>95</v>
      </c>
      <c r="BB5" s="40" t="s">
        <v>95</v>
      </c>
      <c r="BC5" s="40" t="s">
        <v>95</v>
      </c>
      <c r="BD5" s="40" t="s">
        <v>95</v>
      </c>
      <c r="BE5" s="40" t="s">
        <v>95</v>
      </c>
      <c r="BF5" s="40" t="s">
        <v>95</v>
      </c>
      <c r="BG5" s="40" t="s">
        <v>95</v>
      </c>
    </row>
    <row r="6" spans="1:59" ht="16.5" x14ac:dyDescent="0.25">
      <c r="A6" s="54" t="s">
        <v>107</v>
      </c>
      <c r="B6" s="97">
        <v>171</v>
      </c>
      <c r="C6" s="97">
        <v>56</v>
      </c>
      <c r="D6" s="97">
        <v>161</v>
      </c>
      <c r="E6" s="97">
        <v>105</v>
      </c>
      <c r="F6" s="97">
        <v>88</v>
      </c>
      <c r="G6" s="97">
        <v>189</v>
      </c>
      <c r="H6" s="97">
        <v>107</v>
      </c>
      <c r="I6" s="97">
        <v>118</v>
      </c>
      <c r="J6" s="97">
        <v>41</v>
      </c>
      <c r="K6" s="97">
        <v>113</v>
      </c>
      <c r="L6" s="97">
        <v>67</v>
      </c>
      <c r="M6" s="97">
        <v>95</v>
      </c>
      <c r="N6" s="97">
        <v>160</v>
      </c>
      <c r="O6" s="97">
        <v>84</v>
      </c>
      <c r="P6" s="97">
        <v>107</v>
      </c>
      <c r="Q6" s="97">
        <v>65</v>
      </c>
      <c r="R6" s="97">
        <v>97</v>
      </c>
      <c r="S6" s="97">
        <v>191</v>
      </c>
      <c r="T6" s="97">
        <v>88</v>
      </c>
      <c r="U6" s="97">
        <v>42</v>
      </c>
      <c r="V6" s="97">
        <v>86</v>
      </c>
      <c r="W6" s="97">
        <v>38</v>
      </c>
      <c r="X6" s="97">
        <v>112</v>
      </c>
      <c r="Y6" s="97">
        <v>58</v>
      </c>
      <c r="Z6" s="97">
        <v>159</v>
      </c>
      <c r="AA6" s="97">
        <v>112</v>
      </c>
      <c r="AB6" s="97">
        <v>65</v>
      </c>
      <c r="AC6" s="97">
        <v>95</v>
      </c>
      <c r="AD6" s="97">
        <v>186</v>
      </c>
      <c r="AE6" s="97">
        <v>81</v>
      </c>
      <c r="AF6" s="97">
        <v>42</v>
      </c>
      <c r="AG6" s="97">
        <v>112</v>
      </c>
      <c r="AH6" s="97">
        <v>31</v>
      </c>
      <c r="AI6" s="97">
        <v>112</v>
      </c>
      <c r="AJ6" s="97">
        <v>56</v>
      </c>
      <c r="AK6" s="97">
        <v>155</v>
      </c>
      <c r="AL6" s="97">
        <v>105</v>
      </c>
      <c r="AM6" s="97">
        <v>65</v>
      </c>
      <c r="AN6" s="97">
        <v>105</v>
      </c>
      <c r="AO6" s="97">
        <v>200</v>
      </c>
      <c r="AP6" s="97">
        <v>88</v>
      </c>
      <c r="AQ6" s="97">
        <v>42</v>
      </c>
      <c r="AR6" s="97">
        <v>107</v>
      </c>
      <c r="AS6" s="97">
        <v>26</v>
      </c>
      <c r="AT6" s="97">
        <v>121</v>
      </c>
      <c r="AU6" s="97">
        <v>54</v>
      </c>
      <c r="AV6" s="97">
        <v>157</v>
      </c>
      <c r="AW6" s="97">
        <v>102</v>
      </c>
      <c r="AX6" s="97">
        <v>65</v>
      </c>
      <c r="AY6" s="97">
        <v>91</v>
      </c>
      <c r="AZ6" s="97">
        <v>134</v>
      </c>
      <c r="BA6" s="97">
        <v>91</v>
      </c>
      <c r="BB6" s="97">
        <v>51</v>
      </c>
      <c r="BC6" s="97">
        <v>107</v>
      </c>
      <c r="BD6" s="97">
        <v>23</v>
      </c>
      <c r="BE6" s="97">
        <v>154</v>
      </c>
      <c r="BF6" s="97">
        <v>63</v>
      </c>
      <c r="BG6" s="97">
        <v>163</v>
      </c>
    </row>
    <row r="7" spans="1:59" ht="16.5" x14ac:dyDescent="0.25">
      <c r="A7" s="55" t="s">
        <v>108</v>
      </c>
      <c r="B7" s="97">
        <v>104</v>
      </c>
      <c r="C7" s="97">
        <v>41</v>
      </c>
      <c r="D7" s="97">
        <v>148</v>
      </c>
      <c r="E7" s="97">
        <v>99</v>
      </c>
      <c r="F7" s="97">
        <v>93</v>
      </c>
      <c r="G7" s="97">
        <v>210</v>
      </c>
      <c r="H7" s="97">
        <v>74</v>
      </c>
      <c r="I7" s="97">
        <v>104</v>
      </c>
      <c r="J7" s="97">
        <v>31</v>
      </c>
      <c r="K7" s="97">
        <v>96</v>
      </c>
      <c r="L7" s="97">
        <v>65</v>
      </c>
      <c r="M7" s="97">
        <v>100</v>
      </c>
      <c r="N7" s="97">
        <v>164</v>
      </c>
      <c r="O7" s="97">
        <v>108</v>
      </c>
      <c r="P7" s="97">
        <v>105</v>
      </c>
      <c r="Q7" s="97">
        <v>56</v>
      </c>
      <c r="R7" s="97">
        <v>107</v>
      </c>
      <c r="S7" s="97">
        <v>216</v>
      </c>
      <c r="T7" s="97">
        <v>85</v>
      </c>
      <c r="U7" s="97">
        <v>38</v>
      </c>
      <c r="V7" s="97">
        <v>71</v>
      </c>
      <c r="W7" s="97">
        <v>27</v>
      </c>
      <c r="X7" s="97">
        <v>105</v>
      </c>
      <c r="Y7" s="97">
        <v>61</v>
      </c>
      <c r="Z7" s="97">
        <v>126</v>
      </c>
      <c r="AA7" s="97">
        <v>120</v>
      </c>
      <c r="AB7" s="97">
        <v>56</v>
      </c>
      <c r="AC7" s="97">
        <v>109</v>
      </c>
      <c r="AD7" s="97">
        <v>173</v>
      </c>
      <c r="AE7" s="97">
        <v>81</v>
      </c>
      <c r="AF7" s="97">
        <v>35</v>
      </c>
      <c r="AG7" s="97">
        <v>90</v>
      </c>
      <c r="AH7" s="97">
        <v>29</v>
      </c>
      <c r="AI7" s="97">
        <v>127</v>
      </c>
      <c r="AJ7" s="97">
        <v>56</v>
      </c>
      <c r="AK7" s="97">
        <v>139</v>
      </c>
      <c r="AL7" s="97">
        <v>93</v>
      </c>
      <c r="AM7" s="97">
        <v>51</v>
      </c>
      <c r="AN7" s="97">
        <v>112</v>
      </c>
      <c r="AO7" s="97">
        <v>180</v>
      </c>
      <c r="AP7" s="97">
        <v>93</v>
      </c>
      <c r="AQ7" s="97">
        <v>42</v>
      </c>
      <c r="AR7" s="97">
        <v>99</v>
      </c>
      <c r="AS7" s="97">
        <v>21</v>
      </c>
      <c r="AT7" s="97">
        <v>135</v>
      </c>
      <c r="AU7" s="97">
        <v>68</v>
      </c>
      <c r="AV7" s="97">
        <v>129</v>
      </c>
      <c r="AW7" s="97">
        <v>107</v>
      </c>
      <c r="AX7" s="97">
        <v>58</v>
      </c>
      <c r="AY7" s="97">
        <v>107</v>
      </c>
      <c r="AZ7" s="97">
        <v>137</v>
      </c>
      <c r="BA7" s="97">
        <v>74</v>
      </c>
      <c r="BB7" s="97">
        <v>37</v>
      </c>
      <c r="BC7" s="97">
        <v>84</v>
      </c>
      <c r="BD7" s="97">
        <v>20</v>
      </c>
      <c r="BE7" s="97">
        <v>126</v>
      </c>
      <c r="BF7" s="97">
        <v>64</v>
      </c>
      <c r="BG7" s="97">
        <v>132</v>
      </c>
    </row>
    <row r="8" spans="1:59" ht="16.5" x14ac:dyDescent="0.25">
      <c r="A8" s="55" t="s">
        <v>109</v>
      </c>
      <c r="B8" s="97">
        <v>114</v>
      </c>
      <c r="C8" s="97">
        <v>37</v>
      </c>
      <c r="D8" s="97">
        <v>132</v>
      </c>
      <c r="E8" s="97">
        <v>81</v>
      </c>
      <c r="F8" s="97">
        <v>102</v>
      </c>
      <c r="G8" s="98">
        <v>151</v>
      </c>
      <c r="H8" s="97">
        <v>76</v>
      </c>
      <c r="I8" s="97">
        <v>117</v>
      </c>
      <c r="J8" s="97">
        <v>23</v>
      </c>
      <c r="K8" s="97">
        <v>107</v>
      </c>
      <c r="L8" s="97">
        <v>54</v>
      </c>
      <c r="M8" s="97">
        <v>93</v>
      </c>
      <c r="N8" s="97">
        <v>171</v>
      </c>
      <c r="O8" s="97">
        <v>83</v>
      </c>
      <c r="P8" s="97">
        <v>97</v>
      </c>
      <c r="Q8" s="97">
        <v>55</v>
      </c>
      <c r="R8" s="97">
        <v>89</v>
      </c>
      <c r="S8" s="97">
        <v>220</v>
      </c>
      <c r="T8" s="97">
        <v>74</v>
      </c>
      <c r="U8" s="97">
        <v>30</v>
      </c>
      <c r="V8" s="97">
        <v>72</v>
      </c>
      <c r="W8" s="97">
        <v>26</v>
      </c>
      <c r="X8" s="97">
        <v>100</v>
      </c>
      <c r="Y8" s="97">
        <v>51</v>
      </c>
      <c r="Z8" s="95" t="s">
        <v>125</v>
      </c>
      <c r="AA8" s="97">
        <v>107</v>
      </c>
      <c r="AB8" s="97">
        <v>61</v>
      </c>
      <c r="AC8" s="97">
        <v>99</v>
      </c>
      <c r="AD8" s="97">
        <v>175</v>
      </c>
      <c r="AE8" s="97">
        <v>75</v>
      </c>
      <c r="AF8" s="97">
        <v>37</v>
      </c>
      <c r="AG8" s="97">
        <v>93</v>
      </c>
      <c r="AH8" s="97">
        <v>21</v>
      </c>
      <c r="AI8" s="97">
        <v>111</v>
      </c>
      <c r="AJ8" s="97">
        <v>53</v>
      </c>
      <c r="AK8" s="95" t="s">
        <v>125</v>
      </c>
      <c r="AL8" s="97">
        <v>95</v>
      </c>
      <c r="AM8" s="97">
        <v>61</v>
      </c>
      <c r="AN8" s="98">
        <v>98</v>
      </c>
      <c r="AO8" s="97">
        <v>196</v>
      </c>
      <c r="AP8" s="97">
        <v>83</v>
      </c>
      <c r="AQ8" s="97">
        <v>34</v>
      </c>
      <c r="AR8" s="97">
        <v>85</v>
      </c>
      <c r="AS8" s="97">
        <v>21</v>
      </c>
      <c r="AT8" s="97">
        <v>109</v>
      </c>
      <c r="AU8" s="97">
        <v>61</v>
      </c>
      <c r="AV8" s="95" t="s">
        <v>125</v>
      </c>
      <c r="AW8" s="97">
        <v>102</v>
      </c>
      <c r="AX8" s="97">
        <v>60</v>
      </c>
      <c r="AY8" s="97">
        <v>82</v>
      </c>
      <c r="AZ8" s="97">
        <v>129</v>
      </c>
      <c r="BA8" s="97">
        <v>88</v>
      </c>
      <c r="BB8" s="97">
        <v>36</v>
      </c>
      <c r="BC8" s="97">
        <v>114</v>
      </c>
      <c r="BD8" s="97">
        <v>24</v>
      </c>
      <c r="BE8" s="97">
        <v>113</v>
      </c>
      <c r="BF8" s="97">
        <v>57</v>
      </c>
      <c r="BG8" s="97"/>
    </row>
    <row r="9" spans="1:59" ht="16.5" x14ac:dyDescent="0.25">
      <c r="A9" s="56" t="s">
        <v>110</v>
      </c>
      <c r="B9" s="48">
        <v>0</v>
      </c>
      <c r="C9" s="48">
        <v>0</v>
      </c>
      <c r="D9" s="48">
        <v>0</v>
      </c>
      <c r="E9" s="48">
        <v>0</v>
      </c>
      <c r="F9" s="48">
        <v>0</v>
      </c>
      <c r="G9" s="48">
        <v>0</v>
      </c>
      <c r="H9" s="48">
        <v>0</v>
      </c>
      <c r="I9" s="48">
        <v>0</v>
      </c>
      <c r="J9" s="48">
        <v>0</v>
      </c>
      <c r="K9" s="48">
        <v>0</v>
      </c>
      <c r="L9" s="48">
        <v>0</v>
      </c>
      <c r="M9" s="48">
        <v>0</v>
      </c>
      <c r="N9" s="48">
        <v>0</v>
      </c>
      <c r="O9" s="48">
        <v>0</v>
      </c>
      <c r="P9" s="48">
        <v>0</v>
      </c>
      <c r="Q9" s="48">
        <v>0</v>
      </c>
      <c r="R9" s="48">
        <v>0</v>
      </c>
      <c r="S9" s="48">
        <v>0</v>
      </c>
      <c r="T9" s="48">
        <v>0</v>
      </c>
      <c r="U9" s="48">
        <v>0</v>
      </c>
      <c r="V9" s="48">
        <v>0</v>
      </c>
      <c r="W9" s="48">
        <v>0</v>
      </c>
      <c r="X9" s="48">
        <v>0</v>
      </c>
      <c r="Y9" s="48">
        <v>0</v>
      </c>
      <c r="Z9" s="48">
        <v>0</v>
      </c>
      <c r="AA9" s="48">
        <v>0</v>
      </c>
      <c r="AB9" s="48">
        <v>0</v>
      </c>
      <c r="AC9" s="48">
        <v>0</v>
      </c>
      <c r="AD9" s="48">
        <v>0</v>
      </c>
      <c r="AE9" s="48">
        <v>0</v>
      </c>
      <c r="AF9" s="48">
        <v>0</v>
      </c>
      <c r="AG9" s="48">
        <v>0</v>
      </c>
      <c r="AH9" s="48">
        <v>0</v>
      </c>
      <c r="AI9" s="48">
        <v>0</v>
      </c>
      <c r="AJ9" s="48">
        <v>0</v>
      </c>
      <c r="AK9" s="48">
        <v>0</v>
      </c>
      <c r="AL9" s="48">
        <v>0</v>
      </c>
      <c r="AM9" s="48">
        <v>0</v>
      </c>
      <c r="AN9" s="48">
        <v>0</v>
      </c>
      <c r="AO9" s="48">
        <v>0</v>
      </c>
      <c r="AP9" s="48">
        <v>0</v>
      </c>
      <c r="AQ9" s="48">
        <v>0</v>
      </c>
      <c r="AR9" s="48">
        <v>0</v>
      </c>
      <c r="AS9" s="48">
        <v>0</v>
      </c>
      <c r="AT9" s="48">
        <v>0</v>
      </c>
      <c r="AU9" s="48">
        <v>0</v>
      </c>
      <c r="AV9" s="48">
        <v>0</v>
      </c>
      <c r="AW9" s="48">
        <v>0</v>
      </c>
      <c r="AX9" s="48">
        <v>0</v>
      </c>
      <c r="AY9" s="48">
        <v>0</v>
      </c>
      <c r="AZ9" s="48">
        <v>0</v>
      </c>
      <c r="BA9" s="48">
        <v>0</v>
      </c>
      <c r="BB9" s="48">
        <v>0</v>
      </c>
      <c r="BC9" s="48">
        <v>0</v>
      </c>
      <c r="BD9" s="48">
        <v>0</v>
      </c>
      <c r="BE9" s="48">
        <v>0</v>
      </c>
      <c r="BF9" s="43">
        <v>0</v>
      </c>
      <c r="BG9" s="43">
        <v>0</v>
      </c>
    </row>
    <row r="10" spans="1:59" ht="19.7" customHeight="1" x14ac:dyDescent="0.25"/>
    <row r="11" spans="1:59" ht="19.7" customHeight="1" x14ac:dyDescent="0.25">
      <c r="A11" s="47">
        <v>1</v>
      </c>
      <c r="B11" s="47">
        <v>2</v>
      </c>
      <c r="C11" s="47">
        <v>3</v>
      </c>
      <c r="D11" s="47">
        <v>4</v>
      </c>
      <c r="E11" s="47">
        <v>5</v>
      </c>
      <c r="F11" s="47">
        <v>6</v>
      </c>
      <c r="G11" s="47">
        <v>7</v>
      </c>
      <c r="H11" s="47">
        <v>8</v>
      </c>
      <c r="I11" s="47">
        <v>9</v>
      </c>
      <c r="J11" s="47"/>
      <c r="BA11" s="92"/>
      <c r="BB11" s="92"/>
      <c r="BC11" s="92"/>
    </row>
    <row r="12" spans="1:59" ht="33" x14ac:dyDescent="0.25">
      <c r="A12" s="48" t="s">
        <v>80</v>
      </c>
      <c r="B12" s="43" t="s">
        <v>79</v>
      </c>
      <c r="C12" s="43" t="s">
        <v>79</v>
      </c>
      <c r="D12" s="43" t="s">
        <v>79</v>
      </c>
      <c r="E12" s="57" t="s">
        <v>79</v>
      </c>
      <c r="F12" s="43" t="s">
        <v>79</v>
      </c>
      <c r="G12" s="43" t="s">
        <v>79</v>
      </c>
      <c r="H12" s="43" t="s">
        <v>79</v>
      </c>
      <c r="I12" s="43" t="s">
        <v>79</v>
      </c>
    </row>
    <row r="13" spans="1:59" ht="33" x14ac:dyDescent="0.25">
      <c r="A13" s="41" t="s">
        <v>92</v>
      </c>
      <c r="B13" s="44">
        <v>3</v>
      </c>
      <c r="C13" s="44">
        <v>3</v>
      </c>
      <c r="D13" s="44">
        <v>4</v>
      </c>
      <c r="E13" s="58">
        <v>4</v>
      </c>
      <c r="F13" s="44">
        <v>5</v>
      </c>
      <c r="G13" s="44">
        <v>5</v>
      </c>
      <c r="H13" s="44">
        <v>6</v>
      </c>
      <c r="I13" s="44">
        <v>6</v>
      </c>
    </row>
    <row r="14" spans="1:59" ht="19.7" customHeight="1" x14ac:dyDescent="0.25">
      <c r="A14" s="40" t="s">
        <v>77</v>
      </c>
      <c r="B14" s="49" t="s">
        <v>93</v>
      </c>
      <c r="C14" s="49" t="s">
        <v>94</v>
      </c>
      <c r="D14" s="49" t="s">
        <v>93</v>
      </c>
      <c r="E14" s="59" t="s">
        <v>94</v>
      </c>
      <c r="F14" s="49" t="s">
        <v>93</v>
      </c>
      <c r="G14" s="49" t="s">
        <v>94</v>
      </c>
      <c r="H14" s="49" t="s">
        <v>93</v>
      </c>
      <c r="I14" s="49" t="s">
        <v>94</v>
      </c>
    </row>
    <row r="15" spans="1:59" ht="19.7" customHeight="1" x14ac:dyDescent="0.25">
      <c r="A15" s="56" t="s">
        <v>111</v>
      </c>
      <c r="B15" s="56" t="s">
        <v>95</v>
      </c>
      <c r="C15" s="56" t="s">
        <v>95</v>
      </c>
      <c r="D15" s="56" t="s">
        <v>95</v>
      </c>
      <c r="E15" s="60" t="s">
        <v>95</v>
      </c>
      <c r="F15" s="56" t="s">
        <v>95</v>
      </c>
      <c r="G15" s="56" t="s">
        <v>95</v>
      </c>
      <c r="H15" s="56" t="s">
        <v>95</v>
      </c>
      <c r="I15" s="56" t="s">
        <v>95</v>
      </c>
    </row>
    <row r="16" spans="1:59" ht="16.5" x14ac:dyDescent="0.25">
      <c r="A16" s="39" t="s">
        <v>129</v>
      </c>
      <c r="B16" s="95">
        <v>104</v>
      </c>
      <c r="C16" s="95">
        <v>35</v>
      </c>
      <c r="D16" s="95">
        <v>100</v>
      </c>
      <c r="E16" s="95">
        <v>33</v>
      </c>
      <c r="F16" s="95">
        <v>86</v>
      </c>
      <c r="G16" s="95">
        <v>33</v>
      </c>
      <c r="H16" s="101">
        <v>88</v>
      </c>
      <c r="I16" s="101">
        <v>33</v>
      </c>
    </row>
    <row r="17" spans="1:9" ht="16.5" x14ac:dyDescent="0.25">
      <c r="A17" s="61" t="s">
        <v>108</v>
      </c>
      <c r="B17" s="95">
        <v>104</v>
      </c>
      <c r="C17" s="95">
        <v>33</v>
      </c>
      <c r="D17" s="95">
        <v>108</v>
      </c>
      <c r="E17" s="95">
        <v>33</v>
      </c>
      <c r="F17" s="95">
        <v>97</v>
      </c>
      <c r="G17" s="95">
        <v>33</v>
      </c>
      <c r="H17" s="102">
        <v>88</v>
      </c>
      <c r="I17" s="102">
        <v>30</v>
      </c>
    </row>
    <row r="18" spans="1:9" ht="33" x14ac:dyDescent="0.25">
      <c r="A18" s="39" t="s">
        <v>130</v>
      </c>
      <c r="B18" s="95">
        <v>85</v>
      </c>
      <c r="C18" s="95">
        <v>38</v>
      </c>
      <c r="D18" s="95">
        <v>78</v>
      </c>
      <c r="E18" s="95">
        <v>38</v>
      </c>
      <c r="F18" s="95">
        <v>72</v>
      </c>
      <c r="G18" s="95">
        <v>39</v>
      </c>
      <c r="H18" s="101" t="s">
        <v>126</v>
      </c>
      <c r="I18" s="101">
        <v>38</v>
      </c>
    </row>
    <row r="19" spans="1:9" ht="16.5" x14ac:dyDescent="0.25">
      <c r="A19" s="62" t="s">
        <v>112</v>
      </c>
      <c r="B19" s="48">
        <v>0</v>
      </c>
      <c r="C19" s="43">
        <v>0</v>
      </c>
      <c r="D19" s="43">
        <v>0</v>
      </c>
      <c r="E19" s="57">
        <v>0</v>
      </c>
      <c r="F19" s="90">
        <v>0</v>
      </c>
      <c r="G19" s="90">
        <v>0</v>
      </c>
      <c r="H19" s="43">
        <v>0</v>
      </c>
      <c r="I19" s="43">
        <v>0</v>
      </c>
    </row>
    <row r="20" spans="1:9" x14ac:dyDescent="0.25">
      <c r="A20"/>
      <c r="B20"/>
      <c r="C20"/>
      <c r="D20"/>
      <c r="E20"/>
      <c r="F20"/>
      <c r="G20"/>
    </row>
    <row r="21" spans="1:9" ht="19.7" customHeight="1" x14ac:dyDescent="0.25"/>
    <row r="22" spans="1:9" ht="19.7" customHeight="1" x14ac:dyDescent="0.25"/>
    <row r="23" spans="1:9" ht="19.7" customHeight="1" x14ac:dyDescent="0.25"/>
    <row r="24" spans="1:9" ht="19.7" customHeight="1" x14ac:dyDescent="0.25"/>
    <row r="25" spans="1:9" ht="19.7" customHeight="1" x14ac:dyDescent="0.25"/>
    <row r="26" spans="1:9" ht="19.7" customHeight="1" x14ac:dyDescent="0.25"/>
    <row r="27" spans="1:9" ht="58.5" customHeight="1" x14ac:dyDescent="0.25"/>
    <row r="28" spans="1:9" ht="58.5" customHeight="1" x14ac:dyDescent="0.25"/>
    <row r="29" spans="1:9" ht="58.5" customHeight="1" x14ac:dyDescent="0.25"/>
    <row r="30" spans="1:9" ht="58.5" customHeight="1" x14ac:dyDescent="0.25"/>
    <row r="31" spans="1:9" ht="19.7" customHeight="1" x14ac:dyDescent="0.25"/>
    <row r="32" spans="1:9" ht="19.7" customHeight="1" x14ac:dyDescent="0.25"/>
    <row r="33" ht="19.7" customHeight="1" x14ac:dyDescent="0.25"/>
    <row r="34" ht="19.7" customHeight="1" x14ac:dyDescent="0.25"/>
    <row r="35" ht="19.7" customHeight="1" x14ac:dyDescent="0.25"/>
    <row r="36" ht="19.7" customHeight="1" x14ac:dyDescent="0.25"/>
    <row r="37" ht="19.7" customHeight="1" x14ac:dyDescent="0.25"/>
    <row r="38" ht="19.7" customHeight="1" x14ac:dyDescent="0.25"/>
    <row r="39" ht="19.7" customHeight="1" x14ac:dyDescent="0.25"/>
    <row r="40" ht="19.7" customHeight="1" x14ac:dyDescent="0.25"/>
    <row r="41" ht="19.7" customHeight="1" x14ac:dyDescent="0.25"/>
    <row r="42" ht="19.7" customHeight="1" x14ac:dyDescent="0.25"/>
    <row r="43" ht="19.7" customHeight="1" x14ac:dyDescent="0.25"/>
    <row r="44" ht="42" customHeight="1" x14ac:dyDescent="0.25"/>
    <row r="45" ht="42" customHeight="1" x14ac:dyDescent="0.25"/>
    <row r="46" ht="19.7" customHeight="1" x14ac:dyDescent="0.25"/>
    <row r="47" ht="19.7" customHeight="1" x14ac:dyDescent="0.25"/>
    <row r="48" ht="58.5" customHeight="1" x14ac:dyDescent="0.25"/>
    <row r="49" ht="58.5" customHeight="1" x14ac:dyDescent="0.25"/>
    <row r="50" ht="19.7" customHeight="1" x14ac:dyDescent="0.25"/>
    <row r="51" ht="19.7" customHeight="1" x14ac:dyDescent="0.25"/>
    <row r="52" ht="19.7" customHeight="1" x14ac:dyDescent="0.25"/>
    <row r="53" ht="19.7" customHeight="1" x14ac:dyDescent="0.25"/>
    <row r="54" ht="19.7" customHeight="1" x14ac:dyDescent="0.25"/>
    <row r="55" ht="19.7" customHeight="1" x14ac:dyDescent="0.25"/>
    <row r="56" ht="19.7" customHeight="1" x14ac:dyDescent="0.25"/>
    <row r="57" ht="19.7" customHeight="1" x14ac:dyDescent="0.25"/>
    <row r="58" ht="19.7" customHeight="1" x14ac:dyDescent="0.25"/>
    <row r="59" ht="19.7" customHeight="1" x14ac:dyDescent="0.25"/>
    <row r="60" ht="19.7" customHeight="1" x14ac:dyDescent="0.25"/>
    <row r="61" ht="19.7" customHeight="1" x14ac:dyDescent="0.25"/>
    <row r="62" ht="19.7" customHeight="1" x14ac:dyDescent="0.25"/>
    <row r="63" ht="19.7" customHeight="1" x14ac:dyDescent="0.25"/>
    <row r="64" ht="19.7" customHeight="1" x14ac:dyDescent="0.25"/>
    <row r="65" ht="48.75" customHeight="1" x14ac:dyDescent="0.25"/>
    <row r="66" ht="48.75" customHeight="1" x14ac:dyDescent="0.25"/>
    <row r="67" ht="39" customHeight="1" x14ac:dyDescent="0.25"/>
    <row r="68" ht="39" customHeight="1" x14ac:dyDescent="0.25"/>
    <row r="71" ht="19.7" customHeight="1" x14ac:dyDescent="0.25"/>
    <row r="72" ht="19.7" customHeight="1" x14ac:dyDescent="0.25"/>
    <row r="73" ht="19.7" customHeight="1" x14ac:dyDescent="0.25"/>
    <row r="74" ht="19.7" customHeight="1" x14ac:dyDescent="0.25"/>
    <row r="75" ht="19.7" customHeight="1" x14ac:dyDescent="0.25"/>
    <row r="76" ht="19.7" customHeight="1" x14ac:dyDescent="0.25"/>
    <row r="77" ht="19.7" customHeight="1" x14ac:dyDescent="0.25"/>
    <row r="78" ht="19.7" customHeight="1" x14ac:dyDescent="0.25"/>
    <row r="79" ht="19.7" customHeight="1" x14ac:dyDescent="0.25"/>
    <row r="80" ht="19.7" customHeight="1" x14ac:dyDescent="0.25"/>
    <row r="81" ht="19.7" customHeight="1" x14ac:dyDescent="0.25"/>
    <row r="82" ht="52.5" customHeight="1" x14ac:dyDescent="0.25"/>
    <row r="83" ht="52.5" customHeight="1" x14ac:dyDescent="0.25"/>
    <row r="86" ht="39" customHeight="1" x14ac:dyDescent="0.25"/>
    <row r="87" ht="39" customHeight="1" x14ac:dyDescent="0.25"/>
    <row r="88" ht="39" customHeight="1" x14ac:dyDescent="0.25"/>
    <row r="89" ht="39" customHeight="1" x14ac:dyDescent="0.25"/>
  </sheetData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2"/>
  <sheetViews>
    <sheetView workbookViewId="0"/>
  </sheetViews>
  <sheetFormatPr defaultRowHeight="14.25" x14ac:dyDescent="0.25"/>
  <cols>
    <col min="1" max="2" width="40.33203125" bestFit="1" customWidth="1"/>
  </cols>
  <sheetData>
    <row r="1" spans="1:2" x14ac:dyDescent="0.25">
      <c r="A1" t="s">
        <v>0</v>
      </c>
      <c r="B1" t="s">
        <v>1</v>
      </c>
    </row>
    <row r="2" spans="1:2" x14ac:dyDescent="0.25">
      <c r="A2" t="s">
        <v>2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5</vt:i4>
      </vt:variant>
      <vt:variant>
        <vt:lpstr>具名範圍</vt:lpstr>
      </vt:variant>
      <vt:variant>
        <vt:i4>3</vt:i4>
      </vt:variant>
    </vt:vector>
  </HeadingPairs>
  <TitlesOfParts>
    <vt:vector size="8" baseType="lpstr">
      <vt:lpstr>統計表</vt:lpstr>
      <vt:lpstr>花東AB表</vt:lpstr>
      <vt:lpstr>單價表 </vt:lpstr>
      <vt:lpstr>單價表2</vt:lpstr>
      <vt:lpstr>抬頭</vt:lpstr>
      <vt:lpstr>統計表!Print_Area</vt:lpstr>
      <vt:lpstr>版本</vt:lpstr>
      <vt:lpstr>英語版本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陳香茹</dc:creator>
  <cp:lastModifiedBy>教育處-006</cp:lastModifiedBy>
  <cp:lastPrinted>2023-01-31T09:05:32Z</cp:lastPrinted>
  <dcterms:created xsi:type="dcterms:W3CDTF">2021-09-05T06:51:06Z</dcterms:created>
  <dcterms:modified xsi:type="dcterms:W3CDTF">2024-08-28T05:13:07Z</dcterms:modified>
</cp:coreProperties>
</file>