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te5261\Downloads\"/>
    </mc:Choice>
  </mc:AlternateContent>
  <xr:revisionPtr revIDLastSave="0" documentId="13_ncr:1_{EFE74CB2-54A8-431E-9DF4-DAAC500F061B}" xr6:coauthVersionLast="47" xr6:coauthVersionMax="47" xr10:uidLastSave="{00000000-0000-0000-0000-000000000000}"/>
  <bookViews>
    <workbookView xWindow="-108" yWindow="-108" windowWidth="23256" windowHeight="12576" tabRatio="844" firstSheet="4" activeTab="6" xr2:uid="{00000000-000D-0000-FFFF-FFFF00000000}"/>
  </bookViews>
  <sheets>
    <sheet name="附件四-學校代號暨類型表" sheetId="4" r:id="rId1"/>
    <sheet name="附件一之0-基本資料" sheetId="19" r:id="rId2"/>
    <sheet name="附件一之1-開班數" sheetId="14" r:id="rId3"/>
    <sheet name="附件一之2-參加學生名單" sheetId="12" r:id="rId4"/>
    <sheet name="附件一之3-授課教師名單" sheetId="13" r:id="rId5"/>
    <sheet name="附件一之4-學校重要行事扣除" sheetId="21" r:id="rId6"/>
    <sheet name="附件五-經費申請表" sheetId="16" r:id="rId7"/>
    <sheet name="附件六-費用調查表(表一)" sheetId="5" r:id="rId8"/>
    <sheet name="附件七-開班數及時段及人數 (表二)" sheetId="18" r:id="rId9"/>
  </sheets>
  <definedNames>
    <definedName name="_xlnm.Print_Area" localSheetId="8">'附件七-開班數及時段及人數 (表二)'!$A$1:$AP$10</definedName>
    <definedName name="_xlnm.Print_Area" localSheetId="7">'附件六-費用調查表(表一)'!$A$1:$AG$18</definedName>
    <definedName name="_xlnm.Print_Titles" localSheetId="2">'附件一之1-開班數'!$1:$4</definedName>
    <definedName name="_xlnm.Print_Titles" localSheetId="3">'附件一之2-參加學生名單'!$1:$5</definedName>
    <definedName name="_xlnm.Print_Titles" localSheetId="4">'附件一之3-授課教師名單'!$1:$5</definedName>
    <definedName name="_xlnm.Print_Titles" localSheetId="5">'附件一之4-學校重要行事扣除'!$1:$4</definedName>
    <definedName name="_xlnm.Print_Titles" localSheetId="6">'附件五-經費申請表'!$1:$5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12" l="1"/>
  <c r="AC8"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C33" i="12"/>
  <c r="AC34" i="12"/>
  <c r="AC35" i="12"/>
  <c r="AC36" i="12"/>
  <c r="AC37" i="12"/>
  <c r="AC38" i="12"/>
  <c r="AC39" i="12"/>
  <c r="AC40" i="12"/>
  <c r="AC41" i="12"/>
  <c r="AC42" i="12"/>
  <c r="AC43" i="12"/>
  <c r="AC44" i="12"/>
  <c r="AC45" i="12"/>
  <c r="AC46" i="12"/>
  <c r="AC47" i="12"/>
  <c r="AC48" i="12"/>
  <c r="AC49" i="12"/>
  <c r="AC50" i="12"/>
  <c r="AC51" i="12"/>
  <c r="AC52" i="12"/>
  <c r="AC53" i="12"/>
  <c r="AC54" i="12"/>
  <c r="AC55" i="12"/>
  <c r="AC56" i="12"/>
  <c r="AC57" i="12"/>
  <c r="AC58" i="12"/>
  <c r="AC59" i="12"/>
  <c r="AC60" i="12"/>
  <c r="AC61" i="12"/>
  <c r="AC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112" i="12"/>
  <c r="AC113" i="12"/>
  <c r="AC114" i="12"/>
  <c r="AC115" i="12"/>
  <c r="AC116" i="12"/>
  <c r="AC117" i="12"/>
  <c r="AC118" i="12"/>
  <c r="AC119" i="12"/>
  <c r="AC120" i="12"/>
  <c r="AC121" i="12"/>
  <c r="AC122" i="12"/>
  <c r="AC123" i="12"/>
  <c r="AC124" i="12"/>
  <c r="AC125" i="12"/>
  <c r="AC126" i="12"/>
  <c r="AC127" i="12"/>
  <c r="AC128" i="12"/>
  <c r="AC129" i="12"/>
  <c r="AC130" i="12"/>
  <c r="AC131" i="12"/>
  <c r="AC132" i="12"/>
  <c r="AC133" i="12"/>
  <c r="AC134" i="12"/>
  <c r="AC135" i="12"/>
  <c r="AC136" i="12"/>
  <c r="AC137" i="12"/>
  <c r="AC138" i="12"/>
  <c r="AC139" i="12"/>
  <c r="AC140" i="12"/>
  <c r="AC141" i="12"/>
  <c r="AC142" i="12"/>
  <c r="AC143" i="12"/>
  <c r="AC144" i="12"/>
  <c r="AC145" i="12"/>
  <c r="AC146" i="12"/>
  <c r="AC147" i="12"/>
  <c r="AC148" i="12"/>
  <c r="AC149" i="12"/>
  <c r="AC150" i="12"/>
  <c r="AC151" i="12"/>
  <c r="AC152" i="12"/>
  <c r="AC153" i="12"/>
  <c r="AC154" i="12"/>
  <c r="AC155" i="12"/>
  <c r="AC156" i="12"/>
  <c r="AC157" i="12"/>
  <c r="AC158" i="12"/>
  <c r="AC159" i="12"/>
  <c r="AC160" i="12"/>
  <c r="AC161" i="12"/>
  <c r="AC162" i="12"/>
  <c r="AC163" i="12"/>
  <c r="AC164" i="12"/>
  <c r="AC165" i="12"/>
  <c r="AC166" i="12"/>
  <c r="AC167" i="12"/>
  <c r="AC168" i="12"/>
  <c r="AC169" i="12"/>
  <c r="AC170" i="12"/>
  <c r="AC171" i="12"/>
  <c r="AC172" i="12"/>
  <c r="AC173" i="12"/>
  <c r="AC174" i="12"/>
  <c r="AC175" i="12"/>
  <c r="AC176" i="12"/>
  <c r="AC177" i="12"/>
  <c r="AC178" i="12"/>
  <c r="AC179" i="12"/>
  <c r="AC180" i="12"/>
  <c r="AC181" i="12"/>
  <c r="AC182" i="12"/>
  <c r="AC183" i="12"/>
  <c r="AC184" i="12"/>
  <c r="AC185" i="12"/>
  <c r="AC186" i="12"/>
  <c r="AC187" i="12"/>
  <c r="AC188" i="12"/>
  <c r="AC189" i="12"/>
  <c r="AC190" i="12"/>
  <c r="AC191" i="12"/>
  <c r="AC192" i="12"/>
  <c r="AC193" i="12"/>
  <c r="AC194" i="12"/>
  <c r="AC195" i="12"/>
  <c r="AC196" i="12"/>
  <c r="AC197" i="12"/>
  <c r="AC198" i="12"/>
  <c r="AC199" i="12"/>
  <c r="AC200" i="12"/>
  <c r="AC201" i="12"/>
  <c r="AC202" i="12"/>
  <c r="AC203" i="12"/>
  <c r="AC204" i="12"/>
  <c r="AC205" i="12"/>
  <c r="AC206" i="12"/>
  <c r="AC207" i="12"/>
  <c r="AC208" i="12"/>
  <c r="AC209" i="12"/>
  <c r="AC210" i="12"/>
  <c r="AC211" i="12"/>
  <c r="AC212" i="12"/>
  <c r="AC213" i="12"/>
  <c r="AC214" i="12"/>
  <c r="AC215" i="12"/>
  <c r="AC216" i="12"/>
  <c r="AC217" i="12"/>
  <c r="AC218" i="12"/>
  <c r="AC219" i="12"/>
  <c r="AC220" i="12"/>
  <c r="AC221" i="12"/>
  <c r="AC222" i="12"/>
  <c r="AC223" i="12"/>
  <c r="AC224" i="12"/>
  <c r="AC225" i="12"/>
  <c r="AC226" i="12"/>
  <c r="AC227" i="12"/>
  <c r="AC228" i="12"/>
  <c r="AC229" i="12"/>
  <c r="AC230" i="12"/>
  <c r="AC231" i="12"/>
  <c r="AC232" i="12"/>
  <c r="AC233" i="12"/>
  <c r="AC234" i="12"/>
  <c r="AC235" i="12"/>
  <c r="AC236" i="12"/>
  <c r="AC237" i="12"/>
  <c r="AC238" i="12"/>
  <c r="AC239" i="12"/>
  <c r="AC240" i="12"/>
  <c r="AC241" i="12"/>
  <c r="AC242" i="12"/>
  <c r="AC243" i="12"/>
  <c r="AC244" i="12"/>
  <c r="AC245" i="12"/>
  <c r="AC246" i="12"/>
  <c r="AC247" i="12"/>
  <c r="AC248" i="12"/>
  <c r="AC249" i="12"/>
  <c r="AC250" i="12"/>
  <c r="AC251" i="12"/>
  <c r="AC252" i="12"/>
  <c r="AC253" i="12"/>
  <c r="AC254" i="12"/>
  <c r="AC255" i="12"/>
  <c r="AC256" i="12"/>
  <c r="AC257" i="12"/>
  <c r="AC258" i="12"/>
  <c r="AC259" i="12"/>
  <c r="AC260" i="12"/>
  <c r="AC261" i="12"/>
  <c r="AC262" i="12"/>
  <c r="AC263" i="12"/>
  <c r="AC264" i="12"/>
  <c r="AC265" i="12"/>
  <c r="AC266" i="12"/>
  <c r="AC267" i="12"/>
  <c r="AC268" i="12"/>
  <c r="AC269" i="12"/>
  <c r="AC270" i="12"/>
  <c r="AC271" i="12"/>
  <c r="AC272" i="12"/>
  <c r="AC273" i="12"/>
  <c r="AC274" i="12"/>
  <c r="AC275" i="12"/>
  <c r="AC276" i="12"/>
  <c r="AC277" i="12"/>
  <c r="AC278" i="12"/>
  <c r="AC279" i="12"/>
  <c r="AC280" i="12"/>
  <c r="AC281" i="12"/>
  <c r="AC282" i="12"/>
  <c r="AC283" i="12"/>
  <c r="AC284" i="12"/>
  <c r="AC285" i="12"/>
  <c r="AC286" i="12"/>
  <c r="AC287" i="12"/>
  <c r="AC288" i="12"/>
  <c r="AC289" i="12"/>
  <c r="AC290" i="12"/>
  <c r="AC291" i="12"/>
  <c r="AC292" i="12"/>
  <c r="AC293" i="12"/>
  <c r="AC294" i="12"/>
  <c r="AC295" i="12"/>
  <c r="AC296" i="12"/>
  <c r="AC297" i="12"/>
  <c r="AC298" i="12"/>
  <c r="AC299" i="12"/>
  <c r="AC300" i="12"/>
  <c r="AC301" i="12"/>
  <c r="AC302" i="12"/>
  <c r="AC303" i="12"/>
  <c r="AC304" i="12"/>
  <c r="AC305" i="12"/>
  <c r="AC306" i="12"/>
  <c r="AC307" i="12"/>
  <c r="AC308" i="12"/>
  <c r="AC309" i="12"/>
  <c r="AC310" i="12"/>
  <c r="AC311" i="12"/>
  <c r="AC312" i="12"/>
  <c r="AC313" i="12"/>
  <c r="AC314" i="12"/>
  <c r="AC315" i="12"/>
  <c r="AC316" i="12"/>
  <c r="AC317" i="12"/>
  <c r="AC318" i="12"/>
  <c r="AC319" i="12"/>
  <c r="AC320" i="12"/>
  <c r="AC321" i="12"/>
  <c r="AC322" i="12"/>
  <c r="AC323" i="12"/>
  <c r="AC324" i="12"/>
  <c r="AC325" i="12"/>
  <c r="AC326" i="12"/>
  <c r="AC327" i="12"/>
  <c r="AC328" i="12"/>
  <c r="AC329" i="12"/>
  <c r="AC330" i="12"/>
  <c r="AC331" i="12"/>
  <c r="AC332" i="12"/>
  <c r="AC333" i="12"/>
  <c r="AC334" i="12"/>
  <c r="AC335" i="12"/>
  <c r="AC336" i="12"/>
  <c r="AC337" i="12"/>
  <c r="AC338" i="12"/>
  <c r="AC339" i="12"/>
  <c r="AC340" i="12"/>
  <c r="AC341" i="12"/>
  <c r="AC342" i="12"/>
  <c r="AC343" i="12"/>
  <c r="AC344" i="12"/>
  <c r="AC345" i="12"/>
  <c r="AC346" i="12"/>
  <c r="AC347" i="12"/>
  <c r="AC348" i="12"/>
  <c r="AC349" i="12"/>
  <c r="AC350" i="12"/>
  <c r="AC351" i="12"/>
  <c r="AC352" i="12"/>
  <c r="AC353" i="12"/>
  <c r="AC354" i="12"/>
  <c r="AC355" i="12"/>
  <c r="AC356" i="12"/>
  <c r="AC357" i="12"/>
  <c r="AC358" i="12"/>
  <c r="AC359" i="12"/>
  <c r="AC360" i="12"/>
  <c r="AC361" i="12"/>
  <c r="AC362" i="12"/>
  <c r="AC363" i="12"/>
  <c r="AC364" i="12"/>
  <c r="AC365" i="12"/>
  <c r="AC366" i="12"/>
  <c r="AC367" i="12"/>
  <c r="AC368" i="12"/>
  <c r="AC369" i="12"/>
  <c r="AC370" i="12"/>
  <c r="AC371" i="12"/>
  <c r="AC372" i="12"/>
  <c r="AC373" i="12"/>
  <c r="AC374" i="12"/>
  <c r="AC375" i="12"/>
  <c r="AC376" i="12"/>
  <c r="AC377" i="12"/>
  <c r="AC378" i="12"/>
  <c r="AC379" i="12"/>
  <c r="AC380" i="12"/>
  <c r="AC381" i="12"/>
  <c r="AC382" i="12"/>
  <c r="AC383" i="12"/>
  <c r="AC384" i="12"/>
  <c r="AC385" i="12"/>
  <c r="AC386" i="12"/>
  <c r="AC387" i="12"/>
  <c r="AC388" i="12"/>
  <c r="AC389" i="12"/>
  <c r="AC390" i="12"/>
  <c r="AC391" i="12"/>
  <c r="AC392" i="12"/>
  <c r="AC393" i="12"/>
  <c r="AC394" i="12"/>
  <c r="AC395" i="12"/>
  <c r="AC396" i="12"/>
  <c r="AC397" i="12"/>
  <c r="AC398" i="12"/>
  <c r="AC399" i="12"/>
  <c r="AC400" i="12"/>
  <c r="AC401" i="12"/>
  <c r="AC402" i="12"/>
  <c r="AC403" i="12"/>
  <c r="AC404" i="12"/>
  <c r="AC405" i="12"/>
  <c r="AC406" i="12"/>
  <c r="AC407" i="12"/>
  <c r="AC408" i="12"/>
  <c r="AC409" i="12"/>
  <c r="AC410" i="12"/>
  <c r="AC411" i="12"/>
  <c r="AC412" i="12"/>
  <c r="AC413" i="12"/>
  <c r="AC414" i="12"/>
  <c r="AC415" i="12"/>
  <c r="AC416" i="12"/>
  <c r="AC417" i="12"/>
  <c r="AC418" i="12"/>
  <c r="AC419" i="12"/>
  <c r="AC420" i="12"/>
  <c r="AC421" i="12"/>
  <c r="AC422" i="12"/>
  <c r="AC423" i="12"/>
  <c r="AC424" i="12"/>
  <c r="AC425" i="12"/>
  <c r="AC426" i="12"/>
  <c r="AC427" i="12"/>
  <c r="AC428" i="12"/>
  <c r="AC429" i="12"/>
  <c r="AC430" i="12"/>
  <c r="AC431" i="12"/>
  <c r="AC432" i="12"/>
  <c r="AC433" i="12"/>
  <c r="AC434" i="12"/>
  <c r="AC435" i="12"/>
  <c r="AC436" i="12"/>
  <c r="AC437" i="12"/>
  <c r="AC438" i="12"/>
  <c r="AC439" i="12"/>
  <c r="AC440" i="12"/>
  <c r="AC441" i="12"/>
  <c r="AC442" i="12"/>
  <c r="AC443" i="12"/>
  <c r="AC444" i="12"/>
  <c r="AC445" i="12"/>
  <c r="AC446" i="12"/>
  <c r="AC447" i="12"/>
  <c r="AC448" i="12"/>
  <c r="AC449" i="12"/>
  <c r="AC450" i="12"/>
  <c r="AC451" i="12"/>
  <c r="AC452" i="12"/>
  <c r="AC453" i="12"/>
  <c r="AC454" i="12"/>
  <c r="AC455" i="12"/>
  <c r="AC456" i="12"/>
  <c r="AC457" i="12"/>
  <c r="AC458" i="12"/>
  <c r="AC459" i="12"/>
  <c r="AC460" i="12"/>
  <c r="AC461" i="12"/>
  <c r="AC462" i="12"/>
  <c r="AC463" i="12"/>
  <c r="AC464" i="12"/>
  <c r="AC465" i="12"/>
  <c r="AC466" i="12"/>
  <c r="AC467" i="12"/>
  <c r="AC468" i="12"/>
  <c r="AC469" i="12"/>
  <c r="AC470" i="12"/>
  <c r="AC471" i="12"/>
  <c r="AC472" i="12"/>
  <c r="AC473" i="12"/>
  <c r="AC474" i="12"/>
  <c r="AC475" i="12"/>
  <c r="AC476" i="12"/>
  <c r="AC477" i="12"/>
  <c r="AC478" i="12"/>
  <c r="AC479" i="12"/>
  <c r="AC480" i="12"/>
  <c r="AC481" i="12"/>
  <c r="AC482" i="12"/>
  <c r="AC483" i="12"/>
  <c r="AC484" i="12"/>
  <c r="AC485" i="12"/>
  <c r="AC486" i="12"/>
  <c r="AC487" i="12"/>
  <c r="AC488" i="12"/>
  <c r="AC489" i="12"/>
  <c r="AC490" i="12"/>
  <c r="AC491" i="12"/>
  <c r="AC492" i="12"/>
  <c r="AC493" i="12"/>
  <c r="AC494" i="12"/>
  <c r="AC495" i="12"/>
  <c r="AC496" i="12"/>
  <c r="AC497" i="12"/>
  <c r="AC498" i="12"/>
  <c r="AC499" i="12"/>
  <c r="AC500" i="12"/>
  <c r="AC501" i="12"/>
  <c r="AC502" i="12"/>
  <c r="AC503" i="12"/>
  <c r="AC504" i="12"/>
  <c r="AC505" i="12"/>
  <c r="AC506" i="12"/>
  <c r="AC507" i="12"/>
  <c r="AC508" i="12"/>
  <c r="AC509" i="12"/>
  <c r="AC510" i="12"/>
  <c r="AC511" i="12"/>
  <c r="AC512" i="12"/>
  <c r="AC513" i="12"/>
  <c r="AC514" i="12"/>
  <c r="AC515" i="12"/>
  <c r="AC516" i="12"/>
  <c r="AC517" i="12"/>
  <c r="AC518" i="12"/>
  <c r="AC519" i="12"/>
  <c r="AC520" i="12"/>
  <c r="AC521" i="12"/>
  <c r="AC522" i="12"/>
  <c r="AC523" i="12"/>
  <c r="AC524" i="12"/>
  <c r="AC525" i="12"/>
  <c r="AC526" i="12"/>
  <c r="AC527" i="12"/>
  <c r="AC528" i="12"/>
  <c r="AC529" i="12"/>
  <c r="AC530" i="12"/>
  <c r="AC531" i="12"/>
  <c r="AC532" i="12"/>
  <c r="AC533" i="12"/>
  <c r="AC534" i="12"/>
  <c r="AC535" i="12"/>
  <c r="AC536" i="12"/>
  <c r="AC537" i="12"/>
  <c r="AC538" i="12"/>
  <c r="AC539" i="12"/>
  <c r="AC540" i="12"/>
  <c r="AC541" i="12"/>
  <c r="AC542" i="12"/>
  <c r="AC543" i="12"/>
  <c r="AC544" i="12"/>
  <c r="AC545" i="12"/>
  <c r="AC546" i="12"/>
  <c r="AC547" i="12"/>
  <c r="AC548" i="12"/>
  <c r="AC549" i="12"/>
  <c r="AC550" i="12"/>
  <c r="AC551" i="12"/>
  <c r="AC552" i="12"/>
  <c r="AC553" i="12"/>
  <c r="AC554" i="12"/>
  <c r="AC555" i="12"/>
  <c r="AC556" i="12"/>
  <c r="AC557" i="12"/>
  <c r="AC558" i="12"/>
  <c r="AC559" i="12"/>
  <c r="AC560" i="12"/>
  <c r="AC561" i="12"/>
  <c r="AC562" i="12"/>
  <c r="AC563" i="12"/>
  <c r="AC564" i="12"/>
  <c r="AC565" i="12"/>
  <c r="AC566" i="12"/>
  <c r="AC567" i="12"/>
  <c r="AC568" i="12"/>
  <c r="AC569" i="12"/>
  <c r="AC570" i="12"/>
  <c r="AC571" i="12"/>
  <c r="AC572" i="12"/>
  <c r="AC573" i="12"/>
  <c r="AC574" i="12"/>
  <c r="AC575" i="12"/>
  <c r="AC576" i="12"/>
  <c r="AC577" i="12"/>
  <c r="AC578" i="12"/>
  <c r="AC579" i="12"/>
  <c r="AC580" i="12"/>
  <c r="AC581" i="12"/>
  <c r="AC582" i="12"/>
  <c r="AC583" i="12"/>
  <c r="AC584" i="12"/>
  <c r="AC585" i="12"/>
  <c r="AC586" i="12"/>
  <c r="AC587" i="12"/>
  <c r="AC588" i="12"/>
  <c r="AC589" i="12"/>
  <c r="AC590" i="12"/>
  <c r="AC591" i="12"/>
  <c r="AC592" i="12"/>
  <c r="AC593" i="12"/>
  <c r="AC594" i="12"/>
  <c r="AC595" i="12"/>
  <c r="AC596" i="12"/>
  <c r="AC597" i="12"/>
  <c r="AC598" i="12"/>
  <c r="AC599" i="12"/>
  <c r="AC600" i="12"/>
  <c r="AC601" i="12"/>
  <c r="AC602" i="12"/>
  <c r="AC603" i="12"/>
  <c r="AC604" i="12"/>
  <c r="AC605" i="12"/>
  <c r="AC606" i="12"/>
  <c r="AC607" i="12"/>
  <c r="AC608" i="12"/>
  <c r="AC609" i="12"/>
  <c r="AC610" i="12"/>
  <c r="AC611" i="12"/>
  <c r="AC612" i="12"/>
  <c r="AC613" i="12"/>
  <c r="AC614" i="12"/>
  <c r="AC615" i="12"/>
  <c r="AC616" i="12"/>
  <c r="AC617" i="12"/>
  <c r="AC618" i="12"/>
  <c r="AC619" i="12"/>
  <c r="AC620" i="12"/>
  <c r="AC621" i="12"/>
  <c r="AC622" i="12"/>
  <c r="AC623" i="12"/>
  <c r="AC624" i="12"/>
  <c r="AC625" i="12"/>
  <c r="AC626" i="12"/>
  <c r="AC627" i="12"/>
  <c r="AC628" i="12"/>
  <c r="AC629" i="12"/>
  <c r="AC630" i="12"/>
  <c r="AC631" i="12"/>
  <c r="AC632" i="12"/>
  <c r="AC633" i="12"/>
  <c r="AC634" i="12"/>
  <c r="AC635" i="12"/>
  <c r="AC636" i="12"/>
  <c r="AC637" i="12"/>
  <c r="AC638" i="12"/>
  <c r="AC639" i="12"/>
  <c r="AC640" i="12"/>
  <c r="AC641" i="12"/>
  <c r="AC642" i="12"/>
  <c r="AC643" i="12"/>
  <c r="AC644" i="12"/>
  <c r="AC645" i="12"/>
  <c r="AC646" i="12"/>
  <c r="AC647" i="12"/>
  <c r="AC648" i="12"/>
  <c r="AC649" i="12"/>
  <c r="AC650" i="12"/>
  <c r="AC651" i="12"/>
  <c r="AC652" i="12"/>
  <c r="AC653" i="12"/>
  <c r="AC654" i="12"/>
  <c r="AC655" i="12"/>
  <c r="AC656" i="12"/>
  <c r="AC657" i="12"/>
  <c r="AC658" i="12"/>
  <c r="AC659" i="12"/>
  <c r="AC660" i="12"/>
  <c r="AC661" i="12"/>
  <c r="AC662" i="12"/>
  <c r="AC663" i="12"/>
  <c r="AC664" i="12"/>
  <c r="AC665" i="12"/>
  <c r="AC666" i="12"/>
  <c r="AC667" i="12"/>
  <c r="AC668" i="12"/>
  <c r="AC669" i="12"/>
  <c r="AC670" i="12"/>
  <c r="AC671" i="12"/>
  <c r="AC672" i="12"/>
  <c r="AC673" i="12"/>
  <c r="AC674" i="12"/>
  <c r="AC675" i="12"/>
  <c r="AC676" i="12"/>
  <c r="AC677" i="12"/>
  <c r="AC678" i="12"/>
  <c r="AC679" i="12"/>
  <c r="AC680" i="12"/>
  <c r="AC681" i="12"/>
  <c r="AC682" i="12"/>
  <c r="AC683" i="12"/>
  <c r="AC684" i="12"/>
  <c r="AC685" i="12"/>
  <c r="AC686" i="12"/>
  <c r="AC687" i="12"/>
  <c r="AC688" i="12"/>
  <c r="AC689" i="12"/>
  <c r="AC690" i="12"/>
  <c r="AC691" i="12"/>
  <c r="AC692" i="12"/>
  <c r="AC693" i="12"/>
  <c r="AC694" i="12"/>
  <c r="AC695" i="12"/>
  <c r="AC696" i="12"/>
  <c r="AC697" i="12"/>
  <c r="AC698" i="12"/>
  <c r="AC699" i="12"/>
  <c r="AC700" i="12"/>
  <c r="AC701" i="12"/>
  <c r="AC702" i="12"/>
  <c r="AC703" i="12"/>
  <c r="AC704" i="12"/>
  <c r="AC705" i="12"/>
  <c r="AC706" i="12"/>
  <c r="AC707" i="12"/>
  <c r="AC708" i="12"/>
  <c r="AC709" i="12"/>
  <c r="AC710" i="12"/>
  <c r="AC711" i="12"/>
  <c r="AC712" i="12"/>
  <c r="AC713" i="12"/>
  <c r="AC714" i="12"/>
  <c r="AC715" i="12"/>
  <c r="AC716" i="12"/>
  <c r="AC717" i="12"/>
  <c r="AC718" i="12"/>
  <c r="AC719" i="12"/>
  <c r="AC720" i="12"/>
  <c r="AC721" i="12"/>
  <c r="AC722" i="12"/>
  <c r="AC723" i="12"/>
  <c r="AC724" i="12"/>
  <c r="AC725" i="12"/>
  <c r="AC726" i="12"/>
  <c r="AC727" i="12"/>
  <c r="AC728" i="12"/>
  <c r="AC729" i="12"/>
  <c r="AC730" i="12"/>
  <c r="AC731" i="12"/>
  <c r="AC732" i="12"/>
  <c r="AC733" i="12"/>
  <c r="AC734" i="12"/>
  <c r="AC735" i="12"/>
  <c r="AC736" i="12"/>
  <c r="AC737" i="12"/>
  <c r="AC738" i="12"/>
  <c r="AC739" i="12"/>
  <c r="AC740" i="12"/>
  <c r="AC741" i="12"/>
  <c r="AC742" i="12"/>
  <c r="AC743" i="12"/>
  <c r="AC744" i="12"/>
  <c r="AC745" i="12"/>
  <c r="AC746" i="12"/>
  <c r="AC747" i="12"/>
  <c r="AC748" i="12"/>
  <c r="AC749" i="12"/>
  <c r="AC750" i="12"/>
  <c r="AC751" i="12"/>
  <c r="AC752" i="12"/>
  <c r="AC753" i="12"/>
  <c r="AC754" i="12"/>
  <c r="AC755" i="12"/>
  <c r="AC756" i="12"/>
  <c r="AC757" i="12"/>
  <c r="AC758" i="12"/>
  <c r="AC759" i="12"/>
  <c r="AC760" i="12"/>
  <c r="AC761" i="12"/>
  <c r="AC762" i="12"/>
  <c r="AC763" i="12"/>
  <c r="AC764" i="12"/>
  <c r="AC765" i="12"/>
  <c r="AC766" i="12"/>
  <c r="AC767" i="12"/>
  <c r="AC768" i="12"/>
  <c r="AC769" i="12"/>
  <c r="AC770" i="12"/>
  <c r="AC771" i="12"/>
  <c r="AC772" i="12"/>
  <c r="AC773" i="12"/>
  <c r="AC774" i="12"/>
  <c r="AC775" i="12"/>
  <c r="AC776" i="12"/>
  <c r="AC777" i="12"/>
  <c r="AC778" i="12"/>
  <c r="AC779" i="12"/>
  <c r="AC780" i="12"/>
  <c r="AC781" i="12"/>
  <c r="AC782" i="12"/>
  <c r="AC783" i="12"/>
  <c r="AC784" i="12"/>
  <c r="AC785" i="12"/>
  <c r="AC786" i="12"/>
  <c r="AC787" i="12"/>
  <c r="AC788" i="12"/>
  <c r="AC789" i="12"/>
  <c r="AC790" i="12"/>
  <c r="AC791" i="12"/>
  <c r="AC792" i="12"/>
  <c r="AC793" i="12"/>
  <c r="AC794" i="12"/>
  <c r="AC795" i="12"/>
  <c r="AC796" i="12"/>
  <c r="AC797" i="12"/>
  <c r="AC798" i="12"/>
  <c r="AC799" i="12"/>
  <c r="AC800" i="12"/>
  <c r="AC801" i="12"/>
  <c r="AC802" i="12"/>
  <c r="AC803" i="12"/>
  <c r="AC804" i="12"/>
  <c r="AC805" i="12"/>
  <c r="AC806" i="12"/>
  <c r="AC807" i="12"/>
  <c r="AC808" i="12"/>
  <c r="AC809" i="12"/>
  <c r="AC810" i="12"/>
  <c r="AC811" i="12"/>
  <c r="AC812" i="12"/>
  <c r="AC813" i="12"/>
  <c r="AC814" i="12"/>
  <c r="AC815" i="12"/>
  <c r="AC816" i="12"/>
  <c r="AC817" i="12"/>
  <c r="AC818" i="12"/>
  <c r="AC819" i="12"/>
  <c r="AC820" i="12"/>
  <c r="AC821" i="12"/>
  <c r="AC822" i="12"/>
  <c r="AC823" i="12"/>
  <c r="AC824" i="12"/>
  <c r="AC825" i="12"/>
  <c r="AC826" i="12"/>
  <c r="AC827" i="12"/>
  <c r="AC828" i="12"/>
  <c r="AC829" i="12"/>
  <c r="AC830" i="12"/>
  <c r="AC831" i="12"/>
  <c r="AC832" i="12"/>
  <c r="AC833" i="12"/>
  <c r="AC834" i="12"/>
  <c r="AC835" i="12"/>
  <c r="AC836" i="12"/>
  <c r="AC837" i="12"/>
  <c r="AC838" i="12"/>
  <c r="AC839" i="12"/>
  <c r="AC840" i="12"/>
  <c r="AC841" i="12"/>
  <c r="AC842" i="12"/>
  <c r="AC843" i="12"/>
  <c r="AC844" i="12"/>
  <c r="AC845" i="12"/>
  <c r="AC846" i="12"/>
  <c r="AC847" i="12"/>
  <c r="AC848" i="12"/>
  <c r="AC849" i="12"/>
  <c r="AC850" i="12"/>
  <c r="AC851" i="12"/>
  <c r="AC852" i="12"/>
  <c r="AC853" i="12"/>
  <c r="AC854" i="12"/>
  <c r="AC855" i="12"/>
  <c r="AC856" i="12"/>
  <c r="AC857" i="12"/>
  <c r="AC858" i="12"/>
  <c r="AC859" i="12"/>
  <c r="AC860" i="12"/>
  <c r="AC861" i="12"/>
  <c r="AC862" i="12"/>
  <c r="AC863" i="12"/>
  <c r="AC864" i="12"/>
  <c r="AC865" i="12"/>
  <c r="AC866" i="12"/>
  <c r="AC867" i="12"/>
  <c r="AC868" i="12"/>
  <c r="AC869" i="12"/>
  <c r="AC870" i="12"/>
  <c r="AC871" i="12"/>
  <c r="AC872" i="12"/>
  <c r="AC873" i="12"/>
  <c r="AC874" i="12"/>
  <c r="AC875" i="12"/>
  <c r="AC876" i="12"/>
  <c r="AC877" i="12"/>
  <c r="AC878" i="12"/>
  <c r="AC879" i="12"/>
  <c r="AC880" i="12"/>
  <c r="AC881" i="12"/>
  <c r="AC882" i="12"/>
  <c r="AC883" i="12"/>
  <c r="AC884" i="12"/>
  <c r="AC885" i="12"/>
  <c r="AC886" i="12"/>
  <c r="AC887" i="12"/>
  <c r="AC888" i="12"/>
  <c r="AC889" i="12"/>
  <c r="AC890" i="12"/>
  <c r="AC891" i="12"/>
  <c r="AC892" i="12"/>
  <c r="AC893" i="12"/>
  <c r="AC894" i="12"/>
  <c r="AC895" i="12"/>
  <c r="AC896" i="12"/>
  <c r="AC897" i="12"/>
  <c r="AC898" i="12"/>
  <c r="AC899" i="12"/>
  <c r="AC900" i="12"/>
  <c r="AC901" i="12"/>
  <c r="AC902" i="12"/>
  <c r="AC903" i="12"/>
  <c r="AC904" i="12"/>
  <c r="AC905" i="12"/>
  <c r="AC906" i="12"/>
  <c r="AC907" i="12"/>
  <c r="AC908" i="12"/>
  <c r="AC909" i="12"/>
  <c r="AC910" i="12"/>
  <c r="AC911" i="12"/>
  <c r="AC912" i="12"/>
  <c r="AC913" i="12"/>
  <c r="AC914" i="12"/>
  <c r="AC915" i="12"/>
  <c r="AC916" i="12"/>
  <c r="AC917" i="12"/>
  <c r="AC918" i="12"/>
  <c r="AC919" i="12"/>
  <c r="AC920" i="12"/>
  <c r="AC921" i="12"/>
  <c r="AC922" i="12"/>
  <c r="AC923" i="12"/>
  <c r="AC924" i="12"/>
  <c r="AC925" i="12"/>
  <c r="AC926" i="12"/>
  <c r="AC927" i="12"/>
  <c r="AC928" i="12"/>
  <c r="AC929" i="12"/>
  <c r="AC930" i="12"/>
  <c r="AC931" i="12"/>
  <c r="AC932" i="12"/>
  <c r="AC933" i="12"/>
  <c r="AC934" i="12"/>
  <c r="AC935" i="12"/>
  <c r="AC936" i="12"/>
  <c r="AC937" i="12"/>
  <c r="AC938" i="12"/>
  <c r="AC939" i="12"/>
  <c r="AC940" i="12"/>
  <c r="AC941" i="12"/>
  <c r="AC942" i="12"/>
  <c r="AC943" i="12"/>
  <c r="AC944" i="12"/>
  <c r="AC945" i="12"/>
  <c r="AC946" i="12"/>
  <c r="AC947" i="12"/>
  <c r="AC948" i="12"/>
  <c r="AC949" i="12"/>
  <c r="AC950" i="12"/>
  <c r="AC951" i="12"/>
  <c r="AC952" i="12"/>
  <c r="AC953" i="12"/>
  <c r="AC954" i="12"/>
  <c r="AC955" i="12"/>
  <c r="AC956" i="12"/>
  <c r="AC957" i="12"/>
  <c r="AC958" i="12"/>
  <c r="AC959" i="12"/>
  <c r="AC960" i="12"/>
  <c r="AC961" i="12"/>
  <c r="AC962" i="12"/>
  <c r="AC963" i="12"/>
  <c r="AC964" i="12"/>
  <c r="AC965" i="12"/>
  <c r="AC966" i="12"/>
  <c r="AC967" i="12"/>
  <c r="AC968" i="12"/>
  <c r="AC969" i="12"/>
  <c r="AC970" i="12"/>
  <c r="AC971" i="12"/>
  <c r="AC972" i="12"/>
  <c r="AC973" i="12"/>
  <c r="AC974" i="12"/>
  <c r="AC975" i="12"/>
  <c r="AC976" i="12"/>
  <c r="AC977" i="12"/>
  <c r="AC978" i="12"/>
  <c r="AC979" i="12"/>
  <c r="AC980" i="12"/>
  <c r="AC981" i="12"/>
  <c r="AC982" i="12"/>
  <c r="AC983" i="12"/>
  <c r="AC984" i="12"/>
  <c r="AC985" i="12"/>
  <c r="AC986" i="12"/>
  <c r="AC987" i="12"/>
  <c r="AC988" i="12"/>
  <c r="AC989" i="12"/>
  <c r="AC990" i="12"/>
  <c r="AC991" i="12"/>
  <c r="AC992" i="12"/>
  <c r="AC993" i="12"/>
  <c r="AC994" i="12"/>
  <c r="AC995" i="12"/>
  <c r="AC996" i="12"/>
  <c r="AC997" i="12"/>
  <c r="AC998" i="12"/>
  <c r="AC999" i="12"/>
  <c r="AC1000" i="12"/>
  <c r="AC1001" i="12"/>
  <c r="AC1002" i="12"/>
  <c r="AC1003" i="12"/>
  <c r="AC1004" i="12"/>
  <c r="AC1005" i="12"/>
  <c r="AC1006" i="12"/>
  <c r="AC1007" i="12"/>
  <c r="AC1008" i="12"/>
  <c r="AC1009" i="12"/>
  <c r="AC1010" i="12"/>
  <c r="AC1011" i="12"/>
  <c r="AC1012" i="12"/>
  <c r="AC1013" i="12"/>
  <c r="AC1014" i="12"/>
  <c r="AC1015" i="12"/>
  <c r="AC1016" i="12"/>
  <c r="AC1017" i="12"/>
  <c r="AC1018" i="12"/>
  <c r="AC1019" i="12"/>
  <c r="AC1020" i="12"/>
  <c r="AC1021" i="12"/>
  <c r="AC1022" i="12"/>
  <c r="AC1023" i="12"/>
  <c r="AC1024" i="12"/>
  <c r="AC1025" i="12"/>
  <c r="AC1026" i="12"/>
  <c r="AC1027" i="12"/>
  <c r="AC1028" i="12"/>
  <c r="AC1029" i="12"/>
  <c r="AC1030" i="12"/>
  <c r="AC1031" i="12"/>
  <c r="AC1032" i="12"/>
  <c r="AC1033" i="12"/>
  <c r="AC1034" i="12"/>
  <c r="AC1035" i="12"/>
  <c r="AC1036" i="12"/>
  <c r="AC1037" i="12"/>
  <c r="AC1038" i="12"/>
  <c r="AC1039" i="12"/>
  <c r="AC1040" i="12"/>
  <c r="AC1041" i="12"/>
  <c r="AC1042" i="12"/>
  <c r="AC1043" i="12"/>
  <c r="AC1044" i="12"/>
  <c r="AC1045" i="12"/>
  <c r="AC1046" i="12"/>
  <c r="AC1047" i="12"/>
  <c r="AC1048" i="12"/>
  <c r="AC1049" i="12"/>
  <c r="AC1050" i="12"/>
  <c r="AC1051" i="12"/>
  <c r="AC1052" i="12"/>
  <c r="AC1053" i="12"/>
  <c r="AC1054" i="12"/>
  <c r="AC1055" i="12"/>
  <c r="AC1056" i="12"/>
  <c r="AC1057" i="12"/>
  <c r="AC1058" i="12"/>
  <c r="AC1059" i="12"/>
  <c r="AC1060" i="12"/>
  <c r="AC1061" i="12"/>
  <c r="AC1062" i="12"/>
  <c r="AC1063" i="12"/>
  <c r="AC1064" i="12"/>
  <c r="AC1065" i="12"/>
  <c r="AC1066" i="12"/>
  <c r="AC1067" i="12"/>
  <c r="AC1068" i="12"/>
  <c r="AC1069" i="12"/>
  <c r="AC1070" i="12"/>
  <c r="AC1071" i="12"/>
  <c r="AC1072" i="12"/>
  <c r="AC1073" i="12"/>
  <c r="AC1074" i="12"/>
  <c r="AC1075" i="12"/>
  <c r="AC1076" i="12"/>
  <c r="AC1077" i="12"/>
  <c r="AC1078" i="12"/>
  <c r="AC1079" i="12"/>
  <c r="AC1080" i="12"/>
  <c r="AC1081" i="12"/>
  <c r="AC1082" i="12"/>
  <c r="AC1083" i="12"/>
  <c r="AC1084" i="12"/>
  <c r="AC1085" i="12"/>
  <c r="AC1086" i="12"/>
  <c r="AC1087" i="12"/>
  <c r="AC1088" i="12"/>
  <c r="AC1089" i="12"/>
  <c r="AC1090" i="12"/>
  <c r="AC1091" i="12"/>
  <c r="AC1092" i="12"/>
  <c r="AC1093" i="12"/>
  <c r="AC1094" i="12"/>
  <c r="AC1095" i="12"/>
  <c r="AC1096" i="12"/>
  <c r="AC1097" i="12"/>
  <c r="AC1098" i="12"/>
  <c r="AC1099" i="12"/>
  <c r="AC1100" i="12"/>
  <c r="AC1101" i="12"/>
  <c r="AC1102" i="12"/>
  <c r="AC1103" i="12"/>
  <c r="AC1104" i="12"/>
  <c r="AC1105" i="12"/>
  <c r="AC1106" i="12"/>
  <c r="AC1107" i="12"/>
  <c r="AC1108" i="12"/>
  <c r="AC1109" i="12"/>
  <c r="AC1110" i="12"/>
  <c r="AC1111" i="12"/>
  <c r="AC1112" i="12"/>
  <c r="AC1113" i="12"/>
  <c r="AC1114" i="12"/>
  <c r="AC1115" i="12"/>
  <c r="AC1116" i="12"/>
  <c r="AC1117" i="12"/>
  <c r="AC1118" i="12"/>
  <c r="AC1119" i="12"/>
  <c r="AC1120" i="12"/>
  <c r="AC1121" i="12"/>
  <c r="AC1122" i="12"/>
  <c r="AC1123" i="12"/>
  <c r="AC1124" i="12"/>
  <c r="AC1125" i="12"/>
  <c r="AC1126" i="12"/>
  <c r="AC1127" i="12"/>
  <c r="AC1128" i="12"/>
  <c r="AC1129" i="12"/>
  <c r="AC1130" i="12"/>
  <c r="AC1131" i="12"/>
  <c r="AC1132" i="12"/>
  <c r="AC1133" i="12"/>
  <c r="AC1134" i="12"/>
  <c r="AC1135" i="12"/>
  <c r="AC1136" i="12"/>
  <c r="AC1137" i="12"/>
  <c r="AC1138" i="12"/>
  <c r="AC1139" i="12"/>
  <c r="AC1140" i="12"/>
  <c r="AC1141" i="12"/>
  <c r="AC1142" i="12"/>
  <c r="AC1143" i="12"/>
  <c r="AC1144" i="12"/>
  <c r="AC1145" i="12"/>
  <c r="AC1146" i="12"/>
  <c r="AC1147" i="12"/>
  <c r="AC1148" i="12"/>
  <c r="AC1149" i="12"/>
  <c r="AC1150" i="12"/>
  <c r="AC1151" i="12"/>
  <c r="AC1152" i="12"/>
  <c r="AC1153" i="12"/>
  <c r="AC1154" i="12"/>
  <c r="AC1155" i="12"/>
  <c r="AC1156" i="12"/>
  <c r="AC1157" i="12"/>
  <c r="AC1158" i="12"/>
  <c r="AC1159" i="12"/>
  <c r="AC1160" i="12"/>
  <c r="AC1161" i="12"/>
  <c r="AC1162" i="12"/>
  <c r="AB7" i="12"/>
  <c r="AB8"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58" i="12"/>
  <c r="AB59" i="12"/>
  <c r="AB60" i="12"/>
  <c r="AB61" i="12"/>
  <c r="AB62" i="12"/>
  <c r="AB63" i="12"/>
  <c r="AB64" i="12"/>
  <c r="AB65" i="12"/>
  <c r="AB66" i="12"/>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AB112" i="12"/>
  <c r="AB113" i="12"/>
  <c r="AB114" i="12"/>
  <c r="AB115" i="12"/>
  <c r="AB116" i="12"/>
  <c r="AB117" i="12"/>
  <c r="AB118" i="12"/>
  <c r="AB119" i="12"/>
  <c r="AB120" i="12"/>
  <c r="AB121" i="12"/>
  <c r="AB122" i="12"/>
  <c r="AB123" i="12"/>
  <c r="AB124" i="12"/>
  <c r="AB125" i="12"/>
  <c r="AB126" i="12"/>
  <c r="AB127" i="12"/>
  <c r="AB128" i="12"/>
  <c r="AB129" i="12"/>
  <c r="AB130" i="12"/>
  <c r="AB131" i="12"/>
  <c r="AB132" i="12"/>
  <c r="AB133" i="12"/>
  <c r="AB134" i="12"/>
  <c r="AB135" i="12"/>
  <c r="AB136" i="12"/>
  <c r="AB137" i="12"/>
  <c r="AB138" i="12"/>
  <c r="AB139" i="12"/>
  <c r="AB140" i="12"/>
  <c r="AB141" i="12"/>
  <c r="AB142" i="12"/>
  <c r="AB143" i="12"/>
  <c r="AB144" i="12"/>
  <c r="AB145" i="12"/>
  <c r="AB146" i="12"/>
  <c r="AB147" i="12"/>
  <c r="AB148" i="12"/>
  <c r="AB149" i="12"/>
  <c r="AB150" i="12"/>
  <c r="AB151" i="12"/>
  <c r="AB152" i="12"/>
  <c r="AB153" i="12"/>
  <c r="AB154" i="12"/>
  <c r="AB155" i="12"/>
  <c r="AB156" i="12"/>
  <c r="AB157" i="12"/>
  <c r="AB158" i="12"/>
  <c r="AB159" i="12"/>
  <c r="AB160" i="12"/>
  <c r="AB161" i="12"/>
  <c r="AB162" i="12"/>
  <c r="AB163" i="12"/>
  <c r="AB164" i="12"/>
  <c r="AB165" i="12"/>
  <c r="AB166" i="12"/>
  <c r="AB167" i="12"/>
  <c r="AB168" i="12"/>
  <c r="AB169" i="12"/>
  <c r="AB170" i="12"/>
  <c r="AB171" i="12"/>
  <c r="AB172" i="12"/>
  <c r="AB173" i="12"/>
  <c r="AB174" i="12"/>
  <c r="AB175" i="12"/>
  <c r="AB176" i="12"/>
  <c r="AB177" i="12"/>
  <c r="AB178" i="12"/>
  <c r="AB179" i="12"/>
  <c r="AB180" i="12"/>
  <c r="AB181" i="12"/>
  <c r="AB182" i="12"/>
  <c r="AB183" i="12"/>
  <c r="AB184" i="12"/>
  <c r="AB185" i="12"/>
  <c r="AB186" i="12"/>
  <c r="AB187" i="12"/>
  <c r="AB188" i="12"/>
  <c r="AB189" i="12"/>
  <c r="AB190" i="12"/>
  <c r="AB191" i="12"/>
  <c r="AB192" i="12"/>
  <c r="AB193" i="12"/>
  <c r="AB194" i="12"/>
  <c r="AB195" i="12"/>
  <c r="AB196" i="12"/>
  <c r="AB197" i="12"/>
  <c r="AB198" i="12"/>
  <c r="AB199" i="12"/>
  <c r="AB200" i="12"/>
  <c r="AB201" i="12"/>
  <c r="AB202" i="12"/>
  <c r="AB203" i="12"/>
  <c r="AB204" i="12"/>
  <c r="AB205" i="12"/>
  <c r="AB206" i="12"/>
  <c r="AB207" i="12"/>
  <c r="AB208" i="12"/>
  <c r="AB209" i="12"/>
  <c r="AB210" i="12"/>
  <c r="AB211" i="12"/>
  <c r="AB212" i="12"/>
  <c r="AB213" i="12"/>
  <c r="AB214" i="12"/>
  <c r="AB215" i="12"/>
  <c r="AB216" i="12"/>
  <c r="AB217" i="12"/>
  <c r="AB218" i="12"/>
  <c r="AB219" i="12"/>
  <c r="AB220" i="12"/>
  <c r="AB221" i="12"/>
  <c r="AB222" i="12"/>
  <c r="AB223" i="12"/>
  <c r="AB224" i="12"/>
  <c r="AB225" i="12"/>
  <c r="AB226" i="12"/>
  <c r="AB227" i="12"/>
  <c r="AB228" i="12"/>
  <c r="AB229" i="12"/>
  <c r="AB230" i="12"/>
  <c r="AB231" i="12"/>
  <c r="AB232" i="12"/>
  <c r="AB233" i="12"/>
  <c r="AB234" i="12"/>
  <c r="AB235" i="12"/>
  <c r="AB236" i="12"/>
  <c r="AB237" i="12"/>
  <c r="AB238" i="12"/>
  <c r="AB239" i="12"/>
  <c r="AB240" i="12"/>
  <c r="AB241" i="12"/>
  <c r="AB242" i="12"/>
  <c r="AB243" i="12"/>
  <c r="AB244" i="12"/>
  <c r="AB245" i="12"/>
  <c r="AB246" i="12"/>
  <c r="AB247" i="12"/>
  <c r="AB248" i="12"/>
  <c r="AB249" i="12"/>
  <c r="AB250" i="12"/>
  <c r="AB251" i="12"/>
  <c r="AB252" i="12"/>
  <c r="AB253" i="12"/>
  <c r="AB254" i="12"/>
  <c r="AB255" i="12"/>
  <c r="AB256" i="12"/>
  <c r="AB257" i="12"/>
  <c r="AB258" i="12"/>
  <c r="AB259" i="12"/>
  <c r="AB260" i="12"/>
  <c r="AB261" i="12"/>
  <c r="AB262" i="12"/>
  <c r="AB263" i="12"/>
  <c r="AB264" i="12"/>
  <c r="AB265" i="12"/>
  <c r="AB266" i="12"/>
  <c r="AB267" i="12"/>
  <c r="AB268" i="12"/>
  <c r="AB269" i="12"/>
  <c r="AB270" i="12"/>
  <c r="AB271" i="12"/>
  <c r="AB272" i="12"/>
  <c r="AB273" i="12"/>
  <c r="AB274" i="12"/>
  <c r="AB275" i="12"/>
  <c r="AB276" i="12"/>
  <c r="AB277" i="12"/>
  <c r="AB278" i="12"/>
  <c r="AB279" i="12"/>
  <c r="AB280" i="12"/>
  <c r="AB281" i="12"/>
  <c r="AB282" i="12"/>
  <c r="AB283" i="12"/>
  <c r="AB284" i="12"/>
  <c r="AB285" i="12"/>
  <c r="AB286" i="12"/>
  <c r="AB287" i="12"/>
  <c r="AB288" i="12"/>
  <c r="AB289" i="12"/>
  <c r="AB290" i="12"/>
  <c r="AB291" i="12"/>
  <c r="AB292" i="12"/>
  <c r="AB293" i="12"/>
  <c r="AB294" i="12"/>
  <c r="AB295" i="12"/>
  <c r="AB296" i="12"/>
  <c r="AB297" i="12"/>
  <c r="AB298" i="12"/>
  <c r="AB299" i="12"/>
  <c r="AB300" i="12"/>
  <c r="AB301" i="12"/>
  <c r="AB302" i="12"/>
  <c r="AB303" i="12"/>
  <c r="AB304" i="12"/>
  <c r="AB305" i="12"/>
  <c r="AB306" i="12"/>
  <c r="AB307" i="12"/>
  <c r="AB308" i="12"/>
  <c r="AB309" i="12"/>
  <c r="AB310" i="12"/>
  <c r="AB311" i="12"/>
  <c r="AB312" i="12"/>
  <c r="AB313" i="12"/>
  <c r="AB314" i="12"/>
  <c r="AB315" i="12"/>
  <c r="AB316" i="12"/>
  <c r="AB317" i="12"/>
  <c r="AB318" i="12"/>
  <c r="AB319" i="12"/>
  <c r="AB320" i="12"/>
  <c r="AB321" i="12"/>
  <c r="AB322" i="12"/>
  <c r="AB323" i="12"/>
  <c r="AB324" i="12"/>
  <c r="AB325" i="12"/>
  <c r="AB326" i="12"/>
  <c r="AB327" i="12"/>
  <c r="AB328" i="12"/>
  <c r="AB329" i="12"/>
  <c r="AB330" i="12"/>
  <c r="AB331" i="12"/>
  <c r="AB332" i="12"/>
  <c r="AB333" i="12"/>
  <c r="AB334" i="12"/>
  <c r="AB335" i="12"/>
  <c r="AB336" i="12"/>
  <c r="AB337" i="12"/>
  <c r="AB338" i="12"/>
  <c r="AB339" i="12"/>
  <c r="AB340" i="12"/>
  <c r="AB341" i="12"/>
  <c r="AB342" i="12"/>
  <c r="AB343" i="12"/>
  <c r="AB344" i="12"/>
  <c r="AB345" i="12"/>
  <c r="AB346" i="12"/>
  <c r="AB347" i="12"/>
  <c r="AB348" i="12"/>
  <c r="AB349" i="12"/>
  <c r="AB350" i="12"/>
  <c r="AB351" i="12"/>
  <c r="AB352" i="12"/>
  <c r="AB353" i="12"/>
  <c r="AB354" i="12"/>
  <c r="AB355" i="12"/>
  <c r="AB356" i="12"/>
  <c r="AB357" i="12"/>
  <c r="AB358" i="12"/>
  <c r="AB359" i="12"/>
  <c r="AB360" i="12"/>
  <c r="AB361" i="12"/>
  <c r="AB362" i="12"/>
  <c r="AB363" i="12"/>
  <c r="AB364" i="12"/>
  <c r="AB365" i="12"/>
  <c r="AB366" i="12"/>
  <c r="AB367" i="12"/>
  <c r="AB368" i="12"/>
  <c r="AB369" i="12"/>
  <c r="AB370" i="12"/>
  <c r="AB371" i="12"/>
  <c r="AB372" i="12"/>
  <c r="AB373" i="12"/>
  <c r="AB374" i="12"/>
  <c r="AB375" i="12"/>
  <c r="AB376" i="12"/>
  <c r="AB377" i="12"/>
  <c r="AB378" i="12"/>
  <c r="AB379" i="12"/>
  <c r="AB380" i="12"/>
  <c r="AB381" i="12"/>
  <c r="AB382" i="12"/>
  <c r="AB383" i="12"/>
  <c r="AB384" i="12"/>
  <c r="AB385" i="12"/>
  <c r="AB386" i="12"/>
  <c r="AB387" i="12"/>
  <c r="AB388" i="12"/>
  <c r="AB389" i="12"/>
  <c r="AB390" i="12"/>
  <c r="AB391" i="12"/>
  <c r="AB392" i="12"/>
  <c r="AB393" i="12"/>
  <c r="AB394" i="12"/>
  <c r="AB395" i="12"/>
  <c r="AB396" i="12"/>
  <c r="AB397" i="12"/>
  <c r="AB398" i="12"/>
  <c r="AB399" i="12"/>
  <c r="AB400" i="12"/>
  <c r="AB401" i="12"/>
  <c r="AB402" i="12"/>
  <c r="AB403" i="12"/>
  <c r="AB404" i="12"/>
  <c r="AB405" i="12"/>
  <c r="AB406" i="12"/>
  <c r="AB407" i="12"/>
  <c r="AB408" i="12"/>
  <c r="AB409" i="12"/>
  <c r="AB410" i="12"/>
  <c r="AB411" i="12"/>
  <c r="AB412" i="12"/>
  <c r="AB413" i="12"/>
  <c r="AB414" i="12"/>
  <c r="AB415" i="12"/>
  <c r="AB416" i="12"/>
  <c r="AB417" i="12"/>
  <c r="AB418" i="12"/>
  <c r="AB419" i="12"/>
  <c r="AB420" i="12"/>
  <c r="AB421" i="12"/>
  <c r="AB422" i="12"/>
  <c r="AB423" i="12"/>
  <c r="AB424" i="12"/>
  <c r="AB425" i="12"/>
  <c r="AB426" i="12"/>
  <c r="AB427" i="12"/>
  <c r="AB428" i="12"/>
  <c r="AB429" i="12"/>
  <c r="AB430" i="12"/>
  <c r="AB431" i="12"/>
  <c r="AB432" i="12"/>
  <c r="AB433" i="12"/>
  <c r="AB434" i="12"/>
  <c r="AB435" i="12"/>
  <c r="AB436" i="12"/>
  <c r="AB437" i="12"/>
  <c r="AB438" i="12"/>
  <c r="AB439" i="12"/>
  <c r="AB440" i="12"/>
  <c r="AB441" i="12"/>
  <c r="AB442" i="12"/>
  <c r="AB443" i="12"/>
  <c r="AB444" i="12"/>
  <c r="AB445" i="12"/>
  <c r="AB446" i="12"/>
  <c r="AB447" i="12"/>
  <c r="AB448" i="12"/>
  <c r="AB449" i="12"/>
  <c r="AB450" i="12"/>
  <c r="AB451" i="12"/>
  <c r="AB452" i="12"/>
  <c r="AB453" i="12"/>
  <c r="AB454" i="12"/>
  <c r="AB455" i="12"/>
  <c r="AB456" i="12"/>
  <c r="AB457" i="12"/>
  <c r="AB458" i="12"/>
  <c r="AB459" i="12"/>
  <c r="AB460" i="12"/>
  <c r="AB461" i="12"/>
  <c r="AB462" i="12"/>
  <c r="AB463" i="12"/>
  <c r="AB464" i="12"/>
  <c r="AB465" i="12"/>
  <c r="AB466" i="12"/>
  <c r="AB467" i="12"/>
  <c r="AB468" i="12"/>
  <c r="AB469" i="12"/>
  <c r="AB470" i="12"/>
  <c r="AB471" i="12"/>
  <c r="AB472" i="12"/>
  <c r="AB473" i="12"/>
  <c r="AB474" i="12"/>
  <c r="AB475" i="12"/>
  <c r="AB476" i="12"/>
  <c r="AB477" i="12"/>
  <c r="AB478" i="12"/>
  <c r="AB479" i="12"/>
  <c r="AB480" i="12"/>
  <c r="AB481" i="12"/>
  <c r="AB482" i="12"/>
  <c r="AB483" i="12"/>
  <c r="AB484" i="12"/>
  <c r="AB485" i="12"/>
  <c r="AB486" i="12"/>
  <c r="AB487" i="12"/>
  <c r="AB488" i="12"/>
  <c r="AB489" i="12"/>
  <c r="AB490" i="12"/>
  <c r="AB491" i="12"/>
  <c r="AB492" i="12"/>
  <c r="AB493" i="12"/>
  <c r="AB494" i="12"/>
  <c r="AB495" i="12"/>
  <c r="AB496" i="12"/>
  <c r="AB497" i="12"/>
  <c r="AB498" i="12"/>
  <c r="AB499" i="12"/>
  <c r="AB500" i="12"/>
  <c r="AB501" i="12"/>
  <c r="AB502" i="12"/>
  <c r="AB503" i="12"/>
  <c r="AB504" i="12"/>
  <c r="AB505" i="12"/>
  <c r="AB506" i="12"/>
  <c r="AB507" i="12"/>
  <c r="AB508" i="12"/>
  <c r="AB509" i="12"/>
  <c r="AB510" i="12"/>
  <c r="AB511" i="12"/>
  <c r="AB512" i="12"/>
  <c r="AB513" i="12"/>
  <c r="AB514" i="12"/>
  <c r="AB515" i="12"/>
  <c r="AB516" i="12"/>
  <c r="AB517" i="12"/>
  <c r="AB518" i="12"/>
  <c r="AB519" i="12"/>
  <c r="AB520" i="12"/>
  <c r="AB521" i="12"/>
  <c r="AB522" i="12"/>
  <c r="AB523" i="12"/>
  <c r="AB524" i="12"/>
  <c r="AB525" i="12"/>
  <c r="AB526" i="12"/>
  <c r="AB527" i="12"/>
  <c r="AB528" i="12"/>
  <c r="AB529" i="12"/>
  <c r="AB530" i="12"/>
  <c r="AB531" i="12"/>
  <c r="AB532" i="12"/>
  <c r="AB533" i="12"/>
  <c r="AB534" i="12"/>
  <c r="AB535" i="12"/>
  <c r="AB536" i="12"/>
  <c r="AB537" i="12"/>
  <c r="AB538" i="12"/>
  <c r="AB539" i="12"/>
  <c r="AB540" i="12"/>
  <c r="AB541" i="12"/>
  <c r="AB542" i="12"/>
  <c r="AB543" i="12"/>
  <c r="AB544" i="12"/>
  <c r="AB545" i="12"/>
  <c r="AB546" i="12"/>
  <c r="AB547" i="12"/>
  <c r="AB548" i="12"/>
  <c r="AB549" i="12"/>
  <c r="AB550" i="12"/>
  <c r="AB551" i="12"/>
  <c r="AB552" i="12"/>
  <c r="AB553" i="12"/>
  <c r="AB554" i="12"/>
  <c r="AB555" i="12"/>
  <c r="AB556" i="12"/>
  <c r="AB557" i="12"/>
  <c r="AB558" i="12"/>
  <c r="AB559" i="12"/>
  <c r="AB560" i="12"/>
  <c r="AB561" i="12"/>
  <c r="AB562" i="12"/>
  <c r="AB563" i="12"/>
  <c r="AB564" i="12"/>
  <c r="AB565" i="12"/>
  <c r="AB566" i="12"/>
  <c r="AB567" i="12"/>
  <c r="AB568" i="12"/>
  <c r="AB569" i="12"/>
  <c r="AB570" i="12"/>
  <c r="AB571" i="12"/>
  <c r="AB572" i="12"/>
  <c r="AB573" i="12"/>
  <c r="AB574" i="12"/>
  <c r="AB575" i="12"/>
  <c r="AB576" i="12"/>
  <c r="AB577" i="12"/>
  <c r="AB578" i="12"/>
  <c r="AB579" i="12"/>
  <c r="AB580" i="12"/>
  <c r="AB581" i="12"/>
  <c r="AB582" i="12"/>
  <c r="AB583" i="12"/>
  <c r="AB584" i="12"/>
  <c r="AB585" i="12"/>
  <c r="AB586" i="12"/>
  <c r="AB587" i="12"/>
  <c r="AB588" i="12"/>
  <c r="AB589" i="12"/>
  <c r="AB590" i="12"/>
  <c r="AB591" i="12"/>
  <c r="AB592" i="12"/>
  <c r="AB593" i="12"/>
  <c r="AB594" i="12"/>
  <c r="AB595" i="12"/>
  <c r="AB596" i="12"/>
  <c r="AB597" i="12"/>
  <c r="AB598" i="12"/>
  <c r="AB599" i="12"/>
  <c r="AB600" i="12"/>
  <c r="AB601" i="12"/>
  <c r="AB602" i="12"/>
  <c r="AB603" i="12"/>
  <c r="AB604" i="12"/>
  <c r="AB605" i="12"/>
  <c r="AB606" i="12"/>
  <c r="AB607" i="12"/>
  <c r="AB608" i="12"/>
  <c r="AB609" i="12"/>
  <c r="AB610" i="12"/>
  <c r="AB611" i="12"/>
  <c r="AB612" i="12"/>
  <c r="AB613" i="12"/>
  <c r="AB614" i="12"/>
  <c r="AB615" i="12"/>
  <c r="AB616" i="12"/>
  <c r="AB617" i="12"/>
  <c r="AB618" i="12"/>
  <c r="AB619" i="12"/>
  <c r="AB620" i="12"/>
  <c r="AB621" i="12"/>
  <c r="AB622" i="12"/>
  <c r="AB623" i="12"/>
  <c r="AB624" i="12"/>
  <c r="AB625" i="12"/>
  <c r="AB626" i="12"/>
  <c r="AB627" i="12"/>
  <c r="AB628" i="12"/>
  <c r="AB629" i="12"/>
  <c r="AB630" i="12"/>
  <c r="AB631" i="12"/>
  <c r="AB632" i="12"/>
  <c r="AB633" i="12"/>
  <c r="AB634" i="12"/>
  <c r="AB635" i="12"/>
  <c r="AB636" i="12"/>
  <c r="AB637" i="12"/>
  <c r="AB638" i="12"/>
  <c r="AB639" i="12"/>
  <c r="AB640" i="12"/>
  <c r="AB641" i="12"/>
  <c r="AB642" i="12"/>
  <c r="AB643" i="12"/>
  <c r="AB644" i="12"/>
  <c r="AB645" i="12"/>
  <c r="AB646" i="12"/>
  <c r="AB647" i="12"/>
  <c r="AB648" i="12"/>
  <c r="AB649" i="12"/>
  <c r="AB650" i="12"/>
  <c r="AB651" i="12"/>
  <c r="AB652" i="12"/>
  <c r="AB653" i="12"/>
  <c r="AB654" i="12"/>
  <c r="AB655" i="12"/>
  <c r="AB656" i="12"/>
  <c r="AB657" i="12"/>
  <c r="AB658" i="12"/>
  <c r="AB659" i="12"/>
  <c r="AB660" i="12"/>
  <c r="AB661" i="12"/>
  <c r="AB662" i="12"/>
  <c r="AB663" i="12"/>
  <c r="AB664" i="12"/>
  <c r="AB665" i="12"/>
  <c r="AB666" i="12"/>
  <c r="AB667" i="12"/>
  <c r="AB668" i="12"/>
  <c r="AB669" i="12"/>
  <c r="AB670" i="12"/>
  <c r="AB671" i="12"/>
  <c r="AB672" i="12"/>
  <c r="AB673" i="12"/>
  <c r="AB674" i="12"/>
  <c r="AB675" i="12"/>
  <c r="AB676" i="12"/>
  <c r="AB677" i="12"/>
  <c r="AB678" i="12"/>
  <c r="AB679" i="12"/>
  <c r="AB680" i="12"/>
  <c r="AB681" i="12"/>
  <c r="AB682" i="12"/>
  <c r="AB683" i="12"/>
  <c r="AB684" i="12"/>
  <c r="AB685" i="12"/>
  <c r="AB686" i="12"/>
  <c r="AB687" i="12"/>
  <c r="AB688" i="12"/>
  <c r="AB689" i="12"/>
  <c r="AB690" i="12"/>
  <c r="AB691" i="12"/>
  <c r="AB692" i="12"/>
  <c r="AB693" i="12"/>
  <c r="AB694" i="12"/>
  <c r="AB695" i="12"/>
  <c r="AB696" i="12"/>
  <c r="AB697" i="12"/>
  <c r="AB698" i="12"/>
  <c r="AB699" i="12"/>
  <c r="AB700" i="12"/>
  <c r="AB701" i="12"/>
  <c r="AB702" i="12"/>
  <c r="AB703" i="12"/>
  <c r="AB704" i="12"/>
  <c r="AB705" i="12"/>
  <c r="AB706" i="12"/>
  <c r="AB707" i="12"/>
  <c r="AB708" i="12"/>
  <c r="AB709" i="12"/>
  <c r="AB710" i="12"/>
  <c r="AB711" i="12"/>
  <c r="AB712" i="12"/>
  <c r="AB713" i="12"/>
  <c r="AB714" i="12"/>
  <c r="AB715" i="12"/>
  <c r="AB716" i="12"/>
  <c r="AB717" i="12"/>
  <c r="AB718" i="12"/>
  <c r="AB719" i="12"/>
  <c r="AB720" i="12"/>
  <c r="AB721" i="12"/>
  <c r="AB722" i="12"/>
  <c r="AB723" i="12"/>
  <c r="AB724" i="12"/>
  <c r="AB725" i="12"/>
  <c r="AB726" i="12"/>
  <c r="AB727" i="12"/>
  <c r="AB728" i="12"/>
  <c r="AB729" i="12"/>
  <c r="AB730" i="12"/>
  <c r="AB731" i="12"/>
  <c r="AB732" i="12"/>
  <c r="AB733" i="12"/>
  <c r="AB734" i="12"/>
  <c r="AB735" i="12"/>
  <c r="AB736" i="12"/>
  <c r="AB737" i="12"/>
  <c r="AB738" i="12"/>
  <c r="AB739" i="12"/>
  <c r="AB740" i="12"/>
  <c r="AB741" i="12"/>
  <c r="AB742" i="12"/>
  <c r="AB743" i="12"/>
  <c r="AB744" i="12"/>
  <c r="AB745" i="12"/>
  <c r="AB746" i="12"/>
  <c r="AB747" i="12"/>
  <c r="AB748" i="12"/>
  <c r="AB749" i="12"/>
  <c r="AB750" i="12"/>
  <c r="AB751" i="12"/>
  <c r="AB752" i="12"/>
  <c r="AB753" i="12"/>
  <c r="AB754" i="12"/>
  <c r="AB755" i="12"/>
  <c r="AB756" i="12"/>
  <c r="AB757" i="12"/>
  <c r="AB758" i="12"/>
  <c r="AB759" i="12"/>
  <c r="AB760" i="12"/>
  <c r="AB761" i="12"/>
  <c r="AB762" i="12"/>
  <c r="AB763" i="12"/>
  <c r="AB764" i="12"/>
  <c r="AB765" i="12"/>
  <c r="AB766" i="12"/>
  <c r="AB767" i="12"/>
  <c r="AB768" i="12"/>
  <c r="AB769" i="12"/>
  <c r="AB770" i="12"/>
  <c r="AB771" i="12"/>
  <c r="AB772" i="12"/>
  <c r="AB773" i="12"/>
  <c r="AB774" i="12"/>
  <c r="AB775" i="12"/>
  <c r="AB776" i="12"/>
  <c r="AB777" i="12"/>
  <c r="AB778" i="12"/>
  <c r="AB779" i="12"/>
  <c r="AB780" i="12"/>
  <c r="AB781" i="12"/>
  <c r="AB782" i="12"/>
  <c r="AB783" i="12"/>
  <c r="AB784" i="12"/>
  <c r="AB785" i="12"/>
  <c r="AB786" i="12"/>
  <c r="AB787" i="12"/>
  <c r="AB788" i="12"/>
  <c r="AB789" i="12"/>
  <c r="AB790" i="12"/>
  <c r="AB791" i="12"/>
  <c r="AB792" i="12"/>
  <c r="AB793" i="12"/>
  <c r="AB794" i="12"/>
  <c r="AB795" i="12"/>
  <c r="AB796" i="12"/>
  <c r="AB797" i="12"/>
  <c r="AB798" i="12"/>
  <c r="AB799" i="12"/>
  <c r="AB800" i="12"/>
  <c r="AB801" i="12"/>
  <c r="AB802" i="12"/>
  <c r="AB803" i="12"/>
  <c r="AB804" i="12"/>
  <c r="AB805" i="12"/>
  <c r="AB806" i="12"/>
  <c r="AB807" i="12"/>
  <c r="AB808" i="12"/>
  <c r="AB809" i="12"/>
  <c r="AB810" i="12"/>
  <c r="AB811" i="12"/>
  <c r="AB812" i="12"/>
  <c r="AB813" i="12"/>
  <c r="AB814" i="12"/>
  <c r="AB815" i="12"/>
  <c r="AB816" i="12"/>
  <c r="AB817" i="12"/>
  <c r="AB818" i="12"/>
  <c r="AB819" i="12"/>
  <c r="AB820" i="12"/>
  <c r="AB821" i="12"/>
  <c r="AB822" i="12"/>
  <c r="AB823" i="12"/>
  <c r="AB824" i="12"/>
  <c r="AB825" i="12"/>
  <c r="AB826" i="12"/>
  <c r="AB827" i="12"/>
  <c r="AB828" i="12"/>
  <c r="AB829" i="12"/>
  <c r="AB830" i="12"/>
  <c r="AB831" i="12"/>
  <c r="AB832" i="12"/>
  <c r="AB833" i="12"/>
  <c r="AB834" i="12"/>
  <c r="AB835" i="12"/>
  <c r="AB836" i="12"/>
  <c r="AB837" i="12"/>
  <c r="AB838" i="12"/>
  <c r="AB839" i="12"/>
  <c r="AB840" i="12"/>
  <c r="AB841" i="12"/>
  <c r="AB842" i="12"/>
  <c r="AB843" i="12"/>
  <c r="AB844" i="12"/>
  <c r="AB845" i="12"/>
  <c r="AB846" i="12"/>
  <c r="AB847" i="12"/>
  <c r="AB848" i="12"/>
  <c r="AB849" i="12"/>
  <c r="AB850" i="12"/>
  <c r="AB851" i="12"/>
  <c r="AB852" i="12"/>
  <c r="AB853" i="12"/>
  <c r="AB854" i="12"/>
  <c r="AB855" i="12"/>
  <c r="AB856" i="12"/>
  <c r="AB857" i="12"/>
  <c r="AB858" i="12"/>
  <c r="AB859" i="12"/>
  <c r="AB860" i="12"/>
  <c r="AB861" i="12"/>
  <c r="AB862" i="12"/>
  <c r="AB863" i="12"/>
  <c r="AB864" i="12"/>
  <c r="AB865" i="12"/>
  <c r="AB866" i="12"/>
  <c r="AB867" i="12"/>
  <c r="AB868" i="12"/>
  <c r="AB869" i="12"/>
  <c r="AB870" i="12"/>
  <c r="AB871" i="12"/>
  <c r="AB872" i="12"/>
  <c r="AB873" i="12"/>
  <c r="AB874" i="12"/>
  <c r="AB875" i="12"/>
  <c r="AB876" i="12"/>
  <c r="AB877" i="12"/>
  <c r="AB878" i="12"/>
  <c r="AB879" i="12"/>
  <c r="AB880" i="12"/>
  <c r="AB881" i="12"/>
  <c r="AB882" i="12"/>
  <c r="AB883" i="12"/>
  <c r="AB884" i="12"/>
  <c r="AB885" i="12"/>
  <c r="AB886" i="12"/>
  <c r="AB887" i="12"/>
  <c r="AB888" i="12"/>
  <c r="AB889" i="12"/>
  <c r="AB890" i="12"/>
  <c r="AB891" i="12"/>
  <c r="AB892" i="12"/>
  <c r="AB893" i="12"/>
  <c r="AB894" i="12"/>
  <c r="AB895" i="12"/>
  <c r="AB896" i="12"/>
  <c r="AB897" i="12"/>
  <c r="AB898" i="12"/>
  <c r="AB899" i="12"/>
  <c r="AB900" i="12"/>
  <c r="AB901" i="12"/>
  <c r="AB902" i="12"/>
  <c r="AB903" i="12"/>
  <c r="AB904" i="12"/>
  <c r="AB905" i="12"/>
  <c r="AB906" i="12"/>
  <c r="AB907" i="12"/>
  <c r="AB908" i="12"/>
  <c r="AB909" i="12"/>
  <c r="AB910" i="12"/>
  <c r="AB911" i="12"/>
  <c r="AB912" i="12"/>
  <c r="AB913" i="12"/>
  <c r="AB914" i="12"/>
  <c r="AB915" i="12"/>
  <c r="AB916" i="12"/>
  <c r="AB917" i="12"/>
  <c r="AB918" i="12"/>
  <c r="AB919" i="12"/>
  <c r="AB920" i="12"/>
  <c r="AB921" i="12"/>
  <c r="AB922" i="12"/>
  <c r="AB923" i="12"/>
  <c r="AB924" i="12"/>
  <c r="AB925" i="12"/>
  <c r="AB926" i="12"/>
  <c r="AB927" i="12"/>
  <c r="AB928" i="12"/>
  <c r="AB929" i="12"/>
  <c r="AB930" i="12"/>
  <c r="AB931" i="12"/>
  <c r="AB932" i="12"/>
  <c r="AB933" i="12"/>
  <c r="AB934" i="12"/>
  <c r="AB935" i="12"/>
  <c r="AB936" i="12"/>
  <c r="AB937" i="12"/>
  <c r="AB938" i="12"/>
  <c r="AB939" i="12"/>
  <c r="AB940" i="12"/>
  <c r="AB941" i="12"/>
  <c r="AB942" i="12"/>
  <c r="AB943" i="12"/>
  <c r="AB944" i="12"/>
  <c r="AB945" i="12"/>
  <c r="AB946" i="12"/>
  <c r="AB947" i="12"/>
  <c r="AB948" i="12"/>
  <c r="AB949" i="12"/>
  <c r="AB950" i="12"/>
  <c r="AB951" i="12"/>
  <c r="AB952" i="12"/>
  <c r="AB953" i="12"/>
  <c r="AB954" i="12"/>
  <c r="AB955" i="12"/>
  <c r="AB956" i="12"/>
  <c r="AB957" i="12"/>
  <c r="AB958" i="12"/>
  <c r="AB959" i="12"/>
  <c r="AB960" i="12"/>
  <c r="AB961" i="12"/>
  <c r="AB962" i="12"/>
  <c r="AB963" i="12"/>
  <c r="AB964" i="12"/>
  <c r="AB965" i="12"/>
  <c r="AB966" i="12"/>
  <c r="AB967" i="12"/>
  <c r="AB968" i="12"/>
  <c r="AB969" i="12"/>
  <c r="AB970" i="12"/>
  <c r="AB971" i="12"/>
  <c r="AB972" i="12"/>
  <c r="AB973" i="12"/>
  <c r="AB974" i="12"/>
  <c r="AB975" i="12"/>
  <c r="AB976" i="12"/>
  <c r="AB977" i="12"/>
  <c r="AB978" i="12"/>
  <c r="AB979" i="12"/>
  <c r="AB980" i="12"/>
  <c r="AB981" i="12"/>
  <c r="AB982" i="12"/>
  <c r="AB983" i="12"/>
  <c r="AB984" i="12"/>
  <c r="AB985" i="12"/>
  <c r="AB986" i="12"/>
  <c r="AB987" i="12"/>
  <c r="AB988" i="12"/>
  <c r="AB989" i="12"/>
  <c r="AB990" i="12"/>
  <c r="AB991" i="12"/>
  <c r="AB992" i="12"/>
  <c r="AB993" i="12"/>
  <c r="AB994" i="12"/>
  <c r="AB995" i="12"/>
  <c r="AB996" i="12"/>
  <c r="AB997" i="12"/>
  <c r="AB998" i="12"/>
  <c r="AB999" i="12"/>
  <c r="AB1000" i="12"/>
  <c r="AB1001" i="12"/>
  <c r="AB1002" i="12"/>
  <c r="AB1003" i="12"/>
  <c r="AB1004" i="12"/>
  <c r="AB1005" i="12"/>
  <c r="AB1006" i="12"/>
  <c r="AB1007" i="12"/>
  <c r="AB1008" i="12"/>
  <c r="AB1009" i="12"/>
  <c r="AB1010" i="12"/>
  <c r="AB1011" i="12"/>
  <c r="AB1012" i="12"/>
  <c r="AB1013" i="12"/>
  <c r="AB1014" i="12"/>
  <c r="AB1015" i="12"/>
  <c r="AB1016" i="12"/>
  <c r="AB1017" i="12"/>
  <c r="AB1018" i="12"/>
  <c r="AB1019" i="12"/>
  <c r="AB1020" i="12"/>
  <c r="AB1021" i="12"/>
  <c r="AB1022" i="12"/>
  <c r="AB1023" i="12"/>
  <c r="AB1024" i="12"/>
  <c r="AB1025" i="12"/>
  <c r="AB1026" i="12"/>
  <c r="AB1027" i="12"/>
  <c r="AB1028" i="12"/>
  <c r="AB1029" i="12"/>
  <c r="AB1030" i="12"/>
  <c r="AB1031" i="12"/>
  <c r="AB1032" i="12"/>
  <c r="AB1033" i="12"/>
  <c r="AB1034" i="12"/>
  <c r="AB1035" i="12"/>
  <c r="AB1036" i="12"/>
  <c r="AB1037" i="12"/>
  <c r="AB1038" i="12"/>
  <c r="AB1039" i="12"/>
  <c r="AB1040" i="12"/>
  <c r="AB1041" i="12"/>
  <c r="AB1042" i="12"/>
  <c r="AB1043" i="12"/>
  <c r="AB1044" i="12"/>
  <c r="AB1045" i="12"/>
  <c r="AB1046" i="12"/>
  <c r="AB1047" i="12"/>
  <c r="AB1048" i="12"/>
  <c r="AB1049" i="12"/>
  <c r="AB1050" i="12"/>
  <c r="AB1051" i="12"/>
  <c r="AB1052" i="12"/>
  <c r="AB1053" i="12"/>
  <c r="AB1054" i="12"/>
  <c r="AB1055" i="12"/>
  <c r="AB1056" i="12"/>
  <c r="AB1057" i="12"/>
  <c r="AB1058" i="12"/>
  <c r="AB1059" i="12"/>
  <c r="AB1060" i="12"/>
  <c r="AB1061" i="12"/>
  <c r="AB1062" i="12"/>
  <c r="AB1063" i="12"/>
  <c r="AB1064" i="12"/>
  <c r="AB1065" i="12"/>
  <c r="AB1066" i="12"/>
  <c r="AB1067" i="12"/>
  <c r="AB1068" i="12"/>
  <c r="AB1069" i="12"/>
  <c r="AB1070" i="12"/>
  <c r="AB1071" i="12"/>
  <c r="AB1072" i="12"/>
  <c r="AB1073" i="12"/>
  <c r="AB1074" i="12"/>
  <c r="AB1075" i="12"/>
  <c r="AB1076" i="12"/>
  <c r="AB1077" i="12"/>
  <c r="AB1078" i="12"/>
  <c r="AB1079" i="12"/>
  <c r="AB1080" i="12"/>
  <c r="AB1081" i="12"/>
  <c r="AB1082" i="12"/>
  <c r="AB1083" i="12"/>
  <c r="AB1084" i="12"/>
  <c r="AB1085" i="12"/>
  <c r="AB1086" i="12"/>
  <c r="AB1087" i="12"/>
  <c r="AB1088" i="12"/>
  <c r="AB1089" i="12"/>
  <c r="AB1090" i="12"/>
  <c r="AB1091" i="12"/>
  <c r="AB1092" i="12"/>
  <c r="AB1093" i="12"/>
  <c r="AB1094" i="12"/>
  <c r="AB1095" i="12"/>
  <c r="AB1096" i="12"/>
  <c r="AB1097" i="12"/>
  <c r="AB1098" i="12"/>
  <c r="AB1099" i="12"/>
  <c r="AB1100" i="12"/>
  <c r="AB1101" i="12"/>
  <c r="AB1102" i="12"/>
  <c r="AB1103" i="12"/>
  <c r="AB1104" i="12"/>
  <c r="AB1105" i="12"/>
  <c r="AB1106" i="12"/>
  <c r="AB1107" i="12"/>
  <c r="AB1108" i="12"/>
  <c r="AB1109" i="12"/>
  <c r="AB1110" i="12"/>
  <c r="AB1111" i="12"/>
  <c r="AB1112" i="12"/>
  <c r="AB1113" i="12"/>
  <c r="AB1114" i="12"/>
  <c r="AB1115" i="12"/>
  <c r="AB1116" i="12"/>
  <c r="AB1117" i="12"/>
  <c r="AB1118" i="12"/>
  <c r="AB1119" i="12"/>
  <c r="AB1120" i="12"/>
  <c r="AB1121" i="12"/>
  <c r="AB1122" i="12"/>
  <c r="AB1123" i="12"/>
  <c r="AB1124" i="12"/>
  <c r="AB1125" i="12"/>
  <c r="AB1126" i="12"/>
  <c r="AB1127" i="12"/>
  <c r="AB1128" i="12"/>
  <c r="AB1129" i="12"/>
  <c r="AB1130" i="12"/>
  <c r="AB1131" i="12"/>
  <c r="AB1132" i="12"/>
  <c r="AB1133" i="12"/>
  <c r="AB1134" i="12"/>
  <c r="AB1135" i="12"/>
  <c r="AB1136" i="12"/>
  <c r="AB1137" i="12"/>
  <c r="AB1138" i="12"/>
  <c r="AB1139" i="12"/>
  <c r="AB1140" i="12"/>
  <c r="AB1141" i="12"/>
  <c r="AB1142" i="12"/>
  <c r="AB1143" i="12"/>
  <c r="AB1144" i="12"/>
  <c r="AB1145" i="12"/>
  <c r="AB1146" i="12"/>
  <c r="AB1147" i="12"/>
  <c r="AB1148" i="12"/>
  <c r="AB1149" i="12"/>
  <c r="AB1150" i="12"/>
  <c r="AB1151" i="12"/>
  <c r="AB1152" i="12"/>
  <c r="AB1153" i="12"/>
  <c r="AB1154" i="12"/>
  <c r="AB1155" i="12"/>
  <c r="AB1156" i="12"/>
  <c r="AB1157" i="12"/>
  <c r="AB1158" i="12"/>
  <c r="AB1159" i="12"/>
  <c r="AB1160" i="12"/>
  <c r="AB1161" i="12"/>
  <c r="AB1162"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112" i="12"/>
  <c r="AA113" i="12"/>
  <c r="AA114" i="12"/>
  <c r="AA115" i="12"/>
  <c r="AA116" i="12"/>
  <c r="AA117" i="12"/>
  <c r="AA118" i="12"/>
  <c r="AA119" i="12"/>
  <c r="AA120" i="12"/>
  <c r="AA121" i="12"/>
  <c r="AA122" i="12"/>
  <c r="AA123" i="12"/>
  <c r="AA124" i="12"/>
  <c r="AA125" i="12"/>
  <c r="AA126" i="12"/>
  <c r="AA127" i="12"/>
  <c r="AA128" i="12"/>
  <c r="AA129" i="12"/>
  <c r="AA130" i="12"/>
  <c r="AA131" i="12"/>
  <c r="AA132" i="12"/>
  <c r="AA133" i="12"/>
  <c r="AA134" i="12"/>
  <c r="AA135" i="12"/>
  <c r="AA136" i="12"/>
  <c r="AA137" i="12"/>
  <c r="AA138" i="12"/>
  <c r="AA139" i="12"/>
  <c r="AA140" i="12"/>
  <c r="AA141" i="12"/>
  <c r="AA142" i="12"/>
  <c r="AA143" i="12"/>
  <c r="AA144" i="12"/>
  <c r="AA145" i="12"/>
  <c r="AA146" i="12"/>
  <c r="AA147" i="12"/>
  <c r="AA148" i="12"/>
  <c r="AA149" i="12"/>
  <c r="AA150" i="12"/>
  <c r="AA151" i="12"/>
  <c r="AA152" i="12"/>
  <c r="AA153" i="12"/>
  <c r="AA154" i="12"/>
  <c r="AA155" i="12"/>
  <c r="AA156" i="12"/>
  <c r="AA157" i="12"/>
  <c r="AA158" i="12"/>
  <c r="AA159" i="12"/>
  <c r="AA160" i="12"/>
  <c r="AA161" i="12"/>
  <c r="AA162" i="12"/>
  <c r="AA163" i="12"/>
  <c r="AA164" i="12"/>
  <c r="AA165" i="12"/>
  <c r="AA166" i="12"/>
  <c r="AA167" i="12"/>
  <c r="AA168" i="12"/>
  <c r="AA169" i="12"/>
  <c r="AA170" i="12"/>
  <c r="AA171" i="12"/>
  <c r="AA172" i="12"/>
  <c r="AA173" i="12"/>
  <c r="AA174" i="12"/>
  <c r="AA175" i="12"/>
  <c r="AA176" i="12"/>
  <c r="AA177" i="12"/>
  <c r="AA178" i="12"/>
  <c r="AA179" i="12"/>
  <c r="AA180" i="12"/>
  <c r="AA181" i="12"/>
  <c r="AA182" i="12"/>
  <c r="AA183" i="12"/>
  <c r="AA184" i="12"/>
  <c r="AA185" i="12"/>
  <c r="AA186" i="12"/>
  <c r="AA187" i="12"/>
  <c r="AA188" i="12"/>
  <c r="AA189" i="12"/>
  <c r="AA190" i="12"/>
  <c r="AA191" i="12"/>
  <c r="AA192" i="12"/>
  <c r="AA193" i="12"/>
  <c r="AA194" i="12"/>
  <c r="AA195" i="12"/>
  <c r="AA196" i="12"/>
  <c r="AA197" i="12"/>
  <c r="AA198" i="12"/>
  <c r="AA199" i="12"/>
  <c r="AA200" i="12"/>
  <c r="AA201" i="12"/>
  <c r="AA202" i="12"/>
  <c r="AA203" i="12"/>
  <c r="AA204" i="12"/>
  <c r="AA205" i="12"/>
  <c r="AA206" i="12"/>
  <c r="AA207" i="12"/>
  <c r="AA208" i="12"/>
  <c r="AA209" i="12"/>
  <c r="AA210" i="12"/>
  <c r="AA211" i="12"/>
  <c r="AA212" i="12"/>
  <c r="AA213" i="12"/>
  <c r="AA214" i="12"/>
  <c r="AA215" i="12"/>
  <c r="AA216" i="12"/>
  <c r="AA217" i="12"/>
  <c r="AA218" i="12"/>
  <c r="AA219" i="12"/>
  <c r="AA220" i="12"/>
  <c r="AA221" i="12"/>
  <c r="AA222" i="12"/>
  <c r="AA223" i="12"/>
  <c r="AA224" i="12"/>
  <c r="AA225" i="12"/>
  <c r="AA226" i="12"/>
  <c r="AA227" i="12"/>
  <c r="AA228" i="12"/>
  <c r="AA229" i="12"/>
  <c r="AA230" i="12"/>
  <c r="AA231" i="12"/>
  <c r="AA232" i="12"/>
  <c r="AA233" i="12"/>
  <c r="AA234" i="12"/>
  <c r="AA235" i="12"/>
  <c r="AA236" i="12"/>
  <c r="AA237" i="12"/>
  <c r="AA238" i="12"/>
  <c r="AA239" i="12"/>
  <c r="AA240" i="12"/>
  <c r="AA241" i="12"/>
  <c r="AA242" i="12"/>
  <c r="AA243" i="12"/>
  <c r="AA244" i="12"/>
  <c r="AA245" i="12"/>
  <c r="AA246" i="12"/>
  <c r="AA247" i="12"/>
  <c r="AA248" i="12"/>
  <c r="AA249" i="12"/>
  <c r="AA250" i="12"/>
  <c r="AA251" i="12"/>
  <c r="AA252" i="12"/>
  <c r="AA253" i="12"/>
  <c r="AA254" i="12"/>
  <c r="AA255" i="12"/>
  <c r="AA256" i="12"/>
  <c r="AA257" i="12"/>
  <c r="AA258" i="12"/>
  <c r="AA259" i="12"/>
  <c r="AA260" i="12"/>
  <c r="AA261" i="12"/>
  <c r="AA262" i="12"/>
  <c r="AA263" i="12"/>
  <c r="AA264" i="12"/>
  <c r="AA265" i="12"/>
  <c r="AA266" i="12"/>
  <c r="AA267" i="12"/>
  <c r="AA268" i="12"/>
  <c r="AA269" i="12"/>
  <c r="AA270" i="12"/>
  <c r="AA271" i="12"/>
  <c r="AA272" i="12"/>
  <c r="AA273" i="12"/>
  <c r="AA274" i="12"/>
  <c r="AA275" i="12"/>
  <c r="AA276" i="12"/>
  <c r="AA277" i="12"/>
  <c r="AA278" i="12"/>
  <c r="AA279" i="12"/>
  <c r="AA280" i="12"/>
  <c r="AA281" i="12"/>
  <c r="AA282" i="12"/>
  <c r="AA283" i="12"/>
  <c r="AA284" i="12"/>
  <c r="AA285" i="12"/>
  <c r="AA286" i="12"/>
  <c r="AA287" i="12"/>
  <c r="AA288" i="12"/>
  <c r="AA289" i="12"/>
  <c r="AA290" i="12"/>
  <c r="AA291" i="12"/>
  <c r="AA292" i="12"/>
  <c r="AA293" i="12"/>
  <c r="AA294" i="12"/>
  <c r="AA295" i="12"/>
  <c r="AA296" i="12"/>
  <c r="AA297" i="12"/>
  <c r="AA298" i="12"/>
  <c r="AA299" i="12"/>
  <c r="AA300" i="12"/>
  <c r="AA301" i="12"/>
  <c r="AA302" i="12"/>
  <c r="AA303" i="12"/>
  <c r="AA304" i="12"/>
  <c r="AA305" i="12"/>
  <c r="AA306" i="12"/>
  <c r="AA307" i="12"/>
  <c r="AA308" i="12"/>
  <c r="AA309" i="12"/>
  <c r="AA310" i="12"/>
  <c r="AA311" i="12"/>
  <c r="AA312" i="12"/>
  <c r="AA313" i="12"/>
  <c r="AA314" i="12"/>
  <c r="AA315" i="12"/>
  <c r="AA316" i="12"/>
  <c r="AA317" i="12"/>
  <c r="AA318" i="12"/>
  <c r="AA319" i="12"/>
  <c r="AA320" i="12"/>
  <c r="AA321" i="12"/>
  <c r="AA322" i="12"/>
  <c r="AA323" i="12"/>
  <c r="AA324" i="12"/>
  <c r="AA325" i="12"/>
  <c r="AA326" i="12"/>
  <c r="AA327" i="12"/>
  <c r="AA328" i="12"/>
  <c r="AA329" i="12"/>
  <c r="AA330" i="12"/>
  <c r="AA331" i="12"/>
  <c r="AA332" i="12"/>
  <c r="AA333" i="12"/>
  <c r="AA334" i="12"/>
  <c r="AA335" i="12"/>
  <c r="AA336" i="12"/>
  <c r="AA337" i="12"/>
  <c r="AA338" i="12"/>
  <c r="AA339" i="12"/>
  <c r="AA340" i="12"/>
  <c r="AA341" i="12"/>
  <c r="AA342" i="12"/>
  <c r="AA343" i="12"/>
  <c r="AA344" i="12"/>
  <c r="AA345" i="12"/>
  <c r="AA346" i="12"/>
  <c r="AA347" i="12"/>
  <c r="AA348" i="12"/>
  <c r="AA349" i="12"/>
  <c r="AA350" i="12"/>
  <c r="AA351" i="12"/>
  <c r="AA352" i="12"/>
  <c r="AA353" i="12"/>
  <c r="AA354" i="12"/>
  <c r="AA355" i="12"/>
  <c r="AA356" i="12"/>
  <c r="AA357" i="12"/>
  <c r="AA358" i="12"/>
  <c r="AA359" i="12"/>
  <c r="AA360" i="12"/>
  <c r="AA361" i="12"/>
  <c r="AA362" i="12"/>
  <c r="AA363" i="12"/>
  <c r="AA364" i="12"/>
  <c r="AA365" i="12"/>
  <c r="AA366" i="12"/>
  <c r="AA367" i="12"/>
  <c r="AA368" i="12"/>
  <c r="AA369" i="12"/>
  <c r="AA370" i="12"/>
  <c r="AA371" i="12"/>
  <c r="AA372" i="12"/>
  <c r="AA373" i="12"/>
  <c r="AA374" i="12"/>
  <c r="AA375" i="12"/>
  <c r="AA376" i="12"/>
  <c r="AA377" i="12"/>
  <c r="AA378" i="12"/>
  <c r="AA379" i="12"/>
  <c r="AA380" i="12"/>
  <c r="AA381" i="12"/>
  <c r="AA382" i="12"/>
  <c r="AA383" i="12"/>
  <c r="AA384" i="12"/>
  <c r="AA385" i="12"/>
  <c r="AA386" i="12"/>
  <c r="AA387" i="12"/>
  <c r="AA388" i="12"/>
  <c r="AA389" i="12"/>
  <c r="AA390" i="12"/>
  <c r="AA391" i="12"/>
  <c r="AA392" i="12"/>
  <c r="AA393" i="12"/>
  <c r="AA394" i="12"/>
  <c r="AA395" i="12"/>
  <c r="AA396" i="12"/>
  <c r="AA397" i="12"/>
  <c r="AA398" i="12"/>
  <c r="AA399" i="12"/>
  <c r="AA400" i="12"/>
  <c r="AA401" i="12"/>
  <c r="AA402" i="12"/>
  <c r="AA403" i="12"/>
  <c r="AA404" i="12"/>
  <c r="AA405" i="12"/>
  <c r="AA406" i="12"/>
  <c r="AA407" i="12"/>
  <c r="AA408" i="12"/>
  <c r="AA409" i="12"/>
  <c r="AA410" i="12"/>
  <c r="AA411" i="12"/>
  <c r="AA412" i="12"/>
  <c r="AA413" i="12"/>
  <c r="AA414" i="12"/>
  <c r="AA415" i="12"/>
  <c r="AA416" i="12"/>
  <c r="AA417" i="12"/>
  <c r="AA418" i="12"/>
  <c r="AA419" i="12"/>
  <c r="AA420" i="12"/>
  <c r="AA421" i="12"/>
  <c r="AA422" i="12"/>
  <c r="AA423" i="12"/>
  <c r="AA424" i="12"/>
  <c r="AA425" i="12"/>
  <c r="AA426" i="12"/>
  <c r="AA427" i="12"/>
  <c r="AA428" i="12"/>
  <c r="AA429" i="12"/>
  <c r="AA430" i="12"/>
  <c r="AA431" i="12"/>
  <c r="AA432" i="12"/>
  <c r="AA433" i="12"/>
  <c r="AA434" i="12"/>
  <c r="AA435" i="12"/>
  <c r="AA436" i="12"/>
  <c r="AA437" i="12"/>
  <c r="AA438" i="12"/>
  <c r="AA439" i="12"/>
  <c r="AA440" i="12"/>
  <c r="AA441" i="12"/>
  <c r="AA442" i="12"/>
  <c r="AA443" i="12"/>
  <c r="AA444" i="12"/>
  <c r="AA445" i="12"/>
  <c r="AA446" i="12"/>
  <c r="AA447" i="12"/>
  <c r="AA448" i="12"/>
  <c r="AA449" i="12"/>
  <c r="AA450" i="12"/>
  <c r="AA451" i="12"/>
  <c r="AA452" i="12"/>
  <c r="AA453" i="12"/>
  <c r="AA454" i="12"/>
  <c r="AA455" i="12"/>
  <c r="AA456" i="12"/>
  <c r="AA457" i="12"/>
  <c r="AA458" i="12"/>
  <c r="AA459" i="12"/>
  <c r="AA460" i="12"/>
  <c r="AA461" i="12"/>
  <c r="AA462" i="12"/>
  <c r="AA463" i="12"/>
  <c r="AA464" i="12"/>
  <c r="AA465" i="12"/>
  <c r="AA466" i="12"/>
  <c r="AA467" i="12"/>
  <c r="AA468" i="12"/>
  <c r="AA469" i="12"/>
  <c r="AA470" i="12"/>
  <c r="AA471" i="12"/>
  <c r="AA472" i="12"/>
  <c r="AA473" i="12"/>
  <c r="AA474" i="12"/>
  <c r="AA475" i="12"/>
  <c r="AA476" i="12"/>
  <c r="AA477" i="12"/>
  <c r="AA478" i="12"/>
  <c r="AA479" i="12"/>
  <c r="AA480" i="12"/>
  <c r="AA481" i="12"/>
  <c r="AA482" i="12"/>
  <c r="AA483" i="12"/>
  <c r="AA484" i="12"/>
  <c r="AA485" i="12"/>
  <c r="AA486" i="12"/>
  <c r="AA487" i="12"/>
  <c r="AA488" i="12"/>
  <c r="AA489" i="12"/>
  <c r="AA490" i="12"/>
  <c r="AA491" i="12"/>
  <c r="AA492" i="12"/>
  <c r="AA493" i="12"/>
  <c r="AA494" i="12"/>
  <c r="AA495" i="12"/>
  <c r="AA496" i="12"/>
  <c r="AA497" i="12"/>
  <c r="AA498" i="12"/>
  <c r="AA499" i="12"/>
  <c r="AA500" i="12"/>
  <c r="AA501" i="12"/>
  <c r="AA502" i="12"/>
  <c r="AA503" i="12"/>
  <c r="AA504" i="12"/>
  <c r="AA505" i="12"/>
  <c r="AA506" i="12"/>
  <c r="AA507" i="12"/>
  <c r="AA508" i="12"/>
  <c r="AA509" i="12"/>
  <c r="AA510" i="12"/>
  <c r="AA511" i="12"/>
  <c r="AA512" i="12"/>
  <c r="AA513" i="12"/>
  <c r="AA514" i="12"/>
  <c r="AA515" i="12"/>
  <c r="AA516" i="12"/>
  <c r="AA517" i="12"/>
  <c r="AA518" i="12"/>
  <c r="AA519" i="12"/>
  <c r="AA520" i="12"/>
  <c r="AA521" i="12"/>
  <c r="AA522" i="12"/>
  <c r="AA523" i="12"/>
  <c r="AA524" i="12"/>
  <c r="AA525" i="12"/>
  <c r="AA526" i="12"/>
  <c r="AA527" i="12"/>
  <c r="AA528" i="12"/>
  <c r="AA529" i="12"/>
  <c r="AA530" i="12"/>
  <c r="AA531" i="12"/>
  <c r="AA532" i="12"/>
  <c r="AA533" i="12"/>
  <c r="AA534" i="12"/>
  <c r="AA535" i="12"/>
  <c r="AA536" i="12"/>
  <c r="AA537" i="12"/>
  <c r="AA538" i="12"/>
  <c r="AA539" i="12"/>
  <c r="AA540" i="12"/>
  <c r="AA541" i="12"/>
  <c r="AA542" i="12"/>
  <c r="AA543" i="12"/>
  <c r="AA544" i="12"/>
  <c r="AA545" i="12"/>
  <c r="AA546" i="12"/>
  <c r="AA547" i="12"/>
  <c r="AA548" i="12"/>
  <c r="AA549" i="12"/>
  <c r="AA550" i="12"/>
  <c r="AA551" i="12"/>
  <c r="AA552" i="12"/>
  <c r="AA553" i="12"/>
  <c r="AA554" i="12"/>
  <c r="AA555" i="12"/>
  <c r="AA556" i="12"/>
  <c r="AA557" i="12"/>
  <c r="AA558" i="12"/>
  <c r="AA559" i="12"/>
  <c r="AA560" i="12"/>
  <c r="AA561" i="12"/>
  <c r="AA562" i="12"/>
  <c r="AA563" i="12"/>
  <c r="AA564" i="12"/>
  <c r="AA565" i="12"/>
  <c r="AA566" i="12"/>
  <c r="AA567" i="12"/>
  <c r="AA568" i="12"/>
  <c r="AA569" i="12"/>
  <c r="AA570" i="12"/>
  <c r="AA571" i="12"/>
  <c r="AA572" i="12"/>
  <c r="AA573" i="12"/>
  <c r="AA574" i="12"/>
  <c r="AA575" i="12"/>
  <c r="AA576" i="12"/>
  <c r="AA577" i="12"/>
  <c r="AA578" i="12"/>
  <c r="AA579" i="12"/>
  <c r="AA580" i="12"/>
  <c r="AA581" i="12"/>
  <c r="AA582" i="12"/>
  <c r="AA583" i="12"/>
  <c r="AA584" i="12"/>
  <c r="AA585" i="12"/>
  <c r="AA586" i="12"/>
  <c r="AA587" i="12"/>
  <c r="AA588" i="12"/>
  <c r="AA589" i="12"/>
  <c r="AA590" i="12"/>
  <c r="AA591" i="12"/>
  <c r="AA592" i="12"/>
  <c r="AA593" i="12"/>
  <c r="AA594" i="12"/>
  <c r="AA595" i="12"/>
  <c r="AA596" i="12"/>
  <c r="AA597" i="12"/>
  <c r="AA598" i="12"/>
  <c r="AA599" i="12"/>
  <c r="AA600" i="12"/>
  <c r="AA601" i="12"/>
  <c r="AA602" i="12"/>
  <c r="AA603" i="12"/>
  <c r="AA604" i="12"/>
  <c r="AA605" i="12"/>
  <c r="AA606" i="12"/>
  <c r="AA607" i="12"/>
  <c r="AA608" i="12"/>
  <c r="AA609" i="12"/>
  <c r="AA610" i="12"/>
  <c r="AA611" i="12"/>
  <c r="AA612" i="12"/>
  <c r="AA613" i="12"/>
  <c r="AA614" i="12"/>
  <c r="AA615" i="12"/>
  <c r="AA616" i="12"/>
  <c r="AA617" i="12"/>
  <c r="AA618" i="12"/>
  <c r="AA619" i="12"/>
  <c r="AA620" i="12"/>
  <c r="AA621" i="12"/>
  <c r="AA622" i="12"/>
  <c r="AA623" i="12"/>
  <c r="AA624" i="12"/>
  <c r="AA625" i="12"/>
  <c r="AA626" i="12"/>
  <c r="AA627" i="12"/>
  <c r="AA628" i="12"/>
  <c r="AA629" i="12"/>
  <c r="AA630" i="12"/>
  <c r="AA631" i="12"/>
  <c r="AA632" i="12"/>
  <c r="AA633" i="12"/>
  <c r="AA634" i="12"/>
  <c r="AA635" i="12"/>
  <c r="AA636" i="12"/>
  <c r="AA637" i="12"/>
  <c r="AA638" i="12"/>
  <c r="AA639" i="12"/>
  <c r="AA640" i="12"/>
  <c r="AA641" i="12"/>
  <c r="AA642" i="12"/>
  <c r="AA643" i="12"/>
  <c r="AA644" i="12"/>
  <c r="AA645" i="12"/>
  <c r="AA646" i="12"/>
  <c r="AA647" i="12"/>
  <c r="AA648" i="12"/>
  <c r="AA649" i="12"/>
  <c r="AA650" i="12"/>
  <c r="AA651" i="12"/>
  <c r="AA652" i="12"/>
  <c r="AA653" i="12"/>
  <c r="AA654" i="12"/>
  <c r="AA655" i="12"/>
  <c r="AA656" i="12"/>
  <c r="AA657" i="12"/>
  <c r="AA658" i="12"/>
  <c r="AA659" i="12"/>
  <c r="AA660" i="12"/>
  <c r="AA661" i="12"/>
  <c r="AA662" i="12"/>
  <c r="AA663" i="12"/>
  <c r="AA664" i="12"/>
  <c r="AA665" i="12"/>
  <c r="AA666" i="12"/>
  <c r="AA667" i="12"/>
  <c r="AA668" i="12"/>
  <c r="AA669" i="12"/>
  <c r="AA670" i="12"/>
  <c r="AA671" i="12"/>
  <c r="AA672" i="12"/>
  <c r="AA673" i="12"/>
  <c r="AA674" i="12"/>
  <c r="AA675" i="12"/>
  <c r="AA676" i="12"/>
  <c r="AA677" i="12"/>
  <c r="AA678" i="12"/>
  <c r="AA679" i="12"/>
  <c r="AA680" i="12"/>
  <c r="AA681" i="12"/>
  <c r="AA682" i="12"/>
  <c r="AA683" i="12"/>
  <c r="AA684" i="12"/>
  <c r="AA685" i="12"/>
  <c r="AA686" i="12"/>
  <c r="AA687" i="12"/>
  <c r="AA688" i="12"/>
  <c r="AA689" i="12"/>
  <c r="AA690" i="12"/>
  <c r="AA691" i="12"/>
  <c r="AA692" i="12"/>
  <c r="AA693" i="12"/>
  <c r="AA694" i="12"/>
  <c r="AA695" i="12"/>
  <c r="AA696" i="12"/>
  <c r="AA697" i="12"/>
  <c r="AA698" i="12"/>
  <c r="AA699" i="12"/>
  <c r="AA700" i="12"/>
  <c r="AA701" i="12"/>
  <c r="AA702" i="12"/>
  <c r="AA703" i="12"/>
  <c r="AA704" i="12"/>
  <c r="AA705" i="12"/>
  <c r="AA706" i="12"/>
  <c r="AA707" i="12"/>
  <c r="AA708" i="12"/>
  <c r="AA709" i="12"/>
  <c r="AA710" i="12"/>
  <c r="AA711" i="12"/>
  <c r="AA712" i="12"/>
  <c r="AA713" i="12"/>
  <c r="AA714" i="12"/>
  <c r="AA715" i="12"/>
  <c r="AA716" i="12"/>
  <c r="AA717" i="12"/>
  <c r="AA718" i="12"/>
  <c r="AA719" i="12"/>
  <c r="AA720" i="12"/>
  <c r="AA721" i="12"/>
  <c r="AA722" i="12"/>
  <c r="AA723" i="12"/>
  <c r="AA724" i="12"/>
  <c r="AA725" i="12"/>
  <c r="AA726" i="12"/>
  <c r="AA727" i="12"/>
  <c r="AA728" i="12"/>
  <c r="AA729" i="12"/>
  <c r="AA730" i="12"/>
  <c r="AA731" i="12"/>
  <c r="AA732" i="12"/>
  <c r="AA733" i="12"/>
  <c r="AA734" i="12"/>
  <c r="AA735" i="12"/>
  <c r="AA736" i="12"/>
  <c r="AA737" i="12"/>
  <c r="AA738" i="12"/>
  <c r="AA739" i="12"/>
  <c r="AA740" i="12"/>
  <c r="AA741" i="12"/>
  <c r="AA742" i="12"/>
  <c r="AA743" i="12"/>
  <c r="AA744" i="12"/>
  <c r="AA745" i="12"/>
  <c r="AA746" i="12"/>
  <c r="AA747" i="12"/>
  <c r="AA748" i="12"/>
  <c r="AA749" i="12"/>
  <c r="AA750" i="12"/>
  <c r="AA751" i="12"/>
  <c r="AA752" i="12"/>
  <c r="AA753" i="12"/>
  <c r="AA754" i="12"/>
  <c r="AA755" i="12"/>
  <c r="AA756" i="12"/>
  <c r="AA757" i="12"/>
  <c r="AA758" i="12"/>
  <c r="AA759" i="12"/>
  <c r="AA760" i="12"/>
  <c r="AA761" i="12"/>
  <c r="AA762" i="12"/>
  <c r="AA763" i="12"/>
  <c r="AA764" i="12"/>
  <c r="AA765" i="12"/>
  <c r="AA766" i="12"/>
  <c r="AA767" i="12"/>
  <c r="AA768" i="12"/>
  <c r="AA769" i="12"/>
  <c r="AA770" i="12"/>
  <c r="AA771" i="12"/>
  <c r="AA772" i="12"/>
  <c r="AA773" i="12"/>
  <c r="AA774" i="12"/>
  <c r="AA775" i="12"/>
  <c r="AA776" i="12"/>
  <c r="AA777" i="12"/>
  <c r="AA778" i="12"/>
  <c r="AA779" i="12"/>
  <c r="AA780" i="12"/>
  <c r="AA781" i="12"/>
  <c r="AA782" i="12"/>
  <c r="AA783" i="12"/>
  <c r="AA784" i="12"/>
  <c r="AA785" i="12"/>
  <c r="AA786" i="12"/>
  <c r="AA787" i="12"/>
  <c r="AA788" i="12"/>
  <c r="AA789" i="12"/>
  <c r="AA790" i="12"/>
  <c r="AA791" i="12"/>
  <c r="AA792" i="12"/>
  <c r="AA793" i="12"/>
  <c r="AA794" i="12"/>
  <c r="AA795" i="12"/>
  <c r="AA796" i="12"/>
  <c r="AA797" i="12"/>
  <c r="AA798" i="12"/>
  <c r="AA799" i="12"/>
  <c r="AA800" i="12"/>
  <c r="AA801" i="12"/>
  <c r="AA802" i="12"/>
  <c r="AA803" i="12"/>
  <c r="AA804" i="12"/>
  <c r="AA805" i="12"/>
  <c r="AA806" i="12"/>
  <c r="AA807" i="12"/>
  <c r="AA808" i="12"/>
  <c r="AA809" i="12"/>
  <c r="AA810" i="12"/>
  <c r="AA811" i="12"/>
  <c r="AA812" i="12"/>
  <c r="AA813" i="12"/>
  <c r="AA814" i="12"/>
  <c r="AA815" i="12"/>
  <c r="AA816" i="12"/>
  <c r="AA817" i="12"/>
  <c r="AA818" i="12"/>
  <c r="AA819" i="12"/>
  <c r="AA820" i="12"/>
  <c r="AA821" i="12"/>
  <c r="AA822" i="12"/>
  <c r="AA823" i="12"/>
  <c r="AA824" i="12"/>
  <c r="AA825" i="12"/>
  <c r="AA826" i="12"/>
  <c r="AA827" i="12"/>
  <c r="AA828" i="12"/>
  <c r="AA829" i="12"/>
  <c r="AA830" i="12"/>
  <c r="AA831" i="12"/>
  <c r="AA832" i="12"/>
  <c r="AA833" i="12"/>
  <c r="AA834" i="12"/>
  <c r="AA835" i="12"/>
  <c r="AA836" i="12"/>
  <c r="AA837" i="12"/>
  <c r="AA838" i="12"/>
  <c r="AA839" i="12"/>
  <c r="AA840" i="12"/>
  <c r="AA841" i="12"/>
  <c r="AA842" i="12"/>
  <c r="AA843" i="12"/>
  <c r="AA844" i="12"/>
  <c r="AA845" i="12"/>
  <c r="AA846" i="12"/>
  <c r="AA847" i="12"/>
  <c r="AA848" i="12"/>
  <c r="AA849" i="12"/>
  <c r="AA850" i="12"/>
  <c r="AA851" i="12"/>
  <c r="AA852" i="12"/>
  <c r="AA853" i="12"/>
  <c r="AA854" i="12"/>
  <c r="AA855" i="12"/>
  <c r="AA856" i="12"/>
  <c r="AA857" i="12"/>
  <c r="AA858" i="12"/>
  <c r="AA859" i="12"/>
  <c r="AA860" i="12"/>
  <c r="AA861" i="12"/>
  <c r="AA862" i="12"/>
  <c r="AA863" i="12"/>
  <c r="AA864" i="12"/>
  <c r="AA865" i="12"/>
  <c r="AA866" i="12"/>
  <c r="AA867" i="12"/>
  <c r="AA868" i="12"/>
  <c r="AA869" i="12"/>
  <c r="AA870" i="12"/>
  <c r="AA871" i="12"/>
  <c r="AA872" i="12"/>
  <c r="AA873" i="12"/>
  <c r="AA874" i="12"/>
  <c r="AA875" i="12"/>
  <c r="AA876" i="12"/>
  <c r="AA877" i="12"/>
  <c r="AA878" i="12"/>
  <c r="AA879" i="12"/>
  <c r="AA880" i="12"/>
  <c r="AA881" i="12"/>
  <c r="AA882" i="12"/>
  <c r="AA883" i="12"/>
  <c r="AA884" i="12"/>
  <c r="AA885" i="12"/>
  <c r="AA886" i="12"/>
  <c r="AA887" i="12"/>
  <c r="AA888" i="12"/>
  <c r="AA889" i="12"/>
  <c r="AA890" i="12"/>
  <c r="AA891" i="12"/>
  <c r="AA892" i="12"/>
  <c r="AA893" i="12"/>
  <c r="AA894" i="12"/>
  <c r="AA895" i="12"/>
  <c r="AA896" i="12"/>
  <c r="AA897" i="12"/>
  <c r="AA898" i="12"/>
  <c r="AA899" i="12"/>
  <c r="AA900" i="12"/>
  <c r="AA901" i="12"/>
  <c r="AA902" i="12"/>
  <c r="AA903" i="12"/>
  <c r="AA904" i="12"/>
  <c r="AA905" i="12"/>
  <c r="AA906" i="12"/>
  <c r="AA907" i="12"/>
  <c r="AA908" i="12"/>
  <c r="AA909" i="12"/>
  <c r="AA910" i="12"/>
  <c r="AA911" i="12"/>
  <c r="AA912" i="12"/>
  <c r="AA913" i="12"/>
  <c r="AA914" i="12"/>
  <c r="AA915" i="12"/>
  <c r="AA916" i="12"/>
  <c r="AA917" i="12"/>
  <c r="AA918" i="12"/>
  <c r="AA919" i="12"/>
  <c r="AA920" i="12"/>
  <c r="AA921" i="12"/>
  <c r="AA922" i="12"/>
  <c r="AA923" i="12"/>
  <c r="AA924" i="12"/>
  <c r="AA925" i="12"/>
  <c r="AA926" i="12"/>
  <c r="AA927" i="12"/>
  <c r="AA928" i="12"/>
  <c r="AA929" i="12"/>
  <c r="AA930" i="12"/>
  <c r="AA931" i="12"/>
  <c r="AA932" i="12"/>
  <c r="AA933" i="12"/>
  <c r="AA934" i="12"/>
  <c r="AA935" i="12"/>
  <c r="AA936" i="12"/>
  <c r="AA937" i="12"/>
  <c r="AA938" i="12"/>
  <c r="AA939" i="12"/>
  <c r="AA940" i="12"/>
  <c r="AA941" i="12"/>
  <c r="AA942" i="12"/>
  <c r="AA943" i="12"/>
  <c r="AA944" i="12"/>
  <c r="AA945" i="12"/>
  <c r="AA946" i="12"/>
  <c r="AA947" i="12"/>
  <c r="AA948" i="12"/>
  <c r="AA949" i="12"/>
  <c r="AA950" i="12"/>
  <c r="AA951" i="12"/>
  <c r="AA952" i="12"/>
  <c r="AA953" i="12"/>
  <c r="AA954" i="12"/>
  <c r="AA955" i="12"/>
  <c r="AA956" i="12"/>
  <c r="AA957" i="12"/>
  <c r="AA958" i="12"/>
  <c r="AA959" i="12"/>
  <c r="AA960" i="12"/>
  <c r="AA961" i="12"/>
  <c r="AA962" i="12"/>
  <c r="AA963" i="12"/>
  <c r="AA964" i="12"/>
  <c r="AA965" i="12"/>
  <c r="AA966" i="12"/>
  <c r="AA967" i="12"/>
  <c r="AA968" i="12"/>
  <c r="AA969" i="12"/>
  <c r="AA970" i="12"/>
  <c r="AA971" i="12"/>
  <c r="AA972" i="12"/>
  <c r="AA973" i="12"/>
  <c r="AA974" i="12"/>
  <c r="AA975" i="12"/>
  <c r="AA976" i="12"/>
  <c r="AA977" i="12"/>
  <c r="AA978" i="12"/>
  <c r="AA979" i="12"/>
  <c r="AA980" i="12"/>
  <c r="AA981" i="12"/>
  <c r="AA982" i="12"/>
  <c r="AA983" i="12"/>
  <c r="AA984" i="12"/>
  <c r="AA985" i="12"/>
  <c r="AA986" i="12"/>
  <c r="AA987" i="12"/>
  <c r="AA988" i="12"/>
  <c r="AA989" i="12"/>
  <c r="AA990" i="12"/>
  <c r="AA991" i="12"/>
  <c r="AA992" i="12"/>
  <c r="AA993" i="12"/>
  <c r="AA994" i="12"/>
  <c r="AA995" i="12"/>
  <c r="AA996" i="12"/>
  <c r="AA997" i="12"/>
  <c r="AA998" i="12"/>
  <c r="AA999" i="12"/>
  <c r="AA1000" i="12"/>
  <c r="AA1001" i="12"/>
  <c r="AA1002" i="12"/>
  <c r="AA1003" i="12"/>
  <c r="AA1004" i="12"/>
  <c r="AA1005" i="12"/>
  <c r="AA1006" i="12"/>
  <c r="AA1007" i="12"/>
  <c r="AA1008" i="12"/>
  <c r="AA1009" i="12"/>
  <c r="AA1010" i="12"/>
  <c r="AA1011" i="12"/>
  <c r="AA1012" i="12"/>
  <c r="AA1013" i="12"/>
  <c r="AA1014" i="12"/>
  <c r="AA1015" i="12"/>
  <c r="AA1016" i="12"/>
  <c r="AA1017" i="12"/>
  <c r="AA1018" i="12"/>
  <c r="AA1019" i="12"/>
  <c r="AA1020" i="12"/>
  <c r="AA1021" i="12"/>
  <c r="AA1022" i="12"/>
  <c r="AA1023" i="12"/>
  <c r="AA1024" i="12"/>
  <c r="AA1025" i="12"/>
  <c r="AA1026" i="12"/>
  <c r="AA1027" i="12"/>
  <c r="AA1028" i="12"/>
  <c r="AA1029" i="12"/>
  <c r="AA1030" i="12"/>
  <c r="AA1031" i="12"/>
  <c r="AA1032" i="12"/>
  <c r="AA1033" i="12"/>
  <c r="AA1034" i="12"/>
  <c r="AA1035" i="12"/>
  <c r="AA1036" i="12"/>
  <c r="AA1037" i="12"/>
  <c r="AA1038" i="12"/>
  <c r="AA1039" i="12"/>
  <c r="AA1040" i="12"/>
  <c r="AA1041" i="12"/>
  <c r="AA1042" i="12"/>
  <c r="AA1043" i="12"/>
  <c r="AA1044" i="12"/>
  <c r="AA1045" i="12"/>
  <c r="AA1046" i="12"/>
  <c r="AA1047" i="12"/>
  <c r="AA1048" i="12"/>
  <c r="AA1049" i="12"/>
  <c r="AA1050" i="12"/>
  <c r="AA1051" i="12"/>
  <c r="AA1052" i="12"/>
  <c r="AA1053" i="12"/>
  <c r="AA1054" i="12"/>
  <c r="AA1055" i="12"/>
  <c r="AA1056" i="12"/>
  <c r="AA1057" i="12"/>
  <c r="AA1058" i="12"/>
  <c r="AA1059" i="12"/>
  <c r="AA1060" i="12"/>
  <c r="AA1061" i="12"/>
  <c r="AA1062" i="12"/>
  <c r="AA1063" i="12"/>
  <c r="AA1064" i="12"/>
  <c r="AA1065" i="12"/>
  <c r="AA1066" i="12"/>
  <c r="AA1067" i="12"/>
  <c r="AA1068" i="12"/>
  <c r="AA1069" i="12"/>
  <c r="AA1070" i="12"/>
  <c r="AA1071" i="12"/>
  <c r="AA1072" i="12"/>
  <c r="AA1073" i="12"/>
  <c r="AA1074" i="12"/>
  <c r="AA1075" i="12"/>
  <c r="AA1076" i="12"/>
  <c r="AA1077" i="12"/>
  <c r="AA1078" i="12"/>
  <c r="AA1079" i="12"/>
  <c r="AA1080" i="12"/>
  <c r="AA1081" i="12"/>
  <c r="AA1082" i="12"/>
  <c r="AA1083" i="12"/>
  <c r="AA1084" i="12"/>
  <c r="AA1085" i="12"/>
  <c r="AA1086" i="12"/>
  <c r="AA1087" i="12"/>
  <c r="AA1088" i="12"/>
  <c r="AA1089" i="12"/>
  <c r="AA1090" i="12"/>
  <c r="AA1091" i="12"/>
  <c r="AA1092" i="12"/>
  <c r="AA1093" i="12"/>
  <c r="AA1094" i="12"/>
  <c r="AA1095" i="12"/>
  <c r="AA1096" i="12"/>
  <c r="AA1097" i="12"/>
  <c r="AA1098" i="12"/>
  <c r="AA1099" i="12"/>
  <c r="AA1100" i="12"/>
  <c r="AA1101" i="12"/>
  <c r="AA1102" i="12"/>
  <c r="AA1103" i="12"/>
  <c r="AA1104" i="12"/>
  <c r="AA1105" i="12"/>
  <c r="AA1106" i="12"/>
  <c r="AA1107" i="12"/>
  <c r="AA1108" i="12"/>
  <c r="AA1109" i="12"/>
  <c r="AA1110" i="12"/>
  <c r="AA1111" i="12"/>
  <c r="AA1112" i="12"/>
  <c r="AA1113" i="12"/>
  <c r="AA1114" i="12"/>
  <c r="AA1115" i="12"/>
  <c r="AA1116" i="12"/>
  <c r="AA1117" i="12"/>
  <c r="AA1118" i="12"/>
  <c r="AA1119" i="12"/>
  <c r="AA1120" i="12"/>
  <c r="AA1121" i="12"/>
  <c r="AA1122" i="12"/>
  <c r="AA1123" i="12"/>
  <c r="AA1124" i="12"/>
  <c r="AA1125" i="12"/>
  <c r="AA1126" i="12"/>
  <c r="AA1127" i="12"/>
  <c r="AA1128" i="12"/>
  <c r="AA1129" i="12"/>
  <c r="AA1130" i="12"/>
  <c r="AA1131" i="12"/>
  <c r="AA1132" i="12"/>
  <c r="AA1133" i="12"/>
  <c r="AA1134" i="12"/>
  <c r="AA1135" i="12"/>
  <c r="AA1136" i="12"/>
  <c r="AA1137" i="12"/>
  <c r="AA1138" i="12"/>
  <c r="AA1139" i="12"/>
  <c r="AA1140" i="12"/>
  <c r="AA1141" i="12"/>
  <c r="AA1142" i="12"/>
  <c r="AA1143" i="12"/>
  <c r="AA1144" i="12"/>
  <c r="AA1145" i="12"/>
  <c r="AA1146" i="12"/>
  <c r="AA1147" i="12"/>
  <c r="AA1148" i="12"/>
  <c r="AA1149" i="12"/>
  <c r="AA1150" i="12"/>
  <c r="AA1151" i="12"/>
  <c r="AA1152" i="12"/>
  <c r="AA1153" i="12"/>
  <c r="AA1154" i="12"/>
  <c r="AA1155" i="12"/>
  <c r="AA1156" i="12"/>
  <c r="AA1157" i="12"/>
  <c r="AA1158" i="12"/>
  <c r="AA1159" i="12"/>
  <c r="AA1160" i="12"/>
  <c r="AA1161" i="12"/>
  <c r="AA1162" i="12"/>
  <c r="Z7" i="12"/>
  <c r="Z8" i="12"/>
  <c r="Z9" i="12"/>
  <c r="Z10" i="12"/>
  <c r="Z11" i="12"/>
  <c r="Z12" i="12"/>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Z112" i="12"/>
  <c r="Z113" i="12"/>
  <c r="Z114" i="12"/>
  <c r="Z115" i="12"/>
  <c r="Z116" i="12"/>
  <c r="Z117" i="12"/>
  <c r="Z118" i="12"/>
  <c r="Z119" i="12"/>
  <c r="Z120" i="12"/>
  <c r="Z121" i="12"/>
  <c r="Z122" i="12"/>
  <c r="Z123" i="12"/>
  <c r="Z124" i="12"/>
  <c r="Z125" i="12"/>
  <c r="Z126" i="12"/>
  <c r="Z127" i="12"/>
  <c r="Z128" i="12"/>
  <c r="Z129" i="12"/>
  <c r="Z130" i="12"/>
  <c r="Z131" i="12"/>
  <c r="Z132" i="12"/>
  <c r="Z133" i="12"/>
  <c r="Z134" i="12"/>
  <c r="Z135" i="12"/>
  <c r="Z136" i="12"/>
  <c r="Z137" i="12"/>
  <c r="Z138" i="12"/>
  <c r="Z139" i="12"/>
  <c r="Z140" i="12"/>
  <c r="Z141" i="12"/>
  <c r="Z142" i="12"/>
  <c r="Z143" i="12"/>
  <c r="Z144" i="12"/>
  <c r="Z145" i="12"/>
  <c r="Z146" i="12"/>
  <c r="Z147" i="12"/>
  <c r="Z148" i="12"/>
  <c r="Z149" i="12"/>
  <c r="Z150" i="12"/>
  <c r="Z151" i="12"/>
  <c r="Z152" i="12"/>
  <c r="Z153" i="12"/>
  <c r="Z154" i="12"/>
  <c r="Z155" i="12"/>
  <c r="Z156" i="12"/>
  <c r="Z157" i="12"/>
  <c r="Z158" i="12"/>
  <c r="Z159" i="12"/>
  <c r="Z160" i="12"/>
  <c r="Z161" i="12"/>
  <c r="Z162" i="12"/>
  <c r="Z163" i="12"/>
  <c r="Z164" i="12"/>
  <c r="Z165" i="12"/>
  <c r="Z166" i="12"/>
  <c r="Z167" i="12"/>
  <c r="Z168" i="12"/>
  <c r="Z169" i="12"/>
  <c r="Z170" i="12"/>
  <c r="Z171" i="12"/>
  <c r="Z172" i="12"/>
  <c r="Z173" i="12"/>
  <c r="Z174" i="12"/>
  <c r="Z175" i="12"/>
  <c r="Z176" i="12"/>
  <c r="Z177" i="12"/>
  <c r="Z178" i="12"/>
  <c r="Z179" i="12"/>
  <c r="Z180" i="12"/>
  <c r="Z181" i="12"/>
  <c r="Z182" i="12"/>
  <c r="Z183" i="12"/>
  <c r="Z184" i="12"/>
  <c r="Z185" i="12"/>
  <c r="Z186" i="12"/>
  <c r="Z187" i="12"/>
  <c r="Z188" i="12"/>
  <c r="Z189" i="12"/>
  <c r="Z190" i="12"/>
  <c r="Z191" i="12"/>
  <c r="Z192" i="12"/>
  <c r="Z193" i="12"/>
  <c r="Z194" i="12"/>
  <c r="Z195" i="12"/>
  <c r="Z196" i="12"/>
  <c r="Z197" i="12"/>
  <c r="Z198" i="12"/>
  <c r="Z199" i="12"/>
  <c r="Z200" i="12"/>
  <c r="Z201" i="12"/>
  <c r="Z202" i="12"/>
  <c r="Z203" i="12"/>
  <c r="Z204" i="12"/>
  <c r="Z205" i="12"/>
  <c r="Z206" i="12"/>
  <c r="Z207" i="12"/>
  <c r="Z208" i="12"/>
  <c r="Z209" i="12"/>
  <c r="Z210" i="12"/>
  <c r="Z211" i="12"/>
  <c r="Z212" i="12"/>
  <c r="Z213" i="12"/>
  <c r="Z214" i="12"/>
  <c r="Z215" i="12"/>
  <c r="Z216" i="12"/>
  <c r="Z217" i="12"/>
  <c r="Z218" i="12"/>
  <c r="Z219" i="12"/>
  <c r="Z220" i="12"/>
  <c r="Z221" i="12"/>
  <c r="Z222" i="12"/>
  <c r="Z223" i="12"/>
  <c r="Z224" i="12"/>
  <c r="Z225" i="12"/>
  <c r="Z226" i="12"/>
  <c r="Z227" i="12"/>
  <c r="Z228" i="12"/>
  <c r="Z229" i="12"/>
  <c r="Z230" i="12"/>
  <c r="Z231" i="12"/>
  <c r="Z232" i="12"/>
  <c r="Z233" i="12"/>
  <c r="Z234" i="12"/>
  <c r="Z235" i="12"/>
  <c r="Z236" i="12"/>
  <c r="Z237" i="12"/>
  <c r="Z238" i="12"/>
  <c r="Z239" i="12"/>
  <c r="Z240" i="12"/>
  <c r="Z241" i="12"/>
  <c r="Z242" i="12"/>
  <c r="Z243" i="12"/>
  <c r="Z244" i="12"/>
  <c r="Z245" i="12"/>
  <c r="Z246" i="12"/>
  <c r="Z247" i="12"/>
  <c r="Z248" i="12"/>
  <c r="Z249" i="12"/>
  <c r="Z250" i="12"/>
  <c r="Z251" i="12"/>
  <c r="Z252" i="12"/>
  <c r="Z253" i="12"/>
  <c r="Z254" i="12"/>
  <c r="Z255" i="12"/>
  <c r="Z256" i="12"/>
  <c r="Z257" i="12"/>
  <c r="Z258" i="12"/>
  <c r="Z259" i="12"/>
  <c r="Z260" i="12"/>
  <c r="Z261" i="12"/>
  <c r="Z262" i="12"/>
  <c r="Z263" i="12"/>
  <c r="Z264" i="12"/>
  <c r="Z265" i="12"/>
  <c r="Z266" i="12"/>
  <c r="Z267" i="12"/>
  <c r="Z268" i="12"/>
  <c r="Z269" i="12"/>
  <c r="Z270" i="12"/>
  <c r="Z271" i="12"/>
  <c r="Z272" i="12"/>
  <c r="Z273" i="12"/>
  <c r="Z274" i="12"/>
  <c r="Z275" i="12"/>
  <c r="Z276" i="12"/>
  <c r="Z277" i="12"/>
  <c r="Z278" i="12"/>
  <c r="Z279" i="12"/>
  <c r="Z280" i="12"/>
  <c r="Z281" i="12"/>
  <c r="Z282" i="12"/>
  <c r="Z283" i="12"/>
  <c r="Z284" i="12"/>
  <c r="Z285" i="12"/>
  <c r="Z286" i="12"/>
  <c r="Z287" i="12"/>
  <c r="Z288" i="12"/>
  <c r="Z289" i="12"/>
  <c r="Z290" i="12"/>
  <c r="Z291" i="12"/>
  <c r="Z292" i="12"/>
  <c r="Z293" i="12"/>
  <c r="Z294" i="12"/>
  <c r="Z295" i="12"/>
  <c r="Z296" i="12"/>
  <c r="Z297" i="12"/>
  <c r="Z298" i="12"/>
  <c r="Z299" i="12"/>
  <c r="Z300" i="12"/>
  <c r="Z301" i="12"/>
  <c r="Z302" i="12"/>
  <c r="Z303" i="12"/>
  <c r="Z304" i="12"/>
  <c r="Z305" i="12"/>
  <c r="Z306" i="12"/>
  <c r="Z307" i="12"/>
  <c r="Z308" i="12"/>
  <c r="Z309" i="12"/>
  <c r="Z310" i="12"/>
  <c r="Z311" i="12"/>
  <c r="Z312" i="12"/>
  <c r="Z313" i="12"/>
  <c r="Z314" i="12"/>
  <c r="Z315" i="12"/>
  <c r="Z316" i="12"/>
  <c r="Z317" i="12"/>
  <c r="Z318" i="12"/>
  <c r="Z319" i="12"/>
  <c r="Z320" i="12"/>
  <c r="Z321" i="12"/>
  <c r="Z322" i="12"/>
  <c r="Z323" i="12"/>
  <c r="Z324" i="12"/>
  <c r="Z325" i="12"/>
  <c r="Z326" i="12"/>
  <c r="Z327" i="12"/>
  <c r="Z328" i="12"/>
  <c r="Z329" i="12"/>
  <c r="Z330" i="12"/>
  <c r="Z331" i="12"/>
  <c r="Z332" i="12"/>
  <c r="Z333" i="12"/>
  <c r="Z334" i="12"/>
  <c r="Z335" i="12"/>
  <c r="Z336" i="12"/>
  <c r="Z337" i="12"/>
  <c r="Z338" i="12"/>
  <c r="Z339" i="12"/>
  <c r="Z340" i="12"/>
  <c r="Z341" i="12"/>
  <c r="Z342" i="12"/>
  <c r="Z343" i="12"/>
  <c r="Z344" i="12"/>
  <c r="Z345" i="12"/>
  <c r="Z346" i="12"/>
  <c r="Z347" i="12"/>
  <c r="Z348" i="12"/>
  <c r="Z349" i="12"/>
  <c r="Z350" i="12"/>
  <c r="Z351" i="12"/>
  <c r="Z352" i="12"/>
  <c r="Z353" i="12"/>
  <c r="Z354" i="12"/>
  <c r="Z355" i="12"/>
  <c r="Z356" i="12"/>
  <c r="Z357" i="12"/>
  <c r="Z358" i="12"/>
  <c r="Z359" i="12"/>
  <c r="Z360" i="12"/>
  <c r="Z361" i="12"/>
  <c r="Z362" i="12"/>
  <c r="Z363" i="12"/>
  <c r="Z364" i="12"/>
  <c r="Z365" i="12"/>
  <c r="Z366" i="12"/>
  <c r="Z367" i="12"/>
  <c r="Z368" i="12"/>
  <c r="Z369" i="12"/>
  <c r="Z370" i="12"/>
  <c r="Z371" i="12"/>
  <c r="Z372" i="12"/>
  <c r="Z373" i="12"/>
  <c r="Z374" i="12"/>
  <c r="Z375" i="12"/>
  <c r="Z376" i="12"/>
  <c r="Z377" i="12"/>
  <c r="Z378" i="12"/>
  <c r="Z379" i="12"/>
  <c r="Z380" i="12"/>
  <c r="Z381" i="12"/>
  <c r="Z382" i="12"/>
  <c r="Z383" i="12"/>
  <c r="Z384" i="12"/>
  <c r="Z385" i="12"/>
  <c r="Z386" i="12"/>
  <c r="Z387" i="12"/>
  <c r="Z388" i="12"/>
  <c r="Z389" i="12"/>
  <c r="Z390" i="12"/>
  <c r="Z391" i="12"/>
  <c r="Z392" i="12"/>
  <c r="Z393" i="12"/>
  <c r="Z394" i="12"/>
  <c r="Z395" i="12"/>
  <c r="Z396" i="12"/>
  <c r="Z397" i="12"/>
  <c r="Z398" i="12"/>
  <c r="Z399" i="12"/>
  <c r="Z400" i="12"/>
  <c r="Z401" i="12"/>
  <c r="Z402" i="12"/>
  <c r="Z403" i="12"/>
  <c r="Z404" i="12"/>
  <c r="Z405" i="12"/>
  <c r="Z406" i="12"/>
  <c r="Z407" i="12"/>
  <c r="Z408" i="12"/>
  <c r="Z409" i="12"/>
  <c r="Z410" i="12"/>
  <c r="Z411" i="12"/>
  <c r="Z412" i="12"/>
  <c r="Z413" i="12"/>
  <c r="Z414" i="12"/>
  <c r="Z415" i="12"/>
  <c r="Z416" i="12"/>
  <c r="Z417" i="12"/>
  <c r="Z418" i="12"/>
  <c r="Z419" i="12"/>
  <c r="Z420" i="12"/>
  <c r="Z421" i="12"/>
  <c r="Z422" i="12"/>
  <c r="Z423" i="12"/>
  <c r="Z424" i="12"/>
  <c r="Z425" i="12"/>
  <c r="Z426" i="12"/>
  <c r="Z427" i="12"/>
  <c r="Z428" i="12"/>
  <c r="Z429" i="12"/>
  <c r="Z430" i="12"/>
  <c r="Z431" i="12"/>
  <c r="Z432" i="12"/>
  <c r="Z433" i="12"/>
  <c r="Z434" i="12"/>
  <c r="Z435" i="12"/>
  <c r="Z436" i="12"/>
  <c r="Z437" i="12"/>
  <c r="Z438" i="12"/>
  <c r="Z439" i="12"/>
  <c r="Z440" i="12"/>
  <c r="Z441" i="12"/>
  <c r="Z442" i="12"/>
  <c r="Z443" i="12"/>
  <c r="Z444" i="12"/>
  <c r="Z445" i="12"/>
  <c r="Z446" i="12"/>
  <c r="Z447" i="12"/>
  <c r="Z448" i="12"/>
  <c r="Z449" i="12"/>
  <c r="Z450" i="12"/>
  <c r="Z451" i="12"/>
  <c r="Z452" i="12"/>
  <c r="Z453" i="12"/>
  <c r="Z454" i="12"/>
  <c r="Z455" i="12"/>
  <c r="Z456" i="12"/>
  <c r="Z457" i="12"/>
  <c r="Z458" i="12"/>
  <c r="Z459" i="12"/>
  <c r="Z460" i="12"/>
  <c r="Z461" i="12"/>
  <c r="Z462" i="12"/>
  <c r="Z463" i="12"/>
  <c r="Z464" i="12"/>
  <c r="Z465" i="12"/>
  <c r="Z466" i="12"/>
  <c r="Z467" i="12"/>
  <c r="Z468" i="12"/>
  <c r="Z469" i="12"/>
  <c r="Z470" i="12"/>
  <c r="Z471" i="12"/>
  <c r="Z472" i="12"/>
  <c r="Z473" i="12"/>
  <c r="Z474" i="12"/>
  <c r="Z475" i="12"/>
  <c r="Z476" i="12"/>
  <c r="Z477" i="12"/>
  <c r="Z478" i="12"/>
  <c r="Z479" i="12"/>
  <c r="Z480" i="12"/>
  <c r="Z481" i="12"/>
  <c r="Z482" i="12"/>
  <c r="Z483" i="12"/>
  <c r="Z484" i="12"/>
  <c r="Z485" i="12"/>
  <c r="Z486" i="12"/>
  <c r="Z487" i="12"/>
  <c r="Z488" i="12"/>
  <c r="Z489" i="12"/>
  <c r="Z490" i="12"/>
  <c r="Z491" i="12"/>
  <c r="Z492" i="12"/>
  <c r="Z493" i="12"/>
  <c r="Z494" i="12"/>
  <c r="Z495" i="12"/>
  <c r="Z496" i="12"/>
  <c r="Z497" i="12"/>
  <c r="Z498" i="12"/>
  <c r="Z499" i="12"/>
  <c r="Z500" i="12"/>
  <c r="Z501" i="12"/>
  <c r="Z502" i="12"/>
  <c r="Z503" i="12"/>
  <c r="Z504" i="12"/>
  <c r="Z505" i="12"/>
  <c r="Z506" i="12"/>
  <c r="Z507" i="12"/>
  <c r="Z508" i="12"/>
  <c r="Z509" i="12"/>
  <c r="Z510" i="12"/>
  <c r="Z511" i="12"/>
  <c r="Z512" i="12"/>
  <c r="Z513" i="12"/>
  <c r="Z514" i="12"/>
  <c r="Z515" i="12"/>
  <c r="Z516" i="12"/>
  <c r="Z517" i="12"/>
  <c r="Z518" i="12"/>
  <c r="Z519" i="12"/>
  <c r="Z520" i="12"/>
  <c r="Z521" i="12"/>
  <c r="Z522" i="12"/>
  <c r="Z523" i="12"/>
  <c r="Z524" i="12"/>
  <c r="Z525" i="12"/>
  <c r="Z526" i="12"/>
  <c r="Z527" i="12"/>
  <c r="Z528" i="12"/>
  <c r="Z529" i="12"/>
  <c r="Z530" i="12"/>
  <c r="Z531" i="12"/>
  <c r="Z532" i="12"/>
  <c r="Z533" i="12"/>
  <c r="Z534" i="12"/>
  <c r="Z535" i="12"/>
  <c r="Z536" i="12"/>
  <c r="Z537" i="12"/>
  <c r="Z538" i="12"/>
  <c r="Z539" i="12"/>
  <c r="Z540" i="12"/>
  <c r="Z541" i="12"/>
  <c r="Z542" i="12"/>
  <c r="Z543" i="12"/>
  <c r="Z544" i="12"/>
  <c r="Z545" i="12"/>
  <c r="Z546" i="12"/>
  <c r="Z547" i="12"/>
  <c r="Z548" i="12"/>
  <c r="Z549" i="12"/>
  <c r="Z550" i="12"/>
  <c r="Z551" i="12"/>
  <c r="Z552" i="12"/>
  <c r="Z553" i="12"/>
  <c r="Z554" i="12"/>
  <c r="Z555" i="12"/>
  <c r="Z556" i="12"/>
  <c r="Z557" i="12"/>
  <c r="Z558" i="12"/>
  <c r="Z559" i="12"/>
  <c r="Z560" i="12"/>
  <c r="Z561" i="12"/>
  <c r="Z562" i="12"/>
  <c r="Z563" i="12"/>
  <c r="Z564" i="12"/>
  <c r="Z565" i="12"/>
  <c r="Z566" i="12"/>
  <c r="Z567" i="12"/>
  <c r="Z568" i="12"/>
  <c r="Z569" i="12"/>
  <c r="Z570" i="12"/>
  <c r="Z571" i="12"/>
  <c r="Z572" i="12"/>
  <c r="Z573" i="12"/>
  <c r="Z574" i="12"/>
  <c r="Z575" i="12"/>
  <c r="Z576" i="12"/>
  <c r="Z577" i="12"/>
  <c r="Z578" i="12"/>
  <c r="Z579" i="12"/>
  <c r="Z580" i="12"/>
  <c r="Z581" i="12"/>
  <c r="Z582" i="12"/>
  <c r="Z583" i="12"/>
  <c r="Z584" i="12"/>
  <c r="Z585" i="12"/>
  <c r="Z586" i="12"/>
  <c r="Z587" i="12"/>
  <c r="Z588" i="12"/>
  <c r="Z589" i="12"/>
  <c r="Z590" i="12"/>
  <c r="Z591" i="12"/>
  <c r="Z592" i="12"/>
  <c r="Z593" i="12"/>
  <c r="Z594" i="12"/>
  <c r="Z595" i="12"/>
  <c r="Z596" i="12"/>
  <c r="Z597" i="12"/>
  <c r="Z598" i="12"/>
  <c r="Z599" i="12"/>
  <c r="Z600" i="12"/>
  <c r="Z601" i="12"/>
  <c r="Z602" i="12"/>
  <c r="Z603" i="12"/>
  <c r="Z604" i="12"/>
  <c r="Z605" i="12"/>
  <c r="Z606" i="12"/>
  <c r="Z607" i="12"/>
  <c r="Z608" i="12"/>
  <c r="Z609" i="12"/>
  <c r="Z610" i="12"/>
  <c r="Z611" i="12"/>
  <c r="Z612" i="12"/>
  <c r="Z613" i="12"/>
  <c r="Z614" i="12"/>
  <c r="Z615" i="12"/>
  <c r="Z616" i="12"/>
  <c r="Z617" i="12"/>
  <c r="Z618" i="12"/>
  <c r="Z619" i="12"/>
  <c r="Z620" i="12"/>
  <c r="Z621" i="12"/>
  <c r="Z622" i="12"/>
  <c r="Z623" i="12"/>
  <c r="Z624" i="12"/>
  <c r="Z625" i="12"/>
  <c r="Z626" i="12"/>
  <c r="Z627" i="12"/>
  <c r="Z628" i="12"/>
  <c r="Z629" i="12"/>
  <c r="Z630" i="12"/>
  <c r="Z631" i="12"/>
  <c r="Z632" i="12"/>
  <c r="Z633" i="12"/>
  <c r="Z634" i="12"/>
  <c r="Z635" i="12"/>
  <c r="Z636" i="12"/>
  <c r="Z637" i="12"/>
  <c r="Z638" i="12"/>
  <c r="Z639" i="12"/>
  <c r="Z640" i="12"/>
  <c r="Z641" i="12"/>
  <c r="Z642" i="12"/>
  <c r="Z643" i="12"/>
  <c r="Z644" i="12"/>
  <c r="Z645" i="12"/>
  <c r="Z646" i="12"/>
  <c r="Z647" i="12"/>
  <c r="Z648" i="12"/>
  <c r="Z649" i="12"/>
  <c r="Z650" i="12"/>
  <c r="Z651" i="12"/>
  <c r="Z652" i="12"/>
  <c r="Z653" i="12"/>
  <c r="Z654" i="12"/>
  <c r="Z655" i="12"/>
  <c r="Z656" i="12"/>
  <c r="Z657" i="12"/>
  <c r="Z658" i="12"/>
  <c r="Z659" i="12"/>
  <c r="Z660" i="12"/>
  <c r="Z661" i="12"/>
  <c r="Z662" i="12"/>
  <c r="Z663" i="12"/>
  <c r="Z664" i="12"/>
  <c r="Z665" i="12"/>
  <c r="Z666" i="12"/>
  <c r="Z667" i="12"/>
  <c r="Z668" i="12"/>
  <c r="Z669" i="12"/>
  <c r="Z670" i="12"/>
  <c r="Z671" i="12"/>
  <c r="Z672" i="12"/>
  <c r="Z673" i="12"/>
  <c r="Z674" i="12"/>
  <c r="Z675" i="12"/>
  <c r="Z676" i="12"/>
  <c r="Z677" i="12"/>
  <c r="Z678" i="12"/>
  <c r="Z679" i="12"/>
  <c r="Z680" i="12"/>
  <c r="Z681" i="12"/>
  <c r="Z682" i="12"/>
  <c r="Z683" i="12"/>
  <c r="Z684" i="12"/>
  <c r="Z685" i="12"/>
  <c r="Z686" i="12"/>
  <c r="Z687" i="12"/>
  <c r="Z688" i="12"/>
  <c r="Z689" i="12"/>
  <c r="Z690" i="12"/>
  <c r="Z691" i="12"/>
  <c r="Z692" i="12"/>
  <c r="Z693" i="12"/>
  <c r="Z694" i="12"/>
  <c r="Z695" i="12"/>
  <c r="Z696" i="12"/>
  <c r="Z697" i="12"/>
  <c r="Z698" i="12"/>
  <c r="Z699" i="12"/>
  <c r="Z700" i="12"/>
  <c r="Z701" i="12"/>
  <c r="Z702" i="12"/>
  <c r="Z703" i="12"/>
  <c r="Z704" i="12"/>
  <c r="Z705" i="12"/>
  <c r="Z706" i="12"/>
  <c r="Z707" i="12"/>
  <c r="Z708" i="12"/>
  <c r="Z709" i="12"/>
  <c r="Z710" i="12"/>
  <c r="Z711" i="12"/>
  <c r="Z712" i="12"/>
  <c r="Z713" i="12"/>
  <c r="Z714" i="12"/>
  <c r="Z715" i="12"/>
  <c r="Z716" i="12"/>
  <c r="Z717" i="12"/>
  <c r="Z718" i="12"/>
  <c r="Z719" i="12"/>
  <c r="Z720" i="12"/>
  <c r="Z721" i="12"/>
  <c r="Z722" i="12"/>
  <c r="Z723" i="12"/>
  <c r="Z724" i="12"/>
  <c r="Z725" i="12"/>
  <c r="Z726" i="12"/>
  <c r="Z727" i="12"/>
  <c r="Z728" i="12"/>
  <c r="Z729" i="12"/>
  <c r="Z730" i="12"/>
  <c r="Z731" i="12"/>
  <c r="Z732" i="12"/>
  <c r="Z733" i="12"/>
  <c r="Z734" i="12"/>
  <c r="Z735" i="12"/>
  <c r="Z736" i="12"/>
  <c r="Z737" i="12"/>
  <c r="Z738" i="12"/>
  <c r="Z739" i="12"/>
  <c r="Z740" i="12"/>
  <c r="Z741" i="12"/>
  <c r="Z742" i="12"/>
  <c r="Z743" i="12"/>
  <c r="Z744" i="12"/>
  <c r="Z745" i="12"/>
  <c r="Z746" i="12"/>
  <c r="Z747" i="12"/>
  <c r="Z748" i="12"/>
  <c r="Z749" i="12"/>
  <c r="Z750" i="12"/>
  <c r="Z751" i="12"/>
  <c r="Z752" i="12"/>
  <c r="Z753" i="12"/>
  <c r="Z754" i="12"/>
  <c r="Z755" i="12"/>
  <c r="Z756" i="12"/>
  <c r="Z757" i="12"/>
  <c r="Z758" i="12"/>
  <c r="Z759" i="12"/>
  <c r="Z760" i="12"/>
  <c r="Z761" i="12"/>
  <c r="Z762" i="12"/>
  <c r="Z763" i="12"/>
  <c r="Z764" i="12"/>
  <c r="Z765" i="12"/>
  <c r="Z766" i="12"/>
  <c r="Z767" i="12"/>
  <c r="Z768" i="12"/>
  <c r="Z769" i="12"/>
  <c r="Z770" i="12"/>
  <c r="Z771" i="12"/>
  <c r="Z772" i="12"/>
  <c r="Z773" i="12"/>
  <c r="Z774" i="12"/>
  <c r="Z775" i="12"/>
  <c r="Z776" i="12"/>
  <c r="Z777" i="12"/>
  <c r="Z778" i="12"/>
  <c r="Z779" i="12"/>
  <c r="Z780" i="12"/>
  <c r="Z781" i="12"/>
  <c r="Z782" i="12"/>
  <c r="Z783" i="12"/>
  <c r="Z784" i="12"/>
  <c r="Z785" i="12"/>
  <c r="Z786" i="12"/>
  <c r="Z787" i="12"/>
  <c r="Z788" i="12"/>
  <c r="Z789" i="12"/>
  <c r="Z790" i="12"/>
  <c r="Z791" i="12"/>
  <c r="Z792" i="12"/>
  <c r="Z793" i="12"/>
  <c r="Z794" i="12"/>
  <c r="Z795" i="12"/>
  <c r="Z796" i="12"/>
  <c r="Z797" i="12"/>
  <c r="Z798" i="12"/>
  <c r="Z799" i="12"/>
  <c r="Z800" i="12"/>
  <c r="Z801" i="12"/>
  <c r="Z802" i="12"/>
  <c r="Z803" i="12"/>
  <c r="Z804" i="12"/>
  <c r="Z805" i="12"/>
  <c r="Z806" i="12"/>
  <c r="Z807" i="12"/>
  <c r="Z808" i="12"/>
  <c r="Z809" i="12"/>
  <c r="Z810" i="12"/>
  <c r="Z811" i="12"/>
  <c r="Z812" i="12"/>
  <c r="Z813" i="12"/>
  <c r="Z814" i="12"/>
  <c r="Z815" i="12"/>
  <c r="Z816" i="12"/>
  <c r="Z817" i="12"/>
  <c r="Z818" i="12"/>
  <c r="Z819" i="12"/>
  <c r="Z820" i="12"/>
  <c r="Z821" i="12"/>
  <c r="Z822" i="12"/>
  <c r="Z823" i="12"/>
  <c r="Z824" i="12"/>
  <c r="Z825" i="12"/>
  <c r="Z826" i="12"/>
  <c r="Z827" i="12"/>
  <c r="Z828" i="12"/>
  <c r="Z829" i="12"/>
  <c r="Z830" i="12"/>
  <c r="Z831" i="12"/>
  <c r="Z832" i="12"/>
  <c r="Z833" i="12"/>
  <c r="Z834" i="12"/>
  <c r="Z835" i="12"/>
  <c r="Z836" i="12"/>
  <c r="Z837" i="12"/>
  <c r="Z838" i="12"/>
  <c r="Z839" i="12"/>
  <c r="Z840" i="12"/>
  <c r="Z841" i="12"/>
  <c r="Z842" i="12"/>
  <c r="Z843" i="12"/>
  <c r="Z844" i="12"/>
  <c r="Z845" i="12"/>
  <c r="Z846" i="12"/>
  <c r="Z847" i="12"/>
  <c r="Z848" i="12"/>
  <c r="Z849" i="12"/>
  <c r="Z850" i="12"/>
  <c r="Z851" i="12"/>
  <c r="Z852" i="12"/>
  <c r="Z853" i="12"/>
  <c r="Z854" i="12"/>
  <c r="Z855" i="12"/>
  <c r="Z856" i="12"/>
  <c r="Z857" i="12"/>
  <c r="Z858" i="12"/>
  <c r="Z859" i="12"/>
  <c r="Z860" i="12"/>
  <c r="Z861" i="12"/>
  <c r="Z862" i="12"/>
  <c r="Z863" i="12"/>
  <c r="Z864" i="12"/>
  <c r="Z865" i="12"/>
  <c r="Z866" i="12"/>
  <c r="Z867" i="12"/>
  <c r="Z868" i="12"/>
  <c r="Z869" i="12"/>
  <c r="Z870" i="12"/>
  <c r="Z871" i="12"/>
  <c r="Z872" i="12"/>
  <c r="Z873" i="12"/>
  <c r="Z874" i="12"/>
  <c r="Z875" i="12"/>
  <c r="Z876" i="12"/>
  <c r="Z877" i="12"/>
  <c r="Z878" i="12"/>
  <c r="Z879" i="12"/>
  <c r="Z880" i="12"/>
  <c r="Z881" i="12"/>
  <c r="Z882" i="12"/>
  <c r="Z883" i="12"/>
  <c r="Z884" i="12"/>
  <c r="Z885" i="12"/>
  <c r="Z886" i="12"/>
  <c r="Z887" i="12"/>
  <c r="Z888" i="12"/>
  <c r="Z889" i="12"/>
  <c r="Z890" i="12"/>
  <c r="Z891" i="12"/>
  <c r="Z892" i="12"/>
  <c r="Z893" i="12"/>
  <c r="Z894" i="12"/>
  <c r="Z895" i="12"/>
  <c r="Z896" i="12"/>
  <c r="Z897" i="12"/>
  <c r="Z898" i="12"/>
  <c r="Z899" i="12"/>
  <c r="Z900" i="12"/>
  <c r="Z901" i="12"/>
  <c r="Z902" i="12"/>
  <c r="Z903" i="12"/>
  <c r="Z904" i="12"/>
  <c r="Z905" i="12"/>
  <c r="Z906" i="12"/>
  <c r="Z907" i="12"/>
  <c r="Z908" i="12"/>
  <c r="Z909" i="12"/>
  <c r="Z910" i="12"/>
  <c r="Z911" i="12"/>
  <c r="Z912" i="12"/>
  <c r="Z913" i="12"/>
  <c r="Z914" i="12"/>
  <c r="Z915" i="12"/>
  <c r="Z916" i="12"/>
  <c r="Z917" i="12"/>
  <c r="Z918" i="12"/>
  <c r="Z919" i="12"/>
  <c r="Z920" i="12"/>
  <c r="Z921" i="12"/>
  <c r="Z922" i="12"/>
  <c r="Z923" i="12"/>
  <c r="Z924" i="12"/>
  <c r="Z925" i="12"/>
  <c r="Z926" i="12"/>
  <c r="Z927" i="12"/>
  <c r="Z928" i="12"/>
  <c r="Z929" i="12"/>
  <c r="Z930" i="12"/>
  <c r="Z931" i="12"/>
  <c r="Z932" i="12"/>
  <c r="Z933" i="12"/>
  <c r="Z934" i="12"/>
  <c r="Z935" i="12"/>
  <c r="Z936" i="12"/>
  <c r="Z937" i="12"/>
  <c r="Z938" i="12"/>
  <c r="Z939" i="12"/>
  <c r="Z940" i="12"/>
  <c r="Z941" i="12"/>
  <c r="Z942" i="12"/>
  <c r="Z943" i="12"/>
  <c r="Z944" i="12"/>
  <c r="Z945" i="12"/>
  <c r="Z946" i="12"/>
  <c r="Z947" i="12"/>
  <c r="Z948" i="12"/>
  <c r="Z949" i="12"/>
  <c r="Z950" i="12"/>
  <c r="Z951" i="12"/>
  <c r="Z952" i="12"/>
  <c r="Z953" i="12"/>
  <c r="Z954" i="12"/>
  <c r="Z955" i="12"/>
  <c r="Z956" i="12"/>
  <c r="Z957" i="12"/>
  <c r="Z958" i="12"/>
  <c r="Z959" i="12"/>
  <c r="Z960" i="12"/>
  <c r="Z961" i="12"/>
  <c r="Z962" i="12"/>
  <c r="Z963" i="12"/>
  <c r="Z964" i="12"/>
  <c r="Z965" i="12"/>
  <c r="Z966" i="12"/>
  <c r="Z967" i="12"/>
  <c r="Z968" i="12"/>
  <c r="Z969" i="12"/>
  <c r="Z970" i="12"/>
  <c r="Z971" i="12"/>
  <c r="Z972" i="12"/>
  <c r="Z973" i="12"/>
  <c r="Z974" i="12"/>
  <c r="Z975" i="12"/>
  <c r="Z976" i="12"/>
  <c r="Z977" i="12"/>
  <c r="Z978" i="12"/>
  <c r="Z979" i="12"/>
  <c r="Z980" i="12"/>
  <c r="Z981" i="12"/>
  <c r="Z982" i="12"/>
  <c r="Z983" i="12"/>
  <c r="Z984" i="12"/>
  <c r="Z985" i="12"/>
  <c r="Z986" i="12"/>
  <c r="Z987" i="12"/>
  <c r="Z988" i="12"/>
  <c r="Z989" i="12"/>
  <c r="Z990" i="12"/>
  <c r="Z991" i="12"/>
  <c r="Z992" i="12"/>
  <c r="Z993" i="12"/>
  <c r="Z994" i="12"/>
  <c r="Z995" i="12"/>
  <c r="Z996" i="12"/>
  <c r="Z997" i="12"/>
  <c r="Z998" i="12"/>
  <c r="Z999" i="12"/>
  <c r="Z1000" i="12"/>
  <c r="Z1001" i="12"/>
  <c r="Z1002" i="12"/>
  <c r="Z1003" i="12"/>
  <c r="Z1004" i="12"/>
  <c r="Z1005" i="12"/>
  <c r="Z1006" i="12"/>
  <c r="Z1007" i="12"/>
  <c r="Z1008" i="12"/>
  <c r="Z1009" i="12"/>
  <c r="Z1010" i="12"/>
  <c r="Z1011" i="12"/>
  <c r="Z1012" i="12"/>
  <c r="Z1013" i="12"/>
  <c r="Z1014" i="12"/>
  <c r="Z1015" i="12"/>
  <c r="Z1016" i="12"/>
  <c r="Z1017" i="12"/>
  <c r="Z1018" i="12"/>
  <c r="Z1019" i="12"/>
  <c r="Z1020" i="12"/>
  <c r="Z1021" i="12"/>
  <c r="Z1022" i="12"/>
  <c r="Z1023" i="12"/>
  <c r="Z1024" i="12"/>
  <c r="Z1025" i="12"/>
  <c r="Z1026" i="12"/>
  <c r="Z1027" i="12"/>
  <c r="Z1028" i="12"/>
  <c r="Z1029" i="12"/>
  <c r="Z1030" i="12"/>
  <c r="Z1031" i="12"/>
  <c r="Z1032" i="12"/>
  <c r="Z1033" i="12"/>
  <c r="Z1034" i="12"/>
  <c r="Z1035" i="12"/>
  <c r="Z1036" i="12"/>
  <c r="Z1037" i="12"/>
  <c r="Z1038" i="12"/>
  <c r="Z1039" i="12"/>
  <c r="Z1040" i="12"/>
  <c r="Z1041" i="12"/>
  <c r="Z1042" i="12"/>
  <c r="Z1043" i="12"/>
  <c r="Z1044" i="12"/>
  <c r="Z1045" i="12"/>
  <c r="Z1046" i="12"/>
  <c r="Z1047" i="12"/>
  <c r="Z1048" i="12"/>
  <c r="Z1049" i="12"/>
  <c r="Z1050" i="12"/>
  <c r="Z1051" i="12"/>
  <c r="Z1052" i="12"/>
  <c r="Z1053" i="12"/>
  <c r="Z1054" i="12"/>
  <c r="Z1055" i="12"/>
  <c r="Z1056" i="12"/>
  <c r="Z1057" i="12"/>
  <c r="Z1058" i="12"/>
  <c r="Z1059" i="12"/>
  <c r="Z1060" i="12"/>
  <c r="Z1061" i="12"/>
  <c r="Z1062" i="12"/>
  <c r="Z1063" i="12"/>
  <c r="Z1064" i="12"/>
  <c r="Z1065" i="12"/>
  <c r="Z1066" i="12"/>
  <c r="Z1067" i="12"/>
  <c r="Z1068" i="12"/>
  <c r="Z1069" i="12"/>
  <c r="Z1070" i="12"/>
  <c r="Z1071" i="12"/>
  <c r="Z1072" i="12"/>
  <c r="Z1073" i="12"/>
  <c r="Z1074" i="12"/>
  <c r="Z1075" i="12"/>
  <c r="Z1076" i="12"/>
  <c r="Z1077" i="12"/>
  <c r="Z1078" i="12"/>
  <c r="Z1079" i="12"/>
  <c r="Z1080" i="12"/>
  <c r="Z1081" i="12"/>
  <c r="Z1082" i="12"/>
  <c r="Z1083" i="12"/>
  <c r="Z1084" i="12"/>
  <c r="Z1085" i="12"/>
  <c r="Z1086" i="12"/>
  <c r="Z1087" i="12"/>
  <c r="Z1088" i="12"/>
  <c r="Z1089" i="12"/>
  <c r="Z1090" i="12"/>
  <c r="Z1091" i="12"/>
  <c r="Z1092" i="12"/>
  <c r="Z1093" i="12"/>
  <c r="Z1094" i="12"/>
  <c r="Z1095" i="12"/>
  <c r="Z1096" i="12"/>
  <c r="Z1097" i="12"/>
  <c r="Z1098" i="12"/>
  <c r="Z1099" i="12"/>
  <c r="Z1100" i="12"/>
  <c r="Z1101" i="12"/>
  <c r="Z1102" i="12"/>
  <c r="Z1103" i="12"/>
  <c r="Z1104" i="12"/>
  <c r="Z1105" i="12"/>
  <c r="Z1106" i="12"/>
  <c r="Z1107" i="12"/>
  <c r="Z1108" i="12"/>
  <c r="Z1109" i="12"/>
  <c r="Z1110" i="12"/>
  <c r="Z1111" i="12"/>
  <c r="Z1112" i="12"/>
  <c r="Z1113" i="12"/>
  <c r="Z1114" i="12"/>
  <c r="Z1115" i="12"/>
  <c r="Z1116" i="12"/>
  <c r="Z1117" i="12"/>
  <c r="Z1118" i="12"/>
  <c r="Z1119" i="12"/>
  <c r="Z1120" i="12"/>
  <c r="Z1121" i="12"/>
  <c r="Z1122" i="12"/>
  <c r="Z1123" i="12"/>
  <c r="Z1124" i="12"/>
  <c r="Z1125" i="12"/>
  <c r="Z1126" i="12"/>
  <c r="Z1127" i="12"/>
  <c r="Z1128" i="12"/>
  <c r="Z1129" i="12"/>
  <c r="Z1130" i="12"/>
  <c r="Z1131" i="12"/>
  <c r="Z1132" i="12"/>
  <c r="Z1133" i="12"/>
  <c r="Z1134" i="12"/>
  <c r="Z1135" i="12"/>
  <c r="Z1136" i="12"/>
  <c r="Z1137" i="12"/>
  <c r="Z1138" i="12"/>
  <c r="Z1139" i="12"/>
  <c r="Z1140" i="12"/>
  <c r="Z1141" i="12"/>
  <c r="Z1142" i="12"/>
  <c r="Z1143" i="12"/>
  <c r="Z1144" i="12"/>
  <c r="Z1145" i="12"/>
  <c r="Z1146" i="12"/>
  <c r="Z1147" i="12"/>
  <c r="Z1148" i="12"/>
  <c r="Z1149" i="12"/>
  <c r="Z1150" i="12"/>
  <c r="Z1151" i="12"/>
  <c r="Z1152" i="12"/>
  <c r="Z1153" i="12"/>
  <c r="Z1154" i="12"/>
  <c r="Z1155" i="12"/>
  <c r="Z1156" i="12"/>
  <c r="Z1157" i="12"/>
  <c r="Z1158" i="12"/>
  <c r="Z1159" i="12"/>
  <c r="Z1160" i="12"/>
  <c r="Z1161" i="12"/>
  <c r="Z1162" i="12"/>
  <c r="Y288" i="12"/>
  <c r="Y289" i="12"/>
  <c r="Y290" i="12"/>
  <c r="Y291" i="12"/>
  <c r="Y292" i="12"/>
  <c r="Y293" i="12"/>
  <c r="Y294" i="12"/>
  <c r="Y295" i="12"/>
  <c r="Y296" i="12"/>
  <c r="Y297" i="12"/>
  <c r="Y298" i="12"/>
  <c r="Y299" i="12"/>
  <c r="Y300" i="12"/>
  <c r="Y301" i="12"/>
  <c r="Y302" i="12"/>
  <c r="Y303" i="12"/>
  <c r="Y304" i="12"/>
  <c r="Y305" i="12"/>
  <c r="Y306" i="12"/>
  <c r="Y307" i="12"/>
  <c r="Y308" i="12"/>
  <c r="Y309" i="12"/>
  <c r="Y310" i="12"/>
  <c r="Y311" i="12"/>
  <c r="Y312" i="12"/>
  <c r="Y313" i="12"/>
  <c r="Y314" i="12"/>
  <c r="Y315" i="12"/>
  <c r="Y316" i="12"/>
  <c r="Y317" i="12"/>
  <c r="Y318" i="12"/>
  <c r="Y319" i="12"/>
  <c r="Y320" i="12"/>
  <c r="Y321" i="12"/>
  <c r="Y322" i="12"/>
  <c r="Y323" i="12"/>
  <c r="Y324" i="12"/>
  <c r="Y325" i="12"/>
  <c r="Y326" i="12"/>
  <c r="Y327" i="12"/>
  <c r="Y328" i="12"/>
  <c r="Y329" i="12"/>
  <c r="Y330" i="12"/>
  <c r="Y331" i="12"/>
  <c r="Y332" i="12"/>
  <c r="Y333" i="12"/>
  <c r="Y334" i="12"/>
  <c r="Y335" i="12"/>
  <c r="Y336" i="12"/>
  <c r="Y337" i="12"/>
  <c r="Y338" i="12"/>
  <c r="Y339" i="12"/>
  <c r="Y340" i="12"/>
  <c r="Y341" i="12"/>
  <c r="Y342" i="12"/>
  <c r="Y343" i="12"/>
  <c r="Y344" i="12"/>
  <c r="Y345" i="12"/>
  <c r="Y346" i="12"/>
  <c r="Y347" i="12"/>
  <c r="Y348" i="12"/>
  <c r="Y349" i="12"/>
  <c r="Y350" i="12"/>
  <c r="Y351" i="12"/>
  <c r="Y352" i="12"/>
  <c r="Y353" i="12"/>
  <c r="Y354" i="12"/>
  <c r="Y355" i="12"/>
  <c r="Y356" i="12"/>
  <c r="Y357" i="12"/>
  <c r="Y358" i="12"/>
  <c r="Y359" i="12"/>
  <c r="Y360" i="12"/>
  <c r="Y361" i="12"/>
  <c r="Y362" i="12"/>
  <c r="Y363" i="12"/>
  <c r="Y364" i="12"/>
  <c r="Y365" i="12"/>
  <c r="Y366" i="12"/>
  <c r="Y367" i="12"/>
  <c r="Y368" i="12"/>
  <c r="Y369" i="12"/>
  <c r="Y370" i="12"/>
  <c r="Y371" i="12"/>
  <c r="Y372" i="12"/>
  <c r="Y373" i="12"/>
  <c r="Y374" i="12"/>
  <c r="Y375" i="12"/>
  <c r="Y376" i="12"/>
  <c r="Y377" i="12"/>
  <c r="Y378" i="12"/>
  <c r="Y379" i="12"/>
  <c r="Y380" i="12"/>
  <c r="Y381" i="12"/>
  <c r="Y382" i="12"/>
  <c r="Y383" i="12"/>
  <c r="Y384" i="12"/>
  <c r="Y385" i="12"/>
  <c r="Y386" i="12"/>
  <c r="Y387" i="12"/>
  <c r="Y388" i="12"/>
  <c r="Y389" i="12"/>
  <c r="Y390" i="12"/>
  <c r="Y391" i="12"/>
  <c r="Y392" i="12"/>
  <c r="Y393" i="12"/>
  <c r="Y394" i="12"/>
  <c r="Y395" i="12"/>
  <c r="Y396" i="12"/>
  <c r="Y397" i="12"/>
  <c r="Y398" i="12"/>
  <c r="Y399" i="12"/>
  <c r="Y400" i="12"/>
  <c r="Y401" i="12"/>
  <c r="Y402" i="12"/>
  <c r="Y403" i="12"/>
  <c r="Y404" i="12"/>
  <c r="Y405" i="12"/>
  <c r="Y406" i="12"/>
  <c r="Y407" i="12"/>
  <c r="Y408" i="12"/>
  <c r="Y409" i="12"/>
  <c r="Y410" i="12"/>
  <c r="Y411" i="12"/>
  <c r="Y412" i="12"/>
  <c r="Y413" i="12"/>
  <c r="Y414" i="12"/>
  <c r="Y415" i="12"/>
  <c r="Y416" i="12"/>
  <c r="Y417" i="12"/>
  <c r="Y418" i="12"/>
  <c r="Y419" i="12"/>
  <c r="Y420" i="12"/>
  <c r="Y421" i="12"/>
  <c r="Y422" i="12"/>
  <c r="Y423" i="12"/>
  <c r="Y424" i="12"/>
  <c r="Y425" i="12"/>
  <c r="Y426" i="12"/>
  <c r="Y427" i="12"/>
  <c r="Y428" i="12"/>
  <c r="Y429" i="12"/>
  <c r="Y430" i="12"/>
  <c r="Y431" i="12"/>
  <c r="Y432" i="12"/>
  <c r="Y433" i="12"/>
  <c r="Y434" i="12"/>
  <c r="Y435" i="12"/>
  <c r="Y436" i="12"/>
  <c r="Y437" i="12"/>
  <c r="Y438" i="12"/>
  <c r="Y439" i="12"/>
  <c r="Y440" i="12"/>
  <c r="Y441" i="12"/>
  <c r="Y442" i="12"/>
  <c r="Y443" i="12"/>
  <c r="Y444" i="12"/>
  <c r="Y445" i="12"/>
  <c r="Y446" i="12"/>
  <c r="Y447" i="12"/>
  <c r="Y448" i="12"/>
  <c r="Y449" i="12"/>
  <c r="Y450" i="12"/>
  <c r="Y451" i="12"/>
  <c r="Y452" i="12"/>
  <c r="Y453" i="12"/>
  <c r="Y454" i="12"/>
  <c r="Y455" i="12"/>
  <c r="Y456" i="12"/>
  <c r="Y457" i="12"/>
  <c r="Y458" i="12"/>
  <c r="Y459" i="12"/>
  <c r="Y460" i="12"/>
  <c r="Y461" i="12"/>
  <c r="Y462" i="12"/>
  <c r="Y463" i="12"/>
  <c r="Y464" i="12"/>
  <c r="Y465" i="12"/>
  <c r="Y466" i="12"/>
  <c r="Y467" i="12"/>
  <c r="Y468" i="12"/>
  <c r="Y469" i="12"/>
  <c r="Y470" i="12"/>
  <c r="Y471" i="12"/>
  <c r="Y472" i="12"/>
  <c r="Y473" i="12"/>
  <c r="Y474" i="12"/>
  <c r="Y475" i="12"/>
  <c r="Y476" i="12"/>
  <c r="Y477" i="12"/>
  <c r="Y478" i="12"/>
  <c r="Y479" i="12"/>
  <c r="Y480" i="12"/>
  <c r="Y481" i="12"/>
  <c r="Y482" i="12"/>
  <c r="Y483" i="12"/>
  <c r="Y484" i="12"/>
  <c r="Y485" i="12"/>
  <c r="Y486" i="12"/>
  <c r="Y487" i="12"/>
  <c r="Y488" i="12"/>
  <c r="Y489" i="12"/>
  <c r="Y490" i="12"/>
  <c r="Y491" i="12"/>
  <c r="Y492" i="12"/>
  <c r="Y493" i="12"/>
  <c r="Y494" i="12"/>
  <c r="Y495" i="12"/>
  <c r="Y496" i="12"/>
  <c r="Y497" i="12"/>
  <c r="Y498" i="12"/>
  <c r="Y499" i="12"/>
  <c r="Y500" i="12"/>
  <c r="Y501" i="12"/>
  <c r="Y502" i="12"/>
  <c r="Y503" i="12"/>
  <c r="Y504" i="12"/>
  <c r="Y505" i="12"/>
  <c r="Y506" i="12"/>
  <c r="Y507" i="12"/>
  <c r="Y508" i="12"/>
  <c r="Y509" i="12"/>
  <c r="Y510" i="12"/>
  <c r="Y511" i="12"/>
  <c r="Y512" i="12"/>
  <c r="Y513" i="12"/>
  <c r="Y514" i="12"/>
  <c r="Y515" i="12"/>
  <c r="Y516" i="12"/>
  <c r="Y517" i="12"/>
  <c r="Y518" i="12"/>
  <c r="Y519" i="12"/>
  <c r="Y520" i="12"/>
  <c r="Y521" i="12"/>
  <c r="Y522" i="12"/>
  <c r="Y523" i="12"/>
  <c r="Y524" i="12"/>
  <c r="Y525" i="12"/>
  <c r="Y526" i="12"/>
  <c r="Y527" i="12"/>
  <c r="Y528" i="12"/>
  <c r="Y529" i="12"/>
  <c r="Y530" i="12"/>
  <c r="Y531" i="12"/>
  <c r="Y532" i="12"/>
  <c r="Y533" i="12"/>
  <c r="Y534" i="12"/>
  <c r="Y535" i="12"/>
  <c r="Y536" i="12"/>
  <c r="Y537" i="12"/>
  <c r="Y538" i="12"/>
  <c r="Y539" i="12"/>
  <c r="Y540" i="12"/>
  <c r="Y541" i="12"/>
  <c r="Y542" i="12"/>
  <c r="Y543" i="12"/>
  <c r="Y544" i="12"/>
  <c r="Y545" i="12"/>
  <c r="Y546" i="12"/>
  <c r="Y547" i="12"/>
  <c r="Y548" i="12"/>
  <c r="Y549" i="12"/>
  <c r="Y550" i="12"/>
  <c r="Y551" i="12"/>
  <c r="Y552" i="12"/>
  <c r="Y553" i="12"/>
  <c r="Y554" i="12"/>
  <c r="Y555" i="12"/>
  <c r="Y556" i="12"/>
  <c r="Y557" i="12"/>
  <c r="Y558" i="12"/>
  <c r="Y559" i="12"/>
  <c r="Y560" i="12"/>
  <c r="Y561" i="12"/>
  <c r="Y562" i="12"/>
  <c r="Y563" i="12"/>
  <c r="Y564" i="12"/>
  <c r="Y565" i="12"/>
  <c r="Y566" i="12"/>
  <c r="Y567" i="12"/>
  <c r="Y568" i="12"/>
  <c r="Y569" i="12"/>
  <c r="Y570" i="12"/>
  <c r="Y571" i="12"/>
  <c r="Y572" i="12"/>
  <c r="Y573" i="12"/>
  <c r="Y574" i="12"/>
  <c r="Y575" i="12"/>
  <c r="Y576" i="12"/>
  <c r="Y577" i="12"/>
  <c r="Y578" i="12"/>
  <c r="Y579" i="12"/>
  <c r="Y580" i="12"/>
  <c r="Y581" i="12"/>
  <c r="Y582" i="12"/>
  <c r="Y583" i="12"/>
  <c r="Y584" i="12"/>
  <c r="Y585" i="12"/>
  <c r="Y586" i="12"/>
  <c r="Y587" i="12"/>
  <c r="Y588" i="12"/>
  <c r="Y589" i="12"/>
  <c r="Y590" i="12"/>
  <c r="Y591" i="12"/>
  <c r="Y592" i="12"/>
  <c r="Y593" i="12"/>
  <c r="Y594" i="12"/>
  <c r="Y595" i="12"/>
  <c r="Y596" i="12"/>
  <c r="Y597" i="12"/>
  <c r="Y598" i="12"/>
  <c r="Y599" i="12"/>
  <c r="Y600" i="12"/>
  <c r="Y601" i="12"/>
  <c r="Y602" i="12"/>
  <c r="Y603" i="12"/>
  <c r="Y604" i="12"/>
  <c r="Y605" i="12"/>
  <c r="Y606" i="12"/>
  <c r="Y607" i="12"/>
  <c r="Y608" i="12"/>
  <c r="Y609" i="12"/>
  <c r="Y610" i="12"/>
  <c r="Y611" i="12"/>
  <c r="Y612" i="12"/>
  <c r="Y613" i="12"/>
  <c r="Y614" i="12"/>
  <c r="Y615" i="12"/>
  <c r="Y616" i="12"/>
  <c r="Y617" i="12"/>
  <c r="Y618" i="12"/>
  <c r="Y619" i="12"/>
  <c r="Y620" i="12"/>
  <c r="Y621" i="12"/>
  <c r="Y622" i="12"/>
  <c r="Y623" i="12"/>
  <c r="Y624" i="12"/>
  <c r="Y625" i="12"/>
  <c r="Y626" i="12"/>
  <c r="Y627" i="12"/>
  <c r="Y628" i="12"/>
  <c r="Y629" i="12"/>
  <c r="Y630" i="12"/>
  <c r="Y631" i="12"/>
  <c r="Y632" i="12"/>
  <c r="Y633" i="12"/>
  <c r="Y634" i="12"/>
  <c r="Y635" i="12"/>
  <c r="Y636" i="12"/>
  <c r="Y637" i="12"/>
  <c r="Y638" i="12"/>
  <c r="Y639" i="12"/>
  <c r="Y640" i="12"/>
  <c r="Y641" i="12"/>
  <c r="Y642" i="12"/>
  <c r="Y643" i="12"/>
  <c r="Y644" i="12"/>
  <c r="Y645" i="12"/>
  <c r="Y646" i="12"/>
  <c r="Y647" i="12"/>
  <c r="Y648" i="12"/>
  <c r="Y649" i="12"/>
  <c r="Y650" i="12"/>
  <c r="Y651" i="12"/>
  <c r="Y652" i="12"/>
  <c r="Y653" i="12"/>
  <c r="Y654" i="12"/>
  <c r="Y655" i="12"/>
  <c r="Y656" i="12"/>
  <c r="Y657" i="12"/>
  <c r="Y658" i="12"/>
  <c r="Y659" i="12"/>
  <c r="Y660" i="12"/>
  <c r="Y661" i="12"/>
  <c r="Y662" i="12"/>
  <c r="Y663" i="12"/>
  <c r="Y664" i="12"/>
  <c r="Y665" i="12"/>
  <c r="Y666" i="12"/>
  <c r="Y667" i="12"/>
  <c r="Y668" i="12"/>
  <c r="Y669" i="12"/>
  <c r="Y670" i="12"/>
  <c r="Y671" i="12"/>
  <c r="Y672" i="12"/>
  <c r="Y673" i="12"/>
  <c r="Y674" i="12"/>
  <c r="Y675" i="12"/>
  <c r="Y676" i="12"/>
  <c r="Y677" i="12"/>
  <c r="Y678" i="12"/>
  <c r="Y679" i="12"/>
  <c r="Y680" i="12"/>
  <c r="Y681" i="12"/>
  <c r="Y682" i="12"/>
  <c r="Y683" i="12"/>
  <c r="Y684" i="12"/>
  <c r="Y685" i="12"/>
  <c r="Y686" i="12"/>
  <c r="Y687" i="12"/>
  <c r="Y688" i="12"/>
  <c r="Y689" i="12"/>
  <c r="Y690" i="12"/>
  <c r="Y691" i="12"/>
  <c r="Y692" i="12"/>
  <c r="Y693" i="12"/>
  <c r="Y694" i="12"/>
  <c r="Y695" i="12"/>
  <c r="Y696" i="12"/>
  <c r="Y697" i="12"/>
  <c r="Y698" i="12"/>
  <c r="Y699" i="12"/>
  <c r="Y700" i="12"/>
  <c r="Y701" i="12"/>
  <c r="Y702" i="12"/>
  <c r="Y703" i="12"/>
  <c r="Y704" i="12"/>
  <c r="Y705" i="12"/>
  <c r="Y706" i="12"/>
  <c r="Y707" i="12"/>
  <c r="Y708" i="12"/>
  <c r="Y709" i="12"/>
  <c r="Y710" i="12"/>
  <c r="Y711" i="12"/>
  <c r="Y712" i="12"/>
  <c r="Y713" i="12"/>
  <c r="Y714" i="12"/>
  <c r="Y715" i="12"/>
  <c r="Y716" i="12"/>
  <c r="Y717" i="12"/>
  <c r="Y718" i="12"/>
  <c r="Y719" i="12"/>
  <c r="Y720" i="12"/>
  <c r="Y721" i="12"/>
  <c r="Y722" i="12"/>
  <c r="Y723" i="12"/>
  <c r="Y724" i="12"/>
  <c r="Y725" i="12"/>
  <c r="Y726" i="12"/>
  <c r="Y727" i="12"/>
  <c r="Y728" i="12"/>
  <c r="Y729" i="12"/>
  <c r="Y730" i="12"/>
  <c r="Y731" i="12"/>
  <c r="Y732" i="12"/>
  <c r="Y733" i="12"/>
  <c r="Y734" i="12"/>
  <c r="Y735" i="12"/>
  <c r="Y736" i="12"/>
  <c r="Y737" i="12"/>
  <c r="Y738" i="12"/>
  <c r="Y739" i="12"/>
  <c r="Y740" i="12"/>
  <c r="Y741" i="12"/>
  <c r="Y742" i="12"/>
  <c r="Y743" i="12"/>
  <c r="Y744" i="12"/>
  <c r="Y745" i="12"/>
  <c r="Y746" i="12"/>
  <c r="Y747" i="12"/>
  <c r="Y748" i="12"/>
  <c r="Y749" i="12"/>
  <c r="Y750" i="12"/>
  <c r="Y751" i="12"/>
  <c r="Y752" i="12"/>
  <c r="Y753" i="12"/>
  <c r="Y754" i="12"/>
  <c r="Y755" i="12"/>
  <c r="Y756" i="12"/>
  <c r="Y757" i="12"/>
  <c r="Y758" i="12"/>
  <c r="Y759" i="12"/>
  <c r="Y760" i="12"/>
  <c r="Y761" i="12"/>
  <c r="Y762" i="12"/>
  <c r="Y763" i="12"/>
  <c r="Y764" i="12"/>
  <c r="Y765" i="12"/>
  <c r="Y766" i="12"/>
  <c r="Y767" i="12"/>
  <c r="Y768" i="12"/>
  <c r="Y769" i="12"/>
  <c r="Y770" i="12"/>
  <c r="Y771" i="12"/>
  <c r="Y772" i="12"/>
  <c r="Y773" i="12"/>
  <c r="Y774" i="12"/>
  <c r="Y775" i="12"/>
  <c r="Y776" i="12"/>
  <c r="Y777" i="12"/>
  <c r="Y778" i="12"/>
  <c r="Y779" i="12"/>
  <c r="Y780" i="12"/>
  <c r="Y781" i="12"/>
  <c r="Y782" i="12"/>
  <c r="Y783" i="12"/>
  <c r="Y784" i="12"/>
  <c r="Y785" i="12"/>
  <c r="Y786" i="12"/>
  <c r="Y787" i="12"/>
  <c r="Y788" i="12"/>
  <c r="Y789" i="12"/>
  <c r="Y790" i="12"/>
  <c r="Y791" i="12"/>
  <c r="Y792" i="12"/>
  <c r="Y793" i="12"/>
  <c r="Y794" i="12"/>
  <c r="Y795" i="12"/>
  <c r="Y796" i="12"/>
  <c r="Y797" i="12"/>
  <c r="Y798" i="12"/>
  <c r="Y799" i="12"/>
  <c r="Y800" i="12"/>
  <c r="Y801" i="12"/>
  <c r="Y802" i="12"/>
  <c r="Y803" i="12"/>
  <c r="Y804" i="12"/>
  <c r="Y805" i="12"/>
  <c r="Y806" i="12"/>
  <c r="Y807" i="12"/>
  <c r="Y808" i="12"/>
  <c r="Y809" i="12"/>
  <c r="Y810" i="12"/>
  <c r="Y811" i="12"/>
  <c r="Y812" i="12"/>
  <c r="Y813" i="12"/>
  <c r="Y814" i="12"/>
  <c r="Y815" i="12"/>
  <c r="Y816" i="12"/>
  <c r="Y817" i="12"/>
  <c r="Y818" i="12"/>
  <c r="Y819" i="12"/>
  <c r="Y820" i="12"/>
  <c r="Y821" i="12"/>
  <c r="Y822" i="12"/>
  <c r="Y823" i="12"/>
  <c r="Y824" i="12"/>
  <c r="Y825" i="12"/>
  <c r="Y826" i="12"/>
  <c r="Y827" i="12"/>
  <c r="Y828" i="12"/>
  <c r="Y829" i="12"/>
  <c r="Y830" i="12"/>
  <c r="Y831" i="12"/>
  <c r="Y832" i="12"/>
  <c r="Y833" i="12"/>
  <c r="Y834" i="12"/>
  <c r="Y835" i="12"/>
  <c r="Y836" i="12"/>
  <c r="Y837" i="12"/>
  <c r="Y838" i="12"/>
  <c r="Y839" i="12"/>
  <c r="Y840" i="12"/>
  <c r="Y841" i="12"/>
  <c r="Y842" i="12"/>
  <c r="Y843" i="12"/>
  <c r="Y844" i="12"/>
  <c r="Y845" i="12"/>
  <c r="Y846" i="12"/>
  <c r="Y847" i="12"/>
  <c r="Y848" i="12"/>
  <c r="Y849" i="12"/>
  <c r="Y850" i="12"/>
  <c r="Y851" i="12"/>
  <c r="Y852" i="12"/>
  <c r="Y853" i="12"/>
  <c r="Y854" i="12"/>
  <c r="Y855" i="12"/>
  <c r="Y856" i="12"/>
  <c r="Y857" i="12"/>
  <c r="Y858" i="12"/>
  <c r="Y859" i="12"/>
  <c r="Y860" i="12"/>
  <c r="Y861" i="12"/>
  <c r="Y862" i="12"/>
  <c r="Y863" i="12"/>
  <c r="Y864" i="12"/>
  <c r="Y865" i="12"/>
  <c r="Y866" i="12"/>
  <c r="Y867" i="12"/>
  <c r="Y868" i="12"/>
  <c r="Y869" i="12"/>
  <c r="Y870" i="12"/>
  <c r="Y871" i="12"/>
  <c r="Y872" i="12"/>
  <c r="Y873" i="12"/>
  <c r="Y874" i="12"/>
  <c r="Y875" i="12"/>
  <c r="Y876" i="12"/>
  <c r="Y877" i="12"/>
  <c r="Y878" i="12"/>
  <c r="Y879" i="12"/>
  <c r="Y880" i="12"/>
  <c r="Y881" i="12"/>
  <c r="Y882" i="12"/>
  <c r="Y883" i="12"/>
  <c r="Y884" i="12"/>
  <c r="Y885" i="12"/>
  <c r="Y886" i="12"/>
  <c r="Y887" i="12"/>
  <c r="Y888" i="12"/>
  <c r="Y889" i="12"/>
  <c r="Y890" i="12"/>
  <c r="Y891" i="12"/>
  <c r="Y892" i="12"/>
  <c r="Y893" i="12"/>
  <c r="Y894" i="12"/>
  <c r="Y895" i="12"/>
  <c r="Y896" i="12"/>
  <c r="Y897" i="12"/>
  <c r="Y898" i="12"/>
  <c r="Y899" i="12"/>
  <c r="Y900" i="12"/>
  <c r="Y901" i="12"/>
  <c r="Y902" i="12"/>
  <c r="Y903" i="12"/>
  <c r="Y904" i="12"/>
  <c r="Y905" i="12"/>
  <c r="Y906" i="12"/>
  <c r="Y907" i="12"/>
  <c r="Y908" i="12"/>
  <c r="Y909" i="12"/>
  <c r="Y910" i="12"/>
  <c r="Y911" i="12"/>
  <c r="Y912" i="12"/>
  <c r="Y913" i="12"/>
  <c r="Y914" i="12"/>
  <c r="Y915" i="12"/>
  <c r="Y916" i="12"/>
  <c r="Y917" i="12"/>
  <c r="Y918" i="12"/>
  <c r="Y919" i="12"/>
  <c r="Y920" i="12"/>
  <c r="Y921" i="12"/>
  <c r="Y922" i="12"/>
  <c r="Y923" i="12"/>
  <c r="Y924" i="12"/>
  <c r="Y925" i="12"/>
  <c r="Y926" i="12"/>
  <c r="Y927" i="12"/>
  <c r="Y928" i="12"/>
  <c r="Y929" i="12"/>
  <c r="Y930" i="12"/>
  <c r="Y931" i="12"/>
  <c r="Y932" i="12"/>
  <c r="Y933" i="12"/>
  <c r="Y934" i="12"/>
  <c r="Y935" i="12"/>
  <c r="Y936" i="12"/>
  <c r="Y937" i="12"/>
  <c r="Y938" i="12"/>
  <c r="Y939" i="12"/>
  <c r="Y940" i="12"/>
  <c r="Y941" i="12"/>
  <c r="Y942" i="12"/>
  <c r="Y943" i="12"/>
  <c r="Y944" i="12"/>
  <c r="Y945" i="12"/>
  <c r="Y946" i="12"/>
  <c r="Y947" i="12"/>
  <c r="Y948" i="12"/>
  <c r="Y949" i="12"/>
  <c r="Y950" i="12"/>
  <c r="Y951" i="12"/>
  <c r="Y952" i="12"/>
  <c r="Y953" i="12"/>
  <c r="Y954" i="12"/>
  <c r="Y955" i="12"/>
  <c r="Y956" i="12"/>
  <c r="Y957" i="12"/>
  <c r="Y958" i="12"/>
  <c r="Y959" i="12"/>
  <c r="Y960" i="12"/>
  <c r="Y961" i="12"/>
  <c r="Y962" i="12"/>
  <c r="Y963" i="12"/>
  <c r="Y964" i="12"/>
  <c r="Y965" i="12"/>
  <c r="Y966" i="12"/>
  <c r="Y967" i="12"/>
  <c r="Y968" i="12"/>
  <c r="Y969" i="12"/>
  <c r="Y970" i="12"/>
  <c r="Y971" i="12"/>
  <c r="Y972" i="12"/>
  <c r="Y973" i="12"/>
  <c r="Y974" i="12"/>
  <c r="Y975" i="12"/>
  <c r="Y976" i="12"/>
  <c r="Y977" i="12"/>
  <c r="Y978" i="12"/>
  <c r="Y979" i="12"/>
  <c r="Y980" i="12"/>
  <c r="Y981" i="12"/>
  <c r="Y982" i="12"/>
  <c r="Y983" i="12"/>
  <c r="Y984" i="12"/>
  <c r="Y985" i="12"/>
  <c r="Y986" i="12"/>
  <c r="Y987" i="12"/>
  <c r="Y988" i="12"/>
  <c r="Y989" i="12"/>
  <c r="Y990" i="12"/>
  <c r="Y991" i="12"/>
  <c r="Y992" i="12"/>
  <c r="Y993" i="12"/>
  <c r="Y994" i="12"/>
  <c r="Y995" i="12"/>
  <c r="Y996" i="12"/>
  <c r="Y997" i="12"/>
  <c r="Y998" i="12"/>
  <c r="Y999" i="12"/>
  <c r="Y1000" i="12"/>
  <c r="Y1001" i="12"/>
  <c r="Y1002" i="12"/>
  <c r="Y1003" i="12"/>
  <c r="Y1004" i="12"/>
  <c r="Y1005" i="12"/>
  <c r="Y1006" i="12"/>
  <c r="Y1007" i="12"/>
  <c r="Y1008" i="12"/>
  <c r="Y1009" i="12"/>
  <c r="Y1010" i="12"/>
  <c r="Y1011" i="12"/>
  <c r="Y1012" i="12"/>
  <c r="Y1013" i="12"/>
  <c r="Y1014" i="12"/>
  <c r="Y1015" i="12"/>
  <c r="Y1016" i="12"/>
  <c r="Y1017" i="12"/>
  <c r="Y1018" i="12"/>
  <c r="Y1019" i="12"/>
  <c r="Y1020" i="12"/>
  <c r="Y1021" i="12"/>
  <c r="Y1022" i="12"/>
  <c r="Y1023" i="12"/>
  <c r="Y1024" i="12"/>
  <c r="Y1025" i="12"/>
  <c r="Y1026" i="12"/>
  <c r="Y1027" i="12"/>
  <c r="Y1028" i="12"/>
  <c r="Y1029" i="12"/>
  <c r="Y1030" i="12"/>
  <c r="Y1031" i="12"/>
  <c r="Y1032" i="12"/>
  <c r="Y1033" i="12"/>
  <c r="Y1034" i="12"/>
  <c r="Y1035" i="12"/>
  <c r="Y1036" i="12"/>
  <c r="Y1037" i="12"/>
  <c r="Y1038" i="12"/>
  <c r="Y1039" i="12"/>
  <c r="Y1040" i="12"/>
  <c r="Y1041" i="12"/>
  <c r="Y1042" i="12"/>
  <c r="Y1043" i="12"/>
  <c r="Y1044" i="12"/>
  <c r="Y1045" i="12"/>
  <c r="Y1046" i="12"/>
  <c r="Y1047" i="12"/>
  <c r="Y1048" i="12"/>
  <c r="Y1049" i="12"/>
  <c r="Y1050" i="12"/>
  <c r="Y1051" i="12"/>
  <c r="Y1052" i="12"/>
  <c r="Y1053" i="12"/>
  <c r="Y1054" i="12"/>
  <c r="Y1055" i="12"/>
  <c r="Y1056" i="12"/>
  <c r="Y1057" i="12"/>
  <c r="Y1058" i="12"/>
  <c r="Y1059" i="12"/>
  <c r="Y1060" i="12"/>
  <c r="Y1061" i="12"/>
  <c r="Y1062" i="12"/>
  <c r="Y1063" i="12"/>
  <c r="Y1064" i="12"/>
  <c r="Y1065" i="12"/>
  <c r="Y1066" i="12"/>
  <c r="Y1067" i="12"/>
  <c r="Y1068" i="12"/>
  <c r="Y1069" i="12"/>
  <c r="Y1070" i="12"/>
  <c r="Y1071" i="12"/>
  <c r="Y1072" i="12"/>
  <c r="Y1073" i="12"/>
  <c r="Y1074" i="12"/>
  <c r="Y1075" i="12"/>
  <c r="Y1076" i="12"/>
  <c r="Y1077" i="12"/>
  <c r="Y1078" i="12"/>
  <c r="Y1079" i="12"/>
  <c r="Y1080" i="12"/>
  <c r="Y1081" i="12"/>
  <c r="Y1082" i="12"/>
  <c r="Y1083" i="12"/>
  <c r="Y1084" i="12"/>
  <c r="Y1085" i="12"/>
  <c r="Y1086" i="12"/>
  <c r="Y1087" i="12"/>
  <c r="Y1088" i="12"/>
  <c r="Y1089" i="12"/>
  <c r="Y1090" i="12"/>
  <c r="Y1091" i="12"/>
  <c r="Y1092" i="12"/>
  <c r="Y1093" i="12"/>
  <c r="Y1094" i="12"/>
  <c r="Y1095" i="12"/>
  <c r="Y1096" i="12"/>
  <c r="Y1097" i="12"/>
  <c r="Y1098" i="12"/>
  <c r="Y1099" i="12"/>
  <c r="Y1100" i="12"/>
  <c r="Y1101" i="12"/>
  <c r="Y1102" i="12"/>
  <c r="Y1103" i="12"/>
  <c r="Y1104" i="12"/>
  <c r="Y1105" i="12"/>
  <c r="Y1106" i="12"/>
  <c r="Y1107" i="12"/>
  <c r="Y1108" i="12"/>
  <c r="Y1109" i="12"/>
  <c r="Y1110" i="12"/>
  <c r="Y1111" i="12"/>
  <c r="Y1112" i="12"/>
  <c r="Y1113" i="12"/>
  <c r="Y1114" i="12"/>
  <c r="Y1115" i="12"/>
  <c r="Y1116" i="12"/>
  <c r="Y1117" i="12"/>
  <c r="Y1118" i="12"/>
  <c r="Y1119" i="12"/>
  <c r="Y1120" i="12"/>
  <c r="Y1121" i="12"/>
  <c r="Y1122" i="12"/>
  <c r="Y1123" i="12"/>
  <c r="Y1124" i="12"/>
  <c r="Y1125" i="12"/>
  <c r="Y1126" i="12"/>
  <c r="Y1127" i="12"/>
  <c r="Y1128" i="12"/>
  <c r="Y1129" i="12"/>
  <c r="Y1130" i="12"/>
  <c r="Y1131" i="12"/>
  <c r="Y1132" i="12"/>
  <c r="Y1133" i="12"/>
  <c r="Y1134" i="12"/>
  <c r="Y1135" i="12"/>
  <c r="Y1136" i="12"/>
  <c r="Y1137" i="12"/>
  <c r="Y1138" i="12"/>
  <c r="Y1139" i="12"/>
  <c r="Y1140" i="12"/>
  <c r="Y1141" i="12"/>
  <c r="Y1142" i="12"/>
  <c r="Y1143" i="12"/>
  <c r="Y1144" i="12"/>
  <c r="Y1145" i="12"/>
  <c r="Y1146" i="12"/>
  <c r="Y1147" i="12"/>
  <c r="Y1148" i="12"/>
  <c r="Y1149" i="12"/>
  <c r="Y1150" i="12"/>
  <c r="Y1151" i="12"/>
  <c r="Y1152" i="12"/>
  <c r="Y1153" i="12"/>
  <c r="Y1154" i="12"/>
  <c r="Y1155" i="12"/>
  <c r="Y1156" i="12"/>
  <c r="Y1157" i="12"/>
  <c r="Y1158" i="12"/>
  <c r="Y1159" i="12"/>
  <c r="Y1160" i="12"/>
  <c r="Y1161" i="12"/>
  <c r="Y1162" i="12"/>
  <c r="AC6" i="12"/>
  <c r="AB6" i="12"/>
  <c r="AA6" i="12"/>
  <c r="Z6" i="12"/>
  <c r="AO4" i="18" l="1"/>
  <c r="X7" i="21" l="1"/>
  <c r="X11" i="21" s="1"/>
  <c r="Y11" i="21" s="1"/>
  <c r="V7" i="21"/>
  <c r="T7" i="21"/>
  <c r="R7" i="21"/>
  <c r="P7" i="21"/>
  <c r="P11" i="21" s="1"/>
  <c r="X13" i="21" l="1"/>
  <c r="Y13" i="21" s="1"/>
  <c r="P13" i="21"/>
  <c r="Q13" i="21" s="1"/>
  <c r="X14" i="21"/>
  <c r="X12" i="21"/>
  <c r="Y12" i="21" s="1"/>
  <c r="Y14" i="21"/>
  <c r="V11" i="21"/>
  <c r="V13" i="21"/>
  <c r="W13" i="21" s="1"/>
  <c r="W11" i="21"/>
  <c r="V14" i="21"/>
  <c r="W14" i="21" s="1"/>
  <c r="V12" i="21"/>
  <c r="W12" i="21" s="1"/>
  <c r="R11" i="21"/>
  <c r="S11" i="21" s="1"/>
  <c r="R13" i="21"/>
  <c r="S13" i="21" s="1"/>
  <c r="R14" i="21"/>
  <c r="R12" i="21"/>
  <c r="S12" i="21" s="1"/>
  <c r="S14" i="21"/>
  <c r="Q11" i="21"/>
  <c r="P14" i="21"/>
  <c r="Q14" i="21" s="1"/>
  <c r="P12" i="21"/>
  <c r="T11" i="21"/>
  <c r="U11" i="21" s="1"/>
  <c r="T13" i="21"/>
  <c r="U13" i="21" s="1"/>
  <c r="T14" i="21"/>
  <c r="U14" i="21" s="1"/>
  <c r="T12" i="21"/>
  <c r="U12" i="21" s="1"/>
  <c r="AD3" i="16"/>
  <c r="Z11" i="21" l="1"/>
  <c r="Z12" i="21"/>
  <c r="AA13" i="21"/>
  <c r="AA11" i="21"/>
  <c r="Z13" i="21"/>
  <c r="AA14" i="21"/>
  <c r="Z14" i="21"/>
  <c r="Q12" i="21"/>
  <c r="AA12" i="21" s="1"/>
  <c r="AL6" i="14"/>
  <c r="AK6" i="14"/>
  <c r="AJ6" i="14"/>
  <c r="AI6" i="14"/>
  <c r="AH6" i="14"/>
  <c r="AG6" i="14"/>
  <c r="AF6" i="14"/>
  <c r="AE6" i="14"/>
  <c r="AD6" i="14"/>
  <c r="AC6" i="14"/>
  <c r="AB6" i="14"/>
  <c r="AA6" i="14"/>
  <c r="Z6" i="14"/>
  <c r="Y6" i="14"/>
  <c r="X6" i="14"/>
  <c r="W6" i="14"/>
  <c r="V6" i="14"/>
  <c r="U6" i="14"/>
  <c r="T6" i="14"/>
  <c r="S6" i="14"/>
  <c r="R6" i="14"/>
  <c r="Q6" i="14"/>
  <c r="P6" i="14"/>
  <c r="O6" i="14"/>
  <c r="N6" i="14"/>
  <c r="M6" i="14"/>
  <c r="I6" i="14"/>
  <c r="J6" i="14"/>
  <c r="K6" i="14"/>
  <c r="L6" i="14"/>
  <c r="D7" i="19" l="1"/>
  <c r="E8" i="19" s="1"/>
  <c r="D8" i="19"/>
  <c r="E9" i="19" s="1"/>
  <c r="D9" i="19"/>
  <c r="E10" i="19" s="1"/>
  <c r="D10" i="19"/>
  <c r="E11" i="19" s="1"/>
  <c r="D11" i="19"/>
  <c r="D6" i="19"/>
  <c r="E7" i="19" s="1"/>
  <c r="AN8" i="14" l="1"/>
  <c r="AN9" i="14"/>
  <c r="AN10" i="14"/>
  <c r="AN11" i="14"/>
  <c r="AN12" i="14"/>
  <c r="AN13" i="14"/>
  <c r="AN14" i="14"/>
  <c r="AN15" i="14"/>
  <c r="AN16" i="14"/>
  <c r="AN17" i="14"/>
  <c r="AN18" i="14"/>
  <c r="AN19" i="14"/>
  <c r="AN20" i="14"/>
  <c r="AN21" i="14"/>
  <c r="AN22" i="14"/>
  <c r="AN23" i="14"/>
  <c r="AN24" i="14"/>
  <c r="AN25" i="14"/>
  <c r="AN26" i="14"/>
  <c r="AN27" i="14"/>
  <c r="AN28" i="14"/>
  <c r="AN29" i="14"/>
  <c r="AN30" i="14"/>
  <c r="AN31" i="14"/>
  <c r="AN32" i="14"/>
  <c r="AN33" i="14"/>
  <c r="AN34" i="14"/>
  <c r="AN35" i="14"/>
  <c r="AN36" i="14"/>
  <c r="AN37" i="14"/>
  <c r="AN38" i="14"/>
  <c r="AN39" i="14"/>
  <c r="AN40" i="14"/>
  <c r="AN41" i="14"/>
  <c r="AN42" i="14"/>
  <c r="AN43" i="14"/>
  <c r="AN44" i="14"/>
  <c r="AN45" i="14"/>
  <c r="AN46" i="14"/>
  <c r="AN47" i="14"/>
  <c r="AN48" i="14"/>
  <c r="AN49" i="14"/>
  <c r="AN50" i="14"/>
  <c r="AN51" i="14"/>
  <c r="AN52" i="14"/>
  <c r="AN53" i="14"/>
  <c r="AN54" i="14"/>
  <c r="AN55" i="14"/>
  <c r="AN56" i="14"/>
  <c r="AN57" i="14"/>
  <c r="AN58" i="14"/>
  <c r="AN59" i="14"/>
  <c r="AN60" i="14"/>
  <c r="AN61" i="14"/>
  <c r="AN62" i="14"/>
  <c r="AN63" i="14"/>
  <c r="AN64" i="14"/>
  <c r="AN65" i="14"/>
  <c r="AN66" i="14"/>
  <c r="AM8" i="14"/>
  <c r="AM9" i="14"/>
  <c r="AM10" i="14"/>
  <c r="AM11" i="14"/>
  <c r="AM12" i="14"/>
  <c r="AM13" i="14"/>
  <c r="AM14" i="14"/>
  <c r="AM15" i="14"/>
  <c r="AM16" i="14"/>
  <c r="AM17" i="14"/>
  <c r="AM18" i="14"/>
  <c r="AM19" i="14"/>
  <c r="AM20" i="14"/>
  <c r="AM21" i="14"/>
  <c r="AM22" i="14"/>
  <c r="AM23" i="14"/>
  <c r="AM24" i="14"/>
  <c r="AM25" i="14"/>
  <c r="AM26" i="14"/>
  <c r="AM27" i="14"/>
  <c r="AM28" i="14"/>
  <c r="AM29" i="14"/>
  <c r="AM30" i="14"/>
  <c r="AM31" i="14"/>
  <c r="AM32" i="14"/>
  <c r="AM33" i="14"/>
  <c r="AM34" i="14"/>
  <c r="AM35" i="14"/>
  <c r="AM36" i="14"/>
  <c r="AM37" i="14"/>
  <c r="AM38" i="14"/>
  <c r="AM39" i="14"/>
  <c r="AM40" i="14"/>
  <c r="AM41" i="14"/>
  <c r="AM42" i="14"/>
  <c r="AM43" i="14"/>
  <c r="AM44" i="14"/>
  <c r="AM45" i="14"/>
  <c r="AM46" i="14"/>
  <c r="AM47" i="14"/>
  <c r="AM48" i="14"/>
  <c r="AM49" i="14"/>
  <c r="AM50" i="14"/>
  <c r="AM51" i="14"/>
  <c r="AM52" i="14"/>
  <c r="AM53" i="14"/>
  <c r="AM54" i="14"/>
  <c r="AM55" i="14"/>
  <c r="AM56" i="14"/>
  <c r="AM57" i="14"/>
  <c r="AM58" i="14"/>
  <c r="AM59" i="14"/>
  <c r="AM60" i="14"/>
  <c r="AM61" i="14"/>
  <c r="AM62" i="14"/>
  <c r="AM63" i="14"/>
  <c r="AM64" i="14"/>
  <c r="AM65" i="14"/>
  <c r="AM66" i="14"/>
  <c r="AN7" i="14"/>
  <c r="AM7" i="14"/>
  <c r="A1" i="21"/>
  <c r="B70" i="21"/>
  <c r="O70" i="21" s="1"/>
  <c r="B69" i="21"/>
  <c r="O69" i="21" s="1"/>
  <c r="B68" i="21"/>
  <c r="O68" i="21" s="1"/>
  <c r="B67" i="21"/>
  <c r="O67" i="21" s="1"/>
  <c r="B66" i="21"/>
  <c r="O66" i="21" s="1"/>
  <c r="B65" i="21"/>
  <c r="O65" i="21" s="1"/>
  <c r="B64" i="21"/>
  <c r="O64" i="21" s="1"/>
  <c r="B63" i="21"/>
  <c r="O63" i="21" s="1"/>
  <c r="B62" i="21"/>
  <c r="O62" i="21" s="1"/>
  <c r="B61" i="21"/>
  <c r="O61" i="21" s="1"/>
  <c r="B60" i="21"/>
  <c r="O60" i="21" s="1"/>
  <c r="B59" i="21"/>
  <c r="O59" i="21" s="1"/>
  <c r="B58" i="21"/>
  <c r="O58" i="21" s="1"/>
  <c r="B57" i="21"/>
  <c r="O57" i="21" s="1"/>
  <c r="B56" i="21"/>
  <c r="O56" i="21" s="1"/>
  <c r="B55" i="21"/>
  <c r="O55" i="21" s="1"/>
  <c r="B54" i="21"/>
  <c r="O54" i="21" s="1"/>
  <c r="B53" i="21"/>
  <c r="O53" i="21" s="1"/>
  <c r="B52" i="21"/>
  <c r="O52" i="21" s="1"/>
  <c r="B51" i="21"/>
  <c r="O51" i="21" s="1"/>
  <c r="B50" i="21"/>
  <c r="O50" i="21" s="1"/>
  <c r="B49" i="21"/>
  <c r="O49" i="21" s="1"/>
  <c r="B48" i="21"/>
  <c r="O48" i="21" s="1"/>
  <c r="B47" i="21"/>
  <c r="O47" i="21" s="1"/>
  <c r="B46" i="21"/>
  <c r="O46" i="21" s="1"/>
  <c r="B45" i="21"/>
  <c r="O45" i="21" s="1"/>
  <c r="B44" i="21"/>
  <c r="O44" i="21" s="1"/>
  <c r="B43" i="21"/>
  <c r="O43" i="21" s="1"/>
  <c r="B42" i="21"/>
  <c r="O42" i="21" s="1"/>
  <c r="B41" i="21"/>
  <c r="O41" i="21" s="1"/>
  <c r="B40" i="21"/>
  <c r="O40" i="21" s="1"/>
  <c r="B39" i="21"/>
  <c r="O39" i="21" s="1"/>
  <c r="B38" i="21"/>
  <c r="O38" i="21" s="1"/>
  <c r="B37" i="21"/>
  <c r="O37" i="21" s="1"/>
  <c r="B36" i="21"/>
  <c r="O36" i="21" s="1"/>
  <c r="B35" i="21"/>
  <c r="O35" i="21" s="1"/>
  <c r="B34" i="21"/>
  <c r="O34" i="21" s="1"/>
  <c r="B33" i="21"/>
  <c r="O33" i="21" s="1"/>
  <c r="B32" i="21"/>
  <c r="O32" i="21" s="1"/>
  <c r="B31" i="21"/>
  <c r="O31" i="21" s="1"/>
  <c r="B30" i="21"/>
  <c r="O30" i="21" s="1"/>
  <c r="B29" i="21"/>
  <c r="O29" i="21" s="1"/>
  <c r="B28" i="21"/>
  <c r="O28" i="21" s="1"/>
  <c r="B27" i="21"/>
  <c r="O27" i="21" s="1"/>
  <c r="B26" i="21"/>
  <c r="O26" i="21" s="1"/>
  <c r="B25" i="21"/>
  <c r="O25" i="21" s="1"/>
  <c r="B24" i="21"/>
  <c r="O24" i="21" s="1"/>
  <c r="B23" i="21"/>
  <c r="O23" i="21" s="1"/>
  <c r="B22" i="21"/>
  <c r="O22" i="21" s="1"/>
  <c r="B21" i="21"/>
  <c r="O21" i="21" s="1"/>
  <c r="B20" i="21"/>
  <c r="O20" i="21" s="1"/>
  <c r="B19" i="21"/>
  <c r="O19" i="21" s="1"/>
  <c r="B18" i="21"/>
  <c r="O18" i="21" s="1"/>
  <c r="B17" i="21"/>
  <c r="O17" i="21" s="1"/>
  <c r="B16" i="21"/>
  <c r="O16" i="21" s="1"/>
  <c r="B15" i="21"/>
  <c r="O15" i="21" s="1"/>
  <c r="B14" i="21"/>
  <c r="O14" i="21" s="1"/>
  <c r="B13" i="21"/>
  <c r="O13" i="21" s="1"/>
  <c r="B12" i="21"/>
  <c r="O12" i="21" s="1"/>
  <c r="B11" i="21"/>
  <c r="O11" i="21" s="1"/>
  <c r="B2" i="21"/>
  <c r="E2" i="21" s="1"/>
  <c r="AU8" i="14"/>
  <c r="AU9" i="14"/>
  <c r="AU10" i="14"/>
  <c r="AU11" i="14"/>
  <c r="AU12" i="14"/>
  <c r="AU13" i="14"/>
  <c r="AU14" i="14"/>
  <c r="AU15" i="14"/>
  <c r="AU16" i="14"/>
  <c r="AU17" i="14"/>
  <c r="AU18" i="14"/>
  <c r="AU19" i="14"/>
  <c r="AU20" i="14"/>
  <c r="AU21" i="14"/>
  <c r="AU22" i="14"/>
  <c r="AU23" i="14"/>
  <c r="AU24" i="14"/>
  <c r="AU25" i="14"/>
  <c r="AU26" i="14"/>
  <c r="AU27" i="14"/>
  <c r="AU28" i="14"/>
  <c r="AU29" i="14"/>
  <c r="AU30" i="14"/>
  <c r="AU31" i="14"/>
  <c r="AU32" i="14"/>
  <c r="AU33" i="14"/>
  <c r="AU34" i="14"/>
  <c r="AU35" i="14"/>
  <c r="AU36" i="14"/>
  <c r="AU37" i="14"/>
  <c r="AU38" i="14"/>
  <c r="AU39" i="14"/>
  <c r="AU40" i="14"/>
  <c r="AU41" i="14"/>
  <c r="AU42" i="14"/>
  <c r="AU43" i="14"/>
  <c r="AU44" i="14"/>
  <c r="AU45" i="14"/>
  <c r="AU46" i="14"/>
  <c r="AU47" i="14"/>
  <c r="AU48" i="14"/>
  <c r="AU49" i="14"/>
  <c r="AU50" i="14"/>
  <c r="AU51" i="14"/>
  <c r="AU52" i="14"/>
  <c r="AU53" i="14"/>
  <c r="AU54" i="14"/>
  <c r="AU55" i="14"/>
  <c r="AU56" i="14"/>
  <c r="AU57" i="14"/>
  <c r="AU58" i="14"/>
  <c r="AU59" i="14"/>
  <c r="AU60" i="14"/>
  <c r="AU61" i="14"/>
  <c r="AU62" i="14"/>
  <c r="AU63" i="14"/>
  <c r="AU64" i="14"/>
  <c r="AU65" i="14"/>
  <c r="AU66" i="14"/>
  <c r="AT8" i="14"/>
  <c r="AT9" i="14"/>
  <c r="AT10" i="14"/>
  <c r="AT11" i="14"/>
  <c r="AT12" i="14"/>
  <c r="AT13" i="14"/>
  <c r="AT14" i="14"/>
  <c r="AT15" i="14"/>
  <c r="AT16" i="14"/>
  <c r="AT17" i="14"/>
  <c r="AT18" i="14"/>
  <c r="AT19" i="14"/>
  <c r="AT20" i="14"/>
  <c r="AT21" i="14"/>
  <c r="AT22" i="14"/>
  <c r="AT23" i="14"/>
  <c r="AT24" i="14"/>
  <c r="AT25" i="14"/>
  <c r="AT26" i="14"/>
  <c r="AT27" i="14"/>
  <c r="AT28" i="14"/>
  <c r="AT29" i="14"/>
  <c r="AT30" i="14"/>
  <c r="AT31" i="14"/>
  <c r="AT32" i="14"/>
  <c r="AT33" i="14"/>
  <c r="AT34" i="14"/>
  <c r="AT35" i="14"/>
  <c r="AT36" i="14"/>
  <c r="AT37" i="14"/>
  <c r="AT38" i="14"/>
  <c r="AT39" i="14"/>
  <c r="AT40" i="14"/>
  <c r="AT41" i="14"/>
  <c r="AT42" i="14"/>
  <c r="AT43" i="14"/>
  <c r="AT44" i="14"/>
  <c r="AT45" i="14"/>
  <c r="AT46" i="14"/>
  <c r="AT47" i="14"/>
  <c r="AT48" i="14"/>
  <c r="AT49" i="14"/>
  <c r="AT50" i="14"/>
  <c r="AT51" i="14"/>
  <c r="AT52" i="14"/>
  <c r="AT53" i="14"/>
  <c r="AT54" i="14"/>
  <c r="AT55" i="14"/>
  <c r="AT56" i="14"/>
  <c r="AT57" i="14"/>
  <c r="AT58" i="14"/>
  <c r="AT59" i="14"/>
  <c r="AT60" i="14"/>
  <c r="AT61" i="14"/>
  <c r="AT62" i="14"/>
  <c r="AT63" i="14"/>
  <c r="AT64" i="14"/>
  <c r="AT65" i="14"/>
  <c r="AT66" i="14"/>
  <c r="AU7" i="14"/>
  <c r="AT7" i="14"/>
  <c r="AW8" i="14"/>
  <c r="AW9" i="14"/>
  <c r="AW10" i="14"/>
  <c r="AW11" i="14"/>
  <c r="AW12" i="14"/>
  <c r="AW13" i="14"/>
  <c r="AW14" i="14"/>
  <c r="AW15" i="14"/>
  <c r="AW16" i="14"/>
  <c r="AW17" i="14"/>
  <c r="AW18" i="14"/>
  <c r="AW19" i="14"/>
  <c r="AW20" i="14"/>
  <c r="AW21" i="14"/>
  <c r="AW22" i="14"/>
  <c r="AW23" i="14"/>
  <c r="AW24" i="14"/>
  <c r="AW25" i="14"/>
  <c r="AW26" i="14"/>
  <c r="AW27" i="14"/>
  <c r="AW28" i="14"/>
  <c r="AW29" i="14"/>
  <c r="AW30" i="14"/>
  <c r="AW31" i="14"/>
  <c r="AW32" i="14"/>
  <c r="AW33" i="14"/>
  <c r="AW34" i="14"/>
  <c r="AW35" i="14"/>
  <c r="AW36" i="14"/>
  <c r="AW37" i="14"/>
  <c r="AW38" i="14"/>
  <c r="AW39" i="14"/>
  <c r="AW40" i="14"/>
  <c r="AW41" i="14"/>
  <c r="AW42" i="14"/>
  <c r="AW43" i="14"/>
  <c r="AW44" i="14"/>
  <c r="AW45" i="14"/>
  <c r="AW46" i="14"/>
  <c r="AW47" i="14"/>
  <c r="AW48" i="14"/>
  <c r="AW49" i="14"/>
  <c r="AW50" i="14"/>
  <c r="AW51" i="14"/>
  <c r="AW52" i="14"/>
  <c r="AW53" i="14"/>
  <c r="AW54" i="14"/>
  <c r="AW55" i="14"/>
  <c r="AW56" i="14"/>
  <c r="AW57" i="14"/>
  <c r="AW58" i="14"/>
  <c r="AW59" i="14"/>
  <c r="AW60" i="14"/>
  <c r="AW61" i="14"/>
  <c r="AW62" i="14"/>
  <c r="AW63" i="14"/>
  <c r="AW64" i="14"/>
  <c r="AW65" i="14"/>
  <c r="AW66" i="14"/>
  <c r="AW7" i="14"/>
  <c r="AN6" i="14" l="1"/>
  <c r="A67" i="21"/>
  <c r="A59" i="21"/>
  <c r="A51" i="21"/>
  <c r="A43" i="21"/>
  <c r="A35" i="21"/>
  <c r="A27" i="21"/>
  <c r="A19" i="21"/>
  <c r="M11" i="21"/>
  <c r="T6" i="16" s="1"/>
  <c r="M63" i="21"/>
  <c r="T58" i="16" s="1"/>
  <c r="M55" i="21"/>
  <c r="T50" i="16" s="1"/>
  <c r="M47" i="21"/>
  <c r="T42" i="16" s="1"/>
  <c r="M39" i="21"/>
  <c r="T34" i="16" s="1"/>
  <c r="M31" i="21"/>
  <c r="T26" i="16" s="1"/>
  <c r="M23" i="21"/>
  <c r="T18" i="16" s="1"/>
  <c r="M15" i="21"/>
  <c r="T10" i="16" s="1"/>
  <c r="N67" i="21"/>
  <c r="U62" i="16" s="1"/>
  <c r="N59" i="21"/>
  <c r="U54" i="16" s="1"/>
  <c r="N51" i="21"/>
  <c r="U46" i="16" s="1"/>
  <c r="N43" i="21"/>
  <c r="U38" i="16" s="1"/>
  <c r="N35" i="21"/>
  <c r="U30" i="16" s="1"/>
  <c r="N27" i="21"/>
  <c r="U22" i="16" s="1"/>
  <c r="N19" i="21"/>
  <c r="U14" i="16" s="1"/>
  <c r="A11" i="21"/>
  <c r="A63" i="21"/>
  <c r="A55" i="21"/>
  <c r="A47" i="21"/>
  <c r="A39" i="21"/>
  <c r="A31" i="21"/>
  <c r="A23" i="21"/>
  <c r="A15" i="21"/>
  <c r="M67" i="21"/>
  <c r="T62" i="16" s="1"/>
  <c r="M59" i="21"/>
  <c r="T54" i="16" s="1"/>
  <c r="M51" i="21"/>
  <c r="T46" i="16" s="1"/>
  <c r="M43" i="21"/>
  <c r="T38" i="16" s="1"/>
  <c r="M35" i="21"/>
  <c r="T30" i="16" s="1"/>
  <c r="M27" i="21"/>
  <c r="T22" i="16" s="1"/>
  <c r="M19" i="21"/>
  <c r="T14" i="16" s="1"/>
  <c r="N11" i="21"/>
  <c r="U6" i="16" s="1"/>
  <c r="N63" i="21"/>
  <c r="U58" i="16" s="1"/>
  <c r="N55" i="21"/>
  <c r="U50" i="16" s="1"/>
  <c r="N47" i="21"/>
  <c r="U42" i="16" s="1"/>
  <c r="N39" i="21"/>
  <c r="U34" i="16" s="1"/>
  <c r="N31" i="21"/>
  <c r="U26" i="16" s="1"/>
  <c r="N23" i="21"/>
  <c r="U18" i="16" s="1"/>
  <c r="N15" i="21"/>
  <c r="U10" i="16" s="1"/>
  <c r="A69" i="21"/>
  <c r="A65" i="21"/>
  <c r="A61" i="21"/>
  <c r="A57" i="21"/>
  <c r="A53" i="21"/>
  <c r="A49" i="21"/>
  <c r="A45" i="21"/>
  <c r="A41" i="21"/>
  <c r="A37" i="21"/>
  <c r="A33" i="21"/>
  <c r="A29" i="21"/>
  <c r="A25" i="21"/>
  <c r="A21" i="21"/>
  <c r="A17" i="21"/>
  <c r="A13" i="21"/>
  <c r="M69" i="21"/>
  <c r="T64" i="16" s="1"/>
  <c r="M65" i="21"/>
  <c r="T60" i="16" s="1"/>
  <c r="M61" i="21"/>
  <c r="T56" i="16" s="1"/>
  <c r="M57" i="21"/>
  <c r="T52" i="16" s="1"/>
  <c r="M53" i="21"/>
  <c r="T48" i="16" s="1"/>
  <c r="M49" i="21"/>
  <c r="T44" i="16" s="1"/>
  <c r="M45" i="21"/>
  <c r="T40" i="16" s="1"/>
  <c r="M41" i="21"/>
  <c r="T36" i="16" s="1"/>
  <c r="M37" i="21"/>
  <c r="T32" i="16" s="1"/>
  <c r="M33" i="21"/>
  <c r="T28" i="16" s="1"/>
  <c r="M29" i="21"/>
  <c r="T24" i="16" s="1"/>
  <c r="M25" i="21"/>
  <c r="T20" i="16" s="1"/>
  <c r="M21" i="21"/>
  <c r="T16" i="16" s="1"/>
  <c r="M17" i="21"/>
  <c r="T12" i="16" s="1"/>
  <c r="M13" i="21"/>
  <c r="T8" i="16" s="1"/>
  <c r="N69" i="21"/>
  <c r="U64" i="16" s="1"/>
  <c r="N65" i="21"/>
  <c r="U60" i="16" s="1"/>
  <c r="N61" i="21"/>
  <c r="U56" i="16" s="1"/>
  <c r="N57" i="21"/>
  <c r="U52" i="16" s="1"/>
  <c r="N53" i="21"/>
  <c r="U48" i="16" s="1"/>
  <c r="N49" i="21"/>
  <c r="U44" i="16" s="1"/>
  <c r="N45" i="21"/>
  <c r="U40" i="16" s="1"/>
  <c r="N41" i="21"/>
  <c r="U36" i="16" s="1"/>
  <c r="N37" i="21"/>
  <c r="U32" i="16" s="1"/>
  <c r="N33" i="21"/>
  <c r="U28" i="16" s="1"/>
  <c r="N29" i="21"/>
  <c r="U24" i="16" s="1"/>
  <c r="N25" i="21"/>
  <c r="U20" i="16" s="1"/>
  <c r="N21" i="21"/>
  <c r="U16" i="16" s="1"/>
  <c r="N17" i="21"/>
  <c r="U12" i="16" s="1"/>
  <c r="N13" i="21"/>
  <c r="U8" i="16" s="1"/>
  <c r="A70" i="21"/>
  <c r="A68" i="21"/>
  <c r="A66" i="21"/>
  <c r="A64" i="21"/>
  <c r="A62" i="21"/>
  <c r="A60" i="21"/>
  <c r="A58" i="21"/>
  <c r="A56" i="21"/>
  <c r="A54" i="21"/>
  <c r="A52" i="21"/>
  <c r="A50" i="21"/>
  <c r="A48" i="21"/>
  <c r="A46" i="21"/>
  <c r="A44" i="21"/>
  <c r="A42" i="21"/>
  <c r="A40" i="21"/>
  <c r="A38" i="21"/>
  <c r="A36" i="21"/>
  <c r="A34" i="21"/>
  <c r="A32" i="21"/>
  <c r="A30" i="21"/>
  <c r="A28" i="21"/>
  <c r="A26" i="21"/>
  <c r="A24" i="21"/>
  <c r="A22" i="21"/>
  <c r="A20" i="21"/>
  <c r="A18" i="21"/>
  <c r="A16" i="21"/>
  <c r="A14" i="21"/>
  <c r="A12" i="21"/>
  <c r="M70" i="21"/>
  <c r="T65" i="16" s="1"/>
  <c r="M68" i="21"/>
  <c r="T63" i="16" s="1"/>
  <c r="M66" i="21"/>
  <c r="T61" i="16" s="1"/>
  <c r="M64" i="21"/>
  <c r="T59" i="16" s="1"/>
  <c r="M62" i="21"/>
  <c r="T57" i="16" s="1"/>
  <c r="M60" i="21"/>
  <c r="T55" i="16" s="1"/>
  <c r="M58" i="21"/>
  <c r="T53" i="16" s="1"/>
  <c r="M56" i="21"/>
  <c r="T51" i="16" s="1"/>
  <c r="M54" i="21"/>
  <c r="T49" i="16" s="1"/>
  <c r="M52" i="21"/>
  <c r="T47" i="16" s="1"/>
  <c r="M50" i="21"/>
  <c r="T45" i="16" s="1"/>
  <c r="M48" i="21"/>
  <c r="T43" i="16" s="1"/>
  <c r="M46" i="21"/>
  <c r="T41" i="16" s="1"/>
  <c r="M44" i="21"/>
  <c r="T39" i="16" s="1"/>
  <c r="M42" i="21"/>
  <c r="T37" i="16" s="1"/>
  <c r="M40" i="21"/>
  <c r="T35" i="16" s="1"/>
  <c r="M38" i="21"/>
  <c r="T33" i="16" s="1"/>
  <c r="M36" i="21"/>
  <c r="T31" i="16" s="1"/>
  <c r="M34" i="21"/>
  <c r="T29" i="16" s="1"/>
  <c r="M32" i="21"/>
  <c r="T27" i="16" s="1"/>
  <c r="M30" i="21"/>
  <c r="T25" i="16" s="1"/>
  <c r="M28" i="21"/>
  <c r="T23" i="16" s="1"/>
  <c r="M26" i="21"/>
  <c r="T21" i="16" s="1"/>
  <c r="M24" i="21"/>
  <c r="T19" i="16" s="1"/>
  <c r="M22" i="21"/>
  <c r="T17" i="16" s="1"/>
  <c r="M20" i="21"/>
  <c r="T15" i="16" s="1"/>
  <c r="M18" i="21"/>
  <c r="T13" i="16" s="1"/>
  <c r="M16" i="21"/>
  <c r="T11" i="16" s="1"/>
  <c r="M14" i="21"/>
  <c r="T9" i="16" s="1"/>
  <c r="M12" i="21"/>
  <c r="T7" i="16" s="1"/>
  <c r="N70" i="21"/>
  <c r="U65" i="16" s="1"/>
  <c r="N68" i="21"/>
  <c r="U63" i="16" s="1"/>
  <c r="N66" i="21"/>
  <c r="U61" i="16" s="1"/>
  <c r="N64" i="21"/>
  <c r="U59" i="16" s="1"/>
  <c r="N62" i="21"/>
  <c r="U57" i="16" s="1"/>
  <c r="N60" i="21"/>
  <c r="U55" i="16" s="1"/>
  <c r="N58" i="21"/>
  <c r="U53" i="16" s="1"/>
  <c r="N56" i="21"/>
  <c r="U51" i="16" s="1"/>
  <c r="N54" i="21"/>
  <c r="U49" i="16" s="1"/>
  <c r="N52" i="21"/>
  <c r="U47" i="16" s="1"/>
  <c r="N50" i="21"/>
  <c r="U45" i="16" s="1"/>
  <c r="N48" i="21"/>
  <c r="U43" i="16" s="1"/>
  <c r="N46" i="21"/>
  <c r="U41" i="16" s="1"/>
  <c r="N44" i="21"/>
  <c r="U39" i="16" s="1"/>
  <c r="N42" i="21"/>
  <c r="U37" i="16" s="1"/>
  <c r="N40" i="21"/>
  <c r="U35" i="16" s="1"/>
  <c r="N38" i="21"/>
  <c r="U33" i="16" s="1"/>
  <c r="N36" i="21"/>
  <c r="U31" i="16" s="1"/>
  <c r="N34" i="21"/>
  <c r="U29" i="16" s="1"/>
  <c r="N32" i="21"/>
  <c r="U27" i="16" s="1"/>
  <c r="N30" i="21"/>
  <c r="U25" i="16" s="1"/>
  <c r="N28" i="21"/>
  <c r="U23" i="16" s="1"/>
  <c r="N26" i="21"/>
  <c r="U21" i="16" s="1"/>
  <c r="N24" i="21"/>
  <c r="U19" i="16" s="1"/>
  <c r="N22" i="21"/>
  <c r="U17" i="16" s="1"/>
  <c r="N20" i="21"/>
  <c r="U15" i="16" s="1"/>
  <c r="N18" i="21"/>
  <c r="U13" i="16" s="1"/>
  <c r="N16" i="21"/>
  <c r="U11" i="16" s="1"/>
  <c r="N14" i="21"/>
  <c r="U9" i="16" s="1"/>
  <c r="N12" i="21"/>
  <c r="U7" i="16" s="1"/>
  <c r="AM6" i="14"/>
  <c r="AT67" i="14"/>
  <c r="AU67" i="14"/>
  <c r="M9" i="21" l="1"/>
  <c r="AO7" i="18" s="1"/>
  <c r="U5" i="16"/>
  <c r="T5" i="16"/>
  <c r="N9" i="21"/>
  <c r="AP7" i="18" s="1"/>
  <c r="D2" i="19"/>
  <c r="B2" i="14"/>
  <c r="G6" i="14" l="1"/>
  <c r="H6" i="14"/>
  <c r="AX8" i="14"/>
  <c r="AX9" i="14"/>
  <c r="AX10" i="14"/>
  <c r="AX11" i="14"/>
  <c r="AX12" i="14"/>
  <c r="AX13" i="14"/>
  <c r="AX14" i="14"/>
  <c r="AX15" i="14"/>
  <c r="AX16" i="14"/>
  <c r="AX17" i="14"/>
  <c r="AX18" i="14"/>
  <c r="AX19" i="14"/>
  <c r="AX20" i="14"/>
  <c r="AX21" i="14"/>
  <c r="AX22" i="14"/>
  <c r="AX23" i="14"/>
  <c r="AX24" i="14"/>
  <c r="AX25" i="14"/>
  <c r="AX26" i="14"/>
  <c r="AX27" i="14"/>
  <c r="AX28" i="14"/>
  <c r="AX29" i="14"/>
  <c r="AX30" i="14"/>
  <c r="AX31" i="14"/>
  <c r="AX32" i="14"/>
  <c r="AX33" i="14"/>
  <c r="AX34" i="14"/>
  <c r="AX35" i="14"/>
  <c r="AX36" i="14"/>
  <c r="AX37" i="14"/>
  <c r="AX38" i="14"/>
  <c r="AX39" i="14"/>
  <c r="AX40" i="14"/>
  <c r="AX41" i="14"/>
  <c r="AX42" i="14"/>
  <c r="AX43" i="14"/>
  <c r="AX44" i="14"/>
  <c r="AX45" i="14"/>
  <c r="AX46" i="14"/>
  <c r="AX47" i="14"/>
  <c r="AX48" i="14"/>
  <c r="AX49" i="14"/>
  <c r="AX50" i="14"/>
  <c r="AX51" i="14"/>
  <c r="AX52" i="14"/>
  <c r="AX53" i="14"/>
  <c r="AX54" i="14"/>
  <c r="AX55" i="14"/>
  <c r="AX56" i="14"/>
  <c r="AX57" i="14"/>
  <c r="AX58" i="14"/>
  <c r="AX59" i="14"/>
  <c r="AX60" i="14"/>
  <c r="AX61" i="14"/>
  <c r="AX62" i="14"/>
  <c r="AX63" i="14"/>
  <c r="AX64" i="14"/>
  <c r="AX65" i="14"/>
  <c r="AX66" i="14"/>
  <c r="AX7" i="14"/>
  <c r="R288" i="12" l="1"/>
  <c r="R289" i="12"/>
  <c r="R290" i="12"/>
  <c r="R291" i="12"/>
  <c r="R292" i="12"/>
  <c r="R293" i="12"/>
  <c r="R294" i="12"/>
  <c r="R295" i="12"/>
  <c r="R296" i="12"/>
  <c r="R297" i="12"/>
  <c r="R298" i="12"/>
  <c r="R299" i="12"/>
  <c r="R300" i="12"/>
  <c r="R301" i="12"/>
  <c r="R302" i="12"/>
  <c r="R303" i="12"/>
  <c r="R304" i="12"/>
  <c r="R305" i="12"/>
  <c r="R306" i="12"/>
  <c r="R307" i="12"/>
  <c r="R308" i="12"/>
  <c r="R309" i="12"/>
  <c r="R310" i="12"/>
  <c r="R311" i="12"/>
  <c r="R312" i="12"/>
  <c r="R313" i="12"/>
  <c r="R314" i="12"/>
  <c r="R315" i="12"/>
  <c r="R316" i="12"/>
  <c r="R317" i="12"/>
  <c r="R318" i="12"/>
  <c r="R319" i="12"/>
  <c r="R320" i="12"/>
  <c r="R321" i="12"/>
  <c r="R322" i="12"/>
  <c r="R323" i="12"/>
  <c r="R324" i="12"/>
  <c r="R325" i="12"/>
  <c r="R326" i="12"/>
  <c r="R327" i="12"/>
  <c r="R328" i="12"/>
  <c r="R329" i="12"/>
  <c r="R330" i="12"/>
  <c r="R331" i="12"/>
  <c r="R332" i="12"/>
  <c r="R333" i="12"/>
  <c r="R334" i="12"/>
  <c r="R335" i="12"/>
  <c r="R336" i="12"/>
  <c r="R337" i="12"/>
  <c r="R338" i="12"/>
  <c r="R339" i="12"/>
  <c r="R340" i="12"/>
  <c r="R341" i="12"/>
  <c r="R342" i="12"/>
  <c r="R343" i="12"/>
  <c r="R344" i="12"/>
  <c r="R345" i="12"/>
  <c r="R346" i="12"/>
  <c r="R347" i="12"/>
  <c r="R348" i="12"/>
  <c r="R349" i="12"/>
  <c r="R350" i="12"/>
  <c r="R351" i="12"/>
  <c r="R352" i="12"/>
  <c r="R353" i="12"/>
  <c r="R354" i="12"/>
  <c r="R355" i="12"/>
  <c r="R356" i="12"/>
  <c r="R357" i="12"/>
  <c r="R358" i="12"/>
  <c r="R359" i="12"/>
  <c r="R360" i="12"/>
  <c r="R361" i="12"/>
  <c r="R362" i="12"/>
  <c r="R363" i="12"/>
  <c r="R364" i="12"/>
  <c r="R365" i="12"/>
  <c r="R366" i="12"/>
  <c r="R367" i="12"/>
  <c r="R368" i="12"/>
  <c r="R369" i="12"/>
  <c r="R370" i="12"/>
  <c r="R371" i="12"/>
  <c r="R372" i="12"/>
  <c r="R373" i="12"/>
  <c r="R374" i="12"/>
  <c r="R375" i="12"/>
  <c r="R376" i="12"/>
  <c r="R377" i="12"/>
  <c r="R378" i="12"/>
  <c r="R379" i="12"/>
  <c r="R380" i="12"/>
  <c r="R381" i="12"/>
  <c r="R382" i="12"/>
  <c r="R383" i="12"/>
  <c r="R384" i="12"/>
  <c r="R385" i="12"/>
  <c r="R386" i="12"/>
  <c r="R387" i="12"/>
  <c r="R388" i="12"/>
  <c r="R389" i="12"/>
  <c r="R390" i="12"/>
  <c r="R391" i="12"/>
  <c r="R392" i="12"/>
  <c r="R393" i="12"/>
  <c r="R394" i="12"/>
  <c r="R395" i="12"/>
  <c r="R396" i="12"/>
  <c r="R397" i="12"/>
  <c r="R398" i="12"/>
  <c r="R399" i="12"/>
  <c r="R400" i="12"/>
  <c r="R401" i="12"/>
  <c r="R402" i="12"/>
  <c r="R403" i="12"/>
  <c r="R404" i="12"/>
  <c r="R405" i="12"/>
  <c r="R406" i="12"/>
  <c r="R407" i="12"/>
  <c r="R408" i="12"/>
  <c r="R409" i="12"/>
  <c r="R410" i="12"/>
  <c r="R411" i="12"/>
  <c r="R412" i="12"/>
  <c r="R413" i="12"/>
  <c r="R414" i="12"/>
  <c r="R415" i="12"/>
  <c r="R416" i="12"/>
  <c r="R417" i="12"/>
  <c r="R418" i="12"/>
  <c r="R419" i="12"/>
  <c r="R420" i="12"/>
  <c r="R421" i="12"/>
  <c r="R422" i="12"/>
  <c r="R423" i="12"/>
  <c r="R424" i="12"/>
  <c r="R425" i="12"/>
  <c r="R426" i="12"/>
  <c r="R427" i="12"/>
  <c r="R428" i="12"/>
  <c r="R429" i="12"/>
  <c r="R430" i="12"/>
  <c r="R431" i="12"/>
  <c r="R432" i="12"/>
  <c r="R433" i="12"/>
  <c r="R434" i="12"/>
  <c r="R435" i="12"/>
  <c r="R436" i="12"/>
  <c r="R437" i="12"/>
  <c r="R438" i="12"/>
  <c r="R439" i="12"/>
  <c r="R440" i="12"/>
  <c r="R441" i="12"/>
  <c r="R442" i="12"/>
  <c r="R443" i="12"/>
  <c r="R444" i="12"/>
  <c r="R445" i="12"/>
  <c r="R446" i="12"/>
  <c r="R447" i="12"/>
  <c r="R448" i="12"/>
  <c r="R449" i="12"/>
  <c r="R450" i="12"/>
  <c r="R451" i="12"/>
  <c r="R452" i="12"/>
  <c r="R453" i="12"/>
  <c r="R454" i="12"/>
  <c r="R455" i="12"/>
  <c r="R456" i="12"/>
  <c r="R457" i="12"/>
  <c r="R458" i="12"/>
  <c r="R459" i="12"/>
  <c r="R460" i="12"/>
  <c r="R461" i="12"/>
  <c r="R462" i="12"/>
  <c r="R463" i="12"/>
  <c r="R464" i="12"/>
  <c r="R465" i="12"/>
  <c r="R466" i="12"/>
  <c r="R467" i="12"/>
  <c r="R468" i="12"/>
  <c r="R469" i="12"/>
  <c r="R470" i="12"/>
  <c r="R471" i="12"/>
  <c r="R472" i="12"/>
  <c r="R473" i="12"/>
  <c r="R474" i="12"/>
  <c r="R475" i="12"/>
  <c r="R476" i="12"/>
  <c r="R477" i="12"/>
  <c r="R478" i="12"/>
  <c r="R479" i="12"/>
  <c r="R480" i="12"/>
  <c r="R481" i="12"/>
  <c r="R482" i="12"/>
  <c r="R483" i="12"/>
  <c r="R484" i="12"/>
  <c r="R485" i="12"/>
  <c r="R486" i="12"/>
  <c r="R487" i="12"/>
  <c r="R488" i="12"/>
  <c r="R489" i="12"/>
  <c r="R490" i="12"/>
  <c r="R491" i="12"/>
  <c r="R492" i="12"/>
  <c r="R493" i="12"/>
  <c r="R494" i="12"/>
  <c r="R495" i="12"/>
  <c r="R496" i="12"/>
  <c r="R497" i="12"/>
  <c r="R498" i="12"/>
  <c r="R499" i="12"/>
  <c r="R500" i="12"/>
  <c r="R501" i="12"/>
  <c r="R502" i="12"/>
  <c r="R503" i="12"/>
  <c r="R504" i="12"/>
  <c r="R505" i="12"/>
  <c r="R506" i="12"/>
  <c r="R507" i="12"/>
  <c r="R508" i="12"/>
  <c r="R509" i="12"/>
  <c r="R510" i="12"/>
  <c r="R511" i="12"/>
  <c r="R512" i="12"/>
  <c r="R513" i="12"/>
  <c r="R514" i="12"/>
  <c r="R515" i="12"/>
  <c r="R516" i="12"/>
  <c r="R517" i="12"/>
  <c r="R518" i="12"/>
  <c r="R519" i="12"/>
  <c r="R520" i="12"/>
  <c r="R521" i="12"/>
  <c r="R522" i="12"/>
  <c r="R523" i="12"/>
  <c r="R524" i="12"/>
  <c r="R525" i="12"/>
  <c r="R526" i="12"/>
  <c r="R527" i="12"/>
  <c r="R528" i="12"/>
  <c r="R529" i="12"/>
  <c r="R530" i="12"/>
  <c r="R531" i="12"/>
  <c r="R532" i="12"/>
  <c r="R533" i="12"/>
  <c r="R534" i="12"/>
  <c r="R535" i="12"/>
  <c r="R536" i="12"/>
  <c r="R537" i="12"/>
  <c r="R538" i="12"/>
  <c r="R539" i="12"/>
  <c r="R540" i="12"/>
  <c r="R541" i="12"/>
  <c r="R542" i="12"/>
  <c r="R543" i="12"/>
  <c r="R544" i="12"/>
  <c r="R545" i="12"/>
  <c r="R546" i="12"/>
  <c r="R547" i="12"/>
  <c r="R548" i="12"/>
  <c r="R549" i="12"/>
  <c r="R550" i="12"/>
  <c r="R551" i="12"/>
  <c r="R552" i="12"/>
  <c r="R553" i="12"/>
  <c r="R554" i="12"/>
  <c r="R555" i="12"/>
  <c r="R556" i="12"/>
  <c r="R557" i="12"/>
  <c r="R558" i="12"/>
  <c r="R559" i="12"/>
  <c r="R560" i="12"/>
  <c r="R561" i="12"/>
  <c r="R562" i="12"/>
  <c r="R563" i="12"/>
  <c r="R564" i="12"/>
  <c r="R565" i="12"/>
  <c r="R566" i="12"/>
  <c r="R567" i="12"/>
  <c r="R568" i="12"/>
  <c r="R569" i="12"/>
  <c r="R570" i="12"/>
  <c r="R571" i="12"/>
  <c r="R572" i="12"/>
  <c r="R573" i="12"/>
  <c r="R574" i="12"/>
  <c r="R575" i="12"/>
  <c r="R576" i="12"/>
  <c r="R577" i="12"/>
  <c r="R578" i="12"/>
  <c r="R579" i="12"/>
  <c r="R580" i="12"/>
  <c r="R581" i="12"/>
  <c r="R582" i="12"/>
  <c r="R583" i="12"/>
  <c r="R584" i="12"/>
  <c r="R585" i="12"/>
  <c r="R586" i="12"/>
  <c r="R587" i="12"/>
  <c r="R588" i="12"/>
  <c r="R589" i="12"/>
  <c r="R590" i="12"/>
  <c r="R591" i="12"/>
  <c r="R592" i="12"/>
  <c r="R593" i="12"/>
  <c r="R594" i="12"/>
  <c r="R595" i="12"/>
  <c r="R596" i="12"/>
  <c r="R597" i="12"/>
  <c r="R598" i="12"/>
  <c r="R599" i="12"/>
  <c r="R600" i="12"/>
  <c r="R601" i="12"/>
  <c r="R602" i="12"/>
  <c r="R603" i="12"/>
  <c r="R604" i="12"/>
  <c r="R605" i="12"/>
  <c r="R606" i="12"/>
  <c r="R607" i="12"/>
  <c r="R608" i="12"/>
  <c r="R609" i="12"/>
  <c r="R610" i="12"/>
  <c r="R611" i="12"/>
  <c r="R612" i="12"/>
  <c r="R613" i="12"/>
  <c r="R614" i="12"/>
  <c r="R615" i="12"/>
  <c r="R616" i="12"/>
  <c r="R617" i="12"/>
  <c r="R618" i="12"/>
  <c r="R619" i="12"/>
  <c r="R620" i="12"/>
  <c r="R621" i="12"/>
  <c r="R622" i="12"/>
  <c r="R623" i="12"/>
  <c r="R624" i="12"/>
  <c r="R625" i="12"/>
  <c r="R626" i="12"/>
  <c r="R627" i="12"/>
  <c r="R628" i="12"/>
  <c r="R629" i="12"/>
  <c r="R630" i="12"/>
  <c r="R631" i="12"/>
  <c r="R632" i="12"/>
  <c r="R633" i="12"/>
  <c r="R634" i="12"/>
  <c r="R635" i="12"/>
  <c r="R636" i="12"/>
  <c r="R637" i="12"/>
  <c r="R638" i="12"/>
  <c r="R639" i="12"/>
  <c r="R640" i="12"/>
  <c r="R641" i="12"/>
  <c r="R642" i="12"/>
  <c r="R643" i="12"/>
  <c r="R644" i="12"/>
  <c r="R645" i="12"/>
  <c r="R646" i="12"/>
  <c r="R647" i="12"/>
  <c r="R648" i="12"/>
  <c r="R649" i="12"/>
  <c r="R650" i="12"/>
  <c r="R651" i="12"/>
  <c r="R652" i="12"/>
  <c r="R653" i="12"/>
  <c r="R654" i="12"/>
  <c r="R655" i="12"/>
  <c r="R656" i="12"/>
  <c r="R657" i="12"/>
  <c r="R658" i="12"/>
  <c r="R659" i="12"/>
  <c r="R660" i="12"/>
  <c r="R661" i="12"/>
  <c r="R662" i="12"/>
  <c r="R663" i="12"/>
  <c r="R664" i="12"/>
  <c r="R665" i="12"/>
  <c r="R666" i="12"/>
  <c r="R667" i="12"/>
  <c r="R668" i="12"/>
  <c r="R669" i="12"/>
  <c r="R670" i="12"/>
  <c r="R671" i="12"/>
  <c r="R672" i="12"/>
  <c r="R673" i="12"/>
  <c r="R674" i="12"/>
  <c r="R675" i="12"/>
  <c r="R676" i="12"/>
  <c r="R677" i="12"/>
  <c r="R678" i="12"/>
  <c r="R679" i="12"/>
  <c r="R680" i="12"/>
  <c r="R681" i="12"/>
  <c r="R682" i="12"/>
  <c r="R683" i="12"/>
  <c r="R684" i="12"/>
  <c r="R685" i="12"/>
  <c r="R686" i="12"/>
  <c r="R687" i="12"/>
  <c r="R688" i="12"/>
  <c r="R689" i="12"/>
  <c r="R690" i="12"/>
  <c r="R691" i="12"/>
  <c r="R692" i="12"/>
  <c r="R693" i="12"/>
  <c r="R694" i="12"/>
  <c r="R695" i="12"/>
  <c r="R696" i="12"/>
  <c r="R697" i="12"/>
  <c r="R698" i="12"/>
  <c r="R699" i="12"/>
  <c r="R700" i="12"/>
  <c r="R701" i="12"/>
  <c r="R702" i="12"/>
  <c r="R703" i="12"/>
  <c r="R704" i="12"/>
  <c r="R705" i="12"/>
  <c r="R706" i="12"/>
  <c r="R707" i="12"/>
  <c r="R708" i="12"/>
  <c r="R709" i="12"/>
  <c r="R710" i="12"/>
  <c r="R711" i="12"/>
  <c r="R712" i="12"/>
  <c r="R713" i="12"/>
  <c r="R714" i="12"/>
  <c r="R715" i="12"/>
  <c r="R716" i="12"/>
  <c r="R717" i="12"/>
  <c r="R718" i="12"/>
  <c r="R719" i="12"/>
  <c r="R720" i="12"/>
  <c r="R721" i="12"/>
  <c r="R722" i="12"/>
  <c r="R723" i="12"/>
  <c r="R724" i="12"/>
  <c r="R725" i="12"/>
  <c r="R726" i="12"/>
  <c r="R727" i="12"/>
  <c r="R728" i="12"/>
  <c r="R729" i="12"/>
  <c r="R730" i="12"/>
  <c r="R731" i="12"/>
  <c r="R732" i="12"/>
  <c r="R733" i="12"/>
  <c r="R734" i="12"/>
  <c r="R735" i="12"/>
  <c r="R736" i="12"/>
  <c r="R737" i="12"/>
  <c r="R738" i="12"/>
  <c r="R739" i="12"/>
  <c r="R740" i="12"/>
  <c r="R741" i="12"/>
  <c r="R742" i="12"/>
  <c r="R743" i="12"/>
  <c r="R744" i="12"/>
  <c r="R745" i="12"/>
  <c r="R746" i="12"/>
  <c r="R747" i="12"/>
  <c r="R748" i="12"/>
  <c r="R749" i="12"/>
  <c r="R750" i="12"/>
  <c r="R751" i="12"/>
  <c r="R752" i="12"/>
  <c r="R753" i="12"/>
  <c r="R754" i="12"/>
  <c r="R755" i="12"/>
  <c r="R756" i="12"/>
  <c r="R757" i="12"/>
  <c r="R758" i="12"/>
  <c r="R759" i="12"/>
  <c r="R760" i="12"/>
  <c r="R761" i="12"/>
  <c r="R762" i="12"/>
  <c r="R763" i="12"/>
  <c r="R764" i="12"/>
  <c r="R765" i="12"/>
  <c r="R766" i="12"/>
  <c r="R767" i="12"/>
  <c r="R768" i="12"/>
  <c r="R769" i="12"/>
  <c r="R770" i="12"/>
  <c r="R771" i="12"/>
  <c r="R772" i="12"/>
  <c r="R773" i="12"/>
  <c r="R774" i="12"/>
  <c r="R775" i="12"/>
  <c r="R776" i="12"/>
  <c r="R777" i="12"/>
  <c r="R778" i="12"/>
  <c r="R779" i="12"/>
  <c r="R780" i="12"/>
  <c r="R781" i="12"/>
  <c r="R782" i="12"/>
  <c r="R783" i="12"/>
  <c r="R784" i="12"/>
  <c r="R785" i="12"/>
  <c r="R786" i="12"/>
  <c r="R787" i="12"/>
  <c r="R788" i="12"/>
  <c r="R789" i="12"/>
  <c r="R790" i="12"/>
  <c r="R791" i="12"/>
  <c r="R792" i="12"/>
  <c r="R793" i="12"/>
  <c r="R794" i="12"/>
  <c r="R795" i="12"/>
  <c r="R796" i="12"/>
  <c r="R797" i="12"/>
  <c r="R798" i="12"/>
  <c r="R799" i="12"/>
  <c r="R800" i="12"/>
  <c r="R801" i="12"/>
  <c r="R802" i="12"/>
  <c r="R803" i="12"/>
  <c r="R804" i="12"/>
  <c r="R805" i="12"/>
  <c r="R806" i="12"/>
  <c r="R807" i="12"/>
  <c r="R808" i="12"/>
  <c r="R809" i="12"/>
  <c r="R810" i="12"/>
  <c r="R811" i="12"/>
  <c r="R812" i="12"/>
  <c r="R813" i="12"/>
  <c r="R814" i="12"/>
  <c r="R815" i="12"/>
  <c r="R816" i="12"/>
  <c r="R817" i="12"/>
  <c r="R818" i="12"/>
  <c r="R819" i="12"/>
  <c r="R820" i="12"/>
  <c r="R821" i="12"/>
  <c r="R822" i="12"/>
  <c r="R823" i="12"/>
  <c r="R824" i="12"/>
  <c r="R825" i="12"/>
  <c r="R826" i="12"/>
  <c r="R827" i="12"/>
  <c r="R828" i="12"/>
  <c r="R829" i="12"/>
  <c r="R830" i="12"/>
  <c r="R831" i="12"/>
  <c r="R832" i="12"/>
  <c r="R833" i="12"/>
  <c r="R834" i="12"/>
  <c r="R835" i="12"/>
  <c r="R836" i="12"/>
  <c r="R837" i="12"/>
  <c r="R838" i="12"/>
  <c r="R839" i="12"/>
  <c r="R840" i="12"/>
  <c r="R841" i="12"/>
  <c r="R842" i="12"/>
  <c r="R843" i="12"/>
  <c r="R844" i="12"/>
  <c r="R845" i="12"/>
  <c r="R846" i="12"/>
  <c r="R847" i="12"/>
  <c r="R848" i="12"/>
  <c r="R849" i="12"/>
  <c r="R850" i="12"/>
  <c r="R851" i="12"/>
  <c r="R852" i="12"/>
  <c r="R853" i="12"/>
  <c r="R854" i="12"/>
  <c r="R855" i="12"/>
  <c r="R856" i="12"/>
  <c r="R857" i="12"/>
  <c r="R858" i="12"/>
  <c r="R859" i="12"/>
  <c r="R860" i="12"/>
  <c r="R861" i="12"/>
  <c r="R862" i="12"/>
  <c r="R863" i="12"/>
  <c r="R864" i="12"/>
  <c r="R865" i="12"/>
  <c r="R866" i="12"/>
  <c r="R867" i="12"/>
  <c r="R868" i="12"/>
  <c r="R869" i="12"/>
  <c r="R870" i="12"/>
  <c r="R871" i="12"/>
  <c r="R872" i="12"/>
  <c r="R873" i="12"/>
  <c r="R874" i="12"/>
  <c r="R875" i="12"/>
  <c r="R876" i="12"/>
  <c r="R877" i="12"/>
  <c r="R878" i="12"/>
  <c r="R879" i="12"/>
  <c r="R880" i="12"/>
  <c r="R881" i="12"/>
  <c r="R882" i="12"/>
  <c r="R883" i="12"/>
  <c r="R884" i="12"/>
  <c r="R885" i="12"/>
  <c r="R886" i="12"/>
  <c r="R887" i="12"/>
  <c r="R888" i="12"/>
  <c r="R889" i="12"/>
  <c r="R890" i="12"/>
  <c r="R891" i="12"/>
  <c r="R892" i="12"/>
  <c r="R893" i="12"/>
  <c r="R894" i="12"/>
  <c r="R895" i="12"/>
  <c r="R896" i="12"/>
  <c r="R897" i="12"/>
  <c r="R898" i="12"/>
  <c r="R899" i="12"/>
  <c r="R900" i="12"/>
  <c r="R901" i="12"/>
  <c r="R902" i="12"/>
  <c r="R903" i="12"/>
  <c r="R904" i="12"/>
  <c r="R905" i="12"/>
  <c r="R906" i="12"/>
  <c r="R907" i="12"/>
  <c r="R908" i="12"/>
  <c r="R909" i="12"/>
  <c r="R910" i="12"/>
  <c r="R911" i="12"/>
  <c r="R912" i="12"/>
  <c r="R913" i="12"/>
  <c r="R914" i="12"/>
  <c r="R915" i="12"/>
  <c r="R916" i="12"/>
  <c r="R917" i="12"/>
  <c r="R918" i="12"/>
  <c r="R919" i="12"/>
  <c r="R920" i="12"/>
  <c r="R921" i="12"/>
  <c r="R922" i="12"/>
  <c r="R923" i="12"/>
  <c r="R924" i="12"/>
  <c r="R925" i="12"/>
  <c r="R926" i="12"/>
  <c r="R927" i="12"/>
  <c r="R928" i="12"/>
  <c r="R929" i="12"/>
  <c r="R930" i="12"/>
  <c r="R931" i="12"/>
  <c r="R932" i="12"/>
  <c r="R933" i="12"/>
  <c r="R934" i="12"/>
  <c r="R935" i="12"/>
  <c r="R936" i="12"/>
  <c r="R937" i="12"/>
  <c r="R938" i="12"/>
  <c r="R939" i="12"/>
  <c r="R940" i="12"/>
  <c r="R941" i="12"/>
  <c r="R942" i="12"/>
  <c r="R943" i="12"/>
  <c r="R944" i="12"/>
  <c r="R945" i="12"/>
  <c r="R946" i="12"/>
  <c r="R947" i="12"/>
  <c r="R948" i="12"/>
  <c r="R949" i="12"/>
  <c r="R950" i="12"/>
  <c r="R951" i="12"/>
  <c r="R952" i="12"/>
  <c r="R953" i="12"/>
  <c r="R954" i="12"/>
  <c r="R955" i="12"/>
  <c r="R956" i="12"/>
  <c r="R957" i="12"/>
  <c r="R958" i="12"/>
  <c r="R959" i="12"/>
  <c r="R960" i="12"/>
  <c r="R961" i="12"/>
  <c r="R962" i="12"/>
  <c r="R963" i="12"/>
  <c r="R964" i="12"/>
  <c r="R965" i="12"/>
  <c r="R966" i="12"/>
  <c r="R967" i="12"/>
  <c r="R968" i="12"/>
  <c r="R969" i="12"/>
  <c r="R970" i="12"/>
  <c r="R971" i="12"/>
  <c r="R972" i="12"/>
  <c r="R973" i="12"/>
  <c r="R974" i="12"/>
  <c r="R975" i="12"/>
  <c r="R976" i="12"/>
  <c r="R977" i="12"/>
  <c r="R978" i="12"/>
  <c r="R979" i="12"/>
  <c r="R980" i="12"/>
  <c r="R981" i="12"/>
  <c r="R982" i="12"/>
  <c r="R983" i="12"/>
  <c r="R984" i="12"/>
  <c r="R985" i="12"/>
  <c r="R986" i="12"/>
  <c r="R987" i="12"/>
  <c r="R988" i="12"/>
  <c r="R989" i="12"/>
  <c r="R990" i="12"/>
  <c r="R991" i="12"/>
  <c r="R992" i="12"/>
  <c r="R993" i="12"/>
  <c r="R994" i="12"/>
  <c r="R995" i="12"/>
  <c r="R996" i="12"/>
  <c r="R997" i="12"/>
  <c r="R998" i="12"/>
  <c r="R999" i="12"/>
  <c r="R1000" i="12"/>
  <c r="R1001" i="12"/>
  <c r="R1002" i="12"/>
  <c r="R1003" i="12"/>
  <c r="R1004" i="12"/>
  <c r="R1005" i="12"/>
  <c r="R1006" i="12"/>
  <c r="R1007" i="12"/>
  <c r="R1008" i="12"/>
  <c r="R1009" i="12"/>
  <c r="R1010" i="12"/>
  <c r="R1011" i="12"/>
  <c r="R1012" i="12"/>
  <c r="R1013" i="12"/>
  <c r="R1014" i="12"/>
  <c r="R1015" i="12"/>
  <c r="R1016" i="12"/>
  <c r="R1017" i="12"/>
  <c r="R1018" i="12"/>
  <c r="R1019" i="12"/>
  <c r="R1020" i="12"/>
  <c r="R1021" i="12"/>
  <c r="R1022" i="12"/>
  <c r="R1023" i="12"/>
  <c r="R1024" i="12"/>
  <c r="R1025" i="12"/>
  <c r="R1026" i="12"/>
  <c r="R1027" i="12"/>
  <c r="R1028" i="12"/>
  <c r="R1029" i="12"/>
  <c r="R1030" i="12"/>
  <c r="R1031" i="12"/>
  <c r="R1032" i="12"/>
  <c r="R1033" i="12"/>
  <c r="R1034" i="12"/>
  <c r="R1035" i="12"/>
  <c r="R1036" i="12"/>
  <c r="R1037" i="12"/>
  <c r="R1038" i="12"/>
  <c r="R1039" i="12"/>
  <c r="R1040" i="12"/>
  <c r="R1041" i="12"/>
  <c r="R1042" i="12"/>
  <c r="R1043" i="12"/>
  <c r="R1044" i="12"/>
  <c r="R1045" i="12"/>
  <c r="R1046" i="12"/>
  <c r="R1047" i="12"/>
  <c r="R1048" i="12"/>
  <c r="R1049" i="12"/>
  <c r="R1050" i="12"/>
  <c r="R1051" i="12"/>
  <c r="R1052" i="12"/>
  <c r="R1053" i="12"/>
  <c r="R1054" i="12"/>
  <c r="R1055" i="12"/>
  <c r="R1056" i="12"/>
  <c r="R1057" i="12"/>
  <c r="R1058" i="12"/>
  <c r="R1059" i="12"/>
  <c r="R1060" i="12"/>
  <c r="R1061" i="12"/>
  <c r="R1062" i="12"/>
  <c r="R1063" i="12"/>
  <c r="R1064" i="12"/>
  <c r="R1065" i="12"/>
  <c r="R1066" i="12"/>
  <c r="R1067" i="12"/>
  <c r="R1068" i="12"/>
  <c r="R1069" i="12"/>
  <c r="R1070" i="12"/>
  <c r="R1071" i="12"/>
  <c r="R1072" i="12"/>
  <c r="R1073" i="12"/>
  <c r="R1074" i="12"/>
  <c r="R1075" i="12"/>
  <c r="R1076" i="12"/>
  <c r="R1077" i="12"/>
  <c r="R1078" i="12"/>
  <c r="R1079" i="12"/>
  <c r="R1080" i="12"/>
  <c r="R1081" i="12"/>
  <c r="R1082" i="12"/>
  <c r="R1083" i="12"/>
  <c r="R1084" i="12"/>
  <c r="R1085" i="12"/>
  <c r="R1086" i="12"/>
  <c r="R1087" i="12"/>
  <c r="R1088" i="12"/>
  <c r="R1089" i="12"/>
  <c r="R1090" i="12"/>
  <c r="R1091" i="12"/>
  <c r="R1092" i="12"/>
  <c r="R1093" i="12"/>
  <c r="R1094" i="12"/>
  <c r="R1095" i="12"/>
  <c r="R1096" i="12"/>
  <c r="R1097" i="12"/>
  <c r="R1098" i="12"/>
  <c r="R1099" i="12"/>
  <c r="R1100" i="12"/>
  <c r="R1101" i="12"/>
  <c r="R1102" i="12"/>
  <c r="R1103" i="12"/>
  <c r="R1104" i="12"/>
  <c r="R1105" i="12"/>
  <c r="R1106" i="12"/>
  <c r="R1107" i="12"/>
  <c r="R1108" i="12"/>
  <c r="R1109" i="12"/>
  <c r="R1110" i="12"/>
  <c r="R1111" i="12"/>
  <c r="R1112" i="12"/>
  <c r="R1113" i="12"/>
  <c r="R1114" i="12"/>
  <c r="R1115" i="12"/>
  <c r="R1116" i="12"/>
  <c r="R1117" i="12"/>
  <c r="R1118" i="12"/>
  <c r="R1119" i="12"/>
  <c r="R1120" i="12"/>
  <c r="R1121" i="12"/>
  <c r="R1122" i="12"/>
  <c r="R1123" i="12"/>
  <c r="R1124" i="12"/>
  <c r="R1125" i="12"/>
  <c r="R1126" i="12"/>
  <c r="R1127" i="12"/>
  <c r="R1128" i="12"/>
  <c r="R1129" i="12"/>
  <c r="R1130" i="12"/>
  <c r="R1131" i="12"/>
  <c r="R1132" i="12"/>
  <c r="R1133" i="12"/>
  <c r="R1134" i="12"/>
  <c r="R1135" i="12"/>
  <c r="R1136" i="12"/>
  <c r="R1137" i="12"/>
  <c r="R1138" i="12"/>
  <c r="R1139" i="12"/>
  <c r="R1140" i="12"/>
  <c r="R1141" i="12"/>
  <c r="R1142" i="12"/>
  <c r="R1143" i="12"/>
  <c r="R1144" i="12"/>
  <c r="R1145" i="12"/>
  <c r="R1146" i="12"/>
  <c r="R1147" i="12"/>
  <c r="R1148" i="12"/>
  <c r="R1149" i="12"/>
  <c r="R1150" i="12"/>
  <c r="R1151" i="12"/>
  <c r="R1152" i="12"/>
  <c r="R1153" i="12"/>
  <c r="R1154" i="12"/>
  <c r="R1155" i="12"/>
  <c r="R1156" i="12"/>
  <c r="R1157" i="12"/>
  <c r="R1158" i="12"/>
  <c r="R1159" i="12"/>
  <c r="R1160" i="12"/>
  <c r="R1161" i="12"/>
  <c r="R1162" i="12"/>
  <c r="X7" i="12" l="1"/>
  <c r="X8" i="12"/>
  <c r="X9" i="12"/>
  <c r="X10" i="12"/>
  <c r="X11" i="12"/>
  <c r="X12"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2" i="12"/>
  <c r="X63" i="12"/>
  <c r="X64" i="12"/>
  <c r="X65" i="12"/>
  <c r="X66" i="12"/>
  <c r="X67" i="12"/>
  <c r="X68" i="12"/>
  <c r="X69" i="12"/>
  <c r="X70" i="12"/>
  <c r="X71" i="12"/>
  <c r="X72" i="12"/>
  <c r="X73" i="12"/>
  <c r="X74" i="12"/>
  <c r="X75" i="12"/>
  <c r="X76" i="12"/>
  <c r="X77" i="12"/>
  <c r="X78" i="12"/>
  <c r="X79" i="12"/>
  <c r="X80" i="12"/>
  <c r="X81" i="12"/>
  <c r="X82" i="12"/>
  <c r="X83" i="12"/>
  <c r="X84" i="12"/>
  <c r="X85" i="12"/>
  <c r="X86" i="12"/>
  <c r="X87" i="12"/>
  <c r="X88" i="12"/>
  <c r="X89" i="12"/>
  <c r="X90" i="12"/>
  <c r="X91" i="12"/>
  <c r="X92" i="12"/>
  <c r="X93" i="12"/>
  <c r="X94" i="12"/>
  <c r="X95" i="12"/>
  <c r="X96" i="12"/>
  <c r="X97" i="12"/>
  <c r="X98" i="12"/>
  <c r="X99" i="12"/>
  <c r="X100" i="12"/>
  <c r="X101" i="12"/>
  <c r="X102" i="12"/>
  <c r="X103" i="12"/>
  <c r="X104" i="12"/>
  <c r="X105" i="12"/>
  <c r="X106" i="12"/>
  <c r="X107" i="12"/>
  <c r="X108" i="12"/>
  <c r="X109" i="12"/>
  <c r="X110" i="12"/>
  <c r="X111" i="12"/>
  <c r="X112" i="12"/>
  <c r="X113" i="12"/>
  <c r="X114" i="12"/>
  <c r="X115" i="12"/>
  <c r="X116" i="12"/>
  <c r="X117" i="12"/>
  <c r="X118" i="12"/>
  <c r="X119" i="12"/>
  <c r="X120" i="12"/>
  <c r="X121" i="12"/>
  <c r="X122" i="12"/>
  <c r="X123" i="12"/>
  <c r="X124" i="12"/>
  <c r="X125" i="12"/>
  <c r="X126" i="12"/>
  <c r="X127" i="12"/>
  <c r="X128" i="12"/>
  <c r="X129" i="12"/>
  <c r="X130" i="12"/>
  <c r="X131" i="12"/>
  <c r="X132" i="12"/>
  <c r="X133" i="12"/>
  <c r="X134" i="12"/>
  <c r="X135" i="12"/>
  <c r="X136" i="12"/>
  <c r="X137" i="12"/>
  <c r="X138" i="12"/>
  <c r="X139" i="12"/>
  <c r="X140" i="12"/>
  <c r="X141" i="12"/>
  <c r="X142" i="12"/>
  <c r="X143" i="12"/>
  <c r="X144" i="12"/>
  <c r="X145" i="12"/>
  <c r="X146" i="12"/>
  <c r="X147" i="12"/>
  <c r="X148" i="12"/>
  <c r="X149" i="12"/>
  <c r="X150" i="12"/>
  <c r="X151" i="12"/>
  <c r="X152" i="12"/>
  <c r="X153" i="12"/>
  <c r="X154" i="12"/>
  <c r="X155" i="12"/>
  <c r="X156" i="12"/>
  <c r="X157" i="12"/>
  <c r="X158" i="12"/>
  <c r="X159" i="12"/>
  <c r="X160" i="12"/>
  <c r="X161" i="12"/>
  <c r="X162" i="12"/>
  <c r="X163" i="12"/>
  <c r="X164" i="12"/>
  <c r="X165" i="12"/>
  <c r="X166" i="12"/>
  <c r="X167" i="12"/>
  <c r="X168" i="12"/>
  <c r="X169" i="12"/>
  <c r="X170" i="12"/>
  <c r="X171" i="12"/>
  <c r="X172" i="12"/>
  <c r="X173" i="12"/>
  <c r="X174" i="12"/>
  <c r="X175" i="12"/>
  <c r="X176" i="12"/>
  <c r="X177" i="12"/>
  <c r="X178" i="12"/>
  <c r="X179" i="12"/>
  <c r="X180" i="12"/>
  <c r="X181" i="12"/>
  <c r="X182" i="12"/>
  <c r="X183" i="12"/>
  <c r="X184" i="12"/>
  <c r="X185" i="12"/>
  <c r="X186" i="12"/>
  <c r="X187" i="12"/>
  <c r="X188" i="12"/>
  <c r="X189" i="12"/>
  <c r="X190" i="12"/>
  <c r="X191" i="12"/>
  <c r="X192" i="12"/>
  <c r="X193" i="12"/>
  <c r="X194" i="12"/>
  <c r="X195" i="12"/>
  <c r="X196" i="12"/>
  <c r="X197" i="12"/>
  <c r="X198" i="12"/>
  <c r="X199" i="12"/>
  <c r="X200" i="12"/>
  <c r="X201" i="12"/>
  <c r="X202" i="12"/>
  <c r="X203" i="12"/>
  <c r="X204" i="12"/>
  <c r="X205" i="12"/>
  <c r="X206" i="12"/>
  <c r="X207" i="12"/>
  <c r="X208" i="12"/>
  <c r="X209" i="12"/>
  <c r="X210" i="12"/>
  <c r="X211" i="12"/>
  <c r="X212" i="12"/>
  <c r="X213" i="12"/>
  <c r="X214" i="12"/>
  <c r="X215" i="12"/>
  <c r="X216" i="12"/>
  <c r="X217" i="12"/>
  <c r="X218" i="12"/>
  <c r="X219" i="12"/>
  <c r="X220" i="12"/>
  <c r="X221" i="12"/>
  <c r="X222" i="12"/>
  <c r="X223" i="12"/>
  <c r="X224" i="12"/>
  <c r="X225" i="12"/>
  <c r="X226" i="12"/>
  <c r="X227" i="12"/>
  <c r="X228" i="12"/>
  <c r="X229" i="12"/>
  <c r="X230" i="12"/>
  <c r="X231" i="12"/>
  <c r="X232" i="12"/>
  <c r="X233" i="12"/>
  <c r="X234" i="12"/>
  <c r="X235" i="12"/>
  <c r="X236" i="12"/>
  <c r="X237" i="12"/>
  <c r="X238" i="12"/>
  <c r="X239" i="12"/>
  <c r="X240" i="12"/>
  <c r="X241" i="12"/>
  <c r="X242" i="12"/>
  <c r="X243" i="12"/>
  <c r="X244" i="12"/>
  <c r="X245" i="12"/>
  <c r="X246" i="12"/>
  <c r="X247" i="12"/>
  <c r="X248" i="12"/>
  <c r="X249" i="12"/>
  <c r="X250" i="12"/>
  <c r="X251" i="12"/>
  <c r="X252" i="12"/>
  <c r="X253" i="12"/>
  <c r="X254" i="12"/>
  <c r="X255" i="12"/>
  <c r="X256" i="12"/>
  <c r="X257" i="12"/>
  <c r="X258" i="12"/>
  <c r="X259" i="12"/>
  <c r="X260" i="12"/>
  <c r="X261" i="12"/>
  <c r="X262" i="12"/>
  <c r="X263" i="12"/>
  <c r="X264" i="12"/>
  <c r="X265" i="12"/>
  <c r="X266" i="12"/>
  <c r="X267" i="12"/>
  <c r="X268" i="12"/>
  <c r="X269" i="12"/>
  <c r="X270" i="12"/>
  <c r="X271" i="12"/>
  <c r="X272" i="12"/>
  <c r="X273" i="12"/>
  <c r="X274" i="12"/>
  <c r="X275" i="12"/>
  <c r="X276" i="12"/>
  <c r="X277" i="12"/>
  <c r="X278" i="12"/>
  <c r="X279" i="12"/>
  <c r="X280" i="12"/>
  <c r="X281" i="12"/>
  <c r="X282" i="12"/>
  <c r="X283" i="12"/>
  <c r="X284" i="12"/>
  <c r="X285" i="12"/>
  <c r="X286" i="12"/>
  <c r="X287" i="12"/>
  <c r="X288" i="12"/>
  <c r="X289" i="12"/>
  <c r="X290" i="12"/>
  <c r="X291" i="12"/>
  <c r="X292" i="12"/>
  <c r="X293" i="12"/>
  <c r="X294" i="12"/>
  <c r="X295" i="12"/>
  <c r="X296" i="12"/>
  <c r="X297" i="12"/>
  <c r="X298" i="12"/>
  <c r="X299" i="12"/>
  <c r="X300" i="12"/>
  <c r="X301" i="12"/>
  <c r="X302" i="12"/>
  <c r="X303" i="12"/>
  <c r="X304" i="12"/>
  <c r="X305" i="12"/>
  <c r="X306" i="12"/>
  <c r="X307" i="12"/>
  <c r="X308" i="12"/>
  <c r="X309" i="12"/>
  <c r="X310" i="12"/>
  <c r="X311" i="12"/>
  <c r="X312" i="12"/>
  <c r="X313" i="12"/>
  <c r="X314" i="12"/>
  <c r="X315" i="12"/>
  <c r="X316" i="12"/>
  <c r="X317" i="12"/>
  <c r="X318" i="12"/>
  <c r="X319" i="12"/>
  <c r="X320" i="12"/>
  <c r="X321" i="12"/>
  <c r="X322" i="12"/>
  <c r="X323" i="12"/>
  <c r="X324" i="12"/>
  <c r="X325" i="12"/>
  <c r="X326" i="12"/>
  <c r="X327" i="12"/>
  <c r="X328" i="12"/>
  <c r="X329" i="12"/>
  <c r="X330" i="12"/>
  <c r="X331" i="12"/>
  <c r="X332" i="12"/>
  <c r="X333" i="12"/>
  <c r="X334" i="12"/>
  <c r="X335" i="12"/>
  <c r="X336" i="12"/>
  <c r="X337" i="12"/>
  <c r="X338" i="12"/>
  <c r="X339" i="12"/>
  <c r="X340" i="12"/>
  <c r="X341" i="12"/>
  <c r="X342" i="12"/>
  <c r="X343" i="12"/>
  <c r="X344" i="12"/>
  <c r="X345" i="12"/>
  <c r="X346" i="12"/>
  <c r="X347" i="12"/>
  <c r="X348" i="12"/>
  <c r="X349" i="12"/>
  <c r="X350" i="12"/>
  <c r="X351" i="12"/>
  <c r="X352" i="12"/>
  <c r="X353" i="12"/>
  <c r="X354" i="12"/>
  <c r="X355" i="12"/>
  <c r="X356" i="12"/>
  <c r="X357" i="12"/>
  <c r="X358" i="12"/>
  <c r="X359" i="12"/>
  <c r="X360" i="12"/>
  <c r="X361" i="12"/>
  <c r="X362" i="12"/>
  <c r="X363" i="12"/>
  <c r="X364" i="12"/>
  <c r="X365" i="12"/>
  <c r="X366" i="12"/>
  <c r="X367" i="12"/>
  <c r="X368" i="12"/>
  <c r="X369" i="12"/>
  <c r="X370" i="12"/>
  <c r="X371" i="12"/>
  <c r="X372" i="12"/>
  <c r="X373" i="12"/>
  <c r="X374" i="12"/>
  <c r="X375" i="12"/>
  <c r="X376" i="12"/>
  <c r="X377" i="12"/>
  <c r="X378" i="12"/>
  <c r="X379" i="12"/>
  <c r="X380" i="12"/>
  <c r="X381" i="12"/>
  <c r="X382" i="12"/>
  <c r="X383" i="12"/>
  <c r="X384" i="12"/>
  <c r="X385" i="12"/>
  <c r="X386" i="12"/>
  <c r="X387" i="12"/>
  <c r="X388" i="12"/>
  <c r="X389" i="12"/>
  <c r="X390" i="12"/>
  <c r="X391" i="12"/>
  <c r="X392" i="12"/>
  <c r="X393" i="12"/>
  <c r="X394" i="12"/>
  <c r="X395" i="12"/>
  <c r="X396" i="12"/>
  <c r="X397" i="12"/>
  <c r="X398" i="12"/>
  <c r="X399" i="12"/>
  <c r="X400" i="12"/>
  <c r="X401" i="12"/>
  <c r="X402" i="12"/>
  <c r="X403" i="12"/>
  <c r="X404" i="12"/>
  <c r="X405" i="12"/>
  <c r="X406" i="12"/>
  <c r="X407" i="12"/>
  <c r="X408" i="12"/>
  <c r="X409" i="12"/>
  <c r="X410" i="12"/>
  <c r="X411" i="12"/>
  <c r="X412" i="12"/>
  <c r="X413" i="12"/>
  <c r="X414" i="12"/>
  <c r="X415" i="12"/>
  <c r="X416" i="12"/>
  <c r="X417" i="12"/>
  <c r="X418" i="12"/>
  <c r="X419" i="12"/>
  <c r="X420" i="12"/>
  <c r="X421" i="12"/>
  <c r="X422" i="12"/>
  <c r="X423" i="12"/>
  <c r="X424" i="12"/>
  <c r="X425" i="12"/>
  <c r="X426" i="12"/>
  <c r="X427" i="12"/>
  <c r="X428" i="12"/>
  <c r="X429" i="12"/>
  <c r="X430" i="12"/>
  <c r="X431" i="12"/>
  <c r="X432" i="12"/>
  <c r="X433" i="12"/>
  <c r="X434" i="12"/>
  <c r="X435" i="12"/>
  <c r="X436" i="12"/>
  <c r="X437" i="12"/>
  <c r="X438" i="12"/>
  <c r="X439" i="12"/>
  <c r="X440" i="12"/>
  <c r="X441" i="12"/>
  <c r="X442" i="12"/>
  <c r="X443" i="12"/>
  <c r="X444" i="12"/>
  <c r="X445" i="12"/>
  <c r="X446" i="12"/>
  <c r="X447" i="12"/>
  <c r="X448" i="12"/>
  <c r="X449" i="12"/>
  <c r="X450" i="12"/>
  <c r="X451" i="12"/>
  <c r="X452" i="12"/>
  <c r="X453" i="12"/>
  <c r="X454" i="12"/>
  <c r="X455" i="12"/>
  <c r="X456" i="12"/>
  <c r="X457" i="12"/>
  <c r="X458" i="12"/>
  <c r="X459" i="12"/>
  <c r="X460" i="12"/>
  <c r="X461" i="12"/>
  <c r="X462" i="12"/>
  <c r="X463" i="12"/>
  <c r="X464" i="12"/>
  <c r="X465" i="12"/>
  <c r="X466" i="12"/>
  <c r="X467" i="12"/>
  <c r="X468" i="12"/>
  <c r="X469" i="12"/>
  <c r="X470" i="12"/>
  <c r="X471" i="12"/>
  <c r="X472" i="12"/>
  <c r="X473" i="12"/>
  <c r="X474" i="12"/>
  <c r="X475" i="12"/>
  <c r="X476" i="12"/>
  <c r="X477" i="12"/>
  <c r="X478" i="12"/>
  <c r="X479" i="12"/>
  <c r="X480" i="12"/>
  <c r="X481" i="12"/>
  <c r="X482" i="12"/>
  <c r="X483" i="12"/>
  <c r="X484" i="12"/>
  <c r="X485" i="12"/>
  <c r="X486" i="12"/>
  <c r="X487" i="12"/>
  <c r="X488" i="12"/>
  <c r="X489" i="12"/>
  <c r="X490" i="12"/>
  <c r="X491" i="12"/>
  <c r="X492" i="12"/>
  <c r="X493" i="12"/>
  <c r="X494" i="12"/>
  <c r="X495" i="12"/>
  <c r="X496" i="12"/>
  <c r="X497" i="12"/>
  <c r="X498" i="12"/>
  <c r="X499" i="12"/>
  <c r="X500" i="12"/>
  <c r="X501" i="12"/>
  <c r="X502" i="12"/>
  <c r="X503" i="12"/>
  <c r="X504" i="12"/>
  <c r="X505" i="12"/>
  <c r="X506" i="12"/>
  <c r="X507" i="12"/>
  <c r="X508" i="12"/>
  <c r="X509" i="12"/>
  <c r="X510" i="12"/>
  <c r="X511" i="12"/>
  <c r="X512" i="12"/>
  <c r="X513" i="12"/>
  <c r="X514" i="12"/>
  <c r="X515" i="12"/>
  <c r="X516" i="12"/>
  <c r="X517" i="12"/>
  <c r="X518" i="12"/>
  <c r="X519" i="12"/>
  <c r="X520" i="12"/>
  <c r="X521" i="12"/>
  <c r="X522" i="12"/>
  <c r="X523" i="12"/>
  <c r="X524" i="12"/>
  <c r="X525" i="12"/>
  <c r="X526" i="12"/>
  <c r="X527" i="12"/>
  <c r="X528" i="12"/>
  <c r="X529" i="12"/>
  <c r="X530" i="12"/>
  <c r="X531" i="12"/>
  <c r="X532" i="12"/>
  <c r="X533" i="12"/>
  <c r="X534" i="12"/>
  <c r="X535" i="12"/>
  <c r="X536" i="12"/>
  <c r="X537" i="12"/>
  <c r="X538" i="12"/>
  <c r="X539" i="12"/>
  <c r="X540" i="12"/>
  <c r="X541" i="12"/>
  <c r="X542" i="12"/>
  <c r="X543" i="12"/>
  <c r="X544" i="12"/>
  <c r="X545" i="12"/>
  <c r="X546" i="12"/>
  <c r="X547" i="12"/>
  <c r="X548" i="12"/>
  <c r="X549" i="12"/>
  <c r="X550" i="12"/>
  <c r="X551" i="12"/>
  <c r="X552" i="12"/>
  <c r="X553" i="12"/>
  <c r="X554" i="12"/>
  <c r="X555" i="12"/>
  <c r="X556" i="12"/>
  <c r="X557" i="12"/>
  <c r="X558" i="12"/>
  <c r="X559" i="12"/>
  <c r="X560" i="12"/>
  <c r="X561" i="12"/>
  <c r="X562" i="12"/>
  <c r="X563" i="12"/>
  <c r="X564" i="12"/>
  <c r="X565" i="12"/>
  <c r="X566" i="12"/>
  <c r="X567" i="12"/>
  <c r="X568" i="12"/>
  <c r="X569" i="12"/>
  <c r="X570" i="12"/>
  <c r="X571" i="12"/>
  <c r="X572" i="12"/>
  <c r="X573" i="12"/>
  <c r="X574" i="12"/>
  <c r="X575" i="12"/>
  <c r="X576" i="12"/>
  <c r="X577" i="12"/>
  <c r="X578" i="12"/>
  <c r="X579" i="12"/>
  <c r="X580" i="12"/>
  <c r="X581" i="12"/>
  <c r="X582" i="12"/>
  <c r="X583" i="12"/>
  <c r="X584" i="12"/>
  <c r="X585" i="12"/>
  <c r="X586" i="12"/>
  <c r="X587" i="12"/>
  <c r="X588" i="12"/>
  <c r="X589" i="12"/>
  <c r="X590" i="12"/>
  <c r="X591" i="12"/>
  <c r="X592" i="12"/>
  <c r="X593" i="12"/>
  <c r="X594" i="12"/>
  <c r="X595" i="12"/>
  <c r="X596" i="12"/>
  <c r="X597" i="12"/>
  <c r="X598" i="12"/>
  <c r="X599" i="12"/>
  <c r="X600" i="12"/>
  <c r="X601" i="12"/>
  <c r="X602" i="12"/>
  <c r="X603" i="12"/>
  <c r="X604" i="12"/>
  <c r="X605" i="12"/>
  <c r="X606" i="12"/>
  <c r="X607" i="12"/>
  <c r="X608" i="12"/>
  <c r="X609" i="12"/>
  <c r="X610" i="12"/>
  <c r="X611" i="12"/>
  <c r="X612" i="12"/>
  <c r="X613" i="12"/>
  <c r="X614" i="12"/>
  <c r="X615" i="12"/>
  <c r="X616" i="12"/>
  <c r="X617" i="12"/>
  <c r="X618" i="12"/>
  <c r="X619" i="12"/>
  <c r="X620" i="12"/>
  <c r="X621" i="12"/>
  <c r="X622" i="12"/>
  <c r="X623" i="12"/>
  <c r="X624" i="12"/>
  <c r="X625" i="12"/>
  <c r="X626" i="12"/>
  <c r="X627" i="12"/>
  <c r="X628" i="12"/>
  <c r="X629" i="12"/>
  <c r="X630" i="12"/>
  <c r="X631" i="12"/>
  <c r="X632" i="12"/>
  <c r="X633" i="12"/>
  <c r="X634" i="12"/>
  <c r="X635" i="12"/>
  <c r="X636" i="12"/>
  <c r="X637" i="12"/>
  <c r="X638" i="12"/>
  <c r="X639" i="12"/>
  <c r="X640" i="12"/>
  <c r="X641" i="12"/>
  <c r="X642" i="12"/>
  <c r="X643" i="12"/>
  <c r="X644" i="12"/>
  <c r="X645" i="12"/>
  <c r="X646" i="12"/>
  <c r="X647" i="12"/>
  <c r="X648" i="12"/>
  <c r="X649" i="12"/>
  <c r="X650" i="12"/>
  <c r="X651" i="12"/>
  <c r="X652" i="12"/>
  <c r="X653" i="12"/>
  <c r="X654" i="12"/>
  <c r="X655" i="12"/>
  <c r="X656" i="12"/>
  <c r="X657" i="12"/>
  <c r="X658" i="12"/>
  <c r="X659" i="12"/>
  <c r="X660" i="12"/>
  <c r="X661" i="12"/>
  <c r="X662" i="12"/>
  <c r="X663" i="12"/>
  <c r="X664" i="12"/>
  <c r="X665" i="12"/>
  <c r="X666" i="12"/>
  <c r="X667" i="12"/>
  <c r="X668" i="12"/>
  <c r="X669" i="12"/>
  <c r="X670" i="12"/>
  <c r="X671" i="12"/>
  <c r="X672" i="12"/>
  <c r="X673" i="12"/>
  <c r="X674" i="12"/>
  <c r="X675" i="12"/>
  <c r="X676" i="12"/>
  <c r="X677" i="12"/>
  <c r="X678" i="12"/>
  <c r="X679" i="12"/>
  <c r="X680" i="12"/>
  <c r="X681" i="12"/>
  <c r="X682" i="12"/>
  <c r="X683" i="12"/>
  <c r="X684" i="12"/>
  <c r="X685" i="12"/>
  <c r="X686" i="12"/>
  <c r="X687" i="12"/>
  <c r="X688" i="12"/>
  <c r="X689" i="12"/>
  <c r="X690" i="12"/>
  <c r="X691" i="12"/>
  <c r="X692" i="12"/>
  <c r="X693" i="12"/>
  <c r="X694" i="12"/>
  <c r="X695" i="12"/>
  <c r="X696" i="12"/>
  <c r="X697" i="12"/>
  <c r="X698" i="12"/>
  <c r="X699" i="12"/>
  <c r="X700" i="12"/>
  <c r="X701" i="12"/>
  <c r="X702" i="12"/>
  <c r="X703" i="12"/>
  <c r="X704" i="12"/>
  <c r="X705" i="12"/>
  <c r="X706" i="12"/>
  <c r="X707" i="12"/>
  <c r="X708" i="12"/>
  <c r="X709" i="12"/>
  <c r="X710" i="12"/>
  <c r="X711" i="12"/>
  <c r="X712" i="12"/>
  <c r="X713" i="12"/>
  <c r="X714" i="12"/>
  <c r="X715" i="12"/>
  <c r="X716" i="12"/>
  <c r="X717" i="12"/>
  <c r="X718" i="12"/>
  <c r="X719" i="12"/>
  <c r="X720" i="12"/>
  <c r="X721" i="12"/>
  <c r="X722" i="12"/>
  <c r="X723" i="12"/>
  <c r="X724" i="12"/>
  <c r="X725" i="12"/>
  <c r="X726" i="12"/>
  <c r="X727" i="12"/>
  <c r="X728" i="12"/>
  <c r="X729" i="12"/>
  <c r="X730" i="12"/>
  <c r="X731" i="12"/>
  <c r="X732" i="12"/>
  <c r="X733" i="12"/>
  <c r="X734" i="12"/>
  <c r="X735" i="12"/>
  <c r="X736" i="12"/>
  <c r="X737" i="12"/>
  <c r="X738" i="12"/>
  <c r="X739" i="12"/>
  <c r="X740" i="12"/>
  <c r="X741" i="12"/>
  <c r="X742" i="12"/>
  <c r="X743" i="12"/>
  <c r="X744" i="12"/>
  <c r="X745" i="12"/>
  <c r="X746" i="12"/>
  <c r="X747" i="12"/>
  <c r="X748" i="12"/>
  <c r="X749" i="12"/>
  <c r="X750" i="12"/>
  <c r="X751" i="12"/>
  <c r="X752" i="12"/>
  <c r="X753" i="12"/>
  <c r="X754" i="12"/>
  <c r="X755" i="12"/>
  <c r="X756" i="12"/>
  <c r="X757" i="12"/>
  <c r="X758" i="12"/>
  <c r="X759" i="12"/>
  <c r="X760" i="12"/>
  <c r="X761" i="12"/>
  <c r="X762" i="12"/>
  <c r="X763" i="12"/>
  <c r="X764" i="12"/>
  <c r="X765" i="12"/>
  <c r="X766" i="12"/>
  <c r="X767" i="12"/>
  <c r="X768" i="12"/>
  <c r="X769" i="12"/>
  <c r="X770" i="12"/>
  <c r="X771" i="12"/>
  <c r="X772" i="12"/>
  <c r="X773" i="12"/>
  <c r="X774" i="12"/>
  <c r="X775" i="12"/>
  <c r="X776" i="12"/>
  <c r="X777" i="12"/>
  <c r="X778" i="12"/>
  <c r="X779" i="12"/>
  <c r="X780" i="12"/>
  <c r="X781" i="12"/>
  <c r="X782" i="12"/>
  <c r="X783" i="12"/>
  <c r="X784" i="12"/>
  <c r="X785" i="12"/>
  <c r="X786" i="12"/>
  <c r="X787" i="12"/>
  <c r="X788" i="12"/>
  <c r="X789" i="12"/>
  <c r="X790" i="12"/>
  <c r="X791" i="12"/>
  <c r="X792" i="12"/>
  <c r="X793" i="12"/>
  <c r="X794" i="12"/>
  <c r="X795" i="12"/>
  <c r="X796" i="12"/>
  <c r="X797" i="12"/>
  <c r="X798" i="12"/>
  <c r="X799" i="12"/>
  <c r="X800" i="12"/>
  <c r="X801" i="12"/>
  <c r="X802" i="12"/>
  <c r="X803" i="12"/>
  <c r="X804" i="12"/>
  <c r="X805" i="12"/>
  <c r="X806" i="12"/>
  <c r="X807" i="12"/>
  <c r="X808" i="12"/>
  <c r="X809" i="12"/>
  <c r="X810" i="12"/>
  <c r="X811" i="12"/>
  <c r="X812" i="12"/>
  <c r="X813" i="12"/>
  <c r="X814" i="12"/>
  <c r="X815" i="12"/>
  <c r="X816" i="12"/>
  <c r="X817" i="12"/>
  <c r="X818" i="12"/>
  <c r="X819" i="12"/>
  <c r="X820" i="12"/>
  <c r="X821" i="12"/>
  <c r="X822" i="12"/>
  <c r="X823" i="12"/>
  <c r="X824" i="12"/>
  <c r="X825" i="12"/>
  <c r="X826" i="12"/>
  <c r="X827" i="12"/>
  <c r="X828" i="12"/>
  <c r="X829" i="12"/>
  <c r="X830" i="12"/>
  <c r="X831" i="12"/>
  <c r="X832" i="12"/>
  <c r="X833" i="12"/>
  <c r="X834" i="12"/>
  <c r="X835" i="12"/>
  <c r="X836" i="12"/>
  <c r="X837" i="12"/>
  <c r="X838" i="12"/>
  <c r="X839" i="12"/>
  <c r="X840" i="12"/>
  <c r="X841" i="12"/>
  <c r="X842" i="12"/>
  <c r="X843" i="12"/>
  <c r="X844" i="12"/>
  <c r="X845" i="12"/>
  <c r="X846" i="12"/>
  <c r="X847" i="12"/>
  <c r="X848" i="12"/>
  <c r="X849" i="12"/>
  <c r="X850" i="12"/>
  <c r="X851" i="12"/>
  <c r="X852" i="12"/>
  <c r="X853" i="12"/>
  <c r="X854" i="12"/>
  <c r="X855" i="12"/>
  <c r="X856" i="12"/>
  <c r="X857" i="12"/>
  <c r="X858" i="12"/>
  <c r="X859" i="12"/>
  <c r="X860" i="12"/>
  <c r="X861" i="12"/>
  <c r="X862" i="12"/>
  <c r="X863" i="12"/>
  <c r="X864" i="12"/>
  <c r="X865" i="12"/>
  <c r="X866" i="12"/>
  <c r="X867" i="12"/>
  <c r="X868" i="12"/>
  <c r="X869" i="12"/>
  <c r="X870" i="12"/>
  <c r="X871" i="12"/>
  <c r="X872" i="12"/>
  <c r="X873" i="12"/>
  <c r="X874" i="12"/>
  <c r="X875" i="12"/>
  <c r="X876" i="12"/>
  <c r="X877" i="12"/>
  <c r="X878" i="12"/>
  <c r="X879" i="12"/>
  <c r="X880" i="12"/>
  <c r="X881" i="12"/>
  <c r="X882" i="12"/>
  <c r="X883" i="12"/>
  <c r="X884" i="12"/>
  <c r="X885" i="12"/>
  <c r="X886" i="12"/>
  <c r="X887" i="12"/>
  <c r="X888" i="12"/>
  <c r="X889" i="12"/>
  <c r="X890" i="12"/>
  <c r="X891" i="12"/>
  <c r="X892" i="12"/>
  <c r="X893" i="12"/>
  <c r="X894" i="12"/>
  <c r="X895" i="12"/>
  <c r="X896" i="12"/>
  <c r="X897" i="12"/>
  <c r="X898" i="12"/>
  <c r="X899" i="12"/>
  <c r="X900" i="12"/>
  <c r="X901" i="12"/>
  <c r="X902" i="12"/>
  <c r="X903" i="12"/>
  <c r="X904" i="12"/>
  <c r="X905" i="12"/>
  <c r="X906" i="12"/>
  <c r="X907" i="12"/>
  <c r="X908" i="12"/>
  <c r="X909" i="12"/>
  <c r="X910" i="12"/>
  <c r="X911" i="12"/>
  <c r="X912" i="12"/>
  <c r="X913" i="12"/>
  <c r="X914" i="12"/>
  <c r="X915" i="12"/>
  <c r="X916" i="12"/>
  <c r="X917" i="12"/>
  <c r="X918" i="12"/>
  <c r="X919" i="12"/>
  <c r="X920" i="12"/>
  <c r="X921" i="12"/>
  <c r="X922" i="12"/>
  <c r="X923" i="12"/>
  <c r="X924" i="12"/>
  <c r="X925" i="12"/>
  <c r="X926" i="12"/>
  <c r="X927" i="12"/>
  <c r="X928" i="12"/>
  <c r="X929" i="12"/>
  <c r="X930" i="12"/>
  <c r="X931" i="12"/>
  <c r="X932" i="12"/>
  <c r="X933" i="12"/>
  <c r="X934" i="12"/>
  <c r="X935" i="12"/>
  <c r="X936" i="12"/>
  <c r="X937" i="12"/>
  <c r="X938" i="12"/>
  <c r="X939" i="12"/>
  <c r="X940" i="12"/>
  <c r="X941" i="12"/>
  <c r="X942" i="12"/>
  <c r="X943" i="12"/>
  <c r="X944" i="12"/>
  <c r="X945" i="12"/>
  <c r="X946" i="12"/>
  <c r="X947" i="12"/>
  <c r="X948" i="12"/>
  <c r="X949" i="12"/>
  <c r="X950" i="12"/>
  <c r="X951" i="12"/>
  <c r="X952" i="12"/>
  <c r="X953" i="12"/>
  <c r="X954" i="12"/>
  <c r="X955" i="12"/>
  <c r="X956" i="12"/>
  <c r="X957" i="12"/>
  <c r="X958" i="12"/>
  <c r="X959" i="12"/>
  <c r="X960" i="12"/>
  <c r="X961" i="12"/>
  <c r="X962" i="12"/>
  <c r="X963" i="12"/>
  <c r="X964" i="12"/>
  <c r="X965" i="12"/>
  <c r="X966" i="12"/>
  <c r="X967" i="12"/>
  <c r="X968" i="12"/>
  <c r="X969" i="12"/>
  <c r="X970" i="12"/>
  <c r="X971" i="12"/>
  <c r="X972" i="12"/>
  <c r="X973" i="12"/>
  <c r="X974" i="12"/>
  <c r="X975" i="12"/>
  <c r="X976" i="12"/>
  <c r="X977" i="12"/>
  <c r="X978" i="12"/>
  <c r="X979" i="12"/>
  <c r="X980" i="12"/>
  <c r="X981" i="12"/>
  <c r="X982" i="12"/>
  <c r="X983" i="12"/>
  <c r="X984" i="12"/>
  <c r="X985" i="12"/>
  <c r="X986" i="12"/>
  <c r="X987" i="12"/>
  <c r="X988" i="12"/>
  <c r="X989" i="12"/>
  <c r="X990" i="12"/>
  <c r="X991" i="12"/>
  <c r="X992" i="12"/>
  <c r="X993" i="12"/>
  <c r="X994" i="12"/>
  <c r="X995" i="12"/>
  <c r="X996" i="12"/>
  <c r="X997" i="12"/>
  <c r="X998" i="12"/>
  <c r="X999" i="12"/>
  <c r="X1000" i="12"/>
  <c r="X1001" i="12"/>
  <c r="X1002" i="12"/>
  <c r="X1003" i="12"/>
  <c r="X1004" i="12"/>
  <c r="X1005" i="12"/>
  <c r="X1006" i="12"/>
  <c r="X1007" i="12"/>
  <c r="X1008" i="12"/>
  <c r="X1009" i="12"/>
  <c r="X1010" i="12"/>
  <c r="X1011" i="12"/>
  <c r="X1012" i="12"/>
  <c r="X1013" i="12"/>
  <c r="X1014" i="12"/>
  <c r="X1015" i="12"/>
  <c r="X1016" i="12"/>
  <c r="X1017" i="12"/>
  <c r="X1018" i="12"/>
  <c r="X1019" i="12"/>
  <c r="X1020" i="12"/>
  <c r="X1021" i="12"/>
  <c r="X1022" i="12"/>
  <c r="X1023" i="12"/>
  <c r="X1024" i="12"/>
  <c r="X1025" i="12"/>
  <c r="X1026" i="12"/>
  <c r="X1027" i="12"/>
  <c r="X1028" i="12"/>
  <c r="X1029" i="12"/>
  <c r="X1030" i="12"/>
  <c r="X1031" i="12"/>
  <c r="X1032" i="12"/>
  <c r="X1033" i="12"/>
  <c r="X1034" i="12"/>
  <c r="X1035" i="12"/>
  <c r="X1036" i="12"/>
  <c r="X1037" i="12"/>
  <c r="X1038" i="12"/>
  <c r="X1039" i="12"/>
  <c r="X1040" i="12"/>
  <c r="X1041" i="12"/>
  <c r="X1042" i="12"/>
  <c r="X1043" i="12"/>
  <c r="X1044" i="12"/>
  <c r="X1045" i="12"/>
  <c r="X1046" i="12"/>
  <c r="X1047" i="12"/>
  <c r="X1048" i="12"/>
  <c r="X1049" i="12"/>
  <c r="X1050" i="12"/>
  <c r="X1051" i="12"/>
  <c r="X1052" i="12"/>
  <c r="X1053" i="12"/>
  <c r="X1054" i="12"/>
  <c r="X1055" i="12"/>
  <c r="X1056" i="12"/>
  <c r="X1057" i="12"/>
  <c r="X1058" i="12"/>
  <c r="X1059" i="12"/>
  <c r="X1060" i="12"/>
  <c r="X1061" i="12"/>
  <c r="X1062" i="12"/>
  <c r="X1063" i="12"/>
  <c r="X1064" i="12"/>
  <c r="X1065" i="12"/>
  <c r="X1066" i="12"/>
  <c r="X1067" i="12"/>
  <c r="X1068" i="12"/>
  <c r="X1069" i="12"/>
  <c r="X1070" i="12"/>
  <c r="X1071" i="12"/>
  <c r="X1072" i="12"/>
  <c r="X1073" i="12"/>
  <c r="X1074" i="12"/>
  <c r="X1075" i="12"/>
  <c r="X1076" i="12"/>
  <c r="X1077" i="12"/>
  <c r="X1078" i="12"/>
  <c r="X1079" i="12"/>
  <c r="X1080" i="12"/>
  <c r="X1081" i="12"/>
  <c r="X1082" i="12"/>
  <c r="X1083" i="12"/>
  <c r="X1084" i="12"/>
  <c r="X1085" i="12"/>
  <c r="X1086" i="12"/>
  <c r="X1087" i="12"/>
  <c r="X1088" i="12"/>
  <c r="X1089" i="12"/>
  <c r="X1090" i="12"/>
  <c r="X1091" i="12"/>
  <c r="X1092" i="12"/>
  <c r="X1093" i="12"/>
  <c r="X1094" i="12"/>
  <c r="X1095" i="12"/>
  <c r="X1096" i="12"/>
  <c r="X1097" i="12"/>
  <c r="X1098" i="12"/>
  <c r="X1099" i="12"/>
  <c r="X1100" i="12"/>
  <c r="X1101" i="12"/>
  <c r="X1102" i="12"/>
  <c r="X1103" i="12"/>
  <c r="X1104" i="12"/>
  <c r="X1105" i="12"/>
  <c r="X1106" i="12"/>
  <c r="X1107" i="12"/>
  <c r="X1108" i="12"/>
  <c r="X1109" i="12"/>
  <c r="X1110" i="12"/>
  <c r="X1111" i="12"/>
  <c r="X1112" i="12"/>
  <c r="X1113" i="12"/>
  <c r="X1114" i="12"/>
  <c r="X1115" i="12"/>
  <c r="X1116" i="12"/>
  <c r="X1117" i="12"/>
  <c r="X1118" i="12"/>
  <c r="X1119" i="12"/>
  <c r="X1120" i="12"/>
  <c r="X1121" i="12"/>
  <c r="X1122" i="12"/>
  <c r="X1123" i="12"/>
  <c r="X1124" i="12"/>
  <c r="X1125" i="12"/>
  <c r="X1126" i="12"/>
  <c r="X1127" i="12"/>
  <c r="X1128" i="12"/>
  <c r="X1129" i="12"/>
  <c r="X1130" i="12"/>
  <c r="X1131" i="12"/>
  <c r="X1132" i="12"/>
  <c r="X1133" i="12"/>
  <c r="X1134" i="12"/>
  <c r="X1135" i="12"/>
  <c r="X1136" i="12"/>
  <c r="X1137" i="12"/>
  <c r="X1138" i="12"/>
  <c r="X1139" i="12"/>
  <c r="X1140" i="12"/>
  <c r="X1141" i="12"/>
  <c r="X1142" i="12"/>
  <c r="X1143" i="12"/>
  <c r="X1144" i="12"/>
  <c r="X1145" i="12"/>
  <c r="X1146" i="12"/>
  <c r="X1147" i="12"/>
  <c r="X1148" i="12"/>
  <c r="X1149" i="12"/>
  <c r="X1150" i="12"/>
  <c r="X1151" i="12"/>
  <c r="X1152" i="12"/>
  <c r="X1153" i="12"/>
  <c r="X1154" i="12"/>
  <c r="X1155" i="12"/>
  <c r="X1156" i="12"/>
  <c r="X1157" i="12"/>
  <c r="X1158" i="12"/>
  <c r="X1159" i="12"/>
  <c r="X1160" i="12"/>
  <c r="X1161" i="12"/>
  <c r="X1162" i="12"/>
  <c r="X6" i="12" l="1"/>
  <c r="AQ6" i="14" l="1"/>
  <c r="AP6" i="14"/>
  <c r="A1" i="14"/>
  <c r="AS16" i="14"/>
  <c r="AS17" i="14"/>
  <c r="AS18" i="14"/>
  <c r="AS19" i="14"/>
  <c r="AS20" i="14"/>
  <c r="AS21" i="14"/>
  <c r="AS22" i="14"/>
  <c r="AS23" i="14"/>
  <c r="AS24" i="14"/>
  <c r="AS25" i="14"/>
  <c r="AS26" i="14"/>
  <c r="AS27" i="14"/>
  <c r="AS28" i="14"/>
  <c r="AS29" i="14"/>
  <c r="AS30" i="14"/>
  <c r="AS31" i="14"/>
  <c r="AS32" i="14"/>
  <c r="AS33" i="14"/>
  <c r="AS34" i="14"/>
  <c r="AS35" i="14"/>
  <c r="AS36" i="14"/>
  <c r="AS37" i="14"/>
  <c r="AS38" i="14"/>
  <c r="AS39" i="14"/>
  <c r="AS40" i="14"/>
  <c r="AS41" i="14"/>
  <c r="AS42" i="14"/>
  <c r="AS43" i="14"/>
  <c r="AS44" i="14"/>
  <c r="AS45" i="14"/>
  <c r="AS46" i="14"/>
  <c r="AS47" i="14"/>
  <c r="AS48" i="14"/>
  <c r="AS49" i="14"/>
  <c r="AS50" i="14"/>
  <c r="AS51" i="14"/>
  <c r="AS52" i="14"/>
  <c r="AS53" i="14"/>
  <c r="AS54" i="14"/>
  <c r="AS55" i="14"/>
  <c r="AS56" i="14"/>
  <c r="AS57" i="14"/>
  <c r="AS58" i="14"/>
  <c r="AS59" i="14"/>
  <c r="AS60" i="14"/>
  <c r="AS61" i="14"/>
  <c r="AS62" i="14"/>
  <c r="AS63" i="14"/>
  <c r="AS64" i="14"/>
  <c r="AS65" i="14"/>
  <c r="AS66" i="14"/>
  <c r="AV13" i="14"/>
  <c r="AV14" i="14"/>
  <c r="AV15" i="14"/>
  <c r="AV16" i="14"/>
  <c r="AV17" i="14"/>
  <c r="AV18" i="14"/>
  <c r="AV19" i="14"/>
  <c r="AV20" i="14"/>
  <c r="AV21" i="14"/>
  <c r="AV22" i="14"/>
  <c r="AV23" i="14"/>
  <c r="AV24" i="14"/>
  <c r="AV25" i="14"/>
  <c r="AV26" i="14"/>
  <c r="AV27" i="14"/>
  <c r="AV28" i="14"/>
  <c r="AV29" i="14"/>
  <c r="AV30" i="14"/>
  <c r="AV31" i="14"/>
  <c r="AV32" i="14"/>
  <c r="AV33" i="14"/>
  <c r="AV34" i="14"/>
  <c r="AV35" i="14"/>
  <c r="AV36" i="14"/>
  <c r="AV37" i="14"/>
  <c r="AV38" i="14"/>
  <c r="AV39" i="14"/>
  <c r="AV40" i="14"/>
  <c r="AV41" i="14"/>
  <c r="AV42" i="14"/>
  <c r="AV43" i="14"/>
  <c r="AV44" i="14"/>
  <c r="AV45" i="14"/>
  <c r="AV46" i="14"/>
  <c r="AV47" i="14"/>
  <c r="AV48" i="14"/>
  <c r="AV49" i="14"/>
  <c r="AV50" i="14"/>
  <c r="AV51" i="14"/>
  <c r="AV52" i="14"/>
  <c r="AV53" i="14"/>
  <c r="AV54" i="14"/>
  <c r="AV55" i="14"/>
  <c r="AV56" i="14"/>
  <c r="AV57" i="14"/>
  <c r="AV58" i="14"/>
  <c r="AV59" i="14"/>
  <c r="AV60" i="14"/>
  <c r="AV61" i="14"/>
  <c r="AV62" i="14"/>
  <c r="AV63" i="14"/>
  <c r="AV64" i="14"/>
  <c r="AV65" i="14"/>
  <c r="AV66" i="14"/>
  <c r="AV8" i="14"/>
  <c r="AV9" i="14"/>
  <c r="AV10" i="14"/>
  <c r="AV11" i="14"/>
  <c r="AV12" i="14"/>
  <c r="AV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7" i="14"/>
  <c r="C6" i="14"/>
  <c r="E7" i="18" s="1"/>
  <c r="D6" i="14"/>
  <c r="F7" i="18" s="1"/>
  <c r="E6" i="14"/>
  <c r="G7" i="18" s="1"/>
  <c r="F6" i="14"/>
  <c r="H7" i="18" s="1"/>
  <c r="Y7" i="12" l="1"/>
  <c r="Y9" i="12"/>
  <c r="Y11" i="12"/>
  <c r="Y13" i="12"/>
  <c r="Y15" i="12"/>
  <c r="Y17" i="12"/>
  <c r="Y19" i="12"/>
  <c r="Y21" i="12"/>
  <c r="Y23" i="12"/>
  <c r="Y25" i="12"/>
  <c r="Y27" i="12"/>
  <c r="Y29" i="12"/>
  <c r="Y31" i="12"/>
  <c r="Y33" i="12"/>
  <c r="Y35" i="12"/>
  <c r="Y37" i="12"/>
  <c r="Y39" i="12"/>
  <c r="Y41" i="12"/>
  <c r="Y43" i="12"/>
  <c r="Y45" i="12"/>
  <c r="Y47" i="12"/>
  <c r="Y49" i="12"/>
  <c r="Y51" i="12"/>
  <c r="Y53" i="12"/>
  <c r="Y55" i="12"/>
  <c r="Y57" i="12"/>
  <c r="Y59" i="12"/>
  <c r="Y61" i="12"/>
  <c r="Y63" i="12"/>
  <c r="Y65" i="12"/>
  <c r="Y67" i="12"/>
  <c r="Y69" i="12"/>
  <c r="Y71" i="12"/>
  <c r="Y73" i="12"/>
  <c r="Y75" i="12"/>
  <c r="Y77" i="12"/>
  <c r="Y79" i="12"/>
  <c r="Y81" i="12"/>
  <c r="Y83" i="12"/>
  <c r="Y85" i="12"/>
  <c r="Y87" i="12"/>
  <c r="Y89" i="12"/>
  <c r="Y91" i="12"/>
  <c r="Y93" i="12"/>
  <c r="Y95" i="12"/>
  <c r="Y97" i="12"/>
  <c r="Y99" i="12"/>
  <c r="Y101" i="12"/>
  <c r="Y103" i="12"/>
  <c r="Y105" i="12"/>
  <c r="Y107" i="12"/>
  <c r="Y109" i="12"/>
  <c r="Y111" i="12"/>
  <c r="Y113" i="12"/>
  <c r="Y115" i="12"/>
  <c r="Y117" i="12"/>
  <c r="Y119" i="12"/>
  <c r="Y121" i="12"/>
  <c r="Y123" i="12"/>
  <c r="Y125" i="12"/>
  <c r="Y127" i="12"/>
  <c r="Y129" i="12"/>
  <c r="Y131" i="12"/>
  <c r="Y133" i="12"/>
  <c r="Y135" i="12"/>
  <c r="Y137" i="12"/>
  <c r="Y139" i="12"/>
  <c r="Y141" i="12"/>
  <c r="Y143" i="12"/>
  <c r="Y145" i="12"/>
  <c r="Y147" i="12"/>
  <c r="Y149" i="12"/>
  <c r="Y151" i="12"/>
  <c r="Y153" i="12"/>
  <c r="Y155" i="12"/>
  <c r="Y157" i="12"/>
  <c r="Y159" i="12"/>
  <c r="Y161" i="12"/>
  <c r="Y163" i="12"/>
  <c r="Y165" i="12"/>
  <c r="Y167" i="12"/>
  <c r="Y169" i="12"/>
  <c r="Y171" i="12"/>
  <c r="Y173" i="12"/>
  <c r="Y175" i="12"/>
  <c r="Y8" i="12"/>
  <c r="Y12" i="12"/>
  <c r="Y16" i="12"/>
  <c r="Y20" i="12"/>
  <c r="Y24" i="12"/>
  <c r="Y28" i="12"/>
  <c r="Y32" i="12"/>
  <c r="Y36" i="12"/>
  <c r="Y40" i="12"/>
  <c r="Y44" i="12"/>
  <c r="Y48" i="12"/>
  <c r="Y52" i="12"/>
  <c r="Y56" i="12"/>
  <c r="Y60" i="12"/>
  <c r="Y64" i="12"/>
  <c r="Y68" i="12"/>
  <c r="Y72" i="12"/>
  <c r="Y76" i="12"/>
  <c r="Y80" i="12"/>
  <c r="Y84" i="12"/>
  <c r="Y88" i="12"/>
  <c r="Y92" i="12"/>
  <c r="Y96" i="12"/>
  <c r="Y100" i="12"/>
  <c r="Y104" i="12"/>
  <c r="Y108" i="12"/>
  <c r="Y112" i="12"/>
  <c r="Y116" i="12"/>
  <c r="Y120" i="12"/>
  <c r="Y124" i="12"/>
  <c r="Y128" i="12"/>
  <c r="Y132" i="12"/>
  <c r="Y136" i="12"/>
  <c r="Y140" i="12"/>
  <c r="Y144" i="12"/>
  <c r="Y148" i="12"/>
  <c r="Y152" i="12"/>
  <c r="Y156" i="12"/>
  <c r="Y160" i="12"/>
  <c r="Y164" i="12"/>
  <c r="Y168" i="12"/>
  <c r="Y172" i="12"/>
  <c r="Y176" i="12"/>
  <c r="Y178" i="12"/>
  <c r="Y180" i="12"/>
  <c r="Y182" i="12"/>
  <c r="Y184" i="12"/>
  <c r="Y186" i="12"/>
  <c r="Y188" i="12"/>
  <c r="Y190" i="12"/>
  <c r="Y192" i="12"/>
  <c r="Y194" i="12"/>
  <c r="Y196" i="12"/>
  <c r="Y198" i="12"/>
  <c r="Y200" i="12"/>
  <c r="Y202" i="12"/>
  <c r="Y204" i="12"/>
  <c r="Y206" i="12"/>
  <c r="Y208" i="12"/>
  <c r="Y210" i="12"/>
  <c r="Y212" i="12"/>
  <c r="Y214" i="12"/>
  <c r="Y216" i="12"/>
  <c r="Y218" i="12"/>
  <c r="Y220" i="12"/>
  <c r="Y222" i="12"/>
  <c r="Y224" i="12"/>
  <c r="Y226" i="12"/>
  <c r="Y228" i="12"/>
  <c r="Y230" i="12"/>
  <c r="Y232" i="12"/>
  <c r="Y234" i="12"/>
  <c r="Y236" i="12"/>
  <c r="Y238" i="12"/>
  <c r="Y240" i="12"/>
  <c r="Y242" i="12"/>
  <c r="Y244" i="12"/>
  <c r="Y246" i="12"/>
  <c r="Y248" i="12"/>
  <c r="Y250" i="12"/>
  <c r="Y252" i="12"/>
  <c r="Y254" i="12"/>
  <c r="Y256" i="12"/>
  <c r="Y258" i="12"/>
  <c r="Y260" i="12"/>
  <c r="Y262" i="12"/>
  <c r="Y264" i="12"/>
  <c r="Y266" i="12"/>
  <c r="Y268" i="12"/>
  <c r="Y270" i="12"/>
  <c r="Y272" i="12"/>
  <c r="Y274" i="12"/>
  <c r="Y276" i="12"/>
  <c r="Y278" i="12"/>
  <c r="Y280" i="12"/>
  <c r="Y282" i="12"/>
  <c r="Y284" i="12"/>
  <c r="Y286" i="12"/>
  <c r="Y10" i="12"/>
  <c r="Y18" i="12"/>
  <c r="Y22" i="12"/>
  <c r="Y26" i="12"/>
  <c r="Y30" i="12"/>
  <c r="Y34" i="12"/>
  <c r="Y38" i="12"/>
  <c r="Y42" i="12"/>
  <c r="Y46" i="12"/>
  <c r="Y50" i="12"/>
  <c r="Y58" i="12"/>
  <c r="Y62" i="12"/>
  <c r="Y70" i="12"/>
  <c r="Y78" i="12"/>
  <c r="Y86" i="12"/>
  <c r="Y94" i="12"/>
  <c r="Y102" i="12"/>
  <c r="Y110" i="12"/>
  <c r="Y118" i="12"/>
  <c r="Y126" i="12"/>
  <c r="Y134" i="12"/>
  <c r="Y142" i="12"/>
  <c r="Y150" i="12"/>
  <c r="Y158" i="12"/>
  <c r="Y166" i="12"/>
  <c r="Y174" i="12"/>
  <c r="Y179" i="12"/>
  <c r="Y183" i="12"/>
  <c r="Y187" i="12"/>
  <c r="Y191" i="12"/>
  <c r="Y197" i="12"/>
  <c r="Y201" i="12"/>
  <c r="Y205" i="12"/>
  <c r="Y209" i="12"/>
  <c r="Y281" i="12"/>
  <c r="Y287" i="12"/>
  <c r="Y6" i="12"/>
  <c r="Y14" i="12"/>
  <c r="Y54" i="12"/>
  <c r="Y66" i="12"/>
  <c r="Y74" i="12"/>
  <c r="Y82" i="12"/>
  <c r="Y90" i="12"/>
  <c r="Y98" i="12"/>
  <c r="Y106" i="12"/>
  <c r="Y114" i="12"/>
  <c r="Y122" i="12"/>
  <c r="Y130" i="12"/>
  <c r="Y138" i="12"/>
  <c r="Y146" i="12"/>
  <c r="Y154" i="12"/>
  <c r="Y162" i="12"/>
  <c r="Y170" i="12"/>
  <c r="Y177" i="12"/>
  <c r="Y181" i="12"/>
  <c r="Y185" i="12"/>
  <c r="Y189" i="12"/>
  <c r="Y193" i="12"/>
  <c r="Y195" i="12"/>
  <c r="Y199" i="12"/>
  <c r="Y203" i="12"/>
  <c r="Y207" i="12"/>
  <c r="Y211" i="12"/>
  <c r="Y213" i="12"/>
  <c r="Y215" i="12"/>
  <c r="Y217" i="12"/>
  <c r="Y219" i="12"/>
  <c r="Y221" i="12"/>
  <c r="Y223" i="12"/>
  <c r="Y225" i="12"/>
  <c r="Y227" i="12"/>
  <c r="Y229" i="12"/>
  <c r="Y231" i="12"/>
  <c r="Y233" i="12"/>
  <c r="Y235" i="12"/>
  <c r="Y237" i="12"/>
  <c r="Y239" i="12"/>
  <c r="Y241" i="12"/>
  <c r="Y243" i="12"/>
  <c r="Y245" i="12"/>
  <c r="Y247" i="12"/>
  <c r="Y249" i="12"/>
  <c r="Y251" i="12"/>
  <c r="Y253" i="12"/>
  <c r="Y255" i="12"/>
  <c r="Y257" i="12"/>
  <c r="Y259" i="12"/>
  <c r="Y261" i="12"/>
  <c r="Y263" i="12"/>
  <c r="Y265" i="12"/>
  <c r="Y267" i="12"/>
  <c r="Y269" i="12"/>
  <c r="Y271" i="12"/>
  <c r="Y273" i="12"/>
  <c r="Y275" i="12"/>
  <c r="Y277" i="12"/>
  <c r="Y279" i="12"/>
  <c r="Y283" i="12"/>
  <c r="Y285" i="12"/>
  <c r="R14" i="12"/>
  <c r="R16" i="12"/>
  <c r="R18" i="12"/>
  <c r="R20" i="12"/>
  <c r="R22" i="12"/>
  <c r="R24" i="12"/>
  <c r="R26" i="12"/>
  <c r="R28" i="12"/>
  <c r="R30" i="12"/>
  <c r="R32" i="12"/>
  <c r="R34" i="12"/>
  <c r="R36" i="12"/>
  <c r="R38" i="12"/>
  <c r="R40" i="12"/>
  <c r="R42" i="12"/>
  <c r="R44" i="12"/>
  <c r="R46" i="12"/>
  <c r="R48" i="12"/>
  <c r="R50" i="12"/>
  <c r="R52" i="12"/>
  <c r="R54" i="12"/>
  <c r="R56" i="12"/>
  <c r="R58" i="12"/>
  <c r="R60" i="12"/>
  <c r="R62" i="12"/>
  <c r="R64" i="12"/>
  <c r="R66" i="12"/>
  <c r="R68" i="12"/>
  <c r="R70" i="12"/>
  <c r="R72" i="12"/>
  <c r="R74" i="12"/>
  <c r="R76" i="12"/>
  <c r="R78" i="12"/>
  <c r="R80" i="12"/>
  <c r="R82" i="12"/>
  <c r="R84" i="12"/>
  <c r="R86" i="12"/>
  <c r="R88" i="12"/>
  <c r="R90" i="12"/>
  <c r="R92" i="12"/>
  <c r="R94" i="12"/>
  <c r="R96" i="12"/>
  <c r="R98" i="12"/>
  <c r="R100" i="12"/>
  <c r="R102" i="12"/>
  <c r="R104" i="12"/>
  <c r="R106" i="12"/>
  <c r="R108" i="12"/>
  <c r="R110" i="12"/>
  <c r="R112" i="12"/>
  <c r="R114" i="12"/>
  <c r="R116" i="12"/>
  <c r="R118" i="12"/>
  <c r="R120" i="12"/>
  <c r="R122" i="12"/>
  <c r="R124" i="12"/>
  <c r="R126" i="12"/>
  <c r="R128" i="12"/>
  <c r="R130" i="12"/>
  <c r="R132" i="12"/>
  <c r="R134" i="12"/>
  <c r="R136" i="12"/>
  <c r="R138" i="12"/>
  <c r="R140" i="12"/>
  <c r="R142" i="12"/>
  <c r="R144" i="12"/>
  <c r="R146" i="12"/>
  <c r="R148" i="12"/>
  <c r="R150" i="12"/>
  <c r="R152" i="12"/>
  <c r="R154" i="12"/>
  <c r="R156" i="12"/>
  <c r="R158" i="12"/>
  <c r="R160" i="12"/>
  <c r="R162" i="12"/>
  <c r="R164" i="12"/>
  <c r="R166" i="12"/>
  <c r="R168" i="12"/>
  <c r="R170" i="12"/>
  <c r="R172" i="12"/>
  <c r="R174" i="12"/>
  <c r="R176" i="12"/>
  <c r="R178" i="12"/>
  <c r="R180" i="12"/>
  <c r="R182" i="12"/>
  <c r="R184" i="12"/>
  <c r="R186" i="12"/>
  <c r="R188" i="12"/>
  <c r="R190" i="12"/>
  <c r="R192" i="12"/>
  <c r="R194" i="12"/>
  <c r="R196" i="12"/>
  <c r="R198" i="12"/>
  <c r="R200" i="12"/>
  <c r="R202" i="12"/>
  <c r="R204" i="12"/>
  <c r="R206" i="12"/>
  <c r="R208" i="12"/>
  <c r="R210" i="12"/>
  <c r="R212" i="12"/>
  <c r="R214" i="12"/>
  <c r="R216" i="12"/>
  <c r="R218" i="12"/>
  <c r="R220" i="12"/>
  <c r="R222" i="12"/>
  <c r="R224" i="12"/>
  <c r="R15" i="12"/>
  <c r="R17" i="12"/>
  <c r="R19" i="12"/>
  <c r="R21" i="12"/>
  <c r="R23" i="12"/>
  <c r="R25" i="12"/>
  <c r="R27" i="12"/>
  <c r="R29" i="12"/>
  <c r="R31" i="12"/>
  <c r="R33" i="12"/>
  <c r="R35" i="12"/>
  <c r="R37" i="12"/>
  <c r="R39" i="12"/>
  <c r="R41" i="12"/>
  <c r="R43" i="12"/>
  <c r="R45" i="12"/>
  <c r="R47" i="12"/>
  <c r="R49" i="12"/>
  <c r="R51" i="12"/>
  <c r="R53" i="12"/>
  <c r="R55" i="12"/>
  <c r="R57" i="12"/>
  <c r="R59" i="12"/>
  <c r="R61" i="12"/>
  <c r="R63" i="12"/>
  <c r="R65" i="12"/>
  <c r="R67" i="12"/>
  <c r="R69" i="12"/>
  <c r="R71" i="12"/>
  <c r="R73" i="12"/>
  <c r="R75" i="12"/>
  <c r="R77" i="12"/>
  <c r="R79" i="12"/>
  <c r="R81" i="12"/>
  <c r="R83" i="12"/>
  <c r="R85" i="12"/>
  <c r="R87" i="12"/>
  <c r="R89" i="12"/>
  <c r="R91" i="12"/>
  <c r="R93" i="12"/>
  <c r="R95" i="12"/>
  <c r="R97" i="12"/>
  <c r="R99" i="12"/>
  <c r="R101" i="12"/>
  <c r="R103" i="12"/>
  <c r="R105" i="12"/>
  <c r="R107" i="12"/>
  <c r="R109" i="12"/>
  <c r="R111" i="12"/>
  <c r="R113" i="12"/>
  <c r="R115" i="12"/>
  <c r="R117" i="12"/>
  <c r="R119" i="12"/>
  <c r="R121" i="12"/>
  <c r="R123" i="12"/>
  <c r="R125" i="12"/>
  <c r="R127" i="12"/>
  <c r="R129" i="12"/>
  <c r="R131" i="12"/>
  <c r="R133" i="12"/>
  <c r="R135" i="12"/>
  <c r="R137" i="12"/>
  <c r="R139" i="12"/>
  <c r="R141" i="12"/>
  <c r="R143" i="12"/>
  <c r="R145" i="12"/>
  <c r="R147" i="12"/>
  <c r="R149" i="12"/>
  <c r="R151" i="12"/>
  <c r="R153" i="12"/>
  <c r="R155" i="12"/>
  <c r="R157" i="12"/>
  <c r="R159" i="12"/>
  <c r="R161" i="12"/>
  <c r="R163" i="12"/>
  <c r="R165" i="12"/>
  <c r="R167" i="12"/>
  <c r="R169" i="12"/>
  <c r="R171" i="12"/>
  <c r="R173" i="12"/>
  <c r="R175" i="12"/>
  <c r="R177" i="12"/>
  <c r="R179" i="12"/>
  <c r="R181" i="12"/>
  <c r="R183" i="12"/>
  <c r="R185" i="12"/>
  <c r="R189" i="12"/>
  <c r="R193" i="12"/>
  <c r="R197" i="12"/>
  <c r="R201" i="12"/>
  <c r="R205" i="12"/>
  <c r="R209" i="12"/>
  <c r="R213" i="12"/>
  <c r="R217" i="12"/>
  <c r="R221" i="12"/>
  <c r="R225" i="12"/>
  <c r="R227" i="12"/>
  <c r="R229" i="12"/>
  <c r="R231" i="12"/>
  <c r="R233" i="12"/>
  <c r="R235" i="12"/>
  <c r="R237" i="12"/>
  <c r="R239" i="12"/>
  <c r="R241" i="12"/>
  <c r="R243" i="12"/>
  <c r="R245" i="12"/>
  <c r="R247" i="12"/>
  <c r="R249" i="12"/>
  <c r="R251" i="12"/>
  <c r="R253" i="12"/>
  <c r="R255" i="12"/>
  <c r="R257" i="12"/>
  <c r="R259" i="12"/>
  <c r="R261" i="12"/>
  <c r="R263" i="12"/>
  <c r="R265" i="12"/>
  <c r="R267" i="12"/>
  <c r="R269" i="12"/>
  <c r="R271" i="12"/>
  <c r="R273" i="12"/>
  <c r="R275" i="12"/>
  <c r="R277" i="12"/>
  <c r="R279" i="12"/>
  <c r="R281" i="12"/>
  <c r="R283" i="12"/>
  <c r="R285" i="12"/>
  <c r="R287" i="12"/>
  <c r="R187" i="12"/>
  <c r="R191" i="12"/>
  <c r="R195" i="12"/>
  <c r="R199" i="12"/>
  <c r="R203" i="12"/>
  <c r="R207" i="12"/>
  <c r="R211" i="12"/>
  <c r="R215" i="12"/>
  <c r="R219" i="12"/>
  <c r="R223" i="12"/>
  <c r="R226" i="12"/>
  <c r="R228" i="12"/>
  <c r="R230" i="12"/>
  <c r="R232" i="12"/>
  <c r="R234" i="12"/>
  <c r="R236" i="12"/>
  <c r="R238" i="12"/>
  <c r="R240" i="12"/>
  <c r="R242" i="12"/>
  <c r="R244" i="12"/>
  <c r="R246" i="12"/>
  <c r="R248" i="12"/>
  <c r="R250" i="12"/>
  <c r="R252" i="12"/>
  <c r="R254" i="12"/>
  <c r="R256" i="12"/>
  <c r="R258" i="12"/>
  <c r="R260" i="12"/>
  <c r="R262" i="12"/>
  <c r="R264" i="12"/>
  <c r="R266" i="12"/>
  <c r="R268" i="12"/>
  <c r="R270" i="12"/>
  <c r="R272" i="12"/>
  <c r="R274" i="12"/>
  <c r="R276" i="12"/>
  <c r="R278" i="12"/>
  <c r="R280" i="12"/>
  <c r="R282" i="12"/>
  <c r="R284" i="12"/>
  <c r="R286" i="12"/>
  <c r="R7" i="12"/>
  <c r="R9" i="12"/>
  <c r="R11" i="12"/>
  <c r="R13" i="12"/>
  <c r="R6" i="12"/>
  <c r="R8" i="12"/>
  <c r="R10" i="12"/>
  <c r="R12" i="12"/>
  <c r="W7" i="12"/>
  <c r="W8" i="12"/>
  <c r="W9" i="12"/>
  <c r="W10" i="12"/>
  <c r="W11" i="12"/>
  <c r="W12" i="12"/>
  <c r="W13" i="12"/>
  <c r="W14" i="12"/>
  <c r="W15" i="12"/>
  <c r="W16" i="12"/>
  <c r="W17" i="12"/>
  <c r="W18" i="12"/>
  <c r="W19" i="12"/>
  <c r="W20" i="12"/>
  <c r="W21" i="12"/>
  <c r="W22" i="12"/>
  <c r="W23" i="12"/>
  <c r="W24" i="12"/>
  <c r="W25" i="12"/>
  <c r="W26" i="12"/>
  <c r="W27" i="12"/>
  <c r="W28" i="12"/>
  <c r="W29" i="12"/>
  <c r="W30" i="12"/>
  <c r="W31" i="12"/>
  <c r="W32" i="12"/>
  <c r="W33" i="12"/>
  <c r="W34" i="12"/>
  <c r="W35" i="12"/>
  <c r="W36" i="12"/>
  <c r="W37" i="12"/>
  <c r="W38" i="12"/>
  <c r="W39" i="12"/>
  <c r="W40" i="12"/>
  <c r="W41" i="12"/>
  <c r="W42" i="12"/>
  <c r="W43" i="12"/>
  <c r="W44" i="12"/>
  <c r="W45" i="12"/>
  <c r="W46" i="12"/>
  <c r="W47" i="12"/>
  <c r="W48" i="12"/>
  <c r="W49" i="12"/>
  <c r="W50" i="12"/>
  <c r="W51" i="12"/>
  <c r="W52" i="12"/>
  <c r="W53" i="12"/>
  <c r="W54" i="12"/>
  <c r="W55" i="12"/>
  <c r="W56" i="12"/>
  <c r="W57" i="12"/>
  <c r="W58" i="12"/>
  <c r="W59" i="12"/>
  <c r="W60" i="12"/>
  <c r="W61" i="12"/>
  <c r="W62" i="12"/>
  <c r="W63" i="12"/>
  <c r="W64" i="12"/>
  <c r="W65" i="12"/>
  <c r="W66" i="12"/>
  <c r="W67" i="12"/>
  <c r="W68" i="12"/>
  <c r="W69" i="12"/>
  <c r="W70" i="12"/>
  <c r="W71" i="12"/>
  <c r="W72" i="12"/>
  <c r="W73" i="12"/>
  <c r="W74" i="12"/>
  <c r="W75" i="12"/>
  <c r="W76" i="12"/>
  <c r="W77" i="12"/>
  <c r="W78" i="12"/>
  <c r="W79" i="12"/>
  <c r="W80" i="12"/>
  <c r="W81" i="12"/>
  <c r="W82" i="12"/>
  <c r="W83" i="12"/>
  <c r="W84" i="12"/>
  <c r="W85" i="12"/>
  <c r="W86" i="12"/>
  <c r="W87" i="12"/>
  <c r="W88" i="12"/>
  <c r="W89" i="12"/>
  <c r="W90" i="12"/>
  <c r="W91" i="12"/>
  <c r="W92" i="12"/>
  <c r="W93" i="12"/>
  <c r="W94" i="12"/>
  <c r="W95" i="12"/>
  <c r="W96" i="12"/>
  <c r="W97" i="12"/>
  <c r="W98" i="12"/>
  <c r="W99" i="12"/>
  <c r="W100" i="12"/>
  <c r="W101" i="12"/>
  <c r="W102" i="12"/>
  <c r="W103" i="12"/>
  <c r="W104" i="12"/>
  <c r="W105" i="12"/>
  <c r="W106" i="12"/>
  <c r="W107" i="12"/>
  <c r="W108" i="12"/>
  <c r="W109" i="12"/>
  <c r="W110" i="12"/>
  <c r="W111" i="12"/>
  <c r="W112" i="12"/>
  <c r="W113" i="12"/>
  <c r="W114" i="12"/>
  <c r="W115" i="12"/>
  <c r="W116" i="12"/>
  <c r="W117" i="12"/>
  <c r="W118" i="12"/>
  <c r="W119" i="12"/>
  <c r="W120" i="12"/>
  <c r="W121" i="12"/>
  <c r="W122" i="12"/>
  <c r="W123" i="12"/>
  <c r="W124" i="12"/>
  <c r="W125" i="12"/>
  <c r="W126" i="12"/>
  <c r="W127" i="12"/>
  <c r="W128" i="12"/>
  <c r="W129" i="12"/>
  <c r="W130" i="12"/>
  <c r="W131" i="12"/>
  <c r="W132" i="12"/>
  <c r="W133" i="12"/>
  <c r="W134" i="12"/>
  <c r="W135" i="12"/>
  <c r="W136" i="12"/>
  <c r="W137" i="12"/>
  <c r="W138" i="12"/>
  <c r="W139" i="12"/>
  <c r="W140" i="12"/>
  <c r="W141" i="12"/>
  <c r="W142" i="12"/>
  <c r="W143" i="12"/>
  <c r="W144" i="12"/>
  <c r="W145" i="12"/>
  <c r="W146" i="12"/>
  <c r="W147" i="12"/>
  <c r="W148" i="12"/>
  <c r="W149" i="12"/>
  <c r="W150" i="12"/>
  <c r="W151" i="12"/>
  <c r="W152" i="12"/>
  <c r="W153" i="12"/>
  <c r="W154" i="12"/>
  <c r="W155" i="12"/>
  <c r="W156" i="12"/>
  <c r="W157" i="12"/>
  <c r="W158" i="12"/>
  <c r="W159" i="12"/>
  <c r="W160" i="12"/>
  <c r="W161" i="12"/>
  <c r="W162" i="12"/>
  <c r="W163" i="12"/>
  <c r="W164" i="12"/>
  <c r="W165" i="12"/>
  <c r="W166" i="12"/>
  <c r="W167" i="12"/>
  <c r="W168" i="12"/>
  <c r="W169" i="12"/>
  <c r="W170" i="12"/>
  <c r="W171" i="12"/>
  <c r="W172" i="12"/>
  <c r="W173" i="12"/>
  <c r="W174" i="12"/>
  <c r="W175" i="12"/>
  <c r="W176" i="12"/>
  <c r="W177" i="12"/>
  <c r="W178" i="12"/>
  <c r="W179" i="12"/>
  <c r="W180" i="12"/>
  <c r="W181" i="12"/>
  <c r="W182" i="12"/>
  <c r="W183" i="12"/>
  <c r="W184" i="12"/>
  <c r="W185" i="12"/>
  <c r="W186" i="12"/>
  <c r="W187" i="12"/>
  <c r="W188" i="12"/>
  <c r="W189" i="12"/>
  <c r="W190" i="12"/>
  <c r="W191" i="12"/>
  <c r="W192" i="12"/>
  <c r="W193" i="12"/>
  <c r="W194" i="12"/>
  <c r="W195" i="12"/>
  <c r="W196" i="12"/>
  <c r="W197" i="12"/>
  <c r="W198" i="12"/>
  <c r="W199" i="12"/>
  <c r="W200" i="12"/>
  <c r="W201" i="12"/>
  <c r="W202" i="12"/>
  <c r="W203" i="12"/>
  <c r="W204" i="12"/>
  <c r="W205" i="12"/>
  <c r="W206" i="12"/>
  <c r="W207" i="12"/>
  <c r="W208" i="12"/>
  <c r="W209" i="12"/>
  <c r="W210" i="12"/>
  <c r="W211" i="12"/>
  <c r="W212" i="12"/>
  <c r="W213" i="12"/>
  <c r="W214" i="12"/>
  <c r="W215" i="12"/>
  <c r="W216" i="12"/>
  <c r="W217" i="12"/>
  <c r="W218" i="12"/>
  <c r="W219" i="12"/>
  <c r="W220" i="12"/>
  <c r="W221" i="12"/>
  <c r="W222" i="12"/>
  <c r="W223" i="12"/>
  <c r="W224" i="12"/>
  <c r="W225" i="12"/>
  <c r="W226" i="12"/>
  <c r="W227" i="12"/>
  <c r="W228" i="12"/>
  <c r="W229" i="12"/>
  <c r="W230" i="12"/>
  <c r="W231" i="12"/>
  <c r="W232" i="12"/>
  <c r="W233" i="12"/>
  <c r="W234" i="12"/>
  <c r="W235" i="12"/>
  <c r="W236" i="12"/>
  <c r="W237" i="12"/>
  <c r="W238" i="12"/>
  <c r="W239" i="12"/>
  <c r="W240" i="12"/>
  <c r="W241" i="12"/>
  <c r="W242" i="12"/>
  <c r="W243" i="12"/>
  <c r="W244" i="12"/>
  <c r="W245" i="12"/>
  <c r="W246" i="12"/>
  <c r="W247" i="12"/>
  <c r="W248" i="12"/>
  <c r="W249" i="12"/>
  <c r="W250" i="12"/>
  <c r="W251" i="12"/>
  <c r="W252" i="12"/>
  <c r="W253" i="12"/>
  <c r="W254" i="12"/>
  <c r="W255" i="12"/>
  <c r="W256" i="12"/>
  <c r="W257" i="12"/>
  <c r="W258" i="12"/>
  <c r="W259" i="12"/>
  <c r="W260" i="12"/>
  <c r="W261" i="12"/>
  <c r="W262" i="12"/>
  <c r="W263" i="12"/>
  <c r="W264" i="12"/>
  <c r="W265" i="12"/>
  <c r="W266" i="12"/>
  <c r="W267" i="12"/>
  <c r="W268" i="12"/>
  <c r="W269" i="12"/>
  <c r="W270" i="12"/>
  <c r="W271" i="12"/>
  <c r="W272" i="12"/>
  <c r="W273" i="12"/>
  <c r="W274" i="12"/>
  <c r="W275" i="12"/>
  <c r="W276" i="12"/>
  <c r="W277" i="12"/>
  <c r="W278" i="12"/>
  <c r="W279" i="12"/>
  <c r="W280" i="12"/>
  <c r="W281" i="12"/>
  <c r="W282" i="12"/>
  <c r="W283" i="12"/>
  <c r="W284" i="12"/>
  <c r="W285" i="12"/>
  <c r="W286" i="12"/>
  <c r="W287" i="12"/>
  <c r="W288" i="12"/>
  <c r="W289" i="12"/>
  <c r="W290" i="12"/>
  <c r="W291" i="12"/>
  <c r="W292" i="12"/>
  <c r="W293" i="12"/>
  <c r="W294" i="12"/>
  <c r="W295" i="12"/>
  <c r="W296" i="12"/>
  <c r="W297" i="12"/>
  <c r="W298" i="12"/>
  <c r="W299" i="12"/>
  <c r="W300" i="12"/>
  <c r="W301" i="12"/>
  <c r="W302" i="12"/>
  <c r="W303" i="12"/>
  <c r="W304" i="12"/>
  <c r="W305" i="12"/>
  <c r="W306" i="12"/>
  <c r="W307" i="12"/>
  <c r="W308" i="12"/>
  <c r="W309" i="12"/>
  <c r="W310" i="12"/>
  <c r="W311" i="12"/>
  <c r="W312" i="12"/>
  <c r="W313" i="12"/>
  <c r="W314" i="12"/>
  <c r="W315" i="12"/>
  <c r="W316" i="12"/>
  <c r="W317" i="12"/>
  <c r="W318" i="12"/>
  <c r="W319" i="12"/>
  <c r="W320" i="12"/>
  <c r="W321" i="12"/>
  <c r="W322" i="12"/>
  <c r="W323" i="12"/>
  <c r="W324" i="12"/>
  <c r="W325" i="12"/>
  <c r="W326" i="12"/>
  <c r="W327" i="12"/>
  <c r="W328" i="12"/>
  <c r="W329" i="12"/>
  <c r="W330" i="12"/>
  <c r="W331" i="12"/>
  <c r="W332" i="12"/>
  <c r="W333" i="12"/>
  <c r="W334" i="12"/>
  <c r="W335" i="12"/>
  <c r="W336" i="12"/>
  <c r="W337" i="12"/>
  <c r="W338" i="12"/>
  <c r="W339" i="12"/>
  <c r="W340" i="12"/>
  <c r="W341" i="12"/>
  <c r="W342" i="12"/>
  <c r="W343" i="12"/>
  <c r="W344" i="12"/>
  <c r="W345" i="12"/>
  <c r="W346" i="12"/>
  <c r="W347" i="12"/>
  <c r="W348" i="12"/>
  <c r="W349" i="12"/>
  <c r="W350" i="12"/>
  <c r="W351" i="12"/>
  <c r="W352" i="12"/>
  <c r="W353" i="12"/>
  <c r="W354" i="12"/>
  <c r="W355" i="12"/>
  <c r="W356" i="12"/>
  <c r="W357" i="12"/>
  <c r="W358" i="12"/>
  <c r="W359" i="12"/>
  <c r="W360" i="12"/>
  <c r="W361" i="12"/>
  <c r="W362" i="12"/>
  <c r="W363" i="12"/>
  <c r="W364" i="12"/>
  <c r="W365" i="12"/>
  <c r="W366" i="12"/>
  <c r="W367" i="12"/>
  <c r="W368" i="12"/>
  <c r="W369" i="12"/>
  <c r="W370" i="12"/>
  <c r="W371" i="12"/>
  <c r="W372" i="12"/>
  <c r="W373" i="12"/>
  <c r="W374" i="12"/>
  <c r="W375" i="12"/>
  <c r="W376" i="12"/>
  <c r="W377" i="12"/>
  <c r="W378" i="12"/>
  <c r="W379" i="12"/>
  <c r="W380" i="12"/>
  <c r="W381" i="12"/>
  <c r="W382" i="12"/>
  <c r="W383" i="12"/>
  <c r="W384" i="12"/>
  <c r="W385" i="12"/>
  <c r="W386" i="12"/>
  <c r="W387" i="12"/>
  <c r="W388" i="12"/>
  <c r="W389" i="12"/>
  <c r="W390" i="12"/>
  <c r="W391" i="12"/>
  <c r="W392" i="12"/>
  <c r="W393" i="12"/>
  <c r="W394" i="12"/>
  <c r="W395" i="12"/>
  <c r="W396" i="12"/>
  <c r="W397" i="12"/>
  <c r="W398" i="12"/>
  <c r="W399" i="12"/>
  <c r="W400" i="12"/>
  <c r="W401" i="12"/>
  <c r="W402" i="12"/>
  <c r="W403" i="12"/>
  <c r="W404" i="12"/>
  <c r="W405" i="12"/>
  <c r="W406" i="12"/>
  <c r="W407" i="12"/>
  <c r="W408" i="12"/>
  <c r="W409" i="12"/>
  <c r="W410" i="12"/>
  <c r="W411" i="12"/>
  <c r="W412" i="12"/>
  <c r="W413" i="12"/>
  <c r="W414" i="12"/>
  <c r="W415" i="12"/>
  <c r="W416" i="12"/>
  <c r="W417" i="12"/>
  <c r="W418" i="12"/>
  <c r="W419" i="12"/>
  <c r="W420" i="12"/>
  <c r="W421" i="12"/>
  <c r="W422" i="12"/>
  <c r="W423" i="12"/>
  <c r="W424" i="12"/>
  <c r="W425" i="12"/>
  <c r="W426" i="12"/>
  <c r="W427" i="12"/>
  <c r="W428" i="12"/>
  <c r="W429" i="12"/>
  <c r="W430" i="12"/>
  <c r="W431" i="12"/>
  <c r="W432" i="12"/>
  <c r="W433" i="12"/>
  <c r="W434" i="12"/>
  <c r="W435" i="12"/>
  <c r="W436" i="12"/>
  <c r="W437" i="12"/>
  <c r="W438" i="12"/>
  <c r="W439" i="12"/>
  <c r="W440" i="12"/>
  <c r="W441" i="12"/>
  <c r="W442" i="12"/>
  <c r="W443" i="12"/>
  <c r="W444" i="12"/>
  <c r="W445" i="12"/>
  <c r="W446" i="12"/>
  <c r="W447" i="12"/>
  <c r="W448" i="12"/>
  <c r="W449" i="12"/>
  <c r="W450" i="12"/>
  <c r="W451" i="12"/>
  <c r="W452" i="12"/>
  <c r="W453" i="12"/>
  <c r="W454" i="12"/>
  <c r="W455" i="12"/>
  <c r="W456" i="12"/>
  <c r="W457" i="12"/>
  <c r="W458" i="12"/>
  <c r="W459" i="12"/>
  <c r="W460" i="12"/>
  <c r="W461" i="12"/>
  <c r="W462" i="12"/>
  <c r="W463" i="12"/>
  <c r="W464" i="12"/>
  <c r="W465" i="12"/>
  <c r="W466" i="12"/>
  <c r="W467" i="12"/>
  <c r="W468" i="12"/>
  <c r="W469" i="12"/>
  <c r="W470" i="12"/>
  <c r="W471" i="12"/>
  <c r="W472" i="12"/>
  <c r="W473" i="12"/>
  <c r="W474" i="12"/>
  <c r="W475" i="12"/>
  <c r="W476" i="12"/>
  <c r="W477" i="12"/>
  <c r="W478" i="12"/>
  <c r="W479" i="12"/>
  <c r="W480" i="12"/>
  <c r="W481" i="12"/>
  <c r="W482" i="12"/>
  <c r="W483" i="12"/>
  <c r="W484" i="12"/>
  <c r="W485" i="12"/>
  <c r="W486" i="12"/>
  <c r="W487" i="12"/>
  <c r="W488" i="12"/>
  <c r="W489" i="12"/>
  <c r="W490" i="12"/>
  <c r="W491" i="12"/>
  <c r="W492" i="12"/>
  <c r="W493" i="12"/>
  <c r="W494" i="12"/>
  <c r="W495" i="12"/>
  <c r="W496" i="12"/>
  <c r="W497" i="12"/>
  <c r="W498" i="12"/>
  <c r="W499" i="12"/>
  <c r="W500" i="12"/>
  <c r="W501" i="12"/>
  <c r="W502" i="12"/>
  <c r="W503" i="12"/>
  <c r="W504" i="12"/>
  <c r="W505" i="12"/>
  <c r="W506" i="12"/>
  <c r="W507" i="12"/>
  <c r="W508" i="12"/>
  <c r="W509" i="12"/>
  <c r="W510" i="12"/>
  <c r="W511" i="12"/>
  <c r="W512" i="12"/>
  <c r="W513" i="12"/>
  <c r="W514" i="12"/>
  <c r="W515" i="12"/>
  <c r="W516" i="12"/>
  <c r="W517" i="12"/>
  <c r="W518" i="12"/>
  <c r="W519" i="12"/>
  <c r="W520" i="12"/>
  <c r="W521" i="12"/>
  <c r="W522" i="12"/>
  <c r="W523" i="12"/>
  <c r="W524" i="12"/>
  <c r="W525" i="12"/>
  <c r="W526" i="12"/>
  <c r="W527" i="12"/>
  <c r="W528" i="12"/>
  <c r="W529" i="12"/>
  <c r="W530" i="12"/>
  <c r="W531" i="12"/>
  <c r="W532" i="12"/>
  <c r="W533" i="12"/>
  <c r="W534" i="12"/>
  <c r="W535" i="12"/>
  <c r="W536" i="12"/>
  <c r="W537" i="12"/>
  <c r="W538" i="12"/>
  <c r="W539" i="12"/>
  <c r="W540" i="12"/>
  <c r="W541" i="12"/>
  <c r="W542" i="12"/>
  <c r="W543" i="12"/>
  <c r="W544" i="12"/>
  <c r="W545" i="12"/>
  <c r="W546" i="12"/>
  <c r="W547" i="12"/>
  <c r="W548" i="12"/>
  <c r="W549" i="12"/>
  <c r="W550" i="12"/>
  <c r="W551" i="12"/>
  <c r="W552" i="12"/>
  <c r="W553" i="12"/>
  <c r="W554" i="12"/>
  <c r="W555" i="12"/>
  <c r="W556" i="12"/>
  <c r="W557" i="12"/>
  <c r="W558" i="12"/>
  <c r="W559" i="12"/>
  <c r="W560" i="12"/>
  <c r="W561" i="12"/>
  <c r="W562" i="12"/>
  <c r="W563" i="12"/>
  <c r="W564" i="12"/>
  <c r="W565" i="12"/>
  <c r="W566" i="12"/>
  <c r="W567" i="12"/>
  <c r="W568" i="12"/>
  <c r="W569" i="12"/>
  <c r="W570" i="12"/>
  <c r="W571" i="12"/>
  <c r="W572" i="12"/>
  <c r="W573" i="12"/>
  <c r="W574" i="12"/>
  <c r="W575" i="12"/>
  <c r="W576" i="12"/>
  <c r="W577" i="12"/>
  <c r="W578" i="12"/>
  <c r="W579" i="12"/>
  <c r="W580" i="12"/>
  <c r="W581" i="12"/>
  <c r="W582" i="12"/>
  <c r="W583" i="12"/>
  <c r="W584" i="12"/>
  <c r="W585" i="12"/>
  <c r="W586" i="12"/>
  <c r="W587" i="12"/>
  <c r="W588" i="12"/>
  <c r="W589" i="12"/>
  <c r="W590" i="12"/>
  <c r="W591" i="12"/>
  <c r="W592" i="12"/>
  <c r="W593" i="12"/>
  <c r="W594" i="12"/>
  <c r="W595" i="12"/>
  <c r="W596" i="12"/>
  <c r="W597" i="12"/>
  <c r="W598" i="12"/>
  <c r="W599" i="12"/>
  <c r="W600" i="12"/>
  <c r="W601" i="12"/>
  <c r="W602" i="12"/>
  <c r="W603" i="12"/>
  <c r="W604" i="12"/>
  <c r="W605" i="12"/>
  <c r="W606" i="12"/>
  <c r="W607" i="12"/>
  <c r="W608" i="12"/>
  <c r="W609" i="12"/>
  <c r="W610" i="12"/>
  <c r="W611" i="12"/>
  <c r="W612" i="12"/>
  <c r="W613" i="12"/>
  <c r="W614" i="12"/>
  <c r="W615" i="12"/>
  <c r="W616" i="12"/>
  <c r="W617" i="12"/>
  <c r="W618" i="12"/>
  <c r="W619" i="12"/>
  <c r="W620" i="12"/>
  <c r="W621" i="12"/>
  <c r="W622" i="12"/>
  <c r="W623" i="12"/>
  <c r="W624" i="12"/>
  <c r="W625" i="12"/>
  <c r="W626" i="12"/>
  <c r="W627" i="12"/>
  <c r="W628" i="12"/>
  <c r="W629" i="12"/>
  <c r="W630" i="12"/>
  <c r="W631" i="12"/>
  <c r="W632" i="12"/>
  <c r="W633" i="12"/>
  <c r="W634" i="12"/>
  <c r="W635" i="12"/>
  <c r="W636" i="12"/>
  <c r="W637" i="12"/>
  <c r="W638" i="12"/>
  <c r="W639" i="12"/>
  <c r="W640" i="12"/>
  <c r="W641" i="12"/>
  <c r="W642" i="12"/>
  <c r="W643" i="12"/>
  <c r="W644" i="12"/>
  <c r="W645" i="12"/>
  <c r="W646" i="12"/>
  <c r="W647" i="12"/>
  <c r="W648" i="12"/>
  <c r="W649" i="12"/>
  <c r="W650" i="12"/>
  <c r="W651" i="12"/>
  <c r="W652" i="12"/>
  <c r="W653" i="12"/>
  <c r="W654" i="12"/>
  <c r="W655" i="12"/>
  <c r="W656" i="12"/>
  <c r="W657" i="12"/>
  <c r="W658" i="12"/>
  <c r="W659" i="12"/>
  <c r="W660" i="12"/>
  <c r="W661" i="12"/>
  <c r="W662" i="12"/>
  <c r="W663" i="12"/>
  <c r="W664" i="12"/>
  <c r="W665" i="12"/>
  <c r="W666" i="12"/>
  <c r="W667" i="12"/>
  <c r="W668" i="12"/>
  <c r="W669" i="12"/>
  <c r="W670" i="12"/>
  <c r="W671" i="12"/>
  <c r="W672" i="12"/>
  <c r="W673" i="12"/>
  <c r="W674" i="12"/>
  <c r="W675" i="12"/>
  <c r="W676" i="12"/>
  <c r="W677" i="12"/>
  <c r="W678" i="12"/>
  <c r="W679" i="12"/>
  <c r="W680" i="12"/>
  <c r="W681" i="12"/>
  <c r="W682" i="12"/>
  <c r="W683" i="12"/>
  <c r="W684" i="12"/>
  <c r="W685" i="12"/>
  <c r="W686" i="12"/>
  <c r="W687" i="12"/>
  <c r="W688" i="12"/>
  <c r="W689" i="12"/>
  <c r="W690" i="12"/>
  <c r="W691" i="12"/>
  <c r="W692" i="12"/>
  <c r="W693" i="12"/>
  <c r="W694" i="12"/>
  <c r="W695" i="12"/>
  <c r="W696" i="12"/>
  <c r="W697" i="12"/>
  <c r="W698" i="12"/>
  <c r="W699" i="12"/>
  <c r="W700" i="12"/>
  <c r="W701" i="12"/>
  <c r="W702" i="12"/>
  <c r="W703" i="12"/>
  <c r="W704" i="12"/>
  <c r="W705" i="12"/>
  <c r="W706" i="12"/>
  <c r="W707" i="12"/>
  <c r="W708" i="12"/>
  <c r="W709" i="12"/>
  <c r="W710" i="12"/>
  <c r="W711" i="12"/>
  <c r="W712" i="12"/>
  <c r="W713" i="12"/>
  <c r="W714" i="12"/>
  <c r="W715" i="12"/>
  <c r="W716" i="12"/>
  <c r="W717" i="12"/>
  <c r="W718" i="12"/>
  <c r="W719" i="12"/>
  <c r="W720" i="12"/>
  <c r="W721" i="12"/>
  <c r="W722" i="12"/>
  <c r="W723" i="12"/>
  <c r="W724" i="12"/>
  <c r="W725" i="12"/>
  <c r="W726" i="12"/>
  <c r="W727" i="12"/>
  <c r="W728" i="12"/>
  <c r="W729" i="12"/>
  <c r="W730" i="12"/>
  <c r="W731" i="12"/>
  <c r="W732" i="12"/>
  <c r="W733" i="12"/>
  <c r="W734" i="12"/>
  <c r="W735" i="12"/>
  <c r="W736" i="12"/>
  <c r="W737" i="12"/>
  <c r="W738" i="12"/>
  <c r="W739" i="12"/>
  <c r="W740" i="12"/>
  <c r="W741" i="12"/>
  <c r="W742" i="12"/>
  <c r="W743" i="12"/>
  <c r="W744" i="12"/>
  <c r="W745" i="12"/>
  <c r="W746" i="12"/>
  <c r="W747" i="12"/>
  <c r="W748" i="12"/>
  <c r="W749" i="12"/>
  <c r="W750" i="12"/>
  <c r="W751" i="12"/>
  <c r="W752" i="12"/>
  <c r="W753" i="12"/>
  <c r="W754" i="12"/>
  <c r="W755" i="12"/>
  <c r="W756" i="12"/>
  <c r="W757" i="12"/>
  <c r="W758" i="12"/>
  <c r="W759" i="12"/>
  <c r="W760" i="12"/>
  <c r="W761" i="12"/>
  <c r="W762" i="12"/>
  <c r="W763" i="12"/>
  <c r="W764" i="12"/>
  <c r="W765" i="12"/>
  <c r="W766" i="12"/>
  <c r="W767" i="12"/>
  <c r="W768" i="12"/>
  <c r="W769" i="12"/>
  <c r="W770" i="12"/>
  <c r="W771" i="12"/>
  <c r="W772" i="12"/>
  <c r="W773" i="12"/>
  <c r="W774" i="12"/>
  <c r="W775" i="12"/>
  <c r="W776" i="12"/>
  <c r="W777" i="12"/>
  <c r="W778" i="12"/>
  <c r="W779" i="12"/>
  <c r="W780" i="12"/>
  <c r="W781" i="12"/>
  <c r="W782" i="12"/>
  <c r="W783" i="12"/>
  <c r="W784" i="12"/>
  <c r="W785" i="12"/>
  <c r="W786" i="12"/>
  <c r="W787" i="12"/>
  <c r="W788" i="12"/>
  <c r="W789" i="12"/>
  <c r="W790" i="12"/>
  <c r="W791" i="12"/>
  <c r="W792" i="12"/>
  <c r="W793" i="12"/>
  <c r="W794" i="12"/>
  <c r="W795" i="12"/>
  <c r="W796" i="12"/>
  <c r="W797" i="12"/>
  <c r="W798" i="12"/>
  <c r="W799" i="12"/>
  <c r="W800" i="12"/>
  <c r="W801" i="12"/>
  <c r="W802" i="12"/>
  <c r="W803" i="12"/>
  <c r="W804" i="12"/>
  <c r="W805" i="12"/>
  <c r="W806" i="12"/>
  <c r="W807" i="12"/>
  <c r="W808" i="12"/>
  <c r="W809" i="12"/>
  <c r="W810" i="12"/>
  <c r="W811" i="12"/>
  <c r="W812" i="12"/>
  <c r="W813" i="12"/>
  <c r="W814" i="12"/>
  <c r="W815" i="12"/>
  <c r="W816" i="12"/>
  <c r="W817" i="12"/>
  <c r="W818" i="12"/>
  <c r="W819" i="12"/>
  <c r="W820" i="12"/>
  <c r="W821" i="12"/>
  <c r="W822" i="12"/>
  <c r="W823" i="12"/>
  <c r="W824" i="12"/>
  <c r="W825" i="12"/>
  <c r="W826" i="12"/>
  <c r="W827" i="12"/>
  <c r="W828" i="12"/>
  <c r="W829" i="12"/>
  <c r="W830" i="12"/>
  <c r="W831" i="12"/>
  <c r="W832" i="12"/>
  <c r="W833" i="12"/>
  <c r="W834" i="12"/>
  <c r="W835" i="12"/>
  <c r="W836" i="12"/>
  <c r="W837" i="12"/>
  <c r="W838" i="12"/>
  <c r="W839" i="12"/>
  <c r="W840" i="12"/>
  <c r="W841" i="12"/>
  <c r="W842" i="12"/>
  <c r="W843" i="12"/>
  <c r="W844" i="12"/>
  <c r="W845" i="12"/>
  <c r="W846" i="12"/>
  <c r="W847" i="12"/>
  <c r="W848" i="12"/>
  <c r="W849" i="12"/>
  <c r="W850" i="12"/>
  <c r="W851" i="12"/>
  <c r="W852" i="12"/>
  <c r="W853" i="12"/>
  <c r="W854" i="12"/>
  <c r="W855" i="12"/>
  <c r="W856" i="12"/>
  <c r="W857" i="12"/>
  <c r="W858" i="12"/>
  <c r="W859" i="12"/>
  <c r="W860" i="12"/>
  <c r="W861" i="12"/>
  <c r="W862" i="12"/>
  <c r="W863" i="12"/>
  <c r="W864" i="12"/>
  <c r="W865" i="12"/>
  <c r="W866" i="12"/>
  <c r="W867" i="12"/>
  <c r="W868" i="12"/>
  <c r="W869" i="12"/>
  <c r="W870" i="12"/>
  <c r="W871" i="12"/>
  <c r="W872" i="12"/>
  <c r="W873" i="12"/>
  <c r="W874" i="12"/>
  <c r="W875" i="12"/>
  <c r="W876" i="12"/>
  <c r="W877" i="12"/>
  <c r="W878" i="12"/>
  <c r="W879" i="12"/>
  <c r="W880" i="12"/>
  <c r="W881" i="12"/>
  <c r="W882" i="12"/>
  <c r="W883" i="12"/>
  <c r="W884" i="12"/>
  <c r="W885" i="12"/>
  <c r="W886" i="12"/>
  <c r="W887" i="12"/>
  <c r="W888" i="12"/>
  <c r="W889" i="12"/>
  <c r="W890" i="12"/>
  <c r="W891" i="12"/>
  <c r="W892" i="12"/>
  <c r="W893" i="12"/>
  <c r="W894" i="12"/>
  <c r="W895" i="12"/>
  <c r="W896" i="12"/>
  <c r="W897" i="12"/>
  <c r="W898" i="12"/>
  <c r="W899" i="12"/>
  <c r="W900" i="12"/>
  <c r="W901" i="12"/>
  <c r="W902" i="12"/>
  <c r="W903" i="12"/>
  <c r="W904" i="12"/>
  <c r="W905" i="12"/>
  <c r="W906" i="12"/>
  <c r="W907" i="12"/>
  <c r="W908" i="12"/>
  <c r="W909" i="12"/>
  <c r="W910" i="12"/>
  <c r="W911" i="12"/>
  <c r="W912" i="12"/>
  <c r="W913" i="12"/>
  <c r="W914" i="12"/>
  <c r="W915" i="12"/>
  <c r="W916" i="12"/>
  <c r="W917" i="12"/>
  <c r="W918" i="12"/>
  <c r="W919" i="12"/>
  <c r="W920" i="12"/>
  <c r="W921" i="12"/>
  <c r="W922" i="12"/>
  <c r="W923" i="12"/>
  <c r="W924" i="12"/>
  <c r="W925" i="12"/>
  <c r="W926" i="12"/>
  <c r="W927" i="12"/>
  <c r="W928" i="12"/>
  <c r="W929" i="12"/>
  <c r="W930" i="12"/>
  <c r="W931" i="12"/>
  <c r="W932" i="12"/>
  <c r="W933" i="12"/>
  <c r="W934" i="12"/>
  <c r="W935" i="12"/>
  <c r="W936" i="12"/>
  <c r="W937" i="12"/>
  <c r="W938" i="12"/>
  <c r="W939" i="12"/>
  <c r="W940" i="12"/>
  <c r="W941" i="12"/>
  <c r="W942" i="12"/>
  <c r="W943" i="12"/>
  <c r="W944" i="12"/>
  <c r="W945" i="12"/>
  <c r="W946" i="12"/>
  <c r="W947" i="12"/>
  <c r="W948" i="12"/>
  <c r="W949" i="12"/>
  <c r="W950" i="12"/>
  <c r="W951" i="12"/>
  <c r="W952" i="12"/>
  <c r="W953" i="12"/>
  <c r="W954" i="12"/>
  <c r="W955" i="12"/>
  <c r="W956" i="12"/>
  <c r="W957" i="12"/>
  <c r="W958" i="12"/>
  <c r="W959" i="12"/>
  <c r="W960" i="12"/>
  <c r="W961" i="12"/>
  <c r="W962" i="12"/>
  <c r="W963" i="12"/>
  <c r="W964" i="12"/>
  <c r="W965" i="12"/>
  <c r="W966" i="12"/>
  <c r="W967" i="12"/>
  <c r="W968" i="12"/>
  <c r="W969" i="12"/>
  <c r="W970" i="12"/>
  <c r="W971" i="12"/>
  <c r="W972" i="12"/>
  <c r="W973" i="12"/>
  <c r="W974" i="12"/>
  <c r="W975" i="12"/>
  <c r="W976" i="12"/>
  <c r="W977" i="12"/>
  <c r="W978" i="12"/>
  <c r="W979" i="12"/>
  <c r="W980" i="12"/>
  <c r="W981" i="12"/>
  <c r="W982" i="12"/>
  <c r="W983" i="12"/>
  <c r="W984" i="12"/>
  <c r="W985" i="12"/>
  <c r="W986" i="12"/>
  <c r="W987" i="12"/>
  <c r="W988" i="12"/>
  <c r="W989" i="12"/>
  <c r="W990" i="12"/>
  <c r="W991" i="12"/>
  <c r="W992" i="12"/>
  <c r="W993" i="12"/>
  <c r="W994" i="12"/>
  <c r="W995" i="12"/>
  <c r="W996" i="12"/>
  <c r="W997" i="12"/>
  <c r="W998" i="12"/>
  <c r="W999" i="12"/>
  <c r="W1000" i="12"/>
  <c r="W1001" i="12"/>
  <c r="W1002" i="12"/>
  <c r="W1003" i="12"/>
  <c r="W1004" i="12"/>
  <c r="W1005" i="12"/>
  <c r="W1006" i="12"/>
  <c r="W1007" i="12"/>
  <c r="W1008" i="12"/>
  <c r="W1009" i="12"/>
  <c r="W1010" i="12"/>
  <c r="W1011" i="12"/>
  <c r="W1012" i="12"/>
  <c r="W1013" i="12"/>
  <c r="W1014" i="12"/>
  <c r="W1015" i="12"/>
  <c r="W1016" i="12"/>
  <c r="W1017" i="12"/>
  <c r="W1018" i="12"/>
  <c r="W1019" i="12"/>
  <c r="W1020" i="12"/>
  <c r="W1021" i="12"/>
  <c r="W1022" i="12"/>
  <c r="W1023" i="12"/>
  <c r="W1024" i="12"/>
  <c r="W1025" i="12"/>
  <c r="W1026" i="12"/>
  <c r="W1027" i="12"/>
  <c r="W1028" i="12"/>
  <c r="W1029" i="12"/>
  <c r="W1030" i="12"/>
  <c r="W1031" i="12"/>
  <c r="W1032" i="12"/>
  <c r="W1033" i="12"/>
  <c r="W1034" i="12"/>
  <c r="W1035" i="12"/>
  <c r="W1036" i="12"/>
  <c r="W1037" i="12"/>
  <c r="W1038" i="12"/>
  <c r="W1039" i="12"/>
  <c r="W1040" i="12"/>
  <c r="W1041" i="12"/>
  <c r="W1042" i="12"/>
  <c r="W1043" i="12"/>
  <c r="W1044" i="12"/>
  <c r="W1045" i="12"/>
  <c r="W1046" i="12"/>
  <c r="W1047" i="12"/>
  <c r="W1048" i="12"/>
  <c r="W1049" i="12"/>
  <c r="W1050" i="12"/>
  <c r="W1051" i="12"/>
  <c r="W1052" i="12"/>
  <c r="W1053" i="12"/>
  <c r="W1054" i="12"/>
  <c r="W1055" i="12"/>
  <c r="W1056" i="12"/>
  <c r="W1057" i="12"/>
  <c r="W1058" i="12"/>
  <c r="W1059" i="12"/>
  <c r="W1060" i="12"/>
  <c r="W1061" i="12"/>
  <c r="W1062" i="12"/>
  <c r="W1063" i="12"/>
  <c r="W1064" i="12"/>
  <c r="W1065" i="12"/>
  <c r="W1066" i="12"/>
  <c r="W1067" i="12"/>
  <c r="W1068" i="12"/>
  <c r="W1069" i="12"/>
  <c r="W1070" i="12"/>
  <c r="W1071" i="12"/>
  <c r="W1072" i="12"/>
  <c r="W1073" i="12"/>
  <c r="W1074" i="12"/>
  <c r="W1075" i="12"/>
  <c r="W1076" i="12"/>
  <c r="W1077" i="12"/>
  <c r="W1078" i="12"/>
  <c r="W1079" i="12"/>
  <c r="W1080" i="12"/>
  <c r="W1081" i="12"/>
  <c r="W1082" i="12"/>
  <c r="W1083" i="12"/>
  <c r="W1084" i="12"/>
  <c r="W1085" i="12"/>
  <c r="W1086" i="12"/>
  <c r="W1087" i="12"/>
  <c r="W1088" i="12"/>
  <c r="W1089" i="12"/>
  <c r="W1090" i="12"/>
  <c r="W1091" i="12"/>
  <c r="W1092" i="12"/>
  <c r="W1093" i="12"/>
  <c r="W1094" i="12"/>
  <c r="W1095" i="12"/>
  <c r="W1096" i="12"/>
  <c r="W1097" i="12"/>
  <c r="W1098" i="12"/>
  <c r="W1099" i="12"/>
  <c r="W1100" i="12"/>
  <c r="W1101" i="12"/>
  <c r="W1102" i="12"/>
  <c r="W1103" i="12"/>
  <c r="W1104" i="12"/>
  <c r="W1105" i="12"/>
  <c r="W1106" i="12"/>
  <c r="W1107" i="12"/>
  <c r="W1108" i="12"/>
  <c r="W1109" i="12"/>
  <c r="W1110" i="12"/>
  <c r="W1111" i="12"/>
  <c r="W1112" i="12"/>
  <c r="W1113" i="12"/>
  <c r="W1114" i="12"/>
  <c r="W1115" i="12"/>
  <c r="W1116" i="12"/>
  <c r="W1117" i="12"/>
  <c r="W1118" i="12"/>
  <c r="W1119" i="12"/>
  <c r="W1120" i="12"/>
  <c r="W1121" i="12"/>
  <c r="W1122" i="12"/>
  <c r="W1123" i="12"/>
  <c r="W1124" i="12"/>
  <c r="W1125" i="12"/>
  <c r="W1126" i="12"/>
  <c r="W1127" i="12"/>
  <c r="W1128" i="12"/>
  <c r="W1129" i="12"/>
  <c r="W1130" i="12"/>
  <c r="W1131" i="12"/>
  <c r="W1132" i="12"/>
  <c r="W1133" i="12"/>
  <c r="W1134" i="12"/>
  <c r="W1135" i="12"/>
  <c r="W1136" i="12"/>
  <c r="W1137" i="12"/>
  <c r="W1138" i="12"/>
  <c r="W1139" i="12"/>
  <c r="W1140" i="12"/>
  <c r="W1141" i="12"/>
  <c r="W1142" i="12"/>
  <c r="W1143" i="12"/>
  <c r="W1144" i="12"/>
  <c r="W1145" i="12"/>
  <c r="W1146" i="12"/>
  <c r="W1147" i="12"/>
  <c r="W1148" i="12"/>
  <c r="W1149" i="12"/>
  <c r="W1150" i="12"/>
  <c r="W1151" i="12"/>
  <c r="W1152" i="12"/>
  <c r="W1153" i="12"/>
  <c r="W1154" i="12"/>
  <c r="W1155" i="12"/>
  <c r="W1156" i="12"/>
  <c r="W1157" i="12"/>
  <c r="W1158" i="12"/>
  <c r="W1159" i="12"/>
  <c r="W1160" i="12"/>
  <c r="W1161" i="12"/>
  <c r="W1162" i="12"/>
  <c r="V7" i="12"/>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78" i="12"/>
  <c r="V79" i="12"/>
  <c r="V80" i="12"/>
  <c r="V81" i="12"/>
  <c r="V82" i="12"/>
  <c r="V83" i="12"/>
  <c r="V84" i="12"/>
  <c r="V85" i="12"/>
  <c r="V86" i="12"/>
  <c r="V87" i="12"/>
  <c r="V88" i="12"/>
  <c r="V89" i="12"/>
  <c r="V90" i="12"/>
  <c r="V91" i="12"/>
  <c r="V92" i="12"/>
  <c r="V93" i="12"/>
  <c r="V94" i="12"/>
  <c r="V95" i="12"/>
  <c r="V96" i="12"/>
  <c r="V97" i="12"/>
  <c r="V98" i="12"/>
  <c r="V99" i="12"/>
  <c r="V100" i="12"/>
  <c r="V101" i="12"/>
  <c r="V102" i="12"/>
  <c r="V103" i="12"/>
  <c r="V104" i="12"/>
  <c r="V105" i="12"/>
  <c r="V106" i="12"/>
  <c r="V107" i="12"/>
  <c r="V108" i="12"/>
  <c r="V109" i="12"/>
  <c r="V110" i="12"/>
  <c r="V111" i="12"/>
  <c r="V112" i="12"/>
  <c r="V113" i="12"/>
  <c r="V114" i="12"/>
  <c r="V115" i="12"/>
  <c r="V116" i="12"/>
  <c r="V117" i="12"/>
  <c r="V118" i="12"/>
  <c r="V119" i="12"/>
  <c r="V120" i="12"/>
  <c r="V121" i="12"/>
  <c r="V122" i="12"/>
  <c r="V123" i="12"/>
  <c r="V124" i="12"/>
  <c r="V125" i="12"/>
  <c r="V126" i="12"/>
  <c r="V127" i="12"/>
  <c r="V128" i="12"/>
  <c r="V129" i="12"/>
  <c r="V130" i="12"/>
  <c r="V131" i="12"/>
  <c r="V132" i="12"/>
  <c r="V133" i="12"/>
  <c r="V134" i="12"/>
  <c r="V135" i="12"/>
  <c r="V136" i="12"/>
  <c r="V137" i="12"/>
  <c r="V138" i="12"/>
  <c r="V139" i="12"/>
  <c r="V140" i="12"/>
  <c r="V141" i="12"/>
  <c r="V142" i="12"/>
  <c r="V143" i="12"/>
  <c r="V144" i="12"/>
  <c r="V145" i="12"/>
  <c r="V146" i="12"/>
  <c r="V147" i="12"/>
  <c r="V148" i="12"/>
  <c r="V149" i="12"/>
  <c r="V150" i="12"/>
  <c r="V151" i="12"/>
  <c r="V152" i="12"/>
  <c r="V153" i="12"/>
  <c r="V154" i="12"/>
  <c r="V155" i="12"/>
  <c r="V156" i="12"/>
  <c r="V157" i="12"/>
  <c r="V158" i="12"/>
  <c r="V159" i="12"/>
  <c r="V160" i="12"/>
  <c r="V161" i="12"/>
  <c r="V162" i="12"/>
  <c r="V163" i="12"/>
  <c r="V164" i="12"/>
  <c r="V165" i="12"/>
  <c r="V166" i="12"/>
  <c r="V167" i="12"/>
  <c r="V168" i="12"/>
  <c r="V169" i="12"/>
  <c r="V170" i="12"/>
  <c r="V171" i="12"/>
  <c r="V172" i="12"/>
  <c r="V173" i="12"/>
  <c r="V174" i="12"/>
  <c r="V175" i="12"/>
  <c r="V176" i="12"/>
  <c r="V177" i="12"/>
  <c r="V178" i="12"/>
  <c r="V179" i="12"/>
  <c r="V180" i="12"/>
  <c r="V181" i="12"/>
  <c r="V182" i="12"/>
  <c r="V183" i="12"/>
  <c r="V184" i="12"/>
  <c r="V185" i="12"/>
  <c r="V186" i="12"/>
  <c r="V187" i="12"/>
  <c r="V188" i="12"/>
  <c r="V189" i="12"/>
  <c r="V190" i="12"/>
  <c r="V191" i="12"/>
  <c r="V192" i="12"/>
  <c r="V193" i="12"/>
  <c r="V194" i="12"/>
  <c r="V195" i="12"/>
  <c r="V196" i="12"/>
  <c r="V197" i="12"/>
  <c r="V198" i="12"/>
  <c r="V199" i="12"/>
  <c r="V200" i="12"/>
  <c r="V201" i="12"/>
  <c r="V202" i="12"/>
  <c r="V203" i="12"/>
  <c r="V204" i="12"/>
  <c r="V205" i="12"/>
  <c r="V206" i="12"/>
  <c r="V207" i="12"/>
  <c r="V208" i="12"/>
  <c r="V209" i="12"/>
  <c r="V210" i="12"/>
  <c r="V211" i="12"/>
  <c r="V212" i="12"/>
  <c r="V213" i="12"/>
  <c r="V214" i="12"/>
  <c r="V215" i="12"/>
  <c r="V216" i="12"/>
  <c r="V217" i="12"/>
  <c r="V218" i="12"/>
  <c r="V219" i="12"/>
  <c r="V220" i="12"/>
  <c r="V221" i="12"/>
  <c r="V222" i="12"/>
  <c r="V223" i="12"/>
  <c r="V224" i="12"/>
  <c r="V225" i="12"/>
  <c r="V226" i="12"/>
  <c r="V227" i="12"/>
  <c r="V228" i="12"/>
  <c r="V229" i="12"/>
  <c r="V230" i="12"/>
  <c r="V231" i="12"/>
  <c r="V232" i="12"/>
  <c r="V233" i="12"/>
  <c r="V234" i="12"/>
  <c r="V235" i="12"/>
  <c r="V236" i="12"/>
  <c r="V237" i="12"/>
  <c r="V238" i="12"/>
  <c r="V239" i="12"/>
  <c r="V240" i="12"/>
  <c r="V241" i="12"/>
  <c r="V242" i="12"/>
  <c r="V243" i="12"/>
  <c r="V244" i="12"/>
  <c r="V245" i="12"/>
  <c r="V246" i="12"/>
  <c r="V247" i="12"/>
  <c r="V248" i="12"/>
  <c r="V249" i="12"/>
  <c r="V250" i="12"/>
  <c r="V251" i="12"/>
  <c r="V252" i="12"/>
  <c r="V253" i="12"/>
  <c r="V254" i="12"/>
  <c r="V255" i="12"/>
  <c r="V256" i="12"/>
  <c r="V257" i="12"/>
  <c r="V258" i="12"/>
  <c r="V259" i="12"/>
  <c r="V260" i="12"/>
  <c r="V261" i="12"/>
  <c r="V262" i="12"/>
  <c r="V263" i="12"/>
  <c r="V264" i="12"/>
  <c r="V265" i="12"/>
  <c r="V266" i="12"/>
  <c r="V267" i="12"/>
  <c r="V268" i="12"/>
  <c r="V269" i="12"/>
  <c r="V270" i="12"/>
  <c r="V271" i="12"/>
  <c r="V272" i="12"/>
  <c r="V273" i="12"/>
  <c r="V274" i="12"/>
  <c r="V275" i="12"/>
  <c r="V276" i="12"/>
  <c r="V277" i="12"/>
  <c r="V278" i="12"/>
  <c r="V279" i="12"/>
  <c r="V280" i="12"/>
  <c r="V281" i="12"/>
  <c r="V282" i="12"/>
  <c r="V283" i="12"/>
  <c r="V284" i="12"/>
  <c r="V285" i="12"/>
  <c r="V286" i="12"/>
  <c r="V287" i="12"/>
  <c r="V288" i="12"/>
  <c r="V289" i="12"/>
  <c r="V290" i="12"/>
  <c r="V291" i="12"/>
  <c r="V292" i="12"/>
  <c r="V293" i="12"/>
  <c r="V294" i="12"/>
  <c r="V295" i="12"/>
  <c r="V296" i="12"/>
  <c r="V297" i="12"/>
  <c r="V298" i="12"/>
  <c r="V299" i="12"/>
  <c r="V300" i="12"/>
  <c r="V301" i="12"/>
  <c r="V302" i="12"/>
  <c r="V303" i="12"/>
  <c r="V304" i="12"/>
  <c r="V305" i="12"/>
  <c r="V306" i="12"/>
  <c r="V307" i="12"/>
  <c r="V308" i="12"/>
  <c r="V309" i="12"/>
  <c r="V310" i="12"/>
  <c r="V311" i="12"/>
  <c r="V312" i="12"/>
  <c r="V313" i="12"/>
  <c r="V314" i="12"/>
  <c r="V315" i="12"/>
  <c r="V316" i="12"/>
  <c r="V317" i="12"/>
  <c r="V318" i="12"/>
  <c r="V319" i="12"/>
  <c r="V320" i="12"/>
  <c r="V321" i="12"/>
  <c r="V322" i="12"/>
  <c r="V323" i="12"/>
  <c r="V324" i="12"/>
  <c r="V325" i="12"/>
  <c r="V326" i="12"/>
  <c r="V327" i="12"/>
  <c r="V328" i="12"/>
  <c r="V329" i="12"/>
  <c r="V330" i="12"/>
  <c r="V331" i="12"/>
  <c r="V332" i="12"/>
  <c r="V333" i="12"/>
  <c r="V334" i="12"/>
  <c r="V335" i="12"/>
  <c r="V336" i="12"/>
  <c r="V337" i="12"/>
  <c r="V338" i="12"/>
  <c r="V339" i="12"/>
  <c r="V340" i="12"/>
  <c r="V341" i="12"/>
  <c r="V342" i="12"/>
  <c r="V343" i="12"/>
  <c r="V344" i="12"/>
  <c r="V345" i="12"/>
  <c r="V346" i="12"/>
  <c r="V347" i="12"/>
  <c r="V348" i="12"/>
  <c r="V349" i="12"/>
  <c r="V350" i="12"/>
  <c r="V351" i="12"/>
  <c r="V352" i="12"/>
  <c r="V353" i="12"/>
  <c r="V354" i="12"/>
  <c r="V355" i="12"/>
  <c r="V356" i="12"/>
  <c r="V357" i="12"/>
  <c r="V358" i="12"/>
  <c r="V359" i="12"/>
  <c r="V360" i="12"/>
  <c r="V361" i="12"/>
  <c r="V362" i="12"/>
  <c r="V363" i="12"/>
  <c r="V364" i="12"/>
  <c r="V365" i="12"/>
  <c r="V366" i="12"/>
  <c r="V367" i="12"/>
  <c r="V368" i="12"/>
  <c r="V369" i="12"/>
  <c r="V370" i="12"/>
  <c r="V371" i="12"/>
  <c r="V372" i="12"/>
  <c r="V373" i="12"/>
  <c r="V374" i="12"/>
  <c r="V375" i="12"/>
  <c r="V376" i="12"/>
  <c r="V377" i="12"/>
  <c r="V378" i="12"/>
  <c r="V379" i="12"/>
  <c r="V380" i="12"/>
  <c r="V381" i="12"/>
  <c r="V382" i="12"/>
  <c r="V383" i="12"/>
  <c r="V384" i="12"/>
  <c r="V385" i="12"/>
  <c r="V386" i="12"/>
  <c r="V387" i="12"/>
  <c r="V388" i="12"/>
  <c r="V389" i="12"/>
  <c r="V390" i="12"/>
  <c r="V391" i="12"/>
  <c r="V392" i="12"/>
  <c r="V393" i="12"/>
  <c r="V394" i="12"/>
  <c r="V395" i="12"/>
  <c r="V396" i="12"/>
  <c r="V397" i="12"/>
  <c r="V398" i="12"/>
  <c r="V399" i="12"/>
  <c r="V400" i="12"/>
  <c r="V401" i="12"/>
  <c r="V402" i="12"/>
  <c r="V403" i="12"/>
  <c r="V404" i="12"/>
  <c r="V405" i="12"/>
  <c r="V406" i="12"/>
  <c r="V407" i="12"/>
  <c r="V408" i="12"/>
  <c r="V409" i="12"/>
  <c r="V410" i="12"/>
  <c r="V411" i="12"/>
  <c r="V412" i="12"/>
  <c r="V413" i="12"/>
  <c r="V414" i="12"/>
  <c r="V415" i="12"/>
  <c r="V416" i="12"/>
  <c r="V417" i="12"/>
  <c r="V418" i="12"/>
  <c r="V419" i="12"/>
  <c r="V420" i="12"/>
  <c r="V421" i="12"/>
  <c r="V422" i="12"/>
  <c r="V423" i="12"/>
  <c r="V424" i="12"/>
  <c r="V425" i="12"/>
  <c r="V426" i="12"/>
  <c r="V427" i="12"/>
  <c r="V428" i="12"/>
  <c r="V429" i="12"/>
  <c r="V430" i="12"/>
  <c r="V431" i="12"/>
  <c r="V432" i="12"/>
  <c r="V433" i="12"/>
  <c r="V434" i="12"/>
  <c r="V435" i="12"/>
  <c r="V436" i="12"/>
  <c r="V437" i="12"/>
  <c r="V438" i="12"/>
  <c r="V439" i="12"/>
  <c r="V440" i="12"/>
  <c r="V441" i="12"/>
  <c r="V442" i="12"/>
  <c r="V443" i="12"/>
  <c r="V444" i="12"/>
  <c r="V445" i="12"/>
  <c r="V446" i="12"/>
  <c r="V447" i="12"/>
  <c r="V448" i="12"/>
  <c r="V449" i="12"/>
  <c r="V450" i="12"/>
  <c r="V451" i="12"/>
  <c r="V452" i="12"/>
  <c r="V453" i="12"/>
  <c r="V454" i="12"/>
  <c r="V455" i="12"/>
  <c r="V456" i="12"/>
  <c r="V457" i="12"/>
  <c r="V458" i="12"/>
  <c r="V459" i="12"/>
  <c r="V460" i="12"/>
  <c r="V461" i="12"/>
  <c r="V462" i="12"/>
  <c r="V463" i="12"/>
  <c r="V464" i="12"/>
  <c r="V465" i="12"/>
  <c r="V466" i="12"/>
  <c r="V467" i="12"/>
  <c r="V468" i="12"/>
  <c r="V469" i="12"/>
  <c r="V470" i="12"/>
  <c r="V471" i="12"/>
  <c r="V472" i="12"/>
  <c r="V473" i="12"/>
  <c r="V474" i="12"/>
  <c r="V475" i="12"/>
  <c r="V476" i="12"/>
  <c r="V477" i="12"/>
  <c r="V478" i="12"/>
  <c r="V479" i="12"/>
  <c r="V480" i="12"/>
  <c r="V481" i="12"/>
  <c r="V482" i="12"/>
  <c r="V483" i="12"/>
  <c r="V484" i="12"/>
  <c r="V485" i="12"/>
  <c r="V486" i="12"/>
  <c r="V487" i="12"/>
  <c r="V488" i="12"/>
  <c r="V489" i="12"/>
  <c r="V490" i="12"/>
  <c r="V491" i="12"/>
  <c r="V492" i="12"/>
  <c r="V493" i="12"/>
  <c r="V494" i="12"/>
  <c r="V495" i="12"/>
  <c r="V496" i="12"/>
  <c r="V497" i="12"/>
  <c r="V498" i="12"/>
  <c r="V499" i="12"/>
  <c r="V500" i="12"/>
  <c r="V501" i="12"/>
  <c r="V502" i="12"/>
  <c r="V503" i="12"/>
  <c r="V504" i="12"/>
  <c r="V505" i="12"/>
  <c r="V506" i="12"/>
  <c r="V507" i="12"/>
  <c r="V508" i="12"/>
  <c r="V509" i="12"/>
  <c r="V510" i="12"/>
  <c r="V511" i="12"/>
  <c r="V512" i="12"/>
  <c r="V513" i="12"/>
  <c r="V514" i="12"/>
  <c r="V515" i="12"/>
  <c r="V516" i="12"/>
  <c r="V517" i="12"/>
  <c r="V518" i="12"/>
  <c r="V519" i="12"/>
  <c r="V520" i="12"/>
  <c r="V521" i="12"/>
  <c r="V522" i="12"/>
  <c r="V523" i="12"/>
  <c r="V524" i="12"/>
  <c r="V525" i="12"/>
  <c r="V526" i="12"/>
  <c r="V527" i="12"/>
  <c r="V528" i="12"/>
  <c r="V529" i="12"/>
  <c r="V530" i="12"/>
  <c r="V531" i="12"/>
  <c r="V532" i="12"/>
  <c r="V533" i="12"/>
  <c r="V534" i="12"/>
  <c r="V535" i="12"/>
  <c r="V536" i="12"/>
  <c r="V537" i="12"/>
  <c r="V538" i="12"/>
  <c r="V539" i="12"/>
  <c r="V540" i="12"/>
  <c r="V541" i="12"/>
  <c r="V542" i="12"/>
  <c r="V543" i="12"/>
  <c r="V544" i="12"/>
  <c r="V545" i="12"/>
  <c r="V546" i="12"/>
  <c r="V547" i="12"/>
  <c r="V548" i="12"/>
  <c r="V549" i="12"/>
  <c r="V550" i="12"/>
  <c r="V551" i="12"/>
  <c r="V552" i="12"/>
  <c r="V553" i="12"/>
  <c r="V554" i="12"/>
  <c r="V555" i="12"/>
  <c r="V556" i="12"/>
  <c r="V557" i="12"/>
  <c r="V558" i="12"/>
  <c r="V559" i="12"/>
  <c r="V560" i="12"/>
  <c r="V561" i="12"/>
  <c r="V562" i="12"/>
  <c r="V563" i="12"/>
  <c r="V564" i="12"/>
  <c r="V565" i="12"/>
  <c r="V566" i="12"/>
  <c r="V567" i="12"/>
  <c r="V568" i="12"/>
  <c r="V569" i="12"/>
  <c r="V570" i="12"/>
  <c r="V571" i="12"/>
  <c r="V572" i="12"/>
  <c r="V573" i="12"/>
  <c r="V574" i="12"/>
  <c r="V575" i="12"/>
  <c r="V576" i="12"/>
  <c r="V577" i="12"/>
  <c r="V578" i="12"/>
  <c r="V579" i="12"/>
  <c r="V580" i="12"/>
  <c r="V581" i="12"/>
  <c r="V582" i="12"/>
  <c r="V583" i="12"/>
  <c r="V584" i="12"/>
  <c r="V585" i="12"/>
  <c r="V586" i="12"/>
  <c r="V587" i="12"/>
  <c r="V588" i="12"/>
  <c r="V589" i="12"/>
  <c r="V590" i="12"/>
  <c r="V591" i="12"/>
  <c r="V592" i="12"/>
  <c r="V593" i="12"/>
  <c r="V594" i="12"/>
  <c r="V595" i="12"/>
  <c r="V596" i="12"/>
  <c r="V597" i="12"/>
  <c r="V598" i="12"/>
  <c r="V599" i="12"/>
  <c r="V600" i="12"/>
  <c r="V601" i="12"/>
  <c r="V602" i="12"/>
  <c r="V603" i="12"/>
  <c r="V604" i="12"/>
  <c r="V605" i="12"/>
  <c r="V606" i="12"/>
  <c r="V607" i="12"/>
  <c r="V608" i="12"/>
  <c r="V609" i="12"/>
  <c r="V610" i="12"/>
  <c r="V611" i="12"/>
  <c r="V612" i="12"/>
  <c r="V613" i="12"/>
  <c r="V614" i="12"/>
  <c r="V615" i="12"/>
  <c r="V616" i="12"/>
  <c r="V617" i="12"/>
  <c r="V618" i="12"/>
  <c r="V619" i="12"/>
  <c r="V620" i="12"/>
  <c r="V621" i="12"/>
  <c r="V622" i="12"/>
  <c r="V623" i="12"/>
  <c r="V624" i="12"/>
  <c r="V625" i="12"/>
  <c r="V626" i="12"/>
  <c r="V627" i="12"/>
  <c r="V628" i="12"/>
  <c r="V629" i="12"/>
  <c r="V630" i="12"/>
  <c r="V631" i="12"/>
  <c r="V632" i="12"/>
  <c r="V633" i="12"/>
  <c r="V634" i="12"/>
  <c r="V635" i="12"/>
  <c r="V636" i="12"/>
  <c r="V637" i="12"/>
  <c r="V638" i="12"/>
  <c r="V639" i="12"/>
  <c r="V640" i="12"/>
  <c r="V641" i="12"/>
  <c r="V642" i="12"/>
  <c r="V643" i="12"/>
  <c r="V644" i="12"/>
  <c r="V645" i="12"/>
  <c r="V646" i="12"/>
  <c r="V647" i="12"/>
  <c r="V648" i="12"/>
  <c r="V649" i="12"/>
  <c r="V650" i="12"/>
  <c r="V651" i="12"/>
  <c r="V652" i="12"/>
  <c r="V653" i="12"/>
  <c r="V654" i="12"/>
  <c r="V655" i="12"/>
  <c r="V656" i="12"/>
  <c r="V657" i="12"/>
  <c r="V658" i="12"/>
  <c r="V659" i="12"/>
  <c r="V660" i="12"/>
  <c r="V661" i="12"/>
  <c r="V662" i="12"/>
  <c r="V663" i="12"/>
  <c r="V664" i="12"/>
  <c r="V665" i="12"/>
  <c r="V666" i="12"/>
  <c r="V667" i="12"/>
  <c r="V668" i="12"/>
  <c r="V669" i="12"/>
  <c r="V670" i="12"/>
  <c r="V671" i="12"/>
  <c r="V672" i="12"/>
  <c r="V673" i="12"/>
  <c r="V674" i="12"/>
  <c r="V675" i="12"/>
  <c r="V676" i="12"/>
  <c r="V677" i="12"/>
  <c r="V678" i="12"/>
  <c r="V679" i="12"/>
  <c r="V680" i="12"/>
  <c r="V681" i="12"/>
  <c r="V682" i="12"/>
  <c r="V683" i="12"/>
  <c r="V684" i="12"/>
  <c r="V685" i="12"/>
  <c r="V686" i="12"/>
  <c r="V687" i="12"/>
  <c r="V688" i="12"/>
  <c r="V689" i="12"/>
  <c r="V690" i="12"/>
  <c r="V691" i="12"/>
  <c r="V692" i="12"/>
  <c r="V693" i="12"/>
  <c r="V694" i="12"/>
  <c r="V695" i="12"/>
  <c r="V696" i="12"/>
  <c r="V697" i="12"/>
  <c r="V698" i="12"/>
  <c r="V699" i="12"/>
  <c r="V700" i="12"/>
  <c r="V701" i="12"/>
  <c r="V702" i="12"/>
  <c r="V703" i="12"/>
  <c r="V704" i="12"/>
  <c r="V705" i="12"/>
  <c r="V706" i="12"/>
  <c r="V707" i="12"/>
  <c r="V708" i="12"/>
  <c r="V709" i="12"/>
  <c r="V710" i="12"/>
  <c r="V711" i="12"/>
  <c r="V712" i="12"/>
  <c r="V713" i="12"/>
  <c r="V714" i="12"/>
  <c r="V715" i="12"/>
  <c r="V716" i="12"/>
  <c r="V717" i="12"/>
  <c r="V718" i="12"/>
  <c r="V719" i="12"/>
  <c r="V720" i="12"/>
  <c r="V721" i="12"/>
  <c r="V722" i="12"/>
  <c r="V723" i="12"/>
  <c r="V724" i="12"/>
  <c r="V725" i="12"/>
  <c r="V726" i="12"/>
  <c r="V727" i="12"/>
  <c r="V728" i="12"/>
  <c r="V729" i="12"/>
  <c r="V730" i="12"/>
  <c r="V731" i="12"/>
  <c r="V732" i="12"/>
  <c r="V733" i="12"/>
  <c r="V734" i="12"/>
  <c r="V735" i="12"/>
  <c r="V736" i="12"/>
  <c r="V737" i="12"/>
  <c r="V738" i="12"/>
  <c r="V739" i="12"/>
  <c r="V740" i="12"/>
  <c r="V741" i="12"/>
  <c r="V742" i="12"/>
  <c r="V743" i="12"/>
  <c r="V744" i="12"/>
  <c r="V745" i="12"/>
  <c r="V746" i="12"/>
  <c r="V747" i="12"/>
  <c r="V748" i="12"/>
  <c r="V749" i="12"/>
  <c r="V750" i="12"/>
  <c r="V751" i="12"/>
  <c r="V752" i="12"/>
  <c r="V753" i="12"/>
  <c r="V754" i="12"/>
  <c r="V755" i="12"/>
  <c r="V756" i="12"/>
  <c r="V757" i="12"/>
  <c r="V758" i="12"/>
  <c r="V759" i="12"/>
  <c r="V760" i="12"/>
  <c r="V761" i="12"/>
  <c r="V762" i="12"/>
  <c r="V763" i="12"/>
  <c r="V764" i="12"/>
  <c r="V765" i="12"/>
  <c r="V766" i="12"/>
  <c r="V767" i="12"/>
  <c r="V768" i="12"/>
  <c r="V769" i="12"/>
  <c r="V770" i="12"/>
  <c r="V771" i="12"/>
  <c r="V772" i="12"/>
  <c r="V773" i="12"/>
  <c r="V774" i="12"/>
  <c r="V775" i="12"/>
  <c r="V776" i="12"/>
  <c r="V777" i="12"/>
  <c r="V778" i="12"/>
  <c r="V779" i="12"/>
  <c r="V780" i="12"/>
  <c r="V781" i="12"/>
  <c r="V782" i="12"/>
  <c r="V783" i="12"/>
  <c r="V784" i="12"/>
  <c r="V785" i="12"/>
  <c r="V786" i="12"/>
  <c r="V787" i="12"/>
  <c r="V788" i="12"/>
  <c r="V789" i="12"/>
  <c r="V790" i="12"/>
  <c r="V791" i="12"/>
  <c r="V792" i="12"/>
  <c r="V793" i="12"/>
  <c r="V794" i="12"/>
  <c r="V795" i="12"/>
  <c r="V796" i="12"/>
  <c r="V797" i="12"/>
  <c r="V798" i="12"/>
  <c r="V799" i="12"/>
  <c r="V800" i="12"/>
  <c r="V801" i="12"/>
  <c r="V802" i="12"/>
  <c r="V803" i="12"/>
  <c r="V804" i="12"/>
  <c r="V805" i="12"/>
  <c r="V806" i="12"/>
  <c r="V807" i="12"/>
  <c r="V808" i="12"/>
  <c r="V809" i="12"/>
  <c r="V810" i="12"/>
  <c r="V811" i="12"/>
  <c r="V812" i="12"/>
  <c r="V813" i="12"/>
  <c r="V814" i="12"/>
  <c r="V815" i="12"/>
  <c r="V816" i="12"/>
  <c r="V817" i="12"/>
  <c r="V818" i="12"/>
  <c r="V819" i="12"/>
  <c r="V820" i="12"/>
  <c r="V821" i="12"/>
  <c r="V822" i="12"/>
  <c r="V823" i="12"/>
  <c r="V824" i="12"/>
  <c r="V825" i="12"/>
  <c r="V826" i="12"/>
  <c r="V827" i="12"/>
  <c r="V828" i="12"/>
  <c r="V829" i="12"/>
  <c r="V830" i="12"/>
  <c r="V831" i="12"/>
  <c r="V832" i="12"/>
  <c r="V833" i="12"/>
  <c r="V834" i="12"/>
  <c r="V835" i="12"/>
  <c r="V836" i="12"/>
  <c r="V837" i="12"/>
  <c r="V838" i="12"/>
  <c r="V839" i="12"/>
  <c r="V840" i="12"/>
  <c r="V841" i="12"/>
  <c r="V842" i="12"/>
  <c r="V843" i="12"/>
  <c r="V844" i="12"/>
  <c r="V845" i="12"/>
  <c r="V846" i="12"/>
  <c r="V847" i="12"/>
  <c r="V848" i="12"/>
  <c r="V849" i="12"/>
  <c r="V850" i="12"/>
  <c r="V851" i="12"/>
  <c r="V852" i="12"/>
  <c r="V853" i="12"/>
  <c r="V854" i="12"/>
  <c r="V855" i="12"/>
  <c r="V856" i="12"/>
  <c r="V857" i="12"/>
  <c r="V858" i="12"/>
  <c r="V859" i="12"/>
  <c r="V860" i="12"/>
  <c r="V861" i="12"/>
  <c r="V862" i="12"/>
  <c r="V863" i="12"/>
  <c r="V864" i="12"/>
  <c r="V865" i="12"/>
  <c r="V866" i="12"/>
  <c r="V867" i="12"/>
  <c r="V868" i="12"/>
  <c r="V869" i="12"/>
  <c r="V870" i="12"/>
  <c r="V871" i="12"/>
  <c r="V872" i="12"/>
  <c r="V873" i="12"/>
  <c r="V874" i="12"/>
  <c r="V875" i="12"/>
  <c r="V876" i="12"/>
  <c r="V877" i="12"/>
  <c r="V878" i="12"/>
  <c r="V879" i="12"/>
  <c r="V880" i="12"/>
  <c r="V881" i="12"/>
  <c r="V882" i="12"/>
  <c r="V883" i="12"/>
  <c r="V884" i="12"/>
  <c r="V885" i="12"/>
  <c r="V886" i="12"/>
  <c r="V887" i="12"/>
  <c r="V888" i="12"/>
  <c r="V889" i="12"/>
  <c r="V890" i="12"/>
  <c r="V891" i="12"/>
  <c r="V892" i="12"/>
  <c r="V893" i="12"/>
  <c r="V894" i="12"/>
  <c r="V895" i="12"/>
  <c r="V896" i="12"/>
  <c r="V897" i="12"/>
  <c r="V898" i="12"/>
  <c r="V899" i="12"/>
  <c r="V900" i="12"/>
  <c r="V901" i="12"/>
  <c r="V902" i="12"/>
  <c r="V903" i="12"/>
  <c r="V904" i="12"/>
  <c r="V905" i="12"/>
  <c r="V906" i="12"/>
  <c r="V907" i="12"/>
  <c r="V908" i="12"/>
  <c r="V909" i="12"/>
  <c r="V910" i="12"/>
  <c r="V911" i="12"/>
  <c r="V912" i="12"/>
  <c r="V913" i="12"/>
  <c r="V914" i="12"/>
  <c r="V915" i="12"/>
  <c r="V916" i="12"/>
  <c r="V917" i="12"/>
  <c r="V918" i="12"/>
  <c r="V919" i="12"/>
  <c r="V920" i="12"/>
  <c r="V921" i="12"/>
  <c r="V922" i="12"/>
  <c r="V923" i="12"/>
  <c r="V924" i="12"/>
  <c r="V925" i="12"/>
  <c r="V926" i="12"/>
  <c r="V927" i="12"/>
  <c r="V928" i="12"/>
  <c r="V929" i="12"/>
  <c r="V930" i="12"/>
  <c r="V931" i="12"/>
  <c r="V932" i="12"/>
  <c r="V933" i="12"/>
  <c r="V934" i="12"/>
  <c r="V935" i="12"/>
  <c r="V936" i="12"/>
  <c r="V937" i="12"/>
  <c r="V938" i="12"/>
  <c r="V939" i="12"/>
  <c r="V940" i="12"/>
  <c r="V941" i="12"/>
  <c r="V942" i="12"/>
  <c r="V943" i="12"/>
  <c r="V944" i="12"/>
  <c r="V945" i="12"/>
  <c r="V946" i="12"/>
  <c r="V947" i="12"/>
  <c r="V948" i="12"/>
  <c r="V949" i="12"/>
  <c r="V950" i="12"/>
  <c r="V951" i="12"/>
  <c r="V952" i="12"/>
  <c r="V953" i="12"/>
  <c r="V954" i="12"/>
  <c r="V955" i="12"/>
  <c r="V956" i="12"/>
  <c r="V957" i="12"/>
  <c r="V958" i="12"/>
  <c r="V959" i="12"/>
  <c r="V960" i="12"/>
  <c r="V961" i="12"/>
  <c r="V962" i="12"/>
  <c r="V963" i="12"/>
  <c r="V964" i="12"/>
  <c r="V965" i="12"/>
  <c r="V966" i="12"/>
  <c r="V967" i="12"/>
  <c r="V968" i="12"/>
  <c r="V969" i="12"/>
  <c r="V970" i="12"/>
  <c r="V971" i="12"/>
  <c r="V972" i="12"/>
  <c r="V973" i="12"/>
  <c r="V974" i="12"/>
  <c r="V975" i="12"/>
  <c r="V976" i="12"/>
  <c r="V977" i="12"/>
  <c r="V978" i="12"/>
  <c r="V979" i="12"/>
  <c r="V980" i="12"/>
  <c r="V981" i="12"/>
  <c r="V982" i="12"/>
  <c r="V983" i="12"/>
  <c r="V984" i="12"/>
  <c r="V985" i="12"/>
  <c r="V986" i="12"/>
  <c r="V987" i="12"/>
  <c r="V988" i="12"/>
  <c r="V989" i="12"/>
  <c r="V990" i="12"/>
  <c r="V991" i="12"/>
  <c r="V992" i="12"/>
  <c r="V993" i="12"/>
  <c r="V994" i="12"/>
  <c r="V995" i="12"/>
  <c r="V996" i="12"/>
  <c r="V997" i="12"/>
  <c r="V998" i="12"/>
  <c r="V999" i="12"/>
  <c r="V1000" i="12"/>
  <c r="V1001" i="12"/>
  <c r="V1002" i="12"/>
  <c r="V1003" i="12"/>
  <c r="V1004" i="12"/>
  <c r="V1005" i="12"/>
  <c r="V1006" i="12"/>
  <c r="V1007" i="12"/>
  <c r="V1008" i="12"/>
  <c r="V1009" i="12"/>
  <c r="V1010" i="12"/>
  <c r="V1011" i="12"/>
  <c r="V1012" i="12"/>
  <c r="V1013" i="12"/>
  <c r="V1014" i="12"/>
  <c r="V1015" i="12"/>
  <c r="V1016" i="12"/>
  <c r="V1017" i="12"/>
  <c r="V1018" i="12"/>
  <c r="V1019" i="12"/>
  <c r="V1020" i="12"/>
  <c r="V1021" i="12"/>
  <c r="V1022" i="12"/>
  <c r="V1023" i="12"/>
  <c r="V1024" i="12"/>
  <c r="V1025" i="12"/>
  <c r="V1026" i="12"/>
  <c r="V1027" i="12"/>
  <c r="V1028" i="12"/>
  <c r="V1029" i="12"/>
  <c r="V1030" i="12"/>
  <c r="V1031" i="12"/>
  <c r="V1032" i="12"/>
  <c r="V1033" i="12"/>
  <c r="V1034" i="12"/>
  <c r="V1035" i="12"/>
  <c r="V1036" i="12"/>
  <c r="V1037" i="12"/>
  <c r="V1038" i="12"/>
  <c r="V1039" i="12"/>
  <c r="V1040" i="12"/>
  <c r="V1041" i="12"/>
  <c r="V1042" i="12"/>
  <c r="V1043" i="12"/>
  <c r="V1044" i="12"/>
  <c r="V1045" i="12"/>
  <c r="V1046" i="12"/>
  <c r="V1047" i="12"/>
  <c r="V1048" i="12"/>
  <c r="V1049" i="12"/>
  <c r="V1050" i="12"/>
  <c r="V1051" i="12"/>
  <c r="V1052" i="12"/>
  <c r="V1053" i="12"/>
  <c r="V1054" i="12"/>
  <c r="V1055" i="12"/>
  <c r="V1056" i="12"/>
  <c r="V1057" i="12"/>
  <c r="V1058" i="12"/>
  <c r="V1059" i="12"/>
  <c r="V1060" i="12"/>
  <c r="V1061" i="12"/>
  <c r="V1062" i="12"/>
  <c r="V1063" i="12"/>
  <c r="V1064" i="12"/>
  <c r="V1065" i="12"/>
  <c r="V1066" i="12"/>
  <c r="V1067" i="12"/>
  <c r="V1068" i="12"/>
  <c r="V1069" i="12"/>
  <c r="V1070" i="12"/>
  <c r="V1071" i="12"/>
  <c r="V1072" i="12"/>
  <c r="V1073" i="12"/>
  <c r="V1074" i="12"/>
  <c r="V1075" i="12"/>
  <c r="V1076" i="12"/>
  <c r="V1077" i="12"/>
  <c r="V1078" i="12"/>
  <c r="V1079" i="12"/>
  <c r="V1080" i="12"/>
  <c r="V1081" i="12"/>
  <c r="V1082" i="12"/>
  <c r="V1083" i="12"/>
  <c r="V1084" i="12"/>
  <c r="V1085" i="12"/>
  <c r="V1086" i="12"/>
  <c r="V1087" i="12"/>
  <c r="V1088" i="12"/>
  <c r="V1089" i="12"/>
  <c r="V1090" i="12"/>
  <c r="V1091" i="12"/>
  <c r="V1092" i="12"/>
  <c r="V1093" i="12"/>
  <c r="V1094" i="12"/>
  <c r="V1095" i="12"/>
  <c r="V1096" i="12"/>
  <c r="V1097" i="12"/>
  <c r="V1098" i="12"/>
  <c r="V1099" i="12"/>
  <c r="V1100" i="12"/>
  <c r="V1101" i="12"/>
  <c r="V1102" i="12"/>
  <c r="V1103" i="12"/>
  <c r="V1104" i="12"/>
  <c r="V1105" i="12"/>
  <c r="V1106" i="12"/>
  <c r="V1107" i="12"/>
  <c r="V1108" i="12"/>
  <c r="V1109" i="12"/>
  <c r="V1110" i="12"/>
  <c r="V1111" i="12"/>
  <c r="V1112" i="12"/>
  <c r="V1113" i="12"/>
  <c r="V1114" i="12"/>
  <c r="V1115" i="12"/>
  <c r="V1116" i="12"/>
  <c r="V1117" i="12"/>
  <c r="V1118" i="12"/>
  <c r="V1119" i="12"/>
  <c r="V1120" i="12"/>
  <c r="V1121" i="12"/>
  <c r="V1122" i="12"/>
  <c r="V1123" i="12"/>
  <c r="V1124" i="12"/>
  <c r="V1125" i="12"/>
  <c r="V1126" i="12"/>
  <c r="V1127" i="12"/>
  <c r="V1128" i="12"/>
  <c r="V1129" i="12"/>
  <c r="V1130" i="12"/>
  <c r="V1131" i="12"/>
  <c r="V1132" i="12"/>
  <c r="V1133" i="12"/>
  <c r="V1134" i="12"/>
  <c r="V1135" i="12"/>
  <c r="V1136" i="12"/>
  <c r="V1137" i="12"/>
  <c r="V1138" i="12"/>
  <c r="V1139" i="12"/>
  <c r="V1140" i="12"/>
  <c r="V1141" i="12"/>
  <c r="V1142" i="12"/>
  <c r="V1143" i="12"/>
  <c r="V1144" i="12"/>
  <c r="V1145" i="12"/>
  <c r="V1146" i="12"/>
  <c r="V1147" i="12"/>
  <c r="V1148" i="12"/>
  <c r="V1149" i="12"/>
  <c r="V1150" i="12"/>
  <c r="V1151" i="12"/>
  <c r="V1152" i="12"/>
  <c r="V1153" i="12"/>
  <c r="V1154" i="12"/>
  <c r="V1155" i="12"/>
  <c r="V1156" i="12"/>
  <c r="V1157" i="12"/>
  <c r="V1158" i="12"/>
  <c r="V1159" i="12"/>
  <c r="V1160" i="12"/>
  <c r="V1161" i="12"/>
  <c r="V1162" i="12"/>
  <c r="U7" i="12"/>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53" i="12"/>
  <c r="U54" i="12"/>
  <c r="U55" i="12"/>
  <c r="U56" i="12"/>
  <c r="U57" i="12"/>
  <c r="U58" i="12"/>
  <c r="U59" i="12"/>
  <c r="U60" i="12"/>
  <c r="U61" i="12"/>
  <c r="U62" i="12"/>
  <c r="U63" i="12"/>
  <c r="U64" i="12"/>
  <c r="U65" i="12"/>
  <c r="U66" i="12"/>
  <c r="U67" i="12"/>
  <c r="U68" i="12"/>
  <c r="U69" i="12"/>
  <c r="U70" i="12"/>
  <c r="U71" i="12"/>
  <c r="U72" i="12"/>
  <c r="U73" i="12"/>
  <c r="U74" i="12"/>
  <c r="U75" i="12"/>
  <c r="U76" i="12"/>
  <c r="U77" i="12"/>
  <c r="U78" i="12"/>
  <c r="U79" i="12"/>
  <c r="U80" i="12"/>
  <c r="U81" i="12"/>
  <c r="U82" i="12"/>
  <c r="U83" i="12"/>
  <c r="U84" i="12"/>
  <c r="U85" i="12"/>
  <c r="U86" i="12"/>
  <c r="U87" i="12"/>
  <c r="U88" i="12"/>
  <c r="U89" i="12"/>
  <c r="U90" i="12"/>
  <c r="U91" i="12"/>
  <c r="U92" i="12"/>
  <c r="U93" i="12"/>
  <c r="U94" i="12"/>
  <c r="U95" i="12"/>
  <c r="U96" i="12"/>
  <c r="U97" i="12"/>
  <c r="U98" i="12"/>
  <c r="U99" i="12"/>
  <c r="U100" i="12"/>
  <c r="U101" i="12"/>
  <c r="U102" i="12"/>
  <c r="U103" i="12"/>
  <c r="U104" i="12"/>
  <c r="U105" i="12"/>
  <c r="U106" i="12"/>
  <c r="U107" i="12"/>
  <c r="U108" i="12"/>
  <c r="U109" i="12"/>
  <c r="U110" i="12"/>
  <c r="U111" i="12"/>
  <c r="U112" i="12"/>
  <c r="U113" i="12"/>
  <c r="U114" i="12"/>
  <c r="U115" i="12"/>
  <c r="U116" i="12"/>
  <c r="U117" i="12"/>
  <c r="U118" i="12"/>
  <c r="U119" i="12"/>
  <c r="U120" i="12"/>
  <c r="U121" i="12"/>
  <c r="U122" i="12"/>
  <c r="U123" i="12"/>
  <c r="U124" i="12"/>
  <c r="U125" i="12"/>
  <c r="U126" i="12"/>
  <c r="U127" i="12"/>
  <c r="U128" i="12"/>
  <c r="U129" i="12"/>
  <c r="U130" i="12"/>
  <c r="U131" i="12"/>
  <c r="U132" i="12"/>
  <c r="U133" i="12"/>
  <c r="U134" i="12"/>
  <c r="U135" i="12"/>
  <c r="U136" i="12"/>
  <c r="U137" i="12"/>
  <c r="U138" i="12"/>
  <c r="U139" i="12"/>
  <c r="U140" i="12"/>
  <c r="U141" i="12"/>
  <c r="U142" i="12"/>
  <c r="U143" i="12"/>
  <c r="U144" i="12"/>
  <c r="U145" i="12"/>
  <c r="U146" i="12"/>
  <c r="U147" i="12"/>
  <c r="U148" i="12"/>
  <c r="U149" i="12"/>
  <c r="U150" i="12"/>
  <c r="U151" i="12"/>
  <c r="U152" i="12"/>
  <c r="U153" i="12"/>
  <c r="U154" i="12"/>
  <c r="U155" i="12"/>
  <c r="U156" i="12"/>
  <c r="U157" i="12"/>
  <c r="U158" i="12"/>
  <c r="U159" i="12"/>
  <c r="U160" i="12"/>
  <c r="U161" i="12"/>
  <c r="U162" i="12"/>
  <c r="U163" i="12"/>
  <c r="U164" i="12"/>
  <c r="U165" i="12"/>
  <c r="U166" i="12"/>
  <c r="U167" i="12"/>
  <c r="U168" i="12"/>
  <c r="U169" i="12"/>
  <c r="U170" i="12"/>
  <c r="U171" i="12"/>
  <c r="U172" i="12"/>
  <c r="U173" i="12"/>
  <c r="U174" i="12"/>
  <c r="U175" i="12"/>
  <c r="U176" i="12"/>
  <c r="U177" i="12"/>
  <c r="U178" i="12"/>
  <c r="U179" i="12"/>
  <c r="U180" i="12"/>
  <c r="U181" i="12"/>
  <c r="U182" i="12"/>
  <c r="U183" i="12"/>
  <c r="U184" i="12"/>
  <c r="U185" i="12"/>
  <c r="U186" i="12"/>
  <c r="U187" i="12"/>
  <c r="U188" i="12"/>
  <c r="U189" i="12"/>
  <c r="U190" i="12"/>
  <c r="U191" i="12"/>
  <c r="U192" i="12"/>
  <c r="U193" i="12"/>
  <c r="U194" i="12"/>
  <c r="U195" i="12"/>
  <c r="U196" i="12"/>
  <c r="U197" i="12"/>
  <c r="U198" i="12"/>
  <c r="U199" i="12"/>
  <c r="U200" i="12"/>
  <c r="U201" i="12"/>
  <c r="U202" i="12"/>
  <c r="U203" i="12"/>
  <c r="U204" i="12"/>
  <c r="U205" i="12"/>
  <c r="U206" i="12"/>
  <c r="U207" i="12"/>
  <c r="U208" i="12"/>
  <c r="U209" i="12"/>
  <c r="U210" i="12"/>
  <c r="U211" i="12"/>
  <c r="U212" i="12"/>
  <c r="U213" i="12"/>
  <c r="U214" i="12"/>
  <c r="U215" i="12"/>
  <c r="U216" i="12"/>
  <c r="U217" i="12"/>
  <c r="U218" i="12"/>
  <c r="U219" i="12"/>
  <c r="U220" i="12"/>
  <c r="U221" i="12"/>
  <c r="U222" i="12"/>
  <c r="U223" i="12"/>
  <c r="U224" i="12"/>
  <c r="U225" i="12"/>
  <c r="U226" i="12"/>
  <c r="U227" i="12"/>
  <c r="U228" i="12"/>
  <c r="U229" i="12"/>
  <c r="U230" i="12"/>
  <c r="U231" i="12"/>
  <c r="U232" i="12"/>
  <c r="U233" i="12"/>
  <c r="U234" i="12"/>
  <c r="U235" i="12"/>
  <c r="U236" i="12"/>
  <c r="U237" i="12"/>
  <c r="U238" i="12"/>
  <c r="U239" i="12"/>
  <c r="U240" i="12"/>
  <c r="U241" i="12"/>
  <c r="U242" i="12"/>
  <c r="U243" i="12"/>
  <c r="U244" i="12"/>
  <c r="U245" i="12"/>
  <c r="U246" i="12"/>
  <c r="U247" i="12"/>
  <c r="U248" i="12"/>
  <c r="U249" i="12"/>
  <c r="U250" i="12"/>
  <c r="U251" i="12"/>
  <c r="U252" i="12"/>
  <c r="U253" i="12"/>
  <c r="U254" i="12"/>
  <c r="U255" i="12"/>
  <c r="U256" i="12"/>
  <c r="U257" i="12"/>
  <c r="U258" i="12"/>
  <c r="U259" i="12"/>
  <c r="U260" i="12"/>
  <c r="U261" i="12"/>
  <c r="U262" i="12"/>
  <c r="U263" i="12"/>
  <c r="U264" i="12"/>
  <c r="U265" i="12"/>
  <c r="U266" i="12"/>
  <c r="U267" i="12"/>
  <c r="U268" i="12"/>
  <c r="U269" i="12"/>
  <c r="U270" i="12"/>
  <c r="U271" i="12"/>
  <c r="U272" i="12"/>
  <c r="U273" i="12"/>
  <c r="U274" i="12"/>
  <c r="U275" i="12"/>
  <c r="U276" i="12"/>
  <c r="U277" i="12"/>
  <c r="U278" i="12"/>
  <c r="U279" i="12"/>
  <c r="U280" i="12"/>
  <c r="U281" i="12"/>
  <c r="U282" i="12"/>
  <c r="U283" i="12"/>
  <c r="U284" i="12"/>
  <c r="U285" i="12"/>
  <c r="U286" i="12"/>
  <c r="U287" i="12"/>
  <c r="U288" i="12"/>
  <c r="U289" i="12"/>
  <c r="U290" i="12"/>
  <c r="U291" i="12"/>
  <c r="U292" i="12"/>
  <c r="U293" i="12"/>
  <c r="U294" i="12"/>
  <c r="U295" i="12"/>
  <c r="U296" i="12"/>
  <c r="U297" i="12"/>
  <c r="U298" i="12"/>
  <c r="U299" i="12"/>
  <c r="U300" i="12"/>
  <c r="U301" i="12"/>
  <c r="U302" i="12"/>
  <c r="U303" i="12"/>
  <c r="U304" i="12"/>
  <c r="U305" i="12"/>
  <c r="U306" i="12"/>
  <c r="U307" i="12"/>
  <c r="U308" i="12"/>
  <c r="U309" i="12"/>
  <c r="U310" i="12"/>
  <c r="U311" i="12"/>
  <c r="U312" i="12"/>
  <c r="U313" i="12"/>
  <c r="U314" i="12"/>
  <c r="U315" i="12"/>
  <c r="U316" i="12"/>
  <c r="U317" i="12"/>
  <c r="U318" i="12"/>
  <c r="U319" i="12"/>
  <c r="U320" i="12"/>
  <c r="U321" i="12"/>
  <c r="U322" i="12"/>
  <c r="U323" i="12"/>
  <c r="U324" i="12"/>
  <c r="U325" i="12"/>
  <c r="U326" i="12"/>
  <c r="U327" i="12"/>
  <c r="U328" i="12"/>
  <c r="U329" i="12"/>
  <c r="U330" i="12"/>
  <c r="U331" i="12"/>
  <c r="U332" i="12"/>
  <c r="U333" i="12"/>
  <c r="U334" i="12"/>
  <c r="U335" i="12"/>
  <c r="U336" i="12"/>
  <c r="U337" i="12"/>
  <c r="U338" i="12"/>
  <c r="U339" i="12"/>
  <c r="U340" i="12"/>
  <c r="U341" i="12"/>
  <c r="U342" i="12"/>
  <c r="U343" i="12"/>
  <c r="U344" i="12"/>
  <c r="U345" i="12"/>
  <c r="U346" i="12"/>
  <c r="U347" i="12"/>
  <c r="U348" i="12"/>
  <c r="U349" i="12"/>
  <c r="U350" i="12"/>
  <c r="U351" i="12"/>
  <c r="U352" i="12"/>
  <c r="U353" i="12"/>
  <c r="U354" i="12"/>
  <c r="U355" i="12"/>
  <c r="U356" i="12"/>
  <c r="U357" i="12"/>
  <c r="U358" i="12"/>
  <c r="U359" i="12"/>
  <c r="U360" i="12"/>
  <c r="U361" i="12"/>
  <c r="U362" i="12"/>
  <c r="U363" i="12"/>
  <c r="U364" i="12"/>
  <c r="U365" i="12"/>
  <c r="U366" i="12"/>
  <c r="U367" i="12"/>
  <c r="U368" i="12"/>
  <c r="U369" i="12"/>
  <c r="U370" i="12"/>
  <c r="U371" i="12"/>
  <c r="U372" i="12"/>
  <c r="U373" i="12"/>
  <c r="U374" i="12"/>
  <c r="U375" i="12"/>
  <c r="U376" i="12"/>
  <c r="U377" i="12"/>
  <c r="U378" i="12"/>
  <c r="U379" i="12"/>
  <c r="U380" i="12"/>
  <c r="U381" i="12"/>
  <c r="U382" i="12"/>
  <c r="U383" i="12"/>
  <c r="U384" i="12"/>
  <c r="U385" i="12"/>
  <c r="U386" i="12"/>
  <c r="U387" i="12"/>
  <c r="U388" i="12"/>
  <c r="U389" i="12"/>
  <c r="U390" i="12"/>
  <c r="U391" i="12"/>
  <c r="U392" i="12"/>
  <c r="U393" i="12"/>
  <c r="U394" i="12"/>
  <c r="U395" i="12"/>
  <c r="U396" i="12"/>
  <c r="U397" i="12"/>
  <c r="U398" i="12"/>
  <c r="U399" i="12"/>
  <c r="U400" i="12"/>
  <c r="U401" i="12"/>
  <c r="U402" i="12"/>
  <c r="U403" i="12"/>
  <c r="U404" i="12"/>
  <c r="U405" i="12"/>
  <c r="U406" i="12"/>
  <c r="U407" i="12"/>
  <c r="U408" i="12"/>
  <c r="U409" i="12"/>
  <c r="U410" i="12"/>
  <c r="U411" i="12"/>
  <c r="U412" i="12"/>
  <c r="U413" i="12"/>
  <c r="U414" i="12"/>
  <c r="U415" i="12"/>
  <c r="U416" i="12"/>
  <c r="U417" i="12"/>
  <c r="U418" i="12"/>
  <c r="U419" i="12"/>
  <c r="U420" i="12"/>
  <c r="U421" i="12"/>
  <c r="U422" i="12"/>
  <c r="U423" i="12"/>
  <c r="U424" i="12"/>
  <c r="U425" i="12"/>
  <c r="U426" i="12"/>
  <c r="U427" i="12"/>
  <c r="U428" i="12"/>
  <c r="U429" i="12"/>
  <c r="U430" i="12"/>
  <c r="U431" i="12"/>
  <c r="U432" i="12"/>
  <c r="U433" i="12"/>
  <c r="U434" i="12"/>
  <c r="U435" i="12"/>
  <c r="U436" i="12"/>
  <c r="U437" i="12"/>
  <c r="U438" i="12"/>
  <c r="U439" i="12"/>
  <c r="U440" i="12"/>
  <c r="U441" i="12"/>
  <c r="U442" i="12"/>
  <c r="U443" i="12"/>
  <c r="U444" i="12"/>
  <c r="U445" i="12"/>
  <c r="U446" i="12"/>
  <c r="U447" i="12"/>
  <c r="U448" i="12"/>
  <c r="U449" i="12"/>
  <c r="U450" i="12"/>
  <c r="U451" i="12"/>
  <c r="U452" i="12"/>
  <c r="U453" i="12"/>
  <c r="U454" i="12"/>
  <c r="U455" i="12"/>
  <c r="U456" i="12"/>
  <c r="U457" i="12"/>
  <c r="U458" i="12"/>
  <c r="U459" i="12"/>
  <c r="U460" i="12"/>
  <c r="U461" i="12"/>
  <c r="U462" i="12"/>
  <c r="U463" i="12"/>
  <c r="U464" i="12"/>
  <c r="U465" i="12"/>
  <c r="U466" i="12"/>
  <c r="U467" i="12"/>
  <c r="U468" i="12"/>
  <c r="U469" i="12"/>
  <c r="U470" i="12"/>
  <c r="U471" i="12"/>
  <c r="U472" i="12"/>
  <c r="U473" i="12"/>
  <c r="U474" i="12"/>
  <c r="U475" i="12"/>
  <c r="U476" i="12"/>
  <c r="U477" i="12"/>
  <c r="U478" i="12"/>
  <c r="U479" i="12"/>
  <c r="U480" i="12"/>
  <c r="U481" i="12"/>
  <c r="U482" i="12"/>
  <c r="U483" i="12"/>
  <c r="U484" i="12"/>
  <c r="U485" i="12"/>
  <c r="U486" i="12"/>
  <c r="U487" i="12"/>
  <c r="U488" i="12"/>
  <c r="U489" i="12"/>
  <c r="U490" i="12"/>
  <c r="U491" i="12"/>
  <c r="U492" i="12"/>
  <c r="U493" i="12"/>
  <c r="U494" i="12"/>
  <c r="U495" i="12"/>
  <c r="U496" i="12"/>
  <c r="U497" i="12"/>
  <c r="U498" i="12"/>
  <c r="U499" i="12"/>
  <c r="U500" i="12"/>
  <c r="U501" i="12"/>
  <c r="U502" i="12"/>
  <c r="U503" i="12"/>
  <c r="U504" i="12"/>
  <c r="U505" i="12"/>
  <c r="U506" i="12"/>
  <c r="U507" i="12"/>
  <c r="U508" i="12"/>
  <c r="U509" i="12"/>
  <c r="U510" i="12"/>
  <c r="U511" i="12"/>
  <c r="U512" i="12"/>
  <c r="U513" i="12"/>
  <c r="U514" i="12"/>
  <c r="U515" i="12"/>
  <c r="U516" i="12"/>
  <c r="U517" i="12"/>
  <c r="U518" i="12"/>
  <c r="U519" i="12"/>
  <c r="U520" i="12"/>
  <c r="U521" i="12"/>
  <c r="U522" i="12"/>
  <c r="U523" i="12"/>
  <c r="U524" i="12"/>
  <c r="U525" i="12"/>
  <c r="U526" i="12"/>
  <c r="U527" i="12"/>
  <c r="U528" i="12"/>
  <c r="U529" i="12"/>
  <c r="U530" i="12"/>
  <c r="U531" i="12"/>
  <c r="U532" i="12"/>
  <c r="U533" i="12"/>
  <c r="U534" i="12"/>
  <c r="U535" i="12"/>
  <c r="U536" i="12"/>
  <c r="U537" i="12"/>
  <c r="U538" i="12"/>
  <c r="U539" i="12"/>
  <c r="U540" i="12"/>
  <c r="U541" i="12"/>
  <c r="U542" i="12"/>
  <c r="U543" i="12"/>
  <c r="U544" i="12"/>
  <c r="U545" i="12"/>
  <c r="U546" i="12"/>
  <c r="U547" i="12"/>
  <c r="U548" i="12"/>
  <c r="U549" i="12"/>
  <c r="U550" i="12"/>
  <c r="U551" i="12"/>
  <c r="U552" i="12"/>
  <c r="U553" i="12"/>
  <c r="U554" i="12"/>
  <c r="U555" i="12"/>
  <c r="U556" i="12"/>
  <c r="U557" i="12"/>
  <c r="U558" i="12"/>
  <c r="U559" i="12"/>
  <c r="U560" i="12"/>
  <c r="U561" i="12"/>
  <c r="U562" i="12"/>
  <c r="U563" i="12"/>
  <c r="U564" i="12"/>
  <c r="U565" i="12"/>
  <c r="U566" i="12"/>
  <c r="U567" i="12"/>
  <c r="U568" i="12"/>
  <c r="U569" i="12"/>
  <c r="U570" i="12"/>
  <c r="U571" i="12"/>
  <c r="U572" i="12"/>
  <c r="U573" i="12"/>
  <c r="U574" i="12"/>
  <c r="U575" i="12"/>
  <c r="U576" i="12"/>
  <c r="U577" i="12"/>
  <c r="U578" i="12"/>
  <c r="U579" i="12"/>
  <c r="U580" i="12"/>
  <c r="U581" i="12"/>
  <c r="U582" i="12"/>
  <c r="U583" i="12"/>
  <c r="U584" i="12"/>
  <c r="U585" i="12"/>
  <c r="U586" i="12"/>
  <c r="U587" i="12"/>
  <c r="U588" i="12"/>
  <c r="U589" i="12"/>
  <c r="U590" i="12"/>
  <c r="U591" i="12"/>
  <c r="U592" i="12"/>
  <c r="U593" i="12"/>
  <c r="U594" i="12"/>
  <c r="U595" i="12"/>
  <c r="U596" i="12"/>
  <c r="U597" i="12"/>
  <c r="U598" i="12"/>
  <c r="U599" i="12"/>
  <c r="U600" i="12"/>
  <c r="U601" i="12"/>
  <c r="U602" i="12"/>
  <c r="U603" i="12"/>
  <c r="U604" i="12"/>
  <c r="U605" i="12"/>
  <c r="U606" i="12"/>
  <c r="U607" i="12"/>
  <c r="U608" i="12"/>
  <c r="U609" i="12"/>
  <c r="U610" i="12"/>
  <c r="U611" i="12"/>
  <c r="U612" i="12"/>
  <c r="U613" i="12"/>
  <c r="U614" i="12"/>
  <c r="U615" i="12"/>
  <c r="U616" i="12"/>
  <c r="U617" i="12"/>
  <c r="U618" i="12"/>
  <c r="U619" i="12"/>
  <c r="U620" i="12"/>
  <c r="U621" i="12"/>
  <c r="U622" i="12"/>
  <c r="U623" i="12"/>
  <c r="U624" i="12"/>
  <c r="U625" i="12"/>
  <c r="U626" i="12"/>
  <c r="U627" i="12"/>
  <c r="U628" i="12"/>
  <c r="U629" i="12"/>
  <c r="U630" i="12"/>
  <c r="U631" i="12"/>
  <c r="U632" i="12"/>
  <c r="U633" i="12"/>
  <c r="U634" i="12"/>
  <c r="U635" i="12"/>
  <c r="U636" i="12"/>
  <c r="U637" i="12"/>
  <c r="U638" i="12"/>
  <c r="U639" i="12"/>
  <c r="U640" i="12"/>
  <c r="U641" i="12"/>
  <c r="U642" i="12"/>
  <c r="U643" i="12"/>
  <c r="U644" i="12"/>
  <c r="U645" i="12"/>
  <c r="U646" i="12"/>
  <c r="U647" i="12"/>
  <c r="U648" i="12"/>
  <c r="U649" i="12"/>
  <c r="U650" i="12"/>
  <c r="U651" i="12"/>
  <c r="U652" i="12"/>
  <c r="U653" i="12"/>
  <c r="U654" i="12"/>
  <c r="U655" i="12"/>
  <c r="U656" i="12"/>
  <c r="U657" i="12"/>
  <c r="U658" i="12"/>
  <c r="U659" i="12"/>
  <c r="U660" i="12"/>
  <c r="U661" i="12"/>
  <c r="U662" i="12"/>
  <c r="U663" i="12"/>
  <c r="U664" i="12"/>
  <c r="U665" i="12"/>
  <c r="U666" i="12"/>
  <c r="U667" i="12"/>
  <c r="U668" i="12"/>
  <c r="U669" i="12"/>
  <c r="U670" i="12"/>
  <c r="U671" i="12"/>
  <c r="U672" i="12"/>
  <c r="U673" i="12"/>
  <c r="U674" i="12"/>
  <c r="U675" i="12"/>
  <c r="U676" i="12"/>
  <c r="U677" i="12"/>
  <c r="U678" i="12"/>
  <c r="U679" i="12"/>
  <c r="U680" i="12"/>
  <c r="U681" i="12"/>
  <c r="U682" i="12"/>
  <c r="U683" i="12"/>
  <c r="U684" i="12"/>
  <c r="U685" i="12"/>
  <c r="U686" i="12"/>
  <c r="U687" i="12"/>
  <c r="U688" i="12"/>
  <c r="U689" i="12"/>
  <c r="U690" i="12"/>
  <c r="U691" i="12"/>
  <c r="U692" i="12"/>
  <c r="U693" i="12"/>
  <c r="U694" i="12"/>
  <c r="U695" i="12"/>
  <c r="U696" i="12"/>
  <c r="U697" i="12"/>
  <c r="U698" i="12"/>
  <c r="U699" i="12"/>
  <c r="U700" i="12"/>
  <c r="U701" i="12"/>
  <c r="U702" i="12"/>
  <c r="U703" i="12"/>
  <c r="U704" i="12"/>
  <c r="U705" i="12"/>
  <c r="U706" i="12"/>
  <c r="U707" i="12"/>
  <c r="U708" i="12"/>
  <c r="U709" i="12"/>
  <c r="U710" i="12"/>
  <c r="U711" i="12"/>
  <c r="U712" i="12"/>
  <c r="U713" i="12"/>
  <c r="U714" i="12"/>
  <c r="U715" i="12"/>
  <c r="U716" i="12"/>
  <c r="U717" i="12"/>
  <c r="U718" i="12"/>
  <c r="U719" i="12"/>
  <c r="U720" i="12"/>
  <c r="U721" i="12"/>
  <c r="U722" i="12"/>
  <c r="U723" i="12"/>
  <c r="U724" i="12"/>
  <c r="U725" i="12"/>
  <c r="U726" i="12"/>
  <c r="U727" i="12"/>
  <c r="U728" i="12"/>
  <c r="U729" i="12"/>
  <c r="U730" i="12"/>
  <c r="U731" i="12"/>
  <c r="U732" i="12"/>
  <c r="U733" i="12"/>
  <c r="U734" i="12"/>
  <c r="U735" i="12"/>
  <c r="U736" i="12"/>
  <c r="U737" i="12"/>
  <c r="U738" i="12"/>
  <c r="U739" i="12"/>
  <c r="U740" i="12"/>
  <c r="U741" i="12"/>
  <c r="U742" i="12"/>
  <c r="U743" i="12"/>
  <c r="U744" i="12"/>
  <c r="U745" i="12"/>
  <c r="U746" i="12"/>
  <c r="U747" i="12"/>
  <c r="U748" i="12"/>
  <c r="U749" i="12"/>
  <c r="U750" i="12"/>
  <c r="U751" i="12"/>
  <c r="U752" i="12"/>
  <c r="U753" i="12"/>
  <c r="U754" i="12"/>
  <c r="U755" i="12"/>
  <c r="U756" i="12"/>
  <c r="U757" i="12"/>
  <c r="U758" i="12"/>
  <c r="U759" i="12"/>
  <c r="U760" i="12"/>
  <c r="U761" i="12"/>
  <c r="U762" i="12"/>
  <c r="U763" i="12"/>
  <c r="U764" i="12"/>
  <c r="U765" i="12"/>
  <c r="U766" i="12"/>
  <c r="U767" i="12"/>
  <c r="U768" i="12"/>
  <c r="U769" i="12"/>
  <c r="U770" i="12"/>
  <c r="U771" i="12"/>
  <c r="U772" i="12"/>
  <c r="U773" i="12"/>
  <c r="U774" i="12"/>
  <c r="U775" i="12"/>
  <c r="U776" i="12"/>
  <c r="U777" i="12"/>
  <c r="U778" i="12"/>
  <c r="U779" i="12"/>
  <c r="U780" i="12"/>
  <c r="U781" i="12"/>
  <c r="U782" i="12"/>
  <c r="U783" i="12"/>
  <c r="U784" i="12"/>
  <c r="U785" i="12"/>
  <c r="U786" i="12"/>
  <c r="U787" i="12"/>
  <c r="U788" i="12"/>
  <c r="U789" i="12"/>
  <c r="U790" i="12"/>
  <c r="U791" i="12"/>
  <c r="U792" i="12"/>
  <c r="U793" i="12"/>
  <c r="U794" i="12"/>
  <c r="U795" i="12"/>
  <c r="U796" i="12"/>
  <c r="U797" i="12"/>
  <c r="U798" i="12"/>
  <c r="U799" i="12"/>
  <c r="U800" i="12"/>
  <c r="U801" i="12"/>
  <c r="U802" i="12"/>
  <c r="U803" i="12"/>
  <c r="U804" i="12"/>
  <c r="U805" i="12"/>
  <c r="U806" i="12"/>
  <c r="U807" i="12"/>
  <c r="U808" i="12"/>
  <c r="U809" i="12"/>
  <c r="U810" i="12"/>
  <c r="U811" i="12"/>
  <c r="U812" i="12"/>
  <c r="U813" i="12"/>
  <c r="U814" i="12"/>
  <c r="U815" i="12"/>
  <c r="U816" i="12"/>
  <c r="U817" i="12"/>
  <c r="U818" i="12"/>
  <c r="U819" i="12"/>
  <c r="U820" i="12"/>
  <c r="U821" i="12"/>
  <c r="U822" i="12"/>
  <c r="U823" i="12"/>
  <c r="U824" i="12"/>
  <c r="U825" i="12"/>
  <c r="U826" i="12"/>
  <c r="U827" i="12"/>
  <c r="U828" i="12"/>
  <c r="U829" i="12"/>
  <c r="U830" i="12"/>
  <c r="U831" i="12"/>
  <c r="U832" i="12"/>
  <c r="U833" i="12"/>
  <c r="U834" i="12"/>
  <c r="U835" i="12"/>
  <c r="U836" i="12"/>
  <c r="U837" i="12"/>
  <c r="U838" i="12"/>
  <c r="U839" i="12"/>
  <c r="U840" i="12"/>
  <c r="U841" i="12"/>
  <c r="U842" i="12"/>
  <c r="U843" i="12"/>
  <c r="U844" i="12"/>
  <c r="U845" i="12"/>
  <c r="U846" i="12"/>
  <c r="U847" i="12"/>
  <c r="U848" i="12"/>
  <c r="U849" i="12"/>
  <c r="U850" i="12"/>
  <c r="U851" i="12"/>
  <c r="U852" i="12"/>
  <c r="U853" i="12"/>
  <c r="U854" i="12"/>
  <c r="U855" i="12"/>
  <c r="U856" i="12"/>
  <c r="U857" i="12"/>
  <c r="U858" i="12"/>
  <c r="U859" i="12"/>
  <c r="U860" i="12"/>
  <c r="U861" i="12"/>
  <c r="U862" i="12"/>
  <c r="U863" i="12"/>
  <c r="U864" i="12"/>
  <c r="U865" i="12"/>
  <c r="U866" i="12"/>
  <c r="U867" i="12"/>
  <c r="U868" i="12"/>
  <c r="U869" i="12"/>
  <c r="U870" i="12"/>
  <c r="U871" i="12"/>
  <c r="U872" i="12"/>
  <c r="U873" i="12"/>
  <c r="U874" i="12"/>
  <c r="U875" i="12"/>
  <c r="U876" i="12"/>
  <c r="U877" i="12"/>
  <c r="U878" i="12"/>
  <c r="U879" i="12"/>
  <c r="U880" i="12"/>
  <c r="U881" i="12"/>
  <c r="U882" i="12"/>
  <c r="U883" i="12"/>
  <c r="U884" i="12"/>
  <c r="U885" i="12"/>
  <c r="U886" i="12"/>
  <c r="U887" i="12"/>
  <c r="U888" i="12"/>
  <c r="U889" i="12"/>
  <c r="U890" i="12"/>
  <c r="U891" i="12"/>
  <c r="U892" i="12"/>
  <c r="U893" i="12"/>
  <c r="U894" i="12"/>
  <c r="U895" i="12"/>
  <c r="U896" i="12"/>
  <c r="U897" i="12"/>
  <c r="U898" i="12"/>
  <c r="U899" i="12"/>
  <c r="U900" i="12"/>
  <c r="U901" i="12"/>
  <c r="U902" i="12"/>
  <c r="U903" i="12"/>
  <c r="U904" i="12"/>
  <c r="U905" i="12"/>
  <c r="U906" i="12"/>
  <c r="U907" i="12"/>
  <c r="U908" i="12"/>
  <c r="U909" i="12"/>
  <c r="U910" i="12"/>
  <c r="U911" i="12"/>
  <c r="U912" i="12"/>
  <c r="U913" i="12"/>
  <c r="U914" i="12"/>
  <c r="U915" i="12"/>
  <c r="U916" i="12"/>
  <c r="U917" i="12"/>
  <c r="U918" i="12"/>
  <c r="U919" i="12"/>
  <c r="U920" i="12"/>
  <c r="U921" i="12"/>
  <c r="U922" i="12"/>
  <c r="U923" i="12"/>
  <c r="U924" i="12"/>
  <c r="U925" i="12"/>
  <c r="U926" i="12"/>
  <c r="U927" i="12"/>
  <c r="U928" i="12"/>
  <c r="U929" i="12"/>
  <c r="U930" i="12"/>
  <c r="U931" i="12"/>
  <c r="U932" i="12"/>
  <c r="U933" i="12"/>
  <c r="U934" i="12"/>
  <c r="U935" i="12"/>
  <c r="U936" i="12"/>
  <c r="U937" i="12"/>
  <c r="U938" i="12"/>
  <c r="U939" i="12"/>
  <c r="U940" i="12"/>
  <c r="U941" i="12"/>
  <c r="U942" i="12"/>
  <c r="U943" i="12"/>
  <c r="U944" i="12"/>
  <c r="U945" i="12"/>
  <c r="U946" i="12"/>
  <c r="U947" i="12"/>
  <c r="U948" i="12"/>
  <c r="U949" i="12"/>
  <c r="U950" i="12"/>
  <c r="U951" i="12"/>
  <c r="U952" i="12"/>
  <c r="U953" i="12"/>
  <c r="U954" i="12"/>
  <c r="U955" i="12"/>
  <c r="U956" i="12"/>
  <c r="U957" i="12"/>
  <c r="U958" i="12"/>
  <c r="U959" i="12"/>
  <c r="U960" i="12"/>
  <c r="U961" i="12"/>
  <c r="U962" i="12"/>
  <c r="U963" i="12"/>
  <c r="U964" i="12"/>
  <c r="U965" i="12"/>
  <c r="U966" i="12"/>
  <c r="U967" i="12"/>
  <c r="U968" i="12"/>
  <c r="U969" i="12"/>
  <c r="U970" i="12"/>
  <c r="U971" i="12"/>
  <c r="U972" i="12"/>
  <c r="U973" i="12"/>
  <c r="U974" i="12"/>
  <c r="U975" i="12"/>
  <c r="U976" i="12"/>
  <c r="U977" i="12"/>
  <c r="U978" i="12"/>
  <c r="U979" i="12"/>
  <c r="U980" i="12"/>
  <c r="U981" i="12"/>
  <c r="U982" i="12"/>
  <c r="U983" i="12"/>
  <c r="U984" i="12"/>
  <c r="U985" i="12"/>
  <c r="U986" i="12"/>
  <c r="U987" i="12"/>
  <c r="U988" i="12"/>
  <c r="U989" i="12"/>
  <c r="U990" i="12"/>
  <c r="U991" i="12"/>
  <c r="U992" i="12"/>
  <c r="U993" i="12"/>
  <c r="U994" i="12"/>
  <c r="U995" i="12"/>
  <c r="U996" i="12"/>
  <c r="U997" i="12"/>
  <c r="U998" i="12"/>
  <c r="U999" i="12"/>
  <c r="U1000" i="12"/>
  <c r="U1001" i="12"/>
  <c r="U1002" i="12"/>
  <c r="U1003" i="12"/>
  <c r="U1004" i="12"/>
  <c r="U1005" i="12"/>
  <c r="U1006" i="12"/>
  <c r="U1007" i="12"/>
  <c r="U1008" i="12"/>
  <c r="U1009" i="12"/>
  <c r="U1010" i="12"/>
  <c r="U1011" i="12"/>
  <c r="U1012" i="12"/>
  <c r="U1013" i="12"/>
  <c r="U1014" i="12"/>
  <c r="U1015" i="12"/>
  <c r="U1016" i="12"/>
  <c r="U1017" i="12"/>
  <c r="U1018" i="12"/>
  <c r="U1019" i="12"/>
  <c r="U1020" i="12"/>
  <c r="U1021" i="12"/>
  <c r="U1022" i="12"/>
  <c r="U1023" i="12"/>
  <c r="U1024" i="12"/>
  <c r="U1025" i="12"/>
  <c r="U1026" i="12"/>
  <c r="U1027" i="12"/>
  <c r="U1028" i="12"/>
  <c r="U1029" i="12"/>
  <c r="U1030" i="12"/>
  <c r="U1031" i="12"/>
  <c r="U1032" i="12"/>
  <c r="U1033" i="12"/>
  <c r="U1034" i="12"/>
  <c r="U1035" i="12"/>
  <c r="U1036" i="12"/>
  <c r="U1037" i="12"/>
  <c r="U1038" i="12"/>
  <c r="U1039" i="12"/>
  <c r="U1040" i="12"/>
  <c r="U1041" i="12"/>
  <c r="U1042" i="12"/>
  <c r="U1043" i="12"/>
  <c r="U1044" i="12"/>
  <c r="U1045" i="12"/>
  <c r="U1046" i="12"/>
  <c r="U1047" i="12"/>
  <c r="U1048" i="12"/>
  <c r="U1049" i="12"/>
  <c r="U1050" i="12"/>
  <c r="U1051" i="12"/>
  <c r="U1052" i="12"/>
  <c r="U1053" i="12"/>
  <c r="U1054" i="12"/>
  <c r="U1055" i="12"/>
  <c r="U1056" i="12"/>
  <c r="U1057" i="12"/>
  <c r="U1058" i="12"/>
  <c r="U1059" i="12"/>
  <c r="U1060" i="12"/>
  <c r="U1061" i="12"/>
  <c r="U1062" i="12"/>
  <c r="U1063" i="12"/>
  <c r="U1064" i="12"/>
  <c r="U1065" i="12"/>
  <c r="U1066" i="12"/>
  <c r="U1067" i="12"/>
  <c r="U1068" i="12"/>
  <c r="U1069" i="12"/>
  <c r="U1070" i="12"/>
  <c r="U1071" i="12"/>
  <c r="U1072" i="12"/>
  <c r="U1073" i="12"/>
  <c r="U1074" i="12"/>
  <c r="U1075" i="12"/>
  <c r="U1076" i="12"/>
  <c r="U1077" i="12"/>
  <c r="U1078" i="12"/>
  <c r="U1079" i="12"/>
  <c r="U1080" i="12"/>
  <c r="U1081" i="12"/>
  <c r="U1082" i="12"/>
  <c r="U1083" i="12"/>
  <c r="U1084" i="12"/>
  <c r="U1085" i="12"/>
  <c r="U1086" i="12"/>
  <c r="U1087" i="12"/>
  <c r="U1088" i="12"/>
  <c r="U1089" i="12"/>
  <c r="U1090" i="12"/>
  <c r="U1091" i="12"/>
  <c r="U1092" i="12"/>
  <c r="U1093" i="12"/>
  <c r="U1094" i="12"/>
  <c r="U1095" i="12"/>
  <c r="U1096" i="12"/>
  <c r="U1097" i="12"/>
  <c r="U1098" i="12"/>
  <c r="U1099" i="12"/>
  <c r="U1100" i="12"/>
  <c r="U1101" i="12"/>
  <c r="U1102" i="12"/>
  <c r="U1103" i="12"/>
  <c r="U1104" i="12"/>
  <c r="U1105" i="12"/>
  <c r="U1106" i="12"/>
  <c r="U1107" i="12"/>
  <c r="U1108" i="12"/>
  <c r="U1109" i="12"/>
  <c r="U1110" i="12"/>
  <c r="U1111" i="12"/>
  <c r="U1112" i="12"/>
  <c r="U1113" i="12"/>
  <c r="U1114" i="12"/>
  <c r="U1115" i="12"/>
  <c r="U1116" i="12"/>
  <c r="U1117" i="12"/>
  <c r="U1118" i="12"/>
  <c r="U1119" i="12"/>
  <c r="U1120" i="12"/>
  <c r="U1121" i="12"/>
  <c r="U1122" i="12"/>
  <c r="U1123" i="12"/>
  <c r="U1124" i="12"/>
  <c r="U1125" i="12"/>
  <c r="U1126" i="12"/>
  <c r="U1127" i="12"/>
  <c r="U1128" i="12"/>
  <c r="U1129" i="12"/>
  <c r="U1130" i="12"/>
  <c r="U1131" i="12"/>
  <c r="U1132" i="12"/>
  <c r="U1133" i="12"/>
  <c r="U1134" i="12"/>
  <c r="U1135" i="12"/>
  <c r="U1136" i="12"/>
  <c r="U1137" i="12"/>
  <c r="U1138" i="12"/>
  <c r="U1139" i="12"/>
  <c r="U1140" i="12"/>
  <c r="U1141" i="12"/>
  <c r="U1142" i="12"/>
  <c r="U1143" i="12"/>
  <c r="U1144" i="12"/>
  <c r="U1145" i="12"/>
  <c r="U1146" i="12"/>
  <c r="U1147" i="12"/>
  <c r="U1148" i="12"/>
  <c r="U1149" i="12"/>
  <c r="U1150" i="12"/>
  <c r="U1151" i="12"/>
  <c r="U1152" i="12"/>
  <c r="U1153" i="12"/>
  <c r="U1154" i="12"/>
  <c r="U1155" i="12"/>
  <c r="U1156" i="12"/>
  <c r="U1157" i="12"/>
  <c r="U1158" i="12"/>
  <c r="U1159" i="12"/>
  <c r="U1160" i="12"/>
  <c r="U1161" i="12"/>
  <c r="U1162" i="12"/>
  <c r="T7" i="12"/>
  <c r="T8" i="12"/>
  <c r="T9" i="12"/>
  <c r="T10" i="12"/>
  <c r="T11" i="12"/>
  <c r="T12"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T112" i="12"/>
  <c r="T113" i="12"/>
  <c r="T114" i="12"/>
  <c r="T115" i="12"/>
  <c r="T116" i="12"/>
  <c r="T117" i="12"/>
  <c r="T118" i="12"/>
  <c r="T119" i="12"/>
  <c r="T120" i="12"/>
  <c r="T121" i="12"/>
  <c r="T122" i="12"/>
  <c r="T123" i="12"/>
  <c r="T124" i="12"/>
  <c r="T125" i="12"/>
  <c r="T126" i="12"/>
  <c r="T127" i="12"/>
  <c r="T128" i="12"/>
  <c r="T129" i="12"/>
  <c r="T130" i="12"/>
  <c r="T131" i="12"/>
  <c r="T132" i="12"/>
  <c r="T133" i="12"/>
  <c r="T134" i="12"/>
  <c r="T135" i="12"/>
  <c r="T136" i="12"/>
  <c r="T137" i="12"/>
  <c r="T138" i="12"/>
  <c r="T139" i="12"/>
  <c r="T140" i="12"/>
  <c r="T141" i="12"/>
  <c r="T142" i="12"/>
  <c r="T143" i="12"/>
  <c r="T144" i="12"/>
  <c r="T145" i="12"/>
  <c r="T146" i="12"/>
  <c r="T147" i="12"/>
  <c r="T148" i="12"/>
  <c r="T149" i="12"/>
  <c r="T150" i="12"/>
  <c r="T151" i="12"/>
  <c r="T152" i="12"/>
  <c r="T153" i="12"/>
  <c r="T154" i="12"/>
  <c r="T155" i="12"/>
  <c r="T156" i="12"/>
  <c r="T157" i="12"/>
  <c r="T158" i="12"/>
  <c r="T159" i="12"/>
  <c r="T160" i="12"/>
  <c r="T161" i="12"/>
  <c r="T162" i="12"/>
  <c r="T163" i="12"/>
  <c r="T164" i="12"/>
  <c r="T165" i="12"/>
  <c r="T166" i="12"/>
  <c r="T167" i="12"/>
  <c r="T168" i="12"/>
  <c r="T169" i="12"/>
  <c r="T170" i="12"/>
  <c r="T171" i="12"/>
  <c r="T172" i="12"/>
  <c r="T173" i="12"/>
  <c r="T174" i="12"/>
  <c r="T175" i="12"/>
  <c r="T176" i="12"/>
  <c r="T177" i="12"/>
  <c r="T178" i="12"/>
  <c r="T179" i="12"/>
  <c r="T180" i="12"/>
  <c r="T181" i="12"/>
  <c r="T182" i="12"/>
  <c r="T183" i="12"/>
  <c r="T184" i="12"/>
  <c r="T185" i="12"/>
  <c r="T186" i="12"/>
  <c r="T187" i="12"/>
  <c r="T188" i="12"/>
  <c r="T189" i="12"/>
  <c r="T190" i="12"/>
  <c r="T191" i="12"/>
  <c r="T192" i="12"/>
  <c r="T193" i="12"/>
  <c r="T194" i="12"/>
  <c r="T195" i="12"/>
  <c r="T196" i="12"/>
  <c r="T197" i="12"/>
  <c r="T198" i="12"/>
  <c r="T199" i="12"/>
  <c r="T200" i="12"/>
  <c r="T201" i="12"/>
  <c r="T202" i="12"/>
  <c r="T203" i="12"/>
  <c r="T204" i="12"/>
  <c r="T205" i="12"/>
  <c r="T206" i="12"/>
  <c r="T207" i="12"/>
  <c r="T208" i="12"/>
  <c r="T209" i="12"/>
  <c r="T210" i="12"/>
  <c r="T211" i="12"/>
  <c r="T212" i="12"/>
  <c r="T213" i="12"/>
  <c r="T214" i="12"/>
  <c r="T215" i="12"/>
  <c r="T216" i="12"/>
  <c r="T217" i="12"/>
  <c r="T218" i="12"/>
  <c r="T219" i="12"/>
  <c r="T220" i="12"/>
  <c r="T221" i="12"/>
  <c r="T222" i="12"/>
  <c r="T223" i="12"/>
  <c r="T224" i="12"/>
  <c r="T225" i="12"/>
  <c r="T226" i="12"/>
  <c r="T227" i="12"/>
  <c r="T228" i="12"/>
  <c r="T229" i="12"/>
  <c r="T230" i="12"/>
  <c r="T231" i="12"/>
  <c r="T232" i="12"/>
  <c r="T233" i="12"/>
  <c r="T234" i="12"/>
  <c r="T235" i="12"/>
  <c r="T236" i="12"/>
  <c r="T237" i="12"/>
  <c r="T238" i="12"/>
  <c r="T239" i="12"/>
  <c r="T240" i="12"/>
  <c r="T241" i="12"/>
  <c r="T242" i="12"/>
  <c r="T243" i="12"/>
  <c r="T244" i="12"/>
  <c r="T245" i="12"/>
  <c r="T246" i="12"/>
  <c r="T247" i="12"/>
  <c r="T248" i="12"/>
  <c r="T249" i="12"/>
  <c r="T250" i="12"/>
  <c r="T251" i="12"/>
  <c r="T252" i="12"/>
  <c r="T253" i="12"/>
  <c r="T254" i="12"/>
  <c r="T255" i="12"/>
  <c r="T256" i="12"/>
  <c r="T257" i="12"/>
  <c r="T258" i="12"/>
  <c r="T259" i="12"/>
  <c r="T260" i="12"/>
  <c r="T261" i="12"/>
  <c r="T262" i="12"/>
  <c r="T263" i="12"/>
  <c r="T264" i="12"/>
  <c r="T265" i="12"/>
  <c r="T266" i="12"/>
  <c r="T267" i="12"/>
  <c r="T268" i="12"/>
  <c r="T269" i="12"/>
  <c r="T270" i="12"/>
  <c r="T271" i="12"/>
  <c r="T272" i="12"/>
  <c r="T273" i="12"/>
  <c r="T274" i="12"/>
  <c r="T275" i="12"/>
  <c r="T276" i="12"/>
  <c r="T277" i="12"/>
  <c r="T278" i="12"/>
  <c r="T279" i="12"/>
  <c r="T280" i="12"/>
  <c r="T281" i="12"/>
  <c r="T282" i="12"/>
  <c r="T283" i="12"/>
  <c r="T284" i="12"/>
  <c r="T285" i="12"/>
  <c r="T286" i="12"/>
  <c r="T287" i="12"/>
  <c r="T288" i="12"/>
  <c r="T289" i="12"/>
  <c r="T290" i="12"/>
  <c r="T291" i="12"/>
  <c r="T292" i="12"/>
  <c r="T293" i="12"/>
  <c r="T294" i="12"/>
  <c r="T295" i="12"/>
  <c r="T296" i="12"/>
  <c r="T297" i="12"/>
  <c r="T298" i="12"/>
  <c r="T299" i="12"/>
  <c r="T300" i="12"/>
  <c r="T301" i="12"/>
  <c r="T302" i="12"/>
  <c r="T303" i="12"/>
  <c r="T304" i="12"/>
  <c r="T305" i="12"/>
  <c r="T306" i="12"/>
  <c r="T307" i="12"/>
  <c r="T308" i="12"/>
  <c r="T309" i="12"/>
  <c r="T310" i="12"/>
  <c r="T311" i="12"/>
  <c r="T312" i="12"/>
  <c r="T313" i="12"/>
  <c r="T314" i="12"/>
  <c r="T315" i="12"/>
  <c r="T316" i="12"/>
  <c r="T317" i="12"/>
  <c r="T318" i="12"/>
  <c r="T319" i="12"/>
  <c r="T320" i="12"/>
  <c r="T321" i="12"/>
  <c r="T322" i="12"/>
  <c r="T323" i="12"/>
  <c r="T324" i="12"/>
  <c r="T325" i="12"/>
  <c r="T326" i="12"/>
  <c r="T327" i="12"/>
  <c r="T328" i="12"/>
  <c r="T329" i="12"/>
  <c r="T330" i="12"/>
  <c r="T331" i="12"/>
  <c r="T332" i="12"/>
  <c r="T333" i="12"/>
  <c r="T334" i="12"/>
  <c r="T335" i="12"/>
  <c r="T336" i="12"/>
  <c r="T337" i="12"/>
  <c r="T338" i="12"/>
  <c r="T339" i="12"/>
  <c r="T340" i="12"/>
  <c r="T341" i="12"/>
  <c r="T342" i="12"/>
  <c r="T343" i="12"/>
  <c r="T344" i="12"/>
  <c r="T345" i="12"/>
  <c r="T346" i="12"/>
  <c r="T347" i="12"/>
  <c r="T348" i="12"/>
  <c r="T349" i="12"/>
  <c r="T350" i="12"/>
  <c r="T351" i="12"/>
  <c r="T352" i="12"/>
  <c r="T353" i="12"/>
  <c r="T354" i="12"/>
  <c r="T355" i="12"/>
  <c r="T356" i="12"/>
  <c r="T357" i="12"/>
  <c r="T358" i="12"/>
  <c r="T359" i="12"/>
  <c r="T360" i="12"/>
  <c r="T361" i="12"/>
  <c r="T362" i="12"/>
  <c r="T363" i="12"/>
  <c r="T364" i="12"/>
  <c r="T365" i="12"/>
  <c r="T366" i="12"/>
  <c r="T367" i="12"/>
  <c r="T368" i="12"/>
  <c r="T369" i="12"/>
  <c r="T370" i="12"/>
  <c r="T371" i="12"/>
  <c r="T372" i="12"/>
  <c r="T373" i="12"/>
  <c r="T374" i="12"/>
  <c r="T375" i="12"/>
  <c r="T376" i="12"/>
  <c r="T377" i="12"/>
  <c r="T378" i="12"/>
  <c r="T379" i="12"/>
  <c r="T380" i="12"/>
  <c r="T381" i="12"/>
  <c r="T382" i="12"/>
  <c r="T383" i="12"/>
  <c r="T384" i="12"/>
  <c r="T385" i="12"/>
  <c r="T386" i="12"/>
  <c r="T387" i="12"/>
  <c r="T388" i="12"/>
  <c r="T389" i="12"/>
  <c r="T390" i="12"/>
  <c r="T391" i="12"/>
  <c r="T392" i="12"/>
  <c r="T393" i="12"/>
  <c r="T394" i="12"/>
  <c r="T395" i="12"/>
  <c r="T396" i="12"/>
  <c r="T397" i="12"/>
  <c r="T398" i="12"/>
  <c r="T399" i="12"/>
  <c r="T400" i="12"/>
  <c r="T401" i="12"/>
  <c r="T402" i="12"/>
  <c r="T403" i="12"/>
  <c r="T404" i="12"/>
  <c r="T405" i="12"/>
  <c r="T406" i="12"/>
  <c r="T407" i="12"/>
  <c r="T408" i="12"/>
  <c r="T409" i="12"/>
  <c r="T410" i="12"/>
  <c r="T411" i="12"/>
  <c r="T412" i="12"/>
  <c r="T413" i="12"/>
  <c r="T414" i="12"/>
  <c r="T415" i="12"/>
  <c r="T416" i="12"/>
  <c r="T417" i="12"/>
  <c r="T418" i="12"/>
  <c r="T419" i="12"/>
  <c r="T420" i="12"/>
  <c r="T421" i="12"/>
  <c r="T422" i="12"/>
  <c r="T423" i="12"/>
  <c r="T424" i="12"/>
  <c r="T425" i="12"/>
  <c r="T426" i="12"/>
  <c r="T427" i="12"/>
  <c r="T428" i="12"/>
  <c r="T429" i="12"/>
  <c r="T430" i="12"/>
  <c r="T431" i="12"/>
  <c r="T432" i="12"/>
  <c r="T433" i="12"/>
  <c r="T434" i="12"/>
  <c r="T435" i="12"/>
  <c r="T436" i="12"/>
  <c r="T437" i="12"/>
  <c r="T438" i="12"/>
  <c r="T439" i="12"/>
  <c r="T440" i="12"/>
  <c r="T441" i="12"/>
  <c r="T442" i="12"/>
  <c r="T443" i="12"/>
  <c r="T444" i="12"/>
  <c r="T445" i="12"/>
  <c r="T446" i="12"/>
  <c r="T447" i="12"/>
  <c r="T448" i="12"/>
  <c r="T449" i="12"/>
  <c r="T450" i="12"/>
  <c r="T451" i="12"/>
  <c r="T452" i="12"/>
  <c r="T453" i="12"/>
  <c r="T454" i="12"/>
  <c r="T455" i="12"/>
  <c r="T456" i="12"/>
  <c r="T457" i="12"/>
  <c r="T458" i="12"/>
  <c r="T459" i="12"/>
  <c r="T460" i="12"/>
  <c r="T461" i="12"/>
  <c r="T462" i="12"/>
  <c r="T463" i="12"/>
  <c r="T464" i="12"/>
  <c r="T465" i="12"/>
  <c r="T466" i="12"/>
  <c r="T467" i="12"/>
  <c r="T468" i="12"/>
  <c r="T469" i="12"/>
  <c r="T470" i="12"/>
  <c r="T471" i="12"/>
  <c r="T472" i="12"/>
  <c r="T473" i="12"/>
  <c r="T474" i="12"/>
  <c r="T475" i="12"/>
  <c r="T476" i="12"/>
  <c r="T477" i="12"/>
  <c r="T478" i="12"/>
  <c r="T479" i="12"/>
  <c r="T480" i="12"/>
  <c r="T481" i="12"/>
  <c r="T482" i="12"/>
  <c r="T483" i="12"/>
  <c r="T484" i="12"/>
  <c r="T485" i="12"/>
  <c r="T486" i="12"/>
  <c r="T487" i="12"/>
  <c r="T488" i="12"/>
  <c r="T489" i="12"/>
  <c r="T490" i="12"/>
  <c r="T491" i="12"/>
  <c r="T492" i="12"/>
  <c r="T493" i="12"/>
  <c r="T494" i="12"/>
  <c r="T495" i="12"/>
  <c r="T496" i="12"/>
  <c r="T497" i="12"/>
  <c r="T498" i="12"/>
  <c r="T499" i="12"/>
  <c r="T500" i="12"/>
  <c r="T501" i="12"/>
  <c r="T502" i="12"/>
  <c r="T503" i="12"/>
  <c r="T504" i="12"/>
  <c r="T505" i="12"/>
  <c r="T506" i="12"/>
  <c r="T507" i="12"/>
  <c r="T508" i="12"/>
  <c r="T509" i="12"/>
  <c r="T510" i="12"/>
  <c r="T511" i="12"/>
  <c r="T512" i="12"/>
  <c r="T513" i="12"/>
  <c r="T514" i="12"/>
  <c r="T515" i="12"/>
  <c r="T516" i="12"/>
  <c r="T517" i="12"/>
  <c r="T518" i="12"/>
  <c r="T519" i="12"/>
  <c r="T520" i="12"/>
  <c r="T521" i="12"/>
  <c r="T522" i="12"/>
  <c r="T523" i="12"/>
  <c r="T524" i="12"/>
  <c r="T525" i="12"/>
  <c r="T526" i="12"/>
  <c r="T527" i="12"/>
  <c r="T528" i="12"/>
  <c r="T529" i="12"/>
  <c r="T530" i="12"/>
  <c r="T531" i="12"/>
  <c r="T532" i="12"/>
  <c r="T533" i="12"/>
  <c r="T534" i="12"/>
  <c r="T535" i="12"/>
  <c r="T536" i="12"/>
  <c r="T537" i="12"/>
  <c r="T538" i="12"/>
  <c r="T539" i="12"/>
  <c r="T540" i="12"/>
  <c r="T541" i="12"/>
  <c r="T542" i="12"/>
  <c r="T543" i="12"/>
  <c r="T544" i="12"/>
  <c r="T545" i="12"/>
  <c r="T546" i="12"/>
  <c r="T547" i="12"/>
  <c r="T548" i="12"/>
  <c r="T549" i="12"/>
  <c r="T550" i="12"/>
  <c r="T551" i="12"/>
  <c r="T552" i="12"/>
  <c r="T553" i="12"/>
  <c r="T554" i="12"/>
  <c r="T555" i="12"/>
  <c r="T556" i="12"/>
  <c r="T557" i="12"/>
  <c r="T558" i="12"/>
  <c r="T559" i="12"/>
  <c r="T560" i="12"/>
  <c r="T561" i="12"/>
  <c r="T562" i="12"/>
  <c r="T563" i="12"/>
  <c r="T564" i="12"/>
  <c r="T565" i="12"/>
  <c r="T566" i="12"/>
  <c r="T567" i="12"/>
  <c r="T568" i="12"/>
  <c r="T569" i="12"/>
  <c r="T570" i="12"/>
  <c r="T571" i="12"/>
  <c r="T572" i="12"/>
  <c r="T573" i="12"/>
  <c r="T574" i="12"/>
  <c r="T575" i="12"/>
  <c r="T576" i="12"/>
  <c r="T577" i="12"/>
  <c r="T578" i="12"/>
  <c r="T579" i="12"/>
  <c r="T580" i="12"/>
  <c r="T581" i="12"/>
  <c r="T582" i="12"/>
  <c r="T583" i="12"/>
  <c r="T584" i="12"/>
  <c r="T585" i="12"/>
  <c r="T586" i="12"/>
  <c r="T587" i="12"/>
  <c r="T588" i="12"/>
  <c r="T589" i="12"/>
  <c r="T590" i="12"/>
  <c r="T591" i="12"/>
  <c r="T592" i="12"/>
  <c r="T593" i="12"/>
  <c r="T594" i="12"/>
  <c r="T595" i="12"/>
  <c r="T596" i="12"/>
  <c r="T597" i="12"/>
  <c r="T598" i="12"/>
  <c r="T599" i="12"/>
  <c r="T600" i="12"/>
  <c r="T601" i="12"/>
  <c r="T602" i="12"/>
  <c r="T603" i="12"/>
  <c r="T604" i="12"/>
  <c r="T605" i="12"/>
  <c r="T606" i="12"/>
  <c r="T607" i="12"/>
  <c r="T608" i="12"/>
  <c r="T609" i="12"/>
  <c r="T610" i="12"/>
  <c r="T611" i="12"/>
  <c r="T612" i="12"/>
  <c r="T613" i="12"/>
  <c r="T614" i="12"/>
  <c r="T615" i="12"/>
  <c r="T616" i="12"/>
  <c r="T617" i="12"/>
  <c r="T618" i="12"/>
  <c r="T619" i="12"/>
  <c r="T620" i="12"/>
  <c r="T621" i="12"/>
  <c r="T622" i="12"/>
  <c r="T623" i="12"/>
  <c r="T624" i="12"/>
  <c r="T625" i="12"/>
  <c r="T626" i="12"/>
  <c r="T627" i="12"/>
  <c r="T628" i="12"/>
  <c r="T629" i="12"/>
  <c r="T630" i="12"/>
  <c r="T631" i="12"/>
  <c r="T632" i="12"/>
  <c r="T633" i="12"/>
  <c r="T634" i="12"/>
  <c r="T635" i="12"/>
  <c r="T636" i="12"/>
  <c r="T637" i="12"/>
  <c r="T638" i="12"/>
  <c r="T639" i="12"/>
  <c r="T640" i="12"/>
  <c r="T641" i="12"/>
  <c r="T642" i="12"/>
  <c r="T643" i="12"/>
  <c r="T644" i="12"/>
  <c r="T645" i="12"/>
  <c r="T646" i="12"/>
  <c r="T647" i="12"/>
  <c r="T648" i="12"/>
  <c r="T649" i="12"/>
  <c r="T650" i="12"/>
  <c r="T651" i="12"/>
  <c r="T652" i="12"/>
  <c r="T653" i="12"/>
  <c r="T654" i="12"/>
  <c r="T655" i="12"/>
  <c r="T656" i="12"/>
  <c r="T657" i="12"/>
  <c r="T658" i="12"/>
  <c r="T659" i="12"/>
  <c r="T660" i="12"/>
  <c r="T661" i="12"/>
  <c r="T662" i="12"/>
  <c r="T663" i="12"/>
  <c r="T664" i="12"/>
  <c r="T665" i="12"/>
  <c r="T666" i="12"/>
  <c r="T667" i="12"/>
  <c r="T668" i="12"/>
  <c r="T669" i="12"/>
  <c r="T670" i="12"/>
  <c r="T671" i="12"/>
  <c r="T672" i="12"/>
  <c r="T673" i="12"/>
  <c r="T674" i="12"/>
  <c r="T675" i="12"/>
  <c r="T676" i="12"/>
  <c r="T677" i="12"/>
  <c r="T678" i="12"/>
  <c r="T679" i="12"/>
  <c r="T680" i="12"/>
  <c r="T681" i="12"/>
  <c r="T682" i="12"/>
  <c r="T683" i="12"/>
  <c r="T684" i="12"/>
  <c r="T685" i="12"/>
  <c r="T686" i="12"/>
  <c r="T687" i="12"/>
  <c r="T688" i="12"/>
  <c r="T689" i="12"/>
  <c r="T690" i="12"/>
  <c r="T691" i="12"/>
  <c r="T692" i="12"/>
  <c r="T693" i="12"/>
  <c r="T694" i="12"/>
  <c r="T695" i="12"/>
  <c r="T696" i="12"/>
  <c r="T697" i="12"/>
  <c r="T698" i="12"/>
  <c r="T699" i="12"/>
  <c r="T700" i="12"/>
  <c r="T701" i="12"/>
  <c r="T702" i="12"/>
  <c r="T703" i="12"/>
  <c r="T704" i="12"/>
  <c r="T705" i="12"/>
  <c r="T706" i="12"/>
  <c r="T707" i="12"/>
  <c r="T708" i="12"/>
  <c r="T709" i="12"/>
  <c r="T710" i="12"/>
  <c r="T711" i="12"/>
  <c r="T712" i="12"/>
  <c r="T713" i="12"/>
  <c r="T714" i="12"/>
  <c r="T715" i="12"/>
  <c r="T716" i="12"/>
  <c r="T717" i="12"/>
  <c r="T718" i="12"/>
  <c r="T719" i="12"/>
  <c r="T720" i="12"/>
  <c r="T721" i="12"/>
  <c r="T722" i="12"/>
  <c r="T723" i="12"/>
  <c r="T724" i="12"/>
  <c r="T725" i="12"/>
  <c r="T726" i="12"/>
  <c r="T727" i="12"/>
  <c r="T728" i="12"/>
  <c r="T729" i="12"/>
  <c r="T730" i="12"/>
  <c r="T731" i="12"/>
  <c r="T732" i="12"/>
  <c r="T733" i="12"/>
  <c r="T734" i="12"/>
  <c r="T735" i="12"/>
  <c r="T736" i="12"/>
  <c r="T737" i="12"/>
  <c r="T738" i="12"/>
  <c r="T739" i="12"/>
  <c r="T740" i="12"/>
  <c r="T741" i="12"/>
  <c r="T742" i="12"/>
  <c r="T743" i="12"/>
  <c r="T744" i="12"/>
  <c r="T745" i="12"/>
  <c r="T746" i="12"/>
  <c r="T747" i="12"/>
  <c r="T748" i="12"/>
  <c r="T749" i="12"/>
  <c r="T750" i="12"/>
  <c r="T751" i="12"/>
  <c r="T752" i="12"/>
  <c r="T753" i="12"/>
  <c r="T754" i="12"/>
  <c r="T755" i="12"/>
  <c r="T756" i="12"/>
  <c r="T757" i="12"/>
  <c r="T758" i="12"/>
  <c r="T759" i="12"/>
  <c r="T760" i="12"/>
  <c r="T761" i="12"/>
  <c r="T762" i="12"/>
  <c r="T763" i="12"/>
  <c r="T764" i="12"/>
  <c r="T765" i="12"/>
  <c r="T766" i="12"/>
  <c r="T767" i="12"/>
  <c r="T768" i="12"/>
  <c r="T769" i="12"/>
  <c r="T770" i="12"/>
  <c r="T771" i="12"/>
  <c r="T772" i="12"/>
  <c r="T773" i="12"/>
  <c r="T774" i="12"/>
  <c r="T775" i="12"/>
  <c r="T776" i="12"/>
  <c r="T777" i="12"/>
  <c r="T778" i="12"/>
  <c r="T779" i="12"/>
  <c r="T780" i="12"/>
  <c r="T781" i="12"/>
  <c r="T782" i="12"/>
  <c r="T783" i="12"/>
  <c r="T784" i="12"/>
  <c r="T785" i="12"/>
  <c r="T786" i="12"/>
  <c r="T787" i="12"/>
  <c r="T788" i="12"/>
  <c r="T789" i="12"/>
  <c r="T790" i="12"/>
  <c r="T791" i="12"/>
  <c r="T792" i="12"/>
  <c r="T793" i="12"/>
  <c r="T794" i="12"/>
  <c r="T795" i="12"/>
  <c r="T796" i="12"/>
  <c r="T797" i="12"/>
  <c r="T798" i="12"/>
  <c r="T799" i="12"/>
  <c r="T800" i="12"/>
  <c r="T801" i="12"/>
  <c r="T802" i="12"/>
  <c r="T803" i="12"/>
  <c r="T804" i="12"/>
  <c r="T805" i="12"/>
  <c r="T806" i="12"/>
  <c r="T807" i="12"/>
  <c r="T808" i="12"/>
  <c r="T809" i="12"/>
  <c r="T810" i="12"/>
  <c r="T811" i="12"/>
  <c r="T812" i="12"/>
  <c r="T813" i="12"/>
  <c r="T814" i="12"/>
  <c r="T815" i="12"/>
  <c r="T816" i="12"/>
  <c r="T817" i="12"/>
  <c r="T818" i="12"/>
  <c r="T819" i="12"/>
  <c r="T820" i="12"/>
  <c r="T821" i="12"/>
  <c r="T822" i="12"/>
  <c r="T823" i="12"/>
  <c r="T824" i="12"/>
  <c r="T825" i="12"/>
  <c r="T826" i="12"/>
  <c r="T827" i="12"/>
  <c r="T828" i="12"/>
  <c r="T829" i="12"/>
  <c r="T830" i="12"/>
  <c r="T831" i="12"/>
  <c r="T832" i="12"/>
  <c r="T833" i="12"/>
  <c r="T834" i="12"/>
  <c r="T835" i="12"/>
  <c r="T836" i="12"/>
  <c r="T837" i="12"/>
  <c r="T838" i="12"/>
  <c r="T839" i="12"/>
  <c r="T840" i="12"/>
  <c r="T841" i="12"/>
  <c r="T842" i="12"/>
  <c r="T843" i="12"/>
  <c r="T844" i="12"/>
  <c r="T845" i="12"/>
  <c r="T846" i="12"/>
  <c r="T847" i="12"/>
  <c r="T848" i="12"/>
  <c r="T849" i="12"/>
  <c r="T850" i="12"/>
  <c r="T851" i="12"/>
  <c r="T852" i="12"/>
  <c r="T853" i="12"/>
  <c r="T854" i="12"/>
  <c r="T855" i="12"/>
  <c r="T856" i="12"/>
  <c r="T857" i="12"/>
  <c r="T858" i="12"/>
  <c r="T859" i="12"/>
  <c r="T860" i="12"/>
  <c r="T861" i="12"/>
  <c r="T862" i="12"/>
  <c r="T863" i="12"/>
  <c r="T864" i="12"/>
  <c r="T865" i="12"/>
  <c r="T866" i="12"/>
  <c r="T867" i="12"/>
  <c r="T868" i="12"/>
  <c r="T869" i="12"/>
  <c r="T870" i="12"/>
  <c r="T871" i="12"/>
  <c r="T872" i="12"/>
  <c r="T873" i="12"/>
  <c r="T874" i="12"/>
  <c r="T875" i="12"/>
  <c r="T876" i="12"/>
  <c r="T877" i="12"/>
  <c r="T878" i="12"/>
  <c r="T879" i="12"/>
  <c r="T880" i="12"/>
  <c r="T881" i="12"/>
  <c r="T882" i="12"/>
  <c r="T883" i="12"/>
  <c r="T884" i="12"/>
  <c r="T885" i="12"/>
  <c r="T886" i="12"/>
  <c r="T887" i="12"/>
  <c r="T888" i="12"/>
  <c r="T889" i="12"/>
  <c r="T890" i="12"/>
  <c r="T891" i="12"/>
  <c r="T892" i="12"/>
  <c r="T893" i="12"/>
  <c r="T894" i="12"/>
  <c r="T895" i="12"/>
  <c r="T896" i="12"/>
  <c r="T897" i="12"/>
  <c r="T898" i="12"/>
  <c r="T899" i="12"/>
  <c r="T900" i="12"/>
  <c r="T901" i="12"/>
  <c r="T902" i="12"/>
  <c r="T903" i="12"/>
  <c r="T904" i="12"/>
  <c r="T905" i="12"/>
  <c r="T906" i="12"/>
  <c r="T907" i="12"/>
  <c r="T908" i="12"/>
  <c r="T909" i="12"/>
  <c r="T910" i="12"/>
  <c r="T911" i="12"/>
  <c r="T912" i="12"/>
  <c r="T913" i="12"/>
  <c r="T914" i="12"/>
  <c r="T915" i="12"/>
  <c r="T916" i="12"/>
  <c r="T917" i="12"/>
  <c r="T918" i="12"/>
  <c r="T919" i="12"/>
  <c r="T920" i="12"/>
  <c r="T921" i="12"/>
  <c r="T922" i="12"/>
  <c r="T923" i="12"/>
  <c r="T924" i="12"/>
  <c r="T925" i="12"/>
  <c r="T926" i="12"/>
  <c r="T927" i="12"/>
  <c r="T928" i="12"/>
  <c r="T929" i="12"/>
  <c r="T930" i="12"/>
  <c r="T931" i="12"/>
  <c r="T932" i="12"/>
  <c r="T933" i="12"/>
  <c r="T934" i="12"/>
  <c r="T935" i="12"/>
  <c r="T936" i="12"/>
  <c r="T937" i="12"/>
  <c r="T938" i="12"/>
  <c r="T939" i="12"/>
  <c r="T940" i="12"/>
  <c r="T941" i="12"/>
  <c r="T942" i="12"/>
  <c r="T943" i="12"/>
  <c r="T944" i="12"/>
  <c r="T945" i="12"/>
  <c r="T946" i="12"/>
  <c r="T947" i="12"/>
  <c r="T948" i="12"/>
  <c r="T949" i="12"/>
  <c r="T950" i="12"/>
  <c r="T951" i="12"/>
  <c r="T952" i="12"/>
  <c r="T953" i="12"/>
  <c r="T954" i="12"/>
  <c r="T955" i="12"/>
  <c r="T956" i="12"/>
  <c r="T957" i="12"/>
  <c r="T958" i="12"/>
  <c r="T959" i="12"/>
  <c r="T960" i="12"/>
  <c r="T961" i="12"/>
  <c r="T962" i="12"/>
  <c r="T963" i="12"/>
  <c r="T964" i="12"/>
  <c r="T965" i="12"/>
  <c r="T966" i="12"/>
  <c r="T967" i="12"/>
  <c r="T968" i="12"/>
  <c r="T969" i="12"/>
  <c r="T970" i="12"/>
  <c r="T971" i="12"/>
  <c r="T972" i="12"/>
  <c r="T973" i="12"/>
  <c r="T974" i="12"/>
  <c r="T975" i="12"/>
  <c r="T976" i="12"/>
  <c r="T977" i="12"/>
  <c r="T978" i="12"/>
  <c r="T979" i="12"/>
  <c r="T980" i="12"/>
  <c r="T981" i="12"/>
  <c r="T982" i="12"/>
  <c r="T983" i="12"/>
  <c r="T984" i="12"/>
  <c r="T985" i="12"/>
  <c r="T986" i="12"/>
  <c r="T987" i="12"/>
  <c r="T988" i="12"/>
  <c r="T989" i="12"/>
  <c r="T990" i="12"/>
  <c r="T991" i="12"/>
  <c r="T992" i="12"/>
  <c r="T993" i="12"/>
  <c r="T994" i="12"/>
  <c r="T995" i="12"/>
  <c r="T996" i="12"/>
  <c r="T997" i="12"/>
  <c r="T998" i="12"/>
  <c r="T999" i="12"/>
  <c r="T1000" i="12"/>
  <c r="T1001" i="12"/>
  <c r="T1002" i="12"/>
  <c r="T1003" i="12"/>
  <c r="T1004" i="12"/>
  <c r="T1005" i="12"/>
  <c r="T1006" i="12"/>
  <c r="T1007" i="12"/>
  <c r="T1008" i="12"/>
  <c r="T1009" i="12"/>
  <c r="T1010" i="12"/>
  <c r="T1011" i="12"/>
  <c r="T1012" i="12"/>
  <c r="T1013" i="12"/>
  <c r="T1014" i="12"/>
  <c r="T1015" i="12"/>
  <c r="T1016" i="12"/>
  <c r="T1017" i="12"/>
  <c r="T1018" i="12"/>
  <c r="T1019" i="12"/>
  <c r="T1020" i="12"/>
  <c r="T1021" i="12"/>
  <c r="T1022" i="12"/>
  <c r="T1023" i="12"/>
  <c r="T1024" i="12"/>
  <c r="T1025" i="12"/>
  <c r="T1026" i="12"/>
  <c r="T1027" i="12"/>
  <c r="T1028" i="12"/>
  <c r="T1029" i="12"/>
  <c r="T1030" i="12"/>
  <c r="T1031" i="12"/>
  <c r="T1032" i="12"/>
  <c r="T1033" i="12"/>
  <c r="T1034" i="12"/>
  <c r="T1035" i="12"/>
  <c r="T1036" i="12"/>
  <c r="T1037" i="12"/>
  <c r="T1038" i="12"/>
  <c r="T1039" i="12"/>
  <c r="T1040" i="12"/>
  <c r="T1041" i="12"/>
  <c r="T1042" i="12"/>
  <c r="T1043" i="12"/>
  <c r="T1044" i="12"/>
  <c r="T1045" i="12"/>
  <c r="T1046" i="12"/>
  <c r="T1047" i="12"/>
  <c r="T1048" i="12"/>
  <c r="T1049" i="12"/>
  <c r="T1050" i="12"/>
  <c r="T1051" i="12"/>
  <c r="T1052" i="12"/>
  <c r="T1053" i="12"/>
  <c r="T1054" i="12"/>
  <c r="T1055" i="12"/>
  <c r="T1056" i="12"/>
  <c r="T1057" i="12"/>
  <c r="T1058" i="12"/>
  <c r="T1059" i="12"/>
  <c r="T1060" i="12"/>
  <c r="T1061" i="12"/>
  <c r="T1062" i="12"/>
  <c r="T1063" i="12"/>
  <c r="T1064" i="12"/>
  <c r="T1065" i="12"/>
  <c r="T1066" i="12"/>
  <c r="T1067" i="12"/>
  <c r="T1068" i="12"/>
  <c r="T1069" i="12"/>
  <c r="T1070" i="12"/>
  <c r="T1071" i="12"/>
  <c r="T1072" i="12"/>
  <c r="T1073" i="12"/>
  <c r="T1074" i="12"/>
  <c r="T1075" i="12"/>
  <c r="T1076" i="12"/>
  <c r="T1077" i="12"/>
  <c r="T1078" i="12"/>
  <c r="T1079" i="12"/>
  <c r="T1080" i="12"/>
  <c r="T1081" i="12"/>
  <c r="T1082" i="12"/>
  <c r="T1083" i="12"/>
  <c r="T1084" i="12"/>
  <c r="T1085" i="12"/>
  <c r="T1086" i="12"/>
  <c r="T1087" i="12"/>
  <c r="T1088" i="12"/>
  <c r="T1089" i="12"/>
  <c r="T1090" i="12"/>
  <c r="T1091" i="12"/>
  <c r="T1092" i="12"/>
  <c r="T1093" i="12"/>
  <c r="T1094" i="12"/>
  <c r="T1095" i="12"/>
  <c r="T1096" i="12"/>
  <c r="T1097" i="12"/>
  <c r="T1098" i="12"/>
  <c r="T1099" i="12"/>
  <c r="T1100" i="12"/>
  <c r="T1101" i="12"/>
  <c r="T1102" i="12"/>
  <c r="T1103" i="12"/>
  <c r="T1104" i="12"/>
  <c r="T1105" i="12"/>
  <c r="T1106" i="12"/>
  <c r="T1107" i="12"/>
  <c r="T1108" i="12"/>
  <c r="T1109" i="12"/>
  <c r="T1110" i="12"/>
  <c r="T1111" i="12"/>
  <c r="T1112" i="12"/>
  <c r="T1113" i="12"/>
  <c r="T1114" i="12"/>
  <c r="T1115" i="12"/>
  <c r="T1116" i="12"/>
  <c r="T1117" i="12"/>
  <c r="T1118" i="12"/>
  <c r="T1119" i="12"/>
  <c r="T1120" i="12"/>
  <c r="T1121" i="12"/>
  <c r="T1122" i="12"/>
  <c r="T1123" i="12"/>
  <c r="T1124" i="12"/>
  <c r="T1125" i="12"/>
  <c r="T1126" i="12"/>
  <c r="T1127" i="12"/>
  <c r="T1128" i="12"/>
  <c r="T1129" i="12"/>
  <c r="T1130" i="12"/>
  <c r="T1131" i="12"/>
  <c r="T1132" i="12"/>
  <c r="T1133" i="12"/>
  <c r="T1134" i="12"/>
  <c r="T1135" i="12"/>
  <c r="T1136" i="12"/>
  <c r="T1137" i="12"/>
  <c r="T1138" i="12"/>
  <c r="T1139" i="12"/>
  <c r="T1140" i="12"/>
  <c r="T1141" i="12"/>
  <c r="T1142" i="12"/>
  <c r="T1143" i="12"/>
  <c r="T1144" i="12"/>
  <c r="T1145" i="12"/>
  <c r="T1146" i="12"/>
  <c r="T1147" i="12"/>
  <c r="T1148" i="12"/>
  <c r="T1149" i="12"/>
  <c r="T1150" i="12"/>
  <c r="T1151" i="12"/>
  <c r="T1152" i="12"/>
  <c r="T1153" i="12"/>
  <c r="T1154" i="12"/>
  <c r="T1155" i="12"/>
  <c r="T1156" i="12"/>
  <c r="T1157" i="12"/>
  <c r="T1158" i="12"/>
  <c r="T1159" i="12"/>
  <c r="T1160" i="12"/>
  <c r="T1161" i="12"/>
  <c r="T1162" i="12"/>
  <c r="S7" i="12"/>
  <c r="S8" i="12"/>
  <c r="S9" i="12"/>
  <c r="S10" i="12"/>
  <c r="S11" i="12"/>
  <c r="S12" i="12"/>
  <c r="S13" i="12"/>
  <c r="S14" i="12"/>
  <c r="S15" i="12"/>
  <c r="S16" i="12"/>
  <c r="S17" i="12"/>
  <c r="S18" i="12"/>
  <c r="S19" i="12"/>
  <c r="S20" i="12"/>
  <c r="S21" i="12"/>
  <c r="S22" i="12"/>
  <c r="S23" i="12"/>
  <c r="S24" i="12"/>
  <c r="S25" i="12"/>
  <c r="S26" i="12"/>
  <c r="S27" i="12"/>
  <c r="S28" i="12"/>
  <c r="S29" i="12"/>
  <c r="S30" i="12"/>
  <c r="S31" i="12"/>
  <c r="S32" i="12"/>
  <c r="S33" i="12"/>
  <c r="S34" i="12"/>
  <c r="S35" i="12"/>
  <c r="S36" i="12"/>
  <c r="S37" i="12"/>
  <c r="S38" i="12"/>
  <c r="S39" i="12"/>
  <c r="S40" i="12"/>
  <c r="S41" i="12"/>
  <c r="S42" i="12"/>
  <c r="S43" i="12"/>
  <c r="S44" i="12"/>
  <c r="S45" i="12"/>
  <c r="S46" i="12"/>
  <c r="S47" i="12"/>
  <c r="S48" i="12"/>
  <c r="S49" i="12"/>
  <c r="S50" i="12"/>
  <c r="S51" i="12"/>
  <c r="S52" i="12"/>
  <c r="S53" i="12"/>
  <c r="S54" i="12"/>
  <c r="S55" i="12"/>
  <c r="S56" i="12"/>
  <c r="S57" i="12"/>
  <c r="S58" i="12"/>
  <c r="S59" i="12"/>
  <c r="S60" i="12"/>
  <c r="S61" i="12"/>
  <c r="S62" i="12"/>
  <c r="S63" i="12"/>
  <c r="S64" i="12"/>
  <c r="S65" i="12"/>
  <c r="S66" i="12"/>
  <c r="S67" i="12"/>
  <c r="S68" i="12"/>
  <c r="S69" i="12"/>
  <c r="S70" i="12"/>
  <c r="S71" i="12"/>
  <c r="S72" i="12"/>
  <c r="S73" i="12"/>
  <c r="S74" i="12"/>
  <c r="S75" i="12"/>
  <c r="S76" i="12"/>
  <c r="S77" i="12"/>
  <c r="S78" i="12"/>
  <c r="S79" i="12"/>
  <c r="S80" i="12"/>
  <c r="S81" i="12"/>
  <c r="S82" i="12"/>
  <c r="S83" i="12"/>
  <c r="S84" i="12"/>
  <c r="S85" i="12"/>
  <c r="S86" i="12"/>
  <c r="S87" i="12"/>
  <c r="S88" i="12"/>
  <c r="S89" i="12"/>
  <c r="S90" i="12"/>
  <c r="S91" i="12"/>
  <c r="S92" i="12"/>
  <c r="S93" i="12"/>
  <c r="S94" i="12"/>
  <c r="S95" i="12"/>
  <c r="S96" i="12"/>
  <c r="S97" i="12"/>
  <c r="S98" i="12"/>
  <c r="S99" i="12"/>
  <c r="S100" i="12"/>
  <c r="S101" i="12"/>
  <c r="S102" i="12"/>
  <c r="S103" i="12"/>
  <c r="S104" i="12"/>
  <c r="S105" i="12"/>
  <c r="S106" i="12"/>
  <c r="S107" i="12"/>
  <c r="S108" i="12"/>
  <c r="S109" i="12"/>
  <c r="S110" i="12"/>
  <c r="S111" i="12"/>
  <c r="S112" i="12"/>
  <c r="S113" i="12"/>
  <c r="S114" i="12"/>
  <c r="S115" i="12"/>
  <c r="S116" i="12"/>
  <c r="S117" i="12"/>
  <c r="S118" i="12"/>
  <c r="S119" i="12"/>
  <c r="S120" i="12"/>
  <c r="S121" i="12"/>
  <c r="S122" i="12"/>
  <c r="S123" i="12"/>
  <c r="S124" i="12"/>
  <c r="S125" i="12"/>
  <c r="S126" i="12"/>
  <c r="S127" i="12"/>
  <c r="S128" i="12"/>
  <c r="S129" i="12"/>
  <c r="S130" i="12"/>
  <c r="S131" i="12"/>
  <c r="S132" i="12"/>
  <c r="S133" i="12"/>
  <c r="S134" i="12"/>
  <c r="S135" i="12"/>
  <c r="S136" i="12"/>
  <c r="S137" i="12"/>
  <c r="S138" i="12"/>
  <c r="S139" i="12"/>
  <c r="S140" i="12"/>
  <c r="S141" i="12"/>
  <c r="S142" i="12"/>
  <c r="S143" i="12"/>
  <c r="S144" i="12"/>
  <c r="S145" i="12"/>
  <c r="S146" i="12"/>
  <c r="S147" i="12"/>
  <c r="S148" i="12"/>
  <c r="S149" i="12"/>
  <c r="S150" i="12"/>
  <c r="S151" i="12"/>
  <c r="S152" i="12"/>
  <c r="S153" i="12"/>
  <c r="S154" i="12"/>
  <c r="S155" i="12"/>
  <c r="S156" i="12"/>
  <c r="S157" i="12"/>
  <c r="S158" i="12"/>
  <c r="S159" i="12"/>
  <c r="S160" i="12"/>
  <c r="S161" i="12"/>
  <c r="S162" i="12"/>
  <c r="S163" i="12"/>
  <c r="S164" i="12"/>
  <c r="S165" i="12"/>
  <c r="S166" i="12"/>
  <c r="S167" i="12"/>
  <c r="S168" i="12"/>
  <c r="S169" i="12"/>
  <c r="S170" i="12"/>
  <c r="S171" i="12"/>
  <c r="S172" i="12"/>
  <c r="S173" i="12"/>
  <c r="S174" i="12"/>
  <c r="S175" i="12"/>
  <c r="S176" i="12"/>
  <c r="S177" i="12"/>
  <c r="S178" i="12"/>
  <c r="S179" i="12"/>
  <c r="S180" i="12"/>
  <c r="S181" i="12"/>
  <c r="S182" i="12"/>
  <c r="S183" i="12"/>
  <c r="S184" i="12"/>
  <c r="S185" i="12"/>
  <c r="S186" i="12"/>
  <c r="S187" i="12"/>
  <c r="S188" i="12"/>
  <c r="S189" i="12"/>
  <c r="S190" i="12"/>
  <c r="S191" i="12"/>
  <c r="S192" i="12"/>
  <c r="S193" i="12"/>
  <c r="S194" i="12"/>
  <c r="S195" i="12"/>
  <c r="S196" i="12"/>
  <c r="S197" i="12"/>
  <c r="S198" i="12"/>
  <c r="S199" i="12"/>
  <c r="S200" i="12"/>
  <c r="S201" i="12"/>
  <c r="S202" i="12"/>
  <c r="S203" i="12"/>
  <c r="S204" i="12"/>
  <c r="S205" i="12"/>
  <c r="S206" i="12"/>
  <c r="S207" i="12"/>
  <c r="S208" i="12"/>
  <c r="S209" i="12"/>
  <c r="S210" i="12"/>
  <c r="S211" i="12"/>
  <c r="S212" i="12"/>
  <c r="S213" i="12"/>
  <c r="S214" i="12"/>
  <c r="S215" i="12"/>
  <c r="S216" i="12"/>
  <c r="S217" i="12"/>
  <c r="S218" i="12"/>
  <c r="S219" i="12"/>
  <c r="S220" i="12"/>
  <c r="S221" i="12"/>
  <c r="S222" i="12"/>
  <c r="S223" i="12"/>
  <c r="S224" i="12"/>
  <c r="S225" i="12"/>
  <c r="S226" i="12"/>
  <c r="S227" i="12"/>
  <c r="S228" i="12"/>
  <c r="S229" i="12"/>
  <c r="S230" i="12"/>
  <c r="S231" i="12"/>
  <c r="S232" i="12"/>
  <c r="S233" i="12"/>
  <c r="S234" i="12"/>
  <c r="S235" i="12"/>
  <c r="S236" i="12"/>
  <c r="S237" i="12"/>
  <c r="S238" i="12"/>
  <c r="S239" i="12"/>
  <c r="S240" i="12"/>
  <c r="S241" i="12"/>
  <c r="S242" i="12"/>
  <c r="S243" i="12"/>
  <c r="S244" i="12"/>
  <c r="S245" i="12"/>
  <c r="S246" i="12"/>
  <c r="S247" i="12"/>
  <c r="S248" i="12"/>
  <c r="S249" i="12"/>
  <c r="S250" i="12"/>
  <c r="S251" i="12"/>
  <c r="S252" i="12"/>
  <c r="S253" i="12"/>
  <c r="S254" i="12"/>
  <c r="S255" i="12"/>
  <c r="S256" i="12"/>
  <c r="S257" i="12"/>
  <c r="S258" i="12"/>
  <c r="S259" i="12"/>
  <c r="S260" i="12"/>
  <c r="S261" i="12"/>
  <c r="S262" i="12"/>
  <c r="S263" i="12"/>
  <c r="S264" i="12"/>
  <c r="S265" i="12"/>
  <c r="S266" i="12"/>
  <c r="S267" i="12"/>
  <c r="S268" i="12"/>
  <c r="S269" i="12"/>
  <c r="S270" i="12"/>
  <c r="S271" i="12"/>
  <c r="S272" i="12"/>
  <c r="S273" i="12"/>
  <c r="S274" i="12"/>
  <c r="S275" i="12"/>
  <c r="S276" i="12"/>
  <c r="S277" i="12"/>
  <c r="S278" i="12"/>
  <c r="S279" i="12"/>
  <c r="S280" i="12"/>
  <c r="S281" i="12"/>
  <c r="S282" i="12"/>
  <c r="S283" i="12"/>
  <c r="S284" i="12"/>
  <c r="S285" i="12"/>
  <c r="S286" i="12"/>
  <c r="S287" i="12"/>
  <c r="S288" i="12"/>
  <c r="S289" i="12"/>
  <c r="S290" i="12"/>
  <c r="S291" i="12"/>
  <c r="S292" i="12"/>
  <c r="S293" i="12"/>
  <c r="S294" i="12"/>
  <c r="S295" i="12"/>
  <c r="S296" i="12"/>
  <c r="S297" i="12"/>
  <c r="S298" i="12"/>
  <c r="S299" i="12"/>
  <c r="S300" i="12"/>
  <c r="S301" i="12"/>
  <c r="S302" i="12"/>
  <c r="S303" i="12"/>
  <c r="S304" i="12"/>
  <c r="S305" i="12"/>
  <c r="S306" i="12"/>
  <c r="S307" i="12"/>
  <c r="S308" i="12"/>
  <c r="S309" i="12"/>
  <c r="S310" i="12"/>
  <c r="S311" i="12"/>
  <c r="S312" i="12"/>
  <c r="S313" i="12"/>
  <c r="S314" i="12"/>
  <c r="S315" i="12"/>
  <c r="S316" i="12"/>
  <c r="S317" i="12"/>
  <c r="S318" i="12"/>
  <c r="S319" i="12"/>
  <c r="S320" i="12"/>
  <c r="S321" i="12"/>
  <c r="S322" i="12"/>
  <c r="S323" i="12"/>
  <c r="S324" i="12"/>
  <c r="S325" i="12"/>
  <c r="S326" i="12"/>
  <c r="S327" i="12"/>
  <c r="S328" i="12"/>
  <c r="S329" i="12"/>
  <c r="S330" i="12"/>
  <c r="S331" i="12"/>
  <c r="S332" i="12"/>
  <c r="S333" i="12"/>
  <c r="S334" i="12"/>
  <c r="S335" i="12"/>
  <c r="S336" i="12"/>
  <c r="S337" i="12"/>
  <c r="S338" i="12"/>
  <c r="S339" i="12"/>
  <c r="S340" i="12"/>
  <c r="S341" i="12"/>
  <c r="S342" i="12"/>
  <c r="S343" i="12"/>
  <c r="S344" i="12"/>
  <c r="S345" i="12"/>
  <c r="S346" i="12"/>
  <c r="S347" i="12"/>
  <c r="S348" i="12"/>
  <c r="S349" i="12"/>
  <c r="S350" i="12"/>
  <c r="S351" i="12"/>
  <c r="S352" i="12"/>
  <c r="S353" i="12"/>
  <c r="S354" i="12"/>
  <c r="S355" i="12"/>
  <c r="S356" i="12"/>
  <c r="S357" i="12"/>
  <c r="S358" i="12"/>
  <c r="S359" i="12"/>
  <c r="S360" i="12"/>
  <c r="S361" i="12"/>
  <c r="S362" i="12"/>
  <c r="S363" i="12"/>
  <c r="S364" i="12"/>
  <c r="S365" i="12"/>
  <c r="S366" i="12"/>
  <c r="S367" i="12"/>
  <c r="S368" i="12"/>
  <c r="S369" i="12"/>
  <c r="S370" i="12"/>
  <c r="S371" i="12"/>
  <c r="S372" i="12"/>
  <c r="S373" i="12"/>
  <c r="S374" i="12"/>
  <c r="S375" i="12"/>
  <c r="S376" i="12"/>
  <c r="S377" i="12"/>
  <c r="S378" i="12"/>
  <c r="S379" i="12"/>
  <c r="S380" i="12"/>
  <c r="S381" i="12"/>
  <c r="S382" i="12"/>
  <c r="S383" i="12"/>
  <c r="S384" i="12"/>
  <c r="S385" i="12"/>
  <c r="S386" i="12"/>
  <c r="S387" i="12"/>
  <c r="S388" i="12"/>
  <c r="S389" i="12"/>
  <c r="S390" i="12"/>
  <c r="S391" i="12"/>
  <c r="S392" i="12"/>
  <c r="S393" i="12"/>
  <c r="S394" i="12"/>
  <c r="S395" i="12"/>
  <c r="S396" i="12"/>
  <c r="S397" i="12"/>
  <c r="S398" i="12"/>
  <c r="S399" i="12"/>
  <c r="S400" i="12"/>
  <c r="S401" i="12"/>
  <c r="S402" i="12"/>
  <c r="S403" i="12"/>
  <c r="S404" i="12"/>
  <c r="S405" i="12"/>
  <c r="S406" i="12"/>
  <c r="S407" i="12"/>
  <c r="S408" i="12"/>
  <c r="S409" i="12"/>
  <c r="S410" i="12"/>
  <c r="S411" i="12"/>
  <c r="S412" i="12"/>
  <c r="S413" i="12"/>
  <c r="S414" i="12"/>
  <c r="S415" i="12"/>
  <c r="S416" i="12"/>
  <c r="S417" i="12"/>
  <c r="S418" i="12"/>
  <c r="S419" i="12"/>
  <c r="S420" i="12"/>
  <c r="S421" i="12"/>
  <c r="S422" i="12"/>
  <c r="S423" i="12"/>
  <c r="S424" i="12"/>
  <c r="S425" i="12"/>
  <c r="S426" i="12"/>
  <c r="S427" i="12"/>
  <c r="S428" i="12"/>
  <c r="S429" i="12"/>
  <c r="S430" i="12"/>
  <c r="S431" i="12"/>
  <c r="S432" i="12"/>
  <c r="S433" i="12"/>
  <c r="S434" i="12"/>
  <c r="S435" i="12"/>
  <c r="S436" i="12"/>
  <c r="S437" i="12"/>
  <c r="S438" i="12"/>
  <c r="S439" i="12"/>
  <c r="S440" i="12"/>
  <c r="S441" i="12"/>
  <c r="S442" i="12"/>
  <c r="S443" i="12"/>
  <c r="S444" i="12"/>
  <c r="S445" i="12"/>
  <c r="S446" i="12"/>
  <c r="S447" i="12"/>
  <c r="S448" i="12"/>
  <c r="S449" i="12"/>
  <c r="S450" i="12"/>
  <c r="S451" i="12"/>
  <c r="S452" i="12"/>
  <c r="S453" i="12"/>
  <c r="S454" i="12"/>
  <c r="S455" i="12"/>
  <c r="S456" i="12"/>
  <c r="S457" i="12"/>
  <c r="S458" i="12"/>
  <c r="S459" i="12"/>
  <c r="S460" i="12"/>
  <c r="S461" i="12"/>
  <c r="S462" i="12"/>
  <c r="S463" i="12"/>
  <c r="S464" i="12"/>
  <c r="S465" i="12"/>
  <c r="S466" i="12"/>
  <c r="S467" i="12"/>
  <c r="S468" i="12"/>
  <c r="S469" i="12"/>
  <c r="S470" i="12"/>
  <c r="S471" i="12"/>
  <c r="S472" i="12"/>
  <c r="S473" i="12"/>
  <c r="S474" i="12"/>
  <c r="S475" i="12"/>
  <c r="S476" i="12"/>
  <c r="S477" i="12"/>
  <c r="S478" i="12"/>
  <c r="S479" i="12"/>
  <c r="S480" i="12"/>
  <c r="S481" i="12"/>
  <c r="S482" i="12"/>
  <c r="S483" i="12"/>
  <c r="S484" i="12"/>
  <c r="S485" i="12"/>
  <c r="S486" i="12"/>
  <c r="S487" i="12"/>
  <c r="S488" i="12"/>
  <c r="S489" i="12"/>
  <c r="S490" i="12"/>
  <c r="S491" i="12"/>
  <c r="S492" i="12"/>
  <c r="S493" i="12"/>
  <c r="S494" i="12"/>
  <c r="S495" i="12"/>
  <c r="S496" i="12"/>
  <c r="S497" i="12"/>
  <c r="S498" i="12"/>
  <c r="S499" i="12"/>
  <c r="S500" i="12"/>
  <c r="S501" i="12"/>
  <c r="S502" i="12"/>
  <c r="S503" i="12"/>
  <c r="S504" i="12"/>
  <c r="S505" i="12"/>
  <c r="S506" i="12"/>
  <c r="S507" i="12"/>
  <c r="S508" i="12"/>
  <c r="S509" i="12"/>
  <c r="S510" i="12"/>
  <c r="S511" i="12"/>
  <c r="S512" i="12"/>
  <c r="S513" i="12"/>
  <c r="S514" i="12"/>
  <c r="S515" i="12"/>
  <c r="S516" i="12"/>
  <c r="S517" i="12"/>
  <c r="S518" i="12"/>
  <c r="S519" i="12"/>
  <c r="S520" i="12"/>
  <c r="S521" i="12"/>
  <c r="S522" i="12"/>
  <c r="S523" i="12"/>
  <c r="S524" i="12"/>
  <c r="S525" i="12"/>
  <c r="S526" i="12"/>
  <c r="S527" i="12"/>
  <c r="S528" i="12"/>
  <c r="S529" i="12"/>
  <c r="S530" i="12"/>
  <c r="S531" i="12"/>
  <c r="S532" i="12"/>
  <c r="S533" i="12"/>
  <c r="S534" i="12"/>
  <c r="S535" i="12"/>
  <c r="S536" i="12"/>
  <c r="S537" i="12"/>
  <c r="S538" i="12"/>
  <c r="S539" i="12"/>
  <c r="S540" i="12"/>
  <c r="S541" i="12"/>
  <c r="S542" i="12"/>
  <c r="S543" i="12"/>
  <c r="S544" i="12"/>
  <c r="S545" i="12"/>
  <c r="S546" i="12"/>
  <c r="S547" i="12"/>
  <c r="S548" i="12"/>
  <c r="S549" i="12"/>
  <c r="S550" i="12"/>
  <c r="S551" i="12"/>
  <c r="S552" i="12"/>
  <c r="S553" i="12"/>
  <c r="S554" i="12"/>
  <c r="S555" i="12"/>
  <c r="S556" i="12"/>
  <c r="S557" i="12"/>
  <c r="S558" i="12"/>
  <c r="S559" i="12"/>
  <c r="S560" i="12"/>
  <c r="S561" i="12"/>
  <c r="S562" i="12"/>
  <c r="S563" i="12"/>
  <c r="S564" i="12"/>
  <c r="S565" i="12"/>
  <c r="S566" i="12"/>
  <c r="S567" i="12"/>
  <c r="S568" i="12"/>
  <c r="S569" i="12"/>
  <c r="S570" i="12"/>
  <c r="S571" i="12"/>
  <c r="S572" i="12"/>
  <c r="S573" i="12"/>
  <c r="S574" i="12"/>
  <c r="S575" i="12"/>
  <c r="S576" i="12"/>
  <c r="S577" i="12"/>
  <c r="S578" i="12"/>
  <c r="S579" i="12"/>
  <c r="S580" i="12"/>
  <c r="S581" i="12"/>
  <c r="S582" i="12"/>
  <c r="S583" i="12"/>
  <c r="S584" i="12"/>
  <c r="S585" i="12"/>
  <c r="S586" i="12"/>
  <c r="S587" i="12"/>
  <c r="S588" i="12"/>
  <c r="S589" i="12"/>
  <c r="S590" i="12"/>
  <c r="S591" i="12"/>
  <c r="S592" i="12"/>
  <c r="S593" i="12"/>
  <c r="S594" i="12"/>
  <c r="S595" i="12"/>
  <c r="S596" i="12"/>
  <c r="S597" i="12"/>
  <c r="S598" i="12"/>
  <c r="S599" i="12"/>
  <c r="S600" i="12"/>
  <c r="S601" i="12"/>
  <c r="S602" i="12"/>
  <c r="S603" i="12"/>
  <c r="S604" i="12"/>
  <c r="S605" i="12"/>
  <c r="S606" i="12"/>
  <c r="S607" i="12"/>
  <c r="S608" i="12"/>
  <c r="S609" i="12"/>
  <c r="S610" i="12"/>
  <c r="S611" i="12"/>
  <c r="S612" i="12"/>
  <c r="S613" i="12"/>
  <c r="S614" i="12"/>
  <c r="S615" i="12"/>
  <c r="S616" i="12"/>
  <c r="S617" i="12"/>
  <c r="S618" i="12"/>
  <c r="S619" i="12"/>
  <c r="S620" i="12"/>
  <c r="S621" i="12"/>
  <c r="S622" i="12"/>
  <c r="S623" i="12"/>
  <c r="S624" i="12"/>
  <c r="S625" i="12"/>
  <c r="S626" i="12"/>
  <c r="S627" i="12"/>
  <c r="S628" i="12"/>
  <c r="S629" i="12"/>
  <c r="S630" i="12"/>
  <c r="S631" i="12"/>
  <c r="S632" i="12"/>
  <c r="S633" i="12"/>
  <c r="S634" i="12"/>
  <c r="S635" i="12"/>
  <c r="S636" i="12"/>
  <c r="S637" i="12"/>
  <c r="S638" i="12"/>
  <c r="S639" i="12"/>
  <c r="S640" i="12"/>
  <c r="S641" i="12"/>
  <c r="S642" i="12"/>
  <c r="S643" i="12"/>
  <c r="S644" i="12"/>
  <c r="S645" i="12"/>
  <c r="S646" i="12"/>
  <c r="S647" i="12"/>
  <c r="S648" i="12"/>
  <c r="S649" i="12"/>
  <c r="S650" i="12"/>
  <c r="S651" i="12"/>
  <c r="S652" i="12"/>
  <c r="S653" i="12"/>
  <c r="S654" i="12"/>
  <c r="S655" i="12"/>
  <c r="S656" i="12"/>
  <c r="S657" i="12"/>
  <c r="S658" i="12"/>
  <c r="S659" i="12"/>
  <c r="S660" i="12"/>
  <c r="S661" i="12"/>
  <c r="S662" i="12"/>
  <c r="S663" i="12"/>
  <c r="S664" i="12"/>
  <c r="S665" i="12"/>
  <c r="S666" i="12"/>
  <c r="S667" i="12"/>
  <c r="S668" i="12"/>
  <c r="S669" i="12"/>
  <c r="S670" i="12"/>
  <c r="S671" i="12"/>
  <c r="S672" i="12"/>
  <c r="S673" i="12"/>
  <c r="S674" i="12"/>
  <c r="S675" i="12"/>
  <c r="S676" i="12"/>
  <c r="S677" i="12"/>
  <c r="S678" i="12"/>
  <c r="S679" i="12"/>
  <c r="S680" i="12"/>
  <c r="S681" i="12"/>
  <c r="S682" i="12"/>
  <c r="S683" i="12"/>
  <c r="S684" i="12"/>
  <c r="S685" i="12"/>
  <c r="S686" i="12"/>
  <c r="S687" i="12"/>
  <c r="S688" i="12"/>
  <c r="S689" i="12"/>
  <c r="S690" i="12"/>
  <c r="S691" i="12"/>
  <c r="S692" i="12"/>
  <c r="S693" i="12"/>
  <c r="S694" i="12"/>
  <c r="S695" i="12"/>
  <c r="S696" i="12"/>
  <c r="S697" i="12"/>
  <c r="S698" i="12"/>
  <c r="S699" i="12"/>
  <c r="S700" i="12"/>
  <c r="S701" i="12"/>
  <c r="S702" i="12"/>
  <c r="S703" i="12"/>
  <c r="S704" i="12"/>
  <c r="S705" i="12"/>
  <c r="S706" i="12"/>
  <c r="S707" i="12"/>
  <c r="S708" i="12"/>
  <c r="S709" i="12"/>
  <c r="S710" i="12"/>
  <c r="S711" i="12"/>
  <c r="S712" i="12"/>
  <c r="S713" i="12"/>
  <c r="S714" i="12"/>
  <c r="S715" i="12"/>
  <c r="S716" i="12"/>
  <c r="S717" i="12"/>
  <c r="S718" i="12"/>
  <c r="S719" i="12"/>
  <c r="S720" i="12"/>
  <c r="S721" i="12"/>
  <c r="S722" i="12"/>
  <c r="S723" i="12"/>
  <c r="S724" i="12"/>
  <c r="S725" i="12"/>
  <c r="S726" i="12"/>
  <c r="S727" i="12"/>
  <c r="S728" i="12"/>
  <c r="S729" i="12"/>
  <c r="S730" i="12"/>
  <c r="S731" i="12"/>
  <c r="S732" i="12"/>
  <c r="S733" i="12"/>
  <c r="S734" i="12"/>
  <c r="S735" i="12"/>
  <c r="S736" i="12"/>
  <c r="S737" i="12"/>
  <c r="S738" i="12"/>
  <c r="S739" i="12"/>
  <c r="S740" i="12"/>
  <c r="S741" i="12"/>
  <c r="S742" i="12"/>
  <c r="S743" i="12"/>
  <c r="S744" i="12"/>
  <c r="S745" i="12"/>
  <c r="S746" i="12"/>
  <c r="S747" i="12"/>
  <c r="S748" i="12"/>
  <c r="S749" i="12"/>
  <c r="S750" i="12"/>
  <c r="S751" i="12"/>
  <c r="S752" i="12"/>
  <c r="S753" i="12"/>
  <c r="S754" i="12"/>
  <c r="S755" i="12"/>
  <c r="S756" i="12"/>
  <c r="S757" i="12"/>
  <c r="S758" i="12"/>
  <c r="S759" i="12"/>
  <c r="S760" i="12"/>
  <c r="S761" i="12"/>
  <c r="S762" i="12"/>
  <c r="S763" i="12"/>
  <c r="S764" i="12"/>
  <c r="S765" i="12"/>
  <c r="S766" i="12"/>
  <c r="S767" i="12"/>
  <c r="S768" i="12"/>
  <c r="S769" i="12"/>
  <c r="S770" i="12"/>
  <c r="S771" i="12"/>
  <c r="S772" i="12"/>
  <c r="S773" i="12"/>
  <c r="S774" i="12"/>
  <c r="S775" i="12"/>
  <c r="S776" i="12"/>
  <c r="S777" i="12"/>
  <c r="S778" i="12"/>
  <c r="S779" i="12"/>
  <c r="S780" i="12"/>
  <c r="S781" i="12"/>
  <c r="S782" i="12"/>
  <c r="S783" i="12"/>
  <c r="S784" i="12"/>
  <c r="S785" i="12"/>
  <c r="S786" i="12"/>
  <c r="S787" i="12"/>
  <c r="S788" i="12"/>
  <c r="S789" i="12"/>
  <c r="S790" i="12"/>
  <c r="S791" i="12"/>
  <c r="S792" i="12"/>
  <c r="S793" i="12"/>
  <c r="S794" i="12"/>
  <c r="S795" i="12"/>
  <c r="S796" i="12"/>
  <c r="S797" i="12"/>
  <c r="S798" i="12"/>
  <c r="S799" i="12"/>
  <c r="S800" i="12"/>
  <c r="S801" i="12"/>
  <c r="S802" i="12"/>
  <c r="S803" i="12"/>
  <c r="S804" i="12"/>
  <c r="S805" i="12"/>
  <c r="S806" i="12"/>
  <c r="S807" i="12"/>
  <c r="S808" i="12"/>
  <c r="S809" i="12"/>
  <c r="S810" i="12"/>
  <c r="S811" i="12"/>
  <c r="S812" i="12"/>
  <c r="S813" i="12"/>
  <c r="S814" i="12"/>
  <c r="S815" i="12"/>
  <c r="S816" i="12"/>
  <c r="S817" i="12"/>
  <c r="S818" i="12"/>
  <c r="S819" i="12"/>
  <c r="S820" i="12"/>
  <c r="S821" i="12"/>
  <c r="S822" i="12"/>
  <c r="S823" i="12"/>
  <c r="S824" i="12"/>
  <c r="S825" i="12"/>
  <c r="S826" i="12"/>
  <c r="S827" i="12"/>
  <c r="S828" i="12"/>
  <c r="S829" i="12"/>
  <c r="S830" i="12"/>
  <c r="S831" i="12"/>
  <c r="S832" i="12"/>
  <c r="S833" i="12"/>
  <c r="S834" i="12"/>
  <c r="S835" i="12"/>
  <c r="S836" i="12"/>
  <c r="S837" i="12"/>
  <c r="S838" i="12"/>
  <c r="S839" i="12"/>
  <c r="S840" i="12"/>
  <c r="S841" i="12"/>
  <c r="S842" i="12"/>
  <c r="S843" i="12"/>
  <c r="S844" i="12"/>
  <c r="S845" i="12"/>
  <c r="S846" i="12"/>
  <c r="S847" i="12"/>
  <c r="S848" i="12"/>
  <c r="S849" i="12"/>
  <c r="S850" i="12"/>
  <c r="S851" i="12"/>
  <c r="S852" i="12"/>
  <c r="S853" i="12"/>
  <c r="S854" i="12"/>
  <c r="S855" i="12"/>
  <c r="S856" i="12"/>
  <c r="S857" i="12"/>
  <c r="S858" i="12"/>
  <c r="S859" i="12"/>
  <c r="S860" i="12"/>
  <c r="S861" i="12"/>
  <c r="S862" i="12"/>
  <c r="S863" i="12"/>
  <c r="S864" i="12"/>
  <c r="S865" i="12"/>
  <c r="S866" i="12"/>
  <c r="S867" i="12"/>
  <c r="S868" i="12"/>
  <c r="S869" i="12"/>
  <c r="S870" i="12"/>
  <c r="S871" i="12"/>
  <c r="S872" i="12"/>
  <c r="S873" i="12"/>
  <c r="S874" i="12"/>
  <c r="S875" i="12"/>
  <c r="S876" i="12"/>
  <c r="S877" i="12"/>
  <c r="S878" i="12"/>
  <c r="S879" i="12"/>
  <c r="S880" i="12"/>
  <c r="S881" i="12"/>
  <c r="S882" i="12"/>
  <c r="S883" i="12"/>
  <c r="S884" i="12"/>
  <c r="S885" i="12"/>
  <c r="S886" i="12"/>
  <c r="S887" i="12"/>
  <c r="S888" i="12"/>
  <c r="S889" i="12"/>
  <c r="S890" i="12"/>
  <c r="S891" i="12"/>
  <c r="S892" i="12"/>
  <c r="S893" i="12"/>
  <c r="S894" i="12"/>
  <c r="S895" i="12"/>
  <c r="S896" i="12"/>
  <c r="S897" i="12"/>
  <c r="S898" i="12"/>
  <c r="S899" i="12"/>
  <c r="S900" i="12"/>
  <c r="S901" i="12"/>
  <c r="S902" i="12"/>
  <c r="S903" i="12"/>
  <c r="S904" i="12"/>
  <c r="S905" i="12"/>
  <c r="S906" i="12"/>
  <c r="S907" i="12"/>
  <c r="S908" i="12"/>
  <c r="S909" i="12"/>
  <c r="S910" i="12"/>
  <c r="S911" i="12"/>
  <c r="S912" i="12"/>
  <c r="S913" i="12"/>
  <c r="S914" i="12"/>
  <c r="S915" i="12"/>
  <c r="S916" i="12"/>
  <c r="S917" i="12"/>
  <c r="S918" i="12"/>
  <c r="S919" i="12"/>
  <c r="S920" i="12"/>
  <c r="S921" i="12"/>
  <c r="S922" i="12"/>
  <c r="S923" i="12"/>
  <c r="S924" i="12"/>
  <c r="S925" i="12"/>
  <c r="S926" i="12"/>
  <c r="S927" i="12"/>
  <c r="S928" i="12"/>
  <c r="S929" i="12"/>
  <c r="S930" i="12"/>
  <c r="S931" i="12"/>
  <c r="S932" i="12"/>
  <c r="S933" i="12"/>
  <c r="S934" i="12"/>
  <c r="S935" i="12"/>
  <c r="S936" i="12"/>
  <c r="S937" i="12"/>
  <c r="S938" i="12"/>
  <c r="S939" i="12"/>
  <c r="S940" i="12"/>
  <c r="S941" i="12"/>
  <c r="S942" i="12"/>
  <c r="S943" i="12"/>
  <c r="S944" i="12"/>
  <c r="S945" i="12"/>
  <c r="S946" i="12"/>
  <c r="S947" i="12"/>
  <c r="S948" i="12"/>
  <c r="S949" i="12"/>
  <c r="S950" i="12"/>
  <c r="S951" i="12"/>
  <c r="S952" i="12"/>
  <c r="S953" i="12"/>
  <c r="S954" i="12"/>
  <c r="S955" i="12"/>
  <c r="S956" i="12"/>
  <c r="S957" i="12"/>
  <c r="S958" i="12"/>
  <c r="S959" i="12"/>
  <c r="S960" i="12"/>
  <c r="S961" i="12"/>
  <c r="S962" i="12"/>
  <c r="S963" i="12"/>
  <c r="S964" i="12"/>
  <c r="S965" i="12"/>
  <c r="S966" i="12"/>
  <c r="S967" i="12"/>
  <c r="S968" i="12"/>
  <c r="S969" i="12"/>
  <c r="S970" i="12"/>
  <c r="S971" i="12"/>
  <c r="S972" i="12"/>
  <c r="S973" i="12"/>
  <c r="S974" i="12"/>
  <c r="S975" i="12"/>
  <c r="S976" i="12"/>
  <c r="S977" i="12"/>
  <c r="S978" i="12"/>
  <c r="S979" i="12"/>
  <c r="S980" i="12"/>
  <c r="S981" i="12"/>
  <c r="S982" i="12"/>
  <c r="S983" i="12"/>
  <c r="S984" i="12"/>
  <c r="S985" i="12"/>
  <c r="S986" i="12"/>
  <c r="S987" i="12"/>
  <c r="S988" i="12"/>
  <c r="S989" i="12"/>
  <c r="S990" i="12"/>
  <c r="S991" i="12"/>
  <c r="S992" i="12"/>
  <c r="S993" i="12"/>
  <c r="S994" i="12"/>
  <c r="S995" i="12"/>
  <c r="S996" i="12"/>
  <c r="S997" i="12"/>
  <c r="S998" i="12"/>
  <c r="S999" i="12"/>
  <c r="S1000" i="12"/>
  <c r="S1001" i="12"/>
  <c r="S1002" i="12"/>
  <c r="S1003" i="12"/>
  <c r="S1004" i="12"/>
  <c r="S1005" i="12"/>
  <c r="S1006" i="12"/>
  <c r="S1007" i="12"/>
  <c r="S1008" i="12"/>
  <c r="S1009" i="12"/>
  <c r="S1010" i="12"/>
  <c r="S1011" i="12"/>
  <c r="S1012" i="12"/>
  <c r="S1013" i="12"/>
  <c r="S1014" i="12"/>
  <c r="S1015" i="12"/>
  <c r="S1016" i="12"/>
  <c r="S1017" i="12"/>
  <c r="S1018" i="12"/>
  <c r="S1019" i="12"/>
  <c r="S1020" i="12"/>
  <c r="S1021" i="12"/>
  <c r="S1022" i="12"/>
  <c r="S1023" i="12"/>
  <c r="S1024" i="12"/>
  <c r="S1025" i="12"/>
  <c r="S1026" i="12"/>
  <c r="S1027" i="12"/>
  <c r="S1028" i="12"/>
  <c r="S1029" i="12"/>
  <c r="S1030" i="12"/>
  <c r="S1031" i="12"/>
  <c r="S1032" i="12"/>
  <c r="S1033" i="12"/>
  <c r="S1034" i="12"/>
  <c r="S1035" i="12"/>
  <c r="S1036" i="12"/>
  <c r="S1037" i="12"/>
  <c r="S1038" i="12"/>
  <c r="S1039" i="12"/>
  <c r="S1040" i="12"/>
  <c r="S1041" i="12"/>
  <c r="S1042" i="12"/>
  <c r="S1043" i="12"/>
  <c r="S1044" i="12"/>
  <c r="S1045" i="12"/>
  <c r="S1046" i="12"/>
  <c r="S1047" i="12"/>
  <c r="S1048" i="12"/>
  <c r="S1049" i="12"/>
  <c r="S1050" i="12"/>
  <c r="S1051" i="12"/>
  <c r="S1052" i="12"/>
  <c r="S1053" i="12"/>
  <c r="S1054" i="12"/>
  <c r="S1055" i="12"/>
  <c r="S1056" i="12"/>
  <c r="S1057" i="12"/>
  <c r="S1058" i="12"/>
  <c r="S1059" i="12"/>
  <c r="S1060" i="12"/>
  <c r="S1061" i="12"/>
  <c r="S1062" i="12"/>
  <c r="S1063" i="12"/>
  <c r="S1064" i="12"/>
  <c r="S1065" i="12"/>
  <c r="S1066" i="12"/>
  <c r="S1067" i="12"/>
  <c r="S1068" i="12"/>
  <c r="S1069" i="12"/>
  <c r="S1070" i="12"/>
  <c r="S1071" i="12"/>
  <c r="S1072" i="12"/>
  <c r="S1073" i="12"/>
  <c r="S1074" i="12"/>
  <c r="S1075" i="12"/>
  <c r="S1076" i="12"/>
  <c r="S1077" i="12"/>
  <c r="S1078" i="12"/>
  <c r="S1079" i="12"/>
  <c r="S1080" i="12"/>
  <c r="S1081" i="12"/>
  <c r="S1082" i="12"/>
  <c r="S1083" i="12"/>
  <c r="S1084" i="12"/>
  <c r="S1085" i="12"/>
  <c r="S1086" i="12"/>
  <c r="S1087" i="12"/>
  <c r="S1088" i="12"/>
  <c r="S1089" i="12"/>
  <c r="S1090" i="12"/>
  <c r="S1091" i="12"/>
  <c r="S1092" i="12"/>
  <c r="S1093" i="12"/>
  <c r="S1094" i="12"/>
  <c r="S1095" i="12"/>
  <c r="S1096" i="12"/>
  <c r="S1097" i="12"/>
  <c r="S1098" i="12"/>
  <c r="S1099" i="12"/>
  <c r="S1100" i="12"/>
  <c r="S1101" i="12"/>
  <c r="S1102" i="12"/>
  <c r="S1103" i="12"/>
  <c r="S1104" i="12"/>
  <c r="S1105" i="12"/>
  <c r="S1106" i="12"/>
  <c r="S1107" i="12"/>
  <c r="S1108" i="12"/>
  <c r="S1109" i="12"/>
  <c r="S1110" i="12"/>
  <c r="S1111" i="12"/>
  <c r="S1112" i="12"/>
  <c r="S1113" i="12"/>
  <c r="S1114" i="12"/>
  <c r="S1115" i="12"/>
  <c r="S1116" i="12"/>
  <c r="S1117" i="12"/>
  <c r="S1118" i="12"/>
  <c r="S1119" i="12"/>
  <c r="S1120" i="12"/>
  <c r="S1121" i="12"/>
  <c r="S1122" i="12"/>
  <c r="S1123" i="12"/>
  <c r="S1124" i="12"/>
  <c r="S1125" i="12"/>
  <c r="S1126" i="12"/>
  <c r="S1127" i="12"/>
  <c r="S1128" i="12"/>
  <c r="S1129" i="12"/>
  <c r="S1130" i="12"/>
  <c r="S1131" i="12"/>
  <c r="S1132" i="12"/>
  <c r="S1133" i="12"/>
  <c r="S1134" i="12"/>
  <c r="S1135" i="12"/>
  <c r="S1136" i="12"/>
  <c r="S1137" i="12"/>
  <c r="S1138" i="12"/>
  <c r="S1139" i="12"/>
  <c r="S1140" i="12"/>
  <c r="S1141" i="12"/>
  <c r="S1142" i="12"/>
  <c r="S1143" i="12"/>
  <c r="S1144" i="12"/>
  <c r="S1145" i="12"/>
  <c r="S1146" i="12"/>
  <c r="S1147" i="12"/>
  <c r="S1148" i="12"/>
  <c r="S1149" i="12"/>
  <c r="S1150" i="12"/>
  <c r="S1151" i="12"/>
  <c r="S1152" i="12"/>
  <c r="S1153" i="12"/>
  <c r="S1154" i="12"/>
  <c r="S1155" i="12"/>
  <c r="S1156" i="12"/>
  <c r="S1157" i="12"/>
  <c r="S1158" i="12"/>
  <c r="S1159" i="12"/>
  <c r="S1160" i="12"/>
  <c r="S1161" i="12"/>
  <c r="S1162" i="12"/>
  <c r="V6" i="12"/>
  <c r="W6" i="12"/>
  <c r="U6" i="12"/>
  <c r="T6" i="12"/>
  <c r="S6" i="12"/>
  <c r="B2" i="12"/>
  <c r="E2" i="12" s="1"/>
  <c r="A1" i="12"/>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 i="16"/>
  <c r="AS8" i="14"/>
  <c r="AS9" i="14"/>
  <c r="AS10" i="14"/>
  <c r="AS11" i="14"/>
  <c r="AS12" i="14"/>
  <c r="AS13" i="14"/>
  <c r="AS14" i="14"/>
  <c r="AS15" i="14"/>
  <c r="AS7" i="14"/>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6" i="13"/>
  <c r="J4" i="18"/>
  <c r="A1" i="18"/>
  <c r="A1" i="5"/>
  <c r="A1" i="16"/>
  <c r="A1" i="13"/>
  <c r="Q7" i="5"/>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332" i="12"/>
  <c r="A333" i="12"/>
  <c r="A334" i="12"/>
  <c r="A335" i="12"/>
  <c r="A336" i="12"/>
  <c r="A337" i="12"/>
  <c r="A338" i="12"/>
  <c r="A339" i="12"/>
  <c r="A340" i="12"/>
  <c r="A341" i="12"/>
  <c r="A342" i="12"/>
  <c r="A343" i="12"/>
  <c r="A344" i="12"/>
  <c r="A345" i="12"/>
  <c r="A346" i="12"/>
  <c r="A347" i="12"/>
  <c r="A348" i="12"/>
  <c r="A349" i="12"/>
  <c r="A350" i="12"/>
  <c r="A351" i="12"/>
  <c r="A352" i="12"/>
  <c r="A353" i="12"/>
  <c r="A354" i="12"/>
  <c r="A355" i="12"/>
  <c r="A356" i="12"/>
  <c r="A357" i="12"/>
  <c r="A358" i="12"/>
  <c r="A359" i="12"/>
  <c r="A360" i="12"/>
  <c r="A361" i="12"/>
  <c r="A362" i="12"/>
  <c r="A363" i="12"/>
  <c r="A364" i="12"/>
  <c r="A365" i="12"/>
  <c r="A366" i="12"/>
  <c r="A367" i="12"/>
  <c r="A368" i="12"/>
  <c r="A369" i="12"/>
  <c r="A370" i="12"/>
  <c r="A371" i="12"/>
  <c r="A372" i="12"/>
  <c r="A373" i="12"/>
  <c r="A374" i="12"/>
  <c r="A375" i="12"/>
  <c r="A376" i="12"/>
  <c r="A377" i="12"/>
  <c r="A378" i="12"/>
  <c r="A379" i="12"/>
  <c r="A380" i="12"/>
  <c r="A381" i="12"/>
  <c r="A382" i="12"/>
  <c r="A383" i="12"/>
  <c r="A384" i="12"/>
  <c r="A385" i="12"/>
  <c r="A386" i="12"/>
  <c r="A387" i="12"/>
  <c r="A388" i="12"/>
  <c r="A389" i="12"/>
  <c r="A390" i="12"/>
  <c r="A391" i="12"/>
  <c r="A392" i="12"/>
  <c r="A393" i="12"/>
  <c r="A394" i="12"/>
  <c r="A395" i="12"/>
  <c r="A396" i="12"/>
  <c r="A397" i="12"/>
  <c r="A398" i="12"/>
  <c r="A399" i="12"/>
  <c r="A400" i="12"/>
  <c r="A401" i="12"/>
  <c r="A402" i="12"/>
  <c r="A403" i="12"/>
  <c r="A404" i="12"/>
  <c r="A405" i="12"/>
  <c r="A406" i="12"/>
  <c r="A407" i="12"/>
  <c r="A408" i="12"/>
  <c r="A409" i="12"/>
  <c r="A410" i="12"/>
  <c r="A411" i="12"/>
  <c r="A412" i="12"/>
  <c r="A413" i="12"/>
  <c r="A414" i="12"/>
  <c r="A415" i="12"/>
  <c r="A416" i="12"/>
  <c r="A417" i="12"/>
  <c r="A418" i="12"/>
  <c r="A419" i="12"/>
  <c r="A420" i="12"/>
  <c r="A421" i="12"/>
  <c r="A422" i="12"/>
  <c r="A423" i="12"/>
  <c r="A424" i="12"/>
  <c r="A425" i="12"/>
  <c r="A426" i="12"/>
  <c r="A427" i="12"/>
  <c r="A428" i="12"/>
  <c r="A429" i="12"/>
  <c r="A430" i="12"/>
  <c r="A431" i="12"/>
  <c r="A432" i="12"/>
  <c r="A433" i="12"/>
  <c r="A434" i="12"/>
  <c r="A435" i="12"/>
  <c r="A436" i="12"/>
  <c r="A437" i="12"/>
  <c r="A438" i="12"/>
  <c r="A439" i="12"/>
  <c r="A440" i="12"/>
  <c r="A441" i="12"/>
  <c r="A442" i="12"/>
  <c r="A443" i="12"/>
  <c r="A444" i="12"/>
  <c r="A445" i="12"/>
  <c r="A446" i="12"/>
  <c r="A447" i="12"/>
  <c r="A448" i="12"/>
  <c r="A449" i="12"/>
  <c r="A450" i="12"/>
  <c r="A451" i="12"/>
  <c r="A452" i="12"/>
  <c r="A453" i="12"/>
  <c r="A454" i="12"/>
  <c r="A455" i="12"/>
  <c r="A456" i="12"/>
  <c r="A457" i="12"/>
  <c r="A458" i="12"/>
  <c r="A459" i="12"/>
  <c r="A460" i="12"/>
  <c r="A461" i="12"/>
  <c r="A462" i="12"/>
  <c r="A463" i="12"/>
  <c r="A464" i="12"/>
  <c r="A465" i="12"/>
  <c r="A466" i="12"/>
  <c r="A467" i="12"/>
  <c r="A468" i="12"/>
  <c r="A469" i="12"/>
  <c r="A470" i="12"/>
  <c r="A471" i="12"/>
  <c r="A472" i="12"/>
  <c r="A473" i="12"/>
  <c r="A474" i="12"/>
  <c r="A475" i="12"/>
  <c r="A476" i="12"/>
  <c r="A477" i="12"/>
  <c r="A478" i="12"/>
  <c r="A479" i="12"/>
  <c r="A480" i="12"/>
  <c r="A481" i="12"/>
  <c r="A482" i="12"/>
  <c r="A483" i="12"/>
  <c r="A484" i="12"/>
  <c r="A485" i="12"/>
  <c r="A486" i="12"/>
  <c r="A487" i="12"/>
  <c r="A488" i="12"/>
  <c r="A489" i="12"/>
  <c r="A490" i="12"/>
  <c r="A491" i="12"/>
  <c r="A492" i="12"/>
  <c r="A493" i="12"/>
  <c r="A494" i="12"/>
  <c r="A495" i="12"/>
  <c r="A496" i="12"/>
  <c r="A497" i="12"/>
  <c r="A498" i="12"/>
  <c r="A499" i="12"/>
  <c r="A500" i="12"/>
  <c r="A501" i="12"/>
  <c r="A502" i="12"/>
  <c r="A503" i="12"/>
  <c r="A504" i="12"/>
  <c r="A505" i="12"/>
  <c r="A506" i="12"/>
  <c r="A507" i="12"/>
  <c r="A508" i="12"/>
  <c r="A509" i="12"/>
  <c r="A510" i="12"/>
  <c r="A511" i="12"/>
  <c r="A512" i="12"/>
  <c r="A513" i="12"/>
  <c r="A514" i="12"/>
  <c r="A515" i="12"/>
  <c r="A516" i="12"/>
  <c r="A517" i="12"/>
  <c r="A518" i="12"/>
  <c r="A519" i="12"/>
  <c r="A520" i="12"/>
  <c r="A521" i="12"/>
  <c r="A522" i="12"/>
  <c r="A523" i="12"/>
  <c r="A524" i="12"/>
  <c r="A525" i="12"/>
  <c r="A526" i="12"/>
  <c r="A527" i="12"/>
  <c r="A528" i="12"/>
  <c r="A529" i="12"/>
  <c r="A530" i="12"/>
  <c r="A531" i="12"/>
  <c r="A532" i="12"/>
  <c r="A533" i="12"/>
  <c r="A534" i="12"/>
  <c r="A535" i="12"/>
  <c r="A536" i="12"/>
  <c r="A537" i="12"/>
  <c r="A538" i="12"/>
  <c r="A539" i="12"/>
  <c r="A540" i="12"/>
  <c r="A541" i="12"/>
  <c r="A542" i="12"/>
  <c r="A543" i="12"/>
  <c r="A544" i="12"/>
  <c r="A545" i="12"/>
  <c r="A546" i="12"/>
  <c r="A547" i="12"/>
  <c r="A548" i="12"/>
  <c r="A549" i="12"/>
  <c r="A550" i="12"/>
  <c r="A551" i="12"/>
  <c r="A552" i="12"/>
  <c r="A553" i="12"/>
  <c r="A554" i="12"/>
  <c r="A555" i="12"/>
  <c r="A556" i="12"/>
  <c r="A557" i="12"/>
  <c r="A558" i="12"/>
  <c r="A559" i="12"/>
  <c r="A560" i="12"/>
  <c r="A561" i="12"/>
  <c r="A562" i="12"/>
  <c r="A563" i="12"/>
  <c r="A564" i="12"/>
  <c r="A565" i="12"/>
  <c r="A566" i="12"/>
  <c r="A567" i="12"/>
  <c r="A568" i="12"/>
  <c r="A569" i="12"/>
  <c r="A570" i="12"/>
  <c r="A571" i="12"/>
  <c r="A572" i="12"/>
  <c r="A573" i="12"/>
  <c r="A574" i="12"/>
  <c r="A575" i="12"/>
  <c r="A576" i="12"/>
  <c r="A577" i="12"/>
  <c r="A578" i="12"/>
  <c r="A579" i="12"/>
  <c r="A580" i="12"/>
  <c r="A581" i="12"/>
  <c r="A582" i="12"/>
  <c r="A583" i="12"/>
  <c r="A584" i="12"/>
  <c r="A585" i="12"/>
  <c r="A586" i="12"/>
  <c r="A587" i="12"/>
  <c r="A588" i="12"/>
  <c r="A589" i="12"/>
  <c r="A590" i="12"/>
  <c r="A591" i="12"/>
  <c r="A592" i="12"/>
  <c r="A593" i="12"/>
  <c r="A594" i="12"/>
  <c r="A595" i="12"/>
  <c r="A596" i="12"/>
  <c r="A597" i="12"/>
  <c r="A598" i="12"/>
  <c r="A599" i="12"/>
  <c r="A600" i="12"/>
  <c r="A601" i="12"/>
  <c r="A602" i="12"/>
  <c r="A603" i="12"/>
  <c r="A604" i="12"/>
  <c r="A605" i="12"/>
  <c r="A606" i="12"/>
  <c r="A607" i="12"/>
  <c r="A608" i="12"/>
  <c r="A609" i="12"/>
  <c r="A610" i="12"/>
  <c r="A611" i="12"/>
  <c r="A612" i="12"/>
  <c r="A613" i="12"/>
  <c r="A614" i="12"/>
  <c r="A615" i="12"/>
  <c r="A616" i="12"/>
  <c r="A617" i="12"/>
  <c r="A618" i="12"/>
  <c r="A619" i="12"/>
  <c r="A620" i="12"/>
  <c r="A621" i="12"/>
  <c r="A622" i="12"/>
  <c r="A623" i="12"/>
  <c r="A624" i="12"/>
  <c r="A625" i="12"/>
  <c r="A626" i="12"/>
  <c r="A627" i="12"/>
  <c r="A628" i="12"/>
  <c r="A629" i="12"/>
  <c r="A630" i="12"/>
  <c r="A631" i="12"/>
  <c r="A632" i="12"/>
  <c r="A633" i="12"/>
  <c r="A634" i="12"/>
  <c r="A635" i="12"/>
  <c r="A636" i="12"/>
  <c r="A637" i="12"/>
  <c r="A638" i="12"/>
  <c r="A639" i="12"/>
  <c r="A640" i="12"/>
  <c r="A641" i="12"/>
  <c r="A642" i="12"/>
  <c r="A643" i="12"/>
  <c r="A644" i="12"/>
  <c r="A645" i="12"/>
  <c r="A646" i="12"/>
  <c r="A647" i="12"/>
  <c r="A648" i="12"/>
  <c r="A649" i="12"/>
  <c r="A650" i="12"/>
  <c r="A651" i="12"/>
  <c r="A652" i="12"/>
  <c r="A653" i="12"/>
  <c r="A654" i="12"/>
  <c r="A655" i="12"/>
  <c r="A656" i="12"/>
  <c r="A657" i="12"/>
  <c r="A658" i="12"/>
  <c r="A659" i="12"/>
  <c r="A660" i="12"/>
  <c r="A661" i="12"/>
  <c r="A662" i="12"/>
  <c r="A663" i="12"/>
  <c r="A664" i="12"/>
  <c r="A665" i="12"/>
  <c r="A666" i="12"/>
  <c r="A667" i="12"/>
  <c r="A668" i="12"/>
  <c r="A669" i="12"/>
  <c r="A670" i="12"/>
  <c r="A671" i="12"/>
  <c r="A672" i="12"/>
  <c r="A673" i="12"/>
  <c r="A674" i="12"/>
  <c r="A675" i="12"/>
  <c r="A676" i="12"/>
  <c r="A677" i="12"/>
  <c r="A678" i="12"/>
  <c r="A679" i="12"/>
  <c r="A680" i="12"/>
  <c r="A681" i="12"/>
  <c r="A682" i="12"/>
  <c r="A683" i="12"/>
  <c r="A684" i="12"/>
  <c r="A685" i="12"/>
  <c r="A686" i="12"/>
  <c r="A687" i="12"/>
  <c r="A688" i="12"/>
  <c r="A689" i="12"/>
  <c r="A690" i="12"/>
  <c r="A691" i="12"/>
  <c r="A692" i="12"/>
  <c r="A693" i="12"/>
  <c r="A694" i="12"/>
  <c r="A695" i="12"/>
  <c r="A696" i="12"/>
  <c r="A697" i="12"/>
  <c r="A698" i="12"/>
  <c r="A699" i="12"/>
  <c r="A700" i="12"/>
  <c r="A701" i="12"/>
  <c r="A702" i="12"/>
  <c r="A703" i="12"/>
  <c r="A704" i="12"/>
  <c r="A705" i="12"/>
  <c r="A706" i="12"/>
  <c r="A707" i="12"/>
  <c r="A708" i="12"/>
  <c r="A709" i="12"/>
  <c r="A710" i="12"/>
  <c r="A711" i="12"/>
  <c r="A712" i="12"/>
  <c r="A713" i="12"/>
  <c r="A714" i="12"/>
  <c r="A715" i="12"/>
  <c r="A716" i="12"/>
  <c r="A717" i="12"/>
  <c r="A718" i="12"/>
  <c r="A719" i="12"/>
  <c r="A720" i="12"/>
  <c r="A721" i="12"/>
  <c r="A722" i="12"/>
  <c r="A723" i="12"/>
  <c r="A724" i="12"/>
  <c r="A725" i="12"/>
  <c r="A726" i="12"/>
  <c r="A727" i="12"/>
  <c r="A728" i="12"/>
  <c r="A729" i="12"/>
  <c r="A730" i="12"/>
  <c r="A731" i="12"/>
  <c r="A732" i="12"/>
  <c r="A733" i="12"/>
  <c r="A734" i="12"/>
  <c r="A735" i="12"/>
  <c r="A736" i="12"/>
  <c r="A737" i="12"/>
  <c r="A738" i="12"/>
  <c r="A739" i="12"/>
  <c r="A740" i="12"/>
  <c r="A741" i="12"/>
  <c r="A742" i="12"/>
  <c r="A743" i="12"/>
  <c r="A744" i="12"/>
  <c r="A745" i="12"/>
  <c r="A746" i="12"/>
  <c r="A747" i="12"/>
  <c r="A748" i="12"/>
  <c r="A749" i="12"/>
  <c r="A750" i="12"/>
  <c r="A751" i="12"/>
  <c r="A752" i="12"/>
  <c r="A753" i="12"/>
  <c r="A754" i="12"/>
  <c r="A755" i="12"/>
  <c r="A756" i="12"/>
  <c r="A757" i="12"/>
  <c r="A758" i="12"/>
  <c r="A759" i="12"/>
  <c r="A760" i="12"/>
  <c r="A761" i="12"/>
  <c r="A762" i="12"/>
  <c r="A763" i="12"/>
  <c r="A764" i="12"/>
  <c r="A765" i="12"/>
  <c r="A766" i="12"/>
  <c r="A767" i="12"/>
  <c r="A768" i="12"/>
  <c r="A769" i="12"/>
  <c r="A770" i="12"/>
  <c r="A771" i="12"/>
  <c r="A772" i="12"/>
  <c r="A773" i="12"/>
  <c r="A774" i="12"/>
  <c r="A775" i="12"/>
  <c r="A776" i="12"/>
  <c r="A777" i="12"/>
  <c r="A778" i="12"/>
  <c r="A779" i="12"/>
  <c r="A780" i="12"/>
  <c r="A781" i="12"/>
  <c r="A782" i="12"/>
  <c r="A783" i="12"/>
  <c r="A784" i="12"/>
  <c r="A785" i="12"/>
  <c r="A786" i="12"/>
  <c r="A787" i="12"/>
  <c r="A788" i="12"/>
  <c r="A789" i="12"/>
  <c r="A790" i="12"/>
  <c r="A791" i="12"/>
  <c r="A792" i="12"/>
  <c r="A793" i="12"/>
  <c r="A794" i="12"/>
  <c r="A795" i="12"/>
  <c r="A796" i="12"/>
  <c r="A797" i="12"/>
  <c r="A798" i="12"/>
  <c r="A799" i="12"/>
  <c r="A800" i="12"/>
  <c r="A801" i="12"/>
  <c r="A802" i="12"/>
  <c r="A803" i="12"/>
  <c r="A804" i="12"/>
  <c r="A805" i="12"/>
  <c r="A806" i="12"/>
  <c r="A807" i="12"/>
  <c r="A808" i="12"/>
  <c r="A809" i="12"/>
  <c r="A810" i="12"/>
  <c r="A811" i="12"/>
  <c r="A812" i="12"/>
  <c r="A813" i="12"/>
  <c r="A814" i="12"/>
  <c r="A815" i="12"/>
  <c r="A816" i="12"/>
  <c r="A817" i="12"/>
  <c r="A818" i="12"/>
  <c r="A819" i="12"/>
  <c r="A820" i="12"/>
  <c r="A821" i="12"/>
  <c r="A822" i="12"/>
  <c r="A823" i="12"/>
  <c r="A824" i="12"/>
  <c r="A825" i="12"/>
  <c r="A826" i="12"/>
  <c r="A827" i="12"/>
  <c r="A828" i="12"/>
  <c r="A829" i="12"/>
  <c r="A830" i="12"/>
  <c r="A831" i="12"/>
  <c r="A832" i="12"/>
  <c r="A833" i="12"/>
  <c r="A834" i="12"/>
  <c r="A835" i="12"/>
  <c r="A836" i="12"/>
  <c r="A837" i="12"/>
  <c r="A838" i="12"/>
  <c r="A839" i="12"/>
  <c r="A840" i="12"/>
  <c r="A841" i="12"/>
  <c r="A842" i="12"/>
  <c r="A843" i="12"/>
  <c r="A844" i="12"/>
  <c r="A845" i="12"/>
  <c r="A846" i="12"/>
  <c r="A847" i="12"/>
  <c r="A848" i="12"/>
  <c r="A849" i="12"/>
  <c r="A850" i="12"/>
  <c r="A851" i="12"/>
  <c r="A852" i="12"/>
  <c r="A853" i="12"/>
  <c r="A854" i="12"/>
  <c r="A855" i="12"/>
  <c r="A856" i="12"/>
  <c r="A857" i="12"/>
  <c r="A858" i="12"/>
  <c r="A859" i="12"/>
  <c r="A860" i="12"/>
  <c r="A861" i="12"/>
  <c r="A862" i="12"/>
  <c r="A863" i="12"/>
  <c r="A864" i="12"/>
  <c r="A865" i="12"/>
  <c r="A866" i="12"/>
  <c r="A867" i="12"/>
  <c r="A868" i="12"/>
  <c r="A869" i="12"/>
  <c r="A870" i="12"/>
  <c r="A871" i="12"/>
  <c r="A872" i="12"/>
  <c r="A873" i="12"/>
  <c r="A874" i="12"/>
  <c r="A875" i="12"/>
  <c r="A876" i="12"/>
  <c r="A877" i="12"/>
  <c r="A878" i="12"/>
  <c r="A879" i="12"/>
  <c r="A880" i="12"/>
  <c r="A881" i="12"/>
  <c r="A882" i="12"/>
  <c r="A883" i="12"/>
  <c r="A884" i="12"/>
  <c r="A885" i="12"/>
  <c r="A886" i="12"/>
  <c r="A887" i="12"/>
  <c r="A888" i="12"/>
  <c r="A889" i="12"/>
  <c r="A890" i="12"/>
  <c r="A891" i="12"/>
  <c r="A892" i="12"/>
  <c r="A893" i="12"/>
  <c r="A894" i="12"/>
  <c r="A895" i="12"/>
  <c r="A896" i="12"/>
  <c r="A897" i="12"/>
  <c r="A898" i="12"/>
  <c r="A899" i="12"/>
  <c r="A900" i="12"/>
  <c r="A901" i="12"/>
  <c r="A902" i="12"/>
  <c r="A903" i="12"/>
  <c r="A904" i="12"/>
  <c r="A905" i="12"/>
  <c r="A906" i="12"/>
  <c r="A907" i="12"/>
  <c r="A908" i="12"/>
  <c r="A909" i="12"/>
  <c r="A910" i="12"/>
  <c r="A911" i="12"/>
  <c r="A912" i="12"/>
  <c r="A913" i="12"/>
  <c r="A914" i="12"/>
  <c r="A915" i="12"/>
  <c r="A916" i="12"/>
  <c r="A917" i="12"/>
  <c r="A918" i="12"/>
  <c r="A919" i="12"/>
  <c r="A920" i="12"/>
  <c r="A921" i="12"/>
  <c r="A922" i="12"/>
  <c r="A923" i="12"/>
  <c r="A924" i="12"/>
  <c r="A925" i="12"/>
  <c r="A926" i="12"/>
  <c r="A927" i="12"/>
  <c r="A928" i="12"/>
  <c r="A929" i="12"/>
  <c r="A930" i="12"/>
  <c r="A931" i="12"/>
  <c r="A932" i="12"/>
  <c r="A933" i="12"/>
  <c r="A934" i="12"/>
  <c r="A935" i="12"/>
  <c r="A936" i="12"/>
  <c r="A937" i="12"/>
  <c r="A938" i="12"/>
  <c r="A939" i="12"/>
  <c r="A940" i="12"/>
  <c r="A941" i="12"/>
  <c r="A942" i="12"/>
  <c r="A943" i="12"/>
  <c r="A944" i="12"/>
  <c r="A945" i="12"/>
  <c r="A946" i="12"/>
  <c r="A947" i="12"/>
  <c r="A948" i="12"/>
  <c r="A949" i="12"/>
  <c r="A950" i="12"/>
  <c r="A951" i="12"/>
  <c r="A952" i="12"/>
  <c r="A953" i="12"/>
  <c r="A954" i="12"/>
  <c r="A955" i="12"/>
  <c r="A956" i="12"/>
  <c r="A957" i="12"/>
  <c r="A958" i="12"/>
  <c r="A959" i="12"/>
  <c r="A960" i="12"/>
  <c r="A961" i="12"/>
  <c r="A962" i="12"/>
  <c r="A963" i="12"/>
  <c r="A964" i="12"/>
  <c r="A965" i="12"/>
  <c r="A966" i="12"/>
  <c r="A967" i="12"/>
  <c r="A968" i="12"/>
  <c r="A969" i="12"/>
  <c r="A970" i="12"/>
  <c r="A971" i="12"/>
  <c r="A972" i="12"/>
  <c r="A973" i="12"/>
  <c r="A974" i="12"/>
  <c r="A975" i="12"/>
  <c r="A976" i="12"/>
  <c r="A977" i="12"/>
  <c r="A978" i="12"/>
  <c r="A979" i="12"/>
  <c r="A980" i="12"/>
  <c r="A981" i="12"/>
  <c r="A982" i="12"/>
  <c r="A983" i="12"/>
  <c r="A984" i="12"/>
  <c r="A985" i="12"/>
  <c r="A986" i="12"/>
  <c r="A987" i="12"/>
  <c r="A988" i="12"/>
  <c r="A989" i="12"/>
  <c r="A990" i="12"/>
  <c r="A991" i="12"/>
  <c r="A992" i="12"/>
  <c r="A993" i="12"/>
  <c r="A994" i="12"/>
  <c r="A995" i="12"/>
  <c r="A996" i="12"/>
  <c r="A997" i="12"/>
  <c r="A998" i="12"/>
  <c r="A999" i="12"/>
  <c r="A1000" i="12"/>
  <c r="A1001" i="12"/>
  <c r="A1002" i="12"/>
  <c r="A1003" i="12"/>
  <c r="A1004" i="12"/>
  <c r="A1005" i="12"/>
  <c r="A1006" i="12"/>
  <c r="A1007" i="12"/>
  <c r="A1008" i="12"/>
  <c r="A1009" i="12"/>
  <c r="A1010" i="12"/>
  <c r="A1011" i="12"/>
  <c r="A1012" i="12"/>
  <c r="A1013" i="12"/>
  <c r="A1014" i="12"/>
  <c r="A1015" i="12"/>
  <c r="A1016" i="12"/>
  <c r="A1017" i="12"/>
  <c r="A1018" i="12"/>
  <c r="A1019" i="12"/>
  <c r="A1020" i="12"/>
  <c r="A1021" i="12"/>
  <c r="A1022" i="12"/>
  <c r="A1023" i="12"/>
  <c r="A1024" i="12"/>
  <c r="A1025" i="12"/>
  <c r="A1026" i="12"/>
  <c r="A1027" i="12"/>
  <c r="A1028" i="12"/>
  <c r="A1029" i="12"/>
  <c r="A1030" i="12"/>
  <c r="A1031" i="12"/>
  <c r="A1032" i="12"/>
  <c r="A1033" i="12"/>
  <c r="A1034" i="12"/>
  <c r="A1035" i="12"/>
  <c r="A1036" i="12"/>
  <c r="A1037" i="12"/>
  <c r="A1038" i="12"/>
  <c r="A1039" i="12"/>
  <c r="A1040" i="12"/>
  <c r="A1041" i="12"/>
  <c r="A1042" i="12"/>
  <c r="A1043" i="12"/>
  <c r="A1044" i="12"/>
  <c r="A1045" i="12"/>
  <c r="A1046" i="12"/>
  <c r="A1047" i="12"/>
  <c r="A1048" i="12"/>
  <c r="A1049" i="12"/>
  <c r="A1050" i="12"/>
  <c r="A1051" i="12"/>
  <c r="A1052" i="12"/>
  <c r="A1053" i="12"/>
  <c r="A1054" i="12"/>
  <c r="A1055" i="12"/>
  <c r="A1056" i="12"/>
  <c r="A1057" i="12"/>
  <c r="A1058" i="12"/>
  <c r="A1059" i="12"/>
  <c r="A1060" i="12"/>
  <c r="A1061" i="12"/>
  <c r="A1062" i="12"/>
  <c r="A1063" i="12"/>
  <c r="A1064" i="12"/>
  <c r="A1065" i="12"/>
  <c r="A1066" i="12"/>
  <c r="A1067" i="12"/>
  <c r="A1068" i="12"/>
  <c r="A1069" i="12"/>
  <c r="A1070" i="12"/>
  <c r="A1071" i="12"/>
  <c r="A1072" i="12"/>
  <c r="A1073" i="12"/>
  <c r="A1074" i="12"/>
  <c r="A1075" i="12"/>
  <c r="A1076" i="12"/>
  <c r="A1077" i="12"/>
  <c r="A1078" i="12"/>
  <c r="A1079" i="12"/>
  <c r="A1080" i="12"/>
  <c r="A1081" i="12"/>
  <c r="A1082" i="12"/>
  <c r="A1083" i="12"/>
  <c r="A1084" i="12"/>
  <c r="A1085" i="12"/>
  <c r="A1086" i="12"/>
  <c r="A1087" i="12"/>
  <c r="A1088" i="12"/>
  <c r="A1089" i="12"/>
  <c r="A1090" i="12"/>
  <c r="A1091" i="12"/>
  <c r="A1092" i="12"/>
  <c r="A1093" i="12"/>
  <c r="A1094" i="12"/>
  <c r="A1095" i="12"/>
  <c r="A1096" i="12"/>
  <c r="A1097" i="12"/>
  <c r="A1098" i="12"/>
  <c r="A1099" i="12"/>
  <c r="A1100" i="12"/>
  <c r="A1101" i="12"/>
  <c r="A1102" i="12"/>
  <c r="A1103" i="12"/>
  <c r="A1104" i="12"/>
  <c r="A1105" i="12"/>
  <c r="A1106" i="12"/>
  <c r="A1107" i="12"/>
  <c r="A1108" i="12"/>
  <c r="A1109" i="12"/>
  <c r="A1110" i="12"/>
  <c r="A1111" i="12"/>
  <c r="A1112" i="12"/>
  <c r="A1113" i="12"/>
  <c r="A1114" i="12"/>
  <c r="A1115" i="12"/>
  <c r="A1116" i="12"/>
  <c r="A1117" i="12"/>
  <c r="A1118" i="12"/>
  <c r="A1119" i="12"/>
  <c r="A1120" i="12"/>
  <c r="A1121" i="12"/>
  <c r="A1122" i="12"/>
  <c r="A1123" i="12"/>
  <c r="A1124" i="12"/>
  <c r="A1125" i="12"/>
  <c r="A1126" i="12"/>
  <c r="A1127" i="12"/>
  <c r="A1128" i="12"/>
  <c r="A1129" i="12"/>
  <c r="A1130" i="12"/>
  <c r="A1131" i="12"/>
  <c r="A1132" i="12"/>
  <c r="A1133" i="12"/>
  <c r="A1134" i="12"/>
  <c r="A1135" i="12"/>
  <c r="A1136" i="12"/>
  <c r="A1137" i="12"/>
  <c r="A1138" i="12"/>
  <c r="A1139" i="12"/>
  <c r="A1140" i="12"/>
  <c r="A1141" i="12"/>
  <c r="A1142" i="12"/>
  <c r="A1143" i="12"/>
  <c r="A1144" i="12"/>
  <c r="A1145" i="12"/>
  <c r="A1146" i="12"/>
  <c r="A1147" i="12"/>
  <c r="A1148" i="12"/>
  <c r="A1149" i="12"/>
  <c r="A1150" i="12"/>
  <c r="A1151" i="12"/>
  <c r="A1152" i="12"/>
  <c r="A1153" i="12"/>
  <c r="A1154" i="12"/>
  <c r="A1155" i="12"/>
  <c r="A1156" i="12"/>
  <c r="A1157" i="12"/>
  <c r="A1158" i="12"/>
  <c r="A1159" i="12"/>
  <c r="A1160" i="12"/>
  <c r="A1161" i="12"/>
  <c r="A1162" i="12"/>
  <c r="A6" i="12"/>
  <c r="AR7" i="14"/>
  <c r="AR8" i="14"/>
  <c r="AR9" i="14"/>
  <c r="AR10" i="14"/>
  <c r="AR11" i="14"/>
  <c r="AR12" i="14"/>
  <c r="AR13" i="14"/>
  <c r="AR14" i="14"/>
  <c r="AR15" i="14"/>
  <c r="AR16" i="14"/>
  <c r="AR17" i="14"/>
  <c r="AR18" i="14"/>
  <c r="AR19" i="14"/>
  <c r="AR20" i="14"/>
  <c r="AR21" i="14"/>
  <c r="AR22" i="14"/>
  <c r="AR23" i="14"/>
  <c r="AR24" i="14"/>
  <c r="AR25" i="14"/>
  <c r="AR26" i="14"/>
  <c r="AR27" i="14"/>
  <c r="AR28" i="14"/>
  <c r="AR29" i="14"/>
  <c r="AR30" i="14"/>
  <c r="AR31" i="14"/>
  <c r="AR32" i="14"/>
  <c r="AR33" i="14"/>
  <c r="AR34" i="14"/>
  <c r="AR35" i="14"/>
  <c r="AR36" i="14"/>
  <c r="AR37" i="14"/>
  <c r="AR38" i="14"/>
  <c r="AR39" i="14"/>
  <c r="AR40" i="14"/>
  <c r="AR41" i="14"/>
  <c r="AR42" i="14"/>
  <c r="AR43" i="14"/>
  <c r="AR44" i="14"/>
  <c r="AR45" i="14"/>
  <c r="AR46" i="14"/>
  <c r="AR47" i="14"/>
  <c r="AR48" i="14"/>
  <c r="AR49" i="14"/>
  <c r="AR50" i="14"/>
  <c r="AR51" i="14"/>
  <c r="AR52" i="14"/>
  <c r="AR53" i="14"/>
  <c r="AR54" i="14"/>
  <c r="AR55" i="14"/>
  <c r="AR56" i="14"/>
  <c r="AR57" i="14"/>
  <c r="AR58" i="14"/>
  <c r="AR59" i="14"/>
  <c r="AR60" i="14"/>
  <c r="AR61" i="14"/>
  <c r="AR62" i="14"/>
  <c r="AR63" i="14"/>
  <c r="AR64" i="14"/>
  <c r="AR65" i="14"/>
  <c r="AR66" i="14"/>
  <c r="I5" i="12"/>
  <c r="N7" i="18" s="1"/>
  <c r="J5" i="12"/>
  <c r="O7" i="18" s="1"/>
  <c r="K5" i="12"/>
  <c r="P7" i="18" s="1"/>
  <c r="H5" i="12"/>
  <c r="M7" i="18" s="1"/>
  <c r="G5" i="12"/>
  <c r="L7" i="18" s="1"/>
  <c r="AB7" i="18"/>
  <c r="AA7" i="18"/>
  <c r="Z7" i="18"/>
  <c r="Y7" i="18"/>
  <c r="X7" i="18"/>
  <c r="W7" i="18"/>
  <c r="V7" i="18"/>
  <c r="U7" i="18"/>
  <c r="T7" i="18"/>
  <c r="S7" i="18"/>
  <c r="R7" i="18"/>
  <c r="Q7" i="18"/>
  <c r="AG7" i="18"/>
  <c r="AH7" i="18"/>
  <c r="AI7" i="18"/>
  <c r="AJ7" i="18"/>
  <c r="AK7" i="18"/>
  <c r="L5" i="13"/>
  <c r="M5" i="13"/>
  <c r="N5" i="13"/>
  <c r="O5" i="13"/>
  <c r="AF7" i="18"/>
  <c r="AE7" i="18"/>
  <c r="AD7" i="18"/>
  <c r="AC7" i="18"/>
  <c r="E2" i="14"/>
  <c r="H7" i="5"/>
  <c r="E7" i="5"/>
  <c r="J5" i="13"/>
  <c r="I5" i="13"/>
  <c r="F5"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6" i="13"/>
  <c r="D5" i="13"/>
  <c r="E5" i="13"/>
  <c r="G5" i="13"/>
  <c r="H5" i="13"/>
  <c r="K5" i="13"/>
  <c r="C5" i="13"/>
  <c r="D7" i="5"/>
  <c r="AG7" i="5"/>
  <c r="AF7" i="5"/>
  <c r="AA7" i="5"/>
  <c r="Y7" i="5"/>
  <c r="I7" i="5"/>
  <c r="G7" i="5"/>
  <c r="Z7" i="5"/>
  <c r="X7" i="5"/>
  <c r="F7" i="5"/>
  <c r="L5" i="12"/>
  <c r="E5" i="12"/>
  <c r="F5" i="12"/>
  <c r="AQ65" i="16" l="1"/>
  <c r="AM65" i="16"/>
  <c r="AN65" i="16"/>
  <c r="AQ63" i="16"/>
  <c r="AM63" i="16"/>
  <c r="AN63" i="16"/>
  <c r="AQ61" i="16"/>
  <c r="AM61" i="16"/>
  <c r="AN61" i="16"/>
  <c r="AQ59" i="16"/>
  <c r="AM59" i="16"/>
  <c r="AN59" i="16"/>
  <c r="AQ57" i="16"/>
  <c r="AM57" i="16"/>
  <c r="AN57" i="16"/>
  <c r="AQ55" i="16"/>
  <c r="AM55" i="16"/>
  <c r="AN55" i="16"/>
  <c r="AQ53" i="16"/>
  <c r="AM53" i="16"/>
  <c r="AN53" i="16"/>
  <c r="AQ51" i="16"/>
  <c r="AM51" i="16"/>
  <c r="AN51" i="16"/>
  <c r="AQ49" i="16"/>
  <c r="AM49" i="16"/>
  <c r="AN49" i="16"/>
  <c r="AQ47" i="16"/>
  <c r="AM47" i="16"/>
  <c r="AN47" i="16"/>
  <c r="AQ45" i="16"/>
  <c r="AM45" i="16"/>
  <c r="AN45" i="16"/>
  <c r="AQ43" i="16"/>
  <c r="AM43" i="16"/>
  <c r="AN43" i="16"/>
  <c r="AQ41" i="16"/>
  <c r="AM41" i="16"/>
  <c r="AN41" i="16"/>
  <c r="AQ39" i="16"/>
  <c r="AM39" i="16"/>
  <c r="AN39" i="16"/>
  <c r="AQ37" i="16"/>
  <c r="AM37" i="16"/>
  <c r="AN37" i="16"/>
  <c r="AQ35" i="16"/>
  <c r="AM35" i="16"/>
  <c r="AN35" i="16"/>
  <c r="AQ33" i="16"/>
  <c r="AM33" i="16"/>
  <c r="AN33" i="16"/>
  <c r="AQ31" i="16"/>
  <c r="AM31" i="16"/>
  <c r="AN31" i="16"/>
  <c r="AQ29" i="16"/>
  <c r="AM29" i="16"/>
  <c r="AN29" i="16"/>
  <c r="AQ27" i="16"/>
  <c r="AM27" i="16"/>
  <c r="AN27" i="16"/>
  <c r="AQ25" i="16"/>
  <c r="AM25" i="16"/>
  <c r="AN25" i="16"/>
  <c r="AQ23" i="16"/>
  <c r="AM23" i="16"/>
  <c r="AN23" i="16"/>
  <c r="AQ21" i="16"/>
  <c r="AM21" i="16"/>
  <c r="AN21" i="16"/>
  <c r="AQ19" i="16"/>
  <c r="AM19" i="16"/>
  <c r="AN19" i="16"/>
  <c r="AQ17" i="16"/>
  <c r="AM17" i="16"/>
  <c r="AN17" i="16"/>
  <c r="AQ15" i="16"/>
  <c r="AM15" i="16"/>
  <c r="AN15" i="16"/>
  <c r="AQ13" i="16"/>
  <c r="AM13" i="16"/>
  <c r="AN13" i="16"/>
  <c r="AQ11" i="16"/>
  <c r="AM11" i="16"/>
  <c r="AN11" i="16"/>
  <c r="AQ64" i="16"/>
  <c r="AM64" i="16"/>
  <c r="AN64" i="16"/>
  <c r="AQ62" i="16"/>
  <c r="AM62" i="16"/>
  <c r="AN62" i="16"/>
  <c r="AQ60" i="16"/>
  <c r="AM60" i="16"/>
  <c r="AN60" i="16"/>
  <c r="AQ58" i="16"/>
  <c r="AM58" i="16"/>
  <c r="AN58" i="16"/>
  <c r="AQ56" i="16"/>
  <c r="AM56" i="16"/>
  <c r="AN56" i="16"/>
  <c r="AQ54" i="16"/>
  <c r="AM54" i="16"/>
  <c r="AN54" i="16"/>
  <c r="AQ52" i="16"/>
  <c r="AM52" i="16"/>
  <c r="AN52" i="16"/>
  <c r="AQ50" i="16"/>
  <c r="AM50" i="16"/>
  <c r="AN50" i="16"/>
  <c r="AQ48" i="16"/>
  <c r="AM48" i="16"/>
  <c r="AN48" i="16"/>
  <c r="AQ46" i="16"/>
  <c r="AM46" i="16"/>
  <c r="AN46" i="16"/>
  <c r="AQ44" i="16"/>
  <c r="AM44" i="16"/>
  <c r="AN44" i="16"/>
  <c r="AQ42" i="16"/>
  <c r="AM42" i="16"/>
  <c r="AN42" i="16"/>
  <c r="AQ40" i="16"/>
  <c r="AM40" i="16"/>
  <c r="AN40" i="16"/>
  <c r="AQ38" i="16"/>
  <c r="AM38" i="16"/>
  <c r="AN38" i="16"/>
  <c r="AQ36" i="16"/>
  <c r="AM36" i="16"/>
  <c r="AN36" i="16"/>
  <c r="AQ34" i="16"/>
  <c r="AM34" i="16"/>
  <c r="AN34" i="16"/>
  <c r="AQ32" i="16"/>
  <c r="AM32" i="16"/>
  <c r="AN32" i="16"/>
  <c r="AQ30" i="16"/>
  <c r="AM30" i="16"/>
  <c r="AN30" i="16"/>
  <c r="AQ28" i="16"/>
  <c r="AM28" i="16"/>
  <c r="AN28" i="16"/>
  <c r="AQ26" i="16"/>
  <c r="AM26" i="16"/>
  <c r="AN26" i="16"/>
  <c r="AQ24" i="16"/>
  <c r="AM24" i="16"/>
  <c r="AN24" i="16"/>
  <c r="AQ22" i="16"/>
  <c r="AM22" i="16"/>
  <c r="AN22" i="16"/>
  <c r="AQ20" i="16"/>
  <c r="AM20" i="16"/>
  <c r="AN20" i="16"/>
  <c r="AQ18" i="16"/>
  <c r="AM18" i="16"/>
  <c r="AN18" i="16"/>
  <c r="AQ16" i="16"/>
  <c r="AM16" i="16"/>
  <c r="AN16" i="16"/>
  <c r="AQ14" i="16"/>
  <c r="AM14" i="16"/>
  <c r="AN14" i="16"/>
  <c r="AQ12" i="16"/>
  <c r="AM12" i="16"/>
  <c r="AN12" i="16"/>
  <c r="AQ10" i="16"/>
  <c r="AM10" i="16"/>
  <c r="AN10" i="16"/>
  <c r="AP65" i="16"/>
  <c r="AO65" i="16"/>
  <c r="AP63" i="16"/>
  <c r="AO63" i="16"/>
  <c r="AP61" i="16"/>
  <c r="AO61" i="16"/>
  <c r="AP59" i="16"/>
  <c r="AO59" i="16"/>
  <c r="AP57" i="16"/>
  <c r="AO57" i="16"/>
  <c r="AP55" i="16"/>
  <c r="AO55" i="16"/>
  <c r="AP53" i="16"/>
  <c r="AO53" i="16"/>
  <c r="AP51" i="16"/>
  <c r="AO51" i="16"/>
  <c r="AP49" i="16"/>
  <c r="AO49" i="16"/>
  <c r="AP47" i="16"/>
  <c r="AO47" i="16"/>
  <c r="AP45" i="16"/>
  <c r="AO45" i="16"/>
  <c r="AP43" i="16"/>
  <c r="AO43" i="16"/>
  <c r="AP41" i="16"/>
  <c r="AO41" i="16"/>
  <c r="AP39" i="16"/>
  <c r="AO39" i="16"/>
  <c r="AP37" i="16"/>
  <c r="AO37" i="16"/>
  <c r="AP35" i="16"/>
  <c r="AO35" i="16"/>
  <c r="AP33" i="16"/>
  <c r="AO33" i="16"/>
  <c r="AP31" i="16"/>
  <c r="AO31" i="16"/>
  <c r="AP29" i="16"/>
  <c r="AO29" i="16"/>
  <c r="AP27" i="16"/>
  <c r="AO27" i="16"/>
  <c r="AP25" i="16"/>
  <c r="AO25" i="16"/>
  <c r="AP23" i="16"/>
  <c r="AO23" i="16"/>
  <c r="AP21" i="16"/>
  <c r="AO21" i="16"/>
  <c r="AP19" i="16"/>
  <c r="AO19" i="16"/>
  <c r="AP17" i="16"/>
  <c r="AO17" i="16"/>
  <c r="AP15" i="16"/>
  <c r="AO15" i="16"/>
  <c r="AP13" i="16"/>
  <c r="AO13" i="16"/>
  <c r="AP11" i="16"/>
  <c r="AO11" i="16"/>
  <c r="AO9" i="16"/>
  <c r="AP9" i="16"/>
  <c r="AO7" i="16"/>
  <c r="AP7" i="16"/>
  <c r="AO6" i="16"/>
  <c r="AP6" i="16"/>
  <c r="AP64" i="16"/>
  <c r="AO64" i="16"/>
  <c r="AP62" i="16"/>
  <c r="AO62" i="16"/>
  <c r="AP60" i="16"/>
  <c r="AO60" i="16"/>
  <c r="AP58" i="16"/>
  <c r="AO58" i="16"/>
  <c r="AP56" i="16"/>
  <c r="AO56" i="16"/>
  <c r="AP54" i="16"/>
  <c r="AO54" i="16"/>
  <c r="AP52" i="16"/>
  <c r="AO52" i="16"/>
  <c r="AP50" i="16"/>
  <c r="AO50" i="16"/>
  <c r="AP48" i="16"/>
  <c r="AO48" i="16"/>
  <c r="AP46" i="16"/>
  <c r="AO46" i="16"/>
  <c r="AP44" i="16"/>
  <c r="AO44" i="16"/>
  <c r="AP42" i="16"/>
  <c r="AO42" i="16"/>
  <c r="AP40" i="16"/>
  <c r="AO40" i="16"/>
  <c r="AP38" i="16"/>
  <c r="AO38" i="16"/>
  <c r="AP36" i="16"/>
  <c r="AO36" i="16"/>
  <c r="AP34" i="16"/>
  <c r="AO34" i="16"/>
  <c r="AP32" i="16"/>
  <c r="AO32" i="16"/>
  <c r="AP30" i="16"/>
  <c r="AO30" i="16"/>
  <c r="AP28" i="16"/>
  <c r="AO28" i="16"/>
  <c r="AP26" i="16"/>
  <c r="AO26" i="16"/>
  <c r="AP24" i="16"/>
  <c r="AO24" i="16"/>
  <c r="AP22" i="16"/>
  <c r="AO22" i="16"/>
  <c r="AP20" i="16"/>
  <c r="AO20" i="16"/>
  <c r="AP18" i="16"/>
  <c r="AO18" i="16"/>
  <c r="AP16" i="16"/>
  <c r="AO16" i="16"/>
  <c r="AP14" i="16"/>
  <c r="AO14" i="16"/>
  <c r="AP12" i="16"/>
  <c r="AO12" i="16"/>
  <c r="AP10" i="16"/>
  <c r="AO10" i="16"/>
  <c r="AO8" i="16"/>
  <c r="AP8" i="16"/>
  <c r="S65" i="16"/>
  <c r="R65" i="16"/>
  <c r="S63" i="16"/>
  <c r="R63" i="16"/>
  <c r="S61" i="16"/>
  <c r="R61" i="16"/>
  <c r="S59" i="16"/>
  <c r="R59" i="16"/>
  <c r="S57" i="16"/>
  <c r="R57" i="16"/>
  <c r="S55" i="16"/>
  <c r="R55" i="16"/>
  <c r="S53" i="16"/>
  <c r="R53" i="16"/>
  <c r="S51" i="16"/>
  <c r="R51" i="16"/>
  <c r="S49" i="16"/>
  <c r="R49" i="16"/>
  <c r="S47" i="16"/>
  <c r="R47" i="16"/>
  <c r="S45" i="16"/>
  <c r="R45" i="16"/>
  <c r="S43" i="16"/>
  <c r="R43" i="16"/>
  <c r="S41" i="16"/>
  <c r="R41" i="16"/>
  <c r="S39" i="16"/>
  <c r="R39" i="16"/>
  <c r="S37" i="16"/>
  <c r="R37" i="16"/>
  <c r="S35" i="16"/>
  <c r="R35" i="16"/>
  <c r="S33" i="16"/>
  <c r="R33" i="16"/>
  <c r="S31" i="16"/>
  <c r="R31" i="16"/>
  <c r="S29" i="16"/>
  <c r="R29" i="16"/>
  <c r="S27" i="16"/>
  <c r="R27" i="16"/>
  <c r="S25" i="16"/>
  <c r="R25" i="16"/>
  <c r="S64" i="16"/>
  <c r="R64" i="16"/>
  <c r="S62" i="16"/>
  <c r="R62" i="16"/>
  <c r="S60" i="16"/>
  <c r="R60" i="16"/>
  <c r="S58" i="16"/>
  <c r="R58" i="16"/>
  <c r="S56" i="16"/>
  <c r="R56" i="16"/>
  <c r="S54" i="16"/>
  <c r="R54" i="16"/>
  <c r="S52" i="16"/>
  <c r="R52" i="16"/>
  <c r="S50" i="16"/>
  <c r="R50" i="16"/>
  <c r="S48" i="16"/>
  <c r="R48" i="16"/>
  <c r="S46" i="16"/>
  <c r="R46" i="16"/>
  <c r="S44" i="16"/>
  <c r="R44" i="16"/>
  <c r="S42" i="16"/>
  <c r="R42" i="16"/>
  <c r="S40" i="16"/>
  <c r="R40" i="16"/>
  <c r="S38" i="16"/>
  <c r="R38" i="16"/>
  <c r="S36" i="16"/>
  <c r="R36" i="16"/>
  <c r="S34" i="16"/>
  <c r="R34" i="16"/>
  <c r="S32" i="16"/>
  <c r="R32" i="16"/>
  <c r="S30" i="16"/>
  <c r="R30" i="16"/>
  <c r="S28" i="16"/>
  <c r="R28" i="16"/>
  <c r="S26" i="16"/>
  <c r="R26" i="16"/>
  <c r="S24" i="16"/>
  <c r="R24" i="16"/>
  <c r="O65" i="16"/>
  <c r="N65" i="16"/>
  <c r="O63" i="16"/>
  <c r="N63" i="16"/>
  <c r="O61" i="16"/>
  <c r="N61" i="16"/>
  <c r="O59" i="16"/>
  <c r="N59" i="16"/>
  <c r="O57" i="16"/>
  <c r="N57" i="16"/>
  <c r="O55" i="16"/>
  <c r="N55" i="16"/>
  <c r="O53" i="16"/>
  <c r="N53" i="16"/>
  <c r="O51" i="16"/>
  <c r="N51" i="16"/>
  <c r="O49" i="16"/>
  <c r="N49" i="16"/>
  <c r="O47" i="16"/>
  <c r="N47" i="16"/>
  <c r="O45" i="16"/>
  <c r="N45" i="16"/>
  <c r="O43" i="16"/>
  <c r="N43" i="16"/>
  <c r="O41" i="16"/>
  <c r="N41" i="16"/>
  <c r="O39" i="16"/>
  <c r="N39" i="16"/>
  <c r="O37" i="16"/>
  <c r="N37" i="16"/>
  <c r="O35" i="16"/>
  <c r="N35" i="16"/>
  <c r="O33" i="16"/>
  <c r="N33" i="16"/>
  <c r="O31" i="16"/>
  <c r="N31" i="16"/>
  <c r="O29" i="16"/>
  <c r="N29" i="16"/>
  <c r="O27" i="16"/>
  <c r="N27" i="16"/>
  <c r="O25" i="16"/>
  <c r="N25" i="16"/>
  <c r="O23" i="16"/>
  <c r="N23" i="16"/>
  <c r="R23" i="16" s="1"/>
  <c r="O21" i="16"/>
  <c r="N21" i="16"/>
  <c r="O19" i="16"/>
  <c r="N19" i="16"/>
  <c r="R19" i="16" s="1"/>
  <c r="O17" i="16"/>
  <c r="N17" i="16"/>
  <c r="O15" i="16"/>
  <c r="N15" i="16"/>
  <c r="R15" i="16" s="1"/>
  <c r="O13" i="16"/>
  <c r="N13" i="16"/>
  <c r="O11" i="16"/>
  <c r="N11" i="16"/>
  <c r="R11" i="16" s="1"/>
  <c r="O9" i="16"/>
  <c r="N9" i="16"/>
  <c r="AK9" i="16" s="1"/>
  <c r="O7" i="16"/>
  <c r="N7" i="16"/>
  <c r="O6" i="16"/>
  <c r="N6" i="16"/>
  <c r="AK6" i="16" s="1"/>
  <c r="O64" i="16"/>
  <c r="N64" i="16"/>
  <c r="O62" i="16"/>
  <c r="N62" i="16"/>
  <c r="O60" i="16"/>
  <c r="N60" i="16"/>
  <c r="O58" i="16"/>
  <c r="N58" i="16"/>
  <c r="O56" i="16"/>
  <c r="N56" i="16"/>
  <c r="O54" i="16"/>
  <c r="N54" i="16"/>
  <c r="O52" i="16"/>
  <c r="N52" i="16"/>
  <c r="O50" i="16"/>
  <c r="N50" i="16"/>
  <c r="O48" i="16"/>
  <c r="N48" i="16"/>
  <c r="O46" i="16"/>
  <c r="N46" i="16"/>
  <c r="O44" i="16"/>
  <c r="N44" i="16"/>
  <c r="O42" i="16"/>
  <c r="N42" i="16"/>
  <c r="O40" i="16"/>
  <c r="N40" i="16"/>
  <c r="O38" i="16"/>
  <c r="N38" i="16"/>
  <c r="O36" i="16"/>
  <c r="N36" i="16"/>
  <c r="O34" i="16"/>
  <c r="N34" i="16"/>
  <c r="O32" i="16"/>
  <c r="N32" i="16"/>
  <c r="O30" i="16"/>
  <c r="N30" i="16"/>
  <c r="O28" i="16"/>
  <c r="N28" i="16"/>
  <c r="O26" i="16"/>
  <c r="N26" i="16"/>
  <c r="O24" i="16"/>
  <c r="N24" i="16"/>
  <c r="O22" i="16"/>
  <c r="N22" i="16"/>
  <c r="O20" i="16"/>
  <c r="N20" i="16"/>
  <c r="O18" i="16"/>
  <c r="N18" i="16"/>
  <c r="R18" i="16" s="1"/>
  <c r="AD18" i="16" s="1"/>
  <c r="O16" i="16"/>
  <c r="N16" i="16"/>
  <c r="R16" i="16" s="1"/>
  <c r="AD16" i="16" s="1"/>
  <c r="O14" i="16"/>
  <c r="N14" i="16"/>
  <c r="O12" i="16"/>
  <c r="N12" i="16"/>
  <c r="R12" i="16" s="1"/>
  <c r="AD12" i="16" s="1"/>
  <c r="O10" i="16"/>
  <c r="N10" i="16"/>
  <c r="R10" i="16" s="1"/>
  <c r="AD10" i="16" s="1"/>
  <c r="N8" i="16"/>
  <c r="O8" i="16"/>
  <c r="C65" i="16"/>
  <c r="D65" i="16"/>
  <c r="C63" i="16"/>
  <c r="D63" i="16"/>
  <c r="C61" i="16"/>
  <c r="D61" i="16"/>
  <c r="C59" i="16"/>
  <c r="D59" i="16"/>
  <c r="C57" i="16"/>
  <c r="D57" i="16"/>
  <c r="C55" i="16"/>
  <c r="D55" i="16"/>
  <c r="C53" i="16"/>
  <c r="D53" i="16"/>
  <c r="AS53" i="16" s="1"/>
  <c r="C51" i="16"/>
  <c r="D51" i="16"/>
  <c r="C49" i="16"/>
  <c r="D49" i="16"/>
  <c r="C47" i="16"/>
  <c r="D47" i="16"/>
  <c r="C45" i="16"/>
  <c r="D45" i="16"/>
  <c r="C43" i="16"/>
  <c r="D43" i="16"/>
  <c r="C41" i="16"/>
  <c r="D41" i="16"/>
  <c r="C39" i="16"/>
  <c r="D39" i="16"/>
  <c r="C37" i="16"/>
  <c r="D37" i="16"/>
  <c r="C35" i="16"/>
  <c r="D35" i="16"/>
  <c r="C33" i="16"/>
  <c r="D33" i="16"/>
  <c r="C31" i="16"/>
  <c r="D31" i="16"/>
  <c r="C29" i="16"/>
  <c r="D29" i="16"/>
  <c r="C27" i="16"/>
  <c r="D27" i="16"/>
  <c r="A25" i="16"/>
  <c r="C25" i="16"/>
  <c r="D25" i="16"/>
  <c r="AK23" i="16"/>
  <c r="C23" i="16"/>
  <c r="D23" i="16"/>
  <c r="C21" i="16"/>
  <c r="D21" i="16"/>
  <c r="C19" i="16"/>
  <c r="D19" i="16"/>
  <c r="C17" i="16"/>
  <c r="D17" i="16"/>
  <c r="C15" i="16"/>
  <c r="D15" i="16"/>
  <c r="C13" i="16"/>
  <c r="D13" i="16"/>
  <c r="C11" i="16"/>
  <c r="D11" i="16"/>
  <c r="D9" i="16"/>
  <c r="C9" i="16"/>
  <c r="D7" i="16"/>
  <c r="C7" i="16"/>
  <c r="D6" i="16"/>
  <c r="C6" i="16"/>
  <c r="D64" i="16"/>
  <c r="C64" i="16"/>
  <c r="D62" i="16"/>
  <c r="C62" i="16"/>
  <c r="D60" i="16"/>
  <c r="C60" i="16"/>
  <c r="D58" i="16"/>
  <c r="C58" i="16"/>
  <c r="D56" i="16"/>
  <c r="C56" i="16"/>
  <c r="D54" i="16"/>
  <c r="C54" i="16"/>
  <c r="D52" i="16"/>
  <c r="C52" i="16"/>
  <c r="D50" i="16"/>
  <c r="C50" i="16"/>
  <c r="D48" i="16"/>
  <c r="C48" i="16"/>
  <c r="D46" i="16"/>
  <c r="C46" i="16"/>
  <c r="D44" i="16"/>
  <c r="C44" i="16"/>
  <c r="D42" i="16"/>
  <c r="C42" i="16"/>
  <c r="D40" i="16"/>
  <c r="C40" i="16"/>
  <c r="D38" i="16"/>
  <c r="C38" i="16"/>
  <c r="D36" i="16"/>
  <c r="C36" i="16"/>
  <c r="D34" i="16"/>
  <c r="C34" i="16"/>
  <c r="D32" i="16"/>
  <c r="C32" i="16"/>
  <c r="D30" i="16"/>
  <c r="C30" i="16"/>
  <c r="D28" i="16"/>
  <c r="C28" i="16"/>
  <c r="D26" i="16"/>
  <c r="C26" i="16"/>
  <c r="D24" i="16"/>
  <c r="C24" i="16"/>
  <c r="D22" i="16"/>
  <c r="C22" i="16"/>
  <c r="D20" i="16"/>
  <c r="C20" i="16"/>
  <c r="D18" i="16"/>
  <c r="C18" i="16"/>
  <c r="D16" i="16"/>
  <c r="C16" i="16"/>
  <c r="D14" i="16"/>
  <c r="C14" i="16"/>
  <c r="D12" i="16"/>
  <c r="C12" i="16"/>
  <c r="C8" i="16"/>
  <c r="D8" i="16"/>
  <c r="D10" i="16"/>
  <c r="C10" i="16"/>
  <c r="AB65" i="16"/>
  <c r="V65" i="16"/>
  <c r="AI65" i="16"/>
  <c r="AH65" i="16"/>
  <c r="AB63" i="16"/>
  <c r="V63" i="16"/>
  <c r="AI63" i="16"/>
  <c r="AH63" i="16"/>
  <c r="AB61" i="16"/>
  <c r="V61" i="16"/>
  <c r="AI61" i="16"/>
  <c r="AH61" i="16"/>
  <c r="AB59" i="16"/>
  <c r="V59" i="16"/>
  <c r="AI59" i="16"/>
  <c r="AH59" i="16"/>
  <c r="AB57" i="16"/>
  <c r="V57" i="16"/>
  <c r="AI57" i="16"/>
  <c r="AH57" i="16"/>
  <c r="AB55" i="16"/>
  <c r="V55" i="16"/>
  <c r="AI55" i="16"/>
  <c r="AH55" i="16"/>
  <c r="AB53" i="16"/>
  <c r="V53" i="16"/>
  <c r="AI53" i="16"/>
  <c r="AH53" i="16"/>
  <c r="AB51" i="16"/>
  <c r="V51" i="16"/>
  <c r="AI51" i="16"/>
  <c r="AH51" i="16"/>
  <c r="AB49" i="16"/>
  <c r="V49" i="16"/>
  <c r="AI49" i="16"/>
  <c r="AH49" i="16"/>
  <c r="AB47" i="16"/>
  <c r="V47" i="16"/>
  <c r="AI47" i="16"/>
  <c r="AH47" i="16"/>
  <c r="AB45" i="16"/>
  <c r="V45" i="16"/>
  <c r="AI45" i="16"/>
  <c r="AH45" i="16"/>
  <c r="AB43" i="16"/>
  <c r="V43" i="16"/>
  <c r="AI43" i="16"/>
  <c r="AH43" i="16"/>
  <c r="AB41" i="16"/>
  <c r="V41" i="16"/>
  <c r="AI41" i="16"/>
  <c r="AH41" i="16"/>
  <c r="AB39" i="16"/>
  <c r="V39" i="16"/>
  <c r="AI39" i="16"/>
  <c r="AH39" i="16"/>
  <c r="AB37" i="16"/>
  <c r="V37" i="16"/>
  <c r="AI37" i="16"/>
  <c r="AH37" i="16"/>
  <c r="AB35" i="16"/>
  <c r="V35" i="16"/>
  <c r="AI35" i="16"/>
  <c r="AH35" i="16"/>
  <c r="AB33" i="16"/>
  <c r="V33" i="16"/>
  <c r="AI33" i="16"/>
  <c r="AH33" i="16"/>
  <c r="AB31" i="16"/>
  <c r="V31" i="16"/>
  <c r="AI31" i="16"/>
  <c r="AH31" i="16"/>
  <c r="AB29" i="16"/>
  <c r="V29" i="16"/>
  <c r="AI29" i="16"/>
  <c r="AH29" i="16"/>
  <c r="AB27" i="16"/>
  <c r="V27" i="16"/>
  <c r="AI27" i="16"/>
  <c r="AH27" i="16"/>
  <c r="AB25" i="16"/>
  <c r="V25" i="16"/>
  <c r="AI25" i="16"/>
  <c r="AH25" i="16"/>
  <c r="AI23" i="16"/>
  <c r="AH23" i="16"/>
  <c r="AI21" i="16"/>
  <c r="AH21" i="16"/>
  <c r="AI19" i="16"/>
  <c r="AH19" i="16"/>
  <c r="AI17" i="16"/>
  <c r="AH17" i="16"/>
  <c r="AI15" i="16"/>
  <c r="AH15" i="16"/>
  <c r="AI13" i="16"/>
  <c r="AH13" i="16"/>
  <c r="AI11" i="16"/>
  <c r="AH11" i="16"/>
  <c r="AI9" i="16"/>
  <c r="AH9" i="16"/>
  <c r="AI7" i="16"/>
  <c r="AH7" i="16"/>
  <c r="AI6" i="16"/>
  <c r="AH6" i="16"/>
  <c r="AB64" i="16"/>
  <c r="V64" i="16"/>
  <c r="AI64" i="16"/>
  <c r="AH64" i="16"/>
  <c r="AB62" i="16"/>
  <c r="V62" i="16"/>
  <c r="AI62" i="16"/>
  <c r="AH62" i="16"/>
  <c r="AB60" i="16"/>
  <c r="V60" i="16"/>
  <c r="AI60" i="16"/>
  <c r="AH60" i="16"/>
  <c r="AB58" i="16"/>
  <c r="V58" i="16"/>
  <c r="AI58" i="16"/>
  <c r="AH58" i="16"/>
  <c r="AB56" i="16"/>
  <c r="V56" i="16"/>
  <c r="AI56" i="16"/>
  <c r="AH56" i="16"/>
  <c r="AB54" i="16"/>
  <c r="V54" i="16"/>
  <c r="AI54" i="16"/>
  <c r="AH54" i="16"/>
  <c r="AB52" i="16"/>
  <c r="V52" i="16"/>
  <c r="AI52" i="16"/>
  <c r="AH52" i="16"/>
  <c r="AB50" i="16"/>
  <c r="V50" i="16"/>
  <c r="AI50" i="16"/>
  <c r="AH50" i="16"/>
  <c r="AB48" i="16"/>
  <c r="V48" i="16"/>
  <c r="AI48" i="16"/>
  <c r="AH48" i="16"/>
  <c r="AB46" i="16"/>
  <c r="V46" i="16"/>
  <c r="AI46" i="16"/>
  <c r="AH46" i="16"/>
  <c r="AB44" i="16"/>
  <c r="V44" i="16"/>
  <c r="AI44" i="16"/>
  <c r="AH44" i="16"/>
  <c r="AB42" i="16"/>
  <c r="V42" i="16"/>
  <c r="AI42" i="16"/>
  <c r="AH42" i="16"/>
  <c r="AB40" i="16"/>
  <c r="V40" i="16"/>
  <c r="AI40" i="16"/>
  <c r="AH40" i="16"/>
  <c r="AB38" i="16"/>
  <c r="V38" i="16"/>
  <c r="AI38" i="16"/>
  <c r="AH38" i="16"/>
  <c r="AB36" i="16"/>
  <c r="V36" i="16"/>
  <c r="AI36" i="16"/>
  <c r="AH36" i="16"/>
  <c r="AB34" i="16"/>
  <c r="V34" i="16"/>
  <c r="AI34" i="16"/>
  <c r="AH34" i="16"/>
  <c r="AB32" i="16"/>
  <c r="V32" i="16"/>
  <c r="AI32" i="16"/>
  <c r="AH32" i="16"/>
  <c r="AB30" i="16"/>
  <c r="V30" i="16"/>
  <c r="AI30" i="16"/>
  <c r="AH30" i="16"/>
  <c r="AB28" i="16"/>
  <c r="V28" i="16"/>
  <c r="AI28" i="16"/>
  <c r="AH28" i="16"/>
  <c r="AB26" i="16"/>
  <c r="V26" i="16"/>
  <c r="AI26" i="16"/>
  <c r="AH26" i="16"/>
  <c r="AB24" i="16"/>
  <c r="V24" i="16"/>
  <c r="AI24" i="16"/>
  <c r="AH24" i="16"/>
  <c r="AI22" i="16"/>
  <c r="AH22" i="16"/>
  <c r="AI20" i="16"/>
  <c r="AH20" i="16"/>
  <c r="AI18" i="16"/>
  <c r="AH18" i="16"/>
  <c r="AI16" i="16"/>
  <c r="AH16" i="16"/>
  <c r="AI14" i="16"/>
  <c r="AH14" i="16"/>
  <c r="AI12" i="16"/>
  <c r="AH12" i="16"/>
  <c r="AI10" i="16"/>
  <c r="AH10" i="16"/>
  <c r="AI8" i="16"/>
  <c r="AH8" i="16"/>
  <c r="P6" i="16"/>
  <c r="Q6" i="16" s="1"/>
  <c r="P62" i="16"/>
  <c r="AT62" i="16" s="1"/>
  <c r="P60" i="16"/>
  <c r="AT60" i="16" s="1"/>
  <c r="P56" i="16"/>
  <c r="AT56" i="16" s="1"/>
  <c r="P54" i="16"/>
  <c r="AT54" i="16" s="1"/>
  <c r="P52" i="16"/>
  <c r="AT52" i="16" s="1"/>
  <c r="P48" i="16"/>
  <c r="AT48" i="16" s="1"/>
  <c r="P46" i="16"/>
  <c r="AT46" i="16" s="1"/>
  <c r="P42" i="16"/>
  <c r="AT42" i="16" s="1"/>
  <c r="P40" i="16"/>
  <c r="AT40" i="16" s="1"/>
  <c r="P38" i="16"/>
  <c r="AT38" i="16" s="1"/>
  <c r="P34" i="16"/>
  <c r="AT34" i="16" s="1"/>
  <c r="P32" i="16"/>
  <c r="AT32" i="16" s="1"/>
  <c r="P28" i="16"/>
  <c r="AT28" i="16" s="1"/>
  <c r="P26" i="16"/>
  <c r="P22" i="16"/>
  <c r="AT22" i="16" s="1"/>
  <c r="P18" i="16"/>
  <c r="AT18" i="16" s="1"/>
  <c r="P65" i="16"/>
  <c r="AT65" i="16" s="1"/>
  <c r="P63" i="16"/>
  <c r="AT63" i="16" s="1"/>
  <c r="P61" i="16"/>
  <c r="AT61" i="16" s="1"/>
  <c r="P59" i="16"/>
  <c r="AT59" i="16" s="1"/>
  <c r="P57" i="16"/>
  <c r="AT57" i="16" s="1"/>
  <c r="P55" i="16"/>
  <c r="P53" i="16"/>
  <c r="AT53" i="16" s="1"/>
  <c r="P51" i="16"/>
  <c r="P49" i="16"/>
  <c r="AT49" i="16" s="1"/>
  <c r="P47" i="16"/>
  <c r="P45" i="16"/>
  <c r="AT45" i="16" s="1"/>
  <c r="P43" i="16"/>
  <c r="P41" i="16"/>
  <c r="AT41" i="16" s="1"/>
  <c r="P39" i="16"/>
  <c r="P37" i="16"/>
  <c r="AT37" i="16" s="1"/>
  <c r="P35" i="16"/>
  <c r="P33" i="16"/>
  <c r="AT33" i="16" s="1"/>
  <c r="P31" i="16"/>
  <c r="P29" i="16"/>
  <c r="AT29" i="16" s="1"/>
  <c r="P27" i="16"/>
  <c r="P25" i="16"/>
  <c r="AT25" i="16" s="1"/>
  <c r="P23" i="16"/>
  <c r="P21" i="16"/>
  <c r="AT21" i="16" s="1"/>
  <c r="P19" i="16"/>
  <c r="AT19" i="16" s="1"/>
  <c r="P17" i="16"/>
  <c r="AT17" i="16" s="1"/>
  <c r="P15" i="16"/>
  <c r="AT15" i="16" s="1"/>
  <c r="P13" i="16"/>
  <c r="AT13" i="16" s="1"/>
  <c r="P11" i="16"/>
  <c r="AT11" i="16" s="1"/>
  <c r="P9" i="16"/>
  <c r="AT9" i="16" s="1"/>
  <c r="P7" i="16"/>
  <c r="AT7" i="16" s="1"/>
  <c r="AK7" i="16"/>
  <c r="P64" i="16"/>
  <c r="AT64" i="16" s="1"/>
  <c r="P58" i="16"/>
  <c r="AT58" i="16" s="1"/>
  <c r="P50" i="16"/>
  <c r="P44" i="16"/>
  <c r="AT44" i="16" s="1"/>
  <c r="P36" i="16"/>
  <c r="AT36" i="16" s="1"/>
  <c r="P30" i="16"/>
  <c r="AT30" i="16" s="1"/>
  <c r="P24" i="16"/>
  <c r="AT24" i="16" s="1"/>
  <c r="P20" i="16"/>
  <c r="AT20" i="16" s="1"/>
  <c r="P16" i="16"/>
  <c r="AT16" i="16" s="1"/>
  <c r="P14" i="16"/>
  <c r="AT14" i="16" s="1"/>
  <c r="P12" i="16"/>
  <c r="AT12" i="16" s="1"/>
  <c r="P8" i="16"/>
  <c r="AT8" i="16" s="1"/>
  <c r="AK8" i="16"/>
  <c r="AR6" i="14"/>
  <c r="P10" i="16"/>
  <c r="Q65" i="16"/>
  <c r="AK63" i="16"/>
  <c r="W61" i="16"/>
  <c r="Q57" i="16"/>
  <c r="AK55" i="16"/>
  <c r="A9" i="16"/>
  <c r="A45" i="16"/>
  <c r="K57" i="16"/>
  <c r="J63" i="16"/>
  <c r="W57" i="16"/>
  <c r="A53" i="16"/>
  <c r="A37" i="16"/>
  <c r="A65" i="16"/>
  <c r="K65" i="16"/>
  <c r="M61" i="16"/>
  <c r="Q61" i="16"/>
  <c r="W65" i="16"/>
  <c r="AK59" i="16"/>
  <c r="A17" i="16"/>
  <c r="A57" i="16"/>
  <c r="A49" i="16"/>
  <c r="A41" i="16"/>
  <c r="A61" i="16"/>
  <c r="J59" i="16"/>
  <c r="K61" i="16"/>
  <c r="M65" i="16"/>
  <c r="M57" i="16"/>
  <c r="AE64" i="16"/>
  <c r="W62" i="16"/>
  <c r="AL60" i="16"/>
  <c r="AG58" i="16"/>
  <c r="W56" i="16"/>
  <c r="Q54" i="16"/>
  <c r="K42" i="16"/>
  <c r="Q40" i="16"/>
  <c r="K38" i="16"/>
  <c r="K30" i="16"/>
  <c r="K26" i="16"/>
  <c r="Q24" i="16"/>
  <c r="K22" i="16"/>
  <c r="M10" i="16"/>
  <c r="AK65" i="16"/>
  <c r="W63" i="16"/>
  <c r="AK61" i="16"/>
  <c r="I59" i="16"/>
  <c r="AK57" i="16"/>
  <c r="A55" i="16"/>
  <c r="A51" i="16"/>
  <c r="A47" i="16"/>
  <c r="A43" i="16"/>
  <c r="AK39" i="16"/>
  <c r="A21" i="16"/>
  <c r="A13" i="16"/>
  <c r="A6" i="16"/>
  <c r="A59" i="16"/>
  <c r="A39" i="16"/>
  <c r="A35" i="16"/>
  <c r="A63" i="16"/>
  <c r="J65" i="16"/>
  <c r="J61" i="16"/>
  <c r="J57" i="16"/>
  <c r="K63" i="16"/>
  <c r="K59" i="16"/>
  <c r="M63" i="16"/>
  <c r="M59" i="16"/>
  <c r="Q63" i="16"/>
  <c r="Q59" i="16"/>
  <c r="W59" i="16"/>
  <c r="M20" i="16"/>
  <c r="AA56" i="16"/>
  <c r="A28" i="16"/>
  <c r="AL30" i="16"/>
  <c r="B2" i="13"/>
  <c r="E2" i="13" s="1"/>
  <c r="A32" i="16"/>
  <c r="B2" i="16"/>
  <c r="E2" i="16" s="1"/>
  <c r="D7" i="18" s="1"/>
  <c r="A64" i="16"/>
  <c r="A62" i="16"/>
  <c r="M52" i="16"/>
  <c r="X58" i="16"/>
  <c r="AE56" i="16"/>
  <c r="M36" i="16"/>
  <c r="Q64" i="16"/>
  <c r="Q62" i="16"/>
  <c r="Q60" i="16"/>
  <c r="Q58" i="16"/>
  <c r="Q56" i="16"/>
  <c r="Z62" i="16"/>
  <c r="AD62" i="16"/>
  <c r="AJ60" i="16"/>
  <c r="K34" i="16"/>
  <c r="K16" i="16"/>
  <c r="M44" i="16"/>
  <c r="M28" i="16"/>
  <c r="M12" i="16"/>
  <c r="Q48" i="16"/>
  <c r="Q32" i="16"/>
  <c r="Q16" i="16"/>
  <c r="W64" i="16"/>
  <c r="W60" i="16"/>
  <c r="W58" i="16"/>
  <c r="Y60" i="16"/>
  <c r="AA64" i="16"/>
  <c r="AC58" i="16"/>
  <c r="E64" i="16"/>
  <c r="AG64" i="16"/>
  <c r="AD64" i="16"/>
  <c r="AC64" i="16"/>
  <c r="Z64" i="16"/>
  <c r="X64" i="16"/>
  <c r="M64" i="16"/>
  <c r="AL62" i="16"/>
  <c r="AJ62" i="16"/>
  <c r="AE62" i="16"/>
  <c r="AA62" i="16"/>
  <c r="Y62" i="16"/>
  <c r="M62" i="16"/>
  <c r="AG60" i="16"/>
  <c r="AD60" i="16"/>
  <c r="AC60" i="16"/>
  <c r="Z60" i="16"/>
  <c r="X60" i="16"/>
  <c r="M60" i="16"/>
  <c r="AL58" i="16"/>
  <c r="AJ58" i="16"/>
  <c r="AE58" i="16"/>
  <c r="AA58" i="16"/>
  <c r="Y58" i="16"/>
  <c r="M58" i="16"/>
  <c r="E56" i="16"/>
  <c r="AG56" i="16"/>
  <c r="AD56" i="16"/>
  <c r="AC56" i="16"/>
  <c r="Z56" i="16"/>
  <c r="X56" i="16"/>
  <c r="M56" i="16"/>
  <c r="Q50" i="16"/>
  <c r="M50" i="16"/>
  <c r="Q46" i="16"/>
  <c r="M46" i="16"/>
  <c r="Q42" i="16"/>
  <c r="M42" i="16"/>
  <c r="AL38" i="16"/>
  <c r="Q38" i="16"/>
  <c r="M38" i="16"/>
  <c r="Q34" i="16"/>
  <c r="M34" i="16"/>
  <c r="Q30" i="16"/>
  <c r="M30" i="16"/>
  <c r="Q26" i="16"/>
  <c r="M26" i="16"/>
  <c r="AL22" i="16"/>
  <c r="M22" i="16"/>
  <c r="Q18" i="16"/>
  <c r="M18" i="16"/>
  <c r="M14" i="16"/>
  <c r="A60" i="16"/>
  <c r="A58" i="16"/>
  <c r="A56" i="16"/>
  <c r="A54" i="16"/>
  <c r="A52" i="16"/>
  <c r="A50" i="16"/>
  <c r="A48" i="16"/>
  <c r="A46" i="16"/>
  <c r="A44" i="16"/>
  <c r="A42" i="16"/>
  <c r="A40" i="16"/>
  <c r="A38" i="16"/>
  <c r="A36" i="16"/>
  <c r="A34" i="16"/>
  <c r="A30" i="16"/>
  <c r="J64" i="16"/>
  <c r="J62" i="16"/>
  <c r="J60" i="16"/>
  <c r="J58" i="16"/>
  <c r="J56" i="16"/>
  <c r="K64" i="16"/>
  <c r="K62" i="16"/>
  <c r="K60" i="16"/>
  <c r="K58" i="16"/>
  <c r="K56" i="16"/>
  <c r="K40" i="16"/>
  <c r="K36" i="16"/>
  <c r="K32" i="16"/>
  <c r="K28" i="16"/>
  <c r="K24" i="16"/>
  <c r="M48" i="16"/>
  <c r="M40" i="16"/>
  <c r="M32" i="16"/>
  <c r="M24" i="16"/>
  <c r="M16" i="16"/>
  <c r="M8" i="16"/>
  <c r="Q52" i="16"/>
  <c r="Q44" i="16"/>
  <c r="Q36" i="16"/>
  <c r="Q28" i="16"/>
  <c r="Q12" i="16"/>
  <c r="X62" i="16"/>
  <c r="Y64" i="16"/>
  <c r="Y56" i="16"/>
  <c r="Z58" i="16"/>
  <c r="AA60" i="16"/>
  <c r="AC62" i="16"/>
  <c r="Q10" i="16"/>
  <c r="AD58" i="16"/>
  <c r="AE60" i="16"/>
  <c r="AG62" i="16"/>
  <c r="AJ64" i="16"/>
  <c r="AJ56" i="16"/>
  <c r="AK64" i="16"/>
  <c r="AK62" i="16"/>
  <c r="AK60" i="16"/>
  <c r="AK58" i="16"/>
  <c r="AK56" i="16"/>
  <c r="AL64" i="16"/>
  <c r="AL56" i="16"/>
  <c r="Q55" i="16"/>
  <c r="AK51" i="16"/>
  <c r="Q51" i="16"/>
  <c r="M51" i="16"/>
  <c r="Q47" i="16"/>
  <c r="M47" i="16"/>
  <c r="AK43" i="16"/>
  <c r="Q43" i="16"/>
  <c r="M43" i="16"/>
  <c r="K43" i="16"/>
  <c r="Q37" i="16"/>
  <c r="M37" i="16"/>
  <c r="K37" i="16"/>
  <c r="Q33" i="16"/>
  <c r="M33" i="16"/>
  <c r="K33" i="16"/>
  <c r="A33" i="16"/>
  <c r="AK27" i="16"/>
  <c r="Q27" i="16"/>
  <c r="M27" i="16"/>
  <c r="K27" i="16"/>
  <c r="A27" i="16"/>
  <c r="Q19" i="16"/>
  <c r="M19" i="16"/>
  <c r="Q53" i="16"/>
  <c r="M53" i="16"/>
  <c r="Q49" i="16"/>
  <c r="M49" i="16"/>
  <c r="Q45" i="16"/>
  <c r="M45" i="16"/>
  <c r="Q41" i="16"/>
  <c r="M41" i="16"/>
  <c r="K41" i="16"/>
  <c r="Q39" i="16"/>
  <c r="M39" i="16"/>
  <c r="K39" i="16"/>
  <c r="AK35" i="16"/>
  <c r="Q35" i="16"/>
  <c r="M35" i="16"/>
  <c r="K35" i="16"/>
  <c r="Q31" i="16"/>
  <c r="M31" i="16"/>
  <c r="K31" i="16"/>
  <c r="A31" i="16"/>
  <c r="Q29" i="16"/>
  <c r="M29" i="16"/>
  <c r="K29" i="16"/>
  <c r="A29" i="16"/>
  <c r="Q25" i="16"/>
  <c r="M25" i="16"/>
  <c r="K25" i="16"/>
  <c r="Q23" i="16"/>
  <c r="M23" i="16"/>
  <c r="M21" i="16"/>
  <c r="M17" i="16"/>
  <c r="Q15" i="16"/>
  <c r="M15" i="16"/>
  <c r="M13" i="16"/>
  <c r="M11" i="16"/>
  <c r="A11" i="16"/>
  <c r="A15" i="16"/>
  <c r="A19" i="16"/>
  <c r="A23" i="16"/>
  <c r="AK47" i="16"/>
  <c r="AK31" i="16"/>
  <c r="AF65" i="16"/>
  <c r="Z65" i="16"/>
  <c r="Y65" i="16"/>
  <c r="AF63" i="16"/>
  <c r="Z63" i="16"/>
  <c r="Y63" i="16"/>
  <c r="AF61" i="16"/>
  <c r="Z61" i="16"/>
  <c r="Y61" i="16"/>
  <c r="AF59" i="16"/>
  <c r="F59" i="16"/>
  <c r="Z59" i="16"/>
  <c r="Y59" i="16"/>
  <c r="AF57" i="16"/>
  <c r="Z57" i="16"/>
  <c r="Y57" i="16"/>
  <c r="AK53" i="16"/>
  <c r="AG53" i="16"/>
  <c r="AK49" i="16"/>
  <c r="AG49" i="16"/>
  <c r="AK45" i="16"/>
  <c r="AG45" i="16"/>
  <c r="AK41" i="16"/>
  <c r="AG41" i="16"/>
  <c r="AK37" i="16"/>
  <c r="AG37" i="16"/>
  <c r="AK33" i="16"/>
  <c r="AG33" i="16"/>
  <c r="AK29" i="16"/>
  <c r="AG29" i="16"/>
  <c r="AK25" i="16"/>
  <c r="AG25" i="16"/>
  <c r="Q13" i="16"/>
  <c r="Q11" i="16"/>
  <c r="G61" i="16"/>
  <c r="AF64" i="16"/>
  <c r="AF62" i="16"/>
  <c r="AF60" i="16"/>
  <c r="AF58" i="16"/>
  <c r="AF56" i="16"/>
  <c r="E60" i="16"/>
  <c r="H60" i="16"/>
  <c r="AL7" i="18"/>
  <c r="AM7" i="18" s="1"/>
  <c r="AK54" i="16"/>
  <c r="AL54" i="16" s="1"/>
  <c r="AL52" i="16"/>
  <c r="AK52" i="16"/>
  <c r="AK50" i="16"/>
  <c r="AL50" i="16" s="1"/>
  <c r="AK48" i="16"/>
  <c r="AL48" i="16" s="1"/>
  <c r="AK46" i="16"/>
  <c r="AL46" i="16" s="1"/>
  <c r="AK44" i="16"/>
  <c r="AL44" i="16" s="1"/>
  <c r="AK42" i="16"/>
  <c r="AL40" i="16"/>
  <c r="AK40" i="16"/>
  <c r="AK38" i="16"/>
  <c r="AL36" i="16"/>
  <c r="AK36" i="16"/>
  <c r="AK34" i="16"/>
  <c r="AL32" i="16"/>
  <c r="AK32" i="16"/>
  <c r="AK30" i="16"/>
  <c r="AL28" i="16"/>
  <c r="AK28" i="16"/>
  <c r="AK26" i="16"/>
  <c r="AL24" i="16"/>
  <c r="AK24" i="16"/>
  <c r="AK14" i="16"/>
  <c r="A8" i="16"/>
  <c r="A10" i="16"/>
  <c r="A12" i="16"/>
  <c r="A14" i="16"/>
  <c r="A16" i="16"/>
  <c r="A18" i="16"/>
  <c r="A20" i="16"/>
  <c r="A22" i="16"/>
  <c r="A24" i="16"/>
  <c r="A26" i="16"/>
  <c r="AD50" i="16"/>
  <c r="AD48" i="16"/>
  <c r="AD44" i="16"/>
  <c r="AD36" i="16"/>
  <c r="AD34" i="16"/>
  <c r="AD26" i="16"/>
  <c r="AD24" i="16"/>
  <c r="AE54" i="16"/>
  <c r="AE52" i="16"/>
  <c r="AE50" i="16"/>
  <c r="AE48" i="16"/>
  <c r="AE46" i="16"/>
  <c r="AE44" i="16"/>
  <c r="AE42" i="16"/>
  <c r="AE38" i="16"/>
  <c r="AE36" i="16"/>
  <c r="AE34" i="16"/>
  <c r="AE32" i="16"/>
  <c r="AE30" i="16"/>
  <c r="AE28" i="16"/>
  <c r="AE26" i="16"/>
  <c r="AD42" i="16"/>
  <c r="AF42" i="16" s="1"/>
  <c r="AE40" i="16"/>
  <c r="AE24" i="16"/>
  <c r="AG42" i="16"/>
  <c r="AL42" i="16"/>
  <c r="AL34" i="16"/>
  <c r="AL26" i="16"/>
  <c r="AT6" i="16"/>
  <c r="H65" i="16"/>
  <c r="I65" i="16"/>
  <c r="E65" i="16"/>
  <c r="G65" i="16"/>
  <c r="F65" i="16"/>
  <c r="AL65" i="16"/>
  <c r="AJ65" i="16"/>
  <c r="AG65" i="16"/>
  <c r="AE65" i="16"/>
  <c r="AD65" i="16"/>
  <c r="AC65" i="16"/>
  <c r="AA65" i="16"/>
  <c r="X65" i="16"/>
  <c r="H63" i="16"/>
  <c r="G63" i="16"/>
  <c r="E63" i="16"/>
  <c r="I63" i="16"/>
  <c r="AL63" i="16"/>
  <c r="AJ63" i="16"/>
  <c r="AG63" i="16"/>
  <c r="AE63" i="16"/>
  <c r="AD63" i="16"/>
  <c r="AC63" i="16"/>
  <c r="AA63" i="16"/>
  <c r="X63" i="16"/>
  <c r="H61" i="16"/>
  <c r="I61" i="16"/>
  <c r="E61" i="16"/>
  <c r="F61" i="16"/>
  <c r="AL61" i="16"/>
  <c r="AJ61" i="16"/>
  <c r="AG61" i="16"/>
  <c r="AE61" i="16"/>
  <c r="AD61" i="16"/>
  <c r="AC61" i="16"/>
  <c r="AA61" i="16"/>
  <c r="X61" i="16"/>
  <c r="H59" i="16"/>
  <c r="G59" i="16"/>
  <c r="E59" i="16"/>
  <c r="AL59" i="16"/>
  <c r="AJ59" i="16"/>
  <c r="AG59" i="16"/>
  <c r="AE59" i="16"/>
  <c r="AD59" i="16"/>
  <c r="AC59" i="16"/>
  <c r="AA59" i="16"/>
  <c r="X59" i="16"/>
  <c r="H57" i="16"/>
  <c r="I57" i="16"/>
  <c r="E57" i="16"/>
  <c r="G57" i="16"/>
  <c r="F57" i="16"/>
  <c r="AL57" i="16"/>
  <c r="AJ57" i="16"/>
  <c r="AG57" i="16"/>
  <c r="AE57" i="16"/>
  <c r="AD57" i="16"/>
  <c r="AC57" i="16"/>
  <c r="AA57" i="16"/>
  <c r="X57" i="16"/>
  <c r="AT55" i="16"/>
  <c r="AL55" i="16"/>
  <c r="AG55" i="16"/>
  <c r="AE55" i="16"/>
  <c r="AD55" i="16"/>
  <c r="AL53" i="16"/>
  <c r="AE53" i="16"/>
  <c r="AT51" i="16"/>
  <c r="AL51" i="16"/>
  <c r="AG51" i="16"/>
  <c r="AE51" i="16"/>
  <c r="AD51" i="16"/>
  <c r="AL49" i="16"/>
  <c r="AE49" i="16"/>
  <c r="AT47" i="16"/>
  <c r="AL47" i="16"/>
  <c r="AG47" i="16"/>
  <c r="AE47" i="16"/>
  <c r="AD47" i="16"/>
  <c r="AL45" i="16"/>
  <c r="AE45" i="16"/>
  <c r="AT43" i="16"/>
  <c r="AL43" i="16"/>
  <c r="AG43" i="16"/>
  <c r="AE43" i="16"/>
  <c r="AD43" i="16"/>
  <c r="AL41" i="16"/>
  <c r="AE41" i="16"/>
  <c r="AT39" i="16"/>
  <c r="AL39" i="16"/>
  <c r="AG39" i="16"/>
  <c r="AE39" i="16"/>
  <c r="AD39" i="16"/>
  <c r="AL37" i="16"/>
  <c r="AE37" i="16"/>
  <c r="AT35" i="16"/>
  <c r="AL35" i="16"/>
  <c r="AG35" i="16"/>
  <c r="AE35" i="16"/>
  <c r="AD35" i="16"/>
  <c r="AL33" i="16"/>
  <c r="AE33" i="16"/>
  <c r="AT31" i="16"/>
  <c r="AL31" i="16"/>
  <c r="AG31" i="16"/>
  <c r="AE31" i="16"/>
  <c r="AD31" i="16"/>
  <c r="AL29" i="16"/>
  <c r="AE29" i="16"/>
  <c r="AT27" i="16"/>
  <c r="AL27" i="16"/>
  <c r="AG27" i="16"/>
  <c r="AE27" i="16"/>
  <c r="AD27" i="16"/>
  <c r="AL25" i="16"/>
  <c r="AE25" i="16"/>
  <c r="AT23" i="16"/>
  <c r="AL13" i="16"/>
  <c r="F63" i="16"/>
  <c r="I64" i="16"/>
  <c r="G64" i="16"/>
  <c r="F64" i="16"/>
  <c r="I62" i="16"/>
  <c r="G62" i="16"/>
  <c r="H62" i="16"/>
  <c r="F62" i="16"/>
  <c r="I60" i="16"/>
  <c r="G60" i="16"/>
  <c r="F60" i="16"/>
  <c r="I58" i="16"/>
  <c r="G58" i="16"/>
  <c r="H58" i="16"/>
  <c r="F58" i="16"/>
  <c r="I56" i="16"/>
  <c r="G56" i="16"/>
  <c r="F56" i="16"/>
  <c r="AT50" i="16"/>
  <c r="AT26" i="16"/>
  <c r="E62" i="16"/>
  <c r="E58" i="16"/>
  <c r="H64" i="16"/>
  <c r="H56" i="16"/>
  <c r="I7" i="18"/>
  <c r="AC7" i="5"/>
  <c r="AB7" i="5"/>
  <c r="A7" i="16"/>
  <c r="M7" i="16"/>
  <c r="AR25" i="16" l="1"/>
  <c r="AR27" i="16"/>
  <c r="AR29" i="16"/>
  <c r="AR31" i="16"/>
  <c r="AR33" i="16"/>
  <c r="AR35" i="16"/>
  <c r="AR37" i="16"/>
  <c r="AR39" i="16"/>
  <c r="AR41" i="16"/>
  <c r="AR43" i="16"/>
  <c r="AR45" i="16"/>
  <c r="AR47" i="16"/>
  <c r="AR49" i="16"/>
  <c r="AR51" i="16"/>
  <c r="AR53" i="16"/>
  <c r="AR55" i="16"/>
  <c r="AR57" i="16"/>
  <c r="AR59" i="16"/>
  <c r="AR61" i="16"/>
  <c r="AR63" i="16"/>
  <c r="AR65" i="16"/>
  <c r="AS32" i="16"/>
  <c r="AS36" i="16"/>
  <c r="AS46" i="16"/>
  <c r="AS62" i="16"/>
  <c r="AS55" i="16"/>
  <c r="AS63" i="16"/>
  <c r="AS65" i="16"/>
  <c r="AM9" i="16"/>
  <c r="AR15" i="16"/>
  <c r="AR17" i="16"/>
  <c r="AR19" i="16"/>
  <c r="AR21" i="16"/>
  <c r="AR23" i="16"/>
  <c r="R14" i="16"/>
  <c r="R20" i="16"/>
  <c r="AD20" i="16" s="1"/>
  <c r="R22" i="16"/>
  <c r="R13" i="16"/>
  <c r="AD13" i="16" s="1"/>
  <c r="R17" i="16"/>
  <c r="R21" i="16"/>
  <c r="Q9" i="16"/>
  <c r="Q17" i="16"/>
  <c r="Q21" i="16"/>
  <c r="Q20" i="16"/>
  <c r="Q14" i="16"/>
  <c r="Q22" i="16"/>
  <c r="S10" i="16"/>
  <c r="S12" i="16"/>
  <c r="AE12" i="16" s="1"/>
  <c r="AF12" i="16" s="1"/>
  <c r="S14" i="16"/>
  <c r="AE14" i="16" s="1"/>
  <c r="S16" i="16"/>
  <c r="AE16" i="16" s="1"/>
  <c r="S18" i="16"/>
  <c r="AE18" i="16" s="1"/>
  <c r="S20" i="16"/>
  <c r="AE20" i="16" s="1"/>
  <c r="S22" i="16"/>
  <c r="AE22" i="16" s="1"/>
  <c r="S11" i="16"/>
  <c r="AE11" i="16" s="1"/>
  <c r="S13" i="16"/>
  <c r="AE13" i="16" s="1"/>
  <c r="S15" i="16"/>
  <c r="AE15" i="16" s="1"/>
  <c r="S17" i="16"/>
  <c r="AE17" i="16" s="1"/>
  <c r="S19" i="16"/>
  <c r="AE19" i="16" s="1"/>
  <c r="S21" i="16"/>
  <c r="AE21" i="16" s="1"/>
  <c r="S23" i="16"/>
  <c r="AE23" i="16" s="1"/>
  <c r="AL21" i="16"/>
  <c r="AL18" i="16"/>
  <c r="AK20" i="16"/>
  <c r="AK21" i="16"/>
  <c r="K21" i="16"/>
  <c r="AK19" i="16"/>
  <c r="AL14" i="16"/>
  <c r="K12" i="16"/>
  <c r="AL17" i="16"/>
  <c r="AK12" i="16"/>
  <c r="AL16" i="16"/>
  <c r="AK22" i="16"/>
  <c r="AK13" i="16"/>
  <c r="K13" i="16"/>
  <c r="K15" i="16"/>
  <c r="K14" i="16"/>
  <c r="AL11" i="16"/>
  <c r="AL15" i="16"/>
  <c r="AL19" i="16"/>
  <c r="AL23" i="16"/>
  <c r="AL10" i="16"/>
  <c r="AK10" i="16"/>
  <c r="AL12" i="16"/>
  <c r="AK16" i="16"/>
  <c r="AK18" i="16"/>
  <c r="AL20" i="16"/>
  <c r="AK17" i="16"/>
  <c r="AK15" i="16"/>
  <c r="K11" i="16"/>
  <c r="AK11" i="16"/>
  <c r="K17" i="16"/>
  <c r="K23" i="16"/>
  <c r="K19" i="16"/>
  <c r="K20" i="16"/>
  <c r="K18" i="16"/>
  <c r="AG11" i="16"/>
  <c r="AD11" i="16"/>
  <c r="AG13" i="16"/>
  <c r="AD15" i="16"/>
  <c r="AG17" i="16"/>
  <c r="AD19" i="16"/>
  <c r="AF19" i="16" s="1"/>
  <c r="AD23" i="16"/>
  <c r="AE10" i="16"/>
  <c r="AF10" i="16" s="1"/>
  <c r="AM6" i="16"/>
  <c r="AM7" i="16"/>
  <c r="AM8" i="16"/>
  <c r="AP5" i="16"/>
  <c r="AS7" i="16"/>
  <c r="AS10" i="16"/>
  <c r="AS20" i="16"/>
  <c r="AS52" i="16"/>
  <c r="AS9" i="16"/>
  <c r="AS19" i="16"/>
  <c r="AS59" i="16"/>
  <c r="AO5" i="16"/>
  <c r="AS6" i="16"/>
  <c r="R6" i="16"/>
  <c r="AD6" i="16" s="1"/>
  <c r="R7" i="16"/>
  <c r="S6" i="16"/>
  <c r="AE6" i="16" s="1"/>
  <c r="S7" i="16"/>
  <c r="AE7" i="16" s="1"/>
  <c r="S8" i="16"/>
  <c r="R8" i="16"/>
  <c r="AD8" i="16" s="1"/>
  <c r="AL6" i="16"/>
  <c r="AN6" i="16" s="1"/>
  <c r="R9" i="16"/>
  <c r="AD9" i="16" s="1"/>
  <c r="S9" i="16"/>
  <c r="AE9" i="16" s="1"/>
  <c r="AR64" i="16"/>
  <c r="AR7" i="16"/>
  <c r="AS61" i="16"/>
  <c r="AS8" i="16"/>
  <c r="AS12" i="16"/>
  <c r="AS14" i="16"/>
  <c r="AS18" i="16"/>
  <c r="AS22" i="16"/>
  <c r="AS26" i="16"/>
  <c r="AS28" i="16"/>
  <c r="AS30" i="16"/>
  <c r="AS34" i="16"/>
  <c r="AS38" i="16"/>
  <c r="AS42" i="16"/>
  <c r="AS44" i="16"/>
  <c r="AS50" i="16"/>
  <c r="AS54" i="16"/>
  <c r="AS11" i="16"/>
  <c r="AS13" i="16"/>
  <c r="AS15" i="16"/>
  <c r="AS17" i="16"/>
  <c r="AS21" i="16"/>
  <c r="AS23" i="16"/>
  <c r="AS25" i="16"/>
  <c r="AS27" i="16"/>
  <c r="AS29" i="16"/>
  <c r="AS31" i="16"/>
  <c r="AS33" i="16"/>
  <c r="AS35" i="16"/>
  <c r="AS37" i="16"/>
  <c r="AS39" i="16"/>
  <c r="AS41" i="16"/>
  <c r="AS43" i="16"/>
  <c r="AS45" i="16"/>
  <c r="AS47" i="16"/>
  <c r="AS49" i="16"/>
  <c r="AS51" i="16"/>
  <c r="AS57" i="16"/>
  <c r="AR6" i="16"/>
  <c r="AR8" i="16"/>
  <c r="AR12" i="16"/>
  <c r="AR14" i="16"/>
  <c r="AR16" i="16"/>
  <c r="AR18" i="16"/>
  <c r="AR20" i="16"/>
  <c r="AR22" i="16"/>
  <c r="AR24" i="16"/>
  <c r="AR26" i="16"/>
  <c r="AR28" i="16"/>
  <c r="AR30" i="16"/>
  <c r="AR32" i="16"/>
  <c r="AR34" i="16"/>
  <c r="AR36" i="16"/>
  <c r="AR38" i="16"/>
  <c r="AR40" i="16"/>
  <c r="AR42" i="16"/>
  <c r="AR44" i="16"/>
  <c r="AR46" i="16"/>
  <c r="AR48" i="16"/>
  <c r="AR50" i="16"/>
  <c r="AR52" i="16"/>
  <c r="AR54" i="16"/>
  <c r="AR56" i="16"/>
  <c r="AR58" i="16"/>
  <c r="AR60" i="16"/>
  <c r="AR62" i="16"/>
  <c r="AR9" i="16"/>
  <c r="AR11" i="16"/>
  <c r="AR13" i="16"/>
  <c r="C5" i="16"/>
  <c r="AS16" i="16"/>
  <c r="AS24" i="16"/>
  <c r="AS40" i="16"/>
  <c r="AS48" i="16"/>
  <c r="AS56" i="16"/>
  <c r="AS58" i="16"/>
  <c r="AS60" i="16"/>
  <c r="AS64" i="16"/>
  <c r="AR10" i="16"/>
  <c r="N5" i="16"/>
  <c r="AL9" i="16"/>
  <c r="AN9" i="16" s="1"/>
  <c r="AH5" i="16"/>
  <c r="N7" i="5" s="1"/>
  <c r="AI5" i="16"/>
  <c r="O7" i="5" s="1"/>
  <c r="Q7" i="16"/>
  <c r="AD7" i="16"/>
  <c r="AE8" i="16"/>
  <c r="AG7" i="16"/>
  <c r="Q8" i="16"/>
  <c r="AL7" i="16"/>
  <c r="AN7" i="16" s="1"/>
  <c r="O5" i="16"/>
  <c r="AL8" i="16"/>
  <c r="AN8" i="16" s="1"/>
  <c r="P5" i="16"/>
  <c r="AT10" i="16"/>
  <c r="AG6" i="16"/>
  <c r="D5" i="16"/>
  <c r="B7" i="5"/>
  <c r="A7" i="5"/>
  <c r="C7" i="5" s="1"/>
  <c r="C7" i="18"/>
  <c r="AK5" i="16"/>
  <c r="E23" i="16"/>
  <c r="AD17" i="16"/>
  <c r="AD21" i="16"/>
  <c r="AD25" i="16"/>
  <c r="AF27" i="16"/>
  <c r="AD29" i="16"/>
  <c r="AF31" i="16"/>
  <c r="AD33" i="16"/>
  <c r="AF35" i="16"/>
  <c r="AD37" i="16"/>
  <c r="AF39" i="16"/>
  <c r="AD41" i="16"/>
  <c r="AF43" i="16"/>
  <c r="AD45" i="16"/>
  <c r="AF47" i="16"/>
  <c r="AD49" i="16"/>
  <c r="AF51" i="16"/>
  <c r="AD53" i="16"/>
  <c r="AF55" i="16"/>
  <c r="AG26" i="16"/>
  <c r="AG20" i="16"/>
  <c r="AG28" i="16"/>
  <c r="AG32" i="16"/>
  <c r="AG40" i="16"/>
  <c r="AG52" i="16"/>
  <c r="AD28" i="16"/>
  <c r="AG36" i="16"/>
  <c r="AG44" i="16"/>
  <c r="AD52" i="16"/>
  <c r="AF52" i="16" s="1"/>
  <c r="AJ52" i="16" s="1"/>
  <c r="AF11" i="16"/>
  <c r="AF17" i="16"/>
  <c r="AJ17" i="16" s="1"/>
  <c r="AF21" i="16"/>
  <c r="AF25" i="16"/>
  <c r="AJ25" i="16" s="1"/>
  <c r="AF29" i="16"/>
  <c r="AF37" i="16"/>
  <c r="AF45" i="16"/>
  <c r="AG16" i="16"/>
  <c r="AG24" i="16"/>
  <c r="AD32" i="16"/>
  <c r="AF32" i="16" s="1"/>
  <c r="AD40" i="16"/>
  <c r="AG48" i="16"/>
  <c r="E18" i="16"/>
  <c r="H16" i="16"/>
  <c r="Z16" i="16" s="1"/>
  <c r="H48" i="16"/>
  <c r="E26" i="16"/>
  <c r="E42" i="16"/>
  <c r="I18" i="16"/>
  <c r="F20" i="16"/>
  <c r="G22" i="16"/>
  <c r="G24" i="16"/>
  <c r="H26" i="16"/>
  <c r="Z26" i="16" s="1"/>
  <c r="I28" i="16"/>
  <c r="F30" i="16"/>
  <c r="I34" i="16"/>
  <c r="F36" i="16"/>
  <c r="G38" i="16"/>
  <c r="G40" i="16"/>
  <c r="H42" i="16"/>
  <c r="Z42" i="16" s="1"/>
  <c r="I44" i="16"/>
  <c r="K44" i="16" s="1"/>
  <c r="F46" i="16"/>
  <c r="I50" i="16"/>
  <c r="K50" i="16" s="1"/>
  <c r="F52" i="16"/>
  <c r="G54" i="16"/>
  <c r="I35" i="16"/>
  <c r="G53" i="16"/>
  <c r="F47" i="16"/>
  <c r="E11" i="16"/>
  <c r="F13" i="16"/>
  <c r="G15" i="16"/>
  <c r="E17" i="16"/>
  <c r="H19" i="16"/>
  <c r="Z19" i="16" s="1"/>
  <c r="F21" i="16"/>
  <c r="AF23" i="16"/>
  <c r="AJ27" i="16"/>
  <c r="AJ35" i="16"/>
  <c r="AJ47" i="16"/>
  <c r="AJ55" i="16"/>
  <c r="AF18" i="16"/>
  <c r="AF34" i="16"/>
  <c r="AF50" i="16"/>
  <c r="F43" i="16"/>
  <c r="F24" i="16"/>
  <c r="I22" i="16"/>
  <c r="H22" i="16"/>
  <c r="Z22" i="16" s="1"/>
  <c r="G20" i="16"/>
  <c r="G18" i="16"/>
  <c r="F18" i="16"/>
  <c r="I16" i="16"/>
  <c r="F16" i="16"/>
  <c r="I14" i="16"/>
  <c r="H14" i="16"/>
  <c r="Z14" i="16" s="1"/>
  <c r="I12" i="16"/>
  <c r="F12" i="16"/>
  <c r="E54" i="16"/>
  <c r="E46" i="16"/>
  <c r="E38" i="16"/>
  <c r="E30" i="16"/>
  <c r="E22" i="16"/>
  <c r="E14" i="16"/>
  <c r="H40" i="16"/>
  <c r="Z40" i="16" s="1"/>
  <c r="H24" i="16"/>
  <c r="Z24" i="16" s="1"/>
  <c r="G13" i="16"/>
  <c r="G55" i="16"/>
  <c r="G51" i="16"/>
  <c r="H49" i="16"/>
  <c r="F49" i="16"/>
  <c r="G47" i="16"/>
  <c r="I45" i="16"/>
  <c r="K45" i="16" s="1"/>
  <c r="F45" i="16"/>
  <c r="G43" i="16"/>
  <c r="H41" i="16"/>
  <c r="F41" i="16"/>
  <c r="H39" i="16"/>
  <c r="Z39" i="16" s="1"/>
  <c r="I37" i="16"/>
  <c r="F37" i="16"/>
  <c r="E35" i="16"/>
  <c r="H33" i="16"/>
  <c r="Z33" i="16" s="1"/>
  <c r="F33" i="16"/>
  <c r="H31" i="16"/>
  <c r="I29" i="16"/>
  <c r="F29" i="16"/>
  <c r="E27" i="16"/>
  <c r="H25" i="16"/>
  <c r="Z25" i="16" s="1"/>
  <c r="F25" i="16"/>
  <c r="H52" i="16"/>
  <c r="E40" i="16"/>
  <c r="E32" i="16"/>
  <c r="H20" i="16"/>
  <c r="F14" i="16"/>
  <c r="E52" i="16"/>
  <c r="E20" i="16"/>
  <c r="E44" i="16"/>
  <c r="E12" i="16"/>
  <c r="H12" i="16"/>
  <c r="Z12" i="16" s="1"/>
  <c r="F27" i="16"/>
  <c r="I53" i="16"/>
  <c r="K53" i="16" s="1"/>
  <c r="E49" i="16"/>
  <c r="I47" i="16"/>
  <c r="K47" i="16" s="1"/>
  <c r="E41" i="16"/>
  <c r="E39" i="16"/>
  <c r="H35" i="16"/>
  <c r="Z35" i="16" s="1"/>
  <c r="E33" i="16"/>
  <c r="E31" i="16"/>
  <c r="H27" i="16"/>
  <c r="Z27" i="16" s="1"/>
  <c r="E25" i="16"/>
  <c r="H32" i="16"/>
  <c r="E34" i="16"/>
  <c r="E50" i="16"/>
  <c r="G12" i="16"/>
  <c r="G14" i="16"/>
  <c r="G16" i="16"/>
  <c r="H18" i="16"/>
  <c r="I20" i="16"/>
  <c r="F22" i="16"/>
  <c r="I26" i="16"/>
  <c r="F28" i="16"/>
  <c r="G30" i="16"/>
  <c r="G32" i="16"/>
  <c r="H34" i="16"/>
  <c r="Z34" i="16" s="1"/>
  <c r="I36" i="16"/>
  <c r="F38" i="16"/>
  <c r="I42" i="16"/>
  <c r="F44" i="16"/>
  <c r="G46" i="16"/>
  <c r="G48" i="16"/>
  <c r="H50" i="16"/>
  <c r="I52" i="16"/>
  <c r="K52" i="16" s="1"/>
  <c r="F54" i="16"/>
  <c r="G21" i="16"/>
  <c r="F31" i="16"/>
  <c r="F11" i="16"/>
  <c r="E13" i="16"/>
  <c r="AF15" i="16"/>
  <c r="H15" i="16"/>
  <c r="F17" i="16"/>
  <c r="H17" i="16"/>
  <c r="Z17" i="16" s="1"/>
  <c r="E19" i="16"/>
  <c r="I21" i="16"/>
  <c r="H23" i="16"/>
  <c r="Z23" i="16" s="1"/>
  <c r="AF16" i="16"/>
  <c r="AJ16" i="16" s="1"/>
  <c r="AF24" i="16"/>
  <c r="AJ24" i="16" s="1"/>
  <c r="AF36" i="16"/>
  <c r="AJ36" i="16" s="1"/>
  <c r="AF44" i="16"/>
  <c r="AJ44" i="16" s="1"/>
  <c r="AF48" i="16"/>
  <c r="AJ48" i="16" s="1"/>
  <c r="AJ29" i="16"/>
  <c r="AJ37" i="16"/>
  <c r="AJ45" i="16"/>
  <c r="AF33" i="16"/>
  <c r="AJ33" i="16" s="1"/>
  <c r="AF41" i="16"/>
  <c r="AJ41" i="16" s="1"/>
  <c r="AF49" i="16"/>
  <c r="AJ49" i="16" s="1"/>
  <c r="AF53" i="16"/>
  <c r="AJ53" i="16" s="1"/>
  <c r="AG14" i="16"/>
  <c r="AD14" i="16"/>
  <c r="AG22" i="16"/>
  <c r="AD22" i="16"/>
  <c r="AG30" i="16"/>
  <c r="AD30" i="16"/>
  <c r="AG38" i="16"/>
  <c r="AD38" i="16"/>
  <c r="AG46" i="16"/>
  <c r="AD46" i="16"/>
  <c r="AD54" i="16"/>
  <c r="AG54" i="16"/>
  <c r="AF26" i="16"/>
  <c r="AJ26" i="16" s="1"/>
  <c r="AF40" i="16"/>
  <c r="AJ40" i="16" s="1"/>
  <c r="AJ42" i="16"/>
  <c r="I24" i="16"/>
  <c r="F26" i="16"/>
  <c r="G26" i="16"/>
  <c r="G28" i="16"/>
  <c r="H30" i="16"/>
  <c r="Z30" i="16" s="1"/>
  <c r="I30" i="16"/>
  <c r="F32" i="16"/>
  <c r="I32" i="16"/>
  <c r="F34" i="16"/>
  <c r="G34" i="16"/>
  <c r="G36" i="16"/>
  <c r="H38" i="16"/>
  <c r="Z38" i="16" s="1"/>
  <c r="I38" i="16"/>
  <c r="F40" i="16"/>
  <c r="I40" i="16"/>
  <c r="F42" i="16"/>
  <c r="G42" i="16"/>
  <c r="G44" i="16"/>
  <c r="H46" i="16"/>
  <c r="Z46" i="16" s="1"/>
  <c r="I46" i="16"/>
  <c r="K46" i="16" s="1"/>
  <c r="F48" i="16"/>
  <c r="I48" i="16"/>
  <c r="K48" i="16" s="1"/>
  <c r="F50" i="16"/>
  <c r="G50" i="16"/>
  <c r="G52" i="16"/>
  <c r="H54" i="16"/>
  <c r="I54" i="16"/>
  <c r="K54" i="16" s="1"/>
  <c r="I19" i="16"/>
  <c r="I51" i="16"/>
  <c r="K51" i="16" s="1"/>
  <c r="G37" i="16"/>
  <c r="F23" i="16"/>
  <c r="F39" i="16"/>
  <c r="F55" i="16"/>
  <c r="G11" i="16"/>
  <c r="H11" i="16"/>
  <c r="Z11" i="16" s="1"/>
  <c r="I13" i="16"/>
  <c r="H13" i="16"/>
  <c r="Z13" i="16" s="1"/>
  <c r="I15" i="16"/>
  <c r="E15" i="16"/>
  <c r="F15" i="16"/>
  <c r="G17" i="16"/>
  <c r="I17" i="16"/>
  <c r="G19" i="16"/>
  <c r="E21" i="16"/>
  <c r="H21" i="16"/>
  <c r="Z21" i="16" s="1"/>
  <c r="I23" i="16"/>
  <c r="G23" i="16"/>
  <c r="G25" i="16"/>
  <c r="I25" i="16"/>
  <c r="G27" i="16"/>
  <c r="E29" i="16"/>
  <c r="H29" i="16"/>
  <c r="Z29" i="16" s="1"/>
  <c r="AJ31" i="16"/>
  <c r="I31" i="16"/>
  <c r="G31" i="16"/>
  <c r="G33" i="16"/>
  <c r="I33" i="16"/>
  <c r="G35" i="16"/>
  <c r="E37" i="16"/>
  <c r="H37" i="16"/>
  <c r="Z37" i="16" s="1"/>
  <c r="AJ39" i="16"/>
  <c r="I39" i="16"/>
  <c r="G39" i="16"/>
  <c r="G41" i="16"/>
  <c r="I41" i="16"/>
  <c r="AJ43" i="16"/>
  <c r="E43" i="16"/>
  <c r="H43" i="16"/>
  <c r="Z43" i="16" s="1"/>
  <c r="E45" i="16"/>
  <c r="H45" i="16"/>
  <c r="E47" i="16"/>
  <c r="H47" i="16"/>
  <c r="G49" i="16"/>
  <c r="I49" i="16"/>
  <c r="K49" i="16" s="1"/>
  <c r="AJ51" i="16"/>
  <c r="E51" i="16"/>
  <c r="H51" i="16"/>
  <c r="Z51" i="16" s="1"/>
  <c r="F53" i="16"/>
  <c r="E53" i="16"/>
  <c r="H53" i="16"/>
  <c r="Z53" i="16" s="1"/>
  <c r="I55" i="16"/>
  <c r="K55" i="16" s="1"/>
  <c r="E55" i="16"/>
  <c r="H55" i="16"/>
  <c r="Z55" i="16" s="1"/>
  <c r="I27" i="16"/>
  <c r="G45" i="16"/>
  <c r="I43" i="16"/>
  <c r="G29" i="16"/>
  <c r="F19" i="16"/>
  <c r="F51" i="16"/>
  <c r="I11" i="16"/>
  <c r="F35" i="16"/>
  <c r="H44" i="16"/>
  <c r="Z44" i="16" s="1"/>
  <c r="E28" i="16"/>
  <c r="AG18" i="16"/>
  <c r="AG34" i="16"/>
  <c r="AJ34" i="16" s="1"/>
  <c r="AG50" i="16"/>
  <c r="H28" i="16"/>
  <c r="E36" i="16"/>
  <c r="AG10" i="16"/>
  <c r="E16" i="16"/>
  <c r="E24" i="16"/>
  <c r="AF28" i="16"/>
  <c r="H36" i="16"/>
  <c r="Z36" i="16" s="1"/>
  <c r="E48" i="16"/>
  <c r="E7" i="16"/>
  <c r="I9" i="16"/>
  <c r="G7" i="16"/>
  <c r="H7" i="16"/>
  <c r="E6" i="16"/>
  <c r="E8" i="16"/>
  <c r="H6" i="16"/>
  <c r="G10" i="16"/>
  <c r="H9" i="16"/>
  <c r="I8" i="16"/>
  <c r="G6" i="16"/>
  <c r="F10" i="16"/>
  <c r="G9" i="16"/>
  <c r="H8" i="16"/>
  <c r="F7" i="16"/>
  <c r="I7" i="16"/>
  <c r="E10" i="16"/>
  <c r="F6" i="16"/>
  <c r="F9" i="16"/>
  <c r="G8" i="16"/>
  <c r="I10" i="16"/>
  <c r="E9" i="16"/>
  <c r="I6" i="16"/>
  <c r="F8" i="16"/>
  <c r="H10" i="16"/>
  <c r="AQ7" i="16" l="1"/>
  <c r="AF20" i="16"/>
  <c r="AJ20" i="16" s="1"/>
  <c r="AG12" i="16"/>
  <c r="AJ12" i="16" s="1"/>
  <c r="AG23" i="16"/>
  <c r="AG15" i="16"/>
  <c r="AJ15" i="16" s="1"/>
  <c r="AG21" i="16"/>
  <c r="AJ21" i="16" s="1"/>
  <c r="AF13" i="16"/>
  <c r="AJ13" i="16" s="1"/>
  <c r="AG19" i="16"/>
  <c r="AJ19" i="16" s="1"/>
  <c r="AJ11" i="16"/>
  <c r="AJ23" i="16"/>
  <c r="AM5" i="16"/>
  <c r="AN5" i="16"/>
  <c r="AG8" i="16"/>
  <c r="AL5" i="16"/>
  <c r="AG9" i="16"/>
  <c r="AF8" i="16"/>
  <c r="Q5" i="16"/>
  <c r="R5" i="16"/>
  <c r="J7" i="18" s="1"/>
  <c r="S5" i="16"/>
  <c r="K7" i="18" s="1"/>
  <c r="AJ10" i="16"/>
  <c r="K7" i="16"/>
  <c r="K9" i="16"/>
  <c r="AE5" i="16"/>
  <c r="K7" i="5" s="1"/>
  <c r="AD5" i="16"/>
  <c r="J7" i="5" s="1"/>
  <c r="AJ50" i="16"/>
  <c r="AJ18" i="16"/>
  <c r="AJ28" i="16"/>
  <c r="AJ32" i="16"/>
  <c r="J48" i="16"/>
  <c r="Y48" i="16" s="1"/>
  <c r="J16" i="16"/>
  <c r="Y16" i="16" s="1"/>
  <c r="J55" i="16"/>
  <c r="Y55" i="16" s="1"/>
  <c r="J51" i="16"/>
  <c r="Y51" i="16" s="1"/>
  <c r="J21" i="16"/>
  <c r="Y21" i="16" s="1"/>
  <c r="AA48" i="16"/>
  <c r="AF54" i="16"/>
  <c r="AJ54" i="16" s="1"/>
  <c r="J13" i="16"/>
  <c r="W13" i="16" s="1"/>
  <c r="J50" i="16"/>
  <c r="Y50" i="16" s="1"/>
  <c r="J33" i="16"/>
  <c r="Y33" i="16" s="1"/>
  <c r="J39" i="16"/>
  <c r="W39" i="16" s="1"/>
  <c r="J44" i="16"/>
  <c r="Y44" i="16" s="1"/>
  <c r="J52" i="16"/>
  <c r="Y52" i="16" s="1"/>
  <c r="J40" i="16"/>
  <c r="Y40" i="16" s="1"/>
  <c r="J27" i="16"/>
  <c r="W27" i="16" s="1"/>
  <c r="J35" i="16"/>
  <c r="Y35" i="16" s="1"/>
  <c r="J22" i="16"/>
  <c r="J38" i="16"/>
  <c r="J54" i="16"/>
  <c r="W54" i="16" s="1"/>
  <c r="W16" i="16"/>
  <c r="J11" i="16"/>
  <c r="X35" i="16"/>
  <c r="J42" i="16"/>
  <c r="W42" i="16" s="1"/>
  <c r="J18" i="16"/>
  <c r="Z18" i="16" s="1"/>
  <c r="J23" i="16"/>
  <c r="Y23" i="16" s="1"/>
  <c r="AF6" i="16"/>
  <c r="AJ6" i="16" s="1"/>
  <c r="J24" i="16"/>
  <c r="Y24" i="16" s="1"/>
  <c r="J36" i="16"/>
  <c r="X36" i="16" s="1"/>
  <c r="J28" i="16"/>
  <c r="W28" i="16" s="1"/>
  <c r="W55" i="16"/>
  <c r="J53" i="16"/>
  <c r="W53" i="16" s="1"/>
  <c r="J47" i="16"/>
  <c r="Z47" i="16" s="1"/>
  <c r="J45" i="16"/>
  <c r="W45" i="16" s="1"/>
  <c r="J43" i="16"/>
  <c r="W43" i="16" s="1"/>
  <c r="J37" i="16"/>
  <c r="W37" i="16" s="1"/>
  <c r="W33" i="16"/>
  <c r="J29" i="16"/>
  <c r="W29" i="16" s="1"/>
  <c r="J15" i="16"/>
  <c r="Z15" i="16" s="1"/>
  <c r="W51" i="16"/>
  <c r="X51" i="16"/>
  <c r="X54" i="16"/>
  <c r="W40" i="16"/>
  <c r="X40" i="16"/>
  <c r="W38" i="16"/>
  <c r="X38" i="16"/>
  <c r="W24" i="16"/>
  <c r="AF46" i="16"/>
  <c r="AJ46" i="16" s="1"/>
  <c r="AF38" i="16"/>
  <c r="AJ38" i="16" s="1"/>
  <c r="AC38" i="16" s="1"/>
  <c r="AF30" i="16"/>
  <c r="AJ30" i="16" s="1"/>
  <c r="AF22" i="16"/>
  <c r="AJ22" i="16" s="1"/>
  <c r="AC22" i="16" s="1"/>
  <c r="AF14" i="16"/>
  <c r="AJ14" i="16" s="1"/>
  <c r="J19" i="16"/>
  <c r="AF9" i="16"/>
  <c r="X52" i="16"/>
  <c r="J34" i="16"/>
  <c r="W34" i="16" s="1"/>
  <c r="J25" i="16"/>
  <c r="W25" i="16" s="1"/>
  <c r="J31" i="16"/>
  <c r="Z31" i="16" s="1"/>
  <c r="J41" i="16"/>
  <c r="W41" i="16" s="1"/>
  <c r="J49" i="16"/>
  <c r="Z49" i="16" s="1"/>
  <c r="J12" i="16"/>
  <c r="X12" i="16" s="1"/>
  <c r="J20" i="16"/>
  <c r="Z20" i="16" s="1"/>
  <c r="J32" i="16"/>
  <c r="X32" i="16" s="1"/>
  <c r="J14" i="16"/>
  <c r="J30" i="16"/>
  <c r="J46" i="16"/>
  <c r="X22" i="16"/>
  <c r="AF7" i="16"/>
  <c r="AJ7" i="16" s="1"/>
  <c r="Y17" i="16"/>
  <c r="J17" i="16"/>
  <c r="W17" i="16" s="1"/>
  <c r="W50" i="16"/>
  <c r="X44" i="16"/>
  <c r="AA44" i="16"/>
  <c r="J26" i="16"/>
  <c r="X26" i="16" s="1"/>
  <c r="J7" i="16"/>
  <c r="G5" i="16"/>
  <c r="H5" i="16"/>
  <c r="J6" i="16"/>
  <c r="AQ6" i="16" s="1"/>
  <c r="E5" i="16"/>
  <c r="K6" i="16"/>
  <c r="I5" i="16"/>
  <c r="K10" i="16"/>
  <c r="J10" i="16"/>
  <c r="V10" i="16" s="1"/>
  <c r="J9" i="16"/>
  <c r="AQ9" i="16" s="1"/>
  <c r="F5" i="16"/>
  <c r="K8" i="16"/>
  <c r="J8" i="16"/>
  <c r="AQ8" i="16" s="1"/>
  <c r="W19" i="16" l="1"/>
  <c r="AA6" i="16"/>
  <c r="AB6" i="16" s="1"/>
  <c r="W18" i="16"/>
  <c r="X21" i="16"/>
  <c r="V16" i="16"/>
  <c r="V12" i="16"/>
  <c r="V22" i="16"/>
  <c r="V19" i="16"/>
  <c r="V15" i="16"/>
  <c r="V23" i="16"/>
  <c r="V14" i="16"/>
  <c r="V21" i="16"/>
  <c r="V18" i="16"/>
  <c r="V20" i="16"/>
  <c r="V13" i="16"/>
  <c r="V17" i="16"/>
  <c r="V11" i="16"/>
  <c r="AC10" i="16"/>
  <c r="AA10" i="16"/>
  <c r="AB10" i="16" s="1"/>
  <c r="AA13" i="16"/>
  <c r="AB13" i="16" s="1"/>
  <c r="AA16" i="16"/>
  <c r="AB16" i="16" s="1"/>
  <c r="AA19" i="16"/>
  <c r="AB19" i="16" s="1"/>
  <c r="AA17" i="16"/>
  <c r="AB17" i="16" s="1"/>
  <c r="AA20" i="16"/>
  <c r="AB20" i="16" s="1"/>
  <c r="AA15" i="16"/>
  <c r="AB15" i="16" s="1"/>
  <c r="AA23" i="16"/>
  <c r="AB23" i="16" s="1"/>
  <c r="AG5" i="16"/>
  <c r="M7" i="5" s="1"/>
  <c r="AJ8" i="16"/>
  <c r="Z8" i="16" s="1"/>
  <c r="AJ9" i="16"/>
  <c r="AC9" i="16" s="1"/>
  <c r="V8" i="16"/>
  <c r="V9" i="16"/>
  <c r="V7" i="16"/>
  <c r="V6" i="16"/>
  <c r="Z6" i="16"/>
  <c r="Y6" i="16"/>
  <c r="AA50" i="16"/>
  <c r="X50" i="16"/>
  <c r="W22" i="16"/>
  <c r="AA52" i="16"/>
  <c r="W52" i="16"/>
  <c r="AC14" i="16"/>
  <c r="AC46" i="16"/>
  <c r="AA55" i="16"/>
  <c r="M55" i="16" s="1"/>
  <c r="X48" i="16"/>
  <c r="AC30" i="16"/>
  <c r="Y38" i="16"/>
  <c r="AC28" i="16"/>
  <c r="AC18" i="16"/>
  <c r="AC20" i="16"/>
  <c r="AC17" i="16"/>
  <c r="AC13" i="16"/>
  <c r="AC21" i="16"/>
  <c r="AC35" i="16"/>
  <c r="AC15" i="16"/>
  <c r="AC29" i="16"/>
  <c r="AC41" i="16"/>
  <c r="AC40" i="16"/>
  <c r="AC39" i="16"/>
  <c r="AA35" i="16"/>
  <c r="AC47" i="16"/>
  <c r="AC48" i="16"/>
  <c r="AC33" i="16"/>
  <c r="AC26" i="16"/>
  <c r="AA31" i="16"/>
  <c r="AC43" i="16"/>
  <c r="AA43" i="16"/>
  <c r="AA12" i="16"/>
  <c r="AB12" i="16" s="1"/>
  <c r="AC12" i="16"/>
  <c r="AA30" i="16"/>
  <c r="AA21" i="16"/>
  <c r="AB21" i="16" s="1"/>
  <c r="AA24" i="16"/>
  <c r="AC54" i="16"/>
  <c r="AC32" i="16"/>
  <c r="AC50" i="16"/>
  <c r="AC52" i="16"/>
  <c r="AC25" i="16"/>
  <c r="AC11" i="16"/>
  <c r="AC19" i="16"/>
  <c r="AC23" i="16"/>
  <c r="AC55" i="16"/>
  <c r="AC24" i="16"/>
  <c r="AC45" i="16"/>
  <c r="AC53" i="16"/>
  <c r="AC31" i="16"/>
  <c r="AC51" i="16"/>
  <c r="AC27" i="16"/>
  <c r="AC16" i="16"/>
  <c r="AC37" i="16"/>
  <c r="AC49" i="16"/>
  <c r="AC42" i="16"/>
  <c r="AA39" i="16"/>
  <c r="AC34" i="16"/>
  <c r="AA42" i="16"/>
  <c r="AA40" i="16"/>
  <c r="AC36" i="16"/>
  <c r="AA11" i="16"/>
  <c r="AB11" i="16" s="1"/>
  <c r="AA34" i="16"/>
  <c r="AA36" i="16"/>
  <c r="AC44" i="16"/>
  <c r="AA46" i="16"/>
  <c r="AA14" i="16"/>
  <c r="AB14" i="16" s="1"/>
  <c r="Z54" i="16"/>
  <c r="Y22" i="16"/>
  <c r="Y27" i="16"/>
  <c r="Y26" i="16"/>
  <c r="AA18" i="16"/>
  <c r="AB18" i="16" s="1"/>
  <c r="X18" i="16"/>
  <c r="AA22" i="16"/>
  <c r="AB22" i="16" s="1"/>
  <c r="Y19" i="16"/>
  <c r="X24" i="16"/>
  <c r="AA38" i="16"/>
  <c r="AA54" i="16"/>
  <c r="Y15" i="16"/>
  <c r="Y29" i="16"/>
  <c r="Y37" i="16"/>
  <c r="Y43" i="16"/>
  <c r="Y45" i="16"/>
  <c r="Y47" i="16"/>
  <c r="Y53" i="16"/>
  <c r="Y28" i="16"/>
  <c r="Y36" i="16"/>
  <c r="Y18" i="16"/>
  <c r="Y42" i="16"/>
  <c r="W35" i="16"/>
  <c r="Y11" i="16"/>
  <c r="Y54" i="16"/>
  <c r="W44" i="16"/>
  <c r="Y12" i="16"/>
  <c r="AA51" i="16"/>
  <c r="X33" i="16"/>
  <c r="AA33" i="16"/>
  <c r="X55" i="16"/>
  <c r="X16" i="16"/>
  <c r="W48" i="16"/>
  <c r="Y46" i="16"/>
  <c r="Y30" i="16"/>
  <c r="Y14" i="16"/>
  <c r="Y32" i="16"/>
  <c r="Y20" i="16"/>
  <c r="Y49" i="16"/>
  <c r="Y41" i="16"/>
  <c r="Y31" i="16"/>
  <c r="Y25" i="16"/>
  <c r="Y34" i="16"/>
  <c r="W20" i="16"/>
  <c r="X20" i="16"/>
  <c r="AA26" i="16"/>
  <c r="W26" i="16"/>
  <c r="X25" i="16"/>
  <c r="AA25" i="16"/>
  <c r="X41" i="16"/>
  <c r="AA41" i="16"/>
  <c r="AA28" i="16"/>
  <c r="X28" i="16"/>
  <c r="X34" i="16"/>
  <c r="X14" i="16"/>
  <c r="W14" i="16"/>
  <c r="W12" i="16"/>
  <c r="X45" i="16"/>
  <c r="X37" i="16"/>
  <c r="AA37" i="16"/>
  <c r="X29" i="16"/>
  <c r="AA29" i="16"/>
  <c r="X53" i="16"/>
  <c r="X47" i="16"/>
  <c r="W36" i="16"/>
  <c r="X42" i="16"/>
  <c r="X30" i="16"/>
  <c r="W30" i="16"/>
  <c r="AA32" i="16"/>
  <c r="X46" i="16"/>
  <c r="W46" i="16"/>
  <c r="X19" i="16"/>
  <c r="X13" i="16"/>
  <c r="X15" i="16"/>
  <c r="X17" i="16"/>
  <c r="X23" i="16"/>
  <c r="X31" i="16"/>
  <c r="X39" i="16"/>
  <c r="X49" i="16"/>
  <c r="X27" i="16"/>
  <c r="AA27" i="16"/>
  <c r="X11" i="16"/>
  <c r="W11" i="16"/>
  <c r="Z48" i="16"/>
  <c r="Z32" i="16"/>
  <c r="Z50" i="16"/>
  <c r="Z45" i="16"/>
  <c r="Z28" i="16"/>
  <c r="Z41" i="16"/>
  <c r="Z52" i="16"/>
  <c r="AA45" i="16"/>
  <c r="AA53" i="16"/>
  <c r="AA47" i="16"/>
  <c r="W47" i="16"/>
  <c r="Y39" i="16"/>
  <c r="Y13" i="16"/>
  <c r="W21" i="16"/>
  <c r="W32" i="16"/>
  <c r="W15" i="16"/>
  <c r="W23" i="16"/>
  <c r="W31" i="16"/>
  <c r="AA49" i="16"/>
  <c r="W49" i="16"/>
  <c r="X43" i="16"/>
  <c r="AF5" i="16"/>
  <c r="L7" i="5" s="1"/>
  <c r="Y7" i="16"/>
  <c r="W7" i="16"/>
  <c r="X7" i="16"/>
  <c r="W8" i="16"/>
  <c r="X8" i="16"/>
  <c r="AA7" i="16"/>
  <c r="AB7" i="16" s="1"/>
  <c r="Y10" i="16"/>
  <c r="W6" i="16"/>
  <c r="X6" i="16"/>
  <c r="W9" i="16"/>
  <c r="X9" i="16"/>
  <c r="AC7" i="16"/>
  <c r="Z7" i="16"/>
  <c r="W10" i="16"/>
  <c r="X10" i="16"/>
  <c r="K5" i="16"/>
  <c r="L5" i="16" s="1"/>
  <c r="Z10" i="16"/>
  <c r="AC6" i="16"/>
  <c r="J5" i="16"/>
  <c r="AC8" i="16" l="1"/>
  <c r="AC5" i="16" s="1"/>
  <c r="Z9" i="16"/>
  <c r="Z5" i="16" s="1"/>
  <c r="U7" i="5" s="1"/>
  <c r="AJ5" i="16"/>
  <c r="Y8" i="16"/>
  <c r="Y9" i="16"/>
  <c r="AA9" i="16"/>
  <c r="AB9" i="16" s="1"/>
  <c r="M9" i="16"/>
  <c r="M6" i="16"/>
  <c r="M54" i="16"/>
  <c r="V5" i="16"/>
  <c r="X5" i="16"/>
  <c r="AQ5" i="16"/>
  <c r="T7" i="5" s="1"/>
  <c r="W5" i="16"/>
  <c r="AA8" i="16"/>
  <c r="AB8" i="16" s="1"/>
  <c r="AB5" i="16" l="1"/>
  <c r="AA5" i="16"/>
  <c r="Y5" i="16"/>
  <c r="V3" i="16" s="1"/>
  <c r="M5" i="16"/>
  <c r="R7" i="5" s="1"/>
  <c r="S7" i="5" l="1"/>
  <c r="W7" i="5" s="1"/>
  <c r="P7" i="5"/>
  <c r="Y3" i="16"/>
  <c r="AH3" i="16" s="1"/>
  <c r="V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borshuan01</author>
  </authors>
  <commentList>
    <comment ref="G4" authorId="0" shapeId="0" xr:uid="{80509115-5E37-4ABD-8CC8-F7CA0E2B7C44}">
      <text>
        <r>
          <rPr>
            <b/>
            <sz val="9"/>
            <color indexed="81"/>
            <rFont val="細明體"/>
            <family val="3"/>
            <charset val="136"/>
          </rPr>
          <t>課後學習</t>
        </r>
        <r>
          <rPr>
            <b/>
            <sz val="9"/>
            <color indexed="81"/>
            <rFont val="Tahoma"/>
            <family val="2"/>
          </rPr>
          <t xml:space="preserve">/
</t>
        </r>
        <r>
          <rPr>
            <b/>
            <sz val="9"/>
            <color indexed="81"/>
            <rFont val="細明體"/>
            <family val="3"/>
            <charset val="136"/>
          </rPr>
          <t>課後照顧
擇一填數字</t>
        </r>
        <r>
          <rPr>
            <b/>
            <sz val="9"/>
            <color indexed="81"/>
            <rFont val="Tahoma"/>
            <family val="2"/>
          </rPr>
          <t>1,</t>
        </r>
        <r>
          <rPr>
            <b/>
            <sz val="9"/>
            <color indexed="81"/>
            <rFont val="細明體"/>
            <family val="3"/>
            <charset val="136"/>
          </rPr>
          <t>另一班別保持空白</t>
        </r>
        <r>
          <rPr>
            <b/>
            <sz val="9"/>
            <color indexed="81"/>
            <rFont val="Tahoma"/>
            <family val="2"/>
          </rPr>
          <t>,</t>
        </r>
        <r>
          <rPr>
            <b/>
            <sz val="9"/>
            <color indexed="81"/>
            <rFont val="細明體"/>
            <family val="3"/>
            <charset val="136"/>
          </rPr>
          <t>勿打</t>
        </r>
        <r>
          <rPr>
            <b/>
            <sz val="9"/>
            <color indexed="81"/>
            <rFont val="Tahoma"/>
            <family val="2"/>
          </rPr>
          <t>0</t>
        </r>
      </text>
    </comment>
    <comment ref="AM4" authorId="0" shapeId="0" xr:uid="{B762954E-5414-4960-AC3F-0029DE9C6612}">
      <text>
        <r>
          <rPr>
            <b/>
            <sz val="9"/>
            <color indexed="81"/>
            <rFont val="細明體"/>
            <family val="3"/>
            <charset val="136"/>
          </rPr>
          <t>如節數不合,請確認是否有包含空白鍵的格子</t>
        </r>
      </text>
    </comment>
    <comment ref="AN4" authorId="0" shapeId="0" xr:uid="{28928D73-71BE-43D5-881C-2D66F76E7836}">
      <text>
        <r>
          <rPr>
            <b/>
            <sz val="9"/>
            <color indexed="81"/>
            <rFont val="細明體"/>
            <family val="3"/>
            <charset val="136"/>
          </rPr>
          <t>如節數不合</t>
        </r>
        <r>
          <rPr>
            <b/>
            <sz val="9"/>
            <color indexed="81"/>
            <rFont val="Tahoma"/>
            <family val="2"/>
          </rPr>
          <t>,</t>
        </r>
        <r>
          <rPr>
            <b/>
            <sz val="9"/>
            <color indexed="81"/>
            <rFont val="細明體"/>
            <family val="3"/>
            <charset val="136"/>
          </rPr>
          <t>請確認是否有包含空白鍵的格子</t>
        </r>
      </text>
    </comment>
    <comment ref="AO4" authorId="0" shapeId="0" xr:uid="{3FD46152-0DFA-4372-B531-40D4B89A1D93}">
      <text>
        <r>
          <rPr>
            <b/>
            <sz val="9"/>
            <color indexed="81"/>
            <rFont val="細明體"/>
            <family val="3"/>
            <charset val="136"/>
          </rPr>
          <t>有開班請務必輸入週數,上限18週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borshuan01</author>
  </authors>
  <commentList>
    <comment ref="M3" authorId="0" shapeId="0" xr:uid="{D52E1ED9-5F34-43AE-ACA6-EECA3EEAEA40}">
      <text>
        <r>
          <rPr>
            <b/>
            <sz val="9"/>
            <color indexed="81"/>
            <rFont val="細明體"/>
            <family val="3"/>
            <charset val="136"/>
          </rPr>
          <t xml:space="preserve">補助學生身份別不重複填報為原則，請以
</t>
        </r>
        <r>
          <rPr>
            <b/>
            <sz val="9"/>
            <color indexed="81"/>
            <rFont val="Tahoma"/>
            <family val="2"/>
          </rPr>
          <t>1.</t>
        </r>
        <r>
          <rPr>
            <b/>
            <sz val="9"/>
            <color indexed="81"/>
            <rFont val="細明體"/>
            <family val="3"/>
            <charset val="136"/>
          </rPr>
          <t>低收入戶</t>
        </r>
        <r>
          <rPr>
            <b/>
            <sz val="9"/>
            <color indexed="81"/>
            <rFont val="Tahoma"/>
            <family val="2"/>
          </rPr>
          <t xml:space="preserve"> 
2.</t>
        </r>
        <r>
          <rPr>
            <b/>
            <sz val="9"/>
            <color indexed="81"/>
            <rFont val="細明體"/>
            <family val="3"/>
            <charset val="136"/>
          </rPr>
          <t>身心障礙</t>
        </r>
        <r>
          <rPr>
            <b/>
            <sz val="9"/>
            <color indexed="81"/>
            <rFont val="Tahoma"/>
            <family val="2"/>
          </rPr>
          <t>(</t>
        </r>
        <r>
          <rPr>
            <b/>
            <sz val="9"/>
            <color indexed="81"/>
            <rFont val="細明體"/>
            <family val="3"/>
            <charset val="136"/>
          </rPr>
          <t>持有身心障礙手冊</t>
        </r>
        <r>
          <rPr>
            <b/>
            <sz val="9"/>
            <color indexed="81"/>
            <rFont val="Tahoma"/>
            <family val="2"/>
          </rPr>
          <t>) 
3.</t>
        </r>
        <r>
          <rPr>
            <b/>
            <sz val="9"/>
            <color indexed="81"/>
            <rFont val="細明體"/>
            <family val="3"/>
            <charset val="136"/>
          </rPr>
          <t>原住民</t>
        </r>
        <r>
          <rPr>
            <b/>
            <sz val="9"/>
            <color indexed="81"/>
            <rFont val="Tahoma"/>
            <family val="2"/>
          </rPr>
          <t xml:space="preserve"> 
4.</t>
        </r>
        <r>
          <rPr>
            <b/>
            <sz val="9"/>
            <color indexed="81"/>
            <rFont val="細明體"/>
            <family val="3"/>
            <charset val="136"/>
          </rPr>
          <t>情況特殊之排列序位。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2" authorId="0" shapeId="0" xr:uid="{00000000-0006-0000-0300-000001000000}">
      <text>
        <r>
          <rPr>
            <b/>
            <sz val="9"/>
            <color indexed="81"/>
            <rFont val="細明體"/>
            <family val="3"/>
            <charset val="136"/>
          </rPr>
          <t>「兒童課後照顧服務班與中心設立及管理辦法」第</t>
        </r>
        <r>
          <rPr>
            <b/>
            <sz val="9"/>
            <color indexed="81"/>
            <rFont val="Tahoma"/>
            <family val="2"/>
          </rPr>
          <t>23</t>
        </r>
        <r>
          <rPr>
            <b/>
            <sz val="9"/>
            <color indexed="81"/>
            <rFont val="細明體"/>
            <family val="3"/>
            <charset val="136"/>
          </rPr>
          <t>條第</t>
        </r>
        <r>
          <rPr>
            <b/>
            <sz val="9"/>
            <color indexed="81"/>
            <rFont val="Tahoma"/>
            <family val="2"/>
          </rPr>
          <t>1</t>
        </r>
        <r>
          <rPr>
            <b/>
            <sz val="9"/>
            <color indexed="81"/>
            <rFont val="細明體"/>
            <family val="3"/>
            <charset val="136"/>
          </rPr>
          <t>項第</t>
        </r>
        <r>
          <rPr>
            <b/>
            <sz val="9"/>
            <color indexed="81"/>
            <rFont val="Tahoma"/>
            <family val="2"/>
          </rPr>
          <t>1</t>
        </r>
        <r>
          <rPr>
            <b/>
            <sz val="9"/>
            <color indexed="81"/>
            <rFont val="細明體"/>
            <family val="3"/>
            <charset val="136"/>
          </rPr>
          <t>至</t>
        </r>
        <r>
          <rPr>
            <b/>
            <sz val="9"/>
            <color indexed="81"/>
            <rFont val="Tahoma"/>
            <family val="2"/>
          </rPr>
          <t>5</t>
        </r>
        <r>
          <rPr>
            <b/>
            <sz val="9"/>
            <color indexed="81"/>
            <rFont val="細明體"/>
            <family val="3"/>
            <charset val="136"/>
          </rPr>
          <t>款
（</t>
        </r>
        <r>
          <rPr>
            <b/>
            <sz val="9"/>
            <color indexed="81"/>
            <rFont val="Tahoma"/>
            <family val="2"/>
          </rPr>
          <t>1</t>
        </r>
        <r>
          <rPr>
            <b/>
            <sz val="9"/>
            <color indexed="81"/>
            <rFont val="細明體"/>
            <family val="3"/>
            <charset val="136"/>
          </rPr>
          <t>）高級中等以下學校、幼稚園或幼兒園合格教師、幼兒園教保員、助理教保員。
（</t>
        </r>
        <r>
          <rPr>
            <b/>
            <sz val="9"/>
            <color indexed="81"/>
            <rFont val="Tahoma"/>
            <family val="2"/>
          </rPr>
          <t>2</t>
        </r>
        <r>
          <rPr>
            <b/>
            <sz val="9"/>
            <color indexed="81"/>
            <rFont val="細明體"/>
            <family val="3"/>
            <charset val="136"/>
          </rPr>
          <t>）曾依中小學兼任代課及代理教師聘任辦法或國民中小學教學支援工作人員聘任辦法聘任之教師。但教學支援工作人員為高級中等以下學校畢業者，應經直轄市、縣（市）政府教育、社政或勞工相關機關自行或委託辦理之</t>
        </r>
        <r>
          <rPr>
            <b/>
            <sz val="9"/>
            <color indexed="81"/>
            <rFont val="Tahoma"/>
            <family val="2"/>
          </rPr>
          <t>180</t>
        </r>
        <r>
          <rPr>
            <b/>
            <sz val="9"/>
            <color indexed="81"/>
            <rFont val="細明體"/>
            <family val="3"/>
            <charset val="136"/>
          </rPr>
          <t>小時課後照顧服務人員專業訓練課程結訓。
（</t>
        </r>
        <r>
          <rPr>
            <b/>
            <sz val="9"/>
            <color indexed="81"/>
            <rFont val="Tahoma"/>
            <family val="2"/>
          </rPr>
          <t>3</t>
        </r>
        <r>
          <rPr>
            <b/>
            <sz val="9"/>
            <color indexed="81"/>
            <rFont val="細明體"/>
            <family val="3"/>
            <charset val="136"/>
          </rPr>
          <t>）公私立大專校院以上畢業，並修畢師資培育規定之教育專業課程者。
（</t>
        </r>
        <r>
          <rPr>
            <b/>
            <sz val="9"/>
            <color indexed="81"/>
            <rFont val="Tahoma"/>
            <family val="2"/>
          </rPr>
          <t>4</t>
        </r>
        <r>
          <rPr>
            <b/>
            <sz val="9"/>
            <color indexed="81"/>
            <rFont val="細明體"/>
            <family val="3"/>
            <charset val="136"/>
          </rPr>
          <t>）符合兒童及少年福利機構專業人員資格者，但不包括保母人員。
（</t>
        </r>
        <r>
          <rPr>
            <b/>
            <sz val="9"/>
            <color indexed="81"/>
            <rFont val="Tahoma"/>
            <family val="2"/>
          </rPr>
          <t>5</t>
        </r>
        <r>
          <rPr>
            <b/>
            <sz val="9"/>
            <color indexed="81"/>
            <rFont val="細明體"/>
            <family val="3"/>
            <charset val="136"/>
          </rPr>
          <t>）高級中等以上學校畢業，並經直轄市、縣（市）政府教育、社政或勞工相關機關自行或委託辦理之</t>
        </r>
        <r>
          <rPr>
            <b/>
            <sz val="9"/>
            <color indexed="81"/>
            <rFont val="Tahoma"/>
            <family val="2"/>
          </rPr>
          <t>180</t>
        </r>
        <r>
          <rPr>
            <b/>
            <sz val="9"/>
            <color indexed="81"/>
            <rFont val="細明體"/>
            <family val="3"/>
            <charset val="136"/>
          </rPr>
          <t>小時課後照顧服務人員專業訓練課程結訓。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borshuan01</author>
    <author>User</author>
  </authors>
  <commentList>
    <comment ref="V3" authorId="0" shapeId="0" xr:uid="{00000000-0006-0000-0400-000001000000}">
      <text>
        <r>
          <rPr>
            <b/>
            <sz val="9"/>
            <color indexed="81"/>
            <rFont val="Tahoma"/>
            <family val="2"/>
          </rPr>
          <t xml:space="preserve">=W5*0.6
</t>
        </r>
        <r>
          <rPr>
            <b/>
            <sz val="9"/>
            <color indexed="81"/>
            <rFont val="細明體"/>
            <family val="3"/>
            <charset val="136"/>
          </rPr>
          <t>前三類</t>
        </r>
        <r>
          <rPr>
            <b/>
            <sz val="9"/>
            <color indexed="81"/>
            <rFont val="Tahoma"/>
            <family val="2"/>
          </rPr>
          <t>60%</t>
        </r>
      </text>
    </comment>
    <comment ref="Y3" authorId="1" shapeId="0" xr:uid="{18AB643B-F983-4715-9D3F-F5075E01E323}">
      <text>
        <r>
          <rPr>
            <b/>
            <sz val="9"/>
            <color indexed="81"/>
            <rFont val="Tahoma"/>
            <family val="2"/>
          </rPr>
          <t>AH5-Y5-M5-T3</t>
        </r>
      </text>
    </comment>
    <comment ref="AH3" authorId="0" shapeId="0" xr:uid="{00000000-0006-0000-0400-000005000000}">
      <text>
        <r>
          <rPr>
            <b/>
            <sz val="9"/>
            <color indexed="81"/>
            <rFont val="Tahoma"/>
            <family val="2"/>
          </rPr>
          <t>=T3+W3-AB3</t>
        </r>
      </text>
    </comment>
    <comment ref="K5" authorId="2" shapeId="0" xr:uid="{00000000-0006-0000-0400-000006000000}">
      <text>
        <r>
          <rPr>
            <b/>
            <sz val="9"/>
            <color indexed="81"/>
            <rFont val="細明體"/>
            <family val="3"/>
            <charset val="136"/>
          </rPr>
          <t>課後學習班:每週開課5節以上自費生人數(前4節縣免費課輔)
計算學校吸收數用</t>
        </r>
      </text>
    </comment>
    <comment ref="L5" authorId="0" shapeId="0" xr:uid="{00000000-0006-0000-0400-000007000000}">
      <text>
        <r>
          <rPr>
            <b/>
            <sz val="9"/>
            <color indexed="81"/>
            <rFont val="細明體"/>
            <family val="3"/>
            <charset val="136"/>
          </rPr>
          <t>如非</t>
        </r>
        <r>
          <rPr>
            <b/>
            <sz val="9"/>
            <color indexed="81"/>
            <rFont val="Tahoma"/>
            <family val="2"/>
          </rPr>
          <t>0</t>
        </r>
        <r>
          <rPr>
            <b/>
            <sz val="9"/>
            <color indexed="81"/>
            <rFont val="細明體"/>
            <family val="3"/>
            <charset val="136"/>
          </rPr>
          <t>請於下方白色格子的班級,自行填入吸收人數</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borshuan01</author>
  </authors>
  <commentList>
    <comment ref="V7" authorId="0" shapeId="0" xr:uid="{00000000-0006-0000-0500-000002000000}">
      <text>
        <r>
          <rPr>
            <b/>
            <sz val="9"/>
            <color indexed="81"/>
            <rFont val="Tahoma"/>
            <family val="2"/>
          </rPr>
          <t>=S7-W7-R7</t>
        </r>
      </text>
    </comment>
    <comment ref="W7" authorId="1" shapeId="0" xr:uid="{086B986E-D66C-45D5-97B8-698ED96464C7}">
      <text>
        <r>
          <rPr>
            <b/>
            <sz val="9"/>
            <color indexed="81"/>
            <rFont val="Tahoma"/>
            <family val="2"/>
          </rPr>
          <t>=INT(S7*0.6)</t>
        </r>
      </text>
    </comment>
  </commentList>
</comments>
</file>

<file path=xl/sharedStrings.xml><?xml version="1.0" encoding="utf-8"?>
<sst xmlns="http://schemas.openxmlformats.org/spreadsheetml/2006/main" count="689" uniqueCount="471">
  <si>
    <t>委辦單位名稱</t>
    <phoneticPr fontId="2" type="noConversion"/>
  </si>
  <si>
    <t>辦理方式</t>
    <phoneticPr fontId="2" type="noConversion"/>
  </si>
  <si>
    <t>學校名稱</t>
    <phoneticPr fontId="2" type="noConversion"/>
  </si>
  <si>
    <t>學校
代號</t>
    <phoneticPr fontId="2" type="noConversion"/>
  </si>
  <si>
    <t>代號</t>
  </si>
  <si>
    <t>學校</t>
  </si>
  <si>
    <t>類型</t>
  </si>
  <si>
    <t>明禮國小</t>
  </si>
  <si>
    <t>一般</t>
  </si>
  <si>
    <t>長橋國小</t>
  </si>
  <si>
    <t>偏遠</t>
  </si>
  <si>
    <t>東竹國小</t>
  </si>
  <si>
    <t>明義國小</t>
  </si>
  <si>
    <t>北林國小</t>
  </si>
  <si>
    <t>東里國小</t>
  </si>
  <si>
    <t>明廉國小</t>
  </si>
  <si>
    <t>鳳仁國小</t>
  </si>
  <si>
    <t>明里國小</t>
  </si>
  <si>
    <t>明恥國小</t>
  </si>
  <si>
    <t>富南國小</t>
  </si>
  <si>
    <t>中正國小</t>
  </si>
  <si>
    <t>光復國小</t>
  </si>
  <si>
    <t>吳江國小</t>
  </si>
  <si>
    <t>信義國小</t>
  </si>
  <si>
    <t>太巴塱國小</t>
  </si>
  <si>
    <t>秀林國小</t>
  </si>
  <si>
    <t>復興國小</t>
  </si>
  <si>
    <t>富世國小</t>
  </si>
  <si>
    <t>中華國小</t>
  </si>
  <si>
    <t>大進國小</t>
  </si>
  <si>
    <t>和平國小</t>
  </si>
  <si>
    <t>忠孝國小</t>
  </si>
  <si>
    <t>瑞穗國小</t>
  </si>
  <si>
    <t>佳民國小</t>
  </si>
  <si>
    <t>北濱國小</t>
  </si>
  <si>
    <t>瑞美國小</t>
  </si>
  <si>
    <t>銅門國小</t>
  </si>
  <si>
    <t>鑄強國小</t>
  </si>
  <si>
    <t>鶴岡國小</t>
  </si>
  <si>
    <t>水源國小</t>
  </si>
  <si>
    <t>國福國小</t>
  </si>
  <si>
    <t>舞鶴國小</t>
  </si>
  <si>
    <t>崇德國小</t>
  </si>
  <si>
    <t>新城國小</t>
  </si>
  <si>
    <t>奇美國小</t>
  </si>
  <si>
    <t>特偏</t>
  </si>
  <si>
    <t>文蘭國小</t>
  </si>
  <si>
    <t>北埔國小</t>
  </si>
  <si>
    <t>富源國小</t>
  </si>
  <si>
    <t>景美國小</t>
  </si>
  <si>
    <t>康樂國小</t>
  </si>
  <si>
    <t>瑞北國小</t>
  </si>
  <si>
    <t>三棧國小</t>
  </si>
  <si>
    <t>嘉里國小</t>
  </si>
  <si>
    <t>豐濱國小</t>
  </si>
  <si>
    <t>銅蘭國小</t>
  </si>
  <si>
    <t>吉安國小</t>
  </si>
  <si>
    <t>港口國小</t>
  </si>
  <si>
    <t>萬榮國小</t>
  </si>
  <si>
    <t>宜昌國小</t>
  </si>
  <si>
    <t>靜浦國小</t>
  </si>
  <si>
    <t>西林國小</t>
  </si>
  <si>
    <t>北昌國小</t>
  </si>
  <si>
    <t>新社國小</t>
  </si>
  <si>
    <t>見晴國小</t>
  </si>
  <si>
    <t>光華國小</t>
  </si>
  <si>
    <t>玉里國小</t>
  </si>
  <si>
    <t>馬遠國小</t>
  </si>
  <si>
    <t>稻香國小</t>
  </si>
  <si>
    <t>源城國小</t>
  </si>
  <si>
    <t>紅葉國小</t>
  </si>
  <si>
    <t>南華國小</t>
  </si>
  <si>
    <t>樂合國小</t>
  </si>
  <si>
    <t>明利國小</t>
  </si>
  <si>
    <t>化仁國小</t>
  </si>
  <si>
    <t>觀音國小</t>
  </si>
  <si>
    <t>卓溪國小</t>
  </si>
  <si>
    <t>太昌國小</t>
  </si>
  <si>
    <t>三民國小</t>
  </si>
  <si>
    <t>崙山國小</t>
  </si>
  <si>
    <t>平和國小</t>
  </si>
  <si>
    <t>春日國小</t>
  </si>
  <si>
    <t>太平國小</t>
  </si>
  <si>
    <t>壽豐國小</t>
  </si>
  <si>
    <t>德武國小</t>
  </si>
  <si>
    <t>卓清國小</t>
  </si>
  <si>
    <t>豐裡國小</t>
  </si>
  <si>
    <t>中城國小</t>
  </si>
  <si>
    <t>古風國小</t>
  </si>
  <si>
    <t>豐山國小</t>
  </si>
  <si>
    <t>長良國小</t>
  </si>
  <si>
    <t>立山國小</t>
  </si>
  <si>
    <t>志學國小</t>
  </si>
  <si>
    <t>大禹國小</t>
  </si>
  <si>
    <t>卓樂國小</t>
  </si>
  <si>
    <t>月眉國小</t>
  </si>
  <si>
    <t>松浦國小</t>
  </si>
  <si>
    <t>卓楓國小</t>
  </si>
  <si>
    <t>水璉國小</t>
  </si>
  <si>
    <t>高寮國小</t>
  </si>
  <si>
    <t>西富國小</t>
  </si>
  <si>
    <t>溪口國小</t>
  </si>
  <si>
    <t>富里國小</t>
  </si>
  <si>
    <t>大興國小</t>
  </si>
  <si>
    <t>鳳林國小</t>
  </si>
  <si>
    <t>萬寧國小</t>
  </si>
  <si>
    <t>中原國小</t>
  </si>
  <si>
    <t>大榮國小</t>
  </si>
  <si>
    <t>永豐國小</t>
  </si>
  <si>
    <t>西寶國小</t>
  </si>
  <si>
    <t>林榮國小</t>
  </si>
  <si>
    <t>學田國小</t>
  </si>
  <si>
    <t>備註</t>
  </si>
  <si>
    <t>單位：元</t>
  </si>
  <si>
    <t>學校
屬性</t>
    <phoneticPr fontId="2" type="noConversion"/>
  </si>
  <si>
    <t>單位：人數</t>
    <phoneticPr fontId="2" type="noConversion"/>
  </si>
  <si>
    <t>原住民
學生人數</t>
    <phoneticPr fontId="2" type="noConversion"/>
  </si>
  <si>
    <t>情況特殊
學生人數</t>
    <phoneticPr fontId="2" type="noConversion"/>
  </si>
  <si>
    <t>單位：人數</t>
  </si>
  <si>
    <t>如原住民地區有課後照顧需要，卻因經費不足無法開班，以致無行政費可供支應者，則由縣市自籌與中央分攤協助開辦。</t>
  </si>
  <si>
    <t>一年級</t>
    <phoneticPr fontId="2" type="noConversion"/>
  </si>
  <si>
    <t>二年級</t>
    <phoneticPr fontId="2" type="noConversion"/>
  </si>
  <si>
    <t>三年級</t>
    <phoneticPr fontId="2" type="noConversion"/>
  </si>
  <si>
    <t>五年級</t>
    <phoneticPr fontId="2" type="noConversion"/>
  </si>
  <si>
    <t>六年級</t>
    <phoneticPr fontId="2" type="noConversion"/>
  </si>
  <si>
    <t>低收入</t>
    <phoneticPr fontId="2" type="noConversion"/>
  </si>
  <si>
    <t>學校吸收自費生金額</t>
    <phoneticPr fontId="2" type="noConversion"/>
  </si>
  <si>
    <t>三類應繳交費用數</t>
    <phoneticPr fontId="2" type="noConversion"/>
  </si>
  <si>
    <t>四年級</t>
    <phoneticPr fontId="2" type="noConversion"/>
  </si>
  <si>
    <t>經費申請表所填列金額及資料請確實檢核無誤後再行報送教育處，以免公文往返延誤時效。</t>
    <phoneticPr fontId="2" type="noConversion"/>
  </si>
  <si>
    <t>第2款</t>
  </si>
  <si>
    <t>第3款</t>
  </si>
  <si>
    <t>第4款</t>
  </si>
  <si>
    <t>第5款</t>
  </si>
  <si>
    <t>第1款</t>
    <phoneticPr fontId="2" type="noConversion"/>
  </si>
  <si>
    <t>公立學校自辦</t>
    <phoneticPr fontId="2" type="noConversion"/>
  </si>
  <si>
    <t>小計</t>
    <phoneticPr fontId="2" type="noConversion"/>
  </si>
  <si>
    <t>男</t>
    <phoneticPr fontId="2" type="noConversion"/>
  </si>
  <si>
    <t>女</t>
    <phoneticPr fontId="2" type="noConversion"/>
  </si>
  <si>
    <t>說明：</t>
    <phoneticPr fontId="2" type="noConversion"/>
  </si>
  <si>
    <t>說明:</t>
    <phoneticPr fontId="2" type="noConversion"/>
  </si>
  <si>
    <t>特殊情形生縣府吸收(第四類)</t>
    <phoneticPr fontId="2" type="noConversion"/>
  </si>
  <si>
    <t>承辦人核章：　　　　　</t>
    <phoneticPr fontId="2" type="noConversion"/>
  </si>
  <si>
    <t>會計核章：</t>
    <phoneticPr fontId="2" type="noConversion"/>
  </si>
  <si>
    <t>校長核章：</t>
    <phoneticPr fontId="2" type="noConversion"/>
  </si>
  <si>
    <r>
      <t>「學校屬性」請註明「</t>
    </r>
    <r>
      <rPr>
        <b/>
        <sz val="11"/>
        <rFont val="標楷體"/>
        <family val="4"/>
        <charset val="136"/>
      </rPr>
      <t>一般</t>
    </r>
    <r>
      <rPr>
        <sz val="11"/>
        <rFont val="標楷體"/>
        <family val="4"/>
        <charset val="136"/>
      </rPr>
      <t>」、「</t>
    </r>
    <r>
      <rPr>
        <b/>
        <sz val="11"/>
        <rFont val="標楷體"/>
        <family val="4"/>
        <charset val="136"/>
      </rPr>
      <t>偏遠</t>
    </r>
    <r>
      <rPr>
        <sz val="11"/>
        <rFont val="標楷體"/>
        <family val="4"/>
        <charset val="136"/>
      </rPr>
      <t>」或「</t>
    </r>
    <r>
      <rPr>
        <b/>
        <sz val="11"/>
        <rFont val="標楷體"/>
        <family val="4"/>
        <charset val="136"/>
      </rPr>
      <t>特偏</t>
    </r>
    <r>
      <rPr>
        <sz val="11"/>
        <rFont val="標楷體"/>
        <family val="4"/>
        <charset val="136"/>
      </rPr>
      <t>」地區。（請參考附件四學校代號暨類型表）。</t>
    </r>
    <phoneticPr fontId="2" type="noConversion"/>
  </si>
  <si>
    <r>
      <t xml:space="preserve">低收入戶、身心障礙、原住民及情況特殊學生應持有證明文件，相關證明留校備查，並於申請補助經費時檢附佐證文件。補助學生身份別不重複填報為原則，請以 </t>
    </r>
    <r>
      <rPr>
        <b/>
        <sz val="11"/>
        <rFont val="標楷體"/>
        <family val="4"/>
        <charset val="136"/>
      </rPr>
      <t>1.低收入戶 2.身心障礙(持有身心障礙手冊) 3.原住民 4.情況特殊</t>
    </r>
    <r>
      <rPr>
        <sz val="11"/>
        <rFont val="標楷體"/>
        <family val="4"/>
        <charset val="136"/>
      </rPr>
      <t>之排列序位。</t>
    </r>
    <phoneticPr fontId="2" type="noConversion"/>
  </si>
  <si>
    <t>混合編班係指跨年段編班，例如：中、高年級混合編班，或低、中、高年級混合編班等類似方式。若有混合編班情形，請於混合編班欄位填入開班數，勿在其他年段的開班數重複填入； 若無混合編班情形，請填入「0」。</t>
    <phoneticPr fontId="2" type="noConversion"/>
  </si>
  <si>
    <t>每週節數欄位的「中午放學」係指下午無正規課程，即所謂的上"半天"；「下午放學」係指下午第5堂課起，至少上了學校1節或2節正式課程，而在16:00前放學。</t>
    <phoneticPr fontId="2" type="noConversion"/>
  </si>
  <si>
    <t>學校或受託人「依規定吸納數」指依「兒童課後照顧服務班與中心設立及管理辦法」第7條第4項規定，學校或受委託人每招收學生20人，應自行負擔1名低收入戶、身心障礙或原住民學生減免之費用。</t>
    <phoneticPr fontId="2" type="noConversion"/>
  </si>
  <si>
    <t>一、</t>
    <phoneticPr fontId="2" type="noConversion"/>
  </si>
  <si>
    <t>二、</t>
    <phoneticPr fontId="2" type="noConversion"/>
  </si>
  <si>
    <t>三、</t>
    <phoneticPr fontId="2" type="noConversion"/>
  </si>
  <si>
    <t>四、</t>
    <phoneticPr fontId="2" type="noConversion"/>
  </si>
  <si>
    <t>低收入戶、身心障礙、原住民免繳之費用，請依序由「學校或受託人(1)依規定吸納，(2)30%行政費調整勻支」優先處理。倘有不足，再由縣市自籌與中央共同分攤補助。</t>
    <phoneticPr fontId="2" type="noConversion"/>
  </si>
  <si>
    <t>七、</t>
    <phoneticPr fontId="2" type="noConversion"/>
  </si>
  <si>
    <t>二、</t>
    <phoneticPr fontId="2" type="noConversion"/>
  </si>
  <si>
    <t>三、</t>
    <phoneticPr fontId="2" type="noConversion"/>
  </si>
  <si>
    <t>四、</t>
    <phoneticPr fontId="2" type="noConversion"/>
  </si>
  <si>
    <t>五、</t>
    <phoneticPr fontId="2" type="noConversion"/>
  </si>
  <si>
    <t>六、</t>
    <phoneticPr fontId="2" type="noConversion"/>
  </si>
  <si>
    <t>「學校代號」請參閱「附件四-學校代號暨類型表」，例：明禮國小--代號 601。</t>
    <phoneticPr fontId="2" type="noConversion"/>
  </si>
  <si>
    <t>學校代號暨類型表</t>
    <phoneticPr fontId="2" type="noConversion"/>
  </si>
  <si>
    <t>國小附件四</t>
    <phoneticPr fontId="2" type="noConversion"/>
  </si>
  <si>
    <t>代號</t>
    <phoneticPr fontId="2" type="noConversion"/>
  </si>
  <si>
    <t>學校</t>
    <phoneticPr fontId="2" type="noConversion"/>
  </si>
  <si>
    <t>身心障礙</t>
    <phoneticPr fontId="2" type="noConversion"/>
  </si>
  <si>
    <t>特殊情形</t>
    <phoneticPr fontId="2" type="noConversion"/>
  </si>
  <si>
    <t>學生數合計</t>
    <phoneticPr fontId="2" type="noConversion"/>
  </si>
  <si>
    <t>上課週數</t>
    <phoneticPr fontId="2" type="noConversion"/>
  </si>
  <si>
    <t>上課月數</t>
    <phoneticPr fontId="2" type="noConversion"/>
  </si>
  <si>
    <t>一般生收費(第五類)下限</t>
    <phoneticPr fontId="2" type="noConversion"/>
  </si>
  <si>
    <t>一般生收費(第五類)上限</t>
    <phoneticPr fontId="2" type="noConversion"/>
  </si>
  <si>
    <t>每班支出</t>
    <phoneticPr fontId="2" type="noConversion"/>
  </si>
  <si>
    <t>本表格針對縣內所有公立國民小學進行調查填報。開班數以「班」為單位，每週節數以「節」為單位，請以最符合實際執行形之辦理時段擇一欄選填，並請填入阿拉伯數字，勿填國字。</t>
    <phoneticPr fontId="2" type="noConversion"/>
  </si>
  <si>
    <t>華大附小</t>
    <phoneticPr fontId="2" type="noConversion"/>
  </si>
  <si>
    <t>海星國小</t>
    <phoneticPr fontId="2" type="noConversion"/>
  </si>
  <si>
    <t>慈濟附小</t>
    <phoneticPr fontId="2" type="noConversion"/>
  </si>
  <si>
    <t>低收入戶
學生人數</t>
    <phoneticPr fontId="2" type="noConversion"/>
  </si>
  <si>
    <t>申請教育部補助金額</t>
    <phoneticPr fontId="2" type="noConversion"/>
  </si>
  <si>
    <t>受委託人或學校依規定吸納數（招收學生20人，須自行負擔1位三類學生減免之費用）</t>
    <phoneticPr fontId="2" type="noConversion"/>
  </si>
  <si>
    <t>前項三類應繳交費用數</t>
    <phoneticPr fontId="2" type="noConversion"/>
  </si>
  <si>
    <t>女</t>
    <phoneticPr fontId="2" type="noConversion"/>
  </si>
  <si>
    <t>申請本府補助金額</t>
    <phoneticPr fontId="2" type="noConversion"/>
  </si>
  <si>
    <t>第四類學生補助金額</t>
    <phoneticPr fontId="2" type="noConversion"/>
  </si>
  <si>
    <t>前三類學生補助金額</t>
    <phoneticPr fontId="2" type="noConversion"/>
  </si>
  <si>
    <t>自費學生參加數</t>
    <phoneticPr fontId="2" type="noConversion"/>
  </si>
  <si>
    <t>自費生補助金額</t>
    <phoneticPr fontId="2" type="noConversion"/>
  </si>
  <si>
    <t>單位：人數</t>
    <phoneticPr fontId="2" type="noConversion"/>
  </si>
  <si>
    <t>全校參加課後輔導學生數</t>
    <phoneticPr fontId="2" type="noConversion"/>
  </si>
  <si>
    <t>行政費</t>
    <phoneticPr fontId="2" type="noConversion"/>
  </si>
  <si>
    <t>勞退費</t>
    <phoneticPr fontId="2" type="noConversion"/>
  </si>
  <si>
    <t>主任核章：</t>
    <phoneticPr fontId="2" type="noConversion"/>
  </si>
  <si>
    <t>低年級</t>
    <phoneticPr fontId="2" type="noConversion"/>
  </si>
  <si>
    <t>高年級</t>
    <phoneticPr fontId="2" type="noConversion"/>
  </si>
  <si>
    <t>勞健保費</t>
    <phoneticPr fontId="2" type="noConversion"/>
  </si>
  <si>
    <t>原住民</t>
    <phoneticPr fontId="2" type="noConversion"/>
  </si>
  <si>
    <t>代號</t>
    <phoneticPr fontId="2" type="noConversion"/>
  </si>
  <si>
    <t>身心障礙</t>
  </si>
  <si>
    <t>特殊情形</t>
  </si>
  <si>
    <t>姓名</t>
    <phoneticPr fontId="2" type="noConversion"/>
  </si>
  <si>
    <t>男</t>
    <phoneticPr fontId="2" type="noConversion"/>
  </si>
  <si>
    <t>女</t>
    <phoneticPr fontId="2" type="noConversion"/>
  </si>
  <si>
    <t>原住民</t>
    <phoneticPr fontId="2" type="noConversion"/>
  </si>
  <si>
    <t>自費生</t>
    <phoneticPr fontId="2" type="noConversion"/>
  </si>
  <si>
    <t>班級</t>
    <phoneticPr fontId="2" type="noConversion"/>
  </si>
  <si>
    <t>原班級</t>
    <phoneticPr fontId="2" type="noConversion"/>
  </si>
  <si>
    <t>低收入戶</t>
    <phoneticPr fontId="2" type="noConversion"/>
  </si>
  <si>
    <t>第1款</t>
    <phoneticPr fontId="2" type="noConversion"/>
  </si>
  <si>
    <t>科任</t>
    <phoneticPr fontId="2" type="noConversion"/>
  </si>
  <si>
    <t>姓別</t>
    <phoneticPr fontId="2" type="noConversion"/>
  </si>
  <si>
    <t>一般自費生</t>
    <phoneticPr fontId="2" type="noConversion"/>
  </si>
  <si>
    <t>編號</t>
    <phoneticPr fontId="2" type="noConversion"/>
  </si>
  <si>
    <t>編號</t>
    <phoneticPr fontId="2" type="noConversion"/>
  </si>
  <si>
    <t>第2款</t>
    <phoneticPr fontId="2" type="noConversion"/>
  </si>
  <si>
    <t>中年級</t>
    <phoneticPr fontId="2" type="noConversion"/>
  </si>
  <si>
    <t>第4款</t>
    <phoneticPr fontId="2" type="noConversion"/>
  </si>
  <si>
    <t>原住民
師資</t>
    <phoneticPr fontId="2" type="noConversion"/>
  </si>
  <si>
    <t>姓名</t>
    <phoneticPr fontId="2" type="noConversion"/>
  </si>
  <si>
    <t>第3款</t>
    <phoneticPr fontId="2" type="noConversion"/>
  </si>
  <si>
    <t>高年級</t>
    <phoneticPr fontId="2" type="noConversion"/>
  </si>
  <si>
    <t>低年級</t>
    <phoneticPr fontId="2" type="noConversion"/>
  </si>
  <si>
    <r>
      <t xml:space="preserve">依據「兒童課後照顧服務班與中心設立及管理辦法」第23條第1項
</t>
    </r>
    <r>
      <rPr>
        <b/>
        <sz val="12"/>
        <color indexed="8"/>
        <rFont val="標楷體"/>
        <family val="4"/>
        <charset val="136"/>
      </rPr>
      <t>(擇一款填寫)</t>
    </r>
    <phoneticPr fontId="2" type="noConversion"/>
  </si>
  <si>
    <t>第5款</t>
    <phoneticPr fontId="2" type="noConversion"/>
  </si>
  <si>
    <t>師資類別</t>
    <phoneticPr fontId="2" type="noConversion"/>
  </si>
  <si>
    <t>性別</t>
    <phoneticPr fontId="2" type="noConversion"/>
  </si>
  <si>
    <t>女</t>
    <phoneticPr fontId="2" type="noConversion"/>
  </si>
  <si>
    <t>男</t>
    <phoneticPr fontId="2" type="noConversion"/>
  </si>
  <si>
    <t>一般
師資</t>
    <phoneticPr fontId="2" type="noConversion"/>
  </si>
  <si>
    <t>身心障礙
學生人數</t>
    <phoneticPr fontId="2" type="noConversion"/>
  </si>
  <si>
    <t>非山非市</t>
  </si>
  <si>
    <t>極偏</t>
  </si>
  <si>
    <t>--</t>
    <phoneticPr fontId="2" type="noConversion"/>
  </si>
  <si>
    <t>班別</t>
    <phoneticPr fontId="2" type="noConversion"/>
  </si>
  <si>
    <t>學生身分</t>
    <phoneticPr fontId="2" type="noConversion"/>
  </si>
  <si>
    <t>平均每生每月收費</t>
    <phoneticPr fontId="2" type="noConversion"/>
  </si>
  <si>
    <t>外聘服務人員勞健保費</t>
    <phoneticPr fontId="2" type="noConversion"/>
  </si>
  <si>
    <t>外聘服務人員勞退金</t>
    <phoneticPr fontId="2" type="noConversion"/>
  </si>
  <si>
    <t>自費生總計補助經費</t>
    <phoneticPr fontId="2" type="noConversion"/>
  </si>
  <si>
    <t>總補助金額</t>
    <phoneticPr fontId="2" type="noConversion"/>
  </si>
  <si>
    <t>班別名稱</t>
    <phoneticPr fontId="2" type="noConversion"/>
  </si>
  <si>
    <t>中年級</t>
    <phoneticPr fontId="2" type="noConversion"/>
  </si>
  <si>
    <t>混合班</t>
    <phoneticPr fontId="2" type="noConversion"/>
  </si>
  <si>
    <t>總班級數</t>
    <phoneticPr fontId="2" type="noConversion"/>
  </si>
  <si>
    <t>低年級開班數</t>
    <phoneticPr fontId="2" type="noConversion"/>
  </si>
  <si>
    <t>中年級開班數</t>
    <phoneticPr fontId="2" type="noConversion"/>
  </si>
  <si>
    <t>高年級開班數</t>
    <phoneticPr fontId="2" type="noConversion"/>
  </si>
  <si>
    <t>混合編班開班數</t>
    <phoneticPr fontId="2" type="noConversion"/>
  </si>
  <si>
    <t>開班數合計</t>
    <phoneticPr fontId="2" type="noConversion"/>
  </si>
  <si>
    <t>開辦節數(單位：節)</t>
    <phoneticPr fontId="2" type="noConversion"/>
  </si>
  <si>
    <t>全校參加課後照顧學生數(單位：人)</t>
    <phoneticPr fontId="2" type="noConversion"/>
  </si>
  <si>
    <t>低收入戶學生人數</t>
    <phoneticPr fontId="2" type="noConversion"/>
  </si>
  <si>
    <t>身心障礙學生人數</t>
    <phoneticPr fontId="2" type="noConversion"/>
  </si>
  <si>
    <t>原住民學生人數</t>
    <phoneticPr fontId="2" type="noConversion"/>
  </si>
  <si>
    <t>情況特殊學生人數</t>
    <phoneticPr fontId="2" type="noConversion"/>
  </si>
  <si>
    <t>辦理學生數(單位：人)</t>
    <phoneticPr fontId="2" type="noConversion"/>
  </si>
  <si>
    <t>補助學生數
(單位：人)</t>
    <phoneticPr fontId="2" type="noConversion"/>
  </si>
  <si>
    <t>原住民師資</t>
    <phoneticPr fontId="2" type="noConversion"/>
  </si>
  <si>
    <t>一般師資</t>
    <phoneticPr fontId="2" type="noConversion"/>
  </si>
  <si>
    <t xml:space="preserve">課後服務人員性別 </t>
    <phoneticPr fontId="2" type="noConversion"/>
  </si>
  <si>
    <t>「兒童課後照顧服務班與中心設立及管理辦法」第23條第1項第1至5款人數</t>
    <phoneticPr fontId="2" type="noConversion"/>
  </si>
  <si>
    <t>各年段課後照顧班(融合班)開辦班數(單位：班)</t>
    <phoneticPr fontId="2" type="noConversion"/>
  </si>
  <si>
    <t>課後照顧服務人員身份類別(單位:人)</t>
    <phoneticPr fontId="2" type="noConversion"/>
  </si>
  <si>
    <t>編制內教師</t>
    <phoneticPr fontId="2" type="noConversion"/>
  </si>
  <si>
    <t>編制外教師</t>
    <phoneticPr fontId="2" type="noConversion"/>
  </si>
  <si>
    <t>學生年級性別</t>
    <phoneticPr fontId="2" type="noConversion"/>
  </si>
  <si>
    <t>低收入戶、身心障礙、原住民</t>
    <phoneticPr fontId="2" type="noConversion"/>
  </si>
  <si>
    <t>情況特殊學生、自費生</t>
    <phoneticPr fontId="2" type="noConversion"/>
  </si>
  <si>
    <t>承辦人電話：                               承辦人信箱：</t>
    <phoneticPr fontId="2" type="noConversion"/>
  </si>
  <si>
    <t>性別</t>
    <phoneticPr fontId="2" type="noConversion"/>
  </si>
  <si>
    <t>類別(原)</t>
    <phoneticPr fontId="2" type="noConversion"/>
  </si>
  <si>
    <t>類別(款)</t>
    <phoneticPr fontId="2" type="noConversion"/>
  </si>
  <si>
    <t>檢核</t>
    <phoneticPr fontId="2" type="noConversion"/>
  </si>
  <si>
    <t>身份</t>
    <phoneticPr fontId="2" type="noConversion"/>
  </si>
  <si>
    <t>每週節數(4點前)</t>
    <phoneticPr fontId="2" type="noConversion"/>
  </si>
  <si>
    <t>每週節數(4點後)</t>
    <phoneticPr fontId="2" type="noConversion"/>
  </si>
  <si>
    <t>260鐘點費(4點前)</t>
    <phoneticPr fontId="2" type="noConversion"/>
  </si>
  <si>
    <t>320鐘點費(4點後)</t>
    <phoneticPr fontId="2" type="noConversion"/>
  </si>
  <si>
    <t>260
鐘點費
(4點前)</t>
    <phoneticPr fontId="2" type="noConversion"/>
  </si>
  <si>
    <t>320
鐘點費
(4點後)</t>
    <phoneticPr fontId="2" type="noConversion"/>
  </si>
  <si>
    <t>上班時間節數(4點前)</t>
    <phoneticPr fontId="2" type="noConversion"/>
  </si>
  <si>
    <t>非上班時間節數(4點後)</t>
    <phoneticPr fontId="2" type="noConversion"/>
  </si>
  <si>
    <t>=</t>
    <phoneticPr fontId="2" type="noConversion"/>
  </si>
  <si>
    <t>前期剩餘款</t>
    <phoneticPr fontId="2" type="noConversion"/>
  </si>
  <si>
    <r>
      <t xml:space="preserve">是否為
</t>
    </r>
    <r>
      <rPr>
        <b/>
        <sz val="14"/>
        <rFont val="標楷體"/>
        <family val="4"/>
        <charset val="136"/>
      </rPr>
      <t>編制內教師</t>
    </r>
    <r>
      <rPr>
        <sz val="12"/>
        <rFont val="標楷體"/>
        <family val="4"/>
        <charset val="136"/>
      </rPr>
      <t xml:space="preserve">
(</t>
    </r>
    <r>
      <rPr>
        <sz val="12"/>
        <color rgb="FFFF0000"/>
        <rFont val="標楷體"/>
        <family val="4"/>
        <charset val="136"/>
      </rPr>
      <t>編制外</t>
    </r>
    <r>
      <rPr>
        <sz val="12"/>
        <rFont val="標楷體"/>
        <family val="4"/>
        <charset val="136"/>
      </rPr>
      <t>教師會由左列師資減編制內教師算得)</t>
    </r>
    <phoneticPr fontId="2" type="noConversion"/>
  </si>
  <si>
    <t>承辦人核章：                                主任核章：                               校長核章：</t>
    <phoneticPr fontId="2" type="noConversion"/>
  </si>
  <si>
    <t>行政費(節*10)</t>
    <phoneticPr fontId="2" type="noConversion"/>
  </si>
  <si>
    <t>費用</t>
    <phoneticPr fontId="2" type="noConversion"/>
  </si>
  <si>
    <t>全校參加課後照顧服務學生中具備外籍配偶子女(含大陸籍)身分人數</t>
    <phoneticPr fontId="2" type="noConversion"/>
  </si>
  <si>
    <r>
      <t xml:space="preserve">班級
編號
</t>
    </r>
    <r>
      <rPr>
        <b/>
        <sz val="16"/>
        <color rgb="FFFF0000"/>
        <rFont val="標楷體"/>
        <family val="4"/>
        <charset val="136"/>
      </rPr>
      <t>↓</t>
    </r>
    <phoneticPr fontId="2" type="noConversion"/>
  </si>
  <si>
    <r>
      <t xml:space="preserve">填入開課班級編號
</t>
    </r>
    <r>
      <rPr>
        <b/>
        <sz val="12"/>
        <color rgb="FFFF0000"/>
        <rFont val="標楷體"/>
        <family val="4"/>
        <charset val="136"/>
      </rPr>
      <t>附件一之1
班級編號</t>
    </r>
    <phoneticPr fontId="2" type="noConversion"/>
  </si>
  <si>
    <t>班年</t>
    <phoneticPr fontId="2" type="noConversion"/>
  </si>
  <si>
    <t>人名</t>
    <phoneticPr fontId="2" type="noConversion"/>
  </si>
  <si>
    <t>新</t>
    <phoneticPr fontId="2" type="noConversion"/>
  </si>
  <si>
    <t>帶字無班</t>
    <phoneticPr fontId="2" type="noConversion"/>
  </si>
  <si>
    <t>課照/輔</t>
    <phoneticPr fontId="2" type="noConversion"/>
  </si>
  <si>
    <t>週數</t>
    <phoneticPr fontId="2" type="noConversion"/>
  </si>
  <si>
    <t>參加班級</t>
    <phoneticPr fontId="2" type="noConversion"/>
  </si>
  <si>
    <t>具備外籍配偶子女(含大陸籍)身分</t>
    <phoneticPr fontId="2" type="noConversion"/>
  </si>
  <si>
    <t>參加身份
(擇一身份填寫)</t>
    <phoneticPr fontId="2" type="noConversion"/>
  </si>
  <si>
    <t>姓別</t>
    <phoneticPr fontId="2" type="noConversion"/>
  </si>
  <si>
    <t>善用貼上-值,可減少錯誤發生。
列印選頁,不浪費紙</t>
    <phoneticPr fontId="2" type="noConversion"/>
  </si>
  <si>
    <r>
      <t xml:space="preserve">年級
</t>
    </r>
    <r>
      <rPr>
        <b/>
        <sz val="8"/>
        <color rgb="FFFF0000"/>
        <rFont val="標楷體"/>
        <family val="4"/>
        <charset val="136"/>
      </rPr>
      <t>(數字)</t>
    </r>
    <phoneticPr fontId="2" type="noConversion"/>
  </si>
  <si>
    <r>
      <rPr>
        <sz val="14"/>
        <rFont val="標楷體"/>
        <family val="4"/>
        <charset val="136"/>
      </rPr>
      <t>班別名稱</t>
    </r>
    <r>
      <rPr>
        <sz val="12"/>
        <rFont val="標楷體"/>
        <family val="4"/>
        <charset val="136"/>
      </rPr>
      <t xml:space="preserve">
</t>
    </r>
    <r>
      <rPr>
        <b/>
        <sz val="12"/>
        <color rgb="FFFF0000"/>
        <rFont val="標楷體"/>
        <family val="4"/>
        <charset val="136"/>
      </rPr>
      <t>名稱請勿與他班部分重複</t>
    </r>
    <r>
      <rPr>
        <sz val="12"/>
        <rFont val="標楷體"/>
        <family val="4"/>
        <charset val="136"/>
      </rPr>
      <t>(如:</t>
    </r>
    <r>
      <rPr>
        <b/>
        <u/>
        <sz val="12"/>
        <color theme="3" tint="0.39997558519241921"/>
        <rFont val="標楷體"/>
        <family val="4"/>
        <charset val="136"/>
      </rPr>
      <t>1年級</t>
    </r>
    <r>
      <rPr>
        <sz val="12"/>
        <rFont val="標楷體"/>
        <family val="4"/>
        <charset val="136"/>
      </rPr>
      <t>,</t>
    </r>
    <r>
      <rPr>
        <b/>
        <u/>
        <sz val="12"/>
        <color theme="3" tint="0.39997558519241921"/>
        <rFont val="標楷體"/>
        <family val="4"/>
        <charset val="136"/>
      </rPr>
      <t>1年級</t>
    </r>
    <r>
      <rPr>
        <sz val="12"/>
        <rFont val="標楷體"/>
        <family val="4"/>
        <charset val="136"/>
      </rPr>
      <t>A班),會有班級判斷問題</t>
    </r>
    <phoneticPr fontId="2" type="noConversion"/>
  </si>
  <si>
    <t>鐘點費差額
76+80</t>
    <phoneticPr fontId="2" type="noConversion"/>
  </si>
  <si>
    <r>
      <t xml:space="preserve">鐘點費
</t>
    </r>
    <r>
      <rPr>
        <b/>
        <sz val="12"/>
        <color rgb="FFFF0000"/>
        <rFont val="標楷體"/>
        <family val="4"/>
        <charset val="136"/>
      </rPr>
      <t>差額76+80</t>
    </r>
    <r>
      <rPr>
        <b/>
        <sz val="12"/>
        <rFont val="標楷體"/>
        <family val="4"/>
        <charset val="136"/>
      </rPr>
      <t>元
(4點前/後)</t>
    </r>
    <phoneticPr fontId="2" type="noConversion"/>
  </si>
  <si>
    <t>教育處補助款</t>
    <phoneticPr fontId="2" type="noConversion"/>
  </si>
  <si>
    <t>+</t>
    <phoneticPr fontId="2" type="noConversion"/>
  </si>
  <si>
    <t xml:space="preserve">教育部補助款 </t>
    <phoneticPr fontId="2" type="noConversion"/>
  </si>
  <si>
    <t>-</t>
    <phoneticPr fontId="2" type="noConversion"/>
  </si>
  <si>
    <t>開辦班級/時段</t>
    <phoneticPr fontId="2" type="noConversion"/>
  </si>
  <si>
    <t>112年1月 修正</t>
    <phoneticPr fontId="2" type="noConversion"/>
  </si>
  <si>
    <t>星期一</t>
    <phoneticPr fontId="2" type="noConversion"/>
  </si>
  <si>
    <t>星期二</t>
    <phoneticPr fontId="2" type="noConversion"/>
  </si>
  <si>
    <t>星期三</t>
    <phoneticPr fontId="2" type="noConversion"/>
  </si>
  <si>
    <t>星期四</t>
    <phoneticPr fontId="2" type="noConversion"/>
  </si>
  <si>
    <t>星期五</t>
    <phoneticPr fontId="2" type="noConversion"/>
  </si>
  <si>
    <t>4點前</t>
    <phoneticPr fontId="2" type="noConversion"/>
  </si>
  <si>
    <t>4點後</t>
    <phoneticPr fontId="2" type="noConversion"/>
  </si>
  <si>
    <t>開辦時段及節數</t>
    <phoneticPr fontId="2" type="noConversion"/>
  </si>
  <si>
    <t>課後學習1週5節以上自費生數</t>
    <phoneticPr fontId="2" type="noConversion"/>
  </si>
  <si>
    <t>開辦週數</t>
    <phoneticPr fontId="2" type="noConversion"/>
  </si>
  <si>
    <t>學校吸收人數
↓</t>
    <phoneticPr fontId="2" type="noConversion"/>
  </si>
  <si>
    <t>自費</t>
    <phoneticPr fontId="2" type="noConversion"/>
  </si>
  <si>
    <t>每月鐘點費(每生)</t>
    <phoneticPr fontId="2" type="noConversion"/>
  </si>
  <si>
    <t>每月行政費(每生)</t>
    <phoneticPr fontId="2" type="noConversion"/>
  </si>
  <si>
    <t>外聘老師每月勞健保、勞退費(每生)</t>
    <phoneticPr fontId="2" type="noConversion"/>
  </si>
  <si>
    <t>班別</t>
    <phoneticPr fontId="2" type="noConversion"/>
  </si>
  <si>
    <t>課後
學習</t>
    <phoneticPr fontId="2" type="noConversion"/>
  </si>
  <si>
    <t>課後
照顧</t>
    <phoneticPr fontId="2" type="noConversion"/>
  </si>
  <si>
    <t>課後/課照</t>
    <phoneticPr fontId="2" type="noConversion"/>
  </si>
  <si>
    <t>課後
學習</t>
    <phoneticPr fontId="2" type="noConversion"/>
  </si>
  <si>
    <t>課後
照顧</t>
    <phoneticPr fontId="2" type="noConversion"/>
  </si>
  <si>
    <t>自費生自費(下限)</t>
    <phoneticPr fontId="2" type="noConversion"/>
  </si>
  <si>
    <t>開班時間</t>
    <phoneticPr fontId="2" type="noConversion"/>
  </si>
  <si>
    <t>四點前</t>
    <phoneticPr fontId="2" type="noConversion"/>
  </si>
  <si>
    <t>四點後</t>
    <phoneticPr fontId="2" type="noConversion"/>
  </si>
  <si>
    <t>開課時間</t>
    <phoneticPr fontId="2" type="noConversion"/>
  </si>
  <si>
    <t>下課時間</t>
    <phoneticPr fontId="2" type="noConversion"/>
  </si>
  <si>
    <t>數學</t>
    <phoneticPr fontId="2" type="noConversion"/>
  </si>
  <si>
    <t>國語</t>
  </si>
  <si>
    <t>國語</t>
    <phoneticPr fontId="2" type="noConversion"/>
  </si>
  <si>
    <t>體育</t>
    <phoneticPr fontId="2" type="noConversion"/>
  </si>
  <si>
    <t>學校代號</t>
    <phoneticPr fontId="2" type="noConversion"/>
  </si>
  <si>
    <t>班空=0,班別對=1,班別都打=2</t>
    <phoneticPr fontId="2" type="noConversion"/>
  </si>
  <si>
    <t>開班空=1,開班有誤=2,</t>
    <phoneticPr fontId="2" type="noConversion"/>
  </si>
  <si>
    <t>班週誤=2,正=1</t>
    <phoneticPr fontId="2" type="noConversion"/>
  </si>
  <si>
    <t>班空=0,星期班有資料=1,有班無資料=2</t>
    <phoneticPr fontId="2" type="noConversion"/>
  </si>
  <si>
    <t>4點前節數</t>
    <phoneticPr fontId="2" type="noConversion"/>
  </si>
  <si>
    <t>4點後節數</t>
    <phoneticPr fontId="2" type="noConversion"/>
  </si>
  <si>
    <t>閱讀</t>
    <phoneticPr fontId="2" type="noConversion"/>
  </si>
  <si>
    <t>日期</t>
    <phoneticPr fontId="2" type="noConversion"/>
  </si>
  <si>
    <t>事由</t>
    <phoneticPr fontId="2" type="noConversion"/>
  </si>
  <si>
    <t>校外教學</t>
    <phoneticPr fontId="2" type="noConversion"/>
  </si>
  <si>
    <t>學校重要行事扣除節數</t>
    <phoneticPr fontId="2" type="noConversion"/>
  </si>
  <si>
    <t>總節數</t>
    <phoneticPr fontId="2" type="noConversion"/>
  </si>
  <si>
    <t>運動會補假</t>
    <phoneticPr fontId="2" type="noConversion"/>
  </si>
  <si>
    <t>113學年度第2學期</t>
    <phoneticPr fontId="2" type="noConversion"/>
  </si>
  <si>
    <t>繪畫</t>
    <phoneticPr fontId="2" type="noConversion"/>
  </si>
  <si>
    <t>英語</t>
    <phoneticPr fontId="2" type="noConversion"/>
  </si>
  <si>
    <t>放假</t>
    <phoneticPr fontId="2" type="noConversion"/>
  </si>
  <si>
    <t>會於附件一之1成為下拉選單</t>
    <phoneticPr fontId="2" type="noConversion"/>
  </si>
  <si>
    <t>填入學校所有的開班時間,沒有可留空白
請用下拉選單來選時間,刪除可用Delete</t>
    <phoneticPr fontId="2" type="noConversion"/>
  </si>
  <si>
    <t>空堂</t>
    <phoneticPr fontId="2" type="noConversion"/>
  </si>
  <si>
    <r>
      <t xml:space="preserve">班級
編號
</t>
    </r>
    <r>
      <rPr>
        <b/>
        <sz val="14"/>
        <color rgb="FFFF0000"/>
        <rFont val="標楷體"/>
        <family val="4"/>
        <charset val="136"/>
      </rPr>
      <t>↓</t>
    </r>
    <phoneticPr fontId="2" type="noConversion"/>
  </si>
  <si>
    <t>行事扣除(4點前)</t>
    <phoneticPr fontId="2" type="noConversion"/>
  </si>
  <si>
    <t>行事扣除(4點後)</t>
    <phoneticPr fontId="2" type="noConversion"/>
  </si>
  <si>
    <r>
      <t>上學期</t>
    </r>
    <r>
      <rPr>
        <sz val="10"/>
        <color rgb="FFFF0000"/>
        <rFont val="標楷體"/>
        <family val="4"/>
        <charset val="136"/>
      </rPr>
      <t>剩餘款</t>
    </r>
    <phoneticPr fontId="2" type="noConversion"/>
  </si>
  <si>
    <t>開課名稱維護
(建議2字)</t>
    <phoneticPr fontId="2" type="noConversion"/>
  </si>
  <si>
    <t>總節數(4點前)已扣</t>
    <phoneticPr fontId="2" type="noConversion"/>
  </si>
  <si>
    <t>總節數(4點後)已扣</t>
    <phoneticPr fontId="2" type="noConversion"/>
  </si>
  <si>
    <t>4/7-4/9</t>
    <phoneticPr fontId="2" type="noConversion"/>
  </si>
  <si>
    <t>填表說明</t>
    <phoneticPr fontId="2" type="noConversion"/>
  </si>
  <si>
    <t>2-1</t>
    <phoneticPr fontId="2" type="noConversion"/>
  </si>
  <si>
    <t>2-2</t>
    <phoneticPr fontId="2" type="noConversion"/>
  </si>
  <si>
    <t>2-3</t>
    <phoneticPr fontId="2" type="noConversion"/>
  </si>
  <si>
    <t>2-4</t>
    <phoneticPr fontId="2" type="noConversion"/>
  </si>
  <si>
    <t>3-1</t>
    <phoneticPr fontId="2" type="noConversion"/>
  </si>
  <si>
    <t>班別名稱-名稱請勿與他班部分重複(如:1年級,1年級A班),會有班級判斷問題</t>
    <phoneticPr fontId="2" type="noConversion"/>
  </si>
  <si>
    <t>3-2</t>
    <phoneticPr fontId="2" type="noConversion"/>
  </si>
  <si>
    <t>3-3</t>
    <phoneticPr fontId="2" type="noConversion"/>
  </si>
  <si>
    <t>3-4</t>
    <phoneticPr fontId="2" type="noConversion"/>
  </si>
  <si>
    <t>3-5</t>
    <phoneticPr fontId="2" type="noConversion"/>
  </si>
  <si>
    <t>4-1</t>
    <phoneticPr fontId="2" type="noConversion"/>
  </si>
  <si>
    <t>4.附件一之2-參加學生名單</t>
    <phoneticPr fontId="2" type="noConversion"/>
  </si>
  <si>
    <t>4-2</t>
    <phoneticPr fontId="2" type="noConversion"/>
  </si>
  <si>
    <t>5-1</t>
    <phoneticPr fontId="2" type="noConversion"/>
  </si>
  <si>
    <t>2.附件一之0-基本資料</t>
    <phoneticPr fontId="2" type="noConversion"/>
  </si>
  <si>
    <t>3.附件一之1-開班數</t>
    <phoneticPr fontId="2" type="noConversion"/>
  </si>
  <si>
    <t>填入開課名稱,會於附件一之1成為下拉選單,空白的格子要確定真的沒"空白鍵"之類的不可見資料</t>
    <phoneticPr fontId="2" type="noConversion"/>
  </si>
  <si>
    <t>空白的格子要確定真的沒"空白鍵"之類的不可見資料</t>
    <phoneticPr fontId="2" type="noConversion"/>
  </si>
  <si>
    <t>依序填入相關資訊</t>
    <phoneticPr fontId="2" type="noConversion"/>
  </si>
  <si>
    <t>5-2</t>
    <phoneticPr fontId="2" type="noConversion"/>
  </si>
  <si>
    <t>5-3</t>
    <phoneticPr fontId="2" type="noConversion"/>
  </si>
  <si>
    <t>5-4</t>
    <phoneticPr fontId="2" type="noConversion"/>
  </si>
  <si>
    <t>5-5</t>
    <phoneticPr fontId="2" type="noConversion"/>
  </si>
  <si>
    <t>高級中等以上學校畢業，並經直轄市、縣（市）政府教育、社政或勞工相關機關自行或委託辦理之180小時課後照顧服務人員專業訓練課程結訓。</t>
    <phoneticPr fontId="2" type="noConversion"/>
  </si>
  <si>
    <t>符合兒童及少年福利機構專業人員資格者，但不包括保母人員。</t>
    <phoneticPr fontId="2" type="noConversion"/>
  </si>
  <si>
    <t>公私立大專校院以上畢業，並修畢師資培育規定之教育專業課程者。</t>
    <phoneticPr fontId="2" type="noConversion"/>
  </si>
  <si>
    <t>曾依中小學兼任代課及代理教師聘任辦法或國民中小學教學支援工作人員聘任辦法聘任之教師。但教學支援工作人員為高級中等以下學校畢業者，應經直轄市、縣（市）政府教育、社政或勞工相關機關自行或委託辦理之180小時課後照顧服務人員專業訓練課程結訓。</t>
    <phoneticPr fontId="2" type="noConversion"/>
  </si>
  <si>
    <t>5.附件一之3-授課教師名單(「兒童課後照顧服務班與中心設立及管理辦法」第23條第1項第1至5款)</t>
    <phoneticPr fontId="2" type="noConversion"/>
  </si>
  <si>
    <t>高級中等以下學校、幼稚園或幼兒園合格教師、幼兒園教保員、助理教保員。</t>
    <phoneticPr fontId="2" type="noConversion"/>
  </si>
  <si>
    <t>6.附件一之4-學校重要行事扣除</t>
    <phoneticPr fontId="2" type="noConversion"/>
  </si>
  <si>
    <t>6-1</t>
    <phoneticPr fontId="2" type="noConversion"/>
  </si>
  <si>
    <t>填入日期</t>
    <phoneticPr fontId="2" type="noConversion"/>
  </si>
  <si>
    <t>6-2</t>
    <phoneticPr fontId="2" type="noConversion"/>
  </si>
  <si>
    <t>填入事由</t>
    <phoneticPr fontId="2" type="noConversion"/>
  </si>
  <si>
    <t>6-3</t>
    <phoneticPr fontId="2" type="noConversion"/>
  </si>
  <si>
    <t>依4點前後依序填上節數</t>
    <phoneticPr fontId="2" type="noConversion"/>
  </si>
  <si>
    <t>6-4</t>
    <phoneticPr fontId="2" type="noConversion"/>
  </si>
  <si>
    <t>6-5</t>
    <phoneticPr fontId="2" type="noConversion"/>
  </si>
  <si>
    <t>天數</t>
    <phoneticPr fontId="2" type="noConversion"/>
  </si>
  <si>
    <t>7.附件五-經費申請表</t>
    <phoneticPr fontId="2" type="noConversion"/>
  </si>
  <si>
    <t>7-1</t>
    <phoneticPr fontId="2" type="noConversion"/>
  </si>
  <si>
    <t>7-2</t>
    <phoneticPr fontId="2" type="noConversion"/>
  </si>
  <si>
    <t>8-1</t>
    <phoneticPr fontId="2" type="noConversion"/>
  </si>
  <si>
    <t>8.附件六-費用調查表</t>
    <phoneticPr fontId="2" type="noConversion"/>
  </si>
  <si>
    <t>9.附件七-開班數及時段人數</t>
    <phoneticPr fontId="2" type="noConversion"/>
  </si>
  <si>
    <t>9-1</t>
    <phoneticPr fontId="2" type="noConversion"/>
  </si>
  <si>
    <t>每週補助
自費生節數(4點後)</t>
    <phoneticPr fontId="2" type="noConversion"/>
  </si>
  <si>
    <t>每週補助自費生節數(4點前)</t>
    <phoneticPr fontId="2" type="noConversion"/>
  </si>
  <si>
    <t>行事扣除(4點前)</t>
    <phoneticPr fontId="2" type="noConversion"/>
  </si>
  <si>
    <t>行事扣除(4點後)</t>
    <phoneticPr fontId="2" type="noConversion"/>
  </si>
  <si>
    <t>SUM</t>
    <phoneticPr fontId="2" type="noConversion"/>
  </si>
  <si>
    <t>補助自費生總節數(4點前)已扣</t>
    <phoneticPr fontId="2" type="noConversion"/>
  </si>
  <si>
    <t>補助自費生總節數(4點後)已扣</t>
    <phoneticPr fontId="2" type="noConversion"/>
  </si>
  <si>
    <t>重要行事扣除
(單位:節)</t>
    <phoneticPr fontId="2" type="noConversion"/>
  </si>
  <si>
    <t>上班時間節數(4點前)已扣重要行事節數</t>
    <phoneticPr fontId="2" type="noConversion"/>
  </si>
  <si>
    <t>非上班時間節數(4點後)已扣重要行事節數</t>
    <phoneticPr fontId="2" type="noConversion"/>
  </si>
  <si>
    <t>6-6</t>
    <phoneticPr fontId="2" type="noConversion"/>
  </si>
  <si>
    <t>算自費生補助扣除節數,1天1節最多4節</t>
    <phoneticPr fontId="2" type="noConversion"/>
  </si>
  <si>
    <t>天數</t>
    <phoneticPr fontId="2" type="noConversion"/>
  </si>
  <si>
    <t>4前</t>
    <phoneticPr fontId="2" type="noConversion"/>
  </si>
  <si>
    <t>4後</t>
    <phoneticPr fontId="2" type="noConversion"/>
  </si>
  <si>
    <t>Item1</t>
    <phoneticPr fontId="2" type="noConversion"/>
  </si>
  <si>
    <t>Item2</t>
  </si>
  <si>
    <t>Item3</t>
  </si>
  <si>
    <t>Item4</t>
  </si>
  <si>
    <t>Item5</t>
  </si>
  <si>
    <t>附件五的自費生補助(一天1節,一週4節),會依事由天數減計補助節數</t>
    <phoneticPr fontId="2" type="noConversion"/>
  </si>
  <si>
    <r>
      <t>填學校</t>
    </r>
    <r>
      <rPr>
        <sz val="12"/>
        <color rgb="FFFF0000"/>
        <rFont val="標楷體"/>
        <family val="4"/>
        <charset val="136"/>
      </rPr>
      <t>代號</t>
    </r>
    <phoneticPr fontId="2" type="noConversion"/>
  </si>
  <si>
    <r>
      <t>填前期</t>
    </r>
    <r>
      <rPr>
        <sz val="12"/>
        <color rgb="FFFF0000"/>
        <rFont val="標楷體"/>
        <family val="4"/>
        <charset val="136"/>
      </rPr>
      <t>剩餘款</t>
    </r>
    <r>
      <rPr>
        <sz val="12"/>
        <rFont val="標楷體"/>
        <family val="4"/>
        <charset val="136"/>
      </rPr>
      <t>(如有)</t>
    </r>
    <phoneticPr fontId="2" type="noConversion"/>
  </si>
  <si>
    <r>
      <t>填入學校所有的開班時間,沒有可留空白,時間勿重疊,請用</t>
    </r>
    <r>
      <rPr>
        <sz val="12"/>
        <color rgb="FFFF0000"/>
        <rFont val="標楷體"/>
        <family val="4"/>
        <charset val="136"/>
      </rPr>
      <t>下拉選單</t>
    </r>
    <r>
      <rPr>
        <sz val="12"/>
        <rFont val="標楷體"/>
        <family val="4"/>
        <charset val="136"/>
      </rPr>
      <t>來選時間,</t>
    </r>
    <r>
      <rPr>
        <sz val="12"/>
        <color rgb="FFFF0000"/>
        <rFont val="標楷體"/>
        <family val="4"/>
        <charset val="136"/>
      </rPr>
      <t>刪除可用Delete</t>
    </r>
    <phoneticPr fontId="2" type="noConversion"/>
  </si>
  <si>
    <r>
      <t>課後學習/課後照顧,擇一填數字1,</t>
    </r>
    <r>
      <rPr>
        <sz val="12"/>
        <color rgb="FFFF0000"/>
        <rFont val="標楷體"/>
        <family val="4"/>
        <charset val="136"/>
      </rPr>
      <t>另一班別保持空白,勿打0</t>
    </r>
    <phoneticPr fontId="2" type="noConversion"/>
  </si>
  <si>
    <r>
      <t>填寫每班開辦週數(</t>
    </r>
    <r>
      <rPr>
        <sz val="12"/>
        <color rgb="FFFF0000"/>
        <rFont val="標楷體"/>
        <family val="4"/>
        <charset val="136"/>
      </rPr>
      <t>18週</t>
    </r>
    <r>
      <rPr>
        <sz val="12"/>
        <rFont val="標楷體"/>
        <family val="4"/>
        <charset val="136"/>
      </rPr>
      <t>以內)</t>
    </r>
    <phoneticPr fontId="2" type="noConversion"/>
  </si>
  <si>
    <r>
      <t>如用舊資料或彙整資料,請善用</t>
    </r>
    <r>
      <rPr>
        <b/>
        <sz val="16"/>
        <color rgb="FFFF0000"/>
        <rFont val="標楷體"/>
        <family val="4"/>
        <charset val="136"/>
      </rPr>
      <t>貼上-值</t>
    </r>
    <r>
      <rPr>
        <sz val="12"/>
        <rFont val="標楷體"/>
        <family val="4"/>
        <charset val="136"/>
      </rPr>
      <t>,可減少錯誤發生。</t>
    </r>
    <r>
      <rPr>
        <sz val="12"/>
        <color rgb="FFFF0000"/>
        <rFont val="標楷體"/>
        <family val="4"/>
        <charset val="136"/>
      </rPr>
      <t>列印選頁,不浪費</t>
    </r>
    <r>
      <rPr>
        <sz val="12"/>
        <rFont val="標楷體"/>
        <family val="4"/>
        <charset val="136"/>
      </rPr>
      <t>紙</t>
    </r>
    <phoneticPr fontId="2" type="noConversion"/>
  </si>
  <si>
    <r>
      <t>列印</t>
    </r>
    <r>
      <rPr>
        <sz val="12"/>
        <color rgb="FFFF0000"/>
        <rFont val="標楷體"/>
        <family val="4"/>
        <charset val="136"/>
      </rPr>
      <t>核章</t>
    </r>
    <phoneticPr fontId="2" type="noConversion"/>
  </si>
  <si>
    <r>
      <t>注意是否需輸入</t>
    </r>
    <r>
      <rPr>
        <sz val="12"/>
        <color rgb="FFFF0000"/>
        <rFont val="標楷體"/>
        <family val="4"/>
        <charset val="136"/>
      </rPr>
      <t>學校吸收人數</t>
    </r>
    <phoneticPr fontId="2" type="noConversion"/>
  </si>
  <si>
    <t>這邊的節數會直接在附件五的總時數中扣除</t>
    <phoneticPr fontId="2" type="noConversion"/>
  </si>
  <si>
    <t>班1,自,輔</t>
    <phoneticPr fontId="2" type="noConversion"/>
  </si>
  <si>
    <t>班2,自,輔</t>
    <phoneticPr fontId="2" type="noConversion"/>
  </si>
  <si>
    <t>班3,自,輔</t>
    <phoneticPr fontId="2" type="noConversion"/>
  </si>
  <si>
    <t>班4,自,輔</t>
    <phoneticPr fontId="2" type="noConversion"/>
  </si>
  <si>
    <t>班5,自,輔</t>
    <phoneticPr fontId="2" type="noConversion"/>
  </si>
  <si>
    <t>體育</t>
  </si>
  <si>
    <t>忠</t>
  </si>
  <si>
    <t>4-3</t>
    <phoneticPr fontId="2" type="noConversion"/>
  </si>
  <si>
    <t>低年級1班</t>
  </si>
  <si>
    <t>低年級2班</t>
  </si>
  <si>
    <t>低年級3班</t>
  </si>
  <si>
    <t>中年級1班</t>
  </si>
  <si>
    <t>李欣霈</t>
  </si>
  <si>
    <t>甲</t>
  </si>
  <si>
    <t>乙</t>
  </si>
  <si>
    <t>A</t>
  </si>
  <si>
    <r>
      <t>1.依序填表(</t>
    </r>
    <r>
      <rPr>
        <b/>
        <sz val="14"/>
        <color rgb="FFFF0000"/>
        <rFont val="標楷體"/>
        <family val="4"/>
        <charset val="136"/>
      </rPr>
      <t>如有很明顯的顏色不同,請再確認是否有填錯</t>
    </r>
    <r>
      <rPr>
        <b/>
        <sz val="14"/>
        <rFont val="標楷體"/>
        <family val="4"/>
        <charset val="136"/>
      </rPr>
      <t>)</t>
    </r>
    <phoneticPr fontId="2" type="noConversion"/>
  </si>
  <si>
    <t>6-7</t>
    <phoneticPr fontId="2" type="noConversion"/>
  </si>
  <si>
    <r>
      <t>審查當天檢附學校</t>
    </r>
    <r>
      <rPr>
        <sz val="12"/>
        <color rgb="FFFF0000"/>
        <rFont val="標楷體"/>
        <family val="4"/>
        <charset val="136"/>
      </rPr>
      <t>行事曆</t>
    </r>
    <phoneticPr fontId="2" type="noConversion"/>
  </si>
  <si>
    <r>
      <t>選擇各班別課程(</t>
    </r>
    <r>
      <rPr>
        <sz val="12"/>
        <color rgb="FFFF0000"/>
        <rFont val="標楷體"/>
        <family val="4"/>
        <charset val="136"/>
      </rPr>
      <t>下拉選單</t>
    </r>
    <r>
      <rPr>
        <sz val="12"/>
        <rFont val="標楷體"/>
        <family val="4"/>
        <charset val="136"/>
      </rPr>
      <t>),</t>
    </r>
    <r>
      <rPr>
        <sz val="12"/>
        <color rgb="FFFF0000"/>
        <rFont val="標楷體"/>
        <family val="4"/>
        <charset val="136"/>
      </rPr>
      <t>清除可用Delete</t>
    </r>
    <phoneticPr fontId="2" type="noConversion"/>
  </si>
  <si>
    <t>課後學習自費生原則上1天補助1節，注意跨班，可能會重複補助</t>
    <phoneticPr fontId="2" type="noConversion"/>
  </si>
  <si>
    <r>
      <t>填</t>
    </r>
    <r>
      <rPr>
        <sz val="12"/>
        <color rgb="FFFF0000"/>
        <rFont val="標楷體"/>
        <family val="4"/>
        <charset val="136"/>
      </rPr>
      <t>勞保勞退金</t>
    </r>
    <r>
      <rPr>
        <sz val="12"/>
        <rFont val="標楷體"/>
        <family val="4"/>
        <charset val="136"/>
      </rPr>
      <t>(如有)</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</si>
</sst>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76" formatCode="#,##0_ "/>
    <numFmt numFmtId="177" formatCode="0_ "/>
    <numFmt numFmtId="178" formatCode="h:mm;@"/>
    <numFmt numFmtId="179" formatCode="m&quot;月&quot;d&quot;日&quot;"/>
  </numFmts>
  <fonts count="74" x14ac:knownFonts="1">
    <font>
      <sz val="12"/>
      <name val="新細明體"/>
      <family val="1"/>
      <charset val="136"/>
    </font>
    <font>
      <sz val="12"/>
      <name val="新細明體"/>
      <family val="1"/>
      <charset val="136"/>
    </font>
    <font>
      <sz val="9"/>
      <name val="新細明體"/>
      <family val="1"/>
      <charset val="136"/>
    </font>
    <font>
      <sz val="10"/>
      <name val="新細明體"/>
      <family val="1"/>
      <charset val="136"/>
    </font>
    <font>
      <sz val="10"/>
      <name val="Times New Roman"/>
      <family val="1"/>
    </font>
    <font>
      <sz val="16"/>
      <name val="標楷體"/>
      <family val="4"/>
      <charset val="136"/>
    </font>
    <font>
      <sz val="12"/>
      <name val="標楷體"/>
      <family val="4"/>
      <charset val="136"/>
    </font>
    <font>
      <b/>
      <sz val="14"/>
      <name val="標楷體"/>
      <family val="4"/>
      <charset val="136"/>
    </font>
    <font>
      <sz val="14"/>
      <name val="標楷體"/>
      <family val="4"/>
      <charset val="136"/>
    </font>
    <font>
      <sz val="10"/>
      <name val="標楷體"/>
      <family val="4"/>
      <charset val="136"/>
    </font>
    <font>
      <b/>
      <sz val="12"/>
      <name val="標楷體"/>
      <family val="4"/>
      <charset val="136"/>
    </font>
    <font>
      <sz val="11"/>
      <name val="標楷體"/>
      <family val="4"/>
      <charset val="136"/>
    </font>
    <font>
      <sz val="11"/>
      <color indexed="8"/>
      <name val="新細明體"/>
      <family val="1"/>
      <charset val="136"/>
    </font>
    <font>
      <sz val="12"/>
      <color indexed="8"/>
      <name val="新細明體"/>
      <family val="1"/>
      <charset val="136"/>
    </font>
    <font>
      <sz val="11"/>
      <color indexed="9"/>
      <name val="新細明體"/>
      <family val="1"/>
      <charset val="136"/>
    </font>
    <font>
      <sz val="12"/>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2"/>
      <color indexed="8"/>
      <name val="標楷體"/>
      <family val="4"/>
      <charset val="136"/>
    </font>
    <font>
      <b/>
      <sz val="11"/>
      <name val="標楷體"/>
      <family val="4"/>
      <charset val="136"/>
    </font>
    <font>
      <sz val="10"/>
      <name val="細明體"/>
      <family val="3"/>
      <charset val="136"/>
    </font>
    <font>
      <sz val="10"/>
      <color indexed="8"/>
      <name val="標楷體"/>
      <family val="4"/>
      <charset val="136"/>
    </font>
    <font>
      <sz val="9"/>
      <color indexed="8"/>
      <name val="標楷體"/>
      <family val="4"/>
      <charset val="136"/>
    </font>
    <font>
      <sz val="11"/>
      <color indexed="8"/>
      <name val="標楷體"/>
      <family val="4"/>
      <charset val="136"/>
    </font>
    <font>
      <b/>
      <sz val="10"/>
      <name val="標楷體"/>
      <family val="4"/>
      <charset val="136"/>
    </font>
    <font>
      <b/>
      <sz val="16"/>
      <name val="標楷體"/>
      <family val="4"/>
      <charset val="136"/>
    </font>
    <font>
      <b/>
      <sz val="12"/>
      <color indexed="8"/>
      <name val="標楷體"/>
      <family val="4"/>
      <charset val="136"/>
    </font>
    <font>
      <b/>
      <sz val="14"/>
      <color indexed="8"/>
      <name val="標楷體"/>
      <family val="4"/>
      <charset val="136"/>
    </font>
    <font>
      <sz val="20"/>
      <name val="標楷體"/>
      <family val="4"/>
      <charset val="136"/>
    </font>
    <font>
      <b/>
      <sz val="24"/>
      <name val="標楷體"/>
      <family val="4"/>
      <charset val="136"/>
    </font>
    <font>
      <b/>
      <sz val="26"/>
      <name val="標楷體"/>
      <family val="4"/>
      <charset val="136"/>
    </font>
    <font>
      <b/>
      <sz val="9"/>
      <name val="標楷體"/>
      <family val="4"/>
      <charset val="136"/>
    </font>
    <font>
      <b/>
      <sz val="16"/>
      <color indexed="8"/>
      <name val="標楷體"/>
      <family val="4"/>
      <charset val="136"/>
    </font>
    <font>
      <sz val="12"/>
      <color rgb="FFFF0000"/>
      <name val="標楷體"/>
      <family val="4"/>
      <charset val="136"/>
    </font>
    <font>
      <b/>
      <sz val="12"/>
      <color rgb="FFFF0000"/>
      <name val="標楷體"/>
      <family val="4"/>
      <charset val="136"/>
    </font>
    <font>
      <b/>
      <u/>
      <sz val="12"/>
      <color theme="3" tint="0.39997558519241921"/>
      <name val="標楷體"/>
      <family val="4"/>
      <charset val="136"/>
    </font>
    <font>
      <b/>
      <strike/>
      <sz val="11"/>
      <name val="標楷體"/>
      <family val="4"/>
      <charset val="136"/>
    </font>
    <font>
      <b/>
      <sz val="12"/>
      <name val="新細明體"/>
      <family val="1"/>
      <charset val="136"/>
    </font>
    <font>
      <b/>
      <sz val="16"/>
      <color rgb="FFFF0000"/>
      <name val="標楷體"/>
      <family val="4"/>
      <charset val="136"/>
    </font>
    <font>
      <b/>
      <sz val="9"/>
      <color indexed="81"/>
      <name val="Tahoma"/>
      <family val="2"/>
    </font>
    <font>
      <b/>
      <sz val="9"/>
      <color indexed="81"/>
      <name val="細明體"/>
      <family val="3"/>
      <charset val="136"/>
    </font>
    <font>
      <b/>
      <sz val="8"/>
      <color rgb="FFFF0000"/>
      <name val="標楷體"/>
      <family val="4"/>
      <charset val="136"/>
    </font>
    <font>
      <b/>
      <sz val="9"/>
      <color rgb="FFFF0000"/>
      <name val="標楷體"/>
      <family val="4"/>
      <charset val="136"/>
    </font>
    <font>
      <sz val="22"/>
      <name val="標楷體"/>
      <family val="4"/>
      <charset val="136"/>
    </font>
    <font>
      <b/>
      <sz val="14"/>
      <color rgb="FFFF0000"/>
      <name val="標楷體"/>
      <family val="4"/>
      <charset val="136"/>
    </font>
    <font>
      <sz val="14"/>
      <color indexed="8"/>
      <name val="標楷體"/>
      <family val="4"/>
      <charset val="136"/>
    </font>
    <font>
      <sz val="20"/>
      <color indexed="8"/>
      <name val="標楷體"/>
      <family val="4"/>
      <charset val="136"/>
    </font>
    <font>
      <b/>
      <sz val="18"/>
      <name val="標楷體"/>
      <family val="4"/>
      <charset val="136"/>
    </font>
    <font>
      <sz val="16"/>
      <color rgb="FFFF0000"/>
      <name val="標楷體"/>
      <family val="4"/>
      <charset val="136"/>
    </font>
    <font>
      <sz val="10"/>
      <color rgb="FFFF0000"/>
      <name val="標楷體"/>
      <family val="4"/>
      <charset val="136"/>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1"/>
        <bgColor indexed="64"/>
      </patternFill>
    </fill>
    <fill>
      <patternFill patternType="solid">
        <fgColor indexed="44"/>
        <bgColor indexed="64"/>
      </patternFill>
    </fill>
    <fill>
      <patternFill patternType="solid">
        <fgColor indexed="47"/>
        <bgColor indexed="64"/>
      </patternFill>
    </fill>
    <fill>
      <patternFill patternType="solid">
        <fgColor indexed="50"/>
        <bgColor indexed="64"/>
      </patternFill>
    </fill>
    <fill>
      <patternFill patternType="solid">
        <fgColor indexed="9"/>
        <bgColor indexed="64"/>
      </patternFill>
    </fill>
    <fill>
      <patternFill patternType="solid">
        <fgColor indexed="4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48B88"/>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FF99"/>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C66"/>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n">
        <color indexed="64"/>
      </left>
      <right style="thick">
        <color indexed="64"/>
      </right>
      <top/>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ck">
        <color indexed="64"/>
      </right>
      <top/>
      <bottom style="thin">
        <color indexed="64"/>
      </bottom>
      <diagonal/>
    </border>
    <border>
      <left/>
      <right style="thick">
        <color indexed="64"/>
      </right>
      <top/>
      <bottom/>
      <diagonal/>
    </border>
    <border>
      <left/>
      <right style="thick">
        <color indexed="64"/>
      </right>
      <top style="thin">
        <color indexed="64"/>
      </top>
      <bottom/>
      <diagonal/>
    </border>
    <border>
      <left style="thick">
        <color auto="1"/>
      </left>
      <right/>
      <top style="thick">
        <color auto="1"/>
      </top>
      <bottom/>
      <diagonal/>
    </border>
  </borders>
  <cellStyleXfs count="84">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6" fillId="3" borderId="0" applyNumberFormat="0" applyBorder="0" applyAlignment="0" applyProtection="0">
      <alignment vertical="center"/>
    </xf>
    <xf numFmtId="0" fontId="17" fillId="20" borderId="1" applyNumberFormat="0" applyAlignment="0" applyProtection="0">
      <alignment vertical="center"/>
    </xf>
    <xf numFmtId="0" fontId="18" fillId="21" borderId="2" applyNumberFormat="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7" borderId="1" applyNumberFormat="0" applyAlignment="0" applyProtection="0">
      <alignment vertical="center"/>
    </xf>
    <xf numFmtId="0" fontId="25" fillId="0" borderId="6" applyNumberFormat="0" applyFill="0" applyAlignment="0" applyProtection="0">
      <alignment vertical="center"/>
    </xf>
    <xf numFmtId="0" fontId="26" fillId="22" borderId="0" applyNumberFormat="0" applyBorder="0" applyAlignment="0" applyProtection="0">
      <alignment vertical="center"/>
    </xf>
    <xf numFmtId="0" fontId="1" fillId="23" borderId="7" applyNumberFormat="0" applyFont="0" applyAlignment="0" applyProtection="0">
      <alignment vertical="center"/>
    </xf>
    <xf numFmtId="0" fontId="27" fillId="20" borderId="8" applyNumberFormat="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0" applyNumberFormat="0" applyFill="0" applyBorder="0" applyAlignment="0" applyProtection="0">
      <alignment vertical="center"/>
    </xf>
    <xf numFmtId="43" fontId="1" fillId="0" borderId="0" applyFont="0" applyFill="0" applyBorder="0" applyAlignment="0" applyProtection="0"/>
    <xf numFmtId="0" fontId="31" fillId="22" borderId="0" applyNumberFormat="0" applyBorder="0" applyAlignment="0" applyProtection="0">
      <alignment vertical="center"/>
    </xf>
    <xf numFmtId="0" fontId="32" fillId="0" borderId="9" applyNumberFormat="0" applyFill="0" applyAlignment="0" applyProtection="0">
      <alignment vertical="center"/>
    </xf>
    <xf numFmtId="0" fontId="33" fillId="4" borderId="0" applyNumberFormat="0" applyBorder="0" applyAlignment="0" applyProtection="0">
      <alignment vertical="center"/>
    </xf>
    <xf numFmtId="0" fontId="34" fillId="20" borderId="1" applyNumberFormat="0" applyAlignment="0" applyProtection="0">
      <alignment vertical="center"/>
    </xf>
    <xf numFmtId="0" fontId="35" fillId="0" borderId="6" applyNumberFormat="0" applyFill="0" applyAlignment="0" applyProtection="0">
      <alignment vertical="center"/>
    </xf>
    <xf numFmtId="0" fontId="1" fillId="23" borderId="7" applyNumberFormat="0" applyFont="0" applyAlignment="0" applyProtection="0">
      <alignment vertical="center"/>
    </xf>
    <xf numFmtId="0" fontId="36"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8"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37" fillId="7" borderId="1" applyNumberFormat="0" applyAlignment="0" applyProtection="0">
      <alignment vertical="center"/>
    </xf>
    <xf numFmtId="0" fontId="38" fillId="20" borderId="8" applyNumberFormat="0" applyAlignment="0" applyProtection="0">
      <alignment vertical="center"/>
    </xf>
    <xf numFmtId="0" fontId="39" fillId="21" borderId="2" applyNumberFormat="0" applyAlignment="0" applyProtection="0">
      <alignment vertical="center"/>
    </xf>
    <xf numFmtId="0" fontId="40" fillId="3" borderId="0" applyNumberFormat="0" applyBorder="0" applyAlignment="0" applyProtection="0">
      <alignment vertical="center"/>
    </xf>
    <xf numFmtId="0" fontId="41" fillId="0" borderId="0" applyNumberFormat="0" applyFill="0" applyBorder="0" applyAlignment="0" applyProtection="0">
      <alignment vertical="center"/>
    </xf>
  </cellStyleXfs>
  <cellXfs count="521">
    <xf numFmtId="0" fontId="0" fillId="0" borderId="0" xfId="0"/>
    <xf numFmtId="0" fontId="8" fillId="0" borderId="0" xfId="0" applyFont="1"/>
    <xf numFmtId="0" fontId="10" fillId="24" borderId="10" xfId="0" applyFont="1" applyFill="1" applyBorder="1" applyAlignment="1">
      <alignment horizontal="center" wrapText="1"/>
    </xf>
    <xf numFmtId="0" fontId="6" fillId="24" borderId="10" xfId="0" applyFont="1" applyFill="1" applyBorder="1" applyAlignment="1">
      <alignment horizontal="center" wrapText="1"/>
    </xf>
    <xf numFmtId="0" fontId="6" fillId="0" borderId="10" xfId="0" applyFont="1" applyBorder="1" applyAlignment="1">
      <alignment horizontal="center" wrapText="1"/>
    </xf>
    <xf numFmtId="0" fontId="6" fillId="0" borderId="10" xfId="0" applyFont="1" applyBorder="1" applyAlignment="1">
      <alignment horizontal="center"/>
    </xf>
    <xf numFmtId="0" fontId="6" fillId="0" borderId="0" xfId="0" applyFont="1" applyAlignment="1">
      <alignment horizontal="center" vertical="top" wrapText="1"/>
    </xf>
    <xf numFmtId="0" fontId="11" fillId="0" borderId="10" xfId="0" applyFont="1" applyBorder="1" applyAlignment="1">
      <alignment horizontal="center" wrapText="1"/>
    </xf>
    <xf numFmtId="0" fontId="0" fillId="0" borderId="0" xfId="0" applyAlignment="1">
      <alignment vertical="center"/>
    </xf>
    <xf numFmtId="0" fontId="7" fillId="0" borderId="0" xfId="0" applyFont="1" applyAlignment="1">
      <alignment vertical="center"/>
    </xf>
    <xf numFmtId="0" fontId="6" fillId="0" borderId="0" xfId="0" applyFont="1"/>
    <xf numFmtId="0" fontId="6" fillId="0" borderId="0" xfId="0" applyFont="1" applyAlignment="1">
      <alignment horizontal="center" shrinkToFit="1"/>
    </xf>
    <xf numFmtId="0" fontId="6" fillId="0" borderId="0" xfId="0" applyFont="1" applyAlignment="1">
      <alignment horizontal="center"/>
    </xf>
    <xf numFmtId="0" fontId="6" fillId="0" borderId="0" xfId="0" applyFont="1" applyAlignment="1" applyProtection="1">
      <alignment horizontal="center"/>
      <protection locked="0"/>
    </xf>
    <xf numFmtId="0" fontId="6" fillId="0" borderId="10" xfId="0" applyFont="1" applyBorder="1" applyAlignment="1" applyProtection="1">
      <alignment horizontal="center" shrinkToFit="1"/>
      <protection locked="0"/>
    </xf>
    <xf numFmtId="0" fontId="6" fillId="0" borderId="10" xfId="0" applyFont="1" applyBorder="1" applyAlignment="1" applyProtection="1">
      <alignment horizontal="center" vertical="center" textRotation="255"/>
      <protection locked="0"/>
    </xf>
    <xf numFmtId="0" fontId="6" fillId="0" borderId="0" xfId="0" applyFont="1" applyAlignment="1" applyProtection="1">
      <alignment horizontal="center" vertical="center" textRotation="255"/>
      <protection locked="0"/>
    </xf>
    <xf numFmtId="0" fontId="6" fillId="25" borderId="10" xfId="0" applyFont="1" applyFill="1" applyBorder="1" applyAlignment="1">
      <alignment horizontal="center" vertical="center" shrinkToFit="1"/>
    </xf>
    <xf numFmtId="0" fontId="42" fillId="26" borderId="10" xfId="0" applyFont="1" applyFill="1" applyBorder="1" applyAlignment="1">
      <alignment horizontal="center" vertical="center" wrapText="1"/>
    </xf>
    <xf numFmtId="41" fontId="42" fillId="27" borderId="10" xfId="0" applyNumberFormat="1" applyFont="1" applyFill="1" applyBorder="1" applyAlignment="1">
      <alignment horizontal="center" vertical="center" wrapText="1"/>
    </xf>
    <xf numFmtId="0" fontId="42" fillId="24" borderId="10" xfId="0" applyFont="1" applyFill="1" applyBorder="1" applyAlignment="1">
      <alignment horizontal="center" vertical="center" textRotation="255" wrapText="1"/>
    </xf>
    <xf numFmtId="0" fontId="42" fillId="28" borderId="10" xfId="0" applyFont="1" applyFill="1" applyBorder="1" applyAlignment="1">
      <alignment horizontal="center" vertical="center" textRotation="255" wrapText="1"/>
    </xf>
    <xf numFmtId="0" fontId="42" fillId="26" borderId="10" xfId="0" applyFont="1" applyFill="1" applyBorder="1" applyAlignment="1">
      <alignment horizontal="center" vertical="center" shrinkToFit="1"/>
    </xf>
    <xf numFmtId="0" fontId="42" fillId="27" borderId="10" xfId="0" applyFont="1" applyFill="1" applyBorder="1" applyAlignment="1">
      <alignment horizontal="center" vertical="center" shrinkToFit="1"/>
    </xf>
    <xf numFmtId="0" fontId="42" fillId="24" borderId="10" xfId="0" applyFont="1" applyFill="1" applyBorder="1" applyAlignment="1">
      <alignment horizontal="center" vertical="center" shrinkToFit="1"/>
    </xf>
    <xf numFmtId="0" fontId="42" fillId="28" borderId="10" xfId="0" applyFont="1" applyFill="1" applyBorder="1" applyAlignment="1">
      <alignment horizontal="center" vertical="center" shrinkToFit="1"/>
    </xf>
    <xf numFmtId="0" fontId="6" fillId="0" borderId="10" xfId="0" applyFont="1" applyBorder="1" applyAlignment="1">
      <alignment horizontal="center" vertical="center" shrinkToFit="1"/>
    </xf>
    <xf numFmtId="41" fontId="6" fillId="29" borderId="10" xfId="0" applyNumberFormat="1" applyFont="1" applyFill="1" applyBorder="1" applyAlignment="1">
      <alignment vertical="center" shrinkToFit="1"/>
    </xf>
    <xf numFmtId="41" fontId="6" fillId="0" borderId="10" xfId="0" applyNumberFormat="1" applyFont="1" applyBorder="1" applyAlignment="1">
      <alignment vertical="center" shrinkToFit="1"/>
    </xf>
    <xf numFmtId="0" fontId="6" fillId="0" borderId="10" xfId="0" quotePrefix="1" applyFont="1" applyBorder="1" applyAlignment="1">
      <alignment horizontal="center" wrapText="1"/>
    </xf>
    <xf numFmtId="0" fontId="5" fillId="0" borderId="0" xfId="0" applyFont="1" applyAlignment="1">
      <alignment vertical="center"/>
    </xf>
    <xf numFmtId="0" fontId="51" fillId="0" borderId="12" xfId="0" applyFont="1" applyBorder="1" applyAlignment="1">
      <alignment vertical="center"/>
    </xf>
    <xf numFmtId="0" fontId="6" fillId="0" borderId="0" xfId="0" applyFont="1" applyAlignment="1">
      <alignment horizontal="center" vertical="center" wrapText="1"/>
    </xf>
    <xf numFmtId="0" fontId="43" fillId="0" borderId="10" xfId="0" applyFont="1" applyBorder="1" applyAlignment="1">
      <alignment horizontal="center" vertical="center" wrapText="1"/>
    </xf>
    <xf numFmtId="0" fontId="6" fillId="0" borderId="10" xfId="0" applyFont="1" applyBorder="1" applyAlignment="1">
      <alignment horizontal="center" vertical="center" wrapText="1"/>
    </xf>
    <xf numFmtId="41" fontId="6" fillId="0" borderId="0" xfId="0" applyNumberFormat="1"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right" vertical="center" wrapText="1"/>
    </xf>
    <xf numFmtId="0" fontId="11" fillId="0" borderId="0" xfId="0" applyFont="1" applyAlignment="1">
      <alignment horizontal="justify" vertical="center" wrapText="1"/>
    </xf>
    <xf numFmtId="49" fontId="11" fillId="0" borderId="0" xfId="0" applyNumberFormat="1" applyFont="1" applyAlignment="1">
      <alignment horizontal="justify" vertical="center" wrapText="1"/>
    </xf>
    <xf numFmtId="41" fontId="11" fillId="0" borderId="0" xfId="0" applyNumberFormat="1" applyFont="1" applyAlignment="1">
      <alignment horizontal="justify" vertical="center" wrapText="1"/>
    </xf>
    <xf numFmtId="0" fontId="11" fillId="0" borderId="0" xfId="0" applyFont="1" applyAlignment="1">
      <alignment vertical="center" wrapText="1"/>
    </xf>
    <xf numFmtId="49" fontId="11" fillId="0" borderId="0" xfId="0" applyNumberFormat="1" applyFont="1" applyAlignment="1">
      <alignment horizontal="right" vertical="center" wrapText="1"/>
    </xf>
    <xf numFmtId="0" fontId="43" fillId="0" borderId="0" xfId="0" applyFont="1" applyAlignment="1">
      <alignment vertical="top" wrapText="1"/>
    </xf>
    <xf numFmtId="49" fontId="43" fillId="0" borderId="0" xfId="0" applyNumberFormat="1" applyFont="1" applyAlignment="1">
      <alignment horizontal="right" vertical="center" wrapText="1"/>
    </xf>
    <xf numFmtId="0" fontId="11" fillId="0" borderId="0" xfId="0" applyFont="1" applyAlignment="1">
      <alignment vertical="top" wrapText="1"/>
    </xf>
    <xf numFmtId="49" fontId="11" fillId="0" borderId="0" xfId="0" applyNumberFormat="1" applyFont="1" applyAlignment="1">
      <alignment horizontal="right" vertical="top"/>
    </xf>
    <xf numFmtId="0" fontId="11" fillId="0" borderId="0" xfId="0" applyFont="1" applyAlignment="1">
      <alignment vertical="top"/>
    </xf>
    <xf numFmtId="49" fontId="6" fillId="0" borderId="0" xfId="0" applyNumberFormat="1" applyFont="1" applyAlignment="1">
      <alignment horizontal="right" vertical="center" wrapText="1"/>
    </xf>
    <xf numFmtId="0" fontId="6" fillId="0" borderId="0" xfId="0" applyFont="1" applyAlignment="1">
      <alignment horizontal="left" vertical="center" wrapText="1"/>
    </xf>
    <xf numFmtId="0" fontId="6"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41" fontId="10" fillId="0" borderId="0" xfId="0" applyNumberFormat="1" applyFont="1" applyAlignment="1" applyProtection="1">
      <alignment vertical="center"/>
      <protection locked="0"/>
    </xf>
    <xf numFmtId="0" fontId="10" fillId="0" borderId="0" xfId="0" applyFont="1" applyAlignment="1" applyProtection="1">
      <alignment vertical="center"/>
      <protection locked="0"/>
    </xf>
    <xf numFmtId="0" fontId="6" fillId="0" borderId="0" xfId="0" applyFont="1" applyAlignment="1" applyProtection="1">
      <alignment horizontal="center" vertical="center" shrinkToFit="1"/>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41" fontId="7" fillId="0" borderId="0" xfId="0" applyNumberFormat="1" applyFont="1" applyAlignment="1" applyProtection="1">
      <alignment vertical="center"/>
      <protection locked="0"/>
    </xf>
    <xf numFmtId="0" fontId="11" fillId="0" borderId="0" xfId="0" applyFont="1" applyAlignment="1" applyProtection="1">
      <alignment horizontal="distributed" vertical="center"/>
      <protection locked="0"/>
    </xf>
    <xf numFmtId="0" fontId="11" fillId="0" borderId="0" xfId="0" applyFont="1" applyAlignment="1" applyProtection="1">
      <alignment vertical="center"/>
      <protection locked="0"/>
    </xf>
    <xf numFmtId="49" fontId="11" fillId="0" borderId="0" xfId="0" applyNumberFormat="1" applyFont="1" applyAlignment="1" applyProtection="1">
      <alignment horizontal="right" vertical="top" wrapText="1"/>
      <protection locked="0"/>
    </xf>
    <xf numFmtId="0" fontId="6" fillId="0" borderId="0" xfId="0" applyFont="1" applyAlignment="1" applyProtection="1">
      <alignment vertical="top" wrapText="1"/>
      <protection locked="0"/>
    </xf>
    <xf numFmtId="49" fontId="47" fillId="0" borderId="0" xfId="0" applyNumberFormat="1" applyFont="1" applyAlignment="1" applyProtection="1">
      <alignment horizontal="right" vertical="top" wrapText="1"/>
      <protection locked="0"/>
    </xf>
    <xf numFmtId="49" fontId="6" fillId="0" borderId="0" xfId="0" applyNumberFormat="1" applyFont="1" applyAlignment="1" applyProtection="1">
      <alignment horizontal="right" vertical="top" wrapText="1"/>
      <protection locked="0"/>
    </xf>
    <xf numFmtId="0" fontId="3"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6" fillId="0" borderId="0" xfId="0" applyFont="1" applyAlignment="1">
      <alignment vertical="center"/>
    </xf>
    <xf numFmtId="0" fontId="6" fillId="0" borderId="0" xfId="0" applyFont="1" applyAlignment="1">
      <alignment horizontal="center" vertical="center"/>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6" fillId="0" borderId="10" xfId="0" applyFont="1" applyBorder="1" applyAlignment="1">
      <alignment vertical="center" shrinkToFit="1"/>
    </xf>
    <xf numFmtId="41" fontId="42" fillId="24" borderId="13" xfId="0" applyNumberFormat="1" applyFont="1" applyFill="1" applyBorder="1" applyAlignment="1">
      <alignment vertical="top" wrapText="1"/>
    </xf>
    <xf numFmtId="41" fontId="42" fillId="24" borderId="14" xfId="0" applyNumberFormat="1" applyFont="1" applyFill="1" applyBorder="1" applyAlignment="1">
      <alignment vertical="top" wrapText="1"/>
    </xf>
    <xf numFmtId="0" fontId="42" fillId="28" borderId="10" xfId="0" applyFont="1" applyFill="1" applyBorder="1" applyAlignment="1">
      <alignment horizontal="center" vertical="center" wrapText="1"/>
    </xf>
    <xf numFmtId="41" fontId="42" fillId="24" borderId="15" xfId="0" applyNumberFormat="1" applyFont="1" applyFill="1" applyBorder="1" applyAlignment="1">
      <alignment vertical="top" wrapText="1"/>
    </xf>
    <xf numFmtId="41" fontId="42" fillId="24" borderId="16" xfId="0" applyNumberFormat="1" applyFont="1" applyFill="1" applyBorder="1" applyAlignment="1">
      <alignment vertical="top" wrapText="1"/>
    </xf>
    <xf numFmtId="0" fontId="42" fillId="32" borderId="16" xfId="0" applyFont="1" applyFill="1" applyBorder="1" applyAlignment="1">
      <alignment horizontal="center" vertical="center" wrapText="1"/>
    </xf>
    <xf numFmtId="0" fontId="45" fillId="31" borderId="17" xfId="0" applyFont="1" applyFill="1" applyBorder="1" applyAlignment="1">
      <alignment horizontal="center" vertical="center" wrapText="1"/>
    </xf>
    <xf numFmtId="0" fontId="45" fillId="31" borderId="15" xfId="0" applyFont="1" applyFill="1" applyBorder="1" applyAlignment="1">
      <alignment horizontal="center" vertical="center" wrapText="1"/>
    </xf>
    <xf numFmtId="0" fontId="6" fillId="28" borderId="16" xfId="0" applyFont="1" applyFill="1" applyBorder="1" applyAlignment="1">
      <alignment horizontal="center" vertical="center" shrinkToFit="1"/>
    </xf>
    <xf numFmtId="0" fontId="6" fillId="28" borderId="14" xfId="0" applyFont="1" applyFill="1" applyBorder="1" applyAlignment="1">
      <alignment vertical="center" shrinkToFit="1"/>
    </xf>
    <xf numFmtId="0" fontId="6" fillId="28" borderId="19" xfId="0" applyFont="1" applyFill="1" applyBorder="1" applyAlignment="1">
      <alignment horizontal="center" vertical="center" shrinkToFit="1"/>
    </xf>
    <xf numFmtId="0" fontId="42" fillId="28" borderId="16" xfId="0" applyFont="1" applyFill="1" applyBorder="1" applyAlignment="1">
      <alignment horizontal="center" vertical="center" shrinkToFit="1"/>
    </xf>
    <xf numFmtId="0" fontId="42" fillId="26" borderId="20" xfId="0" applyFont="1" applyFill="1" applyBorder="1" applyAlignment="1">
      <alignment horizontal="center" vertical="center" shrinkToFit="1"/>
    </xf>
    <xf numFmtId="0" fontId="42" fillId="28" borderId="20" xfId="0" applyFont="1" applyFill="1" applyBorder="1" applyAlignment="1">
      <alignment horizontal="center" vertical="center" shrinkToFit="1"/>
    </xf>
    <xf numFmtId="0" fontId="42" fillId="31" borderId="22" xfId="0" applyFont="1" applyFill="1" applyBorder="1" applyAlignment="1">
      <alignment horizontal="center" vertical="center" shrinkToFit="1"/>
    </xf>
    <xf numFmtId="0" fontId="6" fillId="0" borderId="16" xfId="0" applyFont="1" applyBorder="1" applyAlignment="1" applyProtection="1">
      <alignment horizontal="center" vertical="center" shrinkToFit="1"/>
      <protection locked="0"/>
    </xf>
    <xf numFmtId="0" fontId="42" fillId="31" borderId="16" xfId="0" applyFont="1" applyFill="1" applyBorder="1" applyAlignment="1">
      <alignment horizontal="center" vertical="center" shrinkToFit="1"/>
    </xf>
    <xf numFmtId="0" fontId="6" fillId="0" borderId="10" xfId="0" applyFont="1" applyBorder="1" applyAlignment="1" applyProtection="1">
      <alignment horizontal="center" vertical="center" shrinkToFit="1"/>
      <protection locked="0"/>
    </xf>
    <xf numFmtId="0" fontId="42" fillId="31" borderId="16" xfId="0" applyFont="1" applyFill="1" applyBorder="1" applyAlignment="1">
      <alignment horizontal="right" vertical="center" shrinkToFit="1"/>
    </xf>
    <xf numFmtId="0" fontId="42" fillId="31" borderId="22" xfId="0" applyFont="1" applyFill="1" applyBorder="1" applyAlignment="1">
      <alignment horizontal="right" vertical="center" shrinkToFit="1"/>
    </xf>
    <xf numFmtId="0" fontId="42" fillId="32" borderId="20" xfId="0" applyFont="1" applyFill="1" applyBorder="1" applyAlignment="1">
      <alignment horizontal="right" vertical="center" shrinkToFit="1"/>
    </xf>
    <xf numFmtId="0" fontId="42" fillId="33" borderId="20" xfId="0" applyFont="1" applyFill="1" applyBorder="1" applyAlignment="1">
      <alignment horizontal="right" vertical="center" shrinkToFit="1"/>
    </xf>
    <xf numFmtId="0" fontId="42" fillId="34" borderId="20" xfId="0" applyFont="1" applyFill="1" applyBorder="1" applyAlignment="1">
      <alignment horizontal="right" vertical="center" shrinkToFit="1"/>
    </xf>
    <xf numFmtId="0" fontId="42" fillId="32" borderId="16" xfId="0" applyFont="1" applyFill="1" applyBorder="1" applyAlignment="1">
      <alignment horizontal="right" vertical="center" shrinkToFit="1"/>
    </xf>
    <xf numFmtId="0" fontId="42" fillId="33" borderId="16" xfId="0" applyFont="1" applyFill="1" applyBorder="1" applyAlignment="1">
      <alignment horizontal="right" vertical="center" shrinkToFit="1"/>
    </xf>
    <xf numFmtId="0" fontId="42" fillId="34" borderId="16" xfId="0" applyFont="1" applyFill="1" applyBorder="1" applyAlignment="1">
      <alignment horizontal="right" vertical="center" shrinkToFit="1"/>
    </xf>
    <xf numFmtId="0" fontId="42" fillId="32" borderId="10" xfId="0" applyFont="1" applyFill="1" applyBorder="1" applyAlignment="1">
      <alignment horizontal="right" vertical="center" shrinkToFit="1"/>
    </xf>
    <xf numFmtId="0" fontId="42" fillId="28" borderId="23" xfId="0" applyFont="1" applyFill="1" applyBorder="1" applyAlignment="1">
      <alignment horizontal="center" vertical="center" shrinkToFit="1"/>
    </xf>
    <xf numFmtId="41" fontId="42" fillId="24" borderId="16" xfId="0" applyNumberFormat="1" applyFont="1" applyFill="1" applyBorder="1" applyAlignment="1">
      <alignment vertical="top" shrinkToFit="1"/>
    </xf>
    <xf numFmtId="177" fontId="42" fillId="33" borderId="16" xfId="0" applyNumberFormat="1" applyFont="1" applyFill="1" applyBorder="1" applyAlignment="1">
      <alignment horizontal="right" vertical="center" shrinkToFit="1"/>
    </xf>
    <xf numFmtId="177" fontId="42" fillId="33" borderId="20" xfId="0" applyNumberFormat="1" applyFont="1" applyFill="1" applyBorder="1" applyAlignment="1">
      <alignment horizontal="right" vertical="center" shrinkToFit="1"/>
    </xf>
    <xf numFmtId="0" fontId="6" fillId="31" borderId="22" xfId="0" applyFont="1" applyFill="1" applyBorder="1" applyAlignment="1">
      <alignment horizontal="right" vertical="center" shrinkToFit="1"/>
    </xf>
    <xf numFmtId="0" fontId="6" fillId="28" borderId="15" xfId="0" applyFont="1" applyFill="1" applyBorder="1" applyAlignment="1">
      <alignment horizontal="center" vertical="center" wrapText="1"/>
    </xf>
    <xf numFmtId="0" fontId="6" fillId="0" borderId="10" xfId="0" applyFont="1" applyBorder="1" applyAlignment="1">
      <alignment vertical="center" wrapText="1"/>
    </xf>
    <xf numFmtId="0" fontId="51" fillId="0" borderId="0" xfId="0" applyFont="1" applyAlignment="1">
      <alignment vertical="center"/>
    </xf>
    <xf numFmtId="38" fontId="8" fillId="0" borderId="25" xfId="0" applyNumberFormat="1" applyFont="1" applyBorder="1" applyAlignment="1">
      <alignment horizontal="center" vertical="center" shrinkToFit="1"/>
    </xf>
    <xf numFmtId="38" fontId="8" fillId="0" borderId="20" xfId="0" applyNumberFormat="1" applyFont="1" applyBorder="1" applyAlignment="1">
      <alignment horizontal="center" vertical="center" shrinkToFit="1"/>
    </xf>
    <xf numFmtId="38" fontId="8" fillId="0" borderId="26" xfId="0" applyNumberFormat="1" applyFont="1" applyBorder="1" applyAlignment="1">
      <alignment horizontal="center" vertical="center" shrinkToFit="1"/>
    </xf>
    <xf numFmtId="0" fontId="6" fillId="0" borderId="27" xfId="0" applyFont="1" applyBorder="1" applyAlignment="1">
      <alignment vertical="center" wrapText="1"/>
    </xf>
    <xf numFmtId="0" fontId="6" fillId="0" borderId="28" xfId="0" applyFont="1" applyBorder="1" applyAlignment="1">
      <alignment vertical="center" wrapText="1"/>
    </xf>
    <xf numFmtId="41" fontId="6" fillId="29" borderId="11" xfId="0" applyNumberFormat="1" applyFont="1" applyFill="1" applyBorder="1" applyAlignment="1">
      <alignment vertical="center" shrinkToFit="1"/>
    </xf>
    <xf numFmtId="41" fontId="6" fillId="0" borderId="30" xfId="60" applyNumberFormat="1" applyFont="1" applyFill="1" applyBorder="1" applyAlignment="1" applyProtection="1">
      <alignment vertical="center" shrinkToFit="1"/>
    </xf>
    <xf numFmtId="41" fontId="6" fillId="29" borderId="25" xfId="0" applyNumberFormat="1" applyFont="1" applyFill="1" applyBorder="1" applyAlignment="1">
      <alignment vertical="center" shrinkToFit="1"/>
    </xf>
    <xf numFmtId="41" fontId="6" fillId="0" borderId="20" xfId="0" applyNumberFormat="1" applyFont="1" applyBorder="1" applyAlignment="1">
      <alignment vertical="center" shrinkToFit="1"/>
    </xf>
    <xf numFmtId="41" fontId="6" fillId="0" borderId="26" xfId="0" applyNumberFormat="1" applyFont="1" applyBorder="1" applyAlignment="1">
      <alignment vertical="center" shrinkToFit="1"/>
    </xf>
    <xf numFmtId="0" fontId="10" fillId="0" borderId="0" xfId="0" applyFont="1" applyAlignment="1">
      <alignment horizontal="center" vertical="center"/>
    </xf>
    <xf numFmtId="41" fontId="10" fillId="0" borderId="0" xfId="0" applyNumberFormat="1" applyFont="1" applyAlignment="1">
      <alignment vertical="center"/>
    </xf>
    <xf numFmtId="0" fontId="10" fillId="0" borderId="0" xfId="0" applyFont="1" applyAlignment="1">
      <alignment vertical="center"/>
    </xf>
    <xf numFmtId="41" fontId="55" fillId="0" borderId="0" xfId="0" applyNumberFormat="1" applyFont="1" applyAlignment="1">
      <alignment vertical="center"/>
    </xf>
    <xf numFmtId="41" fontId="48" fillId="0" borderId="0" xfId="0" applyNumberFormat="1" applyFont="1" applyAlignment="1">
      <alignment vertical="center"/>
    </xf>
    <xf numFmtId="41" fontId="43" fillId="0" borderId="0" xfId="0" applyNumberFormat="1" applyFont="1" applyAlignment="1">
      <alignment vertical="center"/>
    </xf>
    <xf numFmtId="176" fontId="6" fillId="26" borderId="10" xfId="0" applyNumberFormat="1" applyFont="1" applyFill="1" applyBorder="1" applyAlignment="1">
      <alignment horizontal="center" vertical="center" shrinkToFit="1"/>
    </xf>
    <xf numFmtId="176" fontId="6" fillId="24" borderId="10" xfId="0" applyNumberFormat="1" applyFont="1" applyFill="1" applyBorder="1" applyAlignment="1">
      <alignment horizontal="center" vertical="center" shrinkToFit="1"/>
    </xf>
    <xf numFmtId="0" fontId="6" fillId="0" borderId="10" xfId="0" applyFont="1" applyBorder="1" applyAlignment="1">
      <alignment horizontal="center" shrinkToFit="1"/>
    </xf>
    <xf numFmtId="0" fontId="6" fillId="0" borderId="10" xfId="0" applyFont="1" applyBorder="1" applyAlignment="1" applyProtection="1">
      <alignment horizontal="center" vertical="center"/>
      <protection locked="0"/>
    </xf>
    <xf numFmtId="41" fontId="6" fillId="0" borderId="21" xfId="0" applyNumberFormat="1" applyFont="1" applyBorder="1" applyAlignment="1">
      <alignment vertical="center" shrinkToFit="1"/>
    </xf>
    <xf numFmtId="0" fontId="42" fillId="36" borderId="20" xfId="0" applyFont="1" applyFill="1" applyBorder="1" applyAlignment="1">
      <alignment horizontal="center" vertical="center" shrinkToFit="1"/>
    </xf>
    <xf numFmtId="0" fontId="7" fillId="25" borderId="10" xfId="0" applyFont="1" applyFill="1" applyBorder="1" applyAlignment="1">
      <alignment horizontal="center" vertical="center"/>
    </xf>
    <xf numFmtId="0" fontId="6" fillId="36" borderId="16" xfId="0" applyFont="1" applyFill="1" applyBorder="1" applyAlignment="1">
      <alignment horizontal="center" vertical="center" shrinkToFit="1"/>
    </xf>
    <xf numFmtId="41" fontId="42" fillId="24" borderId="23" xfId="0" applyNumberFormat="1" applyFont="1" applyFill="1" applyBorder="1" applyAlignment="1">
      <alignment horizontal="right" vertical="center" shrinkToFit="1"/>
    </xf>
    <xf numFmtId="0" fontId="6" fillId="29" borderId="10" xfId="0" applyFont="1" applyFill="1" applyBorder="1" applyAlignment="1">
      <alignment vertical="center" shrinkToFi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0" xfId="0" applyFont="1" applyAlignment="1">
      <alignment vertical="center" shrinkToFit="1"/>
    </xf>
    <xf numFmtId="0" fontId="42" fillId="0" borderId="10"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horizontal="center" vertical="center" wrapText="1"/>
    </xf>
    <xf numFmtId="0" fontId="6" fillId="0" borderId="10" xfId="0" applyFont="1" applyBorder="1" applyAlignment="1">
      <alignment horizontal="left" vertical="center" wrapTex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47" fillId="32" borderId="16" xfId="0" applyFont="1" applyFill="1" applyBorder="1" applyAlignment="1">
      <alignment horizontal="center" vertical="center" wrapText="1"/>
    </xf>
    <xf numFmtId="0" fontId="42" fillId="33" borderId="16" xfId="0" applyFont="1" applyFill="1" applyBorder="1" applyAlignment="1">
      <alignment horizontal="center" vertical="center" wrapText="1"/>
    </xf>
    <xf numFmtId="0" fontId="42" fillId="34" borderId="16" xfId="0" applyFont="1" applyFill="1" applyBorder="1" applyAlignment="1">
      <alignment horizontal="center" vertical="center" wrapText="1"/>
    </xf>
    <xf numFmtId="0" fontId="42" fillId="31" borderId="16" xfId="0" applyFont="1" applyFill="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6" fillId="0" borderId="0" xfId="0" quotePrefix="1" applyFont="1" applyAlignment="1" applyProtection="1">
      <alignment horizontal="center"/>
      <protection locked="0"/>
    </xf>
    <xf numFmtId="41" fontId="43" fillId="0" borderId="0" xfId="0" quotePrefix="1" applyNumberFormat="1" applyFont="1" applyAlignment="1">
      <alignment vertical="center"/>
    </xf>
    <xf numFmtId="0" fontId="6" fillId="37" borderId="10" xfId="0" applyFont="1" applyFill="1" applyBorder="1" applyAlignment="1">
      <alignment horizontal="center" vertical="center" shrinkToFit="1"/>
    </xf>
    <xf numFmtId="41" fontId="42" fillId="37" borderId="10" xfId="0" applyNumberFormat="1" applyFont="1" applyFill="1" applyBorder="1" applyAlignment="1">
      <alignment horizontal="center" vertical="center" textRotation="255" wrapText="1"/>
    </xf>
    <xf numFmtId="0" fontId="42" fillId="37" borderId="20" xfId="0" applyFont="1" applyFill="1" applyBorder="1" applyAlignment="1">
      <alignment horizontal="center" vertical="center" shrinkToFit="1"/>
    </xf>
    <xf numFmtId="0" fontId="42" fillId="37" borderId="21" xfId="0" applyFont="1" applyFill="1" applyBorder="1" applyAlignment="1">
      <alignment horizontal="center" vertical="center" shrinkToFit="1"/>
    </xf>
    <xf numFmtId="0" fontId="6" fillId="37" borderId="20" xfId="0" applyFont="1" applyFill="1" applyBorder="1" applyAlignment="1">
      <alignment horizontal="right" vertical="center" shrinkToFit="1"/>
    </xf>
    <xf numFmtId="0" fontId="6" fillId="0" borderId="15" xfId="0" applyFont="1" applyBorder="1" applyAlignment="1">
      <alignment vertical="center" shrinkToFit="1"/>
    </xf>
    <xf numFmtId="0" fontId="6" fillId="37" borderId="10" xfId="0" applyFont="1" applyFill="1" applyBorder="1" applyAlignment="1" applyProtection="1">
      <alignment horizontal="center" shrinkToFit="1"/>
      <protection locked="0"/>
    </xf>
    <xf numFmtId="0" fontId="6" fillId="26" borderId="10" xfId="0" applyFont="1" applyFill="1" applyBorder="1" applyAlignment="1">
      <alignment horizontal="center" vertical="center" shrinkToFit="1"/>
    </xf>
    <xf numFmtId="0" fontId="6" fillId="24" borderId="10" xfId="0" applyFont="1" applyFill="1" applyBorder="1" applyAlignment="1">
      <alignment horizontal="center" vertical="center" wrapText="1"/>
    </xf>
    <xf numFmtId="0" fontId="6" fillId="0" borderId="15" xfId="0" applyFont="1" applyBorder="1" applyAlignment="1">
      <alignment horizontal="center" vertical="center" wrapText="1" shrinkToFit="1"/>
    </xf>
    <xf numFmtId="0" fontId="6" fillId="37" borderId="11" xfId="0" applyFont="1" applyFill="1" applyBorder="1" applyAlignment="1">
      <alignment horizontal="center" vertical="center" shrinkToFit="1"/>
    </xf>
    <xf numFmtId="0" fontId="6" fillId="26" borderId="57" xfId="0" applyFont="1" applyFill="1" applyBorder="1" applyAlignment="1">
      <alignment horizontal="center" vertical="center" shrinkToFit="1"/>
    </xf>
    <xf numFmtId="176" fontId="6" fillId="26" borderId="57" xfId="0" applyNumberFormat="1" applyFont="1" applyFill="1" applyBorder="1" applyAlignment="1">
      <alignment horizontal="center" vertical="center" shrinkToFit="1"/>
    </xf>
    <xf numFmtId="0" fontId="6" fillId="0" borderId="57" xfId="0" applyFont="1" applyBorder="1" applyAlignment="1" applyProtection="1">
      <alignment horizontal="center" shrinkToFit="1"/>
      <protection locked="0"/>
    </xf>
    <xf numFmtId="0" fontId="6" fillId="24" borderId="58" xfId="0" applyFont="1" applyFill="1" applyBorder="1" applyAlignment="1">
      <alignment horizontal="center" vertical="center" wrapText="1"/>
    </xf>
    <xf numFmtId="0" fontId="6" fillId="24" borderId="57" xfId="0" applyFont="1" applyFill="1" applyBorder="1" applyAlignment="1">
      <alignment horizontal="center" vertical="center" wrapText="1"/>
    </xf>
    <xf numFmtId="176" fontId="6" fillId="24" borderId="58" xfId="0" applyNumberFormat="1" applyFont="1" applyFill="1" applyBorder="1" applyAlignment="1">
      <alignment horizontal="center" vertical="center" shrinkToFit="1"/>
    </xf>
    <xf numFmtId="176" fontId="6" fillId="24" borderId="57" xfId="0" applyNumberFormat="1" applyFont="1" applyFill="1" applyBorder="1" applyAlignment="1">
      <alignment horizontal="center" vertical="center" shrinkToFit="1"/>
    </xf>
    <xf numFmtId="0" fontId="6" fillId="0" borderId="58"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58" xfId="0" applyFont="1" applyBorder="1" applyAlignment="1" applyProtection="1">
      <alignment horizontal="center" shrinkToFit="1"/>
      <protection locked="0"/>
    </xf>
    <xf numFmtId="0" fontId="6" fillId="0" borderId="29" xfId="0" applyFont="1" applyBorder="1" applyAlignment="1" applyProtection="1">
      <alignment horizontal="center" vertical="center" shrinkToFit="1"/>
      <protection locked="0"/>
    </xf>
    <xf numFmtId="0" fontId="6" fillId="0" borderId="29" xfId="0" applyFont="1" applyBorder="1" applyAlignment="1" applyProtection="1">
      <alignment horizontal="center" shrinkToFit="1"/>
      <protection locked="0"/>
    </xf>
    <xf numFmtId="0" fontId="6" fillId="0" borderId="30" xfId="0" applyFont="1" applyBorder="1" applyAlignment="1">
      <alignment shrinkToFit="1"/>
    </xf>
    <xf numFmtId="176" fontId="6" fillId="30" borderId="29" xfId="0" applyNumberFormat="1" applyFont="1" applyFill="1" applyBorder="1" applyAlignment="1">
      <alignment horizontal="center" vertical="center" shrinkToFit="1"/>
    </xf>
    <xf numFmtId="0" fontId="52" fillId="32" borderId="22" xfId="0" applyFont="1" applyFill="1" applyBorder="1" applyAlignment="1">
      <alignment horizontal="center" vertical="center" shrinkToFit="1"/>
    </xf>
    <xf numFmtId="0" fontId="52" fillId="32" borderId="42" xfId="0" applyFont="1" applyFill="1" applyBorder="1" applyAlignment="1">
      <alignment vertical="center" shrinkToFit="1"/>
    </xf>
    <xf numFmtId="0" fontId="67" fillId="32" borderId="22" xfId="0" applyFont="1" applyFill="1" applyBorder="1" applyAlignment="1">
      <alignment horizontal="center" vertical="center"/>
    </xf>
    <xf numFmtId="0" fontId="67" fillId="32" borderId="42" xfId="0" applyFont="1" applyFill="1" applyBorder="1" applyAlignment="1">
      <alignment vertical="center"/>
    </xf>
    <xf numFmtId="0" fontId="9" fillId="32" borderId="60" xfId="0" applyFont="1" applyFill="1" applyBorder="1" applyAlignment="1">
      <alignment vertical="center"/>
    </xf>
    <xf numFmtId="0" fontId="52" fillId="32" borderId="59" xfId="0" applyFont="1" applyFill="1" applyBorder="1" applyAlignment="1">
      <alignment horizontal="center" vertical="center" shrinkToFit="1"/>
    </xf>
    <xf numFmtId="0" fontId="6" fillId="0" borderId="0" xfId="0" quotePrefix="1" applyFont="1" applyAlignment="1">
      <alignment horizontal="center"/>
    </xf>
    <xf numFmtId="0" fontId="49" fillId="37" borderId="11" xfId="0" applyFont="1" applyFill="1" applyBorder="1" applyAlignment="1">
      <alignment horizontal="center" vertical="center"/>
    </xf>
    <xf numFmtId="41" fontId="42" fillId="26" borderId="10" xfId="0" applyNumberFormat="1" applyFont="1" applyFill="1" applyBorder="1" applyAlignment="1">
      <alignment horizontal="center" vertical="center" wrapText="1"/>
    </xf>
    <xf numFmtId="41" fontId="42" fillId="26" borderId="10" xfId="0" applyNumberFormat="1" applyFont="1" applyFill="1" applyBorder="1" applyAlignment="1">
      <alignment vertical="center" wrapText="1"/>
    </xf>
    <xf numFmtId="176" fontId="42" fillId="38" borderId="10" xfId="0" applyNumberFormat="1" applyFont="1" applyFill="1" applyBorder="1" applyAlignment="1">
      <alignment horizontal="right" vertical="center" shrinkToFit="1"/>
    </xf>
    <xf numFmtId="176" fontId="6" fillId="0" borderId="10" xfId="0" applyNumberFormat="1" applyFont="1" applyBorder="1" applyAlignment="1" applyProtection="1">
      <alignment horizontal="right" vertical="center" shrinkToFit="1"/>
      <protection locked="0"/>
    </xf>
    <xf numFmtId="0" fontId="47" fillId="24" borderId="32" xfId="0" applyFont="1" applyFill="1" applyBorder="1" applyAlignment="1">
      <alignment horizontal="center" vertical="center" wrapText="1"/>
    </xf>
    <xf numFmtId="0" fontId="42" fillId="24" borderId="13" xfId="0" applyFont="1" applyFill="1" applyBorder="1" applyAlignment="1">
      <alignment horizontal="center" vertical="center" wrapText="1"/>
    </xf>
    <xf numFmtId="41" fontId="42" fillId="24" borderId="54" xfId="0" applyNumberFormat="1" applyFont="1" applyFill="1" applyBorder="1" applyAlignment="1">
      <alignment vertical="top" wrapText="1"/>
    </xf>
    <xf numFmtId="0" fontId="56" fillId="24" borderId="61" xfId="0" applyFont="1" applyFill="1" applyBorder="1" applyAlignment="1">
      <alignment horizontal="center" vertical="center" shrinkToFit="1"/>
    </xf>
    <xf numFmtId="0" fontId="58" fillId="24" borderId="62" xfId="0" applyFont="1" applyFill="1" applyBorder="1" applyAlignment="1">
      <alignment horizontal="center" vertical="center" wrapText="1"/>
    </xf>
    <xf numFmtId="0" fontId="6" fillId="32" borderId="16" xfId="0" applyFont="1" applyFill="1" applyBorder="1" applyAlignment="1">
      <alignment horizontal="center" vertical="center" shrinkToFit="1"/>
    </xf>
    <xf numFmtId="0" fontId="42" fillId="32" borderId="16" xfId="0" applyFont="1" applyFill="1" applyBorder="1" applyAlignment="1">
      <alignment horizontal="center" vertical="center" shrinkToFit="1"/>
    </xf>
    <xf numFmtId="0" fontId="42" fillId="32" borderId="19" xfId="0" applyFont="1" applyFill="1" applyBorder="1" applyAlignment="1">
      <alignment horizontal="center" vertical="center" shrinkToFit="1"/>
    </xf>
    <xf numFmtId="0" fontId="42" fillId="32" borderId="11" xfId="0" applyFont="1" applyFill="1" applyBorder="1" applyAlignment="1">
      <alignment horizontal="center" vertical="center" shrinkToFit="1"/>
    </xf>
    <xf numFmtId="176" fontId="6" fillId="32" borderId="16" xfId="0" applyNumberFormat="1" applyFont="1" applyFill="1" applyBorder="1" applyAlignment="1">
      <alignment horizontal="right" vertical="center" shrinkToFit="1"/>
    </xf>
    <xf numFmtId="0" fontId="6" fillId="32" borderId="16" xfId="0" applyFont="1" applyFill="1" applyBorder="1" applyAlignment="1">
      <alignment horizontal="right" vertical="center" shrinkToFit="1"/>
    </xf>
    <xf numFmtId="0" fontId="42" fillId="39" borderId="10" xfId="0" applyFont="1" applyFill="1" applyBorder="1" applyAlignment="1">
      <alignment horizontal="center" vertical="center" wrapText="1"/>
    </xf>
    <xf numFmtId="0" fontId="6" fillId="32" borderId="10" xfId="0" applyFont="1" applyFill="1" applyBorder="1" applyAlignment="1">
      <alignment horizontal="center" vertical="center"/>
    </xf>
    <xf numFmtId="20" fontId="0" fillId="0" borderId="0" xfId="0" applyNumberFormat="1"/>
    <xf numFmtId="178" fontId="46" fillId="38" borderId="10" xfId="0" applyNumberFormat="1" applyFont="1" applyFill="1" applyBorder="1" applyAlignment="1">
      <alignment horizontal="center" vertical="center" wrapText="1"/>
    </xf>
    <xf numFmtId="0" fontId="7" fillId="25" borderId="29" xfId="0" applyFont="1" applyFill="1" applyBorder="1" applyAlignment="1">
      <alignment vertical="center" shrinkToFit="1"/>
    </xf>
    <xf numFmtId="178" fontId="46" fillId="38" borderId="11" xfId="0" applyNumberFormat="1" applyFont="1" applyFill="1" applyBorder="1" applyAlignment="1">
      <alignment horizontal="center" vertical="center" wrapText="1"/>
    </xf>
    <xf numFmtId="178" fontId="46" fillId="38" borderId="30" xfId="0" applyNumberFormat="1" applyFont="1" applyFill="1" applyBorder="1" applyAlignment="1">
      <alignment horizontal="center" vertical="center" wrapText="1"/>
    </xf>
    <xf numFmtId="0" fontId="6" fillId="0" borderId="30" xfId="0" applyFont="1" applyBorder="1" applyAlignment="1" applyProtection="1">
      <alignment horizontal="center" vertical="center"/>
      <protection locked="0"/>
    </xf>
    <xf numFmtId="178" fontId="46" fillId="38" borderId="58" xfId="0" applyNumberFormat="1" applyFont="1" applyFill="1" applyBorder="1" applyAlignment="1">
      <alignment horizontal="center" vertical="center" wrapText="1"/>
    </xf>
    <xf numFmtId="178" fontId="46" fillId="38" borderId="57" xfId="0" applyNumberFormat="1" applyFont="1" applyFill="1" applyBorder="1" applyAlignment="1">
      <alignment horizontal="center" vertical="center" wrapText="1"/>
    </xf>
    <xf numFmtId="0" fontId="6" fillId="0" borderId="63"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6" fillId="41" borderId="10" xfId="0" applyFont="1" applyFill="1" applyBorder="1" applyAlignment="1">
      <alignment horizontal="center" vertical="center" shrinkToFit="1"/>
    </xf>
    <xf numFmtId="0" fontId="69" fillId="37" borderId="10" xfId="0" applyFont="1" applyFill="1" applyBorder="1" applyAlignment="1">
      <alignment horizontal="center" vertical="center" wrapText="1"/>
    </xf>
    <xf numFmtId="0" fontId="8" fillId="0" borderId="72"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0" fontId="8" fillId="32" borderId="10" xfId="0" applyFont="1" applyFill="1" applyBorder="1" applyAlignment="1">
      <alignment horizontal="center" vertical="center"/>
    </xf>
    <xf numFmtId="0" fontId="8" fillId="0" borderId="74" xfId="0"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8" fillId="0" borderId="76"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0" fontId="8" fillId="0" borderId="79" xfId="0" applyFont="1" applyBorder="1" applyAlignment="1" applyProtection="1">
      <alignment horizontal="center" vertical="center"/>
      <protection locked="0"/>
    </xf>
    <xf numFmtId="0" fontId="8" fillId="0" borderId="80"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83"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5" fillId="37" borderId="10" xfId="0" applyFont="1" applyFill="1" applyBorder="1" applyAlignment="1">
      <alignment horizontal="center" vertical="center"/>
    </xf>
    <xf numFmtId="0" fontId="49" fillId="41" borderId="55" xfId="0" applyFont="1" applyFill="1" applyBorder="1" applyAlignment="1" applyProtection="1">
      <alignment horizontal="center" vertical="center"/>
      <protection locked="0"/>
    </xf>
    <xf numFmtId="0" fontId="68" fillId="25" borderId="29" xfId="0" applyFont="1" applyFill="1" applyBorder="1" applyAlignment="1">
      <alignment horizontal="center" vertical="center" shrinkToFit="1"/>
    </xf>
    <xf numFmtId="0" fontId="42" fillId="39" borderId="11" xfId="0" applyFont="1" applyFill="1" applyBorder="1" applyAlignment="1">
      <alignment horizontal="center" vertical="center" wrapText="1"/>
    </xf>
    <xf numFmtId="0" fontId="6" fillId="25" borderId="11" xfId="0" applyFont="1" applyFill="1" applyBorder="1" applyAlignment="1">
      <alignment horizontal="center" vertical="center" shrinkToFit="1"/>
    </xf>
    <xf numFmtId="0" fontId="8" fillId="25" borderId="11" xfId="0" applyFont="1" applyFill="1" applyBorder="1" applyAlignment="1">
      <alignment horizontal="center" vertical="center" shrinkToFit="1"/>
    </xf>
    <xf numFmtId="0" fontId="6" fillId="28" borderId="32"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6" fillId="0" borderId="67" xfId="0" applyFont="1" applyBorder="1" applyAlignment="1" applyProtection="1">
      <alignment horizontal="center" vertical="center" shrinkToFit="1"/>
      <protection locked="0"/>
    </xf>
    <xf numFmtId="0" fontId="42" fillId="38" borderId="14" xfId="0" applyFont="1" applyFill="1" applyBorder="1" applyAlignment="1">
      <alignment horizontal="center" vertical="center" wrapText="1"/>
    </xf>
    <xf numFmtId="0" fontId="49" fillId="37" borderId="55" xfId="0" applyFont="1" applyFill="1" applyBorder="1" applyAlignment="1" applyProtection="1">
      <alignment horizontal="center" vertical="center"/>
      <protection locked="0"/>
    </xf>
    <xf numFmtId="0" fontId="52" fillId="37" borderId="28" xfId="0" applyFont="1" applyFill="1" applyBorder="1"/>
    <xf numFmtId="0" fontId="52" fillId="37" borderId="10" xfId="0" applyFont="1" applyFill="1" applyBorder="1"/>
    <xf numFmtId="0" fontId="52" fillId="37" borderId="10" xfId="0" applyFont="1" applyFill="1" applyBorder="1" applyAlignment="1">
      <alignment horizontal="center" vertical="center"/>
    </xf>
    <xf numFmtId="178" fontId="52" fillId="37" borderId="10" xfId="0" applyNumberFormat="1" applyFont="1" applyFill="1" applyBorder="1"/>
    <xf numFmtId="0" fontId="72" fillId="0" borderId="0" xfId="0" applyFont="1"/>
    <xf numFmtId="178" fontId="0" fillId="0" borderId="0" xfId="0" applyNumberFormat="1"/>
    <xf numFmtId="0" fontId="0" fillId="37" borderId="0" xfId="0" applyFill="1"/>
    <xf numFmtId="0" fontId="52" fillId="37" borderId="10" xfId="0" applyFont="1" applyFill="1" applyBorder="1" applyAlignment="1">
      <alignment horizontal="center" vertical="center" wrapText="1"/>
    </xf>
    <xf numFmtId="0" fontId="52" fillId="40" borderId="10" xfId="0" applyFont="1" applyFill="1" applyBorder="1"/>
    <xf numFmtId="0" fontId="52" fillId="0" borderId="10" xfId="0" applyFont="1" applyBorder="1" applyAlignment="1">
      <alignment horizontal="center" vertical="center"/>
    </xf>
    <xf numFmtId="0" fontId="52" fillId="0" borderId="62" xfId="0" applyFont="1" applyBorder="1" applyAlignment="1" applyProtection="1">
      <alignment horizontal="right" vertical="center"/>
      <protection locked="0"/>
    </xf>
    <xf numFmtId="176" fontId="52" fillId="0" borderId="62" xfId="0" applyNumberFormat="1" applyFont="1" applyBorder="1" applyAlignment="1" applyProtection="1">
      <alignment horizontal="right"/>
      <protection locked="0"/>
    </xf>
    <xf numFmtId="178" fontId="52" fillId="0" borderId="10" xfId="0" applyNumberFormat="1" applyFont="1" applyBorder="1" applyProtection="1">
      <protection locked="0"/>
    </xf>
    <xf numFmtId="0" fontId="52" fillId="0" borderId="10" xfId="0" applyFont="1" applyBorder="1" applyAlignment="1" applyProtection="1">
      <alignment horizontal="center" vertical="center"/>
      <protection locked="0"/>
    </xf>
    <xf numFmtId="0" fontId="52" fillId="0" borderId="10" xfId="0" applyFont="1" applyBorder="1" applyProtection="1">
      <protection locked="0"/>
    </xf>
    <xf numFmtId="0" fontId="0" fillId="0" borderId="10" xfId="0" applyBorder="1" applyProtection="1">
      <protection locked="0"/>
    </xf>
    <xf numFmtId="0" fontId="72" fillId="0" borderId="0" xfId="0" applyFont="1" applyAlignment="1">
      <alignment vertical="center"/>
    </xf>
    <xf numFmtId="0" fontId="6" fillId="0" borderId="63" xfId="0" applyFont="1" applyBorder="1" applyAlignment="1" applyProtection="1">
      <alignment horizontal="center" vertical="center" shrinkToFit="1"/>
      <protection locked="0"/>
    </xf>
    <xf numFmtId="0" fontId="6" fillId="0" borderId="64" xfId="0" applyFont="1" applyBorder="1" applyAlignment="1" applyProtection="1">
      <alignment horizontal="center" vertical="center" shrinkToFit="1"/>
      <protection locked="0"/>
    </xf>
    <xf numFmtId="0" fontId="6" fillId="0" borderId="65" xfId="0" applyFont="1" applyBorder="1" applyAlignment="1" applyProtection="1">
      <alignment horizontal="center" vertical="center" shrinkToFit="1"/>
      <protection locked="0"/>
    </xf>
    <xf numFmtId="0" fontId="6" fillId="0" borderId="66"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shrinkToFit="1"/>
      <protection locked="0"/>
    </xf>
    <xf numFmtId="0" fontId="6" fillId="0" borderId="71" xfId="0" applyFont="1" applyBorder="1" applyAlignment="1" applyProtection="1">
      <alignment horizontal="center" vertical="center" shrinkToFit="1"/>
      <protection locked="0"/>
    </xf>
    <xf numFmtId="0" fontId="6" fillId="28" borderId="44" xfId="0" applyFont="1" applyFill="1" applyBorder="1" applyAlignment="1">
      <alignment horizontal="center" vertical="center" shrinkToFit="1"/>
    </xf>
    <xf numFmtId="0" fontId="6" fillId="28" borderId="86"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179" fontId="6" fillId="0" borderId="0" xfId="0" quotePrefix="1" applyNumberFormat="1" applyFont="1" applyAlignment="1">
      <alignment horizontal="right" vertical="center"/>
    </xf>
    <xf numFmtId="0" fontId="6" fillId="0" borderId="0" xfId="0" quotePrefix="1" applyFont="1" applyAlignment="1">
      <alignment horizontal="right" vertical="center"/>
    </xf>
    <xf numFmtId="179" fontId="6" fillId="0" borderId="0" xfId="0" quotePrefix="1" applyNumberFormat="1" applyFont="1" applyAlignment="1">
      <alignment horizontal="right"/>
    </xf>
    <xf numFmtId="0" fontId="6" fillId="41" borderId="66" xfId="0" applyFont="1" applyFill="1" applyBorder="1" applyAlignment="1">
      <alignment horizontal="center" vertical="center"/>
    </xf>
    <xf numFmtId="0" fontId="6" fillId="41" borderId="68" xfId="0" applyFont="1" applyFill="1" applyBorder="1" applyAlignment="1">
      <alignment horizontal="center" vertical="center"/>
    </xf>
    <xf numFmtId="0" fontId="6" fillId="37" borderId="63" xfId="0" applyFont="1" applyFill="1" applyBorder="1" applyAlignment="1">
      <alignment horizontal="center" vertical="center"/>
    </xf>
    <xf numFmtId="0" fontId="6" fillId="37" borderId="65" xfId="0" applyFont="1" applyFill="1" applyBorder="1" applyAlignment="1">
      <alignment horizontal="center" vertical="center"/>
    </xf>
    <xf numFmtId="0" fontId="6" fillId="37" borderId="66" xfId="0" applyFont="1" applyFill="1" applyBorder="1" applyAlignment="1">
      <alignment horizontal="center" vertical="center"/>
    </xf>
    <xf numFmtId="0" fontId="6" fillId="37" borderId="68" xfId="0" applyFont="1" applyFill="1" applyBorder="1" applyAlignment="1">
      <alignment horizontal="center" vertical="center"/>
    </xf>
    <xf numFmtId="0" fontId="6" fillId="41" borderId="69" xfId="0" applyFont="1" applyFill="1" applyBorder="1" applyAlignment="1">
      <alignment horizontal="center" vertical="center"/>
    </xf>
    <xf numFmtId="0" fontId="6" fillId="41" borderId="71" xfId="0" applyFont="1" applyFill="1" applyBorder="1" applyAlignment="1">
      <alignment horizontal="center" vertical="center"/>
    </xf>
    <xf numFmtId="0" fontId="7" fillId="0" borderId="12" xfId="0" applyFont="1" applyBorder="1" applyAlignment="1">
      <alignment horizontal="center" vertical="center"/>
    </xf>
    <xf numFmtId="0" fontId="52" fillId="37" borderId="10" xfId="0" applyFont="1" applyFill="1" applyBorder="1" applyAlignment="1">
      <alignment horizontal="center" vertical="center"/>
    </xf>
    <xf numFmtId="0" fontId="52" fillId="37" borderId="17" xfId="0" applyFont="1" applyFill="1" applyBorder="1" applyAlignment="1">
      <alignment horizontal="center" vertical="center"/>
    </xf>
    <xf numFmtId="0" fontId="52" fillId="37" borderId="18" xfId="0" applyFont="1" applyFill="1" applyBorder="1" applyAlignment="1">
      <alignment horizontal="center" vertical="center"/>
    </xf>
    <xf numFmtId="0" fontId="72" fillId="0" borderId="31" xfId="0" applyFont="1" applyBorder="1" applyAlignment="1">
      <alignment horizontal="left" vertical="center" wrapText="1"/>
    </xf>
    <xf numFmtId="0" fontId="72" fillId="0" borderId="0" xfId="0" applyFont="1" applyAlignment="1">
      <alignment horizontal="left" vertical="center" wrapText="1"/>
    </xf>
    <xf numFmtId="0" fontId="72" fillId="0" borderId="0" xfId="0" applyFont="1" applyAlignment="1">
      <alignment horizontal="left" vertical="center"/>
    </xf>
    <xf numFmtId="0" fontId="7" fillId="0" borderId="0" xfId="0" applyFont="1" applyAlignment="1">
      <alignment horizontal="center" vertical="center"/>
    </xf>
    <xf numFmtId="41" fontId="42" fillId="26" borderId="10" xfId="0" applyNumberFormat="1" applyFont="1" applyFill="1" applyBorder="1" applyAlignment="1">
      <alignment horizontal="center" vertical="center" wrapText="1"/>
    </xf>
    <xf numFmtId="41" fontId="42" fillId="26" borderId="16" xfId="0" applyNumberFormat="1" applyFont="1" applyFill="1" applyBorder="1" applyAlignment="1">
      <alignment horizontal="center" vertical="center" wrapText="1"/>
    </xf>
    <xf numFmtId="0" fontId="6" fillId="25" borderId="30" xfId="0" applyFont="1" applyFill="1" applyBorder="1" applyAlignment="1">
      <alignment horizontal="center" vertical="center" shrinkToFit="1"/>
    </xf>
    <xf numFmtId="0" fontId="6" fillId="25" borderId="10" xfId="0" applyFont="1" applyFill="1" applyBorder="1" applyAlignment="1">
      <alignment horizontal="center" vertical="center" shrinkToFit="1"/>
    </xf>
    <xf numFmtId="0" fontId="42" fillId="38" borderId="11" xfId="0" applyFont="1" applyFill="1" applyBorder="1" applyAlignment="1">
      <alignment horizontal="center" vertical="center" wrapText="1"/>
    </xf>
    <xf numFmtId="0" fontId="42" fillId="38" borderId="29" xfId="0" applyFont="1" applyFill="1" applyBorder="1" applyAlignment="1">
      <alignment horizontal="center" vertical="center" wrapText="1"/>
    </xf>
    <xf numFmtId="0" fontId="42" fillId="38" borderId="58" xfId="0" applyFont="1" applyFill="1" applyBorder="1" applyAlignment="1">
      <alignment horizontal="center" vertical="center" wrapText="1"/>
    </xf>
    <xf numFmtId="0" fontId="42" fillId="38" borderId="10" xfId="0" applyFont="1" applyFill="1" applyBorder="1" applyAlignment="1">
      <alignment horizontal="center" vertical="center" wrapText="1"/>
    </xf>
    <xf numFmtId="0" fontId="42" fillId="38" borderId="57" xfId="0" applyFont="1" applyFill="1" applyBorder="1" applyAlignment="1">
      <alignment horizontal="center" vertical="center" wrapText="1"/>
    </xf>
    <xf numFmtId="0" fontId="42" fillId="38" borderId="30" xfId="0" applyFont="1" applyFill="1" applyBorder="1" applyAlignment="1">
      <alignment horizontal="center" vertical="center" wrapText="1"/>
    </xf>
    <xf numFmtId="0" fontId="42" fillId="26" borderId="10" xfId="0" applyFont="1" applyFill="1" applyBorder="1" applyAlignment="1">
      <alignment horizontal="center" vertical="center" wrapText="1"/>
    </xf>
    <xf numFmtId="0" fontId="6" fillId="25" borderId="15" xfId="0" applyFont="1" applyFill="1" applyBorder="1" applyAlignment="1">
      <alignment horizontal="center" vertical="center" wrapText="1" shrinkToFit="1"/>
    </xf>
    <xf numFmtId="0" fontId="6" fillId="25" borderId="34" xfId="0" applyFont="1" applyFill="1" applyBorder="1" applyAlignment="1">
      <alignment horizontal="center" vertical="center" wrapText="1" shrinkToFit="1"/>
    </xf>
    <xf numFmtId="0" fontId="6" fillId="25" borderId="16" xfId="0" applyFont="1" applyFill="1" applyBorder="1" applyAlignment="1">
      <alignment horizontal="center" vertical="center" wrapText="1" shrinkToFit="1"/>
    </xf>
    <xf numFmtId="0" fontId="6" fillId="25" borderId="56" xfId="0" applyFont="1" applyFill="1" applyBorder="1" applyAlignment="1">
      <alignment horizontal="center" vertical="center" wrapText="1" shrinkToFit="1"/>
    </xf>
    <xf numFmtId="0" fontId="42" fillId="26" borderId="15" xfId="0" applyFont="1" applyFill="1" applyBorder="1" applyAlignment="1">
      <alignment horizontal="center" vertical="center" wrapText="1"/>
    </xf>
    <xf numFmtId="0" fontId="42" fillId="26" borderId="16" xfId="0" applyFont="1" applyFill="1" applyBorder="1" applyAlignment="1">
      <alignment horizontal="center" vertical="center" wrapText="1"/>
    </xf>
    <xf numFmtId="0" fontId="68" fillId="25" borderId="11" xfId="0" applyFont="1" applyFill="1" applyBorder="1" applyAlignment="1">
      <alignment horizontal="center" vertical="center" shrinkToFit="1"/>
    </xf>
    <xf numFmtId="0" fontId="68" fillId="25" borderId="29" xfId="0" applyFont="1" applyFill="1" applyBorder="1" applyAlignment="1">
      <alignment horizontal="center" vertical="center" shrinkToFit="1"/>
    </xf>
    <xf numFmtId="0" fontId="7" fillId="25" borderId="11" xfId="0" applyFont="1" applyFill="1" applyBorder="1" applyAlignment="1">
      <alignment horizontal="center" vertical="center" shrinkToFit="1"/>
    </xf>
    <xf numFmtId="0" fontId="7" fillId="25" borderId="29" xfId="0" applyFont="1" applyFill="1" applyBorder="1" applyAlignment="1">
      <alignment horizontal="center" vertical="center" shrinkToFit="1"/>
    </xf>
    <xf numFmtId="0" fontId="7" fillId="25" borderId="30" xfId="0" applyFont="1" applyFill="1" applyBorder="1" applyAlignment="1">
      <alignment horizontal="center" vertical="center" shrinkToFit="1"/>
    </xf>
    <xf numFmtId="0" fontId="47" fillId="38" borderId="15" xfId="0" applyFont="1" applyFill="1" applyBorder="1" applyAlignment="1">
      <alignment horizontal="center" vertical="center" wrapText="1"/>
    </xf>
    <xf numFmtId="0" fontId="47" fillId="38" borderId="34" xfId="0" applyFont="1" applyFill="1" applyBorder="1" applyAlignment="1">
      <alignment horizontal="center" vertical="center" wrapText="1"/>
    </xf>
    <xf numFmtId="0" fontId="42" fillId="38" borderId="15" xfId="0" applyFont="1" applyFill="1" applyBorder="1" applyAlignment="1">
      <alignment horizontal="center" vertical="center" wrapText="1"/>
    </xf>
    <xf numFmtId="0" fontId="42" fillId="38" borderId="34" xfId="0" applyFont="1" applyFill="1" applyBorder="1" applyAlignment="1">
      <alignment horizontal="center" vertical="center" wrapText="1"/>
    </xf>
    <xf numFmtId="0" fontId="42" fillId="38" borderId="16" xfId="0" applyFont="1" applyFill="1" applyBorder="1" applyAlignment="1">
      <alignment horizontal="center" vertical="center" wrapText="1"/>
    </xf>
    <xf numFmtId="0" fontId="42" fillId="39" borderId="11" xfId="0" applyFont="1" applyFill="1" applyBorder="1" applyAlignment="1">
      <alignment horizontal="center" vertical="center" wrapText="1"/>
    </xf>
    <xf numFmtId="0" fontId="42" fillId="39" borderId="30" xfId="0" applyFont="1" applyFill="1" applyBorder="1" applyAlignment="1">
      <alignment horizontal="center" vertical="center" wrapText="1"/>
    </xf>
    <xf numFmtId="176" fontId="49" fillId="41" borderId="29" xfId="0" applyNumberFormat="1" applyFont="1" applyFill="1" applyBorder="1" applyAlignment="1" applyProtection="1">
      <alignment horizontal="center" vertical="center" shrinkToFit="1"/>
      <protection locked="0"/>
    </xf>
    <xf numFmtId="0" fontId="42" fillId="38" borderId="10" xfId="0" applyFont="1" applyFill="1" applyBorder="1" applyAlignment="1">
      <alignment horizontal="center" vertical="center" textRotation="255" wrapText="1"/>
    </xf>
    <xf numFmtId="0" fontId="7" fillId="37" borderId="10" xfId="0" applyFont="1" applyFill="1" applyBorder="1" applyAlignment="1">
      <alignment horizontal="left" vertical="center" shrinkToFit="1"/>
    </xf>
    <xf numFmtId="0" fontId="6" fillId="0" borderId="58"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57" xfId="0" applyFont="1" applyBorder="1" applyAlignment="1">
      <alignment horizontal="center" vertical="center" wrapText="1" shrinkToFit="1"/>
    </xf>
    <xf numFmtId="0" fontId="8" fillId="0" borderId="30" xfId="0" applyFont="1" applyBorder="1" applyAlignment="1">
      <alignment horizontal="center" vertical="center"/>
    </xf>
    <xf numFmtId="0" fontId="6" fillId="0" borderId="16" xfId="0" applyFont="1" applyBorder="1" applyAlignment="1">
      <alignment horizontal="center" vertical="center" shrinkToFit="1"/>
    </xf>
    <xf numFmtId="0" fontId="7" fillId="37" borderId="11" xfId="0" applyFont="1" applyFill="1" applyBorder="1" applyAlignment="1">
      <alignment horizontal="center" vertical="center" shrinkToFit="1"/>
    </xf>
    <xf numFmtId="0" fontId="7" fillId="37" borderId="30" xfId="0" applyFont="1" applyFill="1" applyBorder="1" applyAlignment="1">
      <alignment horizontal="center" vertical="center" shrinkToFit="1"/>
    </xf>
    <xf numFmtId="0" fontId="6" fillId="0" borderId="15"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66" fillId="0" borderId="10" xfId="0" applyFont="1" applyBorder="1" applyAlignment="1">
      <alignment horizontal="center" vertical="center" wrapText="1" shrinkToFit="1"/>
    </xf>
    <xf numFmtId="0" fontId="9" fillId="30" borderId="29" xfId="0" applyFont="1" applyFill="1" applyBorder="1" applyAlignment="1">
      <alignment horizontal="center" vertical="center" wrapText="1" shrinkToFit="1"/>
    </xf>
    <xf numFmtId="0" fontId="6" fillId="24" borderId="58" xfId="0" applyFont="1" applyFill="1" applyBorder="1" applyAlignment="1">
      <alignment horizontal="center" vertical="center" wrapText="1"/>
    </xf>
    <xf numFmtId="0" fontId="6" fillId="24" borderId="10" xfId="0" applyFont="1" applyFill="1" applyBorder="1" applyAlignment="1">
      <alignment horizontal="center" vertical="center" wrapText="1"/>
    </xf>
    <xf numFmtId="0" fontId="6" fillId="24" borderId="57" xfId="0" applyFont="1" applyFill="1" applyBorder="1" applyAlignment="1">
      <alignment horizontal="center" vertical="center" wrapText="1"/>
    </xf>
    <xf numFmtId="0" fontId="6" fillId="26" borderId="10" xfId="0" applyFont="1" applyFill="1" applyBorder="1" applyAlignment="1">
      <alignment horizontal="center" vertical="center" shrinkToFit="1"/>
    </xf>
    <xf numFmtId="0" fontId="6" fillId="26" borderId="57" xfId="0" applyFont="1" applyFill="1" applyBorder="1" applyAlignment="1">
      <alignment horizontal="center" vertical="center" shrinkToFit="1"/>
    </xf>
    <xf numFmtId="0" fontId="6" fillId="0" borderId="10" xfId="0" applyFont="1" applyBorder="1" applyAlignment="1">
      <alignment horizontal="center" vertical="center" textRotation="255"/>
    </xf>
    <xf numFmtId="0" fontId="6" fillId="0" borderId="31" xfId="0" applyFont="1" applyBorder="1" applyAlignment="1">
      <alignment horizontal="center"/>
    </xf>
    <xf numFmtId="0" fontId="6" fillId="0" borderId="0" xfId="0" applyFont="1" applyAlignment="1">
      <alignment horizontal="center"/>
    </xf>
    <xf numFmtId="0" fontId="6" fillId="0" borderId="31" xfId="0" applyFont="1" applyBorder="1" applyAlignment="1">
      <alignment horizontal="center" vertical="center" textRotation="255"/>
    </xf>
    <xf numFmtId="0" fontId="6" fillId="0" borderId="0" xfId="0" applyFont="1" applyAlignment="1">
      <alignment horizontal="center" vertical="center" textRotation="255"/>
    </xf>
    <xf numFmtId="0" fontId="42" fillId="26" borderId="10" xfId="0" applyFont="1" applyFill="1" applyBorder="1" applyAlignment="1">
      <alignment horizontal="center"/>
    </xf>
    <xf numFmtId="41" fontId="42" fillId="27" borderId="10" xfId="0" applyNumberFormat="1" applyFont="1" applyFill="1" applyBorder="1" applyAlignment="1">
      <alignment horizontal="center" vertical="center" wrapText="1"/>
    </xf>
    <xf numFmtId="0" fontId="42" fillId="27" borderId="10" xfId="0" applyFont="1" applyFill="1" applyBorder="1" applyAlignment="1">
      <alignment horizontal="center"/>
    </xf>
    <xf numFmtId="41" fontId="42" fillId="24" borderId="32" xfId="0" applyNumberFormat="1" applyFont="1" applyFill="1" applyBorder="1" applyAlignment="1">
      <alignment horizontal="center" vertical="center" wrapText="1"/>
    </xf>
    <xf numFmtId="41" fontId="42" fillId="24" borderId="33" xfId="0" applyNumberFormat="1" applyFont="1" applyFill="1" applyBorder="1" applyAlignment="1">
      <alignment horizontal="center" vertical="center" wrapText="1"/>
    </xf>
    <xf numFmtId="41" fontId="42" fillId="24" borderId="13" xfId="0" applyNumberFormat="1" applyFont="1" applyFill="1" applyBorder="1" applyAlignment="1">
      <alignment horizontal="center" vertical="center" wrapText="1"/>
    </xf>
    <xf numFmtId="41" fontId="42" fillId="24" borderId="19" xfId="0" applyNumberFormat="1" applyFont="1" applyFill="1" applyBorder="1" applyAlignment="1">
      <alignment horizontal="center" vertical="center" wrapText="1"/>
    </xf>
    <xf numFmtId="41" fontId="42" fillId="24" borderId="12" xfId="0" applyNumberFormat="1" applyFont="1" applyFill="1" applyBorder="1" applyAlignment="1">
      <alignment horizontal="center" vertical="center" wrapText="1"/>
    </xf>
    <xf numFmtId="41" fontId="42" fillId="24" borderId="14" xfId="0" applyNumberFormat="1" applyFont="1" applyFill="1" applyBorder="1" applyAlignment="1">
      <alignment horizontal="center" vertical="center" wrapText="1"/>
    </xf>
    <xf numFmtId="0" fontId="6" fillId="0" borderId="15" xfId="0" applyFont="1" applyBorder="1" applyAlignment="1">
      <alignment horizontal="center" vertical="center"/>
    </xf>
    <xf numFmtId="0" fontId="6" fillId="0" borderId="34" xfId="0" applyFont="1" applyBorder="1" applyAlignment="1">
      <alignment horizontal="center" vertical="center"/>
    </xf>
    <xf numFmtId="0" fontId="6" fillId="0" borderId="16" xfId="0" applyFont="1" applyBorder="1" applyAlignment="1">
      <alignment horizontal="center" vertical="center"/>
    </xf>
    <xf numFmtId="0" fontId="6" fillId="28" borderId="32" xfId="0" applyFont="1" applyFill="1" applyBorder="1" applyAlignment="1">
      <alignment horizontal="center" vertical="center" wrapText="1"/>
    </xf>
    <xf numFmtId="0" fontId="6" fillId="28" borderId="33" xfId="0" applyFont="1" applyFill="1" applyBorder="1" applyAlignment="1">
      <alignment horizontal="center" vertical="center" wrapText="1"/>
    </xf>
    <xf numFmtId="0" fontId="6" fillId="28" borderId="13" xfId="0" applyFont="1" applyFill="1" applyBorder="1" applyAlignment="1">
      <alignment horizontal="center" vertical="center" wrapText="1"/>
    </xf>
    <xf numFmtId="0" fontId="6" fillId="28" borderId="19"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6" fillId="28" borderId="14" xfId="0" applyFont="1" applyFill="1" applyBorder="1" applyAlignment="1">
      <alignment horizontal="center" vertical="center" wrapText="1"/>
    </xf>
    <xf numFmtId="0" fontId="6" fillId="25" borderId="11" xfId="0" applyFont="1" applyFill="1" applyBorder="1" applyAlignment="1">
      <alignment horizontal="center" vertical="center" shrinkToFit="1"/>
    </xf>
    <xf numFmtId="0" fontId="6" fillId="0" borderId="0" xfId="0" applyFont="1" applyAlignment="1">
      <alignment horizontal="center" vertical="center"/>
    </xf>
    <xf numFmtId="0" fontId="71" fillId="37" borderId="11" xfId="0" applyFont="1" applyFill="1" applyBorder="1" applyAlignment="1">
      <alignment horizontal="left" vertical="center" shrinkToFit="1"/>
    </xf>
    <xf numFmtId="0" fontId="71" fillId="37" borderId="29" xfId="0" applyFont="1" applyFill="1" applyBorder="1" applyAlignment="1">
      <alignment horizontal="left" vertical="center" shrinkToFit="1"/>
    </xf>
    <xf numFmtId="0" fontId="71" fillId="37" borderId="29" xfId="0" applyFont="1" applyFill="1" applyBorder="1" applyAlignment="1">
      <alignment horizontal="center" vertical="center" wrapText="1" shrinkToFit="1"/>
    </xf>
    <xf numFmtId="0" fontId="71" fillId="37" borderId="29" xfId="0" applyFont="1" applyFill="1" applyBorder="1" applyAlignment="1">
      <alignment horizontal="center" vertical="center" shrinkToFit="1"/>
    </xf>
    <xf numFmtId="176" fontId="71" fillId="37" borderId="29" xfId="0" applyNumberFormat="1" applyFont="1" applyFill="1" applyBorder="1" applyAlignment="1">
      <alignment horizontal="center" vertical="center" shrinkToFit="1"/>
    </xf>
    <xf numFmtId="176" fontId="71" fillId="37" borderId="30" xfId="0" applyNumberFormat="1" applyFont="1" applyFill="1" applyBorder="1" applyAlignment="1">
      <alignment horizontal="center" vertical="center" shrinkToFit="1"/>
    </xf>
    <xf numFmtId="0" fontId="8" fillId="37" borderId="13" xfId="0" applyFont="1" applyFill="1" applyBorder="1" applyAlignment="1">
      <alignment horizontal="center" vertical="center" shrinkToFit="1"/>
    </xf>
    <xf numFmtId="0" fontId="8" fillId="37" borderId="15" xfId="0" applyFont="1" applyFill="1" applyBorder="1" applyAlignment="1">
      <alignment horizontal="center" vertical="center" shrinkToFit="1"/>
    </xf>
    <xf numFmtId="179" fontId="42" fillId="0" borderId="11" xfId="0" applyNumberFormat="1" applyFont="1" applyBorder="1" applyAlignment="1" applyProtection="1">
      <alignment horizontal="center" vertical="center" shrinkToFit="1"/>
      <protection locked="0"/>
    </xf>
    <xf numFmtId="0" fontId="42" fillId="0" borderId="30" xfId="0" applyFont="1" applyBorder="1" applyAlignment="1" applyProtection="1">
      <alignment horizontal="center" vertical="center" shrinkToFit="1"/>
      <protection locked="0"/>
    </xf>
    <xf numFmtId="0" fontId="42" fillId="0" borderId="11" xfId="0" applyFont="1" applyBorder="1" applyAlignment="1" applyProtection="1">
      <alignment horizontal="center" vertical="center" shrinkToFit="1"/>
      <protection locked="0"/>
    </xf>
    <xf numFmtId="0" fontId="69" fillId="37" borderId="19" xfId="0" applyFont="1" applyFill="1" applyBorder="1" applyAlignment="1">
      <alignment horizontal="center" vertical="center" wrapText="1"/>
    </xf>
    <xf numFmtId="0" fontId="69" fillId="37" borderId="14" xfId="0" applyFont="1" applyFill="1" applyBorder="1" applyAlignment="1">
      <alignment horizontal="center" vertical="center" wrapText="1"/>
    </xf>
    <xf numFmtId="0" fontId="8" fillId="0" borderId="0" xfId="0" applyFont="1" applyAlignment="1">
      <alignment horizontal="center" vertical="center"/>
    </xf>
    <xf numFmtId="0" fontId="5" fillId="37" borderId="32" xfId="0" applyFont="1" applyFill="1" applyBorder="1" applyAlignment="1">
      <alignment horizontal="center" vertical="center"/>
    </xf>
    <xf numFmtId="0" fontId="5" fillId="37" borderId="13" xfId="0" applyFont="1" applyFill="1" applyBorder="1" applyAlignment="1">
      <alignment horizontal="center" vertical="center"/>
    </xf>
    <xf numFmtId="0" fontId="5" fillId="37" borderId="31" xfId="0" applyFont="1" applyFill="1" applyBorder="1" applyAlignment="1">
      <alignment horizontal="center" vertical="center"/>
    </xf>
    <xf numFmtId="0" fontId="5" fillId="37" borderId="54" xfId="0" applyFont="1" applyFill="1" applyBorder="1" applyAlignment="1">
      <alignment horizontal="center" vertical="center"/>
    </xf>
    <xf numFmtId="0" fontId="5" fillId="37" borderId="19" xfId="0" applyFont="1" applyFill="1" applyBorder="1" applyAlignment="1">
      <alignment horizontal="center" vertical="center"/>
    </xf>
    <xf numFmtId="0" fontId="5" fillId="37" borderId="14" xfId="0" applyFont="1" applyFill="1" applyBorder="1" applyAlignment="1">
      <alignment horizontal="center" vertical="center"/>
    </xf>
    <xf numFmtId="0" fontId="49" fillId="0" borderId="0" xfId="0" applyFont="1" applyAlignment="1">
      <alignment horizontal="center" vertical="center"/>
    </xf>
    <xf numFmtId="0" fontId="8" fillId="25" borderId="56" xfId="0" applyFont="1" applyFill="1" applyBorder="1" applyAlignment="1">
      <alignment horizontal="center" vertical="center" wrapText="1" shrinkToFit="1"/>
    </xf>
    <xf numFmtId="0" fontId="8" fillId="25" borderId="34" xfId="0" applyFont="1" applyFill="1" applyBorder="1" applyAlignment="1">
      <alignment horizontal="center" vertical="center" wrapText="1" shrinkToFit="1"/>
    </xf>
    <xf numFmtId="0" fontId="8" fillId="25" borderId="16" xfId="0" applyFont="1" applyFill="1" applyBorder="1" applyAlignment="1">
      <alignment horizontal="center" vertical="center" wrapText="1" shrinkToFit="1"/>
    </xf>
    <xf numFmtId="0" fontId="8" fillId="25" borderId="15" xfId="0" applyFont="1" applyFill="1" applyBorder="1" applyAlignment="1">
      <alignment horizontal="center" vertical="center" wrapText="1" shrinkToFit="1"/>
    </xf>
    <xf numFmtId="41" fontId="70" fillId="37" borderId="10" xfId="0" applyNumberFormat="1" applyFont="1" applyFill="1" applyBorder="1" applyAlignment="1">
      <alignment horizontal="center" vertical="center" wrapText="1"/>
    </xf>
    <xf numFmtId="0" fontId="69" fillId="37" borderId="11" xfId="0" applyFont="1" applyFill="1" applyBorder="1" applyAlignment="1">
      <alignment horizontal="center" vertical="center" wrapText="1"/>
    </xf>
    <xf numFmtId="0" fontId="69" fillId="37" borderId="30" xfId="0" applyFont="1" applyFill="1" applyBorder="1" applyAlignment="1">
      <alignment horizontal="center" vertical="center" wrapText="1"/>
    </xf>
    <xf numFmtId="0" fontId="9" fillId="32" borderId="41" xfId="0" applyFont="1" applyFill="1" applyBorder="1" applyAlignment="1">
      <alignment horizontal="center" vertical="center" wrapText="1"/>
    </xf>
    <xf numFmtId="0" fontId="9" fillId="32" borderId="36" xfId="0" applyFont="1" applyFill="1" applyBorder="1" applyAlignment="1">
      <alignment horizontal="center" vertical="center" wrapText="1"/>
    </xf>
    <xf numFmtId="0" fontId="52" fillId="32" borderId="41" xfId="0" applyFont="1" applyFill="1" applyBorder="1" applyAlignment="1">
      <alignment horizontal="center" vertical="center" shrinkToFit="1"/>
    </xf>
    <xf numFmtId="0" fontId="52" fillId="32" borderId="36" xfId="0" applyFont="1" applyFill="1" applyBorder="1" applyAlignment="1">
      <alignment horizontal="center" vertical="center" shrinkToFit="1"/>
    </xf>
    <xf numFmtId="0" fontId="53" fillId="0" borderId="0" xfId="0" applyFont="1" applyAlignment="1">
      <alignment horizontal="center" vertical="center"/>
    </xf>
    <xf numFmtId="0" fontId="54" fillId="35" borderId="35" xfId="0" applyFont="1" applyFill="1" applyBorder="1" applyAlignment="1">
      <alignment horizontal="center" vertical="center" shrinkToFit="1"/>
    </xf>
    <xf numFmtId="0" fontId="54" fillId="35" borderId="36" xfId="0" applyFont="1" applyFill="1" applyBorder="1" applyAlignment="1">
      <alignment horizontal="center" vertical="center" shrinkToFit="1"/>
    </xf>
    <xf numFmtId="0" fontId="54" fillId="35" borderId="37" xfId="0" applyFont="1" applyFill="1" applyBorder="1" applyAlignment="1">
      <alignment horizontal="center" vertical="center" shrinkToFit="1"/>
    </xf>
    <xf numFmtId="41" fontId="42" fillId="37" borderId="11" xfId="0" applyNumberFormat="1" applyFont="1" applyFill="1" applyBorder="1" applyAlignment="1">
      <alignment horizontal="center" vertical="center" wrapText="1"/>
    </xf>
    <xf numFmtId="41" fontId="42" fillId="37" borderId="29" xfId="0" applyNumberFormat="1" applyFont="1" applyFill="1" applyBorder="1" applyAlignment="1">
      <alignment horizontal="center" vertical="center" wrapText="1"/>
    </xf>
    <xf numFmtId="41" fontId="42" fillId="37" borderId="30" xfId="0" applyNumberFormat="1" applyFont="1" applyFill="1" applyBorder="1" applyAlignment="1">
      <alignment horizontal="center" vertical="center" wrapText="1"/>
    </xf>
    <xf numFmtId="0" fontId="7" fillId="37" borderId="29" xfId="0" applyFont="1" applyFill="1" applyBorder="1" applyAlignment="1">
      <alignment horizontal="center" vertical="center" shrinkToFit="1"/>
    </xf>
    <xf numFmtId="0" fontId="6" fillId="37" borderId="11" xfId="0" applyFont="1" applyFill="1" applyBorder="1" applyAlignment="1">
      <alignment horizontal="center" vertical="center" shrinkToFit="1"/>
    </xf>
    <xf numFmtId="0" fontId="6" fillId="37" borderId="30" xfId="0" applyFont="1" applyFill="1" applyBorder="1" applyAlignment="1">
      <alignment horizontal="center" vertical="center" shrinkToFit="1"/>
    </xf>
    <xf numFmtId="0" fontId="6" fillId="37" borderId="15" xfId="0" applyFont="1" applyFill="1" applyBorder="1" applyAlignment="1">
      <alignment horizontal="center" vertical="center" shrinkToFit="1"/>
    </xf>
    <xf numFmtId="0" fontId="6" fillId="37" borderId="34" xfId="0" applyFont="1" applyFill="1" applyBorder="1" applyAlignment="1">
      <alignment horizontal="center" vertical="center" shrinkToFit="1"/>
    </xf>
    <xf numFmtId="0" fontId="6" fillId="37" borderId="16" xfId="0" applyFont="1" applyFill="1" applyBorder="1" applyAlignment="1">
      <alignment horizontal="center" vertical="center" shrinkToFit="1"/>
    </xf>
    <xf numFmtId="0" fontId="9" fillId="32" borderId="35" xfId="0" applyFont="1" applyFill="1" applyBorder="1" applyAlignment="1">
      <alignment horizontal="center" vertical="center"/>
    </xf>
    <xf numFmtId="0" fontId="9" fillId="32" borderId="38" xfId="0" applyFont="1" applyFill="1" applyBorder="1" applyAlignment="1">
      <alignment horizontal="center" vertical="center"/>
    </xf>
    <xf numFmtId="0" fontId="52" fillId="32" borderId="35" xfId="0" applyFont="1" applyFill="1" applyBorder="1" applyAlignment="1">
      <alignment horizontal="center" vertical="center" shrinkToFit="1"/>
    </xf>
    <xf numFmtId="0" fontId="52" fillId="32" borderId="38" xfId="0" applyFont="1" applyFill="1" applyBorder="1" applyAlignment="1">
      <alignment horizontal="center" vertical="center" shrinkToFit="1"/>
    </xf>
    <xf numFmtId="0" fontId="9" fillId="32" borderId="39" xfId="0" applyFont="1" applyFill="1" applyBorder="1" applyAlignment="1">
      <alignment horizontal="center" vertical="center"/>
    </xf>
    <xf numFmtId="0" fontId="9" fillId="32" borderId="40" xfId="0" applyFont="1" applyFill="1" applyBorder="1" applyAlignment="1">
      <alignment horizontal="center" vertical="center"/>
    </xf>
    <xf numFmtId="0" fontId="52" fillId="32" borderId="37" xfId="0" applyFont="1" applyFill="1" applyBorder="1" applyAlignment="1">
      <alignment horizontal="center" vertical="center" shrinkToFit="1"/>
    </xf>
    <xf numFmtId="0" fontId="9" fillId="32" borderId="36" xfId="0" applyFont="1" applyFill="1" applyBorder="1" applyAlignment="1">
      <alignment horizontal="center" vertical="center"/>
    </xf>
    <xf numFmtId="0" fontId="6" fillId="0" borderId="1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10" xfId="0" applyFont="1" applyBorder="1" applyAlignment="1">
      <alignment horizontal="center" vertical="center"/>
    </xf>
    <xf numFmtId="41" fontId="10" fillId="0" borderId="0" xfId="0" applyNumberFormat="1" applyFont="1" applyAlignment="1" applyProtection="1">
      <alignment horizontal="left" vertical="center"/>
      <protection locked="0"/>
    </xf>
    <xf numFmtId="0" fontId="10" fillId="0" borderId="1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6" xfId="0" applyFont="1" applyBorder="1" applyAlignment="1">
      <alignment horizontal="center" vertical="center" wrapText="1"/>
    </xf>
    <xf numFmtId="0" fontId="10" fillId="0" borderId="30"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44"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11" fillId="0" borderId="0" xfId="0" applyFont="1" applyAlignment="1" applyProtection="1">
      <alignment horizontal="justify" vertical="top" wrapText="1"/>
      <protection locked="0"/>
    </xf>
    <xf numFmtId="0" fontId="11" fillId="0" borderId="0" xfId="0" applyFont="1" applyAlignment="1" applyProtection="1">
      <alignment horizontal="justify" vertical="center" wrapText="1"/>
      <protection locked="0"/>
    </xf>
    <xf numFmtId="0" fontId="11" fillId="0" borderId="0" xfId="0" applyFont="1" applyAlignment="1" applyProtection="1">
      <alignment horizontal="justify" vertical="center"/>
      <protection locked="0"/>
    </xf>
    <xf numFmtId="0" fontId="43" fillId="0" borderId="0" xfId="0" applyFont="1" applyAlignment="1" applyProtection="1">
      <alignment horizontal="justify" vertical="top" wrapText="1"/>
      <protection locked="0"/>
    </xf>
    <xf numFmtId="0" fontId="11" fillId="0" borderId="0" xfId="0" applyFont="1" applyAlignment="1" applyProtection="1">
      <alignment horizontal="left" vertical="top" wrapText="1"/>
      <protection locked="0"/>
    </xf>
    <xf numFmtId="0" fontId="56" fillId="0" borderId="0" xfId="0" applyFont="1" applyAlignment="1">
      <alignment horizontal="center" vertical="center" wrapText="1"/>
    </xf>
    <xf numFmtId="0" fontId="45" fillId="0" borderId="0" xfId="0" applyFont="1" applyAlignment="1">
      <alignment horizontal="right" vertical="center"/>
    </xf>
    <xf numFmtId="0" fontId="6" fillId="0" borderId="3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10" xfId="0" applyFont="1" applyBorder="1" applyAlignment="1">
      <alignment horizontal="justify" vertical="center" wrapText="1"/>
    </xf>
    <xf numFmtId="0" fontId="11" fillId="0" borderId="10" xfId="0" applyFont="1" applyBorder="1" applyAlignment="1">
      <alignment horizontal="center" vertical="center"/>
    </xf>
    <xf numFmtId="0" fontId="6" fillId="0" borderId="32" xfId="0" applyFont="1" applyBorder="1" applyAlignment="1">
      <alignment horizontal="center" vertical="center"/>
    </xf>
    <xf numFmtId="0" fontId="6" fillId="0" borderId="13" xfId="0" applyFont="1" applyBorder="1" applyAlignment="1">
      <alignment horizontal="center" vertical="center"/>
    </xf>
    <xf numFmtId="0" fontId="10" fillId="0" borderId="45" xfId="0" applyFont="1" applyBorder="1" applyAlignment="1">
      <alignment horizontal="center" vertical="center" wrapText="1"/>
    </xf>
    <xf numFmtId="0" fontId="10" fillId="0" borderId="18" xfId="0" applyFont="1" applyBorder="1" applyAlignment="1">
      <alignment horizontal="center" vertical="center" wrapText="1"/>
    </xf>
    <xf numFmtId="0" fontId="6" fillId="0" borderId="33" xfId="0" applyFont="1" applyBorder="1" applyAlignment="1">
      <alignment horizontal="center" vertical="center"/>
    </xf>
    <xf numFmtId="0" fontId="11" fillId="0" borderId="50"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7" xfId="0" applyFont="1" applyBorder="1" applyAlignment="1">
      <alignment horizontal="center" vertical="center" wrapText="1"/>
    </xf>
    <xf numFmtId="0" fontId="11" fillId="0" borderId="40" xfId="0" applyFont="1" applyBorder="1" applyAlignment="1">
      <alignment horizontal="center" vertical="center" wrapText="1"/>
    </xf>
    <xf numFmtId="0" fontId="56" fillId="0" borderId="0" xfId="0" applyFont="1" applyAlignment="1">
      <alignment horizontal="center" wrapText="1"/>
    </xf>
    <xf numFmtId="0" fontId="45" fillId="0" borderId="0" xfId="0" applyFont="1" applyAlignment="1">
      <alignment horizontal="center" vertical="center"/>
    </xf>
    <xf numFmtId="0" fontId="6" fillId="0" borderId="24"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0" xfId="0" applyFont="1" applyBorder="1" applyAlignment="1">
      <alignment horizontal="center" vertical="center" wrapText="1"/>
    </xf>
    <xf numFmtId="49" fontId="9" fillId="0" borderId="10" xfId="0" applyNumberFormat="1"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6" fillId="0" borderId="53" xfId="0" applyFont="1" applyBorder="1" applyAlignment="1">
      <alignment horizontal="center" vertical="center" wrapText="1"/>
    </xf>
    <xf numFmtId="0" fontId="11" fillId="0" borderId="0" xfId="0" applyFont="1" applyAlignment="1">
      <alignment horizontal="justify" vertical="top"/>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41" fontId="46" fillId="0" borderId="27" xfId="0" applyNumberFormat="1" applyFont="1" applyBorder="1" applyAlignment="1">
      <alignment horizontal="center" vertical="center" wrapText="1"/>
    </xf>
    <xf numFmtId="0" fontId="46" fillId="0" borderId="10" xfId="0" applyFont="1" applyBorder="1"/>
    <xf numFmtId="41" fontId="46" fillId="0" borderId="10" xfId="0" applyNumberFormat="1" applyFont="1" applyBorder="1" applyAlignment="1">
      <alignment horizontal="center" vertical="center" wrapText="1"/>
    </xf>
    <xf numFmtId="0" fontId="46" fillId="0" borderId="10" xfId="0" applyFont="1" applyBorder="1" applyAlignment="1">
      <alignment horizontal="center" vertical="center"/>
    </xf>
    <xf numFmtId="49" fontId="11" fillId="0" borderId="0" xfId="0" applyNumberFormat="1" applyFont="1" applyAlignment="1">
      <alignment horizontal="justify" vertical="top"/>
    </xf>
    <xf numFmtId="0" fontId="10" fillId="0" borderId="0" xfId="0" applyFont="1" applyAlignment="1" applyProtection="1">
      <alignment horizontal="left" vertical="center"/>
      <protection locked="0"/>
    </xf>
    <xf numFmtId="0" fontId="11" fillId="0" borderId="0" xfId="0" applyFont="1" applyAlignment="1">
      <alignment horizontal="justify" vertical="center" wrapText="1"/>
    </xf>
    <xf numFmtId="0" fontId="43" fillId="0" borderId="0" xfId="0" applyFont="1" applyAlignment="1">
      <alignment horizontal="justify" vertical="center" wrapText="1"/>
    </xf>
    <xf numFmtId="0" fontId="60" fillId="0" borderId="0" xfId="0" applyFont="1" applyAlignment="1">
      <alignment horizontal="justify" vertical="center" wrapText="1"/>
    </xf>
    <xf numFmtId="0" fontId="10" fillId="0" borderId="15" xfId="0" applyFont="1" applyBorder="1" applyAlignment="1">
      <alignment horizontal="center" vertical="center" wrapText="1"/>
    </xf>
    <xf numFmtId="0" fontId="10" fillId="0" borderId="34" xfId="0" applyFont="1" applyBorder="1" applyAlignment="1">
      <alignment horizontal="center" vertical="center" wrapText="1"/>
    </xf>
    <xf numFmtId="0" fontId="61" fillId="0" borderId="16"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1" xfId="0" applyFont="1" applyBorder="1" applyAlignment="1">
      <alignment horizontal="center" vertical="center" wrapText="1"/>
    </xf>
    <xf numFmtId="0" fontId="61" fillId="0" borderId="19" xfId="0" applyFont="1" applyBorder="1" applyAlignment="1">
      <alignment horizontal="center" vertical="center" wrapText="1"/>
    </xf>
  </cellXfs>
  <cellStyles count="8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輔色1" xfId="7" builtinId="30" customBuiltin="1"/>
    <cellStyle name="20% - 輔色2" xfId="8" builtinId="34" customBuiltin="1"/>
    <cellStyle name="20% - 輔色3" xfId="9" builtinId="38" customBuiltin="1"/>
    <cellStyle name="20% - 輔色4" xfId="10" builtinId="42" customBuiltin="1"/>
    <cellStyle name="20% - 輔色5" xfId="11" builtinId="46" customBuiltin="1"/>
    <cellStyle name="20% - 輔色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輔色1" xfId="19" builtinId="31" customBuiltin="1"/>
    <cellStyle name="40% - 輔色2" xfId="20" builtinId="35" customBuiltin="1"/>
    <cellStyle name="40% - 輔色3" xfId="21" builtinId="39" customBuiltin="1"/>
    <cellStyle name="40% - 輔色4" xfId="22" builtinId="43" customBuiltin="1"/>
    <cellStyle name="40% - 輔色5" xfId="23" builtinId="47" customBuiltin="1"/>
    <cellStyle name="40% - 輔色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輔色1" xfId="31" builtinId="32" customBuiltin="1"/>
    <cellStyle name="60% - 輔色2" xfId="32" builtinId="36" customBuiltin="1"/>
    <cellStyle name="60% - 輔色3" xfId="33" builtinId="40" customBuiltin="1"/>
    <cellStyle name="60% - 輔色4" xfId="34" builtinId="44" customBuiltin="1"/>
    <cellStyle name="60% - 輔色5" xfId="35" builtinId="48" customBuiltin="1"/>
    <cellStyle name="60% - 輔色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Calculation" xfId="44" xr:uid="{00000000-0005-0000-0000-00002B000000}"/>
    <cellStyle name="Check Cell" xfId="45" xr:uid="{00000000-0005-0000-0000-00002C000000}"/>
    <cellStyle name="Explanatory Text" xfId="46" xr:uid="{00000000-0005-0000-0000-00002D000000}"/>
    <cellStyle name="Good" xfId="47" xr:uid="{00000000-0005-0000-0000-00002E000000}"/>
    <cellStyle name="Heading 1" xfId="48" xr:uid="{00000000-0005-0000-0000-00002F000000}"/>
    <cellStyle name="Heading 2" xfId="49" xr:uid="{00000000-0005-0000-0000-000030000000}"/>
    <cellStyle name="Heading 3" xfId="50" xr:uid="{00000000-0005-0000-0000-000031000000}"/>
    <cellStyle name="Heading 4" xfId="51" xr:uid="{00000000-0005-0000-0000-000032000000}"/>
    <cellStyle name="Input" xfId="52" xr:uid="{00000000-0005-0000-0000-000033000000}"/>
    <cellStyle name="Linked Cell" xfId="53" xr:uid="{00000000-0005-0000-0000-000034000000}"/>
    <cellStyle name="Neutral" xfId="54" xr:uid="{00000000-0005-0000-0000-000035000000}"/>
    <cellStyle name="Note" xfId="55" xr:uid="{00000000-0005-0000-0000-000036000000}"/>
    <cellStyle name="Output" xfId="56" xr:uid="{00000000-0005-0000-0000-000037000000}"/>
    <cellStyle name="Title" xfId="57" xr:uid="{00000000-0005-0000-0000-000038000000}"/>
    <cellStyle name="Total" xfId="58" xr:uid="{00000000-0005-0000-0000-000039000000}"/>
    <cellStyle name="Warning Text" xfId="59" xr:uid="{00000000-0005-0000-0000-00003A000000}"/>
    <cellStyle name="一般" xfId="0" builtinId="0"/>
    <cellStyle name="千分位" xfId="60" builtinId="3"/>
    <cellStyle name="中等" xfId="61" builtinId="28" customBuiltin="1"/>
    <cellStyle name="合計" xfId="62" builtinId="25" customBuiltin="1"/>
    <cellStyle name="好" xfId="63" builtinId="26" customBuiltin="1"/>
    <cellStyle name="計算方式" xfId="64" builtinId="22" customBuiltin="1"/>
    <cellStyle name="連結的儲存格" xfId="65" builtinId="24" customBuiltin="1"/>
    <cellStyle name="備註" xfId="66" builtinId="10" customBuiltin="1"/>
    <cellStyle name="說明文字" xfId="67" builtinId="53" customBuiltin="1"/>
    <cellStyle name="輔色1" xfId="68" builtinId="29" customBuiltin="1"/>
    <cellStyle name="輔色2" xfId="69" builtinId="33" customBuiltin="1"/>
    <cellStyle name="輔色3" xfId="70" builtinId="37" customBuiltin="1"/>
    <cellStyle name="輔色4" xfId="71" builtinId="41" customBuiltin="1"/>
    <cellStyle name="輔色5" xfId="72" builtinId="45" customBuiltin="1"/>
    <cellStyle name="輔色6" xfId="73" builtinId="49" customBuiltin="1"/>
    <cellStyle name="標題" xfId="74" builtinId="15" customBuiltin="1"/>
    <cellStyle name="標題 1" xfId="75" builtinId="16" customBuiltin="1"/>
    <cellStyle name="標題 2" xfId="76" builtinId="17" customBuiltin="1"/>
    <cellStyle name="標題 3" xfId="77" builtinId="18" customBuiltin="1"/>
    <cellStyle name="標題 4" xfId="78" builtinId="19" customBuiltin="1"/>
    <cellStyle name="輸入" xfId="79" builtinId="20" customBuiltin="1"/>
    <cellStyle name="輸出" xfId="80" builtinId="21" customBuiltin="1"/>
    <cellStyle name="檢查儲存格" xfId="81" builtinId="23" customBuiltin="1"/>
    <cellStyle name="壞" xfId="82" builtinId="27" customBuiltin="1"/>
    <cellStyle name="警告文字" xfId="83" builtinId="11" customBuiltin="1"/>
  </cellStyles>
  <dxfs count="65">
    <dxf>
      <font>
        <color theme="0"/>
      </font>
      <fill>
        <patternFill>
          <bgColor rgb="FFFF0000"/>
        </patternFill>
      </fill>
    </dxf>
    <dxf>
      <font>
        <color theme="0"/>
      </font>
      <fill>
        <patternFill>
          <bgColor rgb="FFFF0000"/>
        </patternFill>
      </fill>
    </dxf>
    <dxf>
      <font>
        <b/>
        <i val="0"/>
        <color rgb="FFFFFF00"/>
      </font>
      <fill>
        <patternFill>
          <bgColor rgb="FFFF0000"/>
        </patternFill>
      </fill>
    </dxf>
    <dxf>
      <fill>
        <patternFill>
          <bgColor theme="0"/>
        </patternFill>
      </fill>
    </dxf>
    <dxf>
      <fill>
        <patternFill>
          <bgColor rgb="FFFFFF99"/>
        </patternFill>
      </fill>
    </dxf>
    <dxf>
      <font>
        <color rgb="FFFFFF00"/>
      </font>
      <fill>
        <patternFill>
          <bgColor rgb="FFFF0000"/>
        </patternFill>
      </fill>
    </dxf>
    <dxf>
      <fill>
        <patternFill>
          <bgColor rgb="FFFF0000"/>
        </patternFill>
      </fill>
    </dxf>
    <dxf>
      <fill>
        <patternFill>
          <bgColor theme="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patternType="none">
          <bgColor auto="1"/>
        </patternFill>
      </fill>
    </dxf>
    <dxf>
      <fill>
        <patternFill patternType="solid">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0000"/>
        </patternFill>
      </fill>
    </dxf>
    <dxf>
      <font>
        <strike val="0"/>
      </font>
      <fill>
        <patternFill patternType="solid">
          <bgColor rgb="FFFF0000"/>
        </patternFill>
      </fill>
    </dxf>
    <dxf>
      <fill>
        <patternFill patternType="none">
          <bgColor indexed="65"/>
        </patternFill>
      </fill>
    </dxf>
    <dxf>
      <fill>
        <patternFill>
          <fgColor rgb="FFFFCC66"/>
          <bgColor rgb="FFFFC000"/>
        </patternFill>
      </fill>
    </dxf>
    <dxf>
      <font>
        <b/>
        <i val="0"/>
        <color rgb="FFFFFF00"/>
      </font>
      <fill>
        <patternFill>
          <bgColor rgb="FFFF0000"/>
        </patternFill>
      </fill>
    </dxf>
    <dxf>
      <fill>
        <patternFill>
          <bgColor theme="0"/>
        </patternFill>
      </fill>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rgb="FFFF0000"/>
        </patternFill>
      </fill>
    </dxf>
    <dxf>
      <fill>
        <patternFill>
          <bgColor rgb="FFFF0000"/>
        </patternFill>
      </fill>
    </dxf>
    <dxf>
      <fill>
        <patternFill>
          <bgColor theme="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s>
  <tableStyles count="0" defaultTableStyle="TableStyleMedium9" defaultPivotStyle="PivotStyleLight16"/>
  <colors>
    <mruColors>
      <color rgb="FFFFCC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topLeftCell="A32" workbookViewId="0">
      <selection activeCell="N15" sqref="N15"/>
    </sheetView>
  </sheetViews>
  <sheetFormatPr defaultColWidth="8.88671875" defaultRowHeight="16.2" x14ac:dyDescent="0.3"/>
  <cols>
    <col min="1" max="1" width="7.6640625" customWidth="1"/>
    <col min="2" max="2" width="11.109375" customWidth="1"/>
    <col min="3" max="3" width="10" customWidth="1"/>
    <col min="4" max="4" width="2.109375" customWidth="1"/>
    <col min="5" max="5" width="23.109375" customWidth="1"/>
    <col min="6" max="6" width="6" hidden="1" customWidth="1"/>
    <col min="7" max="7" width="5.88671875" hidden="1" customWidth="1"/>
    <col min="8" max="8" width="2.109375" hidden="1" customWidth="1"/>
    <col min="9" max="9" width="2.44140625" hidden="1" customWidth="1"/>
    <col min="10" max="10" width="11.109375" hidden="1" customWidth="1"/>
    <col min="11" max="11" width="7.6640625" hidden="1" customWidth="1"/>
    <col min="12" max="12" width="2.6640625" customWidth="1"/>
    <col min="13" max="13" width="5.6640625" customWidth="1"/>
  </cols>
  <sheetData>
    <row r="1" spans="1:14" ht="19.8" x14ac:dyDescent="0.4">
      <c r="A1" s="1" t="s">
        <v>163</v>
      </c>
    </row>
    <row r="2" spans="1:14" s="8" customFormat="1" ht="24.75" customHeight="1" x14ac:dyDescent="0.3">
      <c r="A2" s="298" t="s">
        <v>162</v>
      </c>
      <c r="B2" s="298"/>
      <c r="C2" s="298"/>
      <c r="D2" s="9"/>
      <c r="E2" s="9" t="s">
        <v>357</v>
      </c>
      <c r="F2" s="9"/>
      <c r="G2" s="9"/>
      <c r="H2" s="9"/>
      <c r="I2" s="9"/>
      <c r="J2" s="9" t="s">
        <v>337</v>
      </c>
      <c r="K2" s="9"/>
      <c r="M2" s="9" t="s">
        <v>372</v>
      </c>
    </row>
    <row r="3" spans="1:14" ht="20.100000000000001" customHeight="1" x14ac:dyDescent="0.3">
      <c r="A3" s="2" t="s">
        <v>4</v>
      </c>
      <c r="B3" s="3" t="s">
        <v>5</v>
      </c>
      <c r="C3" s="3" t="s">
        <v>6</v>
      </c>
      <c r="D3" s="6"/>
      <c r="E3" s="9"/>
      <c r="H3" s="6"/>
      <c r="J3" s="203"/>
      <c r="M3" s="9" t="s">
        <v>465</v>
      </c>
      <c r="N3" s="70"/>
    </row>
    <row r="4" spans="1:14" ht="20.100000000000001" customHeight="1" x14ac:dyDescent="0.3">
      <c r="A4" s="2">
        <v>601</v>
      </c>
      <c r="B4" s="4" t="s">
        <v>7</v>
      </c>
      <c r="C4" s="4" t="s">
        <v>8</v>
      </c>
      <c r="D4" s="6"/>
      <c r="H4" s="6"/>
      <c r="J4" s="203">
        <v>0.52083333333333337</v>
      </c>
      <c r="K4" s="203">
        <v>0.66666666666666663</v>
      </c>
      <c r="M4" s="9" t="s">
        <v>387</v>
      </c>
      <c r="N4" s="70"/>
    </row>
    <row r="5" spans="1:14" ht="20.100000000000001" customHeight="1" x14ac:dyDescent="0.3">
      <c r="A5" s="2">
        <v>602</v>
      </c>
      <c r="B5" s="4" t="s">
        <v>12</v>
      </c>
      <c r="C5" s="4" t="s">
        <v>8</v>
      </c>
      <c r="D5" s="6"/>
      <c r="H5" s="6"/>
      <c r="J5" s="203">
        <v>0.52777777777777779</v>
      </c>
      <c r="K5" s="203">
        <v>0.67361111111111116</v>
      </c>
      <c r="M5" s="287" t="s">
        <v>373</v>
      </c>
      <c r="N5" s="70" t="s">
        <v>440</v>
      </c>
    </row>
    <row r="6" spans="1:14" ht="20.100000000000001" customHeight="1" x14ac:dyDescent="0.3">
      <c r="A6" s="2">
        <v>603</v>
      </c>
      <c r="B6" s="4" t="s">
        <v>15</v>
      </c>
      <c r="C6" s="4" t="s">
        <v>8</v>
      </c>
      <c r="D6" s="6"/>
      <c r="H6" s="6"/>
      <c r="J6" s="203">
        <v>0.53472222222222199</v>
      </c>
      <c r="K6" s="203">
        <v>0.68055555555555602</v>
      </c>
      <c r="M6" s="288" t="s">
        <v>374</v>
      </c>
      <c r="N6" s="70" t="s">
        <v>441</v>
      </c>
    </row>
    <row r="7" spans="1:14" ht="20.100000000000001" customHeight="1" x14ac:dyDescent="0.3">
      <c r="A7" s="2">
        <v>604</v>
      </c>
      <c r="B7" s="4" t="s">
        <v>18</v>
      </c>
      <c r="C7" s="4" t="s">
        <v>8</v>
      </c>
      <c r="D7" s="6"/>
      <c r="H7" s="6"/>
      <c r="J7" s="203">
        <v>0.54166666666666696</v>
      </c>
      <c r="K7" s="203">
        <v>0.6875</v>
      </c>
      <c r="M7" s="288" t="s">
        <v>375</v>
      </c>
      <c r="N7" s="70" t="s">
        <v>442</v>
      </c>
    </row>
    <row r="8" spans="1:14" ht="20.100000000000001" customHeight="1" x14ac:dyDescent="0.3">
      <c r="A8" s="2">
        <v>605</v>
      </c>
      <c r="B8" s="4" t="s">
        <v>20</v>
      </c>
      <c r="C8" s="4" t="s">
        <v>8</v>
      </c>
      <c r="D8" s="6"/>
      <c r="H8" s="6"/>
      <c r="J8" s="203">
        <v>0.54861111111111105</v>
      </c>
      <c r="K8" s="203">
        <v>0.69444444444444497</v>
      </c>
      <c r="M8" s="288" t="s">
        <v>376</v>
      </c>
      <c r="N8" s="70" t="s">
        <v>389</v>
      </c>
    </row>
    <row r="9" spans="1:14" ht="20.100000000000001" customHeight="1" x14ac:dyDescent="0.3">
      <c r="A9" s="2">
        <v>606</v>
      </c>
      <c r="B9" s="4" t="s">
        <v>23</v>
      </c>
      <c r="C9" s="4" t="s">
        <v>8</v>
      </c>
      <c r="D9" s="6"/>
      <c r="H9" s="6"/>
      <c r="J9" s="203">
        <v>0.55555555555555503</v>
      </c>
      <c r="K9" s="203">
        <v>0.70138888888888895</v>
      </c>
      <c r="M9" s="9" t="s">
        <v>388</v>
      </c>
      <c r="N9" s="70"/>
    </row>
    <row r="10" spans="1:14" ht="20.100000000000001" customHeight="1" x14ac:dyDescent="0.3">
      <c r="A10" s="2">
        <v>607</v>
      </c>
      <c r="B10" s="4" t="s">
        <v>26</v>
      </c>
      <c r="C10" s="4" t="s">
        <v>8</v>
      </c>
      <c r="D10" s="6"/>
      <c r="H10" s="6"/>
      <c r="J10" s="203">
        <v>0.5625</v>
      </c>
      <c r="K10" s="203">
        <v>0.70833333333333404</v>
      </c>
      <c r="M10" s="288" t="s">
        <v>377</v>
      </c>
      <c r="N10" s="70" t="s">
        <v>378</v>
      </c>
    </row>
    <row r="11" spans="1:14" ht="20.100000000000001" customHeight="1" x14ac:dyDescent="0.3">
      <c r="A11" s="2">
        <v>608</v>
      </c>
      <c r="B11" s="5" t="s">
        <v>28</v>
      </c>
      <c r="C11" s="4" t="s">
        <v>8</v>
      </c>
      <c r="D11" s="6"/>
      <c r="H11" s="6"/>
      <c r="J11" s="203">
        <v>0.56944444444444398</v>
      </c>
      <c r="K11" s="203">
        <v>0.71527777777777801</v>
      </c>
      <c r="M11" s="287" t="s">
        <v>379</v>
      </c>
      <c r="N11" s="70" t="s">
        <v>443</v>
      </c>
    </row>
    <row r="12" spans="1:14" ht="20.100000000000001" customHeight="1" x14ac:dyDescent="0.3">
      <c r="A12" s="2">
        <v>609</v>
      </c>
      <c r="B12" s="5" t="s">
        <v>31</v>
      </c>
      <c r="C12" s="4" t="s">
        <v>8</v>
      </c>
      <c r="D12" s="6"/>
      <c r="H12" s="6"/>
      <c r="J12" s="203">
        <v>0.57638888888888895</v>
      </c>
      <c r="K12" s="203">
        <v>0.72222222222222299</v>
      </c>
      <c r="M12" s="288" t="s">
        <v>380</v>
      </c>
      <c r="N12" s="70" t="s">
        <v>468</v>
      </c>
    </row>
    <row r="13" spans="1:14" ht="20.100000000000001" customHeight="1" x14ac:dyDescent="0.3">
      <c r="A13" s="2">
        <v>610</v>
      </c>
      <c r="B13" s="5" t="s">
        <v>34</v>
      </c>
      <c r="C13" s="4" t="s">
        <v>8</v>
      </c>
      <c r="D13" s="6"/>
      <c r="H13" s="6"/>
      <c r="J13" s="203">
        <v>0.58333333333333304</v>
      </c>
      <c r="M13" s="288" t="s">
        <v>381</v>
      </c>
      <c r="N13" s="70" t="s">
        <v>444</v>
      </c>
    </row>
    <row r="14" spans="1:14" ht="20.100000000000001" customHeight="1" x14ac:dyDescent="0.3">
      <c r="A14" s="2">
        <v>611</v>
      </c>
      <c r="B14" s="5" t="s">
        <v>37</v>
      </c>
      <c r="C14" s="4" t="s">
        <v>8</v>
      </c>
      <c r="D14" s="6"/>
      <c r="H14" s="6"/>
      <c r="J14" s="203">
        <v>0.59027777777777801</v>
      </c>
      <c r="M14" s="288" t="s">
        <v>382</v>
      </c>
      <c r="N14" s="70" t="s">
        <v>470</v>
      </c>
    </row>
    <row r="15" spans="1:14" ht="20.100000000000001" customHeight="1" x14ac:dyDescent="0.3">
      <c r="A15" s="2">
        <v>612</v>
      </c>
      <c r="B15" s="5" t="s">
        <v>40</v>
      </c>
      <c r="C15" s="4" t="s">
        <v>8</v>
      </c>
      <c r="D15" s="6"/>
      <c r="H15" s="6"/>
      <c r="J15" s="203">
        <v>0.59722222222222199</v>
      </c>
      <c r="M15" s="9" t="s">
        <v>384</v>
      </c>
      <c r="N15" s="70"/>
    </row>
    <row r="16" spans="1:14" ht="20.100000000000001" customHeight="1" x14ac:dyDescent="0.3">
      <c r="A16" s="2">
        <v>613</v>
      </c>
      <c r="B16" s="5" t="s">
        <v>43</v>
      </c>
      <c r="C16" s="4" t="s">
        <v>8</v>
      </c>
      <c r="D16" s="6"/>
      <c r="H16" s="6"/>
      <c r="J16" s="203">
        <v>0.60416666666666596</v>
      </c>
      <c r="M16" s="288" t="s">
        <v>383</v>
      </c>
      <c r="N16" s="70" t="s">
        <v>445</v>
      </c>
    </row>
    <row r="17" spans="1:15" ht="20.100000000000001" customHeight="1" x14ac:dyDescent="0.3">
      <c r="A17" s="2">
        <v>614</v>
      </c>
      <c r="B17" s="5" t="s">
        <v>47</v>
      </c>
      <c r="C17" s="4" t="s">
        <v>8</v>
      </c>
      <c r="D17" s="6"/>
      <c r="H17" s="6"/>
      <c r="J17" s="203">
        <v>0.61111111111111105</v>
      </c>
      <c r="M17" s="288" t="s">
        <v>385</v>
      </c>
      <c r="N17" s="70" t="s">
        <v>391</v>
      </c>
    </row>
    <row r="18" spans="1:15" ht="20.100000000000001" customHeight="1" x14ac:dyDescent="0.3">
      <c r="A18" s="2">
        <v>615</v>
      </c>
      <c r="B18" s="5" t="s">
        <v>50</v>
      </c>
      <c r="C18" s="4" t="s">
        <v>8</v>
      </c>
      <c r="D18" s="6"/>
      <c r="H18" s="6"/>
      <c r="J18" s="203">
        <v>0.61805555555555503</v>
      </c>
      <c r="M18" s="288" t="s">
        <v>456</v>
      </c>
      <c r="N18" s="70" t="s">
        <v>469</v>
      </c>
    </row>
    <row r="19" spans="1:15" ht="20.100000000000001" customHeight="1" x14ac:dyDescent="0.3">
      <c r="A19" s="2">
        <v>616</v>
      </c>
      <c r="B19" s="5" t="s">
        <v>53</v>
      </c>
      <c r="C19" s="4" t="s">
        <v>8</v>
      </c>
      <c r="D19" s="6"/>
      <c r="H19" s="6"/>
      <c r="J19" s="203">
        <v>0.624999999999999</v>
      </c>
      <c r="M19" s="9" t="s">
        <v>400</v>
      </c>
      <c r="N19" s="10"/>
    </row>
    <row r="20" spans="1:15" ht="20.100000000000001" customHeight="1" x14ac:dyDescent="0.3">
      <c r="A20" s="2">
        <v>617</v>
      </c>
      <c r="B20" s="4" t="s">
        <v>56</v>
      </c>
      <c r="C20" s="4" t="s">
        <v>8</v>
      </c>
      <c r="D20" s="6"/>
      <c r="H20" s="6"/>
      <c r="J20" s="203">
        <v>0.63194444444444398</v>
      </c>
      <c r="M20" s="288" t="s">
        <v>386</v>
      </c>
      <c r="N20" s="70" t="s">
        <v>401</v>
      </c>
    </row>
    <row r="21" spans="1:15" ht="20.100000000000001" customHeight="1" x14ac:dyDescent="0.3">
      <c r="A21" s="2">
        <v>618</v>
      </c>
      <c r="B21" s="5" t="s">
        <v>59</v>
      </c>
      <c r="C21" s="4" t="s">
        <v>8</v>
      </c>
      <c r="D21" s="6"/>
      <c r="H21" s="6"/>
      <c r="J21" s="203">
        <v>0.63888888888888795</v>
      </c>
      <c r="M21" s="288" t="s">
        <v>392</v>
      </c>
      <c r="N21" s="70" t="s">
        <v>399</v>
      </c>
    </row>
    <row r="22" spans="1:15" ht="20.100000000000001" customHeight="1" x14ac:dyDescent="0.3">
      <c r="A22" s="2">
        <v>619</v>
      </c>
      <c r="B22" s="5" t="s">
        <v>62</v>
      </c>
      <c r="C22" s="4" t="s">
        <v>8</v>
      </c>
      <c r="D22" s="6"/>
      <c r="H22" s="6"/>
      <c r="J22" s="203">
        <v>0.64583333333333204</v>
      </c>
      <c r="M22" s="288" t="s">
        <v>393</v>
      </c>
      <c r="N22" s="10" t="s">
        <v>398</v>
      </c>
    </row>
    <row r="23" spans="1:15" ht="20.100000000000001" customHeight="1" x14ac:dyDescent="0.3">
      <c r="A23" s="2">
        <v>620</v>
      </c>
      <c r="B23" s="5" t="s">
        <v>65</v>
      </c>
      <c r="C23" s="4" t="s">
        <v>230</v>
      </c>
      <c r="D23" s="6"/>
      <c r="H23" s="6"/>
      <c r="J23" s="203">
        <v>0.65277777777777601</v>
      </c>
      <c r="M23" s="288" t="s">
        <v>394</v>
      </c>
      <c r="N23" s="10" t="s">
        <v>397</v>
      </c>
    </row>
    <row r="24" spans="1:15" ht="20.100000000000001" customHeight="1" x14ac:dyDescent="0.3">
      <c r="A24" s="2">
        <v>621</v>
      </c>
      <c r="B24" s="5" t="s">
        <v>68</v>
      </c>
      <c r="C24" s="4" t="s">
        <v>8</v>
      </c>
      <c r="D24" s="6"/>
      <c r="H24" s="6"/>
      <c r="J24" s="203">
        <v>0.65972222222221999</v>
      </c>
      <c r="M24" s="288" t="s">
        <v>395</v>
      </c>
      <c r="N24" s="10" t="s">
        <v>396</v>
      </c>
    </row>
    <row r="25" spans="1:15" ht="20.100000000000001" customHeight="1" x14ac:dyDescent="0.3">
      <c r="A25" s="2">
        <v>622</v>
      </c>
      <c r="B25" s="5" t="s">
        <v>71</v>
      </c>
      <c r="C25" s="4" t="s">
        <v>8</v>
      </c>
      <c r="D25" s="6"/>
      <c r="H25" s="6"/>
      <c r="J25" s="203"/>
      <c r="M25" s="9" t="s">
        <v>402</v>
      </c>
      <c r="N25" s="10"/>
      <c r="O25" s="8"/>
    </row>
    <row r="26" spans="1:15" ht="20.100000000000001" customHeight="1" x14ac:dyDescent="0.3">
      <c r="A26" s="2">
        <v>623</v>
      </c>
      <c r="B26" s="5" t="s">
        <v>74</v>
      </c>
      <c r="C26" s="4" t="s">
        <v>8</v>
      </c>
      <c r="D26" s="6"/>
      <c r="H26" s="6"/>
      <c r="J26" s="203"/>
      <c r="M26" s="288" t="s">
        <v>403</v>
      </c>
      <c r="N26" s="70" t="s">
        <v>404</v>
      </c>
      <c r="O26" s="8"/>
    </row>
    <row r="27" spans="1:15" ht="20.100000000000001" customHeight="1" x14ac:dyDescent="0.3">
      <c r="A27" s="2">
        <v>624</v>
      </c>
      <c r="B27" s="4" t="s">
        <v>77</v>
      </c>
      <c r="C27" s="4" t="s">
        <v>8</v>
      </c>
      <c r="D27" s="6"/>
      <c r="H27" s="6"/>
      <c r="J27" s="203"/>
      <c r="M27" s="288" t="s">
        <v>405</v>
      </c>
      <c r="N27" s="70" t="s">
        <v>406</v>
      </c>
      <c r="O27" s="8"/>
    </row>
    <row r="28" spans="1:15" ht="20.100000000000001" customHeight="1" x14ac:dyDescent="0.3">
      <c r="A28" s="2">
        <v>625</v>
      </c>
      <c r="B28" s="4" t="s">
        <v>80</v>
      </c>
      <c r="C28" s="4" t="s">
        <v>10</v>
      </c>
      <c r="D28" s="6"/>
      <c r="H28" s="6"/>
      <c r="J28" s="203"/>
      <c r="M28" s="288" t="s">
        <v>407</v>
      </c>
      <c r="N28" s="70" t="s">
        <v>408</v>
      </c>
      <c r="O28" s="8"/>
    </row>
    <row r="29" spans="1:15" ht="20.100000000000001" customHeight="1" x14ac:dyDescent="0.3">
      <c r="A29" s="2">
        <v>626</v>
      </c>
      <c r="B29" s="4" t="s">
        <v>83</v>
      </c>
      <c r="C29" s="4" t="s">
        <v>8</v>
      </c>
      <c r="D29" s="6"/>
      <c r="H29" s="6"/>
      <c r="J29" s="203"/>
      <c r="M29" s="288" t="s">
        <v>409</v>
      </c>
      <c r="N29" s="70" t="s">
        <v>448</v>
      </c>
    </row>
    <row r="30" spans="1:15" ht="20.100000000000001" customHeight="1" x14ac:dyDescent="0.3">
      <c r="A30" s="2">
        <v>627</v>
      </c>
      <c r="B30" s="4" t="s">
        <v>86</v>
      </c>
      <c r="C30" s="4" t="s">
        <v>10</v>
      </c>
      <c r="D30" s="6"/>
      <c r="H30" s="6"/>
      <c r="J30" s="203"/>
      <c r="M30" s="289" t="s">
        <v>410</v>
      </c>
      <c r="N30" s="70" t="s">
        <v>439</v>
      </c>
    </row>
    <row r="31" spans="1:15" ht="20.100000000000001" customHeight="1" x14ac:dyDescent="0.3">
      <c r="A31" s="2">
        <v>628</v>
      </c>
      <c r="B31" s="4" t="s">
        <v>89</v>
      </c>
      <c r="C31" s="4" t="s">
        <v>10</v>
      </c>
      <c r="D31" s="6"/>
      <c r="H31" s="6"/>
      <c r="J31" s="203"/>
      <c r="M31" s="288" t="s">
        <v>429</v>
      </c>
      <c r="N31" s="70" t="s">
        <v>446</v>
      </c>
    </row>
    <row r="32" spans="1:15" ht="20.100000000000001" customHeight="1" x14ac:dyDescent="0.3">
      <c r="A32" s="2">
        <v>629</v>
      </c>
      <c r="B32" s="4" t="s">
        <v>92</v>
      </c>
      <c r="C32" s="4" t="s">
        <v>8</v>
      </c>
      <c r="D32" s="6"/>
      <c r="H32" s="6"/>
      <c r="J32" s="203"/>
      <c r="M32" s="288" t="s">
        <v>466</v>
      </c>
      <c r="N32" s="70" t="s">
        <v>467</v>
      </c>
    </row>
    <row r="33" spans="1:14" ht="20.100000000000001" customHeight="1" x14ac:dyDescent="0.3">
      <c r="A33" s="2">
        <v>630</v>
      </c>
      <c r="B33" s="4" t="s">
        <v>95</v>
      </c>
      <c r="C33" s="4" t="s">
        <v>10</v>
      </c>
      <c r="D33" s="6"/>
      <c r="H33" s="6"/>
      <c r="J33" s="203"/>
      <c r="M33" s="9" t="s">
        <v>412</v>
      </c>
      <c r="N33" s="10"/>
    </row>
    <row r="34" spans="1:14" ht="20.100000000000001" customHeight="1" x14ac:dyDescent="0.3">
      <c r="A34" s="2">
        <v>631</v>
      </c>
      <c r="B34" s="4" t="s">
        <v>98</v>
      </c>
      <c r="C34" s="4" t="s">
        <v>10</v>
      </c>
      <c r="D34" s="6"/>
      <c r="H34" s="6"/>
      <c r="J34" s="203"/>
      <c r="M34" s="288" t="s">
        <v>413</v>
      </c>
      <c r="N34" s="70" t="s">
        <v>447</v>
      </c>
    </row>
    <row r="35" spans="1:14" ht="20.100000000000001" customHeight="1" x14ac:dyDescent="0.3">
      <c r="A35" s="2">
        <v>632</v>
      </c>
      <c r="B35" s="4" t="s">
        <v>101</v>
      </c>
      <c r="C35" s="4" t="s">
        <v>10</v>
      </c>
      <c r="D35" s="6"/>
      <c r="H35" s="6"/>
      <c r="J35" s="203"/>
      <c r="M35" s="288" t="s">
        <v>414</v>
      </c>
      <c r="N35" s="70" t="s">
        <v>446</v>
      </c>
    </row>
    <row r="36" spans="1:14" ht="20.100000000000001" customHeight="1" x14ac:dyDescent="0.3">
      <c r="A36" s="2">
        <v>633</v>
      </c>
      <c r="B36" s="4" t="s">
        <v>104</v>
      </c>
      <c r="C36" s="4" t="s">
        <v>8</v>
      </c>
      <c r="D36" s="6"/>
      <c r="H36" s="6"/>
      <c r="M36" s="9" t="s">
        <v>416</v>
      </c>
      <c r="N36" s="10"/>
    </row>
    <row r="37" spans="1:14" ht="20.100000000000001" customHeight="1" x14ac:dyDescent="0.3">
      <c r="A37" s="2">
        <v>634</v>
      </c>
      <c r="B37" s="4" t="s">
        <v>107</v>
      </c>
      <c r="C37" s="4" t="s">
        <v>10</v>
      </c>
      <c r="D37" s="6"/>
      <c r="H37" s="6"/>
      <c r="M37" s="288" t="s">
        <v>415</v>
      </c>
      <c r="N37" s="70" t="s">
        <v>446</v>
      </c>
    </row>
    <row r="38" spans="1:14" ht="20.100000000000001" customHeight="1" x14ac:dyDescent="0.3">
      <c r="A38" s="2">
        <v>635</v>
      </c>
      <c r="B38" s="4" t="s">
        <v>110</v>
      </c>
      <c r="C38" s="4" t="s">
        <v>10</v>
      </c>
      <c r="D38" s="6"/>
      <c r="H38" s="6"/>
      <c r="M38" s="9" t="s">
        <v>417</v>
      </c>
      <c r="N38" s="10"/>
    </row>
    <row r="39" spans="1:14" x14ac:dyDescent="0.3">
      <c r="A39" s="2">
        <v>636</v>
      </c>
      <c r="B39" s="4" t="s">
        <v>9</v>
      </c>
      <c r="C39" s="4" t="s">
        <v>10</v>
      </c>
      <c r="M39" s="288" t="s">
        <v>418</v>
      </c>
      <c r="N39" s="70" t="s">
        <v>446</v>
      </c>
    </row>
    <row r="40" spans="1:14" x14ac:dyDescent="0.3">
      <c r="A40" s="2">
        <v>638</v>
      </c>
      <c r="B40" s="4" t="s">
        <v>13</v>
      </c>
      <c r="C40" s="4" t="s">
        <v>10</v>
      </c>
    </row>
    <row r="41" spans="1:14" x14ac:dyDescent="0.3">
      <c r="A41" s="2">
        <v>639</v>
      </c>
      <c r="B41" s="4" t="s">
        <v>16</v>
      </c>
      <c r="C41" s="4" t="s">
        <v>10</v>
      </c>
    </row>
    <row r="42" spans="1:14" x14ac:dyDescent="0.3">
      <c r="A42" s="2">
        <v>641</v>
      </c>
      <c r="B42" s="4" t="s">
        <v>21</v>
      </c>
      <c r="C42" s="4" t="s">
        <v>10</v>
      </c>
    </row>
    <row r="43" spans="1:14" x14ac:dyDescent="0.3">
      <c r="A43" s="2">
        <v>642</v>
      </c>
      <c r="B43" s="7" t="s">
        <v>24</v>
      </c>
      <c r="C43" s="4" t="s">
        <v>10</v>
      </c>
    </row>
    <row r="44" spans="1:14" x14ac:dyDescent="0.3">
      <c r="A44" s="2">
        <v>645</v>
      </c>
      <c r="B44" s="4" t="s">
        <v>29</v>
      </c>
      <c r="C44" s="4" t="s">
        <v>10</v>
      </c>
    </row>
    <row r="45" spans="1:14" x14ac:dyDescent="0.3">
      <c r="A45" s="2">
        <v>647</v>
      </c>
      <c r="B45" s="4" t="s">
        <v>32</v>
      </c>
      <c r="C45" s="4" t="s">
        <v>10</v>
      </c>
    </row>
    <row r="46" spans="1:14" x14ac:dyDescent="0.3">
      <c r="A46" s="2">
        <v>648</v>
      </c>
      <c r="B46" s="4" t="s">
        <v>35</v>
      </c>
      <c r="C46" s="4" t="s">
        <v>10</v>
      </c>
    </row>
    <row r="47" spans="1:14" x14ac:dyDescent="0.3">
      <c r="A47" s="2">
        <v>649</v>
      </c>
      <c r="B47" s="4" t="s">
        <v>38</v>
      </c>
      <c r="C47" s="4" t="s">
        <v>45</v>
      </c>
    </row>
    <row r="48" spans="1:14" x14ac:dyDescent="0.3">
      <c r="A48" s="2">
        <v>650</v>
      </c>
      <c r="B48" s="4" t="s">
        <v>41</v>
      </c>
      <c r="C48" s="4" t="s">
        <v>45</v>
      </c>
    </row>
    <row r="49" spans="1:3" x14ac:dyDescent="0.3">
      <c r="A49" s="2">
        <v>651</v>
      </c>
      <c r="B49" s="4" t="s">
        <v>44</v>
      </c>
      <c r="C49" s="4" t="s">
        <v>231</v>
      </c>
    </row>
    <row r="50" spans="1:3" x14ac:dyDescent="0.3">
      <c r="A50" s="2">
        <v>652</v>
      </c>
      <c r="B50" s="4" t="s">
        <v>48</v>
      </c>
      <c r="C50" s="4" t="s">
        <v>10</v>
      </c>
    </row>
    <row r="51" spans="1:3" x14ac:dyDescent="0.3">
      <c r="A51" s="2">
        <v>653</v>
      </c>
      <c r="B51" s="4" t="s">
        <v>51</v>
      </c>
      <c r="C51" s="4" t="s">
        <v>10</v>
      </c>
    </row>
    <row r="52" spans="1:3" x14ac:dyDescent="0.3">
      <c r="A52" s="2">
        <v>654</v>
      </c>
      <c r="B52" s="4" t="s">
        <v>54</v>
      </c>
      <c r="C52" s="4" t="s">
        <v>45</v>
      </c>
    </row>
    <row r="53" spans="1:3" x14ac:dyDescent="0.3">
      <c r="A53" s="2">
        <v>655</v>
      </c>
      <c r="B53" s="4" t="s">
        <v>57</v>
      </c>
      <c r="C53" s="4" t="s">
        <v>231</v>
      </c>
    </row>
    <row r="54" spans="1:3" x14ac:dyDescent="0.3">
      <c r="A54" s="2">
        <v>656</v>
      </c>
      <c r="B54" s="4" t="s">
        <v>60</v>
      </c>
      <c r="C54" s="4" t="s">
        <v>231</v>
      </c>
    </row>
    <row r="55" spans="1:3" x14ac:dyDescent="0.3">
      <c r="A55" s="2">
        <v>657</v>
      </c>
      <c r="B55" s="4" t="s">
        <v>63</v>
      </c>
      <c r="C55" s="4" t="s">
        <v>45</v>
      </c>
    </row>
    <row r="56" spans="1:3" x14ac:dyDescent="0.3">
      <c r="A56" s="2">
        <v>658</v>
      </c>
      <c r="B56" s="4" t="s">
        <v>66</v>
      </c>
      <c r="C56" s="4" t="s">
        <v>10</v>
      </c>
    </row>
    <row r="57" spans="1:3" x14ac:dyDescent="0.3">
      <c r="A57" s="2">
        <v>659</v>
      </c>
      <c r="B57" s="4" t="s">
        <v>69</v>
      </c>
      <c r="C57" s="4" t="s">
        <v>10</v>
      </c>
    </row>
    <row r="58" spans="1:3" x14ac:dyDescent="0.3">
      <c r="A58" s="2">
        <v>660</v>
      </c>
      <c r="B58" s="5" t="s">
        <v>72</v>
      </c>
      <c r="C58" s="4" t="s">
        <v>45</v>
      </c>
    </row>
    <row r="59" spans="1:3" x14ac:dyDescent="0.3">
      <c r="A59" s="2">
        <v>661</v>
      </c>
      <c r="B59" s="5" t="s">
        <v>75</v>
      </c>
      <c r="C59" s="4" t="s">
        <v>45</v>
      </c>
    </row>
    <row r="60" spans="1:3" x14ac:dyDescent="0.3">
      <c r="A60" s="2">
        <v>662</v>
      </c>
      <c r="B60" s="4" t="s">
        <v>78</v>
      </c>
      <c r="C60" s="4" t="s">
        <v>45</v>
      </c>
    </row>
    <row r="61" spans="1:3" x14ac:dyDescent="0.3">
      <c r="A61" s="2">
        <v>663</v>
      </c>
      <c r="B61" s="4" t="s">
        <v>81</v>
      </c>
      <c r="C61" s="4" t="s">
        <v>45</v>
      </c>
    </row>
    <row r="62" spans="1:3" x14ac:dyDescent="0.3">
      <c r="A62" s="2">
        <v>664</v>
      </c>
      <c r="B62" s="4" t="s">
        <v>84</v>
      </c>
      <c r="C62" s="4" t="s">
        <v>45</v>
      </c>
    </row>
    <row r="63" spans="1:3" x14ac:dyDescent="0.3">
      <c r="A63" s="2">
        <v>665</v>
      </c>
      <c r="B63" s="5" t="s">
        <v>87</v>
      </c>
      <c r="C63" s="4" t="s">
        <v>10</v>
      </c>
    </row>
    <row r="64" spans="1:3" x14ac:dyDescent="0.3">
      <c r="A64" s="2">
        <v>666</v>
      </c>
      <c r="B64" s="5" t="s">
        <v>90</v>
      </c>
      <c r="C64" s="4" t="s">
        <v>45</v>
      </c>
    </row>
    <row r="65" spans="1:3" x14ac:dyDescent="0.3">
      <c r="A65" s="2">
        <v>667</v>
      </c>
      <c r="B65" s="4" t="s">
        <v>93</v>
      </c>
      <c r="C65" s="4" t="s">
        <v>10</v>
      </c>
    </row>
    <row r="66" spans="1:3" x14ac:dyDescent="0.3">
      <c r="A66" s="2">
        <v>668</v>
      </c>
      <c r="B66" s="4" t="s">
        <v>96</v>
      </c>
      <c r="C66" s="4" t="s">
        <v>45</v>
      </c>
    </row>
    <row r="67" spans="1:3" x14ac:dyDescent="0.3">
      <c r="A67" s="2">
        <v>669</v>
      </c>
      <c r="B67" s="4" t="s">
        <v>99</v>
      </c>
      <c r="C67" s="4" t="s">
        <v>45</v>
      </c>
    </row>
    <row r="68" spans="1:3" x14ac:dyDescent="0.3">
      <c r="A68" s="2">
        <v>670</v>
      </c>
      <c r="B68" s="4" t="s">
        <v>102</v>
      </c>
      <c r="C68" s="4" t="s">
        <v>10</v>
      </c>
    </row>
    <row r="69" spans="1:3" x14ac:dyDescent="0.3">
      <c r="A69" s="2">
        <v>671</v>
      </c>
      <c r="B69" s="4" t="s">
        <v>105</v>
      </c>
      <c r="C69" s="4" t="s">
        <v>45</v>
      </c>
    </row>
    <row r="70" spans="1:3" x14ac:dyDescent="0.3">
      <c r="A70" s="2">
        <v>672</v>
      </c>
      <c r="B70" s="4" t="s">
        <v>108</v>
      </c>
      <c r="C70" s="4" t="s">
        <v>231</v>
      </c>
    </row>
    <row r="71" spans="1:3" x14ac:dyDescent="0.3">
      <c r="A71" s="2">
        <v>673</v>
      </c>
      <c r="B71" s="4" t="s">
        <v>111</v>
      </c>
      <c r="C71" s="4" t="s">
        <v>45</v>
      </c>
    </row>
    <row r="72" spans="1:3" x14ac:dyDescent="0.3">
      <c r="A72" s="2">
        <v>674</v>
      </c>
      <c r="B72" s="4" t="s">
        <v>11</v>
      </c>
      <c r="C72" s="4" t="s">
        <v>10</v>
      </c>
    </row>
    <row r="73" spans="1:3" x14ac:dyDescent="0.3">
      <c r="A73" s="2">
        <v>675</v>
      </c>
      <c r="B73" s="4" t="s">
        <v>14</v>
      </c>
      <c r="C73" s="4" t="s">
        <v>10</v>
      </c>
    </row>
    <row r="74" spans="1:3" x14ac:dyDescent="0.3">
      <c r="A74" s="2">
        <v>676</v>
      </c>
      <c r="B74" s="4" t="s">
        <v>17</v>
      </c>
      <c r="C74" s="4" t="s">
        <v>45</v>
      </c>
    </row>
    <row r="75" spans="1:3" x14ac:dyDescent="0.3">
      <c r="A75" s="2">
        <v>677</v>
      </c>
      <c r="B75" s="4" t="s">
        <v>19</v>
      </c>
      <c r="C75" s="29" t="s">
        <v>232</v>
      </c>
    </row>
    <row r="76" spans="1:3" x14ac:dyDescent="0.3">
      <c r="A76" s="2">
        <v>678</v>
      </c>
      <c r="B76" s="4" t="s">
        <v>22</v>
      </c>
      <c r="C76" s="4" t="s">
        <v>45</v>
      </c>
    </row>
    <row r="77" spans="1:3" x14ac:dyDescent="0.3">
      <c r="A77" s="2">
        <v>679</v>
      </c>
      <c r="B77" s="5" t="s">
        <v>25</v>
      </c>
      <c r="C77" s="4" t="s">
        <v>10</v>
      </c>
    </row>
    <row r="78" spans="1:3" x14ac:dyDescent="0.3">
      <c r="A78" s="2">
        <v>680</v>
      </c>
      <c r="B78" s="4" t="s">
        <v>27</v>
      </c>
      <c r="C78" s="4" t="s">
        <v>10</v>
      </c>
    </row>
    <row r="79" spans="1:3" x14ac:dyDescent="0.3">
      <c r="A79" s="2">
        <v>681</v>
      </c>
      <c r="B79" s="5" t="s">
        <v>30</v>
      </c>
      <c r="C79" s="4" t="s">
        <v>45</v>
      </c>
    </row>
    <row r="80" spans="1:3" x14ac:dyDescent="0.3">
      <c r="A80" s="2">
        <v>682</v>
      </c>
      <c r="B80" s="5" t="s">
        <v>33</v>
      </c>
      <c r="C80" s="4" t="s">
        <v>230</v>
      </c>
    </row>
    <row r="81" spans="1:3" x14ac:dyDescent="0.3">
      <c r="A81" s="2">
        <v>683</v>
      </c>
      <c r="B81" s="4" t="s">
        <v>36</v>
      </c>
      <c r="C81" s="4" t="s">
        <v>10</v>
      </c>
    </row>
    <row r="82" spans="1:3" x14ac:dyDescent="0.3">
      <c r="A82" s="2">
        <v>684</v>
      </c>
      <c r="B82" s="5" t="s">
        <v>39</v>
      </c>
      <c r="C82" s="4" t="s">
        <v>230</v>
      </c>
    </row>
    <row r="83" spans="1:3" x14ac:dyDescent="0.3">
      <c r="A83" s="2">
        <v>685</v>
      </c>
      <c r="B83" s="5" t="s">
        <v>42</v>
      </c>
      <c r="C83" s="4" t="s">
        <v>10</v>
      </c>
    </row>
    <row r="84" spans="1:3" x14ac:dyDescent="0.3">
      <c r="A84" s="2">
        <v>686</v>
      </c>
      <c r="B84" s="5" t="s">
        <v>46</v>
      </c>
      <c r="C84" s="4" t="s">
        <v>10</v>
      </c>
    </row>
    <row r="85" spans="1:3" x14ac:dyDescent="0.3">
      <c r="A85" s="2">
        <v>687</v>
      </c>
      <c r="B85" s="5" t="s">
        <v>49</v>
      </c>
      <c r="C85" s="4" t="s">
        <v>230</v>
      </c>
    </row>
    <row r="86" spans="1:3" x14ac:dyDescent="0.3">
      <c r="A86" s="2">
        <v>688</v>
      </c>
      <c r="B86" s="5" t="s">
        <v>52</v>
      </c>
      <c r="C86" s="4" t="s">
        <v>10</v>
      </c>
    </row>
    <row r="87" spans="1:3" x14ac:dyDescent="0.3">
      <c r="A87" s="2">
        <v>689</v>
      </c>
      <c r="B87" s="4" t="s">
        <v>55</v>
      </c>
      <c r="C87" s="4" t="s">
        <v>10</v>
      </c>
    </row>
    <row r="88" spans="1:3" x14ac:dyDescent="0.3">
      <c r="A88" s="2">
        <v>690</v>
      </c>
      <c r="B88" s="4" t="s">
        <v>58</v>
      </c>
      <c r="C88" s="4" t="s">
        <v>10</v>
      </c>
    </row>
    <row r="89" spans="1:3" x14ac:dyDescent="0.3">
      <c r="A89" s="2">
        <v>691</v>
      </c>
      <c r="B89" s="5" t="s">
        <v>61</v>
      </c>
      <c r="C89" s="4" t="s">
        <v>45</v>
      </c>
    </row>
    <row r="90" spans="1:3" x14ac:dyDescent="0.3">
      <c r="A90" s="2">
        <v>692</v>
      </c>
      <c r="B90" s="5" t="s">
        <v>64</v>
      </c>
      <c r="C90" s="4" t="s">
        <v>10</v>
      </c>
    </row>
    <row r="91" spans="1:3" x14ac:dyDescent="0.3">
      <c r="A91" s="2">
        <v>693</v>
      </c>
      <c r="B91" s="5" t="s">
        <v>67</v>
      </c>
      <c r="C91" s="4" t="s">
        <v>45</v>
      </c>
    </row>
    <row r="92" spans="1:3" x14ac:dyDescent="0.3">
      <c r="A92" s="2">
        <v>694</v>
      </c>
      <c r="B92" s="5" t="s">
        <v>70</v>
      </c>
      <c r="C92" s="4" t="s">
        <v>45</v>
      </c>
    </row>
    <row r="93" spans="1:3" x14ac:dyDescent="0.3">
      <c r="A93" s="2">
        <v>695</v>
      </c>
      <c r="B93" s="5" t="s">
        <v>73</v>
      </c>
      <c r="C93" s="4" t="s">
        <v>10</v>
      </c>
    </row>
    <row r="94" spans="1:3" x14ac:dyDescent="0.3">
      <c r="A94" s="2">
        <v>696</v>
      </c>
      <c r="B94" s="5" t="s">
        <v>76</v>
      </c>
      <c r="C94" s="4" t="s">
        <v>45</v>
      </c>
    </row>
    <row r="95" spans="1:3" x14ac:dyDescent="0.3">
      <c r="A95" s="2">
        <v>697</v>
      </c>
      <c r="B95" s="5" t="s">
        <v>79</v>
      </c>
      <c r="C95" s="4" t="s">
        <v>231</v>
      </c>
    </row>
    <row r="96" spans="1:3" x14ac:dyDescent="0.3">
      <c r="A96" s="2">
        <v>698</v>
      </c>
      <c r="B96" s="5" t="s">
        <v>82</v>
      </c>
      <c r="C96" s="4" t="s">
        <v>231</v>
      </c>
    </row>
    <row r="97" spans="1:3" x14ac:dyDescent="0.3">
      <c r="A97" s="2">
        <v>699</v>
      </c>
      <c r="B97" s="4" t="s">
        <v>85</v>
      </c>
      <c r="C97" s="4" t="s">
        <v>231</v>
      </c>
    </row>
    <row r="98" spans="1:3" x14ac:dyDescent="0.3">
      <c r="A98" s="2">
        <v>700</v>
      </c>
      <c r="B98" s="5" t="s">
        <v>88</v>
      </c>
      <c r="C98" s="4" t="s">
        <v>231</v>
      </c>
    </row>
    <row r="99" spans="1:3" x14ac:dyDescent="0.3">
      <c r="A99" s="2">
        <v>701</v>
      </c>
      <c r="B99" s="4" t="s">
        <v>91</v>
      </c>
      <c r="C99" s="4" t="s">
        <v>231</v>
      </c>
    </row>
    <row r="100" spans="1:3" x14ac:dyDescent="0.3">
      <c r="A100" s="2">
        <v>702</v>
      </c>
      <c r="B100" s="5" t="s">
        <v>94</v>
      </c>
      <c r="C100" s="4" t="s">
        <v>231</v>
      </c>
    </row>
    <row r="101" spans="1:3" x14ac:dyDescent="0.3">
      <c r="A101" s="2">
        <v>703</v>
      </c>
      <c r="B101" s="5" t="s">
        <v>97</v>
      </c>
      <c r="C101" s="4" t="s">
        <v>231</v>
      </c>
    </row>
    <row r="102" spans="1:3" x14ac:dyDescent="0.3">
      <c r="A102" s="2">
        <v>705</v>
      </c>
      <c r="B102" s="5" t="s">
        <v>100</v>
      </c>
      <c r="C102" s="4" t="s">
        <v>10</v>
      </c>
    </row>
    <row r="103" spans="1:3" x14ac:dyDescent="0.3">
      <c r="A103" s="2">
        <v>706</v>
      </c>
      <c r="B103" s="5" t="s">
        <v>103</v>
      </c>
      <c r="C103" s="4" t="s">
        <v>10</v>
      </c>
    </row>
    <row r="104" spans="1:3" x14ac:dyDescent="0.3">
      <c r="A104" s="2">
        <v>707</v>
      </c>
      <c r="B104" s="5" t="s">
        <v>106</v>
      </c>
      <c r="C104" s="4" t="s">
        <v>8</v>
      </c>
    </row>
    <row r="105" spans="1:3" x14ac:dyDescent="0.3">
      <c r="A105" s="2">
        <v>708</v>
      </c>
      <c r="B105" s="5" t="s">
        <v>109</v>
      </c>
      <c r="C105" s="4" t="s">
        <v>231</v>
      </c>
    </row>
    <row r="106" spans="1:3" x14ac:dyDescent="0.3">
      <c r="A106" s="2">
        <v>2537</v>
      </c>
      <c r="B106" s="5" t="s">
        <v>175</v>
      </c>
      <c r="C106" s="4" t="s">
        <v>8</v>
      </c>
    </row>
    <row r="107" spans="1:3" x14ac:dyDescent="0.3">
      <c r="A107" s="2">
        <v>2501</v>
      </c>
      <c r="B107" s="5" t="s">
        <v>176</v>
      </c>
      <c r="C107" s="4" t="s">
        <v>8</v>
      </c>
    </row>
    <row r="108" spans="1:3" x14ac:dyDescent="0.3">
      <c r="A108" s="2">
        <v>2542</v>
      </c>
      <c r="B108" s="5" t="s">
        <v>177</v>
      </c>
      <c r="C108" s="4" t="s">
        <v>8</v>
      </c>
    </row>
  </sheetData>
  <sheetProtection algorithmName="SHA-512" hashValue="7XUGiqkivEgiC8PYBmqgyS3tw0cIcacKkjNU+keqf9R5EoyiBKKMPJx8lKJkc5UYUsD8ECBC94M1AUT+BesoBw==" saltValue="SLMVGJxfDo2sqrLEsHO7qg==" spinCount="100000" sheet="1" selectLockedCells="1"/>
  <mergeCells count="1">
    <mergeCell ref="A2:C2"/>
  </mergeCells>
  <phoneticPr fontId="2" type="noConversion"/>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3C26A-215E-4B65-A658-F50C940FCBEF}">
  <dimension ref="B1:G31"/>
  <sheetViews>
    <sheetView topLeftCell="A27" workbookViewId="0">
      <selection activeCell="C8" sqref="C8"/>
    </sheetView>
  </sheetViews>
  <sheetFormatPr defaultRowHeight="16.2" x14ac:dyDescent="0.3"/>
  <cols>
    <col min="1" max="1" width="3.33203125" customWidth="1"/>
    <col min="2" max="2" width="20.44140625" customWidth="1"/>
    <col min="3" max="3" width="23.44140625" customWidth="1"/>
    <col min="4" max="4" width="21.44140625" customWidth="1"/>
    <col min="5" max="5" width="19.44140625" customWidth="1"/>
    <col min="6" max="6" width="9.44140625" customWidth="1"/>
    <col min="7" max="7" width="28.21875" customWidth="1"/>
  </cols>
  <sheetData>
    <row r="1" spans="2:7" ht="16.8" thickBot="1" x14ac:dyDescent="0.35"/>
    <row r="2" spans="2:7" ht="29.4" thickTop="1" thickBot="1" x14ac:dyDescent="0.6">
      <c r="B2" s="258" t="s">
        <v>343</v>
      </c>
      <c r="C2" s="268">
        <v>601</v>
      </c>
      <c r="D2" s="300" t="str">
        <f>IF(C2="","",VLOOKUP(C2,'附件四-學校代號暨類型表'!$A$3:$C$108,2,FALSE))</f>
        <v>明禮國小</v>
      </c>
    </row>
    <row r="3" spans="2:7" ht="29.4" thickTop="1" thickBot="1" x14ac:dyDescent="0.6">
      <c r="B3" s="258" t="s">
        <v>283</v>
      </c>
      <c r="C3" s="269">
        <v>1000</v>
      </c>
      <c r="D3" s="301"/>
    </row>
    <row r="4" spans="2:7" ht="16.8" thickTop="1" x14ac:dyDescent="0.3"/>
    <row r="5" spans="2:7" ht="60.75" customHeight="1" x14ac:dyDescent="0.55000000000000004">
      <c r="B5" s="259"/>
      <c r="C5" s="260" t="s">
        <v>334</v>
      </c>
      <c r="D5" s="260" t="s">
        <v>338</v>
      </c>
      <c r="E5" s="302" t="s">
        <v>362</v>
      </c>
      <c r="F5" s="303"/>
      <c r="G5" s="303"/>
    </row>
    <row r="6" spans="2:7" ht="28.2" x14ac:dyDescent="0.55000000000000004">
      <c r="B6" s="299" t="s">
        <v>335</v>
      </c>
      <c r="C6" s="270">
        <v>0.55555555555555503</v>
      </c>
      <c r="D6" s="261">
        <f>IF(C6="","",C6+ TIME(0,40,0))</f>
        <v>0.58333333333333282</v>
      </c>
      <c r="E6" s="262"/>
      <c r="G6" s="262"/>
    </row>
    <row r="7" spans="2:7" ht="28.2" x14ac:dyDescent="0.55000000000000004">
      <c r="B7" s="299"/>
      <c r="C7" s="270">
        <v>0.59027777777777801</v>
      </c>
      <c r="D7" s="261">
        <f t="shared" ref="D7:D11" si="0">IF(C7="","",C7+ TIME(0,40,0))</f>
        <v>0.6180555555555558</v>
      </c>
      <c r="E7" s="262" t="str">
        <f>IF(OR(C6="",C7=""),"",IF(C7-D6&gt;TIME(0,0,1),"","時間與前一節重疂"))</f>
        <v/>
      </c>
    </row>
    <row r="8" spans="2:7" ht="28.2" x14ac:dyDescent="0.55000000000000004">
      <c r="B8" s="299"/>
      <c r="C8" s="270">
        <v>0.61805555555555503</v>
      </c>
      <c r="D8" s="261">
        <f t="shared" si="0"/>
        <v>0.64583333333333282</v>
      </c>
      <c r="E8" s="262" t="str">
        <f t="shared" ref="E8:E11" si="1">IF(OR(C7="",C8=""),"",IF(C8-D7&gt;TIME(0,0,1),"","時間與前一節重疂"))</f>
        <v>時間與前一節重疂</v>
      </c>
      <c r="F8" s="263"/>
    </row>
    <row r="9" spans="2:7" ht="28.2" x14ac:dyDescent="0.55000000000000004">
      <c r="B9" s="299"/>
      <c r="C9" s="270"/>
      <c r="D9" s="261" t="str">
        <f t="shared" si="0"/>
        <v/>
      </c>
      <c r="E9" s="262" t="str">
        <f t="shared" si="1"/>
        <v/>
      </c>
    </row>
    <row r="10" spans="2:7" ht="28.2" x14ac:dyDescent="0.55000000000000004">
      <c r="B10" s="299" t="s">
        <v>336</v>
      </c>
      <c r="C10" s="270">
        <v>0.67361111111111116</v>
      </c>
      <c r="D10" s="261">
        <f t="shared" si="0"/>
        <v>0.70138888888888895</v>
      </c>
      <c r="E10" s="262" t="str">
        <f t="shared" si="1"/>
        <v/>
      </c>
    </row>
    <row r="11" spans="2:7" ht="28.2" x14ac:dyDescent="0.55000000000000004">
      <c r="B11" s="299"/>
      <c r="C11" s="270">
        <v>0.70833333333333404</v>
      </c>
      <c r="D11" s="261">
        <f t="shared" si="0"/>
        <v>0.73611111111111183</v>
      </c>
      <c r="E11" s="262" t="str">
        <f t="shared" si="1"/>
        <v/>
      </c>
    </row>
    <row r="12" spans="2:7" x14ac:dyDescent="0.3">
      <c r="B12" s="264"/>
      <c r="C12" s="264"/>
      <c r="D12" s="264"/>
    </row>
    <row r="14" spans="2:7" ht="84.6" x14ac:dyDescent="0.55000000000000004">
      <c r="B14" s="259"/>
      <c r="C14" s="265" t="s">
        <v>368</v>
      </c>
      <c r="D14" s="264"/>
    </row>
    <row r="15" spans="2:7" ht="28.2" hidden="1" x14ac:dyDescent="0.55000000000000004">
      <c r="B15" s="266">
        <v>0</v>
      </c>
      <c r="C15" s="267"/>
      <c r="D15" s="264"/>
    </row>
    <row r="16" spans="2:7" ht="28.2" x14ac:dyDescent="0.55000000000000004">
      <c r="B16" s="259">
        <v>1</v>
      </c>
      <c r="C16" s="271" t="s">
        <v>341</v>
      </c>
      <c r="D16" s="264"/>
      <c r="E16" s="304" t="s">
        <v>361</v>
      </c>
      <c r="F16" s="304"/>
      <c r="G16" s="304"/>
    </row>
    <row r="17" spans="2:5" ht="28.2" x14ac:dyDescent="0.55000000000000004">
      <c r="B17" s="259">
        <v>2</v>
      </c>
      <c r="C17" s="271" t="s">
        <v>342</v>
      </c>
      <c r="D17" s="264"/>
      <c r="E17" s="274" t="s">
        <v>390</v>
      </c>
    </row>
    <row r="18" spans="2:5" ht="28.2" x14ac:dyDescent="0.55000000000000004">
      <c r="B18" s="259">
        <v>3</v>
      </c>
      <c r="C18" s="271" t="s">
        <v>339</v>
      </c>
      <c r="D18" s="264"/>
    </row>
    <row r="19" spans="2:5" ht="28.2" x14ac:dyDescent="0.55000000000000004">
      <c r="B19" s="259">
        <v>4</v>
      </c>
      <c r="C19" s="271" t="s">
        <v>350</v>
      </c>
      <c r="D19" s="264"/>
    </row>
    <row r="20" spans="2:5" ht="28.2" x14ac:dyDescent="0.55000000000000004">
      <c r="B20" s="259">
        <v>5</v>
      </c>
      <c r="C20" s="271" t="s">
        <v>358</v>
      </c>
      <c r="D20" s="264"/>
    </row>
    <row r="21" spans="2:5" ht="28.2" x14ac:dyDescent="0.55000000000000004">
      <c r="B21" s="259">
        <v>6</v>
      </c>
      <c r="C21" s="271" t="s">
        <v>359</v>
      </c>
      <c r="D21" s="264"/>
    </row>
    <row r="22" spans="2:5" ht="28.2" x14ac:dyDescent="0.55000000000000004">
      <c r="B22" s="259">
        <v>7</v>
      </c>
      <c r="C22" s="271"/>
      <c r="D22" s="264"/>
    </row>
    <row r="23" spans="2:5" ht="28.2" x14ac:dyDescent="0.55000000000000004">
      <c r="B23" s="259">
        <v>8</v>
      </c>
      <c r="C23" s="271"/>
      <c r="D23" s="264"/>
    </row>
    <row r="24" spans="2:5" ht="30" customHeight="1" x14ac:dyDescent="0.55000000000000004">
      <c r="B24" s="259">
        <v>9</v>
      </c>
      <c r="C24" s="272"/>
      <c r="D24" s="264"/>
    </row>
    <row r="25" spans="2:5" ht="30" customHeight="1" x14ac:dyDescent="0.55000000000000004">
      <c r="B25" s="259">
        <v>10</v>
      </c>
      <c r="C25" s="272"/>
      <c r="D25" s="264"/>
    </row>
    <row r="26" spans="2:5" ht="30" customHeight="1" x14ac:dyDescent="0.55000000000000004">
      <c r="B26" s="259">
        <v>11</v>
      </c>
      <c r="C26" s="272"/>
      <c r="D26" s="264"/>
    </row>
    <row r="27" spans="2:5" ht="30" customHeight="1" x14ac:dyDescent="0.55000000000000004">
      <c r="B27" s="259">
        <v>12</v>
      </c>
      <c r="C27" s="272"/>
      <c r="D27" s="264"/>
    </row>
    <row r="28" spans="2:5" ht="30" customHeight="1" x14ac:dyDescent="0.55000000000000004">
      <c r="B28" s="259">
        <v>13</v>
      </c>
      <c r="C28" s="272"/>
      <c r="D28" s="264"/>
    </row>
    <row r="29" spans="2:5" ht="30" customHeight="1" x14ac:dyDescent="0.55000000000000004">
      <c r="B29" s="259">
        <v>14</v>
      </c>
      <c r="C29" s="272"/>
      <c r="D29" s="264"/>
    </row>
    <row r="30" spans="2:5" ht="29.25" customHeight="1" x14ac:dyDescent="0.55000000000000004">
      <c r="B30" s="259">
        <v>15</v>
      </c>
      <c r="C30" s="273"/>
      <c r="D30" s="264"/>
    </row>
    <row r="31" spans="2:5" x14ac:dyDescent="0.3">
      <c r="B31" s="264"/>
      <c r="C31" s="264"/>
      <c r="D31" s="264"/>
    </row>
  </sheetData>
  <sheetProtection algorithmName="SHA-512" hashValue="82mgD6BwOOReyJmJuCG/A/siZIBa2Jq8453d5h3KHMxbQcKI2H4LHNJceDBhBVunKfern99rRADWToo2XxDhXA==" saltValue="Ph1XCb9Fba46shMu4RvG1w==" spinCount="100000" sheet="1" objects="1" scenarios="1"/>
  <mergeCells count="5">
    <mergeCell ref="B6:B9"/>
    <mergeCell ref="B10:B11"/>
    <mergeCell ref="D2:D3"/>
    <mergeCell ref="E5:G5"/>
    <mergeCell ref="E16:G16"/>
  </mergeCells>
  <phoneticPr fontId="2" type="noConversion"/>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F75458D-39BE-4168-A012-5BA37D564CAE}">
          <x14:formula1>
            <xm:f>'附件四-學校代號暨類型表'!$K$3:$K$12</xm:f>
          </x14:formula1>
          <xm:sqref>C10:C11</xm:sqref>
        </x14:dataValidation>
        <x14:dataValidation type="list" allowBlank="1" showInputMessage="1" showErrorMessage="1" xr:uid="{410A55C2-86B7-4912-99A0-7D256E3EDF4C}">
          <x14:formula1>
            <xm:f>'附件四-學校代號暨類型表'!$J$3:$J$24</xm:f>
          </x14:formula1>
          <xm:sqref>C6:C9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67"/>
  <sheetViews>
    <sheetView workbookViewId="0">
      <selection activeCell="B7" sqref="B7"/>
    </sheetView>
  </sheetViews>
  <sheetFormatPr defaultColWidth="9" defaultRowHeight="16.2" x14ac:dyDescent="0.3"/>
  <cols>
    <col min="1" max="1" width="6.33203125" style="13" customWidth="1"/>
    <col min="2" max="2" width="20.21875" style="13" customWidth="1"/>
    <col min="3" max="6" width="6.88671875" style="13" customWidth="1"/>
    <col min="7" max="8" width="5.88671875" style="13" customWidth="1"/>
    <col min="9" max="40" width="5" style="13" customWidth="1"/>
    <col min="41" max="41" width="6.33203125" style="13" customWidth="1"/>
    <col min="42" max="43" width="8.88671875" style="13" customWidth="1"/>
    <col min="44" max="44" width="9.21875" style="13" customWidth="1"/>
    <col min="45" max="45" width="25.44140625" style="12" hidden="1" customWidth="1"/>
    <col min="46" max="47" width="9" style="12" hidden="1" customWidth="1"/>
    <col min="48" max="48" width="25.33203125" style="12" hidden="1" customWidth="1"/>
    <col min="49" max="49" width="25.21875" style="12" hidden="1" customWidth="1"/>
    <col min="50" max="51" width="9" style="12" hidden="1" customWidth="1"/>
    <col min="52" max="78" width="9" style="12"/>
    <col min="79" max="16384" width="9" style="13"/>
  </cols>
  <sheetData>
    <row r="1" spans="1:51" ht="23.25" customHeight="1" thickBot="1" x14ac:dyDescent="0.35">
      <c r="A1" s="305" t="str">
        <f>"國小附件一之1    花蓮縣"&amp;'附件四-學校代號暨類型表'!E2&amp;"課後輔導開辦班級名單、時段及保費"</f>
        <v>國小附件一之1    花蓮縣113學年度第2學期課後輔導開辦班級名單、時段及保費</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row>
    <row r="2" spans="1:51" ht="37.5" customHeight="1" thickBot="1" x14ac:dyDescent="0.35">
      <c r="A2" s="251" t="s">
        <v>164</v>
      </c>
      <c r="B2" s="248">
        <f>'附件一之0-基本資料'!C2</f>
        <v>601</v>
      </c>
      <c r="C2" s="308" t="s">
        <v>165</v>
      </c>
      <c r="D2" s="309"/>
      <c r="E2" s="325" t="str">
        <f>IF(B2="","",VLOOKUP(B2,'附件四-學校代號暨類型表'!$A$3:$C$108,2,FALSE))</f>
        <v>明禮國小</v>
      </c>
      <c r="F2" s="326"/>
      <c r="G2" s="326"/>
      <c r="H2" s="326"/>
      <c r="I2" s="326"/>
      <c r="J2" s="326"/>
      <c r="K2" s="326"/>
      <c r="L2" s="326"/>
      <c r="M2" s="326"/>
      <c r="N2" s="327"/>
      <c r="O2" s="323"/>
      <c r="P2" s="324"/>
      <c r="Q2" s="324"/>
      <c r="R2" s="324"/>
      <c r="S2" s="324"/>
      <c r="T2" s="324"/>
      <c r="U2" s="324"/>
      <c r="V2" s="249"/>
      <c r="W2" s="249"/>
      <c r="X2" s="249"/>
      <c r="Y2" s="249"/>
      <c r="Z2" s="335"/>
      <c r="AA2" s="335"/>
      <c r="AB2" s="335"/>
      <c r="AC2" s="335"/>
      <c r="AD2" s="335"/>
      <c r="AE2" s="335"/>
      <c r="AF2" s="335"/>
      <c r="AG2" s="335"/>
      <c r="AH2" s="335"/>
      <c r="AI2" s="335"/>
      <c r="AJ2" s="335"/>
      <c r="AK2" s="335"/>
      <c r="AL2" s="205"/>
      <c r="AM2" s="205"/>
      <c r="AN2" s="205"/>
      <c r="AO2" s="326"/>
      <c r="AP2" s="326"/>
      <c r="AQ2" s="326"/>
      <c r="AR2" s="327"/>
    </row>
    <row r="3" spans="1:51" ht="34.5" customHeight="1" x14ac:dyDescent="0.3">
      <c r="A3" s="317" t="s">
        <v>289</v>
      </c>
      <c r="B3" s="320" t="s">
        <v>303</v>
      </c>
      <c r="C3" s="306" t="s">
        <v>310</v>
      </c>
      <c r="D3" s="306"/>
      <c r="E3" s="306"/>
      <c r="F3" s="306"/>
      <c r="G3" s="306"/>
      <c r="H3" s="306"/>
      <c r="I3" s="306"/>
      <c r="J3" s="306"/>
      <c r="K3" s="306"/>
      <c r="L3" s="306"/>
      <c r="M3" s="306"/>
      <c r="N3" s="306"/>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row>
    <row r="4" spans="1:51" ht="30.75" customHeight="1" x14ac:dyDescent="0.3">
      <c r="A4" s="318"/>
      <c r="B4" s="318"/>
      <c r="C4" s="316" t="s">
        <v>193</v>
      </c>
      <c r="D4" s="316" t="s">
        <v>241</v>
      </c>
      <c r="E4" s="316" t="s">
        <v>194</v>
      </c>
      <c r="F4" s="316" t="s">
        <v>242</v>
      </c>
      <c r="G4" s="333" t="s">
        <v>327</v>
      </c>
      <c r="H4" s="334"/>
      <c r="I4" s="310" t="s">
        <v>319</v>
      </c>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36" t="s">
        <v>348</v>
      </c>
      <c r="AN4" s="336" t="s">
        <v>349</v>
      </c>
      <c r="AO4" s="330" t="s">
        <v>321</v>
      </c>
      <c r="AP4" s="328" t="s">
        <v>236</v>
      </c>
      <c r="AQ4" s="328" t="s">
        <v>237</v>
      </c>
      <c r="AR4" s="321" t="s">
        <v>243</v>
      </c>
    </row>
    <row r="5" spans="1:51" ht="33.75" customHeight="1" x14ac:dyDescent="0.3">
      <c r="A5" s="318"/>
      <c r="B5" s="318"/>
      <c r="C5" s="316"/>
      <c r="D5" s="316"/>
      <c r="E5" s="316"/>
      <c r="F5" s="316"/>
      <c r="G5" s="201" t="s">
        <v>328</v>
      </c>
      <c r="H5" s="250" t="s">
        <v>329</v>
      </c>
      <c r="I5" s="312" t="s">
        <v>312</v>
      </c>
      <c r="J5" s="313"/>
      <c r="K5" s="313"/>
      <c r="L5" s="313"/>
      <c r="M5" s="313"/>
      <c r="N5" s="314"/>
      <c r="O5" s="315" t="s">
        <v>313</v>
      </c>
      <c r="P5" s="313"/>
      <c r="Q5" s="313"/>
      <c r="R5" s="313"/>
      <c r="S5" s="313"/>
      <c r="T5" s="310"/>
      <c r="U5" s="312" t="s">
        <v>314</v>
      </c>
      <c r="V5" s="313"/>
      <c r="W5" s="313"/>
      <c r="X5" s="313"/>
      <c r="Y5" s="313"/>
      <c r="Z5" s="314"/>
      <c r="AA5" s="315" t="s">
        <v>315</v>
      </c>
      <c r="AB5" s="313"/>
      <c r="AC5" s="313"/>
      <c r="AD5" s="313"/>
      <c r="AE5" s="313"/>
      <c r="AF5" s="310"/>
      <c r="AG5" s="312" t="s">
        <v>316</v>
      </c>
      <c r="AH5" s="313"/>
      <c r="AI5" s="313"/>
      <c r="AJ5" s="313"/>
      <c r="AK5" s="313"/>
      <c r="AL5" s="310"/>
      <c r="AM5" s="336"/>
      <c r="AN5" s="336"/>
      <c r="AO5" s="331"/>
      <c r="AP5" s="329"/>
      <c r="AQ5" s="329"/>
      <c r="AR5" s="322"/>
      <c r="AX5" s="12" t="s">
        <v>344</v>
      </c>
    </row>
    <row r="6" spans="1:51" ht="23.25" customHeight="1" x14ac:dyDescent="0.3">
      <c r="A6" s="319"/>
      <c r="B6" s="319"/>
      <c r="C6" s="18">
        <f t="shared" ref="C6:E6" si="0">SUM(C7:C61)</f>
        <v>2</v>
      </c>
      <c r="D6" s="18">
        <f t="shared" si="0"/>
        <v>1</v>
      </c>
      <c r="E6" s="18">
        <f t="shared" si="0"/>
        <v>1</v>
      </c>
      <c r="F6" s="18">
        <f>SUM(F7:F61)</f>
        <v>0</v>
      </c>
      <c r="G6" s="201">
        <f t="shared" ref="G6:H6" si="1">SUM(G7:G61)</f>
        <v>4</v>
      </c>
      <c r="H6" s="250">
        <f t="shared" si="1"/>
        <v>0</v>
      </c>
      <c r="I6" s="209">
        <f>IF('附件一之0-基本資料'!$C$6="","",'附件一之0-基本資料'!$C$6)</f>
        <v>0.55555555555555503</v>
      </c>
      <c r="J6" s="204">
        <f>IF('附件一之0-基本資料'!$C$7="","",'附件一之0-基本資料'!$C$7)</f>
        <v>0.59027777777777801</v>
      </c>
      <c r="K6" s="204">
        <f>IF('附件一之0-基本資料'!$C$8="","",'附件一之0-基本資料'!$C$8)</f>
        <v>0.61805555555555503</v>
      </c>
      <c r="L6" s="204" t="str">
        <f>IF('附件一之0-基本資料'!$C$9="","",'附件一之0-基本資料'!$C$9)</f>
        <v/>
      </c>
      <c r="M6" s="204">
        <f>IF('附件一之0-基本資料'!$C$10="","",'附件一之0-基本資料'!$C$10)</f>
        <v>0.67361111111111116</v>
      </c>
      <c r="N6" s="210">
        <f>IF('附件一之0-基本資料'!$C$11="","",'附件一之0-基本資料'!$C$11)</f>
        <v>0.70833333333333404</v>
      </c>
      <c r="O6" s="207">
        <f>IF('附件一之0-基本資料'!$C$6="","",'附件一之0-基本資料'!$C$6)</f>
        <v>0.55555555555555503</v>
      </c>
      <c r="P6" s="204">
        <f>IF('附件一之0-基本資料'!$C$7="","",'附件一之0-基本資料'!$C$7)</f>
        <v>0.59027777777777801</v>
      </c>
      <c r="Q6" s="204">
        <f>IF('附件一之0-基本資料'!$C$8="","",'附件一之0-基本資料'!$C$8)</f>
        <v>0.61805555555555503</v>
      </c>
      <c r="R6" s="204" t="str">
        <f>IF('附件一之0-基本資料'!$C$9="","",'附件一之0-基本資料'!$C$9)</f>
        <v/>
      </c>
      <c r="S6" s="204">
        <f>IF('附件一之0-基本資料'!$C$10="","",'附件一之0-基本資料'!$C$10)</f>
        <v>0.67361111111111116</v>
      </c>
      <c r="T6" s="206">
        <f>IF('附件一之0-基本資料'!$C$11="","",'附件一之0-基本資料'!$C$11)</f>
        <v>0.70833333333333404</v>
      </c>
      <c r="U6" s="209">
        <f>IF('附件一之0-基本資料'!$C$6="","",'附件一之0-基本資料'!$C$6)</f>
        <v>0.55555555555555503</v>
      </c>
      <c r="V6" s="204">
        <f>IF('附件一之0-基本資料'!$C$7="","",'附件一之0-基本資料'!$C$7)</f>
        <v>0.59027777777777801</v>
      </c>
      <c r="W6" s="204">
        <f>IF('附件一之0-基本資料'!$C$8="","",'附件一之0-基本資料'!$C$8)</f>
        <v>0.61805555555555503</v>
      </c>
      <c r="X6" s="204" t="str">
        <f>IF('附件一之0-基本資料'!$C$9="","",'附件一之0-基本資料'!$C$9)</f>
        <v/>
      </c>
      <c r="Y6" s="204">
        <f>IF('附件一之0-基本資料'!$C$10="","",'附件一之0-基本資料'!$C$10)</f>
        <v>0.67361111111111116</v>
      </c>
      <c r="Z6" s="210">
        <f>IF('附件一之0-基本資料'!$C$11="","",'附件一之0-基本資料'!$C$11)</f>
        <v>0.70833333333333404</v>
      </c>
      <c r="AA6" s="207">
        <f>IF('附件一之0-基本資料'!$C$6="","",'附件一之0-基本資料'!$C$6)</f>
        <v>0.55555555555555503</v>
      </c>
      <c r="AB6" s="204">
        <f>IF('附件一之0-基本資料'!$C$7="","",'附件一之0-基本資料'!$C$7)</f>
        <v>0.59027777777777801</v>
      </c>
      <c r="AC6" s="204">
        <f>IF('附件一之0-基本資料'!$C$8="","",'附件一之0-基本資料'!$C$8)</f>
        <v>0.61805555555555503</v>
      </c>
      <c r="AD6" s="204" t="str">
        <f>IF('附件一之0-基本資料'!$C$9="","",'附件一之0-基本資料'!$C$9)</f>
        <v/>
      </c>
      <c r="AE6" s="204">
        <f>IF('附件一之0-基本資料'!$C$10="","",'附件一之0-基本資料'!$C$10)</f>
        <v>0.67361111111111116</v>
      </c>
      <c r="AF6" s="206">
        <f>IF('附件一之0-基本資料'!$C$11="","",'附件一之0-基本資料'!$C$11)</f>
        <v>0.70833333333333404</v>
      </c>
      <c r="AG6" s="209">
        <f>IF('附件一之0-基本資料'!$C$6="","",'附件一之0-基本資料'!$C$6)</f>
        <v>0.55555555555555503</v>
      </c>
      <c r="AH6" s="204">
        <f>IF('附件一之0-基本資料'!$C$7="","",'附件一之0-基本資料'!$C$7)</f>
        <v>0.59027777777777801</v>
      </c>
      <c r="AI6" s="204">
        <f>IF('附件一之0-基本資料'!$C$8="","",'附件一之0-基本資料'!$C$8)</f>
        <v>0.61805555555555503</v>
      </c>
      <c r="AJ6" s="204" t="str">
        <f>IF('附件一之0-基本資料'!$C$9="","",'附件一之0-基本資料'!$C$9)</f>
        <v/>
      </c>
      <c r="AK6" s="204">
        <f>IF('附件一之0-基本資料'!$C$10="","",'附件一之0-基本資料'!$C$10)</f>
        <v>0.67361111111111116</v>
      </c>
      <c r="AL6" s="210">
        <f>IF('附件一之0-基本資料'!$C$11="","",'附件一之0-基本資料'!$C$11)</f>
        <v>0.70833333333333404</v>
      </c>
      <c r="AM6" s="256">
        <f>SUM(AM7:AM66)</f>
        <v>14</v>
      </c>
      <c r="AN6" s="256">
        <f>SUM(AN7:AN66)</f>
        <v>6</v>
      </c>
      <c r="AO6" s="332"/>
      <c r="AP6" s="188">
        <f>SUM(AP7:AP66)</f>
        <v>122333</v>
      </c>
      <c r="AQ6" s="188">
        <f>SUM(AQ7:AQ66)</f>
        <v>186</v>
      </c>
      <c r="AR6" s="18">
        <f>SUM(AR7:AR61)</f>
        <v>4</v>
      </c>
      <c r="AS6" s="12" t="s">
        <v>345</v>
      </c>
      <c r="AT6" s="12" t="s">
        <v>348</v>
      </c>
      <c r="AU6" s="12" t="s">
        <v>349</v>
      </c>
      <c r="AV6" s="12" t="s">
        <v>346</v>
      </c>
      <c r="AW6" s="12" t="s">
        <v>347</v>
      </c>
      <c r="AX6" s="12" t="s">
        <v>330</v>
      </c>
      <c r="AY6" s="12" t="s">
        <v>363</v>
      </c>
    </row>
    <row r="7" spans="1:51" ht="21.75" customHeight="1" x14ac:dyDescent="0.3">
      <c r="A7" s="17">
        <f>IF(B7&lt;&gt;"",ROW()-6,"")</f>
        <v>1</v>
      </c>
      <c r="B7" s="92" t="s">
        <v>457</v>
      </c>
      <c r="C7" s="220">
        <v>1</v>
      </c>
      <c r="D7" s="212"/>
      <c r="E7" s="212"/>
      <c r="F7" s="223"/>
      <c r="G7" s="211">
        <v>1</v>
      </c>
      <c r="H7" s="213"/>
      <c r="I7" s="275" t="s">
        <v>340</v>
      </c>
      <c r="J7" s="276" t="s">
        <v>454</v>
      </c>
      <c r="K7" s="276" t="s">
        <v>340</v>
      </c>
      <c r="L7" s="276"/>
      <c r="M7" s="276" t="s">
        <v>340</v>
      </c>
      <c r="N7" s="277"/>
      <c r="O7" s="275"/>
      <c r="P7" s="276"/>
      <c r="Q7" s="276"/>
      <c r="R7" s="276"/>
      <c r="S7" s="276"/>
      <c r="T7" s="277"/>
      <c r="U7" s="275"/>
      <c r="V7" s="276"/>
      <c r="W7" s="276"/>
      <c r="X7" s="276"/>
      <c r="Y7" s="276"/>
      <c r="Z7" s="277"/>
      <c r="AA7" s="275"/>
      <c r="AB7" s="276"/>
      <c r="AC7" s="276"/>
      <c r="AD7" s="276"/>
      <c r="AE7" s="276"/>
      <c r="AF7" s="277"/>
      <c r="AG7" s="275"/>
      <c r="AH7" s="276"/>
      <c r="AI7" s="276"/>
      <c r="AJ7" s="276"/>
      <c r="AK7" s="276"/>
      <c r="AL7" s="277"/>
      <c r="AM7" s="292">
        <f>IF(B7="","",IF(COUNTA(I7:L7,O7:R7,U7:X7,AA7:AD7,AG7:AJ7)=0,0,COUNTA(I7:L7,O7:R7,U7:X7,AA7:AD7,AG7:AJ7)))</f>
        <v>3</v>
      </c>
      <c r="AN7" s="293">
        <f>IF(B7="","",IF(COUNTA(M7:N7,S7:T7,Y7:Z7,AE7:AF7,AK7:AL7)=0,0,COUNTA(M7:N7,S7:T7,Y7:Z7,AE7:AF7,AK7:AL7)))</f>
        <v>1</v>
      </c>
      <c r="AO7" s="208">
        <v>12</v>
      </c>
      <c r="AP7" s="189">
        <v>120000</v>
      </c>
      <c r="AQ7" s="189">
        <v>98</v>
      </c>
      <c r="AR7" s="17">
        <f t="shared" ref="AR7:AR66" si="2">IF(B7="","",SUM(C7:F7))</f>
        <v>1</v>
      </c>
      <c r="AS7" s="12">
        <f>IF(AND(B7="",COUNTA(C7:F7)=0),1,IF(AND(B7="",COUNTA(C7:F7&gt;1)),2,3))</f>
        <v>3</v>
      </c>
      <c r="AT7" s="12">
        <f>COUNTA(I7:L7,O7:R7,U7:X7,AA7:AD7,AG7:AJ7)</f>
        <v>3</v>
      </c>
      <c r="AU7" s="184">
        <f>COUNTA(M7:N7,S7:T7,Y7:Z7,AE7:AF7,AK7:AL7)</f>
        <v>1</v>
      </c>
      <c r="AV7" s="12">
        <f t="shared" ref="AV7:AV38" si="3">IF(AND(B7&lt;&gt;"",AO7=""),2,1)</f>
        <v>1</v>
      </c>
      <c r="AW7" s="12">
        <f>IF(B7="",0,IF(COUNTA(I7:AL7)&gt;0,1,2))</f>
        <v>1</v>
      </c>
      <c r="AX7" s="12">
        <f>IF(B7="",0,IF(COUNTA(G7:H7)=1,1,2))</f>
        <v>1</v>
      </c>
    </row>
    <row r="8" spans="1:51" ht="21.75" customHeight="1" x14ac:dyDescent="0.3">
      <c r="A8" s="17">
        <f t="shared" ref="A8:A66" si="4">IF(B8&lt;&gt;"",ROW()-6,"")</f>
        <v>2</v>
      </c>
      <c r="B8" s="92" t="s">
        <v>458</v>
      </c>
      <c r="C8" s="221">
        <v>1</v>
      </c>
      <c r="D8" s="215"/>
      <c r="E8" s="215"/>
      <c r="F8" s="224"/>
      <c r="G8" s="214">
        <v>1</v>
      </c>
      <c r="H8" s="216"/>
      <c r="I8" s="278"/>
      <c r="J8" s="255"/>
      <c r="K8" s="255" t="s">
        <v>340</v>
      </c>
      <c r="L8" s="255"/>
      <c r="M8" s="255"/>
      <c r="N8" s="279"/>
      <c r="O8" s="278"/>
      <c r="P8" s="255"/>
      <c r="Q8" s="255"/>
      <c r="R8" s="255"/>
      <c r="S8" s="255"/>
      <c r="T8" s="279"/>
      <c r="U8" s="278" t="s">
        <v>340</v>
      </c>
      <c r="V8" s="255" t="s">
        <v>340</v>
      </c>
      <c r="W8" s="255"/>
      <c r="X8" s="255"/>
      <c r="Y8" s="255"/>
      <c r="Z8" s="279" t="s">
        <v>340</v>
      </c>
      <c r="AA8" s="278"/>
      <c r="AB8" s="255"/>
      <c r="AC8" s="255"/>
      <c r="AD8" s="255"/>
      <c r="AE8" s="255"/>
      <c r="AF8" s="279"/>
      <c r="AG8" s="278"/>
      <c r="AH8" s="255"/>
      <c r="AI8" s="255"/>
      <c r="AJ8" s="255"/>
      <c r="AK8" s="255"/>
      <c r="AL8" s="279"/>
      <c r="AM8" s="294">
        <f t="shared" ref="AM8:AM66" si="5">IF(B8="","",IF(COUNTA(I8:L8,O8:R8,U8:X8,AA8:AD8,AG8:AJ8)=0,0,COUNTA(I8:L8,O8:R8,U8:X8,AA8:AD8,AG8:AJ8)))</f>
        <v>3</v>
      </c>
      <c r="AN8" s="295">
        <f t="shared" ref="AN8:AN66" si="6">IF(B8="","",IF(COUNTA(M8:N8,S8:T8,Y8:Z8,AE8:AF8,AK8:AL8)=0,0,COUNTA(M8:N8,S8:T8,Y8:Z8,AE8:AF8,AK8:AL8)))</f>
        <v>1</v>
      </c>
      <c r="AO8" s="208">
        <v>14</v>
      </c>
      <c r="AP8" s="189">
        <v>2333</v>
      </c>
      <c r="AQ8" s="189">
        <v>88</v>
      </c>
      <c r="AR8" s="17">
        <f t="shared" si="2"/>
        <v>1</v>
      </c>
      <c r="AS8" s="12">
        <f t="shared" ref="AS8:AS66" si="7">IF(AND(B8="",COUNTA(C8:F8)=0),1,IF(AND(B8="",COUNTA(C8:F8&gt;1)),2,3))</f>
        <v>3</v>
      </c>
      <c r="AT8" s="12">
        <f t="shared" ref="AT8:AT66" si="8">COUNTA(I8:L8,O8:R8,U8:X8,AA8:AD8,AG8:AJ8)</f>
        <v>3</v>
      </c>
      <c r="AU8" s="184">
        <f t="shared" ref="AU8:AU66" si="9">COUNTA(M8:N8,S8:T8,Y8:Z8,AE8:AF8,AK8:AL8)</f>
        <v>1</v>
      </c>
      <c r="AV8" s="12">
        <f t="shared" si="3"/>
        <v>1</v>
      </c>
      <c r="AW8" s="12">
        <f t="shared" ref="AW8:AW66" si="10">IF(B8="",0,IF(COUNTA(I8:AL8)&gt;0,1,2))</f>
        <v>1</v>
      </c>
      <c r="AX8" s="12">
        <f t="shared" ref="AX8:AX66" si="11">IF(B8="",0,IF(COUNTA(G8:H8)=1,1,2))</f>
        <v>1</v>
      </c>
    </row>
    <row r="9" spans="1:51" ht="21.75" customHeight="1" x14ac:dyDescent="0.3">
      <c r="A9" s="17">
        <f t="shared" si="4"/>
        <v>3</v>
      </c>
      <c r="B9" s="92" t="s">
        <v>459</v>
      </c>
      <c r="C9" s="221"/>
      <c r="D9" s="215"/>
      <c r="E9" s="215">
        <v>1</v>
      </c>
      <c r="F9" s="224"/>
      <c r="G9" s="214">
        <v>1</v>
      </c>
      <c r="H9" s="216"/>
      <c r="I9" s="278"/>
      <c r="J9" s="255"/>
      <c r="K9" s="255" t="s">
        <v>454</v>
      </c>
      <c r="L9" s="255" t="s">
        <v>340</v>
      </c>
      <c r="M9" s="255"/>
      <c r="N9" s="279"/>
      <c r="O9" s="278"/>
      <c r="P9" s="255"/>
      <c r="Q9" s="255"/>
      <c r="R9" s="255"/>
      <c r="S9" s="255" t="s">
        <v>340</v>
      </c>
      <c r="T9" s="279"/>
      <c r="U9" s="278"/>
      <c r="V9" s="255"/>
      <c r="W9" s="255"/>
      <c r="X9" s="255"/>
      <c r="Y9" s="255" t="s">
        <v>340</v>
      </c>
      <c r="Z9" s="279"/>
      <c r="AA9" s="278"/>
      <c r="AB9" s="255"/>
      <c r="AC9" s="255"/>
      <c r="AD9" s="255"/>
      <c r="AE9" s="255"/>
      <c r="AF9" s="279"/>
      <c r="AG9" s="278"/>
      <c r="AH9" s="255"/>
      <c r="AI9" s="255"/>
      <c r="AJ9" s="255"/>
      <c r="AK9" s="255"/>
      <c r="AL9" s="279"/>
      <c r="AM9" s="294">
        <f t="shared" si="5"/>
        <v>2</v>
      </c>
      <c r="AN9" s="295">
        <f t="shared" si="6"/>
        <v>2</v>
      </c>
      <c r="AO9" s="208">
        <v>14</v>
      </c>
      <c r="AP9" s="189"/>
      <c r="AQ9" s="189"/>
      <c r="AR9" s="17">
        <f t="shared" si="2"/>
        <v>1</v>
      </c>
      <c r="AS9" s="12">
        <f t="shared" si="7"/>
        <v>3</v>
      </c>
      <c r="AT9" s="12">
        <f t="shared" si="8"/>
        <v>2</v>
      </c>
      <c r="AU9" s="184">
        <f t="shared" si="9"/>
        <v>2</v>
      </c>
      <c r="AV9" s="12">
        <f t="shared" si="3"/>
        <v>1</v>
      </c>
      <c r="AW9" s="12">
        <f t="shared" si="10"/>
        <v>1</v>
      </c>
      <c r="AX9" s="12">
        <f t="shared" si="11"/>
        <v>1</v>
      </c>
    </row>
    <row r="10" spans="1:51" ht="21.75" customHeight="1" x14ac:dyDescent="0.3">
      <c r="A10" s="17">
        <f t="shared" si="4"/>
        <v>4</v>
      </c>
      <c r="B10" s="92" t="s">
        <v>460</v>
      </c>
      <c r="C10" s="221"/>
      <c r="D10" s="215">
        <v>1</v>
      </c>
      <c r="E10" s="215"/>
      <c r="F10" s="224"/>
      <c r="G10" s="214">
        <v>1</v>
      </c>
      <c r="H10" s="216"/>
      <c r="I10" s="278" t="s">
        <v>340</v>
      </c>
      <c r="J10" s="255" t="s">
        <v>340</v>
      </c>
      <c r="K10" s="255" t="s">
        <v>340</v>
      </c>
      <c r="L10" s="255"/>
      <c r="M10" s="255" t="s">
        <v>340</v>
      </c>
      <c r="N10" s="279" t="s">
        <v>454</v>
      </c>
      <c r="O10" s="278"/>
      <c r="P10" s="255" t="s">
        <v>340</v>
      </c>
      <c r="Q10" s="255" t="s">
        <v>340</v>
      </c>
      <c r="R10" s="255"/>
      <c r="S10" s="255"/>
      <c r="T10" s="279"/>
      <c r="U10" s="278" t="s">
        <v>340</v>
      </c>
      <c r="V10" s="255"/>
      <c r="W10" s="255"/>
      <c r="X10" s="255"/>
      <c r="Y10" s="255"/>
      <c r="Z10" s="279"/>
      <c r="AA10" s="278"/>
      <c r="AB10" s="255"/>
      <c r="AC10" s="255"/>
      <c r="AD10" s="255"/>
      <c r="AE10" s="255"/>
      <c r="AF10" s="279"/>
      <c r="AG10" s="278"/>
      <c r="AH10" s="255"/>
      <c r="AI10" s="255"/>
      <c r="AJ10" s="255"/>
      <c r="AK10" s="255"/>
      <c r="AL10" s="279"/>
      <c r="AM10" s="294">
        <f t="shared" si="5"/>
        <v>6</v>
      </c>
      <c r="AN10" s="295">
        <f t="shared" si="6"/>
        <v>2</v>
      </c>
      <c r="AO10" s="208">
        <v>18</v>
      </c>
      <c r="AP10" s="189"/>
      <c r="AQ10" s="189"/>
      <c r="AR10" s="17">
        <f t="shared" si="2"/>
        <v>1</v>
      </c>
      <c r="AS10" s="12">
        <f t="shared" si="7"/>
        <v>3</v>
      </c>
      <c r="AT10" s="12">
        <f t="shared" si="8"/>
        <v>6</v>
      </c>
      <c r="AU10" s="184">
        <f t="shared" si="9"/>
        <v>2</v>
      </c>
      <c r="AV10" s="12">
        <f t="shared" si="3"/>
        <v>1</v>
      </c>
      <c r="AW10" s="12">
        <f t="shared" si="10"/>
        <v>1</v>
      </c>
      <c r="AX10" s="12">
        <f t="shared" si="11"/>
        <v>1</v>
      </c>
    </row>
    <row r="11" spans="1:51" ht="21.75" customHeight="1" x14ac:dyDescent="0.3">
      <c r="A11" s="17" t="str">
        <f t="shared" si="4"/>
        <v/>
      </c>
      <c r="B11" s="92"/>
      <c r="C11" s="221"/>
      <c r="D11" s="215"/>
      <c r="E11" s="215"/>
      <c r="F11" s="224"/>
      <c r="G11" s="214"/>
      <c r="H11" s="216"/>
      <c r="I11" s="278"/>
      <c r="J11" s="255"/>
      <c r="K11" s="255"/>
      <c r="L11" s="255"/>
      <c r="M11" s="255"/>
      <c r="N11" s="279"/>
      <c r="O11" s="278"/>
      <c r="P11" s="255"/>
      <c r="Q11" s="255"/>
      <c r="R11" s="255"/>
      <c r="S11" s="255"/>
      <c r="T11" s="279"/>
      <c r="U11" s="278"/>
      <c r="V11" s="255"/>
      <c r="W11" s="255"/>
      <c r="X11" s="255"/>
      <c r="Y11" s="255"/>
      <c r="Z11" s="279"/>
      <c r="AA11" s="278"/>
      <c r="AB11" s="255"/>
      <c r="AC11" s="255"/>
      <c r="AD11" s="255"/>
      <c r="AE11" s="255"/>
      <c r="AF11" s="279"/>
      <c r="AG11" s="278"/>
      <c r="AH11" s="255"/>
      <c r="AI11" s="255"/>
      <c r="AJ11" s="255"/>
      <c r="AK11" s="255"/>
      <c r="AL11" s="279"/>
      <c r="AM11" s="294" t="str">
        <f t="shared" si="5"/>
        <v/>
      </c>
      <c r="AN11" s="295" t="str">
        <f t="shared" si="6"/>
        <v/>
      </c>
      <c r="AO11" s="208"/>
      <c r="AP11" s="189"/>
      <c r="AQ11" s="189"/>
      <c r="AR11" s="17" t="str">
        <f t="shared" si="2"/>
        <v/>
      </c>
      <c r="AS11" s="12">
        <f t="shared" si="7"/>
        <v>1</v>
      </c>
      <c r="AT11" s="12">
        <f t="shared" si="8"/>
        <v>0</v>
      </c>
      <c r="AU11" s="184">
        <f t="shared" si="9"/>
        <v>0</v>
      </c>
      <c r="AV11" s="12">
        <f t="shared" si="3"/>
        <v>1</v>
      </c>
      <c r="AW11" s="12">
        <f t="shared" si="10"/>
        <v>0</v>
      </c>
      <c r="AX11" s="12">
        <f t="shared" si="11"/>
        <v>0</v>
      </c>
    </row>
    <row r="12" spans="1:51" ht="21.75" customHeight="1" x14ac:dyDescent="0.3">
      <c r="A12" s="17" t="str">
        <f t="shared" si="4"/>
        <v/>
      </c>
      <c r="B12" s="92"/>
      <c r="C12" s="221"/>
      <c r="D12" s="215"/>
      <c r="E12" s="215"/>
      <c r="F12" s="224"/>
      <c r="G12" s="214"/>
      <c r="H12" s="216"/>
      <c r="I12" s="278"/>
      <c r="J12" s="255"/>
      <c r="K12" s="255"/>
      <c r="L12" s="255"/>
      <c r="M12" s="255"/>
      <c r="N12" s="279"/>
      <c r="O12" s="278"/>
      <c r="P12" s="255"/>
      <c r="Q12" s="255"/>
      <c r="R12" s="255"/>
      <c r="S12" s="255"/>
      <c r="T12" s="279"/>
      <c r="U12" s="278"/>
      <c r="V12" s="255"/>
      <c r="W12" s="255"/>
      <c r="X12" s="255"/>
      <c r="Y12" s="255"/>
      <c r="Z12" s="279"/>
      <c r="AA12" s="278"/>
      <c r="AB12" s="255"/>
      <c r="AC12" s="255"/>
      <c r="AD12" s="255"/>
      <c r="AE12" s="255"/>
      <c r="AF12" s="279"/>
      <c r="AG12" s="278"/>
      <c r="AH12" s="255"/>
      <c r="AI12" s="255"/>
      <c r="AJ12" s="255"/>
      <c r="AK12" s="255"/>
      <c r="AL12" s="279"/>
      <c r="AM12" s="294" t="str">
        <f t="shared" si="5"/>
        <v/>
      </c>
      <c r="AN12" s="295" t="str">
        <f t="shared" si="6"/>
        <v/>
      </c>
      <c r="AO12" s="208"/>
      <c r="AP12" s="189"/>
      <c r="AQ12" s="189"/>
      <c r="AR12" s="17" t="str">
        <f t="shared" si="2"/>
        <v/>
      </c>
      <c r="AS12" s="12">
        <f t="shared" si="7"/>
        <v>1</v>
      </c>
      <c r="AT12" s="12">
        <f t="shared" si="8"/>
        <v>0</v>
      </c>
      <c r="AU12" s="184">
        <f t="shared" si="9"/>
        <v>0</v>
      </c>
      <c r="AV12" s="12">
        <f t="shared" si="3"/>
        <v>1</v>
      </c>
      <c r="AW12" s="12">
        <f t="shared" si="10"/>
        <v>0</v>
      </c>
      <c r="AX12" s="12">
        <f t="shared" si="11"/>
        <v>0</v>
      </c>
    </row>
    <row r="13" spans="1:51" ht="21.75" customHeight="1" x14ac:dyDescent="0.3">
      <c r="A13" s="17" t="str">
        <f t="shared" si="4"/>
        <v/>
      </c>
      <c r="B13" s="92"/>
      <c r="C13" s="221"/>
      <c r="D13" s="215"/>
      <c r="E13" s="215"/>
      <c r="F13" s="224"/>
      <c r="G13" s="214"/>
      <c r="H13" s="216"/>
      <c r="I13" s="278"/>
      <c r="J13" s="255"/>
      <c r="K13" s="255"/>
      <c r="L13" s="255"/>
      <c r="M13" s="255"/>
      <c r="N13" s="279"/>
      <c r="O13" s="278"/>
      <c r="P13" s="255"/>
      <c r="Q13" s="255"/>
      <c r="R13" s="255"/>
      <c r="S13" s="255"/>
      <c r="T13" s="279"/>
      <c r="U13" s="278"/>
      <c r="V13" s="255"/>
      <c r="W13" s="255"/>
      <c r="X13" s="255"/>
      <c r="Y13" s="255"/>
      <c r="Z13" s="279"/>
      <c r="AA13" s="278"/>
      <c r="AB13" s="255"/>
      <c r="AC13" s="255"/>
      <c r="AD13" s="255"/>
      <c r="AE13" s="255"/>
      <c r="AF13" s="279"/>
      <c r="AG13" s="278"/>
      <c r="AH13" s="255"/>
      <c r="AI13" s="255"/>
      <c r="AJ13" s="255"/>
      <c r="AK13" s="255"/>
      <c r="AL13" s="279"/>
      <c r="AM13" s="294" t="str">
        <f t="shared" si="5"/>
        <v/>
      </c>
      <c r="AN13" s="295" t="str">
        <f t="shared" si="6"/>
        <v/>
      </c>
      <c r="AO13" s="208"/>
      <c r="AP13" s="189"/>
      <c r="AQ13" s="189"/>
      <c r="AR13" s="17" t="str">
        <f t="shared" si="2"/>
        <v/>
      </c>
      <c r="AS13" s="12">
        <f t="shared" si="7"/>
        <v>1</v>
      </c>
      <c r="AT13" s="12">
        <f t="shared" si="8"/>
        <v>0</v>
      </c>
      <c r="AU13" s="184">
        <f t="shared" si="9"/>
        <v>0</v>
      </c>
      <c r="AV13" s="12">
        <f t="shared" si="3"/>
        <v>1</v>
      </c>
      <c r="AW13" s="12">
        <f t="shared" si="10"/>
        <v>0</v>
      </c>
      <c r="AX13" s="12">
        <f t="shared" si="11"/>
        <v>0</v>
      </c>
    </row>
    <row r="14" spans="1:51" ht="21.75" customHeight="1" x14ac:dyDescent="0.3">
      <c r="A14" s="17" t="str">
        <f t="shared" si="4"/>
        <v/>
      </c>
      <c r="B14" s="92"/>
      <c r="C14" s="221"/>
      <c r="D14" s="215"/>
      <c r="E14" s="215"/>
      <c r="F14" s="224"/>
      <c r="G14" s="214"/>
      <c r="H14" s="216"/>
      <c r="I14" s="278"/>
      <c r="J14" s="255"/>
      <c r="K14" s="255"/>
      <c r="L14" s="255"/>
      <c r="M14" s="255"/>
      <c r="N14" s="279"/>
      <c r="O14" s="278"/>
      <c r="P14" s="255"/>
      <c r="Q14" s="255"/>
      <c r="R14" s="255"/>
      <c r="S14" s="255"/>
      <c r="T14" s="279"/>
      <c r="U14" s="278"/>
      <c r="V14" s="255"/>
      <c r="W14" s="255"/>
      <c r="X14" s="255"/>
      <c r="Y14" s="255"/>
      <c r="Z14" s="279"/>
      <c r="AA14" s="278"/>
      <c r="AB14" s="255"/>
      <c r="AC14" s="255"/>
      <c r="AD14" s="255"/>
      <c r="AE14" s="255"/>
      <c r="AF14" s="279"/>
      <c r="AG14" s="278"/>
      <c r="AH14" s="255"/>
      <c r="AI14" s="255"/>
      <c r="AJ14" s="255"/>
      <c r="AK14" s="255"/>
      <c r="AL14" s="279"/>
      <c r="AM14" s="294" t="str">
        <f t="shared" si="5"/>
        <v/>
      </c>
      <c r="AN14" s="295" t="str">
        <f t="shared" si="6"/>
        <v/>
      </c>
      <c r="AO14" s="208"/>
      <c r="AP14" s="189"/>
      <c r="AQ14" s="189"/>
      <c r="AR14" s="17" t="str">
        <f t="shared" si="2"/>
        <v/>
      </c>
      <c r="AS14" s="12">
        <f t="shared" si="7"/>
        <v>1</v>
      </c>
      <c r="AT14" s="12">
        <f t="shared" si="8"/>
        <v>0</v>
      </c>
      <c r="AU14" s="184">
        <f t="shared" si="9"/>
        <v>0</v>
      </c>
      <c r="AV14" s="12">
        <f t="shared" si="3"/>
        <v>1</v>
      </c>
      <c r="AW14" s="12">
        <f t="shared" si="10"/>
        <v>0</v>
      </c>
      <c r="AX14" s="12">
        <f t="shared" si="11"/>
        <v>0</v>
      </c>
    </row>
    <row r="15" spans="1:51" ht="21.75" customHeight="1" x14ac:dyDescent="0.3">
      <c r="A15" s="17" t="str">
        <f t="shared" si="4"/>
        <v/>
      </c>
      <c r="B15" s="92"/>
      <c r="C15" s="221"/>
      <c r="D15" s="215"/>
      <c r="E15" s="215"/>
      <c r="F15" s="224"/>
      <c r="G15" s="214"/>
      <c r="H15" s="216"/>
      <c r="I15" s="278"/>
      <c r="J15" s="255"/>
      <c r="K15" s="255"/>
      <c r="L15" s="255"/>
      <c r="M15" s="255"/>
      <c r="N15" s="279"/>
      <c r="O15" s="278"/>
      <c r="P15" s="255"/>
      <c r="Q15" s="255"/>
      <c r="R15" s="255"/>
      <c r="S15" s="255"/>
      <c r="T15" s="279"/>
      <c r="U15" s="278"/>
      <c r="V15" s="255"/>
      <c r="W15" s="255"/>
      <c r="X15" s="255"/>
      <c r="Y15" s="255"/>
      <c r="Z15" s="279"/>
      <c r="AA15" s="278"/>
      <c r="AB15" s="255"/>
      <c r="AC15" s="255"/>
      <c r="AD15" s="255"/>
      <c r="AE15" s="255"/>
      <c r="AF15" s="279"/>
      <c r="AG15" s="278"/>
      <c r="AH15" s="255"/>
      <c r="AI15" s="255"/>
      <c r="AJ15" s="255"/>
      <c r="AK15" s="255"/>
      <c r="AL15" s="279"/>
      <c r="AM15" s="294" t="str">
        <f t="shared" si="5"/>
        <v/>
      </c>
      <c r="AN15" s="295" t="str">
        <f t="shared" si="6"/>
        <v/>
      </c>
      <c r="AO15" s="208"/>
      <c r="AP15" s="189"/>
      <c r="AQ15" s="189"/>
      <c r="AR15" s="17" t="str">
        <f t="shared" si="2"/>
        <v/>
      </c>
      <c r="AS15" s="12">
        <f t="shared" si="7"/>
        <v>1</v>
      </c>
      <c r="AT15" s="12">
        <f t="shared" si="8"/>
        <v>0</v>
      </c>
      <c r="AU15" s="184">
        <f t="shared" si="9"/>
        <v>0</v>
      </c>
      <c r="AV15" s="12">
        <f t="shared" si="3"/>
        <v>1</v>
      </c>
      <c r="AW15" s="12">
        <f t="shared" si="10"/>
        <v>0</v>
      </c>
      <c r="AX15" s="12">
        <f t="shared" si="11"/>
        <v>0</v>
      </c>
    </row>
    <row r="16" spans="1:51" ht="21.75" customHeight="1" x14ac:dyDescent="0.3">
      <c r="A16" s="17" t="str">
        <f t="shared" si="4"/>
        <v/>
      </c>
      <c r="B16" s="92"/>
      <c r="C16" s="221"/>
      <c r="D16" s="215"/>
      <c r="E16" s="215"/>
      <c r="F16" s="224"/>
      <c r="G16" s="214"/>
      <c r="H16" s="216"/>
      <c r="I16" s="278"/>
      <c r="J16" s="255"/>
      <c r="K16" s="255"/>
      <c r="L16" s="255"/>
      <c r="M16" s="255"/>
      <c r="N16" s="279"/>
      <c r="O16" s="278"/>
      <c r="P16" s="255"/>
      <c r="Q16" s="255"/>
      <c r="R16" s="255"/>
      <c r="S16" s="255"/>
      <c r="T16" s="279"/>
      <c r="U16" s="278"/>
      <c r="V16" s="255"/>
      <c r="W16" s="255"/>
      <c r="X16" s="255"/>
      <c r="Y16" s="255"/>
      <c r="Z16" s="279"/>
      <c r="AA16" s="278"/>
      <c r="AB16" s="255"/>
      <c r="AC16" s="255"/>
      <c r="AD16" s="255"/>
      <c r="AE16" s="255"/>
      <c r="AF16" s="279"/>
      <c r="AG16" s="278"/>
      <c r="AH16" s="255"/>
      <c r="AI16" s="255"/>
      <c r="AJ16" s="255"/>
      <c r="AK16" s="255"/>
      <c r="AL16" s="279"/>
      <c r="AM16" s="294" t="str">
        <f t="shared" si="5"/>
        <v/>
      </c>
      <c r="AN16" s="295" t="str">
        <f t="shared" si="6"/>
        <v/>
      </c>
      <c r="AO16" s="208"/>
      <c r="AP16" s="189"/>
      <c r="AQ16" s="189"/>
      <c r="AR16" s="17" t="str">
        <f t="shared" si="2"/>
        <v/>
      </c>
      <c r="AS16" s="12">
        <f t="shared" si="7"/>
        <v>1</v>
      </c>
      <c r="AT16" s="12">
        <f t="shared" si="8"/>
        <v>0</v>
      </c>
      <c r="AU16" s="184">
        <f t="shared" si="9"/>
        <v>0</v>
      </c>
      <c r="AV16" s="12">
        <f t="shared" si="3"/>
        <v>1</v>
      </c>
      <c r="AW16" s="12">
        <f t="shared" si="10"/>
        <v>0</v>
      </c>
      <c r="AX16" s="12">
        <f t="shared" si="11"/>
        <v>0</v>
      </c>
    </row>
    <row r="17" spans="1:50" ht="21.75" customHeight="1" x14ac:dyDescent="0.3">
      <c r="A17" s="17" t="str">
        <f t="shared" si="4"/>
        <v/>
      </c>
      <c r="B17" s="92"/>
      <c r="C17" s="221"/>
      <c r="D17" s="215"/>
      <c r="E17" s="215"/>
      <c r="F17" s="224"/>
      <c r="G17" s="214"/>
      <c r="H17" s="216"/>
      <c r="I17" s="278"/>
      <c r="J17" s="255"/>
      <c r="K17" s="255"/>
      <c r="L17" s="255"/>
      <c r="M17" s="255"/>
      <c r="N17" s="279"/>
      <c r="O17" s="278"/>
      <c r="P17" s="255"/>
      <c r="Q17" s="255"/>
      <c r="R17" s="255"/>
      <c r="S17" s="255"/>
      <c r="T17" s="279"/>
      <c r="U17" s="278"/>
      <c r="V17" s="255"/>
      <c r="W17" s="255"/>
      <c r="X17" s="255"/>
      <c r="Y17" s="255"/>
      <c r="Z17" s="279"/>
      <c r="AA17" s="278"/>
      <c r="AB17" s="255"/>
      <c r="AC17" s="255"/>
      <c r="AD17" s="255"/>
      <c r="AE17" s="255"/>
      <c r="AF17" s="279"/>
      <c r="AG17" s="278"/>
      <c r="AH17" s="255"/>
      <c r="AI17" s="255"/>
      <c r="AJ17" s="255"/>
      <c r="AK17" s="255"/>
      <c r="AL17" s="279"/>
      <c r="AM17" s="290" t="str">
        <f t="shared" si="5"/>
        <v/>
      </c>
      <c r="AN17" s="291" t="str">
        <f t="shared" si="6"/>
        <v/>
      </c>
      <c r="AO17" s="208"/>
      <c r="AP17" s="189"/>
      <c r="AQ17" s="189"/>
      <c r="AR17" s="17" t="str">
        <f t="shared" si="2"/>
        <v/>
      </c>
      <c r="AS17" s="12">
        <f t="shared" si="7"/>
        <v>1</v>
      </c>
      <c r="AT17" s="12">
        <f t="shared" si="8"/>
        <v>0</v>
      </c>
      <c r="AU17" s="184">
        <f t="shared" si="9"/>
        <v>0</v>
      </c>
      <c r="AV17" s="12">
        <f t="shared" si="3"/>
        <v>1</v>
      </c>
      <c r="AW17" s="12">
        <f t="shared" si="10"/>
        <v>0</v>
      </c>
      <c r="AX17" s="12">
        <f t="shared" si="11"/>
        <v>0</v>
      </c>
    </row>
    <row r="18" spans="1:50" ht="21.75" customHeight="1" x14ac:dyDescent="0.3">
      <c r="A18" s="17" t="str">
        <f t="shared" si="4"/>
        <v/>
      </c>
      <c r="B18" s="92"/>
      <c r="C18" s="221"/>
      <c r="D18" s="215"/>
      <c r="E18" s="215"/>
      <c r="F18" s="224"/>
      <c r="G18" s="214"/>
      <c r="H18" s="216"/>
      <c r="I18" s="278"/>
      <c r="J18" s="255"/>
      <c r="K18" s="255"/>
      <c r="L18" s="255"/>
      <c r="M18" s="255"/>
      <c r="N18" s="279"/>
      <c r="O18" s="278"/>
      <c r="P18" s="255"/>
      <c r="Q18" s="255"/>
      <c r="R18" s="255"/>
      <c r="S18" s="255"/>
      <c r="T18" s="279"/>
      <c r="U18" s="278"/>
      <c r="V18" s="255"/>
      <c r="W18" s="255"/>
      <c r="X18" s="255"/>
      <c r="Y18" s="255"/>
      <c r="Z18" s="279"/>
      <c r="AA18" s="278"/>
      <c r="AB18" s="255"/>
      <c r="AC18" s="255"/>
      <c r="AD18" s="255"/>
      <c r="AE18" s="255"/>
      <c r="AF18" s="279"/>
      <c r="AG18" s="278"/>
      <c r="AH18" s="255"/>
      <c r="AI18" s="255"/>
      <c r="AJ18" s="255"/>
      <c r="AK18" s="255"/>
      <c r="AL18" s="279"/>
      <c r="AM18" s="290" t="str">
        <f t="shared" si="5"/>
        <v/>
      </c>
      <c r="AN18" s="291" t="str">
        <f t="shared" si="6"/>
        <v/>
      </c>
      <c r="AO18" s="208"/>
      <c r="AP18" s="189"/>
      <c r="AQ18" s="189"/>
      <c r="AR18" s="17" t="str">
        <f t="shared" si="2"/>
        <v/>
      </c>
      <c r="AS18" s="12">
        <f t="shared" si="7"/>
        <v>1</v>
      </c>
      <c r="AT18" s="12">
        <f t="shared" si="8"/>
        <v>0</v>
      </c>
      <c r="AU18" s="184">
        <f t="shared" si="9"/>
        <v>0</v>
      </c>
      <c r="AV18" s="12">
        <f t="shared" si="3"/>
        <v>1</v>
      </c>
      <c r="AW18" s="12">
        <f t="shared" si="10"/>
        <v>0</v>
      </c>
      <c r="AX18" s="12">
        <f t="shared" si="11"/>
        <v>0</v>
      </c>
    </row>
    <row r="19" spans="1:50" ht="21.75" customHeight="1" x14ac:dyDescent="0.3">
      <c r="A19" s="17" t="str">
        <f t="shared" si="4"/>
        <v/>
      </c>
      <c r="B19" s="92"/>
      <c r="C19" s="221"/>
      <c r="D19" s="215"/>
      <c r="E19" s="215"/>
      <c r="F19" s="224"/>
      <c r="G19" s="214"/>
      <c r="H19" s="216"/>
      <c r="I19" s="278"/>
      <c r="J19" s="255"/>
      <c r="K19" s="255"/>
      <c r="L19" s="255"/>
      <c r="M19" s="255"/>
      <c r="N19" s="279"/>
      <c r="O19" s="278"/>
      <c r="P19" s="255"/>
      <c r="Q19" s="255"/>
      <c r="R19" s="255"/>
      <c r="S19" s="255"/>
      <c r="T19" s="279"/>
      <c r="U19" s="278"/>
      <c r="V19" s="255"/>
      <c r="W19" s="255"/>
      <c r="X19" s="255"/>
      <c r="Y19" s="255"/>
      <c r="Z19" s="279"/>
      <c r="AA19" s="278"/>
      <c r="AB19" s="255"/>
      <c r="AC19" s="255"/>
      <c r="AD19" s="255"/>
      <c r="AE19" s="255"/>
      <c r="AF19" s="279"/>
      <c r="AG19" s="278"/>
      <c r="AH19" s="255"/>
      <c r="AI19" s="255"/>
      <c r="AJ19" s="255"/>
      <c r="AK19" s="255"/>
      <c r="AL19" s="279"/>
      <c r="AM19" s="290" t="str">
        <f t="shared" si="5"/>
        <v/>
      </c>
      <c r="AN19" s="291" t="str">
        <f t="shared" si="6"/>
        <v/>
      </c>
      <c r="AO19" s="208"/>
      <c r="AP19" s="189"/>
      <c r="AQ19" s="189"/>
      <c r="AR19" s="17" t="str">
        <f t="shared" si="2"/>
        <v/>
      </c>
      <c r="AS19" s="12">
        <f t="shared" si="7"/>
        <v>1</v>
      </c>
      <c r="AT19" s="12">
        <f t="shared" si="8"/>
        <v>0</v>
      </c>
      <c r="AU19" s="184">
        <f t="shared" si="9"/>
        <v>0</v>
      </c>
      <c r="AV19" s="12">
        <f t="shared" si="3"/>
        <v>1</v>
      </c>
      <c r="AW19" s="12">
        <f t="shared" si="10"/>
        <v>0</v>
      </c>
      <c r="AX19" s="12">
        <f t="shared" si="11"/>
        <v>0</v>
      </c>
    </row>
    <row r="20" spans="1:50" ht="21.75" customHeight="1" x14ac:dyDescent="0.3">
      <c r="A20" s="17" t="str">
        <f t="shared" si="4"/>
        <v/>
      </c>
      <c r="B20" s="92"/>
      <c r="C20" s="221"/>
      <c r="D20" s="215"/>
      <c r="E20" s="215"/>
      <c r="F20" s="224"/>
      <c r="G20" s="214"/>
      <c r="H20" s="216"/>
      <c r="I20" s="278"/>
      <c r="J20" s="255"/>
      <c r="K20" s="255"/>
      <c r="L20" s="255"/>
      <c r="M20" s="255"/>
      <c r="N20" s="279"/>
      <c r="O20" s="278"/>
      <c r="P20" s="255"/>
      <c r="Q20" s="255"/>
      <c r="R20" s="255"/>
      <c r="S20" s="255"/>
      <c r="T20" s="279"/>
      <c r="U20" s="278"/>
      <c r="V20" s="255"/>
      <c r="W20" s="255"/>
      <c r="X20" s="255"/>
      <c r="Y20" s="255"/>
      <c r="Z20" s="279"/>
      <c r="AA20" s="278"/>
      <c r="AB20" s="255"/>
      <c r="AC20" s="255"/>
      <c r="AD20" s="255"/>
      <c r="AE20" s="255"/>
      <c r="AF20" s="279"/>
      <c r="AG20" s="278"/>
      <c r="AH20" s="255"/>
      <c r="AI20" s="255"/>
      <c r="AJ20" s="255"/>
      <c r="AK20" s="255"/>
      <c r="AL20" s="279"/>
      <c r="AM20" s="290" t="str">
        <f t="shared" si="5"/>
        <v/>
      </c>
      <c r="AN20" s="291" t="str">
        <f t="shared" si="6"/>
        <v/>
      </c>
      <c r="AO20" s="208"/>
      <c r="AP20" s="189"/>
      <c r="AQ20" s="189"/>
      <c r="AR20" s="17" t="str">
        <f t="shared" si="2"/>
        <v/>
      </c>
      <c r="AS20" s="12">
        <f t="shared" si="7"/>
        <v>1</v>
      </c>
      <c r="AT20" s="12">
        <f t="shared" si="8"/>
        <v>0</v>
      </c>
      <c r="AU20" s="184">
        <f t="shared" si="9"/>
        <v>0</v>
      </c>
      <c r="AV20" s="12">
        <f t="shared" si="3"/>
        <v>1</v>
      </c>
      <c r="AW20" s="12">
        <f t="shared" si="10"/>
        <v>0</v>
      </c>
      <c r="AX20" s="12">
        <f t="shared" si="11"/>
        <v>0</v>
      </c>
    </row>
    <row r="21" spans="1:50" ht="21.75" customHeight="1" x14ac:dyDescent="0.3">
      <c r="A21" s="17" t="str">
        <f t="shared" si="4"/>
        <v/>
      </c>
      <c r="B21" s="92"/>
      <c r="C21" s="221"/>
      <c r="D21" s="215"/>
      <c r="E21" s="215"/>
      <c r="F21" s="224"/>
      <c r="G21" s="214"/>
      <c r="H21" s="216"/>
      <c r="I21" s="278"/>
      <c r="J21" s="255"/>
      <c r="K21" s="255"/>
      <c r="L21" s="255"/>
      <c r="M21" s="255"/>
      <c r="N21" s="279"/>
      <c r="O21" s="278"/>
      <c r="P21" s="255"/>
      <c r="Q21" s="255"/>
      <c r="R21" s="255"/>
      <c r="S21" s="255"/>
      <c r="T21" s="279"/>
      <c r="U21" s="278"/>
      <c r="V21" s="255"/>
      <c r="W21" s="255"/>
      <c r="X21" s="255"/>
      <c r="Y21" s="255"/>
      <c r="Z21" s="279"/>
      <c r="AA21" s="278"/>
      <c r="AB21" s="255"/>
      <c r="AC21" s="255"/>
      <c r="AD21" s="255"/>
      <c r="AE21" s="255"/>
      <c r="AF21" s="279"/>
      <c r="AG21" s="278"/>
      <c r="AH21" s="255"/>
      <c r="AI21" s="255"/>
      <c r="AJ21" s="255"/>
      <c r="AK21" s="255"/>
      <c r="AL21" s="279"/>
      <c r="AM21" s="290" t="str">
        <f t="shared" si="5"/>
        <v/>
      </c>
      <c r="AN21" s="291" t="str">
        <f t="shared" si="6"/>
        <v/>
      </c>
      <c r="AO21" s="208"/>
      <c r="AP21" s="189"/>
      <c r="AQ21" s="189"/>
      <c r="AR21" s="17" t="str">
        <f t="shared" si="2"/>
        <v/>
      </c>
      <c r="AS21" s="12">
        <f t="shared" si="7"/>
        <v>1</v>
      </c>
      <c r="AT21" s="12">
        <f t="shared" si="8"/>
        <v>0</v>
      </c>
      <c r="AU21" s="184">
        <f t="shared" si="9"/>
        <v>0</v>
      </c>
      <c r="AV21" s="12">
        <f t="shared" si="3"/>
        <v>1</v>
      </c>
      <c r="AW21" s="12">
        <f t="shared" si="10"/>
        <v>0</v>
      </c>
      <c r="AX21" s="12">
        <f t="shared" si="11"/>
        <v>0</v>
      </c>
    </row>
    <row r="22" spans="1:50" ht="21.75" customHeight="1" x14ac:dyDescent="0.3">
      <c r="A22" s="17" t="str">
        <f t="shared" si="4"/>
        <v/>
      </c>
      <c r="B22" s="92"/>
      <c r="C22" s="221"/>
      <c r="D22" s="215"/>
      <c r="E22" s="215"/>
      <c r="F22" s="224"/>
      <c r="G22" s="214"/>
      <c r="H22" s="216"/>
      <c r="I22" s="278"/>
      <c r="J22" s="255"/>
      <c r="K22" s="255"/>
      <c r="L22" s="255"/>
      <c r="M22" s="255"/>
      <c r="N22" s="279"/>
      <c r="O22" s="278"/>
      <c r="P22" s="255"/>
      <c r="Q22" s="255"/>
      <c r="R22" s="255"/>
      <c r="S22" s="255"/>
      <c r="T22" s="279"/>
      <c r="U22" s="278"/>
      <c r="V22" s="255"/>
      <c r="W22" s="255"/>
      <c r="X22" s="255"/>
      <c r="Y22" s="255"/>
      <c r="Z22" s="279"/>
      <c r="AA22" s="278"/>
      <c r="AB22" s="255"/>
      <c r="AC22" s="255"/>
      <c r="AD22" s="255"/>
      <c r="AE22" s="255"/>
      <c r="AF22" s="279"/>
      <c r="AG22" s="278"/>
      <c r="AH22" s="255"/>
      <c r="AI22" s="255"/>
      <c r="AJ22" s="255"/>
      <c r="AK22" s="255"/>
      <c r="AL22" s="279"/>
      <c r="AM22" s="290" t="str">
        <f t="shared" si="5"/>
        <v/>
      </c>
      <c r="AN22" s="291" t="str">
        <f t="shared" si="6"/>
        <v/>
      </c>
      <c r="AO22" s="208"/>
      <c r="AP22" s="189"/>
      <c r="AQ22" s="189"/>
      <c r="AR22" s="17" t="str">
        <f t="shared" si="2"/>
        <v/>
      </c>
      <c r="AS22" s="12">
        <f t="shared" si="7"/>
        <v>1</v>
      </c>
      <c r="AT22" s="12">
        <f t="shared" si="8"/>
        <v>0</v>
      </c>
      <c r="AU22" s="184">
        <f t="shared" si="9"/>
        <v>0</v>
      </c>
      <c r="AV22" s="12">
        <f t="shared" si="3"/>
        <v>1</v>
      </c>
      <c r="AW22" s="12">
        <f t="shared" si="10"/>
        <v>0</v>
      </c>
      <c r="AX22" s="12">
        <f t="shared" si="11"/>
        <v>0</v>
      </c>
    </row>
    <row r="23" spans="1:50" ht="21.75" customHeight="1" x14ac:dyDescent="0.3">
      <c r="A23" s="17" t="str">
        <f t="shared" si="4"/>
        <v/>
      </c>
      <c r="B23" s="92"/>
      <c r="C23" s="221"/>
      <c r="D23" s="215"/>
      <c r="E23" s="215"/>
      <c r="F23" s="224"/>
      <c r="G23" s="214"/>
      <c r="H23" s="216"/>
      <c r="I23" s="278"/>
      <c r="J23" s="255"/>
      <c r="K23" s="255"/>
      <c r="L23" s="255"/>
      <c r="M23" s="255"/>
      <c r="N23" s="279"/>
      <c r="O23" s="278"/>
      <c r="P23" s="255"/>
      <c r="Q23" s="255"/>
      <c r="R23" s="255"/>
      <c r="S23" s="255"/>
      <c r="T23" s="279"/>
      <c r="U23" s="278"/>
      <c r="V23" s="255"/>
      <c r="W23" s="255"/>
      <c r="X23" s="255"/>
      <c r="Y23" s="255"/>
      <c r="Z23" s="279"/>
      <c r="AA23" s="278"/>
      <c r="AB23" s="255"/>
      <c r="AC23" s="255"/>
      <c r="AD23" s="255"/>
      <c r="AE23" s="255"/>
      <c r="AF23" s="279"/>
      <c r="AG23" s="278"/>
      <c r="AH23" s="255"/>
      <c r="AI23" s="255"/>
      <c r="AJ23" s="255"/>
      <c r="AK23" s="255"/>
      <c r="AL23" s="279"/>
      <c r="AM23" s="290" t="str">
        <f t="shared" si="5"/>
        <v/>
      </c>
      <c r="AN23" s="291" t="str">
        <f t="shared" si="6"/>
        <v/>
      </c>
      <c r="AO23" s="208"/>
      <c r="AP23" s="189"/>
      <c r="AQ23" s="189"/>
      <c r="AR23" s="17" t="str">
        <f t="shared" si="2"/>
        <v/>
      </c>
      <c r="AS23" s="12">
        <f t="shared" si="7"/>
        <v>1</v>
      </c>
      <c r="AT23" s="12">
        <f t="shared" si="8"/>
        <v>0</v>
      </c>
      <c r="AU23" s="184">
        <f t="shared" si="9"/>
        <v>0</v>
      </c>
      <c r="AV23" s="12">
        <f t="shared" si="3"/>
        <v>1</v>
      </c>
      <c r="AW23" s="12">
        <f t="shared" si="10"/>
        <v>0</v>
      </c>
      <c r="AX23" s="12">
        <f t="shared" si="11"/>
        <v>0</v>
      </c>
    </row>
    <row r="24" spans="1:50" ht="21.75" customHeight="1" x14ac:dyDescent="0.3">
      <c r="A24" s="17" t="str">
        <f t="shared" si="4"/>
        <v/>
      </c>
      <c r="B24" s="92"/>
      <c r="C24" s="221"/>
      <c r="D24" s="215"/>
      <c r="E24" s="215"/>
      <c r="F24" s="224"/>
      <c r="G24" s="214"/>
      <c r="H24" s="216"/>
      <c r="I24" s="278"/>
      <c r="J24" s="255"/>
      <c r="K24" s="255"/>
      <c r="L24" s="255"/>
      <c r="M24" s="255"/>
      <c r="N24" s="279"/>
      <c r="O24" s="278"/>
      <c r="P24" s="255"/>
      <c r="Q24" s="255"/>
      <c r="R24" s="255"/>
      <c r="S24" s="255"/>
      <c r="T24" s="279"/>
      <c r="U24" s="278"/>
      <c r="V24" s="255"/>
      <c r="W24" s="255"/>
      <c r="X24" s="255"/>
      <c r="Y24" s="255"/>
      <c r="Z24" s="279"/>
      <c r="AA24" s="278"/>
      <c r="AB24" s="255"/>
      <c r="AC24" s="255"/>
      <c r="AD24" s="255"/>
      <c r="AE24" s="255"/>
      <c r="AF24" s="279"/>
      <c r="AG24" s="278"/>
      <c r="AH24" s="255"/>
      <c r="AI24" s="255"/>
      <c r="AJ24" s="255"/>
      <c r="AK24" s="255"/>
      <c r="AL24" s="279"/>
      <c r="AM24" s="290" t="str">
        <f t="shared" si="5"/>
        <v/>
      </c>
      <c r="AN24" s="291" t="str">
        <f t="shared" si="6"/>
        <v/>
      </c>
      <c r="AO24" s="208"/>
      <c r="AP24" s="189"/>
      <c r="AQ24" s="189"/>
      <c r="AR24" s="17" t="str">
        <f t="shared" si="2"/>
        <v/>
      </c>
      <c r="AS24" s="12">
        <f t="shared" si="7"/>
        <v>1</v>
      </c>
      <c r="AT24" s="12">
        <f t="shared" si="8"/>
        <v>0</v>
      </c>
      <c r="AU24" s="184">
        <f t="shared" si="9"/>
        <v>0</v>
      </c>
      <c r="AV24" s="12">
        <f t="shared" si="3"/>
        <v>1</v>
      </c>
      <c r="AW24" s="12">
        <f t="shared" si="10"/>
        <v>0</v>
      </c>
      <c r="AX24" s="12">
        <f t="shared" si="11"/>
        <v>0</v>
      </c>
    </row>
    <row r="25" spans="1:50" ht="21.75" customHeight="1" x14ac:dyDescent="0.3">
      <c r="A25" s="17" t="str">
        <f t="shared" si="4"/>
        <v/>
      </c>
      <c r="B25" s="92"/>
      <c r="C25" s="221"/>
      <c r="D25" s="215"/>
      <c r="E25" s="215"/>
      <c r="F25" s="224"/>
      <c r="G25" s="214"/>
      <c r="H25" s="216"/>
      <c r="I25" s="278"/>
      <c r="J25" s="255"/>
      <c r="K25" s="255"/>
      <c r="L25" s="255"/>
      <c r="M25" s="255"/>
      <c r="N25" s="279"/>
      <c r="O25" s="278"/>
      <c r="P25" s="255"/>
      <c r="Q25" s="255"/>
      <c r="R25" s="255"/>
      <c r="S25" s="255"/>
      <c r="T25" s="279"/>
      <c r="U25" s="278"/>
      <c r="V25" s="255"/>
      <c r="W25" s="255"/>
      <c r="X25" s="255"/>
      <c r="Y25" s="255"/>
      <c r="Z25" s="279"/>
      <c r="AA25" s="278"/>
      <c r="AB25" s="255"/>
      <c r="AC25" s="255"/>
      <c r="AD25" s="255"/>
      <c r="AE25" s="255"/>
      <c r="AF25" s="279"/>
      <c r="AG25" s="278"/>
      <c r="AH25" s="255"/>
      <c r="AI25" s="255"/>
      <c r="AJ25" s="255"/>
      <c r="AK25" s="255"/>
      <c r="AL25" s="279"/>
      <c r="AM25" s="290" t="str">
        <f t="shared" si="5"/>
        <v/>
      </c>
      <c r="AN25" s="291" t="str">
        <f t="shared" si="6"/>
        <v/>
      </c>
      <c r="AO25" s="208"/>
      <c r="AP25" s="189"/>
      <c r="AQ25" s="189"/>
      <c r="AR25" s="17" t="str">
        <f t="shared" si="2"/>
        <v/>
      </c>
      <c r="AS25" s="12">
        <f t="shared" si="7"/>
        <v>1</v>
      </c>
      <c r="AT25" s="12">
        <f t="shared" si="8"/>
        <v>0</v>
      </c>
      <c r="AU25" s="184">
        <f t="shared" si="9"/>
        <v>0</v>
      </c>
      <c r="AV25" s="12">
        <f t="shared" si="3"/>
        <v>1</v>
      </c>
      <c r="AW25" s="12">
        <f t="shared" si="10"/>
        <v>0</v>
      </c>
      <c r="AX25" s="12">
        <f t="shared" si="11"/>
        <v>0</v>
      </c>
    </row>
    <row r="26" spans="1:50" ht="21.75" customHeight="1" x14ac:dyDescent="0.3">
      <c r="A26" s="17" t="str">
        <f t="shared" si="4"/>
        <v/>
      </c>
      <c r="B26" s="92"/>
      <c r="C26" s="221"/>
      <c r="D26" s="215"/>
      <c r="E26" s="215"/>
      <c r="F26" s="224"/>
      <c r="G26" s="214"/>
      <c r="H26" s="216"/>
      <c r="I26" s="278"/>
      <c r="J26" s="255"/>
      <c r="K26" s="255"/>
      <c r="L26" s="255"/>
      <c r="M26" s="255"/>
      <c r="N26" s="279"/>
      <c r="O26" s="278"/>
      <c r="P26" s="255"/>
      <c r="Q26" s="255"/>
      <c r="R26" s="255"/>
      <c r="S26" s="255"/>
      <c r="T26" s="279"/>
      <c r="U26" s="278"/>
      <c r="V26" s="255"/>
      <c r="W26" s="255"/>
      <c r="X26" s="255"/>
      <c r="Y26" s="255"/>
      <c r="Z26" s="279"/>
      <c r="AA26" s="278"/>
      <c r="AB26" s="255"/>
      <c r="AC26" s="255"/>
      <c r="AD26" s="255"/>
      <c r="AE26" s="255"/>
      <c r="AF26" s="279"/>
      <c r="AG26" s="278"/>
      <c r="AH26" s="255"/>
      <c r="AI26" s="255"/>
      <c r="AJ26" s="255"/>
      <c r="AK26" s="255"/>
      <c r="AL26" s="279"/>
      <c r="AM26" s="290" t="str">
        <f t="shared" si="5"/>
        <v/>
      </c>
      <c r="AN26" s="291" t="str">
        <f t="shared" si="6"/>
        <v/>
      </c>
      <c r="AO26" s="208"/>
      <c r="AP26" s="189"/>
      <c r="AQ26" s="189"/>
      <c r="AR26" s="17" t="str">
        <f t="shared" si="2"/>
        <v/>
      </c>
      <c r="AS26" s="12">
        <f t="shared" si="7"/>
        <v>1</v>
      </c>
      <c r="AT26" s="12">
        <f t="shared" si="8"/>
        <v>0</v>
      </c>
      <c r="AU26" s="184">
        <f t="shared" si="9"/>
        <v>0</v>
      </c>
      <c r="AV26" s="12">
        <f t="shared" si="3"/>
        <v>1</v>
      </c>
      <c r="AW26" s="12">
        <f t="shared" si="10"/>
        <v>0</v>
      </c>
      <c r="AX26" s="12">
        <f t="shared" si="11"/>
        <v>0</v>
      </c>
    </row>
    <row r="27" spans="1:50" ht="21.75" customHeight="1" x14ac:dyDescent="0.3">
      <c r="A27" s="17" t="str">
        <f t="shared" si="4"/>
        <v/>
      </c>
      <c r="B27" s="92"/>
      <c r="C27" s="221"/>
      <c r="D27" s="215"/>
      <c r="E27" s="215"/>
      <c r="F27" s="224"/>
      <c r="G27" s="214"/>
      <c r="H27" s="216"/>
      <c r="I27" s="278"/>
      <c r="J27" s="255"/>
      <c r="K27" s="255"/>
      <c r="L27" s="255"/>
      <c r="M27" s="255"/>
      <c r="N27" s="279"/>
      <c r="O27" s="278"/>
      <c r="P27" s="255"/>
      <c r="Q27" s="255"/>
      <c r="R27" s="255"/>
      <c r="S27" s="255"/>
      <c r="T27" s="279"/>
      <c r="U27" s="278"/>
      <c r="V27" s="255"/>
      <c r="W27" s="255"/>
      <c r="X27" s="255"/>
      <c r="Y27" s="255"/>
      <c r="Z27" s="279"/>
      <c r="AA27" s="278"/>
      <c r="AB27" s="255"/>
      <c r="AC27" s="255"/>
      <c r="AD27" s="255"/>
      <c r="AE27" s="255"/>
      <c r="AF27" s="279"/>
      <c r="AG27" s="278"/>
      <c r="AH27" s="255"/>
      <c r="AI27" s="255"/>
      <c r="AJ27" s="255"/>
      <c r="AK27" s="255"/>
      <c r="AL27" s="279"/>
      <c r="AM27" s="290" t="str">
        <f t="shared" si="5"/>
        <v/>
      </c>
      <c r="AN27" s="291" t="str">
        <f t="shared" si="6"/>
        <v/>
      </c>
      <c r="AO27" s="208"/>
      <c r="AP27" s="189"/>
      <c r="AQ27" s="189"/>
      <c r="AR27" s="17" t="str">
        <f t="shared" si="2"/>
        <v/>
      </c>
      <c r="AS27" s="12">
        <f t="shared" si="7"/>
        <v>1</v>
      </c>
      <c r="AT27" s="12">
        <f t="shared" si="8"/>
        <v>0</v>
      </c>
      <c r="AU27" s="184">
        <f t="shared" si="9"/>
        <v>0</v>
      </c>
      <c r="AV27" s="12">
        <f t="shared" si="3"/>
        <v>1</v>
      </c>
      <c r="AW27" s="12">
        <f t="shared" si="10"/>
        <v>0</v>
      </c>
      <c r="AX27" s="12">
        <f t="shared" si="11"/>
        <v>0</v>
      </c>
    </row>
    <row r="28" spans="1:50" ht="21.75" customHeight="1" x14ac:dyDescent="0.3">
      <c r="A28" s="17" t="str">
        <f t="shared" si="4"/>
        <v/>
      </c>
      <c r="B28" s="92"/>
      <c r="C28" s="221"/>
      <c r="D28" s="215"/>
      <c r="E28" s="215"/>
      <c r="F28" s="224"/>
      <c r="G28" s="214"/>
      <c r="H28" s="216"/>
      <c r="I28" s="278"/>
      <c r="J28" s="255"/>
      <c r="K28" s="255"/>
      <c r="L28" s="255"/>
      <c r="M28" s="255"/>
      <c r="N28" s="279"/>
      <c r="O28" s="278"/>
      <c r="P28" s="255"/>
      <c r="Q28" s="255"/>
      <c r="R28" s="255"/>
      <c r="S28" s="255"/>
      <c r="T28" s="279"/>
      <c r="U28" s="278"/>
      <c r="V28" s="255"/>
      <c r="W28" s="255"/>
      <c r="X28" s="255"/>
      <c r="Y28" s="255"/>
      <c r="Z28" s="279"/>
      <c r="AA28" s="278"/>
      <c r="AB28" s="255"/>
      <c r="AC28" s="255"/>
      <c r="AD28" s="255"/>
      <c r="AE28" s="255"/>
      <c r="AF28" s="279"/>
      <c r="AG28" s="278"/>
      <c r="AH28" s="255"/>
      <c r="AI28" s="255"/>
      <c r="AJ28" s="255"/>
      <c r="AK28" s="255"/>
      <c r="AL28" s="279"/>
      <c r="AM28" s="290" t="str">
        <f t="shared" si="5"/>
        <v/>
      </c>
      <c r="AN28" s="291" t="str">
        <f t="shared" si="6"/>
        <v/>
      </c>
      <c r="AO28" s="208"/>
      <c r="AP28" s="189"/>
      <c r="AQ28" s="189"/>
      <c r="AR28" s="17" t="str">
        <f t="shared" si="2"/>
        <v/>
      </c>
      <c r="AS28" s="12">
        <f t="shared" si="7"/>
        <v>1</v>
      </c>
      <c r="AT28" s="12">
        <f t="shared" si="8"/>
        <v>0</v>
      </c>
      <c r="AU28" s="184">
        <f t="shared" si="9"/>
        <v>0</v>
      </c>
      <c r="AV28" s="12">
        <f t="shared" si="3"/>
        <v>1</v>
      </c>
      <c r="AW28" s="12">
        <f t="shared" si="10"/>
        <v>0</v>
      </c>
      <c r="AX28" s="12">
        <f t="shared" si="11"/>
        <v>0</v>
      </c>
    </row>
    <row r="29" spans="1:50" ht="21.75" customHeight="1" x14ac:dyDescent="0.3">
      <c r="A29" s="17" t="str">
        <f t="shared" si="4"/>
        <v/>
      </c>
      <c r="B29" s="92"/>
      <c r="C29" s="221"/>
      <c r="D29" s="215"/>
      <c r="E29" s="215"/>
      <c r="F29" s="224"/>
      <c r="G29" s="214"/>
      <c r="H29" s="216"/>
      <c r="I29" s="278"/>
      <c r="J29" s="255"/>
      <c r="K29" s="255"/>
      <c r="L29" s="255"/>
      <c r="M29" s="255"/>
      <c r="N29" s="279"/>
      <c r="O29" s="278"/>
      <c r="P29" s="255"/>
      <c r="Q29" s="255"/>
      <c r="R29" s="255"/>
      <c r="S29" s="255"/>
      <c r="T29" s="279"/>
      <c r="U29" s="278"/>
      <c r="V29" s="255"/>
      <c r="W29" s="255"/>
      <c r="X29" s="255"/>
      <c r="Y29" s="255"/>
      <c r="Z29" s="279"/>
      <c r="AA29" s="278"/>
      <c r="AB29" s="255"/>
      <c r="AC29" s="255"/>
      <c r="AD29" s="255"/>
      <c r="AE29" s="255"/>
      <c r="AF29" s="279"/>
      <c r="AG29" s="278"/>
      <c r="AH29" s="255"/>
      <c r="AI29" s="255"/>
      <c r="AJ29" s="255"/>
      <c r="AK29" s="255"/>
      <c r="AL29" s="279"/>
      <c r="AM29" s="290" t="str">
        <f t="shared" si="5"/>
        <v/>
      </c>
      <c r="AN29" s="291" t="str">
        <f t="shared" si="6"/>
        <v/>
      </c>
      <c r="AO29" s="208"/>
      <c r="AP29" s="189"/>
      <c r="AQ29" s="189"/>
      <c r="AR29" s="17" t="str">
        <f t="shared" si="2"/>
        <v/>
      </c>
      <c r="AS29" s="12">
        <f t="shared" si="7"/>
        <v>1</v>
      </c>
      <c r="AT29" s="12">
        <f t="shared" si="8"/>
        <v>0</v>
      </c>
      <c r="AU29" s="184">
        <f t="shared" si="9"/>
        <v>0</v>
      </c>
      <c r="AV29" s="12">
        <f t="shared" si="3"/>
        <v>1</v>
      </c>
      <c r="AW29" s="12">
        <f t="shared" si="10"/>
        <v>0</v>
      </c>
      <c r="AX29" s="12">
        <f t="shared" si="11"/>
        <v>0</v>
      </c>
    </row>
    <row r="30" spans="1:50" ht="21.75" customHeight="1" x14ac:dyDescent="0.3">
      <c r="A30" s="17" t="str">
        <f t="shared" si="4"/>
        <v/>
      </c>
      <c r="B30" s="92"/>
      <c r="C30" s="221"/>
      <c r="D30" s="215"/>
      <c r="E30" s="215"/>
      <c r="F30" s="224"/>
      <c r="G30" s="214"/>
      <c r="H30" s="216"/>
      <c r="I30" s="278"/>
      <c r="J30" s="255"/>
      <c r="K30" s="255"/>
      <c r="L30" s="255"/>
      <c r="M30" s="255"/>
      <c r="N30" s="279"/>
      <c r="O30" s="278"/>
      <c r="P30" s="255"/>
      <c r="Q30" s="255"/>
      <c r="R30" s="255"/>
      <c r="S30" s="255"/>
      <c r="T30" s="279"/>
      <c r="U30" s="278"/>
      <c r="V30" s="255"/>
      <c r="W30" s="255"/>
      <c r="X30" s="255"/>
      <c r="Y30" s="255"/>
      <c r="Z30" s="279"/>
      <c r="AA30" s="278"/>
      <c r="AB30" s="255"/>
      <c r="AC30" s="255"/>
      <c r="AD30" s="255"/>
      <c r="AE30" s="255"/>
      <c r="AF30" s="279"/>
      <c r="AG30" s="278"/>
      <c r="AH30" s="255"/>
      <c r="AI30" s="255"/>
      <c r="AJ30" s="255"/>
      <c r="AK30" s="255"/>
      <c r="AL30" s="279"/>
      <c r="AM30" s="290" t="str">
        <f t="shared" si="5"/>
        <v/>
      </c>
      <c r="AN30" s="291" t="str">
        <f t="shared" si="6"/>
        <v/>
      </c>
      <c r="AO30" s="208"/>
      <c r="AP30" s="189"/>
      <c r="AQ30" s="189"/>
      <c r="AR30" s="17" t="str">
        <f t="shared" si="2"/>
        <v/>
      </c>
      <c r="AS30" s="12">
        <f t="shared" si="7"/>
        <v>1</v>
      </c>
      <c r="AT30" s="12">
        <f t="shared" si="8"/>
        <v>0</v>
      </c>
      <c r="AU30" s="184">
        <f t="shared" si="9"/>
        <v>0</v>
      </c>
      <c r="AV30" s="12">
        <f t="shared" si="3"/>
        <v>1</v>
      </c>
      <c r="AW30" s="12">
        <f t="shared" si="10"/>
        <v>0</v>
      </c>
      <c r="AX30" s="12">
        <f t="shared" si="11"/>
        <v>0</v>
      </c>
    </row>
    <row r="31" spans="1:50" ht="21.75" customHeight="1" x14ac:dyDescent="0.3">
      <c r="A31" s="17" t="str">
        <f t="shared" si="4"/>
        <v/>
      </c>
      <c r="B31" s="92"/>
      <c r="C31" s="221"/>
      <c r="D31" s="215"/>
      <c r="E31" s="215"/>
      <c r="F31" s="224"/>
      <c r="G31" s="214"/>
      <c r="H31" s="216"/>
      <c r="I31" s="278"/>
      <c r="J31" s="255"/>
      <c r="K31" s="255"/>
      <c r="L31" s="255"/>
      <c r="M31" s="255"/>
      <c r="N31" s="279"/>
      <c r="O31" s="278"/>
      <c r="P31" s="255"/>
      <c r="Q31" s="255"/>
      <c r="R31" s="255"/>
      <c r="S31" s="255"/>
      <c r="T31" s="279"/>
      <c r="U31" s="278"/>
      <c r="V31" s="255"/>
      <c r="W31" s="255"/>
      <c r="X31" s="255"/>
      <c r="Y31" s="255"/>
      <c r="Z31" s="279"/>
      <c r="AA31" s="278"/>
      <c r="AB31" s="255"/>
      <c r="AC31" s="255"/>
      <c r="AD31" s="255"/>
      <c r="AE31" s="255"/>
      <c r="AF31" s="279"/>
      <c r="AG31" s="278"/>
      <c r="AH31" s="255"/>
      <c r="AI31" s="255"/>
      <c r="AJ31" s="255"/>
      <c r="AK31" s="255"/>
      <c r="AL31" s="279"/>
      <c r="AM31" s="290" t="str">
        <f t="shared" si="5"/>
        <v/>
      </c>
      <c r="AN31" s="291" t="str">
        <f t="shared" si="6"/>
        <v/>
      </c>
      <c r="AO31" s="208"/>
      <c r="AP31" s="189"/>
      <c r="AQ31" s="189"/>
      <c r="AR31" s="17" t="str">
        <f t="shared" si="2"/>
        <v/>
      </c>
      <c r="AS31" s="12">
        <f t="shared" si="7"/>
        <v>1</v>
      </c>
      <c r="AT31" s="12">
        <f t="shared" si="8"/>
        <v>0</v>
      </c>
      <c r="AU31" s="184">
        <f t="shared" si="9"/>
        <v>0</v>
      </c>
      <c r="AV31" s="12">
        <f t="shared" si="3"/>
        <v>1</v>
      </c>
      <c r="AW31" s="12">
        <f t="shared" si="10"/>
        <v>0</v>
      </c>
      <c r="AX31" s="12">
        <f t="shared" si="11"/>
        <v>0</v>
      </c>
    </row>
    <row r="32" spans="1:50" ht="21.75" customHeight="1" x14ac:dyDescent="0.3">
      <c r="A32" s="17" t="str">
        <f t="shared" si="4"/>
        <v/>
      </c>
      <c r="B32" s="92"/>
      <c r="C32" s="221"/>
      <c r="D32" s="215"/>
      <c r="E32" s="215"/>
      <c r="F32" s="224"/>
      <c r="G32" s="214"/>
      <c r="H32" s="216"/>
      <c r="I32" s="278"/>
      <c r="J32" s="255"/>
      <c r="K32" s="255"/>
      <c r="L32" s="255"/>
      <c r="M32" s="255"/>
      <c r="N32" s="279"/>
      <c r="O32" s="278"/>
      <c r="P32" s="255"/>
      <c r="Q32" s="255"/>
      <c r="R32" s="255"/>
      <c r="S32" s="255"/>
      <c r="T32" s="279"/>
      <c r="U32" s="278"/>
      <c r="V32" s="255"/>
      <c r="W32" s="255"/>
      <c r="X32" s="255"/>
      <c r="Y32" s="255"/>
      <c r="Z32" s="279"/>
      <c r="AA32" s="278"/>
      <c r="AB32" s="255"/>
      <c r="AC32" s="255"/>
      <c r="AD32" s="255"/>
      <c r="AE32" s="255"/>
      <c r="AF32" s="279"/>
      <c r="AG32" s="278"/>
      <c r="AH32" s="255"/>
      <c r="AI32" s="255"/>
      <c r="AJ32" s="255"/>
      <c r="AK32" s="255"/>
      <c r="AL32" s="279"/>
      <c r="AM32" s="290" t="str">
        <f t="shared" si="5"/>
        <v/>
      </c>
      <c r="AN32" s="291" t="str">
        <f t="shared" si="6"/>
        <v/>
      </c>
      <c r="AO32" s="208"/>
      <c r="AP32" s="189"/>
      <c r="AQ32" s="189"/>
      <c r="AR32" s="17" t="str">
        <f t="shared" si="2"/>
        <v/>
      </c>
      <c r="AS32" s="12">
        <f t="shared" si="7"/>
        <v>1</v>
      </c>
      <c r="AT32" s="12">
        <f t="shared" si="8"/>
        <v>0</v>
      </c>
      <c r="AU32" s="184">
        <f t="shared" si="9"/>
        <v>0</v>
      </c>
      <c r="AV32" s="12">
        <f t="shared" si="3"/>
        <v>1</v>
      </c>
      <c r="AW32" s="12">
        <f t="shared" si="10"/>
        <v>0</v>
      </c>
      <c r="AX32" s="12">
        <f t="shared" si="11"/>
        <v>0</v>
      </c>
    </row>
    <row r="33" spans="1:50" ht="21.75" customHeight="1" x14ac:dyDescent="0.3">
      <c r="A33" s="17" t="str">
        <f t="shared" si="4"/>
        <v/>
      </c>
      <c r="B33" s="92"/>
      <c r="C33" s="221"/>
      <c r="D33" s="215"/>
      <c r="E33" s="215"/>
      <c r="F33" s="224"/>
      <c r="G33" s="214"/>
      <c r="H33" s="216"/>
      <c r="I33" s="278"/>
      <c r="J33" s="255"/>
      <c r="K33" s="255"/>
      <c r="L33" s="255"/>
      <c r="M33" s="255"/>
      <c r="N33" s="279"/>
      <c r="O33" s="278"/>
      <c r="P33" s="255"/>
      <c r="Q33" s="255"/>
      <c r="R33" s="255"/>
      <c r="S33" s="255"/>
      <c r="T33" s="279"/>
      <c r="U33" s="278"/>
      <c r="V33" s="255"/>
      <c r="W33" s="255"/>
      <c r="X33" s="255"/>
      <c r="Y33" s="255"/>
      <c r="Z33" s="279"/>
      <c r="AA33" s="278"/>
      <c r="AB33" s="255"/>
      <c r="AC33" s="255"/>
      <c r="AD33" s="255"/>
      <c r="AE33" s="255"/>
      <c r="AF33" s="279"/>
      <c r="AG33" s="278"/>
      <c r="AH33" s="255"/>
      <c r="AI33" s="255"/>
      <c r="AJ33" s="255"/>
      <c r="AK33" s="255"/>
      <c r="AL33" s="279"/>
      <c r="AM33" s="290" t="str">
        <f t="shared" si="5"/>
        <v/>
      </c>
      <c r="AN33" s="291" t="str">
        <f t="shared" si="6"/>
        <v/>
      </c>
      <c r="AO33" s="208"/>
      <c r="AP33" s="189"/>
      <c r="AQ33" s="189"/>
      <c r="AR33" s="17" t="str">
        <f t="shared" si="2"/>
        <v/>
      </c>
      <c r="AS33" s="12">
        <f t="shared" si="7"/>
        <v>1</v>
      </c>
      <c r="AT33" s="12">
        <f t="shared" si="8"/>
        <v>0</v>
      </c>
      <c r="AU33" s="184">
        <f t="shared" si="9"/>
        <v>0</v>
      </c>
      <c r="AV33" s="12">
        <f t="shared" si="3"/>
        <v>1</v>
      </c>
      <c r="AW33" s="12">
        <f t="shared" si="10"/>
        <v>0</v>
      </c>
      <c r="AX33" s="12">
        <f t="shared" si="11"/>
        <v>0</v>
      </c>
    </row>
    <row r="34" spans="1:50" ht="21.75" customHeight="1" x14ac:dyDescent="0.3">
      <c r="A34" s="17" t="str">
        <f t="shared" si="4"/>
        <v/>
      </c>
      <c r="B34" s="92"/>
      <c r="C34" s="221"/>
      <c r="D34" s="215"/>
      <c r="E34" s="215"/>
      <c r="F34" s="224"/>
      <c r="G34" s="214"/>
      <c r="H34" s="216"/>
      <c r="I34" s="278"/>
      <c r="J34" s="255"/>
      <c r="K34" s="255"/>
      <c r="L34" s="255"/>
      <c r="M34" s="255"/>
      <c r="N34" s="279"/>
      <c r="O34" s="278"/>
      <c r="P34" s="255"/>
      <c r="Q34" s="255"/>
      <c r="R34" s="255"/>
      <c r="S34" s="255"/>
      <c r="T34" s="279"/>
      <c r="U34" s="278"/>
      <c r="V34" s="255"/>
      <c r="W34" s="255"/>
      <c r="X34" s="255"/>
      <c r="Y34" s="255"/>
      <c r="Z34" s="279"/>
      <c r="AA34" s="278"/>
      <c r="AB34" s="255"/>
      <c r="AC34" s="255"/>
      <c r="AD34" s="255"/>
      <c r="AE34" s="255"/>
      <c r="AF34" s="279"/>
      <c r="AG34" s="278"/>
      <c r="AH34" s="255"/>
      <c r="AI34" s="255"/>
      <c r="AJ34" s="255"/>
      <c r="AK34" s="255"/>
      <c r="AL34" s="279"/>
      <c r="AM34" s="290" t="str">
        <f t="shared" si="5"/>
        <v/>
      </c>
      <c r="AN34" s="291" t="str">
        <f t="shared" si="6"/>
        <v/>
      </c>
      <c r="AO34" s="208"/>
      <c r="AP34" s="189"/>
      <c r="AQ34" s="189"/>
      <c r="AR34" s="17" t="str">
        <f t="shared" si="2"/>
        <v/>
      </c>
      <c r="AS34" s="12">
        <f t="shared" si="7"/>
        <v>1</v>
      </c>
      <c r="AT34" s="12">
        <f t="shared" si="8"/>
        <v>0</v>
      </c>
      <c r="AU34" s="184">
        <f t="shared" si="9"/>
        <v>0</v>
      </c>
      <c r="AV34" s="12">
        <f t="shared" si="3"/>
        <v>1</v>
      </c>
      <c r="AW34" s="12">
        <f t="shared" si="10"/>
        <v>0</v>
      </c>
      <c r="AX34" s="12">
        <f t="shared" si="11"/>
        <v>0</v>
      </c>
    </row>
    <row r="35" spans="1:50" ht="21.75" customHeight="1" x14ac:dyDescent="0.3">
      <c r="A35" s="17" t="str">
        <f t="shared" si="4"/>
        <v/>
      </c>
      <c r="B35" s="92"/>
      <c r="C35" s="221"/>
      <c r="D35" s="215"/>
      <c r="E35" s="215"/>
      <c r="F35" s="224"/>
      <c r="G35" s="214"/>
      <c r="H35" s="216"/>
      <c r="I35" s="278"/>
      <c r="J35" s="255"/>
      <c r="K35" s="255"/>
      <c r="L35" s="255"/>
      <c r="M35" s="255"/>
      <c r="N35" s="279"/>
      <c r="O35" s="278"/>
      <c r="P35" s="255"/>
      <c r="Q35" s="255"/>
      <c r="R35" s="255"/>
      <c r="S35" s="255"/>
      <c r="T35" s="279"/>
      <c r="U35" s="278"/>
      <c r="V35" s="255"/>
      <c r="W35" s="255"/>
      <c r="X35" s="255"/>
      <c r="Y35" s="255"/>
      <c r="Z35" s="279"/>
      <c r="AA35" s="278"/>
      <c r="AB35" s="255"/>
      <c r="AC35" s="255"/>
      <c r="AD35" s="255"/>
      <c r="AE35" s="255"/>
      <c r="AF35" s="279"/>
      <c r="AG35" s="278"/>
      <c r="AH35" s="255"/>
      <c r="AI35" s="255"/>
      <c r="AJ35" s="255"/>
      <c r="AK35" s="255"/>
      <c r="AL35" s="279"/>
      <c r="AM35" s="290" t="str">
        <f t="shared" si="5"/>
        <v/>
      </c>
      <c r="AN35" s="291" t="str">
        <f t="shared" si="6"/>
        <v/>
      </c>
      <c r="AO35" s="208"/>
      <c r="AP35" s="189"/>
      <c r="AQ35" s="189"/>
      <c r="AR35" s="17" t="str">
        <f t="shared" si="2"/>
        <v/>
      </c>
      <c r="AS35" s="12">
        <f t="shared" si="7"/>
        <v>1</v>
      </c>
      <c r="AT35" s="12">
        <f t="shared" si="8"/>
        <v>0</v>
      </c>
      <c r="AU35" s="184">
        <f t="shared" si="9"/>
        <v>0</v>
      </c>
      <c r="AV35" s="12">
        <f t="shared" si="3"/>
        <v>1</v>
      </c>
      <c r="AW35" s="12">
        <f t="shared" si="10"/>
        <v>0</v>
      </c>
      <c r="AX35" s="12">
        <f t="shared" si="11"/>
        <v>0</v>
      </c>
    </row>
    <row r="36" spans="1:50" ht="21.75" customHeight="1" x14ac:dyDescent="0.3">
      <c r="A36" s="17" t="str">
        <f t="shared" si="4"/>
        <v/>
      </c>
      <c r="B36" s="92"/>
      <c r="C36" s="221"/>
      <c r="D36" s="215"/>
      <c r="E36" s="215"/>
      <c r="F36" s="224"/>
      <c r="G36" s="214"/>
      <c r="H36" s="216"/>
      <c r="I36" s="278"/>
      <c r="J36" s="255"/>
      <c r="K36" s="255"/>
      <c r="L36" s="255"/>
      <c r="M36" s="255"/>
      <c r="N36" s="279"/>
      <c r="O36" s="278"/>
      <c r="P36" s="255"/>
      <c r="Q36" s="255"/>
      <c r="R36" s="255"/>
      <c r="S36" s="255"/>
      <c r="T36" s="279"/>
      <c r="U36" s="278"/>
      <c r="V36" s="255"/>
      <c r="W36" s="255"/>
      <c r="X36" s="255"/>
      <c r="Y36" s="255"/>
      <c r="Z36" s="279"/>
      <c r="AA36" s="278"/>
      <c r="AB36" s="255"/>
      <c r="AC36" s="255"/>
      <c r="AD36" s="255"/>
      <c r="AE36" s="255"/>
      <c r="AF36" s="279"/>
      <c r="AG36" s="278"/>
      <c r="AH36" s="255"/>
      <c r="AI36" s="255"/>
      <c r="AJ36" s="255"/>
      <c r="AK36" s="255"/>
      <c r="AL36" s="279"/>
      <c r="AM36" s="290" t="str">
        <f t="shared" si="5"/>
        <v/>
      </c>
      <c r="AN36" s="291" t="str">
        <f t="shared" si="6"/>
        <v/>
      </c>
      <c r="AO36" s="208"/>
      <c r="AP36" s="189"/>
      <c r="AQ36" s="189"/>
      <c r="AR36" s="17" t="str">
        <f t="shared" si="2"/>
        <v/>
      </c>
      <c r="AS36" s="12">
        <f t="shared" si="7"/>
        <v>1</v>
      </c>
      <c r="AT36" s="12">
        <f t="shared" si="8"/>
        <v>0</v>
      </c>
      <c r="AU36" s="184">
        <f t="shared" si="9"/>
        <v>0</v>
      </c>
      <c r="AV36" s="12">
        <f t="shared" si="3"/>
        <v>1</v>
      </c>
      <c r="AW36" s="12">
        <f t="shared" si="10"/>
        <v>0</v>
      </c>
      <c r="AX36" s="12">
        <f t="shared" si="11"/>
        <v>0</v>
      </c>
    </row>
    <row r="37" spans="1:50" ht="21.75" customHeight="1" x14ac:dyDescent="0.3">
      <c r="A37" s="17" t="str">
        <f t="shared" si="4"/>
        <v/>
      </c>
      <c r="B37" s="92"/>
      <c r="C37" s="221"/>
      <c r="D37" s="215"/>
      <c r="E37" s="215"/>
      <c r="F37" s="224"/>
      <c r="G37" s="214"/>
      <c r="H37" s="216"/>
      <c r="I37" s="278"/>
      <c r="J37" s="255"/>
      <c r="K37" s="255"/>
      <c r="L37" s="255"/>
      <c r="M37" s="255"/>
      <c r="N37" s="279"/>
      <c r="O37" s="278"/>
      <c r="P37" s="255"/>
      <c r="Q37" s="255"/>
      <c r="R37" s="255"/>
      <c r="S37" s="255"/>
      <c r="T37" s="279"/>
      <c r="U37" s="278"/>
      <c r="V37" s="255"/>
      <c r="W37" s="255"/>
      <c r="X37" s="255"/>
      <c r="Y37" s="255"/>
      <c r="Z37" s="279"/>
      <c r="AA37" s="278"/>
      <c r="AB37" s="255"/>
      <c r="AC37" s="255"/>
      <c r="AD37" s="255"/>
      <c r="AE37" s="255"/>
      <c r="AF37" s="279"/>
      <c r="AG37" s="278"/>
      <c r="AH37" s="255"/>
      <c r="AI37" s="255"/>
      <c r="AJ37" s="255"/>
      <c r="AK37" s="255"/>
      <c r="AL37" s="279"/>
      <c r="AM37" s="290" t="str">
        <f t="shared" si="5"/>
        <v/>
      </c>
      <c r="AN37" s="291" t="str">
        <f t="shared" si="6"/>
        <v/>
      </c>
      <c r="AO37" s="208"/>
      <c r="AP37" s="189"/>
      <c r="AQ37" s="189"/>
      <c r="AR37" s="17" t="str">
        <f t="shared" si="2"/>
        <v/>
      </c>
      <c r="AS37" s="12">
        <f t="shared" si="7"/>
        <v>1</v>
      </c>
      <c r="AT37" s="12">
        <f t="shared" si="8"/>
        <v>0</v>
      </c>
      <c r="AU37" s="184">
        <f t="shared" si="9"/>
        <v>0</v>
      </c>
      <c r="AV37" s="12">
        <f t="shared" si="3"/>
        <v>1</v>
      </c>
      <c r="AW37" s="12">
        <f t="shared" si="10"/>
        <v>0</v>
      </c>
      <c r="AX37" s="12">
        <f t="shared" si="11"/>
        <v>0</v>
      </c>
    </row>
    <row r="38" spans="1:50" ht="21.75" customHeight="1" x14ac:dyDescent="0.3">
      <c r="A38" s="17" t="str">
        <f t="shared" si="4"/>
        <v/>
      </c>
      <c r="B38" s="92"/>
      <c r="C38" s="221"/>
      <c r="D38" s="215"/>
      <c r="E38" s="215"/>
      <c r="F38" s="224"/>
      <c r="G38" s="214"/>
      <c r="H38" s="216"/>
      <c r="I38" s="278"/>
      <c r="J38" s="255"/>
      <c r="K38" s="255"/>
      <c r="L38" s="255"/>
      <c r="M38" s="255"/>
      <c r="N38" s="279"/>
      <c r="O38" s="278"/>
      <c r="P38" s="255"/>
      <c r="Q38" s="255"/>
      <c r="R38" s="255"/>
      <c r="S38" s="255"/>
      <c r="T38" s="279"/>
      <c r="U38" s="278"/>
      <c r="V38" s="255"/>
      <c r="W38" s="255"/>
      <c r="X38" s="255"/>
      <c r="Y38" s="255"/>
      <c r="Z38" s="279"/>
      <c r="AA38" s="278"/>
      <c r="AB38" s="255"/>
      <c r="AC38" s="255"/>
      <c r="AD38" s="255"/>
      <c r="AE38" s="255"/>
      <c r="AF38" s="279"/>
      <c r="AG38" s="278"/>
      <c r="AH38" s="255"/>
      <c r="AI38" s="255"/>
      <c r="AJ38" s="255"/>
      <c r="AK38" s="255"/>
      <c r="AL38" s="279"/>
      <c r="AM38" s="290" t="str">
        <f t="shared" si="5"/>
        <v/>
      </c>
      <c r="AN38" s="291" t="str">
        <f t="shared" si="6"/>
        <v/>
      </c>
      <c r="AO38" s="208"/>
      <c r="AP38" s="189"/>
      <c r="AQ38" s="189"/>
      <c r="AR38" s="17" t="str">
        <f t="shared" si="2"/>
        <v/>
      </c>
      <c r="AS38" s="12">
        <f t="shared" si="7"/>
        <v>1</v>
      </c>
      <c r="AT38" s="12">
        <f t="shared" si="8"/>
        <v>0</v>
      </c>
      <c r="AU38" s="184">
        <f t="shared" si="9"/>
        <v>0</v>
      </c>
      <c r="AV38" s="12">
        <f t="shared" si="3"/>
        <v>1</v>
      </c>
      <c r="AW38" s="12">
        <f t="shared" si="10"/>
        <v>0</v>
      </c>
      <c r="AX38" s="12">
        <f t="shared" si="11"/>
        <v>0</v>
      </c>
    </row>
    <row r="39" spans="1:50" ht="21.75" customHeight="1" x14ac:dyDescent="0.3">
      <c r="A39" s="17" t="str">
        <f t="shared" si="4"/>
        <v/>
      </c>
      <c r="B39" s="92"/>
      <c r="C39" s="221"/>
      <c r="D39" s="215"/>
      <c r="E39" s="215"/>
      <c r="F39" s="224"/>
      <c r="G39" s="214"/>
      <c r="H39" s="216"/>
      <c r="I39" s="278"/>
      <c r="J39" s="255"/>
      <c r="K39" s="255"/>
      <c r="L39" s="255"/>
      <c r="M39" s="255"/>
      <c r="N39" s="279"/>
      <c r="O39" s="278"/>
      <c r="P39" s="255"/>
      <c r="Q39" s="255"/>
      <c r="R39" s="255"/>
      <c r="S39" s="255"/>
      <c r="T39" s="279"/>
      <c r="U39" s="278"/>
      <c r="V39" s="255"/>
      <c r="W39" s="255"/>
      <c r="X39" s="255"/>
      <c r="Y39" s="255"/>
      <c r="Z39" s="279"/>
      <c r="AA39" s="278"/>
      <c r="AB39" s="255"/>
      <c r="AC39" s="255"/>
      <c r="AD39" s="255"/>
      <c r="AE39" s="255"/>
      <c r="AF39" s="279"/>
      <c r="AG39" s="278"/>
      <c r="AH39" s="255"/>
      <c r="AI39" s="255"/>
      <c r="AJ39" s="255"/>
      <c r="AK39" s="255"/>
      <c r="AL39" s="279"/>
      <c r="AM39" s="290" t="str">
        <f t="shared" si="5"/>
        <v/>
      </c>
      <c r="AN39" s="291" t="str">
        <f t="shared" si="6"/>
        <v/>
      </c>
      <c r="AO39" s="208"/>
      <c r="AP39" s="189"/>
      <c r="AQ39" s="189"/>
      <c r="AR39" s="17" t="str">
        <f t="shared" si="2"/>
        <v/>
      </c>
      <c r="AS39" s="12">
        <f t="shared" si="7"/>
        <v>1</v>
      </c>
      <c r="AT39" s="12">
        <f t="shared" si="8"/>
        <v>0</v>
      </c>
      <c r="AU39" s="184">
        <f t="shared" si="9"/>
        <v>0</v>
      </c>
      <c r="AV39" s="12">
        <f t="shared" ref="AV39:AV66" si="12">IF(AND(B39&lt;&gt;"",AO39=""),2,1)</f>
        <v>1</v>
      </c>
      <c r="AW39" s="12">
        <f t="shared" si="10"/>
        <v>0</v>
      </c>
      <c r="AX39" s="12">
        <f t="shared" si="11"/>
        <v>0</v>
      </c>
    </row>
    <row r="40" spans="1:50" ht="21.75" customHeight="1" x14ac:dyDescent="0.3">
      <c r="A40" s="17" t="str">
        <f t="shared" si="4"/>
        <v/>
      </c>
      <c r="B40" s="92"/>
      <c r="C40" s="221"/>
      <c r="D40" s="215"/>
      <c r="E40" s="215"/>
      <c r="F40" s="224"/>
      <c r="G40" s="214"/>
      <c r="H40" s="216"/>
      <c r="I40" s="278"/>
      <c r="J40" s="255"/>
      <c r="K40" s="255"/>
      <c r="L40" s="255"/>
      <c r="M40" s="255"/>
      <c r="N40" s="279"/>
      <c r="O40" s="278"/>
      <c r="P40" s="255"/>
      <c r="Q40" s="255"/>
      <c r="R40" s="255"/>
      <c r="S40" s="255"/>
      <c r="T40" s="279"/>
      <c r="U40" s="278"/>
      <c r="V40" s="255"/>
      <c r="W40" s="255"/>
      <c r="X40" s="255"/>
      <c r="Y40" s="255"/>
      <c r="Z40" s="279"/>
      <c r="AA40" s="278"/>
      <c r="AB40" s="255"/>
      <c r="AC40" s="255"/>
      <c r="AD40" s="255"/>
      <c r="AE40" s="255"/>
      <c r="AF40" s="279"/>
      <c r="AG40" s="278"/>
      <c r="AH40" s="255"/>
      <c r="AI40" s="255"/>
      <c r="AJ40" s="255"/>
      <c r="AK40" s="255"/>
      <c r="AL40" s="279"/>
      <c r="AM40" s="290" t="str">
        <f t="shared" si="5"/>
        <v/>
      </c>
      <c r="AN40" s="291" t="str">
        <f t="shared" si="6"/>
        <v/>
      </c>
      <c r="AO40" s="208"/>
      <c r="AP40" s="189"/>
      <c r="AQ40" s="189"/>
      <c r="AR40" s="17" t="str">
        <f t="shared" si="2"/>
        <v/>
      </c>
      <c r="AS40" s="12">
        <f t="shared" si="7"/>
        <v>1</v>
      </c>
      <c r="AT40" s="12">
        <f t="shared" si="8"/>
        <v>0</v>
      </c>
      <c r="AU40" s="184">
        <f t="shared" si="9"/>
        <v>0</v>
      </c>
      <c r="AV40" s="12">
        <f t="shared" si="12"/>
        <v>1</v>
      </c>
      <c r="AW40" s="12">
        <f t="shared" si="10"/>
        <v>0</v>
      </c>
      <c r="AX40" s="12">
        <f t="shared" si="11"/>
        <v>0</v>
      </c>
    </row>
    <row r="41" spans="1:50" ht="21.75" customHeight="1" x14ac:dyDescent="0.3">
      <c r="A41" s="17" t="str">
        <f t="shared" si="4"/>
        <v/>
      </c>
      <c r="B41" s="92"/>
      <c r="C41" s="221"/>
      <c r="D41" s="215"/>
      <c r="E41" s="215"/>
      <c r="F41" s="224"/>
      <c r="G41" s="214"/>
      <c r="H41" s="216"/>
      <c r="I41" s="278"/>
      <c r="J41" s="255"/>
      <c r="K41" s="255"/>
      <c r="L41" s="255"/>
      <c r="M41" s="255"/>
      <c r="N41" s="279"/>
      <c r="O41" s="278"/>
      <c r="P41" s="255"/>
      <c r="Q41" s="255"/>
      <c r="R41" s="255"/>
      <c r="S41" s="255"/>
      <c r="T41" s="279"/>
      <c r="U41" s="278"/>
      <c r="V41" s="255"/>
      <c r="W41" s="255"/>
      <c r="X41" s="255"/>
      <c r="Y41" s="255"/>
      <c r="Z41" s="279"/>
      <c r="AA41" s="278"/>
      <c r="AB41" s="255"/>
      <c r="AC41" s="255"/>
      <c r="AD41" s="255"/>
      <c r="AE41" s="255"/>
      <c r="AF41" s="279"/>
      <c r="AG41" s="278"/>
      <c r="AH41" s="255"/>
      <c r="AI41" s="255"/>
      <c r="AJ41" s="255"/>
      <c r="AK41" s="255"/>
      <c r="AL41" s="279"/>
      <c r="AM41" s="290" t="str">
        <f t="shared" si="5"/>
        <v/>
      </c>
      <c r="AN41" s="291" t="str">
        <f t="shared" si="6"/>
        <v/>
      </c>
      <c r="AO41" s="208"/>
      <c r="AP41" s="189"/>
      <c r="AQ41" s="189"/>
      <c r="AR41" s="17" t="str">
        <f t="shared" si="2"/>
        <v/>
      </c>
      <c r="AS41" s="12">
        <f t="shared" si="7"/>
        <v>1</v>
      </c>
      <c r="AT41" s="12">
        <f t="shared" si="8"/>
        <v>0</v>
      </c>
      <c r="AU41" s="184">
        <f t="shared" si="9"/>
        <v>0</v>
      </c>
      <c r="AV41" s="12">
        <f t="shared" si="12"/>
        <v>1</v>
      </c>
      <c r="AW41" s="12">
        <f t="shared" si="10"/>
        <v>0</v>
      </c>
      <c r="AX41" s="12">
        <f t="shared" si="11"/>
        <v>0</v>
      </c>
    </row>
    <row r="42" spans="1:50" ht="21.75" customHeight="1" x14ac:dyDescent="0.3">
      <c r="A42" s="17" t="str">
        <f t="shared" si="4"/>
        <v/>
      </c>
      <c r="B42" s="92"/>
      <c r="C42" s="221"/>
      <c r="D42" s="215"/>
      <c r="E42" s="215"/>
      <c r="F42" s="224"/>
      <c r="G42" s="214"/>
      <c r="H42" s="216"/>
      <c r="I42" s="278"/>
      <c r="J42" s="255"/>
      <c r="K42" s="255"/>
      <c r="L42" s="255"/>
      <c r="M42" s="255"/>
      <c r="N42" s="279"/>
      <c r="O42" s="278"/>
      <c r="P42" s="255"/>
      <c r="Q42" s="255"/>
      <c r="R42" s="255"/>
      <c r="S42" s="255"/>
      <c r="T42" s="279"/>
      <c r="U42" s="278"/>
      <c r="V42" s="255"/>
      <c r="W42" s="255"/>
      <c r="X42" s="255"/>
      <c r="Y42" s="255"/>
      <c r="Z42" s="279"/>
      <c r="AA42" s="278"/>
      <c r="AB42" s="255"/>
      <c r="AC42" s="255"/>
      <c r="AD42" s="255"/>
      <c r="AE42" s="255"/>
      <c r="AF42" s="279"/>
      <c r="AG42" s="278"/>
      <c r="AH42" s="255"/>
      <c r="AI42" s="255"/>
      <c r="AJ42" s="255"/>
      <c r="AK42" s="255"/>
      <c r="AL42" s="279"/>
      <c r="AM42" s="290" t="str">
        <f t="shared" si="5"/>
        <v/>
      </c>
      <c r="AN42" s="291" t="str">
        <f t="shared" si="6"/>
        <v/>
      </c>
      <c r="AO42" s="208"/>
      <c r="AP42" s="189"/>
      <c r="AQ42" s="189"/>
      <c r="AR42" s="17" t="str">
        <f t="shared" si="2"/>
        <v/>
      </c>
      <c r="AS42" s="12">
        <f t="shared" si="7"/>
        <v>1</v>
      </c>
      <c r="AT42" s="12">
        <f t="shared" si="8"/>
        <v>0</v>
      </c>
      <c r="AU42" s="184">
        <f t="shared" si="9"/>
        <v>0</v>
      </c>
      <c r="AV42" s="12">
        <f t="shared" si="12"/>
        <v>1</v>
      </c>
      <c r="AW42" s="12">
        <f t="shared" si="10"/>
        <v>0</v>
      </c>
      <c r="AX42" s="12">
        <f t="shared" si="11"/>
        <v>0</v>
      </c>
    </row>
    <row r="43" spans="1:50" ht="21.75" customHeight="1" x14ac:dyDescent="0.3">
      <c r="A43" s="17" t="str">
        <f t="shared" si="4"/>
        <v/>
      </c>
      <c r="B43" s="92"/>
      <c r="C43" s="221"/>
      <c r="D43" s="215"/>
      <c r="E43" s="215"/>
      <c r="F43" s="224"/>
      <c r="G43" s="214"/>
      <c r="H43" s="216"/>
      <c r="I43" s="278"/>
      <c r="J43" s="255"/>
      <c r="K43" s="255"/>
      <c r="L43" s="255"/>
      <c r="M43" s="255"/>
      <c r="N43" s="279"/>
      <c r="O43" s="278"/>
      <c r="P43" s="255"/>
      <c r="Q43" s="255"/>
      <c r="R43" s="255"/>
      <c r="S43" s="255"/>
      <c r="T43" s="279"/>
      <c r="U43" s="278"/>
      <c r="V43" s="255"/>
      <c r="W43" s="255"/>
      <c r="X43" s="255"/>
      <c r="Y43" s="255"/>
      <c r="Z43" s="279"/>
      <c r="AA43" s="278"/>
      <c r="AB43" s="255"/>
      <c r="AC43" s="255"/>
      <c r="AD43" s="255"/>
      <c r="AE43" s="255"/>
      <c r="AF43" s="279"/>
      <c r="AG43" s="278"/>
      <c r="AH43" s="255"/>
      <c r="AI43" s="255"/>
      <c r="AJ43" s="255"/>
      <c r="AK43" s="255"/>
      <c r="AL43" s="279"/>
      <c r="AM43" s="290" t="str">
        <f t="shared" si="5"/>
        <v/>
      </c>
      <c r="AN43" s="291" t="str">
        <f t="shared" si="6"/>
        <v/>
      </c>
      <c r="AO43" s="208"/>
      <c r="AP43" s="189"/>
      <c r="AQ43" s="189"/>
      <c r="AR43" s="17" t="str">
        <f t="shared" si="2"/>
        <v/>
      </c>
      <c r="AS43" s="12">
        <f t="shared" si="7"/>
        <v>1</v>
      </c>
      <c r="AT43" s="12">
        <f t="shared" si="8"/>
        <v>0</v>
      </c>
      <c r="AU43" s="184">
        <f t="shared" si="9"/>
        <v>0</v>
      </c>
      <c r="AV43" s="12">
        <f t="shared" si="12"/>
        <v>1</v>
      </c>
      <c r="AW43" s="12">
        <f t="shared" si="10"/>
        <v>0</v>
      </c>
      <c r="AX43" s="12">
        <f t="shared" si="11"/>
        <v>0</v>
      </c>
    </row>
    <row r="44" spans="1:50" ht="21.75" customHeight="1" x14ac:dyDescent="0.3">
      <c r="A44" s="17" t="str">
        <f t="shared" si="4"/>
        <v/>
      </c>
      <c r="B44" s="92"/>
      <c r="C44" s="221"/>
      <c r="D44" s="215"/>
      <c r="E44" s="215"/>
      <c r="F44" s="224"/>
      <c r="G44" s="214"/>
      <c r="H44" s="216"/>
      <c r="I44" s="278"/>
      <c r="J44" s="255"/>
      <c r="K44" s="255"/>
      <c r="L44" s="255"/>
      <c r="M44" s="255"/>
      <c r="N44" s="279"/>
      <c r="O44" s="278"/>
      <c r="P44" s="255"/>
      <c r="Q44" s="255"/>
      <c r="R44" s="255"/>
      <c r="S44" s="255"/>
      <c r="T44" s="279"/>
      <c r="U44" s="278"/>
      <c r="V44" s="255"/>
      <c r="W44" s="255"/>
      <c r="X44" s="255"/>
      <c r="Y44" s="255"/>
      <c r="Z44" s="279"/>
      <c r="AA44" s="278"/>
      <c r="AB44" s="255"/>
      <c r="AC44" s="255"/>
      <c r="AD44" s="255"/>
      <c r="AE44" s="255"/>
      <c r="AF44" s="279"/>
      <c r="AG44" s="278"/>
      <c r="AH44" s="255"/>
      <c r="AI44" s="255"/>
      <c r="AJ44" s="255"/>
      <c r="AK44" s="255"/>
      <c r="AL44" s="279"/>
      <c r="AM44" s="290" t="str">
        <f t="shared" si="5"/>
        <v/>
      </c>
      <c r="AN44" s="291" t="str">
        <f t="shared" si="6"/>
        <v/>
      </c>
      <c r="AO44" s="208"/>
      <c r="AP44" s="189"/>
      <c r="AQ44" s="189"/>
      <c r="AR44" s="17" t="str">
        <f t="shared" si="2"/>
        <v/>
      </c>
      <c r="AS44" s="12">
        <f t="shared" si="7"/>
        <v>1</v>
      </c>
      <c r="AT44" s="12">
        <f t="shared" si="8"/>
        <v>0</v>
      </c>
      <c r="AU44" s="184">
        <f t="shared" si="9"/>
        <v>0</v>
      </c>
      <c r="AV44" s="12">
        <f t="shared" si="12"/>
        <v>1</v>
      </c>
      <c r="AW44" s="12">
        <f t="shared" si="10"/>
        <v>0</v>
      </c>
      <c r="AX44" s="12">
        <f t="shared" si="11"/>
        <v>0</v>
      </c>
    </row>
    <row r="45" spans="1:50" ht="21.75" customHeight="1" x14ac:dyDescent="0.3">
      <c r="A45" s="17" t="str">
        <f t="shared" si="4"/>
        <v/>
      </c>
      <c r="B45" s="92"/>
      <c r="C45" s="221"/>
      <c r="D45" s="215"/>
      <c r="E45" s="215"/>
      <c r="F45" s="224"/>
      <c r="G45" s="214"/>
      <c r="H45" s="216"/>
      <c r="I45" s="278"/>
      <c r="J45" s="255"/>
      <c r="K45" s="255"/>
      <c r="L45" s="255"/>
      <c r="M45" s="255"/>
      <c r="N45" s="279"/>
      <c r="O45" s="278"/>
      <c r="P45" s="255"/>
      <c r="Q45" s="255"/>
      <c r="R45" s="255"/>
      <c r="S45" s="255"/>
      <c r="T45" s="279"/>
      <c r="U45" s="278"/>
      <c r="V45" s="255"/>
      <c r="W45" s="255"/>
      <c r="X45" s="255"/>
      <c r="Y45" s="255"/>
      <c r="Z45" s="279"/>
      <c r="AA45" s="278"/>
      <c r="AB45" s="255"/>
      <c r="AC45" s="255"/>
      <c r="AD45" s="255"/>
      <c r="AE45" s="255"/>
      <c r="AF45" s="279"/>
      <c r="AG45" s="278"/>
      <c r="AH45" s="255"/>
      <c r="AI45" s="255"/>
      <c r="AJ45" s="255"/>
      <c r="AK45" s="255"/>
      <c r="AL45" s="279"/>
      <c r="AM45" s="290" t="str">
        <f t="shared" si="5"/>
        <v/>
      </c>
      <c r="AN45" s="291" t="str">
        <f t="shared" si="6"/>
        <v/>
      </c>
      <c r="AO45" s="208"/>
      <c r="AP45" s="189"/>
      <c r="AQ45" s="189"/>
      <c r="AR45" s="17" t="str">
        <f t="shared" si="2"/>
        <v/>
      </c>
      <c r="AS45" s="12">
        <f t="shared" si="7"/>
        <v>1</v>
      </c>
      <c r="AT45" s="12">
        <f t="shared" si="8"/>
        <v>0</v>
      </c>
      <c r="AU45" s="184">
        <f t="shared" si="9"/>
        <v>0</v>
      </c>
      <c r="AV45" s="12">
        <f t="shared" si="12"/>
        <v>1</v>
      </c>
      <c r="AW45" s="12">
        <f t="shared" si="10"/>
        <v>0</v>
      </c>
      <c r="AX45" s="12">
        <f t="shared" si="11"/>
        <v>0</v>
      </c>
    </row>
    <row r="46" spans="1:50" ht="21.75" customHeight="1" x14ac:dyDescent="0.3">
      <c r="A46" s="17" t="str">
        <f t="shared" si="4"/>
        <v/>
      </c>
      <c r="B46" s="92"/>
      <c r="C46" s="221"/>
      <c r="D46" s="215"/>
      <c r="E46" s="215"/>
      <c r="F46" s="224"/>
      <c r="G46" s="214"/>
      <c r="H46" s="216"/>
      <c r="I46" s="278"/>
      <c r="J46" s="255"/>
      <c r="K46" s="255"/>
      <c r="L46" s="255"/>
      <c r="M46" s="255"/>
      <c r="N46" s="279"/>
      <c r="O46" s="278"/>
      <c r="P46" s="255"/>
      <c r="Q46" s="255"/>
      <c r="R46" s="255"/>
      <c r="S46" s="255"/>
      <c r="T46" s="279"/>
      <c r="U46" s="278"/>
      <c r="V46" s="255"/>
      <c r="W46" s="255"/>
      <c r="X46" s="255"/>
      <c r="Y46" s="255"/>
      <c r="Z46" s="279"/>
      <c r="AA46" s="278"/>
      <c r="AB46" s="255"/>
      <c r="AC46" s="255"/>
      <c r="AD46" s="255"/>
      <c r="AE46" s="255"/>
      <c r="AF46" s="279"/>
      <c r="AG46" s="278"/>
      <c r="AH46" s="255"/>
      <c r="AI46" s="255"/>
      <c r="AJ46" s="255"/>
      <c r="AK46" s="255"/>
      <c r="AL46" s="279"/>
      <c r="AM46" s="290" t="str">
        <f t="shared" si="5"/>
        <v/>
      </c>
      <c r="AN46" s="291" t="str">
        <f t="shared" si="6"/>
        <v/>
      </c>
      <c r="AO46" s="208"/>
      <c r="AP46" s="189"/>
      <c r="AQ46" s="189"/>
      <c r="AR46" s="17" t="str">
        <f t="shared" si="2"/>
        <v/>
      </c>
      <c r="AS46" s="12">
        <f t="shared" si="7"/>
        <v>1</v>
      </c>
      <c r="AT46" s="12">
        <f t="shared" si="8"/>
        <v>0</v>
      </c>
      <c r="AU46" s="184">
        <f t="shared" si="9"/>
        <v>0</v>
      </c>
      <c r="AV46" s="12">
        <f t="shared" si="12"/>
        <v>1</v>
      </c>
      <c r="AW46" s="12">
        <f t="shared" si="10"/>
        <v>0</v>
      </c>
      <c r="AX46" s="12">
        <f t="shared" si="11"/>
        <v>0</v>
      </c>
    </row>
    <row r="47" spans="1:50" ht="21.75" customHeight="1" x14ac:dyDescent="0.3">
      <c r="A47" s="17" t="str">
        <f t="shared" si="4"/>
        <v/>
      </c>
      <c r="B47" s="92"/>
      <c r="C47" s="221"/>
      <c r="D47" s="215"/>
      <c r="E47" s="215"/>
      <c r="F47" s="224"/>
      <c r="G47" s="214"/>
      <c r="H47" s="216"/>
      <c r="I47" s="278"/>
      <c r="J47" s="255"/>
      <c r="K47" s="255"/>
      <c r="L47" s="255"/>
      <c r="M47" s="255"/>
      <c r="N47" s="279"/>
      <c r="O47" s="278"/>
      <c r="P47" s="255"/>
      <c r="Q47" s="255"/>
      <c r="R47" s="255"/>
      <c r="S47" s="255"/>
      <c r="T47" s="279"/>
      <c r="U47" s="278"/>
      <c r="V47" s="255"/>
      <c r="W47" s="255"/>
      <c r="X47" s="255"/>
      <c r="Y47" s="255"/>
      <c r="Z47" s="279"/>
      <c r="AA47" s="278"/>
      <c r="AB47" s="255"/>
      <c r="AC47" s="255"/>
      <c r="AD47" s="255"/>
      <c r="AE47" s="255"/>
      <c r="AF47" s="279"/>
      <c r="AG47" s="278"/>
      <c r="AH47" s="255"/>
      <c r="AI47" s="255"/>
      <c r="AJ47" s="255"/>
      <c r="AK47" s="255"/>
      <c r="AL47" s="279"/>
      <c r="AM47" s="290" t="str">
        <f t="shared" si="5"/>
        <v/>
      </c>
      <c r="AN47" s="291" t="str">
        <f t="shared" si="6"/>
        <v/>
      </c>
      <c r="AO47" s="208"/>
      <c r="AP47" s="189"/>
      <c r="AQ47" s="189"/>
      <c r="AR47" s="17" t="str">
        <f t="shared" si="2"/>
        <v/>
      </c>
      <c r="AS47" s="12">
        <f t="shared" si="7"/>
        <v>1</v>
      </c>
      <c r="AT47" s="12">
        <f t="shared" si="8"/>
        <v>0</v>
      </c>
      <c r="AU47" s="184">
        <f t="shared" si="9"/>
        <v>0</v>
      </c>
      <c r="AV47" s="12">
        <f t="shared" si="12"/>
        <v>1</v>
      </c>
      <c r="AW47" s="12">
        <f t="shared" si="10"/>
        <v>0</v>
      </c>
      <c r="AX47" s="12">
        <f t="shared" si="11"/>
        <v>0</v>
      </c>
    </row>
    <row r="48" spans="1:50" ht="21.75" customHeight="1" x14ac:dyDescent="0.3">
      <c r="A48" s="17" t="str">
        <f t="shared" si="4"/>
        <v/>
      </c>
      <c r="B48" s="92"/>
      <c r="C48" s="221"/>
      <c r="D48" s="215"/>
      <c r="E48" s="215"/>
      <c r="F48" s="224"/>
      <c r="G48" s="214"/>
      <c r="H48" s="216"/>
      <c r="I48" s="278"/>
      <c r="J48" s="255"/>
      <c r="K48" s="255"/>
      <c r="L48" s="255"/>
      <c r="M48" s="255"/>
      <c r="N48" s="279"/>
      <c r="O48" s="278"/>
      <c r="P48" s="255"/>
      <c r="Q48" s="255"/>
      <c r="R48" s="255"/>
      <c r="S48" s="255"/>
      <c r="T48" s="279"/>
      <c r="U48" s="278"/>
      <c r="V48" s="255"/>
      <c r="W48" s="255"/>
      <c r="X48" s="255"/>
      <c r="Y48" s="255"/>
      <c r="Z48" s="279"/>
      <c r="AA48" s="278"/>
      <c r="AB48" s="255"/>
      <c r="AC48" s="255"/>
      <c r="AD48" s="255"/>
      <c r="AE48" s="255"/>
      <c r="AF48" s="279"/>
      <c r="AG48" s="278"/>
      <c r="AH48" s="255"/>
      <c r="AI48" s="255"/>
      <c r="AJ48" s="255"/>
      <c r="AK48" s="255"/>
      <c r="AL48" s="279"/>
      <c r="AM48" s="290" t="str">
        <f t="shared" si="5"/>
        <v/>
      </c>
      <c r="AN48" s="291" t="str">
        <f t="shared" si="6"/>
        <v/>
      </c>
      <c r="AO48" s="208"/>
      <c r="AP48" s="189"/>
      <c r="AQ48" s="189"/>
      <c r="AR48" s="17" t="str">
        <f t="shared" si="2"/>
        <v/>
      </c>
      <c r="AS48" s="12">
        <f t="shared" si="7"/>
        <v>1</v>
      </c>
      <c r="AT48" s="12">
        <f t="shared" si="8"/>
        <v>0</v>
      </c>
      <c r="AU48" s="184">
        <f t="shared" si="9"/>
        <v>0</v>
      </c>
      <c r="AV48" s="12">
        <f t="shared" si="12"/>
        <v>1</v>
      </c>
      <c r="AW48" s="12">
        <f t="shared" si="10"/>
        <v>0</v>
      </c>
      <c r="AX48" s="12">
        <f t="shared" si="11"/>
        <v>0</v>
      </c>
    </row>
    <row r="49" spans="1:50" ht="21.75" customHeight="1" x14ac:dyDescent="0.3">
      <c r="A49" s="17" t="str">
        <f t="shared" si="4"/>
        <v/>
      </c>
      <c r="B49" s="92"/>
      <c r="C49" s="221"/>
      <c r="D49" s="215"/>
      <c r="E49" s="215"/>
      <c r="F49" s="224"/>
      <c r="G49" s="214"/>
      <c r="H49" s="216"/>
      <c r="I49" s="278"/>
      <c r="J49" s="255"/>
      <c r="K49" s="255"/>
      <c r="L49" s="255"/>
      <c r="M49" s="255"/>
      <c r="N49" s="279"/>
      <c r="O49" s="278"/>
      <c r="P49" s="255"/>
      <c r="Q49" s="255"/>
      <c r="R49" s="255"/>
      <c r="S49" s="255"/>
      <c r="T49" s="279"/>
      <c r="U49" s="278"/>
      <c r="V49" s="255"/>
      <c r="W49" s="255"/>
      <c r="X49" s="255"/>
      <c r="Y49" s="255"/>
      <c r="Z49" s="279"/>
      <c r="AA49" s="278"/>
      <c r="AB49" s="255"/>
      <c r="AC49" s="255"/>
      <c r="AD49" s="255"/>
      <c r="AE49" s="255"/>
      <c r="AF49" s="279"/>
      <c r="AG49" s="278"/>
      <c r="AH49" s="255"/>
      <c r="AI49" s="255"/>
      <c r="AJ49" s="255"/>
      <c r="AK49" s="255"/>
      <c r="AL49" s="279"/>
      <c r="AM49" s="290" t="str">
        <f t="shared" si="5"/>
        <v/>
      </c>
      <c r="AN49" s="291" t="str">
        <f t="shared" si="6"/>
        <v/>
      </c>
      <c r="AO49" s="208"/>
      <c r="AP49" s="189"/>
      <c r="AQ49" s="189"/>
      <c r="AR49" s="17" t="str">
        <f t="shared" si="2"/>
        <v/>
      </c>
      <c r="AS49" s="12">
        <f t="shared" si="7"/>
        <v>1</v>
      </c>
      <c r="AT49" s="12">
        <f t="shared" si="8"/>
        <v>0</v>
      </c>
      <c r="AU49" s="184">
        <f t="shared" si="9"/>
        <v>0</v>
      </c>
      <c r="AV49" s="12">
        <f t="shared" si="12"/>
        <v>1</v>
      </c>
      <c r="AW49" s="12">
        <f t="shared" si="10"/>
        <v>0</v>
      </c>
      <c r="AX49" s="12">
        <f t="shared" si="11"/>
        <v>0</v>
      </c>
    </row>
    <row r="50" spans="1:50" ht="21.75" customHeight="1" x14ac:dyDescent="0.3">
      <c r="A50" s="17" t="str">
        <f t="shared" si="4"/>
        <v/>
      </c>
      <c r="B50" s="92"/>
      <c r="C50" s="221"/>
      <c r="D50" s="215"/>
      <c r="E50" s="215"/>
      <c r="F50" s="224"/>
      <c r="G50" s="214"/>
      <c r="H50" s="216"/>
      <c r="I50" s="278"/>
      <c r="J50" s="255"/>
      <c r="K50" s="255"/>
      <c r="L50" s="255"/>
      <c r="M50" s="255"/>
      <c r="N50" s="279"/>
      <c r="O50" s="278"/>
      <c r="P50" s="255"/>
      <c r="Q50" s="255"/>
      <c r="R50" s="255"/>
      <c r="S50" s="255"/>
      <c r="T50" s="279"/>
      <c r="U50" s="278"/>
      <c r="V50" s="255"/>
      <c r="W50" s="255"/>
      <c r="X50" s="255"/>
      <c r="Y50" s="255"/>
      <c r="Z50" s="279"/>
      <c r="AA50" s="278"/>
      <c r="AB50" s="255"/>
      <c r="AC50" s="255"/>
      <c r="AD50" s="255"/>
      <c r="AE50" s="255"/>
      <c r="AF50" s="279"/>
      <c r="AG50" s="278"/>
      <c r="AH50" s="255"/>
      <c r="AI50" s="255"/>
      <c r="AJ50" s="255"/>
      <c r="AK50" s="255"/>
      <c r="AL50" s="279"/>
      <c r="AM50" s="290" t="str">
        <f t="shared" si="5"/>
        <v/>
      </c>
      <c r="AN50" s="291" t="str">
        <f t="shared" si="6"/>
        <v/>
      </c>
      <c r="AO50" s="208"/>
      <c r="AP50" s="189"/>
      <c r="AQ50" s="189"/>
      <c r="AR50" s="17" t="str">
        <f t="shared" si="2"/>
        <v/>
      </c>
      <c r="AS50" s="12">
        <f t="shared" si="7"/>
        <v>1</v>
      </c>
      <c r="AT50" s="12">
        <f t="shared" si="8"/>
        <v>0</v>
      </c>
      <c r="AU50" s="184">
        <f t="shared" si="9"/>
        <v>0</v>
      </c>
      <c r="AV50" s="12">
        <f t="shared" si="12"/>
        <v>1</v>
      </c>
      <c r="AW50" s="12">
        <f t="shared" si="10"/>
        <v>0</v>
      </c>
      <c r="AX50" s="12">
        <f t="shared" si="11"/>
        <v>0</v>
      </c>
    </row>
    <row r="51" spans="1:50" ht="21.75" customHeight="1" x14ac:dyDescent="0.3">
      <c r="A51" s="17" t="str">
        <f t="shared" si="4"/>
        <v/>
      </c>
      <c r="B51" s="92"/>
      <c r="C51" s="221"/>
      <c r="D51" s="215"/>
      <c r="E51" s="215"/>
      <c r="F51" s="224"/>
      <c r="G51" s="214"/>
      <c r="H51" s="216"/>
      <c r="I51" s="278"/>
      <c r="J51" s="255"/>
      <c r="K51" s="255"/>
      <c r="L51" s="255"/>
      <c r="M51" s="255"/>
      <c r="N51" s="279"/>
      <c r="O51" s="278"/>
      <c r="P51" s="255"/>
      <c r="Q51" s="255"/>
      <c r="R51" s="255"/>
      <c r="S51" s="255"/>
      <c r="T51" s="279"/>
      <c r="U51" s="278"/>
      <c r="V51" s="255"/>
      <c r="W51" s="255"/>
      <c r="X51" s="255"/>
      <c r="Y51" s="255"/>
      <c r="Z51" s="279"/>
      <c r="AA51" s="278"/>
      <c r="AB51" s="255"/>
      <c r="AC51" s="255"/>
      <c r="AD51" s="255"/>
      <c r="AE51" s="255"/>
      <c r="AF51" s="279"/>
      <c r="AG51" s="278"/>
      <c r="AH51" s="255"/>
      <c r="AI51" s="255"/>
      <c r="AJ51" s="255"/>
      <c r="AK51" s="255"/>
      <c r="AL51" s="279"/>
      <c r="AM51" s="290" t="str">
        <f t="shared" si="5"/>
        <v/>
      </c>
      <c r="AN51" s="291" t="str">
        <f t="shared" si="6"/>
        <v/>
      </c>
      <c r="AO51" s="208"/>
      <c r="AP51" s="189"/>
      <c r="AQ51" s="189"/>
      <c r="AR51" s="17" t="str">
        <f t="shared" si="2"/>
        <v/>
      </c>
      <c r="AS51" s="12">
        <f t="shared" si="7"/>
        <v>1</v>
      </c>
      <c r="AT51" s="12">
        <f t="shared" si="8"/>
        <v>0</v>
      </c>
      <c r="AU51" s="184">
        <f t="shared" si="9"/>
        <v>0</v>
      </c>
      <c r="AV51" s="12">
        <f t="shared" si="12"/>
        <v>1</v>
      </c>
      <c r="AW51" s="12">
        <f t="shared" si="10"/>
        <v>0</v>
      </c>
      <c r="AX51" s="12">
        <f t="shared" si="11"/>
        <v>0</v>
      </c>
    </row>
    <row r="52" spans="1:50" ht="21.75" customHeight="1" x14ac:dyDescent="0.3">
      <c r="A52" s="17" t="str">
        <f t="shared" si="4"/>
        <v/>
      </c>
      <c r="B52" s="92"/>
      <c r="C52" s="221"/>
      <c r="D52" s="215"/>
      <c r="E52" s="215"/>
      <c r="F52" s="224"/>
      <c r="G52" s="214"/>
      <c r="H52" s="216"/>
      <c r="I52" s="278"/>
      <c r="J52" s="255"/>
      <c r="K52" s="255"/>
      <c r="L52" s="255"/>
      <c r="M52" s="255"/>
      <c r="N52" s="279"/>
      <c r="O52" s="278"/>
      <c r="P52" s="255"/>
      <c r="Q52" s="255"/>
      <c r="R52" s="255"/>
      <c r="S52" s="255"/>
      <c r="T52" s="279"/>
      <c r="U52" s="278"/>
      <c r="V52" s="255"/>
      <c r="W52" s="255"/>
      <c r="X52" s="255"/>
      <c r="Y52" s="255"/>
      <c r="Z52" s="279"/>
      <c r="AA52" s="278"/>
      <c r="AB52" s="255"/>
      <c r="AC52" s="255"/>
      <c r="AD52" s="255"/>
      <c r="AE52" s="255"/>
      <c r="AF52" s="279"/>
      <c r="AG52" s="278"/>
      <c r="AH52" s="255"/>
      <c r="AI52" s="255"/>
      <c r="AJ52" s="255"/>
      <c r="AK52" s="255"/>
      <c r="AL52" s="279"/>
      <c r="AM52" s="290" t="str">
        <f t="shared" si="5"/>
        <v/>
      </c>
      <c r="AN52" s="291" t="str">
        <f t="shared" si="6"/>
        <v/>
      </c>
      <c r="AO52" s="208"/>
      <c r="AP52" s="189"/>
      <c r="AQ52" s="189"/>
      <c r="AR52" s="17" t="str">
        <f t="shared" si="2"/>
        <v/>
      </c>
      <c r="AS52" s="12">
        <f t="shared" si="7"/>
        <v>1</v>
      </c>
      <c r="AT52" s="12">
        <f t="shared" si="8"/>
        <v>0</v>
      </c>
      <c r="AU52" s="184">
        <f t="shared" si="9"/>
        <v>0</v>
      </c>
      <c r="AV52" s="12">
        <f t="shared" si="12"/>
        <v>1</v>
      </c>
      <c r="AW52" s="12">
        <f t="shared" si="10"/>
        <v>0</v>
      </c>
      <c r="AX52" s="12">
        <f t="shared" si="11"/>
        <v>0</v>
      </c>
    </row>
    <row r="53" spans="1:50" ht="21.75" customHeight="1" x14ac:dyDescent="0.3">
      <c r="A53" s="17" t="str">
        <f t="shared" si="4"/>
        <v/>
      </c>
      <c r="B53" s="92"/>
      <c r="C53" s="221"/>
      <c r="D53" s="215"/>
      <c r="E53" s="215"/>
      <c r="F53" s="224"/>
      <c r="G53" s="214"/>
      <c r="H53" s="216"/>
      <c r="I53" s="278"/>
      <c r="J53" s="255"/>
      <c r="K53" s="255"/>
      <c r="L53" s="255"/>
      <c r="M53" s="255"/>
      <c r="N53" s="279"/>
      <c r="O53" s="278"/>
      <c r="P53" s="255"/>
      <c r="Q53" s="255"/>
      <c r="R53" s="255"/>
      <c r="S53" s="255"/>
      <c r="T53" s="279"/>
      <c r="U53" s="278"/>
      <c r="V53" s="255"/>
      <c r="W53" s="255"/>
      <c r="X53" s="255"/>
      <c r="Y53" s="255"/>
      <c r="Z53" s="279"/>
      <c r="AA53" s="278"/>
      <c r="AB53" s="255"/>
      <c r="AC53" s="255"/>
      <c r="AD53" s="255"/>
      <c r="AE53" s="255"/>
      <c r="AF53" s="279"/>
      <c r="AG53" s="278"/>
      <c r="AH53" s="255"/>
      <c r="AI53" s="255"/>
      <c r="AJ53" s="255"/>
      <c r="AK53" s="255"/>
      <c r="AL53" s="279"/>
      <c r="AM53" s="290" t="str">
        <f t="shared" si="5"/>
        <v/>
      </c>
      <c r="AN53" s="291" t="str">
        <f t="shared" si="6"/>
        <v/>
      </c>
      <c r="AO53" s="208"/>
      <c r="AP53" s="189"/>
      <c r="AQ53" s="189"/>
      <c r="AR53" s="17" t="str">
        <f t="shared" si="2"/>
        <v/>
      </c>
      <c r="AS53" s="12">
        <f t="shared" si="7"/>
        <v>1</v>
      </c>
      <c r="AT53" s="12">
        <f t="shared" si="8"/>
        <v>0</v>
      </c>
      <c r="AU53" s="184">
        <f t="shared" si="9"/>
        <v>0</v>
      </c>
      <c r="AV53" s="12">
        <f t="shared" si="12"/>
        <v>1</v>
      </c>
      <c r="AW53" s="12">
        <f t="shared" si="10"/>
        <v>0</v>
      </c>
      <c r="AX53" s="12">
        <f t="shared" si="11"/>
        <v>0</v>
      </c>
    </row>
    <row r="54" spans="1:50" ht="21.75" customHeight="1" x14ac:dyDescent="0.3">
      <c r="A54" s="17" t="str">
        <f t="shared" si="4"/>
        <v/>
      </c>
      <c r="B54" s="92"/>
      <c r="C54" s="221"/>
      <c r="D54" s="215"/>
      <c r="E54" s="215"/>
      <c r="F54" s="224"/>
      <c r="G54" s="214"/>
      <c r="H54" s="216"/>
      <c r="I54" s="278"/>
      <c r="J54" s="255"/>
      <c r="K54" s="255"/>
      <c r="L54" s="255"/>
      <c r="M54" s="255"/>
      <c r="N54" s="279"/>
      <c r="O54" s="278"/>
      <c r="P54" s="255"/>
      <c r="Q54" s="255"/>
      <c r="R54" s="255"/>
      <c r="S54" s="255"/>
      <c r="T54" s="279"/>
      <c r="U54" s="278"/>
      <c r="V54" s="255"/>
      <c r="W54" s="255"/>
      <c r="X54" s="255"/>
      <c r="Y54" s="255"/>
      <c r="Z54" s="279"/>
      <c r="AA54" s="278"/>
      <c r="AB54" s="255"/>
      <c r="AC54" s="255"/>
      <c r="AD54" s="255"/>
      <c r="AE54" s="255"/>
      <c r="AF54" s="279"/>
      <c r="AG54" s="278"/>
      <c r="AH54" s="255"/>
      <c r="AI54" s="255"/>
      <c r="AJ54" s="255"/>
      <c r="AK54" s="255"/>
      <c r="AL54" s="279"/>
      <c r="AM54" s="290" t="str">
        <f t="shared" si="5"/>
        <v/>
      </c>
      <c r="AN54" s="291" t="str">
        <f t="shared" si="6"/>
        <v/>
      </c>
      <c r="AO54" s="208"/>
      <c r="AP54" s="189"/>
      <c r="AQ54" s="189"/>
      <c r="AR54" s="17" t="str">
        <f t="shared" si="2"/>
        <v/>
      </c>
      <c r="AS54" s="12">
        <f t="shared" si="7"/>
        <v>1</v>
      </c>
      <c r="AT54" s="12">
        <f t="shared" si="8"/>
        <v>0</v>
      </c>
      <c r="AU54" s="184">
        <f t="shared" si="9"/>
        <v>0</v>
      </c>
      <c r="AV54" s="12">
        <f t="shared" si="12"/>
        <v>1</v>
      </c>
      <c r="AW54" s="12">
        <f t="shared" si="10"/>
        <v>0</v>
      </c>
      <c r="AX54" s="12">
        <f t="shared" si="11"/>
        <v>0</v>
      </c>
    </row>
    <row r="55" spans="1:50" ht="21.75" customHeight="1" x14ac:dyDescent="0.3">
      <c r="A55" s="17" t="str">
        <f t="shared" si="4"/>
        <v/>
      </c>
      <c r="B55" s="92"/>
      <c r="C55" s="221"/>
      <c r="D55" s="215"/>
      <c r="E55" s="215"/>
      <c r="F55" s="224"/>
      <c r="G55" s="214"/>
      <c r="H55" s="216"/>
      <c r="I55" s="278"/>
      <c r="J55" s="255"/>
      <c r="K55" s="255"/>
      <c r="L55" s="255"/>
      <c r="M55" s="255"/>
      <c r="N55" s="279"/>
      <c r="O55" s="278"/>
      <c r="P55" s="255"/>
      <c r="Q55" s="255"/>
      <c r="R55" s="255"/>
      <c r="S55" s="255"/>
      <c r="T55" s="279"/>
      <c r="U55" s="278"/>
      <c r="V55" s="255"/>
      <c r="W55" s="255"/>
      <c r="X55" s="255"/>
      <c r="Y55" s="255"/>
      <c r="Z55" s="279"/>
      <c r="AA55" s="278"/>
      <c r="AB55" s="255"/>
      <c r="AC55" s="255"/>
      <c r="AD55" s="255"/>
      <c r="AE55" s="255"/>
      <c r="AF55" s="279"/>
      <c r="AG55" s="278"/>
      <c r="AH55" s="255"/>
      <c r="AI55" s="255"/>
      <c r="AJ55" s="255"/>
      <c r="AK55" s="255"/>
      <c r="AL55" s="279"/>
      <c r="AM55" s="290" t="str">
        <f t="shared" si="5"/>
        <v/>
      </c>
      <c r="AN55" s="291" t="str">
        <f t="shared" si="6"/>
        <v/>
      </c>
      <c r="AO55" s="208"/>
      <c r="AP55" s="189"/>
      <c r="AQ55" s="189"/>
      <c r="AR55" s="17" t="str">
        <f t="shared" si="2"/>
        <v/>
      </c>
      <c r="AS55" s="12">
        <f t="shared" si="7"/>
        <v>1</v>
      </c>
      <c r="AT55" s="12">
        <f t="shared" si="8"/>
        <v>0</v>
      </c>
      <c r="AU55" s="184">
        <f t="shared" si="9"/>
        <v>0</v>
      </c>
      <c r="AV55" s="12">
        <f t="shared" si="12"/>
        <v>1</v>
      </c>
      <c r="AW55" s="12">
        <f t="shared" si="10"/>
        <v>0</v>
      </c>
      <c r="AX55" s="12">
        <f t="shared" si="11"/>
        <v>0</v>
      </c>
    </row>
    <row r="56" spans="1:50" ht="21.75" customHeight="1" x14ac:dyDescent="0.3">
      <c r="A56" s="17" t="str">
        <f t="shared" si="4"/>
        <v/>
      </c>
      <c r="B56" s="92"/>
      <c r="C56" s="221"/>
      <c r="D56" s="215"/>
      <c r="E56" s="215"/>
      <c r="F56" s="224"/>
      <c r="G56" s="214"/>
      <c r="H56" s="216"/>
      <c r="I56" s="278"/>
      <c r="J56" s="255"/>
      <c r="K56" s="255"/>
      <c r="L56" s="255"/>
      <c r="M56" s="255"/>
      <c r="N56" s="279"/>
      <c r="O56" s="278"/>
      <c r="P56" s="255"/>
      <c r="Q56" s="255"/>
      <c r="R56" s="255"/>
      <c r="S56" s="255"/>
      <c r="T56" s="279"/>
      <c r="U56" s="278"/>
      <c r="V56" s="255"/>
      <c r="W56" s="255"/>
      <c r="X56" s="255"/>
      <c r="Y56" s="255"/>
      <c r="Z56" s="279"/>
      <c r="AA56" s="278"/>
      <c r="AB56" s="255"/>
      <c r="AC56" s="255"/>
      <c r="AD56" s="255"/>
      <c r="AE56" s="255"/>
      <c r="AF56" s="279"/>
      <c r="AG56" s="278"/>
      <c r="AH56" s="255"/>
      <c r="AI56" s="255"/>
      <c r="AJ56" s="255"/>
      <c r="AK56" s="255"/>
      <c r="AL56" s="279"/>
      <c r="AM56" s="290" t="str">
        <f t="shared" si="5"/>
        <v/>
      </c>
      <c r="AN56" s="291" t="str">
        <f t="shared" si="6"/>
        <v/>
      </c>
      <c r="AO56" s="208"/>
      <c r="AP56" s="189"/>
      <c r="AQ56" s="189"/>
      <c r="AR56" s="17" t="str">
        <f t="shared" si="2"/>
        <v/>
      </c>
      <c r="AS56" s="12">
        <f t="shared" si="7"/>
        <v>1</v>
      </c>
      <c r="AT56" s="12">
        <f t="shared" si="8"/>
        <v>0</v>
      </c>
      <c r="AU56" s="184">
        <f t="shared" si="9"/>
        <v>0</v>
      </c>
      <c r="AV56" s="12">
        <f t="shared" si="12"/>
        <v>1</v>
      </c>
      <c r="AW56" s="12">
        <f t="shared" si="10"/>
        <v>0</v>
      </c>
      <c r="AX56" s="12">
        <f t="shared" si="11"/>
        <v>0</v>
      </c>
    </row>
    <row r="57" spans="1:50" ht="21.75" customHeight="1" x14ac:dyDescent="0.3">
      <c r="A57" s="17" t="str">
        <f t="shared" si="4"/>
        <v/>
      </c>
      <c r="B57" s="92"/>
      <c r="C57" s="221"/>
      <c r="D57" s="215"/>
      <c r="E57" s="215"/>
      <c r="F57" s="224"/>
      <c r="G57" s="214"/>
      <c r="H57" s="216"/>
      <c r="I57" s="278"/>
      <c r="J57" s="255"/>
      <c r="K57" s="255"/>
      <c r="L57" s="255"/>
      <c r="M57" s="255"/>
      <c r="N57" s="279"/>
      <c r="O57" s="278"/>
      <c r="P57" s="255"/>
      <c r="Q57" s="255"/>
      <c r="R57" s="255"/>
      <c r="S57" s="255"/>
      <c r="T57" s="279"/>
      <c r="U57" s="278"/>
      <c r="V57" s="255"/>
      <c r="W57" s="255"/>
      <c r="X57" s="255"/>
      <c r="Y57" s="255"/>
      <c r="Z57" s="279"/>
      <c r="AA57" s="278"/>
      <c r="AB57" s="255"/>
      <c r="AC57" s="255"/>
      <c r="AD57" s="255"/>
      <c r="AE57" s="255"/>
      <c r="AF57" s="279"/>
      <c r="AG57" s="278"/>
      <c r="AH57" s="255"/>
      <c r="AI57" s="255"/>
      <c r="AJ57" s="255"/>
      <c r="AK57" s="255"/>
      <c r="AL57" s="279"/>
      <c r="AM57" s="290" t="str">
        <f t="shared" si="5"/>
        <v/>
      </c>
      <c r="AN57" s="291" t="str">
        <f t="shared" si="6"/>
        <v/>
      </c>
      <c r="AO57" s="208"/>
      <c r="AP57" s="189"/>
      <c r="AQ57" s="189"/>
      <c r="AR57" s="17" t="str">
        <f t="shared" si="2"/>
        <v/>
      </c>
      <c r="AS57" s="12">
        <f t="shared" si="7"/>
        <v>1</v>
      </c>
      <c r="AT57" s="12">
        <f t="shared" si="8"/>
        <v>0</v>
      </c>
      <c r="AU57" s="184">
        <f t="shared" si="9"/>
        <v>0</v>
      </c>
      <c r="AV57" s="12">
        <f t="shared" si="12"/>
        <v>1</v>
      </c>
      <c r="AW57" s="12">
        <f t="shared" si="10"/>
        <v>0</v>
      </c>
      <c r="AX57" s="12">
        <f t="shared" si="11"/>
        <v>0</v>
      </c>
    </row>
    <row r="58" spans="1:50" ht="21.75" customHeight="1" x14ac:dyDescent="0.3">
      <c r="A58" s="17" t="str">
        <f t="shared" si="4"/>
        <v/>
      </c>
      <c r="B58" s="92"/>
      <c r="C58" s="221"/>
      <c r="D58" s="215"/>
      <c r="E58" s="215"/>
      <c r="F58" s="224"/>
      <c r="G58" s="214"/>
      <c r="H58" s="216"/>
      <c r="I58" s="278"/>
      <c r="J58" s="255"/>
      <c r="K58" s="255"/>
      <c r="L58" s="255"/>
      <c r="M58" s="255"/>
      <c r="N58" s="279"/>
      <c r="O58" s="278"/>
      <c r="P58" s="255"/>
      <c r="Q58" s="255"/>
      <c r="R58" s="255"/>
      <c r="S58" s="255"/>
      <c r="T58" s="279"/>
      <c r="U58" s="278"/>
      <c r="V58" s="255"/>
      <c r="W58" s="255"/>
      <c r="X58" s="255"/>
      <c r="Y58" s="255"/>
      <c r="Z58" s="279"/>
      <c r="AA58" s="278"/>
      <c r="AB58" s="255"/>
      <c r="AC58" s="255"/>
      <c r="AD58" s="255"/>
      <c r="AE58" s="255"/>
      <c r="AF58" s="279"/>
      <c r="AG58" s="278"/>
      <c r="AH58" s="255"/>
      <c r="AI58" s="255"/>
      <c r="AJ58" s="255"/>
      <c r="AK58" s="255"/>
      <c r="AL58" s="279"/>
      <c r="AM58" s="290" t="str">
        <f t="shared" si="5"/>
        <v/>
      </c>
      <c r="AN58" s="291" t="str">
        <f t="shared" si="6"/>
        <v/>
      </c>
      <c r="AO58" s="208"/>
      <c r="AP58" s="189"/>
      <c r="AQ58" s="189"/>
      <c r="AR58" s="17" t="str">
        <f t="shared" si="2"/>
        <v/>
      </c>
      <c r="AS58" s="12">
        <f t="shared" si="7"/>
        <v>1</v>
      </c>
      <c r="AT58" s="12">
        <f t="shared" si="8"/>
        <v>0</v>
      </c>
      <c r="AU58" s="184">
        <f t="shared" si="9"/>
        <v>0</v>
      </c>
      <c r="AV58" s="12">
        <f t="shared" si="12"/>
        <v>1</v>
      </c>
      <c r="AW58" s="12">
        <f t="shared" si="10"/>
        <v>0</v>
      </c>
      <c r="AX58" s="12">
        <f t="shared" si="11"/>
        <v>0</v>
      </c>
    </row>
    <row r="59" spans="1:50" ht="21.75" customHeight="1" x14ac:dyDescent="0.3">
      <c r="A59" s="17" t="str">
        <f t="shared" si="4"/>
        <v/>
      </c>
      <c r="B59" s="92"/>
      <c r="C59" s="221"/>
      <c r="D59" s="215"/>
      <c r="E59" s="215"/>
      <c r="F59" s="224"/>
      <c r="G59" s="214"/>
      <c r="H59" s="216"/>
      <c r="I59" s="278"/>
      <c r="J59" s="255"/>
      <c r="K59" s="255"/>
      <c r="L59" s="255"/>
      <c r="M59" s="255"/>
      <c r="N59" s="279"/>
      <c r="O59" s="278"/>
      <c r="P59" s="255"/>
      <c r="Q59" s="255"/>
      <c r="R59" s="255"/>
      <c r="S59" s="255"/>
      <c r="T59" s="279"/>
      <c r="U59" s="278"/>
      <c r="V59" s="255"/>
      <c r="W59" s="255"/>
      <c r="X59" s="255"/>
      <c r="Y59" s="255"/>
      <c r="Z59" s="279"/>
      <c r="AA59" s="278"/>
      <c r="AB59" s="255"/>
      <c r="AC59" s="255"/>
      <c r="AD59" s="255"/>
      <c r="AE59" s="255"/>
      <c r="AF59" s="279"/>
      <c r="AG59" s="278"/>
      <c r="AH59" s="255"/>
      <c r="AI59" s="255"/>
      <c r="AJ59" s="255"/>
      <c r="AK59" s="255"/>
      <c r="AL59" s="279"/>
      <c r="AM59" s="290" t="str">
        <f t="shared" si="5"/>
        <v/>
      </c>
      <c r="AN59" s="291" t="str">
        <f t="shared" si="6"/>
        <v/>
      </c>
      <c r="AO59" s="208"/>
      <c r="AP59" s="189"/>
      <c r="AQ59" s="189"/>
      <c r="AR59" s="17" t="str">
        <f t="shared" si="2"/>
        <v/>
      </c>
      <c r="AS59" s="12">
        <f t="shared" si="7"/>
        <v>1</v>
      </c>
      <c r="AT59" s="12">
        <f t="shared" si="8"/>
        <v>0</v>
      </c>
      <c r="AU59" s="184">
        <f t="shared" si="9"/>
        <v>0</v>
      </c>
      <c r="AV59" s="12">
        <f t="shared" si="12"/>
        <v>1</v>
      </c>
      <c r="AW59" s="12">
        <f t="shared" si="10"/>
        <v>0</v>
      </c>
      <c r="AX59" s="12">
        <f t="shared" si="11"/>
        <v>0</v>
      </c>
    </row>
    <row r="60" spans="1:50" ht="21.75" customHeight="1" x14ac:dyDescent="0.3">
      <c r="A60" s="17" t="str">
        <f t="shared" si="4"/>
        <v/>
      </c>
      <c r="B60" s="92"/>
      <c r="C60" s="221"/>
      <c r="D60" s="215"/>
      <c r="E60" s="215"/>
      <c r="F60" s="224"/>
      <c r="G60" s="214"/>
      <c r="H60" s="216"/>
      <c r="I60" s="278"/>
      <c r="J60" s="255"/>
      <c r="K60" s="255"/>
      <c r="L60" s="255"/>
      <c r="M60" s="255"/>
      <c r="N60" s="279"/>
      <c r="O60" s="278"/>
      <c r="P60" s="255"/>
      <c r="Q60" s="255"/>
      <c r="R60" s="255"/>
      <c r="S60" s="255"/>
      <c r="T60" s="279"/>
      <c r="U60" s="278"/>
      <c r="V60" s="255"/>
      <c r="W60" s="255"/>
      <c r="X60" s="255"/>
      <c r="Y60" s="255"/>
      <c r="Z60" s="279"/>
      <c r="AA60" s="278"/>
      <c r="AB60" s="255"/>
      <c r="AC60" s="255"/>
      <c r="AD60" s="255"/>
      <c r="AE60" s="255"/>
      <c r="AF60" s="279"/>
      <c r="AG60" s="278"/>
      <c r="AH60" s="255"/>
      <c r="AI60" s="255"/>
      <c r="AJ60" s="255"/>
      <c r="AK60" s="255"/>
      <c r="AL60" s="279"/>
      <c r="AM60" s="290" t="str">
        <f t="shared" si="5"/>
        <v/>
      </c>
      <c r="AN60" s="291" t="str">
        <f t="shared" si="6"/>
        <v/>
      </c>
      <c r="AO60" s="208"/>
      <c r="AP60" s="189"/>
      <c r="AQ60" s="189"/>
      <c r="AR60" s="17" t="str">
        <f t="shared" si="2"/>
        <v/>
      </c>
      <c r="AS60" s="12">
        <f t="shared" si="7"/>
        <v>1</v>
      </c>
      <c r="AT60" s="12">
        <f t="shared" si="8"/>
        <v>0</v>
      </c>
      <c r="AU60" s="184">
        <f t="shared" si="9"/>
        <v>0</v>
      </c>
      <c r="AV60" s="12">
        <f t="shared" si="12"/>
        <v>1</v>
      </c>
      <c r="AW60" s="12">
        <f t="shared" si="10"/>
        <v>0</v>
      </c>
      <c r="AX60" s="12">
        <f t="shared" si="11"/>
        <v>0</v>
      </c>
    </row>
    <row r="61" spans="1:50" ht="21.75" customHeight="1" x14ac:dyDescent="0.3">
      <c r="A61" s="17" t="str">
        <f t="shared" si="4"/>
        <v/>
      </c>
      <c r="B61" s="92"/>
      <c r="C61" s="221"/>
      <c r="D61" s="215"/>
      <c r="E61" s="215"/>
      <c r="F61" s="224"/>
      <c r="G61" s="214"/>
      <c r="H61" s="216"/>
      <c r="I61" s="278"/>
      <c r="J61" s="255"/>
      <c r="K61" s="255"/>
      <c r="L61" s="255"/>
      <c r="M61" s="255"/>
      <c r="N61" s="279"/>
      <c r="O61" s="278"/>
      <c r="P61" s="255"/>
      <c r="Q61" s="255"/>
      <c r="R61" s="255"/>
      <c r="S61" s="255"/>
      <c r="T61" s="279"/>
      <c r="U61" s="278"/>
      <c r="V61" s="255"/>
      <c r="W61" s="255"/>
      <c r="X61" s="255"/>
      <c r="Y61" s="255"/>
      <c r="Z61" s="279"/>
      <c r="AA61" s="278"/>
      <c r="AB61" s="255"/>
      <c r="AC61" s="255"/>
      <c r="AD61" s="255"/>
      <c r="AE61" s="255"/>
      <c r="AF61" s="279"/>
      <c r="AG61" s="278"/>
      <c r="AH61" s="255"/>
      <c r="AI61" s="255"/>
      <c r="AJ61" s="255"/>
      <c r="AK61" s="255"/>
      <c r="AL61" s="279"/>
      <c r="AM61" s="290" t="str">
        <f t="shared" si="5"/>
        <v/>
      </c>
      <c r="AN61" s="291" t="str">
        <f t="shared" si="6"/>
        <v/>
      </c>
      <c r="AO61" s="208"/>
      <c r="AP61" s="189"/>
      <c r="AQ61" s="189"/>
      <c r="AR61" s="17" t="str">
        <f t="shared" si="2"/>
        <v/>
      </c>
      <c r="AS61" s="12">
        <f t="shared" si="7"/>
        <v>1</v>
      </c>
      <c r="AT61" s="12">
        <f t="shared" si="8"/>
        <v>0</v>
      </c>
      <c r="AU61" s="184">
        <f t="shared" si="9"/>
        <v>0</v>
      </c>
      <c r="AV61" s="12">
        <f t="shared" si="12"/>
        <v>1</v>
      </c>
      <c r="AW61" s="12">
        <f t="shared" si="10"/>
        <v>0</v>
      </c>
      <c r="AX61" s="12">
        <f t="shared" si="11"/>
        <v>0</v>
      </c>
    </row>
    <row r="62" spans="1:50" ht="21.75" customHeight="1" x14ac:dyDescent="0.3">
      <c r="A62" s="17" t="str">
        <f t="shared" si="4"/>
        <v/>
      </c>
      <c r="B62" s="92"/>
      <c r="C62" s="221"/>
      <c r="D62" s="215"/>
      <c r="E62" s="215"/>
      <c r="F62" s="224"/>
      <c r="G62" s="214"/>
      <c r="H62" s="216"/>
      <c r="I62" s="278"/>
      <c r="J62" s="255"/>
      <c r="K62" s="255"/>
      <c r="L62" s="255"/>
      <c r="M62" s="255"/>
      <c r="N62" s="279"/>
      <c r="O62" s="278"/>
      <c r="P62" s="255"/>
      <c r="Q62" s="255"/>
      <c r="R62" s="255"/>
      <c r="S62" s="255"/>
      <c r="T62" s="279"/>
      <c r="U62" s="278"/>
      <c r="V62" s="255"/>
      <c r="W62" s="255"/>
      <c r="X62" s="255"/>
      <c r="Y62" s="255"/>
      <c r="Z62" s="279"/>
      <c r="AA62" s="278"/>
      <c r="AB62" s="255"/>
      <c r="AC62" s="255"/>
      <c r="AD62" s="255"/>
      <c r="AE62" s="255"/>
      <c r="AF62" s="279"/>
      <c r="AG62" s="278"/>
      <c r="AH62" s="255"/>
      <c r="AI62" s="255"/>
      <c r="AJ62" s="255"/>
      <c r="AK62" s="255"/>
      <c r="AL62" s="279"/>
      <c r="AM62" s="290" t="str">
        <f t="shared" si="5"/>
        <v/>
      </c>
      <c r="AN62" s="291" t="str">
        <f t="shared" si="6"/>
        <v/>
      </c>
      <c r="AO62" s="208"/>
      <c r="AP62" s="189"/>
      <c r="AQ62" s="189"/>
      <c r="AR62" s="17" t="str">
        <f t="shared" si="2"/>
        <v/>
      </c>
      <c r="AS62" s="12">
        <f t="shared" si="7"/>
        <v>1</v>
      </c>
      <c r="AT62" s="12">
        <f t="shared" si="8"/>
        <v>0</v>
      </c>
      <c r="AU62" s="184">
        <f t="shared" si="9"/>
        <v>0</v>
      </c>
      <c r="AV62" s="12">
        <f t="shared" si="12"/>
        <v>1</v>
      </c>
      <c r="AW62" s="12">
        <f t="shared" si="10"/>
        <v>0</v>
      </c>
      <c r="AX62" s="12">
        <f t="shared" si="11"/>
        <v>0</v>
      </c>
    </row>
    <row r="63" spans="1:50" ht="21.75" customHeight="1" x14ac:dyDescent="0.3">
      <c r="A63" s="17" t="str">
        <f t="shared" si="4"/>
        <v/>
      </c>
      <c r="B63" s="92"/>
      <c r="C63" s="221"/>
      <c r="D63" s="215"/>
      <c r="E63" s="215"/>
      <c r="F63" s="224"/>
      <c r="G63" s="214"/>
      <c r="H63" s="216"/>
      <c r="I63" s="278"/>
      <c r="J63" s="255"/>
      <c r="K63" s="255"/>
      <c r="L63" s="255"/>
      <c r="M63" s="255"/>
      <c r="N63" s="279"/>
      <c r="O63" s="278"/>
      <c r="P63" s="255"/>
      <c r="Q63" s="255"/>
      <c r="R63" s="255"/>
      <c r="S63" s="255"/>
      <c r="T63" s="279"/>
      <c r="U63" s="278"/>
      <c r="V63" s="255"/>
      <c r="W63" s="255"/>
      <c r="X63" s="255"/>
      <c r="Y63" s="255"/>
      <c r="Z63" s="279"/>
      <c r="AA63" s="278"/>
      <c r="AB63" s="255"/>
      <c r="AC63" s="255"/>
      <c r="AD63" s="255"/>
      <c r="AE63" s="255"/>
      <c r="AF63" s="279"/>
      <c r="AG63" s="278"/>
      <c r="AH63" s="255"/>
      <c r="AI63" s="255"/>
      <c r="AJ63" s="255"/>
      <c r="AK63" s="255"/>
      <c r="AL63" s="279"/>
      <c r="AM63" s="290" t="str">
        <f t="shared" si="5"/>
        <v/>
      </c>
      <c r="AN63" s="291" t="str">
        <f t="shared" si="6"/>
        <v/>
      </c>
      <c r="AO63" s="208"/>
      <c r="AP63" s="189"/>
      <c r="AQ63" s="189"/>
      <c r="AR63" s="17" t="str">
        <f t="shared" si="2"/>
        <v/>
      </c>
      <c r="AS63" s="12">
        <f t="shared" si="7"/>
        <v>1</v>
      </c>
      <c r="AT63" s="12">
        <f t="shared" si="8"/>
        <v>0</v>
      </c>
      <c r="AU63" s="184">
        <f t="shared" si="9"/>
        <v>0</v>
      </c>
      <c r="AV63" s="12">
        <f t="shared" si="12"/>
        <v>1</v>
      </c>
      <c r="AW63" s="12">
        <f t="shared" si="10"/>
        <v>0</v>
      </c>
      <c r="AX63" s="12">
        <f t="shared" si="11"/>
        <v>0</v>
      </c>
    </row>
    <row r="64" spans="1:50" ht="21.75" customHeight="1" x14ac:dyDescent="0.3">
      <c r="A64" s="17" t="str">
        <f t="shared" si="4"/>
        <v/>
      </c>
      <c r="B64" s="92"/>
      <c r="C64" s="221"/>
      <c r="D64" s="215"/>
      <c r="E64" s="215"/>
      <c r="F64" s="224"/>
      <c r="G64" s="214"/>
      <c r="H64" s="216"/>
      <c r="I64" s="278"/>
      <c r="J64" s="255"/>
      <c r="K64" s="255"/>
      <c r="L64" s="255"/>
      <c r="M64" s="255"/>
      <c r="N64" s="279"/>
      <c r="O64" s="278"/>
      <c r="P64" s="255"/>
      <c r="Q64" s="255"/>
      <c r="R64" s="255"/>
      <c r="S64" s="255"/>
      <c r="T64" s="279"/>
      <c r="U64" s="278"/>
      <c r="V64" s="255"/>
      <c r="W64" s="255"/>
      <c r="X64" s="255"/>
      <c r="Y64" s="255"/>
      <c r="Z64" s="279"/>
      <c r="AA64" s="278"/>
      <c r="AB64" s="255"/>
      <c r="AC64" s="255"/>
      <c r="AD64" s="255"/>
      <c r="AE64" s="255"/>
      <c r="AF64" s="279"/>
      <c r="AG64" s="278"/>
      <c r="AH64" s="255"/>
      <c r="AI64" s="255"/>
      <c r="AJ64" s="255"/>
      <c r="AK64" s="255"/>
      <c r="AL64" s="279"/>
      <c r="AM64" s="290" t="str">
        <f t="shared" si="5"/>
        <v/>
      </c>
      <c r="AN64" s="291" t="str">
        <f t="shared" si="6"/>
        <v/>
      </c>
      <c r="AO64" s="208"/>
      <c r="AP64" s="189"/>
      <c r="AQ64" s="189"/>
      <c r="AR64" s="17" t="str">
        <f t="shared" si="2"/>
        <v/>
      </c>
      <c r="AS64" s="12">
        <f t="shared" si="7"/>
        <v>1</v>
      </c>
      <c r="AT64" s="12">
        <f t="shared" si="8"/>
        <v>0</v>
      </c>
      <c r="AU64" s="184">
        <f t="shared" si="9"/>
        <v>0</v>
      </c>
      <c r="AV64" s="12">
        <f t="shared" si="12"/>
        <v>1</v>
      </c>
      <c r="AW64" s="12">
        <f t="shared" si="10"/>
        <v>0</v>
      </c>
      <c r="AX64" s="12">
        <f t="shared" si="11"/>
        <v>0</v>
      </c>
    </row>
    <row r="65" spans="1:50" ht="21.75" customHeight="1" x14ac:dyDescent="0.3">
      <c r="A65" s="17" t="str">
        <f t="shared" si="4"/>
        <v/>
      </c>
      <c r="B65" s="92"/>
      <c r="C65" s="221"/>
      <c r="D65" s="215"/>
      <c r="E65" s="215"/>
      <c r="F65" s="224"/>
      <c r="G65" s="214"/>
      <c r="H65" s="216"/>
      <c r="I65" s="278"/>
      <c r="J65" s="255"/>
      <c r="K65" s="255"/>
      <c r="L65" s="255"/>
      <c r="M65" s="255"/>
      <c r="N65" s="279"/>
      <c r="O65" s="278"/>
      <c r="P65" s="255"/>
      <c r="Q65" s="255"/>
      <c r="R65" s="255"/>
      <c r="S65" s="255"/>
      <c r="T65" s="279"/>
      <c r="U65" s="278"/>
      <c r="V65" s="255"/>
      <c r="W65" s="255"/>
      <c r="X65" s="255"/>
      <c r="Y65" s="255"/>
      <c r="Z65" s="279"/>
      <c r="AA65" s="278"/>
      <c r="AB65" s="255"/>
      <c r="AC65" s="255"/>
      <c r="AD65" s="255"/>
      <c r="AE65" s="255"/>
      <c r="AF65" s="279"/>
      <c r="AG65" s="278"/>
      <c r="AH65" s="255"/>
      <c r="AI65" s="255"/>
      <c r="AJ65" s="255"/>
      <c r="AK65" s="255"/>
      <c r="AL65" s="279"/>
      <c r="AM65" s="290" t="str">
        <f t="shared" si="5"/>
        <v/>
      </c>
      <c r="AN65" s="291" t="str">
        <f t="shared" si="6"/>
        <v/>
      </c>
      <c r="AO65" s="208"/>
      <c r="AP65" s="189"/>
      <c r="AQ65" s="189"/>
      <c r="AR65" s="17" t="str">
        <f t="shared" si="2"/>
        <v/>
      </c>
      <c r="AS65" s="12">
        <f t="shared" si="7"/>
        <v>1</v>
      </c>
      <c r="AT65" s="12">
        <f t="shared" si="8"/>
        <v>0</v>
      </c>
      <c r="AU65" s="184">
        <f t="shared" si="9"/>
        <v>0</v>
      </c>
      <c r="AV65" s="12">
        <f t="shared" si="12"/>
        <v>1</v>
      </c>
      <c r="AW65" s="12">
        <f t="shared" si="10"/>
        <v>0</v>
      </c>
      <c r="AX65" s="12">
        <f t="shared" si="11"/>
        <v>0</v>
      </c>
    </row>
    <row r="66" spans="1:50" ht="21.75" customHeight="1" x14ac:dyDescent="0.3">
      <c r="A66" s="17" t="str">
        <f t="shared" si="4"/>
        <v/>
      </c>
      <c r="B66" s="92"/>
      <c r="C66" s="222"/>
      <c r="D66" s="218"/>
      <c r="E66" s="218"/>
      <c r="F66" s="225"/>
      <c r="G66" s="217"/>
      <c r="H66" s="219"/>
      <c r="I66" s="280"/>
      <c r="J66" s="281"/>
      <c r="K66" s="281"/>
      <c r="L66" s="281"/>
      <c r="M66" s="281"/>
      <c r="N66" s="282"/>
      <c r="O66" s="280"/>
      <c r="P66" s="281"/>
      <c r="Q66" s="281"/>
      <c r="R66" s="281"/>
      <c r="S66" s="281"/>
      <c r="T66" s="282"/>
      <c r="U66" s="280"/>
      <c r="V66" s="281"/>
      <c r="W66" s="281"/>
      <c r="X66" s="281"/>
      <c r="Y66" s="281"/>
      <c r="Z66" s="282"/>
      <c r="AA66" s="280"/>
      <c r="AB66" s="281"/>
      <c r="AC66" s="281"/>
      <c r="AD66" s="281"/>
      <c r="AE66" s="281"/>
      <c r="AF66" s="282"/>
      <c r="AG66" s="280"/>
      <c r="AH66" s="281"/>
      <c r="AI66" s="281"/>
      <c r="AJ66" s="281"/>
      <c r="AK66" s="281"/>
      <c r="AL66" s="282"/>
      <c r="AM66" s="296" t="str">
        <f t="shared" si="5"/>
        <v/>
      </c>
      <c r="AN66" s="297" t="str">
        <f t="shared" si="6"/>
        <v/>
      </c>
      <c r="AO66" s="208"/>
      <c r="AP66" s="189"/>
      <c r="AQ66" s="189"/>
      <c r="AR66" s="17" t="str">
        <f t="shared" si="2"/>
        <v/>
      </c>
      <c r="AS66" s="12">
        <f t="shared" si="7"/>
        <v>1</v>
      </c>
      <c r="AT66" s="12">
        <f t="shared" si="8"/>
        <v>0</v>
      </c>
      <c r="AU66" s="184">
        <f t="shared" si="9"/>
        <v>0</v>
      </c>
      <c r="AV66" s="12">
        <f t="shared" si="12"/>
        <v>1</v>
      </c>
      <c r="AW66" s="12">
        <f t="shared" si="10"/>
        <v>0</v>
      </c>
      <c r="AX66" s="12">
        <f t="shared" si="11"/>
        <v>0</v>
      </c>
    </row>
    <row r="67" spans="1:50" x14ac:dyDescent="0.3">
      <c r="AT67" s="12">
        <f>SUM(AT7:AT66)</f>
        <v>14</v>
      </c>
      <c r="AU67" s="12">
        <f>SUM(AU7:AU66)</f>
        <v>6</v>
      </c>
    </row>
  </sheetData>
  <sheetProtection algorithmName="SHA-512" hashValue="h7HnHj0+QtvCKzMuzlaa2ENhPIC4sLM7cJDdo6ergUX2+ETdiCfu0TdASXXcj/Kg5XDdHkbJG+u8BYIAt8sn8A==" saltValue="QKcbBZg7ikSdrQik8Bi2qQ==" spinCount="100000" sheet="1" selectLockedCells="1"/>
  <mergeCells count="26">
    <mergeCell ref="O2:U2"/>
    <mergeCell ref="E2:N2"/>
    <mergeCell ref="AP4:AP5"/>
    <mergeCell ref="AQ4:AQ5"/>
    <mergeCell ref="AO4:AO6"/>
    <mergeCell ref="G4:H4"/>
    <mergeCell ref="AO2:AR2"/>
    <mergeCell ref="Z2:AK2"/>
    <mergeCell ref="AM4:AM5"/>
    <mergeCell ref="AN4:AN5"/>
    <mergeCell ref="A1:AR1"/>
    <mergeCell ref="C3:AR3"/>
    <mergeCell ref="C2:D2"/>
    <mergeCell ref="I4:AL4"/>
    <mergeCell ref="I5:N5"/>
    <mergeCell ref="AG5:AL5"/>
    <mergeCell ref="AA5:AF5"/>
    <mergeCell ref="U5:Z5"/>
    <mergeCell ref="O5:T5"/>
    <mergeCell ref="C4:C5"/>
    <mergeCell ref="D4:D5"/>
    <mergeCell ref="E4:E5"/>
    <mergeCell ref="F4:F5"/>
    <mergeCell ref="A3:A6"/>
    <mergeCell ref="B3:B6"/>
    <mergeCell ref="AR4:AR5"/>
  </mergeCells>
  <phoneticPr fontId="2" type="noConversion"/>
  <conditionalFormatting sqref="A7:A66">
    <cfRule type="containsBlanks" dxfId="64" priority="32">
      <formula>LEN(TRIM(A7))=0</formula>
    </cfRule>
  </conditionalFormatting>
  <conditionalFormatting sqref="B7:B66">
    <cfRule type="expression" dxfId="63" priority="22">
      <formula>$AS7=2</formula>
    </cfRule>
    <cfRule type="expression" dxfId="62" priority="24">
      <formula>$AS7=1</formula>
    </cfRule>
    <cfRule type="expression" dxfId="61" priority="25">
      <formula>$AS7=3</formula>
    </cfRule>
  </conditionalFormatting>
  <conditionalFormatting sqref="G7:H66">
    <cfRule type="expression" dxfId="60" priority="5">
      <formula>$AX7=0</formula>
    </cfRule>
    <cfRule type="expression" dxfId="59" priority="6">
      <formula>$AX7=2</formula>
    </cfRule>
  </conditionalFormatting>
  <conditionalFormatting sqref="I7:AL66">
    <cfRule type="expression" dxfId="58" priority="2">
      <formula>AND(I$6="",I7&lt;&gt;"")</formula>
    </cfRule>
    <cfRule type="expression" dxfId="57" priority="4">
      <formula>I$6=""</formula>
    </cfRule>
    <cfRule type="expression" dxfId="56" priority="9">
      <formula>$AW7=0</formula>
    </cfRule>
    <cfRule type="expression" dxfId="55" priority="10">
      <formula>$AW7=2</formula>
    </cfRule>
    <cfRule type="expression" dxfId="54" priority="11">
      <formula>$AW7=1</formula>
    </cfRule>
  </conditionalFormatting>
  <conditionalFormatting sqref="AM7:AO66">
    <cfRule type="containsBlanks" dxfId="53" priority="39">
      <formula>LEN(TRIM(AM7))=0</formula>
    </cfRule>
  </conditionalFormatting>
  <conditionalFormatting sqref="AO7:AO66">
    <cfRule type="cellIs" dxfId="52" priority="37" stopIfTrue="1" operator="greaterThan">
      <formula>18</formula>
    </cfRule>
    <cfRule type="expression" dxfId="51" priority="38" stopIfTrue="1">
      <formula>AV7=2</formula>
    </cfRule>
  </conditionalFormatting>
  <conditionalFormatting sqref="AR7:AR66">
    <cfRule type="containsBlanks" dxfId="50" priority="28" stopIfTrue="1">
      <formula>LEN(TRIM(AR7))=0</formula>
    </cfRule>
    <cfRule type="cellIs" dxfId="49" priority="29" stopIfTrue="1" operator="equal">
      <formula>0</formula>
    </cfRule>
    <cfRule type="cellIs" dxfId="48" priority="30" stopIfTrue="1" operator="greaterThan">
      <formula>1</formula>
    </cfRule>
  </conditionalFormatting>
  <dataValidations count="1">
    <dataValidation type="whole" allowBlank="1" showInputMessage="1" showErrorMessage="1" sqref="G7:H66" xr:uid="{E1EA084E-4424-42BA-A55A-F21429F2934A}">
      <formula1>1</formula1>
      <formula2>1</formula2>
    </dataValidation>
  </dataValidations>
  <printOptions horizontalCentered="1"/>
  <pageMargins left="0.39370078740157483" right="0.39370078740157483" top="0.39370078740157483" bottom="0.39370078740157483" header="0.31496062992125984" footer="0.39370078740157483"/>
  <pageSetup paperSize="8" scale="77" fitToHeight="0" orientation="landscape" r:id="rId1"/>
  <ignoredErrors>
    <ignoredError sqref="AR8:AR10" formulaRange="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929BCC-435D-48E8-9F2F-ED690CBE4B40}">
          <x14:formula1>
            <xm:f>'附件一之0-基本資料'!$C$15:$C$30</xm:f>
          </x14:formula1>
          <xm:sqref>I7:AL66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1162"/>
  <sheetViews>
    <sheetView topLeftCell="A3" workbookViewId="0">
      <selection activeCell="B6" sqref="B6"/>
    </sheetView>
  </sheetViews>
  <sheetFormatPr defaultColWidth="9" defaultRowHeight="16.2" x14ac:dyDescent="0.3"/>
  <cols>
    <col min="1" max="3" width="5.6640625" style="11" customWidth="1"/>
    <col min="4" max="4" width="9" style="11" customWidth="1"/>
    <col min="5" max="6" width="3.6640625" style="11" customWidth="1"/>
    <col min="7" max="11" width="3.6640625" style="12" customWidth="1"/>
    <col min="12" max="12" width="5.109375" style="12" customWidth="1"/>
    <col min="13" max="17" width="2.88671875" style="10" customWidth="1"/>
    <col min="18" max="18" width="46.33203125" style="10" customWidth="1"/>
    <col min="19" max="24" width="4" style="10" hidden="1" customWidth="1"/>
    <col min="25" max="29" width="9" style="10" hidden="1" customWidth="1"/>
    <col min="30" max="16384" width="9" style="10"/>
  </cols>
  <sheetData>
    <row r="1" spans="1:29" ht="25.5" customHeight="1" x14ac:dyDescent="0.3">
      <c r="A1" s="9" t="str">
        <f>"國小附件一之2    花蓮縣"&amp;'附件四-學校代號暨類型表'!E2&amp;"課後輔導參加學生名單"</f>
        <v>國小附件一之2    花蓮縣113學年度第2學期課後輔導參加學生名單</v>
      </c>
      <c r="B1" s="9"/>
      <c r="C1" s="9"/>
      <c r="D1" s="9"/>
      <c r="E1" s="9"/>
      <c r="F1" s="9"/>
      <c r="G1" s="9"/>
      <c r="H1" s="9"/>
      <c r="I1" s="9"/>
      <c r="J1" s="9"/>
      <c r="K1" s="9"/>
      <c r="L1" s="9"/>
    </row>
    <row r="2" spans="1:29" ht="25.5" customHeight="1" x14ac:dyDescent="0.3">
      <c r="A2" s="163" t="s">
        <v>197</v>
      </c>
      <c r="B2" s="343">
        <f>'附件一之1-開班數'!B2</f>
        <v>601</v>
      </c>
      <c r="C2" s="344"/>
      <c r="D2" s="163" t="s">
        <v>165</v>
      </c>
      <c r="E2" s="337" t="str">
        <f>IF(B2="","",VLOOKUP(B2,'附件四-學校代號暨類型表'!$A$3:$C$108,2,FALSE))</f>
        <v>明禮國小</v>
      </c>
      <c r="F2" s="337"/>
      <c r="G2" s="337"/>
      <c r="H2" s="337"/>
      <c r="I2" s="337"/>
      <c r="J2" s="337"/>
      <c r="K2" s="337"/>
      <c r="L2" s="337"/>
      <c r="M2" s="337"/>
      <c r="N2" s="337"/>
      <c r="O2" s="337"/>
      <c r="P2" s="337"/>
      <c r="Q2" s="337"/>
      <c r="R2" s="337"/>
    </row>
    <row r="3" spans="1:29" ht="37.5" customHeight="1" x14ac:dyDescent="0.3">
      <c r="A3" s="345" t="s">
        <v>212</v>
      </c>
      <c r="B3" s="342" t="s">
        <v>206</v>
      </c>
      <c r="C3" s="342"/>
      <c r="D3" s="345" t="s">
        <v>200</v>
      </c>
      <c r="E3" s="354" t="s">
        <v>300</v>
      </c>
      <c r="F3" s="355"/>
      <c r="G3" s="351" t="s">
        <v>299</v>
      </c>
      <c r="H3" s="352"/>
      <c r="I3" s="352"/>
      <c r="J3" s="352"/>
      <c r="K3" s="353"/>
      <c r="L3" s="350" t="s">
        <v>298</v>
      </c>
      <c r="M3" s="338" t="s">
        <v>290</v>
      </c>
      <c r="N3" s="339"/>
      <c r="O3" s="339"/>
      <c r="P3" s="339"/>
      <c r="Q3" s="340"/>
      <c r="R3" s="341" t="s">
        <v>297</v>
      </c>
    </row>
    <row r="4" spans="1:29" ht="77.25" customHeight="1" x14ac:dyDescent="0.3">
      <c r="A4" s="346"/>
      <c r="B4" s="162" t="s">
        <v>302</v>
      </c>
      <c r="C4" s="158" t="s">
        <v>205</v>
      </c>
      <c r="D4" s="346"/>
      <c r="E4" s="160" t="s">
        <v>201</v>
      </c>
      <c r="F4" s="164" t="s">
        <v>202</v>
      </c>
      <c r="G4" s="167" t="s">
        <v>207</v>
      </c>
      <c r="H4" s="161" t="s">
        <v>198</v>
      </c>
      <c r="I4" s="161" t="s">
        <v>203</v>
      </c>
      <c r="J4" s="161" t="s">
        <v>199</v>
      </c>
      <c r="K4" s="168" t="s">
        <v>204</v>
      </c>
      <c r="L4" s="350"/>
      <c r="M4" s="338"/>
      <c r="N4" s="339"/>
      <c r="O4" s="339"/>
      <c r="P4" s="339"/>
      <c r="Q4" s="340"/>
      <c r="R4" s="341"/>
      <c r="S4" s="356" t="s">
        <v>210</v>
      </c>
      <c r="T4" s="356" t="s">
        <v>273</v>
      </c>
      <c r="U4" s="347" t="s">
        <v>291</v>
      </c>
      <c r="V4" s="347" t="s">
        <v>292</v>
      </c>
      <c r="W4" s="347" t="s">
        <v>293</v>
      </c>
      <c r="X4" s="347" t="s">
        <v>323</v>
      </c>
    </row>
    <row r="5" spans="1:29" ht="27" customHeight="1" x14ac:dyDescent="0.3">
      <c r="A5" s="349" t="s">
        <v>301</v>
      </c>
      <c r="B5" s="349"/>
      <c r="C5" s="349"/>
      <c r="D5" s="349"/>
      <c r="E5" s="126">
        <f t="shared" ref="E5:L5" si="0">SUM(E6:E19995)</f>
        <v>4</v>
      </c>
      <c r="F5" s="165">
        <f t="shared" si="0"/>
        <v>4</v>
      </c>
      <c r="G5" s="169">
        <f t="shared" si="0"/>
        <v>2</v>
      </c>
      <c r="H5" s="127">
        <f t="shared" si="0"/>
        <v>2</v>
      </c>
      <c r="I5" s="127">
        <f t="shared" si="0"/>
        <v>0</v>
      </c>
      <c r="J5" s="127">
        <f>SUM(J6:J19995)</f>
        <v>2</v>
      </c>
      <c r="K5" s="170">
        <f t="shared" si="0"/>
        <v>2</v>
      </c>
      <c r="L5" s="177">
        <f t="shared" si="0"/>
        <v>1</v>
      </c>
      <c r="M5" s="338"/>
      <c r="N5" s="339"/>
      <c r="O5" s="339"/>
      <c r="P5" s="339"/>
      <c r="Q5" s="340"/>
      <c r="R5" s="341"/>
      <c r="S5" s="356"/>
      <c r="T5" s="356"/>
      <c r="U5" s="348"/>
      <c r="V5" s="348"/>
      <c r="W5" s="348"/>
      <c r="X5" s="348"/>
      <c r="Y5" s="10" t="s">
        <v>449</v>
      </c>
      <c r="Z5" s="10" t="s">
        <v>450</v>
      </c>
      <c r="AA5" s="10" t="s">
        <v>451</v>
      </c>
      <c r="AB5" s="10" t="s">
        <v>452</v>
      </c>
      <c r="AC5" s="10" t="s">
        <v>453</v>
      </c>
    </row>
    <row r="6" spans="1:29" x14ac:dyDescent="0.3">
      <c r="A6" s="128">
        <f t="shared" ref="A6:A69" si="1">IF(D6&lt;&gt;"",ROW()-5,"")</f>
        <v>1</v>
      </c>
      <c r="B6" s="92">
        <v>1</v>
      </c>
      <c r="C6" s="92">
        <v>2</v>
      </c>
      <c r="D6" s="92" t="s">
        <v>461</v>
      </c>
      <c r="E6" s="92">
        <v>1</v>
      </c>
      <c r="F6" s="166"/>
      <c r="G6" s="171">
        <v>1</v>
      </c>
      <c r="H6" s="92"/>
      <c r="I6" s="92"/>
      <c r="J6" s="92"/>
      <c r="K6" s="172"/>
      <c r="L6" s="174"/>
      <c r="M6" s="171">
        <v>1</v>
      </c>
      <c r="N6" s="92">
        <v>2</v>
      </c>
      <c r="O6" s="92"/>
      <c r="P6" s="92"/>
      <c r="Q6" s="172"/>
      <c r="R6" s="176" t="str">
        <f>IFERROR(IF(COUNTIF(M6:Q6,M6)+COUNTIF(M6:Q6,N6)+COUNTIF(M6:Q6,O6)+COUNTIF(M6:Q6,P6)+COUNTIF(M6:Q6,Q6)-COUNT(M6:Q6)&lt;&gt;0,"學生班級重複",IF(COUNT(M6:Q6)=1,VLOOKUP(M6,'附件一之1-開班數'!$A$7:$B$66,2,0),IF(COUNT(M6:Q6)=2,VLOOKUP(M6,'附件一之1-開班數'!$A$7:$B$66,2,0)&amp;"、"&amp;VLOOKUP(N6,'附件一之1-開班數'!$A$7:$B$66,2,0),IF(COUNT(M6:Q6)=3,VLOOKUP(M6,'附件一之1-開班數'!$A$7:$B$66,2,0)&amp;"、"&amp;VLOOKUP(N6,'附件一之1-開班數'!$A$7:$B$66,2,0)&amp;"、"&amp;VLOOKUP(O6,'附件一之1-開班數'!$A$7:$B$66,2,0),IF(COUNT(M6:Q6)=4,VLOOKUP(M6,'附件一之1-開班數'!$A$7:$B$66,2,0)&amp;"、"&amp;VLOOKUP(N6,'附件一之1-開班數'!$A$7:$B$66,2,0)&amp;"、"&amp;VLOOKUP(O6,'附件一之1-開班數'!$A$7:$B$66,2,0)&amp;"、"&amp;VLOOKUP(P6,'附件一之1-開班數'!$A$7:$B$66,2,0),IF(COUNT(M6:Q6)=5,VLOOKUP(M6,'附件一之1-開班數'!$A$7:$B$66,2,0)&amp;"、"&amp;VLOOKUP(N6,'附件一之1-開班數'!$A$7:$B$66,2,0)&amp;"、"&amp;VLOOKUP(O6,'附件一之1-開班數'!$A$7:$B$66,2,0)&amp;"、"&amp;VLOOKUP(P6,'附件一之1-開班數'!$A$7:$B$66,2,0)&amp;"、"&amp;VLOOKUP(Q6,'附件一之1-開班數'!$A$7:$B$66,2,0),IF(D6="","","學生無班級"))))))),"有班級不存在,或跳格輸入")</f>
        <v>低年級1班、低年級2班</v>
      </c>
      <c r="S6" s="10">
        <f>IF(COUNTA(D6,E6:F6)=0,1,IF(AND(D6="",SUM(E6:F6)&lt;&gt;0),2,IF(SUM(E6:F6)&lt;&gt;1,3,4)))</f>
        <v>4</v>
      </c>
      <c r="T6" s="10">
        <f>IF(COUNTA(D6,G6:K6)=0,1,IF(AND(D6="",SUM(G6:K6)&lt;&gt;0),2,IF(SUM(G6:K6)&lt;&gt;1,3,4)))</f>
        <v>4</v>
      </c>
      <c r="U6" s="10">
        <f>IF(COUNTA(B6:D6)=0,1,IF(AND(D6="",COUNTA(B6:C6)&lt;&gt;0),2,IF(COUNTA(B6:C6)&gt;1,3,4)))</f>
        <v>3</v>
      </c>
      <c r="V6" s="10">
        <f>IF(COUNTA(D6,M6:Q6)=0,1,IF(AND(D6="",COUNTA(M6:Q6)&lt;&gt;0),2,3))</f>
        <v>3</v>
      </c>
      <c r="W6" s="10">
        <f>IF(AND(D6="",COUNTA(L6)&lt;&gt;0),2,3)</f>
        <v>3</v>
      </c>
      <c r="X6" s="10">
        <f>IF(K6="",3,IF(COUNTA(K6)&lt;&gt;COUNTA(M6:Q6),1,2))</f>
        <v>3</v>
      </c>
      <c r="Y6" s="10">
        <f>IF(M6="",0,IF(K6=1,VLOOKUP(M6,'附件一之1-開班數'!$A$7:$V$66,7,FALSE),0))</f>
        <v>0</v>
      </c>
      <c r="Z6" s="10">
        <f>IF(N6="",0,IF(K6=1,VLOOKUP(N6,'附件一之1-開班數'!$A$7:$V$66,7,FALSE),0))</f>
        <v>0</v>
      </c>
      <c r="AA6" s="10">
        <f>IF(O6="",0,IF(K6=1,VLOOKUP(O6,'附件一之1-開班數'!$A$7:$V$66,7,FALSE),0))</f>
        <v>0</v>
      </c>
      <c r="AB6" s="10">
        <f>IF(P6="",0,IF(K6=1,VLOOKUP(P6,'附件一之1-開班數'!$A$7:$V$66,7,FALSE),0))</f>
        <v>0</v>
      </c>
      <c r="AC6" s="10">
        <f>IF(Q6="",0,IF(K6=1,VLOOKUP(Q6,'附件一之1-開班數'!$A$7:$V$66,7,FALSE),0))</f>
        <v>0</v>
      </c>
    </row>
    <row r="7" spans="1:29" x14ac:dyDescent="0.3">
      <c r="A7" s="128">
        <f t="shared" si="1"/>
        <v>2</v>
      </c>
      <c r="B7" s="14">
        <v>1</v>
      </c>
      <c r="C7" s="14">
        <v>1</v>
      </c>
      <c r="D7" s="92" t="s">
        <v>461</v>
      </c>
      <c r="E7" s="14">
        <v>1</v>
      </c>
      <c r="F7" s="166"/>
      <c r="G7" s="173">
        <v>1</v>
      </c>
      <c r="H7" s="14"/>
      <c r="I7" s="14"/>
      <c r="J7" s="14"/>
      <c r="K7" s="166"/>
      <c r="L7" s="175"/>
      <c r="M7" s="171">
        <v>1</v>
      </c>
      <c r="N7" s="92">
        <v>4</v>
      </c>
      <c r="O7" s="92"/>
      <c r="P7" s="92"/>
      <c r="Q7" s="172"/>
      <c r="R7" s="176" t="str">
        <f>IFERROR(IF(COUNTIF(M7:Q7,M7)+COUNTIF(M7:Q7,N7)+COUNTIF(M7:Q7,O7)+COUNTIF(M7:Q7,P7)+COUNTIF(M7:Q7,Q7)-COUNT(M7:Q7)&lt;&gt;0,"學生班級重複",IF(COUNT(M7:Q7)=1,VLOOKUP(M7,'附件一之1-開班數'!$A$7:$B$66,2,0),IF(COUNT(M7:Q7)=2,VLOOKUP(M7,'附件一之1-開班數'!$A$7:$B$66,2,0)&amp;"、"&amp;VLOOKUP(N7,'附件一之1-開班數'!$A$7:$B$66,2,0),IF(COUNT(M7:Q7)=3,VLOOKUP(M7,'附件一之1-開班數'!$A$7:$B$66,2,0)&amp;"、"&amp;VLOOKUP(N7,'附件一之1-開班數'!$A$7:$B$66,2,0)&amp;"、"&amp;VLOOKUP(O7,'附件一之1-開班數'!$A$7:$B$66,2,0),IF(COUNT(M7:Q7)=4,VLOOKUP(M7,'附件一之1-開班數'!$A$7:$B$66,2,0)&amp;"、"&amp;VLOOKUP(N7,'附件一之1-開班數'!$A$7:$B$66,2,0)&amp;"、"&amp;VLOOKUP(O7,'附件一之1-開班數'!$A$7:$B$66,2,0)&amp;"、"&amp;VLOOKUP(P7,'附件一之1-開班數'!$A$7:$B$66,2,0),IF(COUNT(M7:Q7)=5,VLOOKUP(M7,'附件一之1-開班數'!$A$7:$B$66,2,0)&amp;"、"&amp;VLOOKUP(N7,'附件一之1-開班數'!$A$7:$B$66,2,0)&amp;"、"&amp;VLOOKUP(O7,'附件一之1-開班數'!$A$7:$B$66,2,0)&amp;"、"&amp;VLOOKUP(P7,'附件一之1-開班數'!$A$7:$B$66,2,0)&amp;"、"&amp;VLOOKUP(Q7,'附件一之1-開班數'!$A$7:$B$66,2,0),IF(D7="","","學生無班級"))))))),"有班級不存在,或跳格輸入")</f>
        <v>低年級1班、中年級1班</v>
      </c>
      <c r="S7" s="10">
        <f t="shared" ref="S7:S70" si="2">IF(COUNTA(D7,E7:F7)=0,1,IF(AND(D7="",SUM(E7:F7)&lt;&gt;0),2,IF(SUM(E7:F7)&lt;&gt;1,3,4)))</f>
        <v>4</v>
      </c>
      <c r="T7" s="10">
        <f t="shared" ref="T7:T70" si="3">IF(COUNTA(D7,G7:K7)=0,1,IF(AND(D7="",SUM(G7:K7)&lt;&gt;0),2,IF(SUM(G7:K7)&lt;&gt;1,3,4)))</f>
        <v>4</v>
      </c>
      <c r="U7" s="10">
        <f t="shared" ref="U7:U70" si="4">IF(COUNTA(B7:D7)=0,1,IF(AND(D7="",COUNTA(B7:C7)&lt;&gt;0),2,IF(COUNTA(B7:C7)&gt;1,3,4)))</f>
        <v>3</v>
      </c>
      <c r="V7" s="10">
        <f t="shared" ref="V7:V70" si="5">IF(COUNTA(D7,M7:Q7)=0,1,IF(AND(D7="",COUNTA(M7:Q7)&lt;&gt;0),2,3))</f>
        <v>3</v>
      </c>
      <c r="W7" s="10">
        <f t="shared" ref="W7:W70" si="6">IF(AND(D7="",COUNTA(L7)&lt;&gt;0),2,3)</f>
        <v>3</v>
      </c>
      <c r="X7" s="10">
        <f t="shared" ref="X7:X70" si="7">IF(K7="",3,IF(COUNTA(K7)&lt;&gt;COUNTA(M7:Q7),1,2))</f>
        <v>3</v>
      </c>
      <c r="Y7" s="10">
        <f>IF(M7="",0,IF(K7=1,VLOOKUP(M7,'附件一之1-開班數'!$A$7:$V$66,7,FALSE),0))</f>
        <v>0</v>
      </c>
      <c r="Z7" s="10">
        <f>IF(N7="",0,IF(K7=1,VLOOKUP(N7,'附件一之1-開班數'!$A$7:$V$66,7,FALSE),0))</f>
        <v>0</v>
      </c>
      <c r="AA7" s="10">
        <f>IF(O7="",0,IF(K7=1,VLOOKUP(O7,'附件一之1-開班數'!$A$7:$V$66,7,FALSE),0))</f>
        <v>0</v>
      </c>
      <c r="AB7" s="10">
        <f>IF(P7="",0,IF(K7=1,VLOOKUP(P7,'附件一之1-開班數'!$A$7:$V$66,7,FALSE),0))</f>
        <v>0</v>
      </c>
      <c r="AC7" s="10">
        <f>IF(Q7="",0,IF(K7=1,VLOOKUP(Q7,'附件一之1-開班數'!$A$7:$V$66,7,FALSE),0))</f>
        <v>0</v>
      </c>
    </row>
    <row r="8" spans="1:29" x14ac:dyDescent="0.3">
      <c r="A8" s="128">
        <f t="shared" si="1"/>
        <v>3</v>
      </c>
      <c r="B8" s="14">
        <v>2</v>
      </c>
      <c r="C8" s="14" t="s">
        <v>462</v>
      </c>
      <c r="D8" s="92" t="s">
        <v>461</v>
      </c>
      <c r="E8" s="14"/>
      <c r="F8" s="166">
        <v>1</v>
      </c>
      <c r="G8" s="173"/>
      <c r="H8" s="14">
        <v>1</v>
      </c>
      <c r="I8" s="14"/>
      <c r="J8" s="14"/>
      <c r="K8" s="166"/>
      <c r="L8" s="175">
        <v>1</v>
      </c>
      <c r="M8" s="171">
        <v>3</v>
      </c>
      <c r="N8" s="92"/>
      <c r="O8" s="92"/>
      <c r="P8" s="92"/>
      <c r="Q8" s="172"/>
      <c r="R8" s="176" t="str">
        <f>IFERROR(IF(COUNTIF(M8:Q8,M8)+COUNTIF(M8:Q8,N8)+COUNTIF(M8:Q8,O8)+COUNTIF(M8:Q8,P8)+COUNTIF(M8:Q8,Q8)-COUNT(M8:Q8)&lt;&gt;0,"學生班級重複",IF(COUNT(M8:Q8)=1,VLOOKUP(M8,'附件一之1-開班數'!$A$7:$B$66,2,0),IF(COUNT(M8:Q8)=2,VLOOKUP(M8,'附件一之1-開班數'!$A$7:$B$66,2,0)&amp;"、"&amp;VLOOKUP(N8,'附件一之1-開班數'!$A$7:$B$66,2,0),IF(COUNT(M8:Q8)=3,VLOOKUP(M8,'附件一之1-開班數'!$A$7:$B$66,2,0)&amp;"、"&amp;VLOOKUP(N8,'附件一之1-開班數'!$A$7:$B$66,2,0)&amp;"、"&amp;VLOOKUP(O8,'附件一之1-開班數'!$A$7:$B$66,2,0),IF(COUNT(M8:Q8)=4,VLOOKUP(M8,'附件一之1-開班數'!$A$7:$B$66,2,0)&amp;"、"&amp;VLOOKUP(N8,'附件一之1-開班數'!$A$7:$B$66,2,0)&amp;"、"&amp;VLOOKUP(O8,'附件一之1-開班數'!$A$7:$B$66,2,0)&amp;"、"&amp;VLOOKUP(P8,'附件一之1-開班數'!$A$7:$B$66,2,0),IF(COUNT(M8:Q8)=5,VLOOKUP(M8,'附件一之1-開班數'!$A$7:$B$66,2,0)&amp;"、"&amp;VLOOKUP(N8,'附件一之1-開班數'!$A$7:$B$66,2,0)&amp;"、"&amp;VLOOKUP(O8,'附件一之1-開班數'!$A$7:$B$66,2,0)&amp;"、"&amp;VLOOKUP(P8,'附件一之1-開班數'!$A$7:$B$66,2,0)&amp;"、"&amp;VLOOKUP(Q8,'附件一之1-開班數'!$A$7:$B$66,2,0),IF(D8="","","學生無班級"))))))),"有班級不存在,或跳格輸入")</f>
        <v>低年級3班</v>
      </c>
      <c r="S8" s="10">
        <f t="shared" si="2"/>
        <v>4</v>
      </c>
      <c r="T8" s="10">
        <f t="shared" si="3"/>
        <v>4</v>
      </c>
      <c r="U8" s="10">
        <f t="shared" si="4"/>
        <v>3</v>
      </c>
      <c r="V8" s="10">
        <f t="shared" si="5"/>
        <v>3</v>
      </c>
      <c r="W8" s="10">
        <f t="shared" si="6"/>
        <v>3</v>
      </c>
      <c r="X8" s="10">
        <f t="shared" si="7"/>
        <v>3</v>
      </c>
      <c r="Y8" s="10">
        <f>IF(M8="",0,IF(K8=1,VLOOKUP(M8,'附件一之1-開班數'!$A$7:$V$66,7,FALSE),0))</f>
        <v>0</v>
      </c>
      <c r="Z8" s="10">
        <f>IF(N8="",0,IF(K8=1,VLOOKUP(N8,'附件一之1-開班數'!$A$7:$V$66,7,FALSE),0))</f>
        <v>0</v>
      </c>
      <c r="AA8" s="10">
        <f>IF(O8="",0,IF(K8=1,VLOOKUP(O8,'附件一之1-開班數'!$A$7:$V$66,7,FALSE),0))</f>
        <v>0</v>
      </c>
      <c r="AB8" s="10">
        <f>IF(P8="",0,IF(K8=1,VLOOKUP(P8,'附件一之1-開班數'!$A$7:$V$66,7,FALSE),0))</f>
        <v>0</v>
      </c>
      <c r="AC8" s="10">
        <f>IF(Q8="",0,IF(K8=1,VLOOKUP(Q8,'附件一之1-開班數'!$A$7:$V$66,7,FALSE),0))</f>
        <v>0</v>
      </c>
    </row>
    <row r="9" spans="1:29" x14ac:dyDescent="0.3">
      <c r="A9" s="128">
        <f t="shared" si="1"/>
        <v>4</v>
      </c>
      <c r="B9" s="14">
        <v>1</v>
      </c>
      <c r="C9" s="14" t="s">
        <v>463</v>
      </c>
      <c r="D9" s="92" t="s">
        <v>461</v>
      </c>
      <c r="E9" s="14">
        <v>1</v>
      </c>
      <c r="F9" s="166"/>
      <c r="G9" s="173"/>
      <c r="H9" s="14">
        <v>1</v>
      </c>
      <c r="I9" s="14"/>
      <c r="J9" s="14"/>
      <c r="K9" s="166"/>
      <c r="L9" s="175"/>
      <c r="M9" s="171">
        <v>2</v>
      </c>
      <c r="N9" s="92"/>
      <c r="O9" s="92"/>
      <c r="P9" s="92"/>
      <c r="Q9" s="172"/>
      <c r="R9" s="176" t="str">
        <f>IFERROR(IF(COUNTIF(M9:Q9,M9)+COUNTIF(M9:Q9,N9)+COUNTIF(M9:Q9,O9)+COUNTIF(M9:Q9,P9)+COUNTIF(M9:Q9,Q9)-COUNT(M9:Q9)&lt;&gt;0,"學生班級重複",IF(COUNT(M9:Q9)=1,VLOOKUP(M9,'附件一之1-開班數'!$A$7:$B$66,2,0),IF(COUNT(M9:Q9)=2,VLOOKUP(M9,'附件一之1-開班數'!$A$7:$B$66,2,0)&amp;"、"&amp;VLOOKUP(N9,'附件一之1-開班數'!$A$7:$B$66,2,0),IF(COUNT(M9:Q9)=3,VLOOKUP(M9,'附件一之1-開班數'!$A$7:$B$66,2,0)&amp;"、"&amp;VLOOKUP(N9,'附件一之1-開班數'!$A$7:$B$66,2,0)&amp;"、"&amp;VLOOKUP(O9,'附件一之1-開班數'!$A$7:$B$66,2,0),IF(COUNT(M9:Q9)=4,VLOOKUP(M9,'附件一之1-開班數'!$A$7:$B$66,2,0)&amp;"、"&amp;VLOOKUP(N9,'附件一之1-開班數'!$A$7:$B$66,2,0)&amp;"、"&amp;VLOOKUP(O9,'附件一之1-開班數'!$A$7:$B$66,2,0)&amp;"、"&amp;VLOOKUP(P9,'附件一之1-開班數'!$A$7:$B$66,2,0),IF(COUNT(M9:Q9)=5,VLOOKUP(M9,'附件一之1-開班數'!$A$7:$B$66,2,0)&amp;"、"&amp;VLOOKUP(N9,'附件一之1-開班數'!$A$7:$B$66,2,0)&amp;"、"&amp;VLOOKUP(O9,'附件一之1-開班數'!$A$7:$B$66,2,0)&amp;"、"&amp;VLOOKUP(P9,'附件一之1-開班數'!$A$7:$B$66,2,0)&amp;"、"&amp;VLOOKUP(Q9,'附件一之1-開班數'!$A$7:$B$66,2,0),IF(D9="","","學生無班級"))))))),"有班級不存在,或跳格輸入")</f>
        <v>低年級2班</v>
      </c>
      <c r="S9" s="10">
        <f t="shared" si="2"/>
        <v>4</v>
      </c>
      <c r="T9" s="10">
        <f t="shared" si="3"/>
        <v>4</v>
      </c>
      <c r="U9" s="10">
        <f t="shared" si="4"/>
        <v>3</v>
      </c>
      <c r="V9" s="10">
        <f t="shared" si="5"/>
        <v>3</v>
      </c>
      <c r="W9" s="10">
        <f t="shared" si="6"/>
        <v>3</v>
      </c>
      <c r="X9" s="10">
        <f t="shared" si="7"/>
        <v>3</v>
      </c>
      <c r="Y9" s="10">
        <f>IF(M9="",0,IF(K9=1,VLOOKUP(M9,'附件一之1-開班數'!$A$7:$V$66,7,FALSE),0))</f>
        <v>0</v>
      </c>
      <c r="Z9" s="10">
        <f>IF(N9="",0,IF(K9=1,VLOOKUP(N9,'附件一之1-開班數'!$A$7:$V$66,7,FALSE),0))</f>
        <v>0</v>
      </c>
      <c r="AA9" s="10">
        <f>IF(O9="",0,IF(K9=1,VLOOKUP(O9,'附件一之1-開班數'!$A$7:$V$66,7,FALSE),0))</f>
        <v>0</v>
      </c>
      <c r="AB9" s="10">
        <f>IF(P9="",0,IF(K9=1,VLOOKUP(P9,'附件一之1-開班數'!$A$7:$V$66,7,FALSE),0))</f>
        <v>0</v>
      </c>
      <c r="AC9" s="10">
        <f>IF(Q9="",0,IF(K9=1,VLOOKUP(Q9,'附件一之1-開班數'!$A$7:$V$66,7,FALSE),0))</f>
        <v>0</v>
      </c>
    </row>
    <row r="10" spans="1:29" x14ac:dyDescent="0.3">
      <c r="A10" s="128">
        <f t="shared" si="1"/>
        <v>5</v>
      </c>
      <c r="B10" s="14">
        <v>2</v>
      </c>
      <c r="C10" s="14" t="s">
        <v>455</v>
      </c>
      <c r="D10" s="92" t="s">
        <v>461</v>
      </c>
      <c r="E10" s="14"/>
      <c r="F10" s="166">
        <v>1</v>
      </c>
      <c r="G10" s="173"/>
      <c r="H10" s="14"/>
      <c r="I10" s="14"/>
      <c r="J10" s="14">
        <v>1</v>
      </c>
      <c r="K10" s="166"/>
      <c r="L10" s="175"/>
      <c r="M10" s="171">
        <v>3</v>
      </c>
      <c r="N10" s="92"/>
      <c r="O10" s="92"/>
      <c r="P10" s="92"/>
      <c r="Q10" s="172"/>
      <c r="R10" s="176" t="str">
        <f>IFERROR(IF(COUNTIF(M10:Q10,M10)+COUNTIF(M10:Q10,N10)+COUNTIF(M10:Q10,O10)+COUNTIF(M10:Q10,P10)+COUNTIF(M10:Q10,Q10)-COUNT(M10:Q10)&lt;&gt;0,"學生班級重複",IF(COUNT(M10:Q10)=1,VLOOKUP(M10,'附件一之1-開班數'!$A$7:$B$66,2,0),IF(COUNT(M10:Q10)=2,VLOOKUP(M10,'附件一之1-開班數'!$A$7:$B$66,2,0)&amp;"、"&amp;VLOOKUP(N10,'附件一之1-開班數'!$A$7:$B$66,2,0),IF(COUNT(M10:Q10)=3,VLOOKUP(M10,'附件一之1-開班數'!$A$7:$B$66,2,0)&amp;"、"&amp;VLOOKUP(N10,'附件一之1-開班數'!$A$7:$B$66,2,0)&amp;"、"&amp;VLOOKUP(O10,'附件一之1-開班數'!$A$7:$B$66,2,0),IF(COUNT(M10:Q10)=4,VLOOKUP(M10,'附件一之1-開班數'!$A$7:$B$66,2,0)&amp;"、"&amp;VLOOKUP(N10,'附件一之1-開班數'!$A$7:$B$66,2,0)&amp;"、"&amp;VLOOKUP(O10,'附件一之1-開班數'!$A$7:$B$66,2,0)&amp;"、"&amp;VLOOKUP(P10,'附件一之1-開班數'!$A$7:$B$66,2,0),IF(COUNT(M10:Q10)=5,VLOOKUP(M10,'附件一之1-開班數'!$A$7:$B$66,2,0)&amp;"、"&amp;VLOOKUP(N10,'附件一之1-開班數'!$A$7:$B$66,2,0)&amp;"、"&amp;VLOOKUP(O10,'附件一之1-開班數'!$A$7:$B$66,2,0)&amp;"、"&amp;VLOOKUP(P10,'附件一之1-開班數'!$A$7:$B$66,2,0)&amp;"、"&amp;VLOOKUP(Q10,'附件一之1-開班數'!$A$7:$B$66,2,0),IF(D10="","","學生無班級"))))))),"有班級不存在,或跳格輸入")</f>
        <v>低年級3班</v>
      </c>
      <c r="S10" s="10">
        <f t="shared" si="2"/>
        <v>4</v>
      </c>
      <c r="T10" s="10">
        <f t="shared" si="3"/>
        <v>4</v>
      </c>
      <c r="U10" s="10">
        <f t="shared" si="4"/>
        <v>3</v>
      </c>
      <c r="V10" s="10">
        <f t="shared" si="5"/>
        <v>3</v>
      </c>
      <c r="W10" s="10">
        <f t="shared" si="6"/>
        <v>3</v>
      </c>
      <c r="X10" s="10">
        <f t="shared" si="7"/>
        <v>3</v>
      </c>
      <c r="Y10" s="10">
        <f>IF(M10="",0,IF(K10=1,VLOOKUP(M10,'附件一之1-開班數'!$A$7:$V$66,7,FALSE),0))</f>
        <v>0</v>
      </c>
      <c r="Z10" s="10">
        <f>IF(N10="",0,IF(K10=1,VLOOKUP(N10,'附件一之1-開班數'!$A$7:$V$66,7,FALSE),0))</f>
        <v>0</v>
      </c>
      <c r="AA10" s="10">
        <f>IF(O10="",0,IF(K10=1,VLOOKUP(O10,'附件一之1-開班數'!$A$7:$V$66,7,FALSE),0))</f>
        <v>0</v>
      </c>
      <c r="AB10" s="10">
        <f>IF(P10="",0,IF(K10=1,VLOOKUP(P10,'附件一之1-開班數'!$A$7:$V$66,7,FALSE),0))</f>
        <v>0</v>
      </c>
      <c r="AC10" s="10">
        <f>IF(Q10="",0,IF(K10=1,VLOOKUP(Q10,'附件一之1-開班數'!$A$7:$V$66,7,FALSE),0))</f>
        <v>0</v>
      </c>
    </row>
    <row r="11" spans="1:29" x14ac:dyDescent="0.3">
      <c r="A11" s="128">
        <f t="shared" si="1"/>
        <v>6</v>
      </c>
      <c r="B11" s="14">
        <v>1</v>
      </c>
      <c r="C11" s="14">
        <v>1</v>
      </c>
      <c r="D11" s="92" t="s">
        <v>461</v>
      </c>
      <c r="E11" s="14"/>
      <c r="F11" s="166">
        <v>1</v>
      </c>
      <c r="G11" s="173"/>
      <c r="H11" s="14"/>
      <c r="I11" s="14"/>
      <c r="J11" s="14">
        <v>1</v>
      </c>
      <c r="K11" s="166"/>
      <c r="L11" s="175"/>
      <c r="M11" s="171">
        <v>4</v>
      </c>
      <c r="N11" s="92">
        <v>2</v>
      </c>
      <c r="O11" s="92"/>
      <c r="P11" s="92"/>
      <c r="Q11" s="172"/>
      <c r="R11" s="176" t="str">
        <f>IFERROR(IF(COUNTIF(M11:Q11,M11)+COUNTIF(M11:Q11,N11)+COUNTIF(M11:Q11,O11)+COUNTIF(M11:Q11,P11)+COUNTIF(M11:Q11,Q11)-COUNT(M11:Q11)&lt;&gt;0,"學生班級重複",IF(COUNT(M11:Q11)=1,VLOOKUP(M11,'附件一之1-開班數'!$A$7:$B$66,2,0),IF(COUNT(M11:Q11)=2,VLOOKUP(M11,'附件一之1-開班數'!$A$7:$B$66,2,0)&amp;"、"&amp;VLOOKUP(N11,'附件一之1-開班數'!$A$7:$B$66,2,0),IF(COUNT(M11:Q11)=3,VLOOKUP(M11,'附件一之1-開班數'!$A$7:$B$66,2,0)&amp;"、"&amp;VLOOKUP(N11,'附件一之1-開班數'!$A$7:$B$66,2,0)&amp;"、"&amp;VLOOKUP(O11,'附件一之1-開班數'!$A$7:$B$66,2,0),IF(COUNT(M11:Q11)=4,VLOOKUP(M11,'附件一之1-開班數'!$A$7:$B$66,2,0)&amp;"、"&amp;VLOOKUP(N11,'附件一之1-開班數'!$A$7:$B$66,2,0)&amp;"、"&amp;VLOOKUP(O11,'附件一之1-開班數'!$A$7:$B$66,2,0)&amp;"、"&amp;VLOOKUP(P11,'附件一之1-開班數'!$A$7:$B$66,2,0),IF(COUNT(M11:Q11)=5,VLOOKUP(M11,'附件一之1-開班數'!$A$7:$B$66,2,0)&amp;"、"&amp;VLOOKUP(N11,'附件一之1-開班數'!$A$7:$B$66,2,0)&amp;"、"&amp;VLOOKUP(O11,'附件一之1-開班數'!$A$7:$B$66,2,0)&amp;"、"&amp;VLOOKUP(P11,'附件一之1-開班數'!$A$7:$B$66,2,0)&amp;"、"&amp;VLOOKUP(Q11,'附件一之1-開班數'!$A$7:$B$66,2,0),IF(D11="","","學生無班級"))))))),"有班級不存在,或跳格輸入")</f>
        <v>中年級1班、低年級2班</v>
      </c>
      <c r="S11" s="10">
        <f t="shared" si="2"/>
        <v>4</v>
      </c>
      <c r="T11" s="10">
        <f t="shared" si="3"/>
        <v>4</v>
      </c>
      <c r="U11" s="10">
        <f t="shared" si="4"/>
        <v>3</v>
      </c>
      <c r="V11" s="10">
        <f t="shared" si="5"/>
        <v>3</v>
      </c>
      <c r="W11" s="10">
        <f t="shared" si="6"/>
        <v>3</v>
      </c>
      <c r="X11" s="10">
        <f t="shared" si="7"/>
        <v>3</v>
      </c>
      <c r="Y11" s="10">
        <f>IF(M11="",0,IF(K11=1,VLOOKUP(M11,'附件一之1-開班數'!$A$7:$V$66,7,FALSE),0))</f>
        <v>0</v>
      </c>
      <c r="Z11" s="10">
        <f>IF(N11="",0,IF(K11=1,VLOOKUP(N11,'附件一之1-開班數'!$A$7:$V$66,7,FALSE),0))</f>
        <v>0</v>
      </c>
      <c r="AA11" s="10">
        <f>IF(O11="",0,IF(K11=1,VLOOKUP(O11,'附件一之1-開班數'!$A$7:$V$66,7,FALSE),0))</f>
        <v>0</v>
      </c>
      <c r="AB11" s="10">
        <f>IF(P11="",0,IF(K11=1,VLOOKUP(P11,'附件一之1-開班數'!$A$7:$V$66,7,FALSE),0))</f>
        <v>0</v>
      </c>
      <c r="AC11" s="10">
        <f>IF(Q11="",0,IF(K11=1,VLOOKUP(Q11,'附件一之1-開班數'!$A$7:$V$66,7,FALSE),0))</f>
        <v>0</v>
      </c>
    </row>
    <row r="12" spans="1:29" x14ac:dyDescent="0.3">
      <c r="A12" s="128">
        <f t="shared" si="1"/>
        <v>7</v>
      </c>
      <c r="B12" s="14">
        <v>2</v>
      </c>
      <c r="C12" s="14" t="s">
        <v>464</v>
      </c>
      <c r="D12" s="92" t="s">
        <v>461</v>
      </c>
      <c r="E12" s="14">
        <v>1</v>
      </c>
      <c r="F12" s="166"/>
      <c r="G12" s="173"/>
      <c r="H12" s="14"/>
      <c r="I12" s="14"/>
      <c r="J12" s="14"/>
      <c r="K12" s="166">
        <v>1</v>
      </c>
      <c r="L12" s="175"/>
      <c r="M12" s="171">
        <v>2</v>
      </c>
      <c r="N12" s="92"/>
      <c r="O12" s="92"/>
      <c r="P12" s="92"/>
      <c r="Q12" s="172"/>
      <c r="R12" s="176" t="str">
        <f>IFERROR(IF(COUNTIF(M12:Q12,M12)+COUNTIF(M12:Q12,N12)+COUNTIF(M12:Q12,O12)+COUNTIF(M12:Q12,P12)+COUNTIF(M12:Q12,Q12)-COUNT(M12:Q12)&lt;&gt;0,"學生班級重複",IF(COUNT(M12:Q12)=1,VLOOKUP(M12,'附件一之1-開班數'!$A$7:$B$66,2,0),IF(COUNT(M12:Q12)=2,VLOOKUP(M12,'附件一之1-開班數'!$A$7:$B$66,2,0)&amp;"、"&amp;VLOOKUP(N12,'附件一之1-開班數'!$A$7:$B$66,2,0),IF(COUNT(M12:Q12)=3,VLOOKUP(M12,'附件一之1-開班數'!$A$7:$B$66,2,0)&amp;"、"&amp;VLOOKUP(N12,'附件一之1-開班數'!$A$7:$B$66,2,0)&amp;"、"&amp;VLOOKUP(O12,'附件一之1-開班數'!$A$7:$B$66,2,0),IF(COUNT(M12:Q12)=4,VLOOKUP(M12,'附件一之1-開班數'!$A$7:$B$66,2,0)&amp;"、"&amp;VLOOKUP(N12,'附件一之1-開班數'!$A$7:$B$66,2,0)&amp;"、"&amp;VLOOKUP(O12,'附件一之1-開班數'!$A$7:$B$66,2,0)&amp;"、"&amp;VLOOKUP(P12,'附件一之1-開班數'!$A$7:$B$66,2,0),IF(COUNT(M12:Q12)=5,VLOOKUP(M12,'附件一之1-開班數'!$A$7:$B$66,2,0)&amp;"、"&amp;VLOOKUP(N12,'附件一之1-開班數'!$A$7:$B$66,2,0)&amp;"、"&amp;VLOOKUP(O12,'附件一之1-開班數'!$A$7:$B$66,2,0)&amp;"、"&amp;VLOOKUP(P12,'附件一之1-開班數'!$A$7:$B$66,2,0)&amp;"、"&amp;VLOOKUP(Q12,'附件一之1-開班數'!$A$7:$B$66,2,0),IF(D12="","","學生無班級"))))))),"有班級不存在,或跳格輸入")</f>
        <v>低年級2班</v>
      </c>
      <c r="S12" s="10">
        <f t="shared" si="2"/>
        <v>4</v>
      </c>
      <c r="T12" s="10">
        <f t="shared" si="3"/>
        <v>4</v>
      </c>
      <c r="U12" s="10">
        <f t="shared" si="4"/>
        <v>3</v>
      </c>
      <c r="V12" s="10">
        <f t="shared" si="5"/>
        <v>3</v>
      </c>
      <c r="W12" s="10">
        <f t="shared" si="6"/>
        <v>3</v>
      </c>
      <c r="X12" s="10">
        <f t="shared" si="7"/>
        <v>2</v>
      </c>
      <c r="Y12" s="10">
        <f>IF(M12="",0,IF(K12=1,VLOOKUP(M12,'附件一之1-開班數'!$A$7:$V$66,7,FALSE),0))</f>
        <v>1</v>
      </c>
      <c r="Z12" s="10">
        <f>IF(N12="",0,IF(K12=1,VLOOKUP(N12,'附件一之1-開班數'!$A$7:$V$66,7,FALSE),0))</f>
        <v>0</v>
      </c>
      <c r="AA12" s="10">
        <f>IF(O12="",0,IF(K12=1,VLOOKUP(O12,'附件一之1-開班數'!$A$7:$V$66,7,FALSE),0))</f>
        <v>0</v>
      </c>
      <c r="AB12" s="10">
        <f>IF(P12="",0,IF(K12=1,VLOOKUP(P12,'附件一之1-開班數'!$A$7:$V$66,7,FALSE),0))</f>
        <v>0</v>
      </c>
      <c r="AC12" s="10">
        <f>IF(Q12="",0,IF(K12=1,VLOOKUP(Q12,'附件一之1-開班數'!$A$7:$V$66,7,FALSE),0))</f>
        <v>0</v>
      </c>
    </row>
    <row r="13" spans="1:29" x14ac:dyDescent="0.3">
      <c r="A13" s="128">
        <f t="shared" si="1"/>
        <v>8</v>
      </c>
      <c r="B13" s="14">
        <v>3</v>
      </c>
      <c r="C13" s="14">
        <v>1</v>
      </c>
      <c r="D13" s="92" t="s">
        <v>461</v>
      </c>
      <c r="E13" s="14"/>
      <c r="F13" s="166">
        <v>1</v>
      </c>
      <c r="G13" s="173"/>
      <c r="H13" s="14"/>
      <c r="I13" s="14"/>
      <c r="J13" s="14"/>
      <c r="K13" s="166">
        <v>1</v>
      </c>
      <c r="L13" s="175"/>
      <c r="M13" s="171">
        <v>4</v>
      </c>
      <c r="N13" s="92"/>
      <c r="O13" s="92"/>
      <c r="P13" s="92"/>
      <c r="Q13" s="172"/>
      <c r="R13" s="176" t="str">
        <f>IFERROR(IF(COUNTIF(M13:Q13,M13)+COUNTIF(M13:Q13,N13)+COUNTIF(M13:Q13,O13)+COUNTIF(M13:Q13,P13)+COUNTIF(M13:Q13,Q13)-COUNT(M13:Q13)&lt;&gt;0,"學生班級重複",IF(COUNT(M13:Q13)=1,VLOOKUP(M13,'附件一之1-開班數'!$A$7:$B$66,2,0),IF(COUNT(M13:Q13)=2,VLOOKUP(M13,'附件一之1-開班數'!$A$7:$B$66,2,0)&amp;"、"&amp;VLOOKUP(N13,'附件一之1-開班數'!$A$7:$B$66,2,0),IF(COUNT(M13:Q13)=3,VLOOKUP(M13,'附件一之1-開班數'!$A$7:$B$66,2,0)&amp;"、"&amp;VLOOKUP(N13,'附件一之1-開班數'!$A$7:$B$66,2,0)&amp;"、"&amp;VLOOKUP(O13,'附件一之1-開班數'!$A$7:$B$66,2,0),IF(COUNT(M13:Q13)=4,VLOOKUP(M13,'附件一之1-開班數'!$A$7:$B$66,2,0)&amp;"、"&amp;VLOOKUP(N13,'附件一之1-開班數'!$A$7:$B$66,2,0)&amp;"、"&amp;VLOOKUP(O13,'附件一之1-開班數'!$A$7:$B$66,2,0)&amp;"、"&amp;VLOOKUP(P13,'附件一之1-開班數'!$A$7:$B$66,2,0),IF(COUNT(M13:Q13)=5,VLOOKUP(M13,'附件一之1-開班數'!$A$7:$B$66,2,0)&amp;"、"&amp;VLOOKUP(N13,'附件一之1-開班數'!$A$7:$B$66,2,0)&amp;"、"&amp;VLOOKUP(O13,'附件一之1-開班數'!$A$7:$B$66,2,0)&amp;"、"&amp;VLOOKUP(P13,'附件一之1-開班數'!$A$7:$B$66,2,0)&amp;"、"&amp;VLOOKUP(Q13,'附件一之1-開班數'!$A$7:$B$66,2,0),IF(D13="","","學生無班級"))))))),"有班級不存在,或跳格輸入")</f>
        <v>中年級1班</v>
      </c>
      <c r="S13" s="10">
        <f t="shared" si="2"/>
        <v>4</v>
      </c>
      <c r="T13" s="10">
        <f t="shared" si="3"/>
        <v>4</v>
      </c>
      <c r="U13" s="10">
        <f t="shared" si="4"/>
        <v>3</v>
      </c>
      <c r="V13" s="10">
        <f t="shared" si="5"/>
        <v>3</v>
      </c>
      <c r="W13" s="10">
        <f t="shared" si="6"/>
        <v>3</v>
      </c>
      <c r="X13" s="10">
        <f t="shared" si="7"/>
        <v>2</v>
      </c>
      <c r="Y13" s="10">
        <f>IF(M13="",0,IF(K13=1,VLOOKUP(M13,'附件一之1-開班數'!$A$7:$V$66,7,FALSE),0))</f>
        <v>1</v>
      </c>
      <c r="Z13" s="10">
        <f>IF(N13="",0,IF(K13=1,VLOOKUP(N13,'附件一之1-開班數'!$A$7:$V$66,7,FALSE),0))</f>
        <v>0</v>
      </c>
      <c r="AA13" s="10">
        <f>IF(O13="",0,IF(K13=1,VLOOKUP(O13,'附件一之1-開班數'!$A$7:$V$66,7,FALSE),0))</f>
        <v>0</v>
      </c>
      <c r="AB13" s="10">
        <f>IF(P13="",0,IF(K13=1,VLOOKUP(P13,'附件一之1-開班數'!$A$7:$V$66,7,FALSE),0))</f>
        <v>0</v>
      </c>
      <c r="AC13" s="10">
        <f>IF(Q13="",0,IF(K13=1,VLOOKUP(Q13,'附件一之1-開班數'!$A$7:$V$66,7,FALSE),0))</f>
        <v>0</v>
      </c>
    </row>
    <row r="14" spans="1:29" x14ac:dyDescent="0.3">
      <c r="A14" s="128" t="str">
        <f t="shared" si="1"/>
        <v/>
      </c>
      <c r="B14" s="14"/>
      <c r="C14" s="14"/>
      <c r="D14" s="14"/>
      <c r="E14" s="14"/>
      <c r="F14" s="166"/>
      <c r="G14" s="173"/>
      <c r="H14" s="14"/>
      <c r="I14" s="14"/>
      <c r="J14" s="14"/>
      <c r="K14" s="166"/>
      <c r="L14" s="175"/>
      <c r="M14" s="171"/>
      <c r="N14" s="92"/>
      <c r="O14" s="92"/>
      <c r="P14" s="92"/>
      <c r="Q14" s="172"/>
      <c r="R14" s="176" t="str">
        <f>IFERROR(IF(COUNTIF(M14:Q14,M14)+COUNTIF(M14:Q14,N14)+COUNTIF(M14:Q14,O14)+COUNTIF(M14:Q14,P14)+COUNTIF(M14:Q14,Q14)-COUNT(M14:Q14)&lt;&gt;0,"學生班級重複",IF(COUNT(M14:Q14)=1,VLOOKUP(M14,'附件一之1-開班數'!$A$7:$B$66,2,0),IF(COUNT(M14:Q14)=2,VLOOKUP(M14,'附件一之1-開班數'!$A$7:$B$66,2,0)&amp;"、"&amp;VLOOKUP(N14,'附件一之1-開班數'!$A$7:$B$66,2,0),IF(COUNT(M14:Q14)=3,VLOOKUP(M14,'附件一之1-開班數'!$A$7:$B$66,2,0)&amp;"、"&amp;VLOOKUP(N14,'附件一之1-開班數'!$A$7:$B$66,2,0)&amp;"、"&amp;VLOOKUP(O14,'附件一之1-開班數'!$A$7:$B$66,2,0),IF(COUNT(M14:Q14)=4,VLOOKUP(M14,'附件一之1-開班數'!$A$7:$B$66,2,0)&amp;"、"&amp;VLOOKUP(N14,'附件一之1-開班數'!$A$7:$B$66,2,0)&amp;"、"&amp;VLOOKUP(O14,'附件一之1-開班數'!$A$7:$B$66,2,0)&amp;"、"&amp;VLOOKUP(P14,'附件一之1-開班數'!$A$7:$B$66,2,0),IF(COUNT(M14:Q14)=5,VLOOKUP(M14,'附件一之1-開班數'!$A$7:$B$66,2,0)&amp;"、"&amp;VLOOKUP(N14,'附件一之1-開班數'!$A$7:$B$66,2,0)&amp;"、"&amp;VLOOKUP(O14,'附件一之1-開班數'!$A$7:$B$66,2,0)&amp;"、"&amp;VLOOKUP(P14,'附件一之1-開班數'!$A$7:$B$66,2,0)&amp;"、"&amp;VLOOKUP(Q14,'附件一之1-開班數'!$A$7:$B$66,2,0),IF(D14="","","學生無班級"))))))),"有班級不存在,或跳格輸入")</f>
        <v/>
      </c>
      <c r="S14" s="10">
        <f t="shared" si="2"/>
        <v>1</v>
      </c>
      <c r="T14" s="10">
        <f t="shared" si="3"/>
        <v>1</v>
      </c>
      <c r="U14" s="10">
        <f t="shared" si="4"/>
        <v>1</v>
      </c>
      <c r="V14" s="10">
        <f t="shared" si="5"/>
        <v>1</v>
      </c>
      <c r="W14" s="10">
        <f t="shared" si="6"/>
        <v>3</v>
      </c>
      <c r="X14" s="10">
        <f t="shared" si="7"/>
        <v>3</v>
      </c>
      <c r="Y14" s="10">
        <f>IF(M14="",0,IF(K14=1,VLOOKUP(M14,'附件一之1-開班數'!$A$7:$V$66,7,FALSE),0))</f>
        <v>0</v>
      </c>
      <c r="Z14" s="10">
        <f>IF(N14="",0,IF(K14=1,VLOOKUP(N14,'附件一之1-開班數'!$A$7:$V$66,7,FALSE),0))</f>
        <v>0</v>
      </c>
      <c r="AA14" s="10">
        <f>IF(O14="",0,IF(K14=1,VLOOKUP(O14,'附件一之1-開班數'!$A$7:$V$66,7,FALSE),0))</f>
        <v>0</v>
      </c>
      <c r="AB14" s="10">
        <f>IF(P14="",0,IF(K14=1,VLOOKUP(P14,'附件一之1-開班數'!$A$7:$V$66,7,FALSE),0))</f>
        <v>0</v>
      </c>
      <c r="AC14" s="10">
        <f>IF(Q14="",0,IF(K14=1,VLOOKUP(Q14,'附件一之1-開班數'!$A$7:$V$66,7,FALSE),0))</f>
        <v>0</v>
      </c>
    </row>
    <row r="15" spans="1:29" x14ac:dyDescent="0.3">
      <c r="A15" s="128" t="str">
        <f t="shared" si="1"/>
        <v/>
      </c>
      <c r="B15" s="14"/>
      <c r="C15" s="14"/>
      <c r="D15" s="14"/>
      <c r="E15" s="14"/>
      <c r="F15" s="166"/>
      <c r="G15" s="173"/>
      <c r="H15" s="14"/>
      <c r="I15" s="14"/>
      <c r="J15" s="14"/>
      <c r="K15" s="166"/>
      <c r="L15" s="175"/>
      <c r="M15" s="171"/>
      <c r="N15" s="92"/>
      <c r="O15" s="92"/>
      <c r="P15" s="92"/>
      <c r="Q15" s="172"/>
      <c r="R15" s="176" t="str">
        <f>IFERROR(IF(COUNTIF(M15:Q15,M15)+COUNTIF(M15:Q15,N15)+COUNTIF(M15:Q15,O15)+COUNTIF(M15:Q15,P15)+COUNTIF(M15:Q15,Q15)-COUNT(M15:Q15)&lt;&gt;0,"學生班級重複",IF(COUNT(M15:Q15)=1,VLOOKUP(M15,'附件一之1-開班數'!$A$7:$B$66,2,0),IF(COUNT(M15:Q15)=2,VLOOKUP(M15,'附件一之1-開班數'!$A$7:$B$66,2,0)&amp;"、"&amp;VLOOKUP(N15,'附件一之1-開班數'!$A$7:$B$66,2,0),IF(COUNT(M15:Q15)=3,VLOOKUP(M15,'附件一之1-開班數'!$A$7:$B$66,2,0)&amp;"、"&amp;VLOOKUP(N15,'附件一之1-開班數'!$A$7:$B$66,2,0)&amp;"、"&amp;VLOOKUP(O15,'附件一之1-開班數'!$A$7:$B$66,2,0),IF(COUNT(M15:Q15)=4,VLOOKUP(M15,'附件一之1-開班數'!$A$7:$B$66,2,0)&amp;"、"&amp;VLOOKUP(N15,'附件一之1-開班數'!$A$7:$B$66,2,0)&amp;"、"&amp;VLOOKUP(O15,'附件一之1-開班數'!$A$7:$B$66,2,0)&amp;"、"&amp;VLOOKUP(P15,'附件一之1-開班數'!$A$7:$B$66,2,0),IF(COUNT(M15:Q15)=5,VLOOKUP(M15,'附件一之1-開班數'!$A$7:$B$66,2,0)&amp;"、"&amp;VLOOKUP(N15,'附件一之1-開班數'!$A$7:$B$66,2,0)&amp;"、"&amp;VLOOKUP(O15,'附件一之1-開班數'!$A$7:$B$66,2,0)&amp;"、"&amp;VLOOKUP(P15,'附件一之1-開班數'!$A$7:$B$66,2,0)&amp;"、"&amp;VLOOKUP(Q15,'附件一之1-開班數'!$A$7:$B$66,2,0),IF(D15="","","學生無班級"))))))),"有班級不存在,或跳格輸入")</f>
        <v/>
      </c>
      <c r="S15" s="10">
        <f t="shared" si="2"/>
        <v>1</v>
      </c>
      <c r="T15" s="10">
        <f t="shared" si="3"/>
        <v>1</v>
      </c>
      <c r="U15" s="10">
        <f t="shared" si="4"/>
        <v>1</v>
      </c>
      <c r="V15" s="10">
        <f t="shared" si="5"/>
        <v>1</v>
      </c>
      <c r="W15" s="10">
        <f t="shared" si="6"/>
        <v>3</v>
      </c>
      <c r="X15" s="10">
        <f t="shared" si="7"/>
        <v>3</v>
      </c>
      <c r="Y15" s="10">
        <f>IF(M15="",0,IF(K15=1,VLOOKUP(M15,'附件一之1-開班數'!$A$7:$V$66,7,FALSE),0))</f>
        <v>0</v>
      </c>
      <c r="Z15" s="10">
        <f>IF(N15="",0,IF(K15=1,VLOOKUP(N15,'附件一之1-開班數'!$A$7:$V$66,7,FALSE),0))</f>
        <v>0</v>
      </c>
      <c r="AA15" s="10">
        <f>IF(O15="",0,IF(K15=1,VLOOKUP(O15,'附件一之1-開班數'!$A$7:$V$66,7,FALSE),0))</f>
        <v>0</v>
      </c>
      <c r="AB15" s="10">
        <f>IF(P15="",0,IF(K15=1,VLOOKUP(P15,'附件一之1-開班數'!$A$7:$V$66,7,FALSE),0))</f>
        <v>0</v>
      </c>
      <c r="AC15" s="10">
        <f>IF(Q15="",0,IF(K15=1,VLOOKUP(Q15,'附件一之1-開班數'!$A$7:$V$66,7,FALSE),0))</f>
        <v>0</v>
      </c>
    </row>
    <row r="16" spans="1:29" x14ac:dyDescent="0.3">
      <c r="A16" s="128" t="str">
        <f t="shared" si="1"/>
        <v/>
      </c>
      <c r="B16" s="14"/>
      <c r="C16" s="14"/>
      <c r="D16" s="14"/>
      <c r="E16" s="14"/>
      <c r="F16" s="166"/>
      <c r="G16" s="173"/>
      <c r="H16" s="14"/>
      <c r="I16" s="14"/>
      <c r="J16" s="14"/>
      <c r="K16" s="166"/>
      <c r="L16" s="175"/>
      <c r="M16" s="171"/>
      <c r="N16" s="92"/>
      <c r="O16" s="92"/>
      <c r="P16" s="92"/>
      <c r="Q16" s="172"/>
      <c r="R16" s="176" t="str">
        <f>IFERROR(IF(COUNTIF(M16:Q16,M16)+COUNTIF(M16:Q16,N16)+COUNTIF(M16:Q16,O16)+COUNTIF(M16:Q16,P16)+COUNTIF(M16:Q16,Q16)-COUNT(M16:Q16)&lt;&gt;0,"學生班級重複",IF(COUNT(M16:Q16)=1,VLOOKUP(M16,'附件一之1-開班數'!$A$7:$B$66,2,0),IF(COUNT(M16:Q16)=2,VLOOKUP(M16,'附件一之1-開班數'!$A$7:$B$66,2,0)&amp;"、"&amp;VLOOKUP(N16,'附件一之1-開班數'!$A$7:$B$66,2,0),IF(COUNT(M16:Q16)=3,VLOOKUP(M16,'附件一之1-開班數'!$A$7:$B$66,2,0)&amp;"、"&amp;VLOOKUP(N16,'附件一之1-開班數'!$A$7:$B$66,2,0)&amp;"、"&amp;VLOOKUP(O16,'附件一之1-開班數'!$A$7:$B$66,2,0),IF(COUNT(M16:Q16)=4,VLOOKUP(M16,'附件一之1-開班數'!$A$7:$B$66,2,0)&amp;"、"&amp;VLOOKUP(N16,'附件一之1-開班數'!$A$7:$B$66,2,0)&amp;"、"&amp;VLOOKUP(O16,'附件一之1-開班數'!$A$7:$B$66,2,0)&amp;"、"&amp;VLOOKUP(P16,'附件一之1-開班數'!$A$7:$B$66,2,0),IF(COUNT(M16:Q16)=5,VLOOKUP(M16,'附件一之1-開班數'!$A$7:$B$66,2,0)&amp;"、"&amp;VLOOKUP(N16,'附件一之1-開班數'!$A$7:$B$66,2,0)&amp;"、"&amp;VLOOKUP(O16,'附件一之1-開班數'!$A$7:$B$66,2,0)&amp;"、"&amp;VLOOKUP(P16,'附件一之1-開班數'!$A$7:$B$66,2,0)&amp;"、"&amp;VLOOKUP(Q16,'附件一之1-開班數'!$A$7:$B$66,2,0),IF(D16="","","學生無班級"))))))),"有班級不存在,或跳格輸入")</f>
        <v/>
      </c>
      <c r="S16" s="10">
        <f t="shared" si="2"/>
        <v>1</v>
      </c>
      <c r="T16" s="10">
        <f t="shared" si="3"/>
        <v>1</v>
      </c>
      <c r="U16" s="10">
        <f t="shared" si="4"/>
        <v>1</v>
      </c>
      <c r="V16" s="10">
        <f t="shared" si="5"/>
        <v>1</v>
      </c>
      <c r="W16" s="10">
        <f t="shared" si="6"/>
        <v>3</v>
      </c>
      <c r="X16" s="10">
        <f t="shared" si="7"/>
        <v>3</v>
      </c>
      <c r="Y16" s="10">
        <f>IF(M16="",0,IF(K16=1,VLOOKUP(M16,'附件一之1-開班數'!$A$7:$V$66,7,FALSE),0))</f>
        <v>0</v>
      </c>
      <c r="Z16" s="10">
        <f>IF(N16="",0,IF(K16=1,VLOOKUP(N16,'附件一之1-開班數'!$A$7:$V$66,7,FALSE),0))</f>
        <v>0</v>
      </c>
      <c r="AA16" s="10">
        <f>IF(O16="",0,IF(K16=1,VLOOKUP(O16,'附件一之1-開班數'!$A$7:$V$66,7,FALSE),0))</f>
        <v>0</v>
      </c>
      <c r="AB16" s="10">
        <f>IF(P16="",0,IF(K16=1,VLOOKUP(P16,'附件一之1-開班數'!$A$7:$V$66,7,FALSE),0))</f>
        <v>0</v>
      </c>
      <c r="AC16" s="10">
        <f>IF(Q16="",0,IF(K16=1,VLOOKUP(Q16,'附件一之1-開班數'!$A$7:$V$66,7,FALSE),0))</f>
        <v>0</v>
      </c>
    </row>
    <row r="17" spans="1:29" x14ac:dyDescent="0.3">
      <c r="A17" s="128" t="str">
        <f t="shared" si="1"/>
        <v/>
      </c>
      <c r="B17" s="14"/>
      <c r="C17" s="14"/>
      <c r="D17" s="14"/>
      <c r="E17" s="14"/>
      <c r="F17" s="166"/>
      <c r="G17" s="173"/>
      <c r="H17" s="14"/>
      <c r="I17" s="14"/>
      <c r="J17" s="14"/>
      <c r="K17" s="166"/>
      <c r="L17" s="175"/>
      <c r="M17" s="171"/>
      <c r="N17" s="92"/>
      <c r="O17" s="92"/>
      <c r="P17" s="92"/>
      <c r="Q17" s="172"/>
      <c r="R17" s="176" t="str">
        <f>IFERROR(IF(COUNTIF(M17:Q17,M17)+COUNTIF(M17:Q17,N17)+COUNTIF(M17:Q17,O17)+COUNTIF(M17:Q17,P17)+COUNTIF(M17:Q17,Q17)-COUNT(M17:Q17)&lt;&gt;0,"學生班級重複",IF(COUNT(M17:Q17)=1,VLOOKUP(M17,'附件一之1-開班數'!$A$7:$B$66,2,0),IF(COUNT(M17:Q17)=2,VLOOKUP(M17,'附件一之1-開班數'!$A$7:$B$66,2,0)&amp;"、"&amp;VLOOKUP(N17,'附件一之1-開班數'!$A$7:$B$66,2,0),IF(COUNT(M17:Q17)=3,VLOOKUP(M17,'附件一之1-開班數'!$A$7:$B$66,2,0)&amp;"、"&amp;VLOOKUP(N17,'附件一之1-開班數'!$A$7:$B$66,2,0)&amp;"、"&amp;VLOOKUP(O17,'附件一之1-開班數'!$A$7:$B$66,2,0),IF(COUNT(M17:Q17)=4,VLOOKUP(M17,'附件一之1-開班數'!$A$7:$B$66,2,0)&amp;"、"&amp;VLOOKUP(N17,'附件一之1-開班數'!$A$7:$B$66,2,0)&amp;"、"&amp;VLOOKUP(O17,'附件一之1-開班數'!$A$7:$B$66,2,0)&amp;"、"&amp;VLOOKUP(P17,'附件一之1-開班數'!$A$7:$B$66,2,0),IF(COUNT(M17:Q17)=5,VLOOKUP(M17,'附件一之1-開班數'!$A$7:$B$66,2,0)&amp;"、"&amp;VLOOKUP(N17,'附件一之1-開班數'!$A$7:$B$66,2,0)&amp;"、"&amp;VLOOKUP(O17,'附件一之1-開班數'!$A$7:$B$66,2,0)&amp;"、"&amp;VLOOKUP(P17,'附件一之1-開班數'!$A$7:$B$66,2,0)&amp;"、"&amp;VLOOKUP(Q17,'附件一之1-開班數'!$A$7:$B$66,2,0),IF(D17="","","學生無班級"))))))),"有班級不存在,或跳格輸入")</f>
        <v/>
      </c>
      <c r="S17" s="10">
        <f t="shared" si="2"/>
        <v>1</v>
      </c>
      <c r="T17" s="10">
        <f t="shared" si="3"/>
        <v>1</v>
      </c>
      <c r="U17" s="10">
        <f t="shared" si="4"/>
        <v>1</v>
      </c>
      <c r="V17" s="10">
        <f t="shared" si="5"/>
        <v>1</v>
      </c>
      <c r="W17" s="10">
        <f t="shared" si="6"/>
        <v>3</v>
      </c>
      <c r="X17" s="10">
        <f t="shared" si="7"/>
        <v>3</v>
      </c>
      <c r="Y17" s="10">
        <f>IF(M17="",0,IF(K17=1,VLOOKUP(M17,'附件一之1-開班數'!$A$7:$V$66,7,FALSE),0))</f>
        <v>0</v>
      </c>
      <c r="Z17" s="10">
        <f>IF(N17="",0,IF(K17=1,VLOOKUP(N17,'附件一之1-開班數'!$A$7:$V$66,7,FALSE),0))</f>
        <v>0</v>
      </c>
      <c r="AA17" s="10">
        <f>IF(O17="",0,IF(K17=1,VLOOKUP(O17,'附件一之1-開班數'!$A$7:$V$66,7,FALSE),0))</f>
        <v>0</v>
      </c>
      <c r="AB17" s="10">
        <f>IF(P17="",0,IF(K17=1,VLOOKUP(P17,'附件一之1-開班數'!$A$7:$V$66,7,FALSE),0))</f>
        <v>0</v>
      </c>
      <c r="AC17" s="10">
        <f>IF(Q17="",0,IF(K17=1,VLOOKUP(Q17,'附件一之1-開班數'!$A$7:$V$66,7,FALSE),0))</f>
        <v>0</v>
      </c>
    </row>
    <row r="18" spans="1:29" x14ac:dyDescent="0.3">
      <c r="A18" s="128" t="str">
        <f t="shared" si="1"/>
        <v/>
      </c>
      <c r="B18" s="14"/>
      <c r="C18" s="14"/>
      <c r="D18" s="14"/>
      <c r="E18" s="14"/>
      <c r="F18" s="166"/>
      <c r="G18" s="173"/>
      <c r="H18" s="14"/>
      <c r="I18" s="14"/>
      <c r="J18" s="14"/>
      <c r="K18" s="166"/>
      <c r="L18" s="175"/>
      <c r="M18" s="171"/>
      <c r="N18" s="92"/>
      <c r="O18" s="92"/>
      <c r="P18" s="92"/>
      <c r="Q18" s="172"/>
      <c r="R18" s="176" t="str">
        <f>IFERROR(IF(COUNTIF(M18:Q18,M18)+COUNTIF(M18:Q18,N18)+COUNTIF(M18:Q18,O18)+COUNTIF(M18:Q18,P18)+COUNTIF(M18:Q18,Q18)-COUNT(M18:Q18)&lt;&gt;0,"學生班級重複",IF(COUNT(M18:Q18)=1,VLOOKUP(M18,'附件一之1-開班數'!$A$7:$B$66,2,0),IF(COUNT(M18:Q18)=2,VLOOKUP(M18,'附件一之1-開班數'!$A$7:$B$66,2,0)&amp;"、"&amp;VLOOKUP(N18,'附件一之1-開班數'!$A$7:$B$66,2,0),IF(COUNT(M18:Q18)=3,VLOOKUP(M18,'附件一之1-開班數'!$A$7:$B$66,2,0)&amp;"、"&amp;VLOOKUP(N18,'附件一之1-開班數'!$A$7:$B$66,2,0)&amp;"、"&amp;VLOOKUP(O18,'附件一之1-開班數'!$A$7:$B$66,2,0),IF(COUNT(M18:Q18)=4,VLOOKUP(M18,'附件一之1-開班數'!$A$7:$B$66,2,0)&amp;"、"&amp;VLOOKUP(N18,'附件一之1-開班數'!$A$7:$B$66,2,0)&amp;"、"&amp;VLOOKUP(O18,'附件一之1-開班數'!$A$7:$B$66,2,0)&amp;"、"&amp;VLOOKUP(P18,'附件一之1-開班數'!$A$7:$B$66,2,0),IF(COUNT(M18:Q18)=5,VLOOKUP(M18,'附件一之1-開班數'!$A$7:$B$66,2,0)&amp;"、"&amp;VLOOKUP(N18,'附件一之1-開班數'!$A$7:$B$66,2,0)&amp;"、"&amp;VLOOKUP(O18,'附件一之1-開班數'!$A$7:$B$66,2,0)&amp;"、"&amp;VLOOKUP(P18,'附件一之1-開班數'!$A$7:$B$66,2,0)&amp;"、"&amp;VLOOKUP(Q18,'附件一之1-開班數'!$A$7:$B$66,2,0),IF(D18="","","學生無班級"))))))),"有班級不存在,或跳格輸入")</f>
        <v/>
      </c>
      <c r="S18" s="10">
        <f t="shared" si="2"/>
        <v>1</v>
      </c>
      <c r="T18" s="10">
        <f t="shared" si="3"/>
        <v>1</v>
      </c>
      <c r="U18" s="10">
        <f t="shared" si="4"/>
        <v>1</v>
      </c>
      <c r="V18" s="10">
        <f t="shared" si="5"/>
        <v>1</v>
      </c>
      <c r="W18" s="10">
        <f t="shared" si="6"/>
        <v>3</v>
      </c>
      <c r="X18" s="10">
        <f t="shared" si="7"/>
        <v>3</v>
      </c>
      <c r="Y18" s="10">
        <f>IF(M18="",0,IF(K18=1,VLOOKUP(M18,'附件一之1-開班數'!$A$7:$V$66,7,FALSE),0))</f>
        <v>0</v>
      </c>
      <c r="Z18" s="10">
        <f>IF(N18="",0,IF(K18=1,VLOOKUP(N18,'附件一之1-開班數'!$A$7:$V$66,7,FALSE),0))</f>
        <v>0</v>
      </c>
      <c r="AA18" s="10">
        <f>IF(O18="",0,IF(K18=1,VLOOKUP(O18,'附件一之1-開班數'!$A$7:$V$66,7,FALSE),0))</f>
        <v>0</v>
      </c>
      <c r="AB18" s="10">
        <f>IF(P18="",0,IF(K18=1,VLOOKUP(P18,'附件一之1-開班數'!$A$7:$V$66,7,FALSE),0))</f>
        <v>0</v>
      </c>
      <c r="AC18" s="10">
        <f>IF(Q18="",0,IF(K18=1,VLOOKUP(Q18,'附件一之1-開班數'!$A$7:$V$66,7,FALSE),0))</f>
        <v>0</v>
      </c>
    </row>
    <row r="19" spans="1:29" x14ac:dyDescent="0.3">
      <c r="A19" s="128" t="str">
        <f t="shared" si="1"/>
        <v/>
      </c>
      <c r="B19" s="14"/>
      <c r="C19" s="14"/>
      <c r="D19" s="14"/>
      <c r="E19" s="14"/>
      <c r="F19" s="166"/>
      <c r="G19" s="173"/>
      <c r="H19" s="14"/>
      <c r="I19" s="14"/>
      <c r="J19" s="14"/>
      <c r="K19" s="166"/>
      <c r="L19" s="175"/>
      <c r="M19" s="171"/>
      <c r="N19" s="92"/>
      <c r="O19" s="92"/>
      <c r="P19" s="92"/>
      <c r="Q19" s="172"/>
      <c r="R19" s="176" t="str">
        <f>IFERROR(IF(COUNTIF(M19:Q19,M19)+COUNTIF(M19:Q19,N19)+COUNTIF(M19:Q19,O19)+COUNTIF(M19:Q19,P19)+COUNTIF(M19:Q19,Q19)-COUNT(M19:Q19)&lt;&gt;0,"學生班級重複",IF(COUNT(M19:Q19)=1,VLOOKUP(M19,'附件一之1-開班數'!$A$7:$B$66,2,0),IF(COUNT(M19:Q19)=2,VLOOKUP(M19,'附件一之1-開班數'!$A$7:$B$66,2,0)&amp;"、"&amp;VLOOKUP(N19,'附件一之1-開班數'!$A$7:$B$66,2,0),IF(COUNT(M19:Q19)=3,VLOOKUP(M19,'附件一之1-開班數'!$A$7:$B$66,2,0)&amp;"、"&amp;VLOOKUP(N19,'附件一之1-開班數'!$A$7:$B$66,2,0)&amp;"、"&amp;VLOOKUP(O19,'附件一之1-開班數'!$A$7:$B$66,2,0),IF(COUNT(M19:Q19)=4,VLOOKUP(M19,'附件一之1-開班數'!$A$7:$B$66,2,0)&amp;"、"&amp;VLOOKUP(N19,'附件一之1-開班數'!$A$7:$B$66,2,0)&amp;"、"&amp;VLOOKUP(O19,'附件一之1-開班數'!$A$7:$B$66,2,0)&amp;"、"&amp;VLOOKUP(P19,'附件一之1-開班數'!$A$7:$B$66,2,0),IF(COUNT(M19:Q19)=5,VLOOKUP(M19,'附件一之1-開班數'!$A$7:$B$66,2,0)&amp;"、"&amp;VLOOKUP(N19,'附件一之1-開班數'!$A$7:$B$66,2,0)&amp;"、"&amp;VLOOKUP(O19,'附件一之1-開班數'!$A$7:$B$66,2,0)&amp;"、"&amp;VLOOKUP(P19,'附件一之1-開班數'!$A$7:$B$66,2,0)&amp;"、"&amp;VLOOKUP(Q19,'附件一之1-開班數'!$A$7:$B$66,2,0),IF(D19="","","學生無班級"))))))),"有班級不存在,或跳格輸入")</f>
        <v/>
      </c>
      <c r="S19" s="10">
        <f t="shared" si="2"/>
        <v>1</v>
      </c>
      <c r="T19" s="10">
        <f t="shared" si="3"/>
        <v>1</v>
      </c>
      <c r="U19" s="10">
        <f t="shared" si="4"/>
        <v>1</v>
      </c>
      <c r="V19" s="10">
        <f t="shared" si="5"/>
        <v>1</v>
      </c>
      <c r="W19" s="10">
        <f t="shared" si="6"/>
        <v>3</v>
      </c>
      <c r="X19" s="10">
        <f t="shared" si="7"/>
        <v>3</v>
      </c>
      <c r="Y19" s="10">
        <f>IF(M19="",0,IF(K19=1,VLOOKUP(M19,'附件一之1-開班數'!$A$7:$V$66,7,FALSE),0))</f>
        <v>0</v>
      </c>
      <c r="Z19" s="10">
        <f>IF(N19="",0,IF(K19=1,VLOOKUP(N19,'附件一之1-開班數'!$A$7:$V$66,7,FALSE),0))</f>
        <v>0</v>
      </c>
      <c r="AA19" s="10">
        <f>IF(O19="",0,IF(K19=1,VLOOKUP(O19,'附件一之1-開班數'!$A$7:$V$66,7,FALSE),0))</f>
        <v>0</v>
      </c>
      <c r="AB19" s="10">
        <f>IF(P19="",0,IF(K19=1,VLOOKUP(P19,'附件一之1-開班數'!$A$7:$V$66,7,FALSE),0))</f>
        <v>0</v>
      </c>
      <c r="AC19" s="10">
        <f>IF(Q19="",0,IF(K19=1,VLOOKUP(Q19,'附件一之1-開班數'!$A$7:$V$66,7,FALSE),0))</f>
        <v>0</v>
      </c>
    </row>
    <row r="20" spans="1:29" x14ac:dyDescent="0.3">
      <c r="A20" s="128" t="str">
        <f t="shared" si="1"/>
        <v/>
      </c>
      <c r="B20" s="14"/>
      <c r="C20" s="14"/>
      <c r="D20" s="14"/>
      <c r="E20" s="14"/>
      <c r="F20" s="166"/>
      <c r="G20" s="173"/>
      <c r="H20" s="14"/>
      <c r="I20" s="14"/>
      <c r="J20" s="14"/>
      <c r="K20" s="166"/>
      <c r="L20" s="175"/>
      <c r="M20" s="171"/>
      <c r="N20" s="92"/>
      <c r="O20" s="92"/>
      <c r="P20" s="92"/>
      <c r="Q20" s="172"/>
      <c r="R20" s="176" t="str">
        <f>IFERROR(IF(COUNTIF(M20:Q20,M20)+COUNTIF(M20:Q20,N20)+COUNTIF(M20:Q20,O20)+COUNTIF(M20:Q20,P20)+COUNTIF(M20:Q20,Q20)-COUNT(M20:Q20)&lt;&gt;0,"學生班級重複",IF(COUNT(M20:Q20)=1,VLOOKUP(M20,'附件一之1-開班數'!$A$7:$B$66,2,0),IF(COUNT(M20:Q20)=2,VLOOKUP(M20,'附件一之1-開班數'!$A$7:$B$66,2,0)&amp;"、"&amp;VLOOKUP(N20,'附件一之1-開班數'!$A$7:$B$66,2,0),IF(COUNT(M20:Q20)=3,VLOOKUP(M20,'附件一之1-開班數'!$A$7:$B$66,2,0)&amp;"、"&amp;VLOOKUP(N20,'附件一之1-開班數'!$A$7:$B$66,2,0)&amp;"、"&amp;VLOOKUP(O20,'附件一之1-開班數'!$A$7:$B$66,2,0),IF(COUNT(M20:Q20)=4,VLOOKUP(M20,'附件一之1-開班數'!$A$7:$B$66,2,0)&amp;"、"&amp;VLOOKUP(N20,'附件一之1-開班數'!$A$7:$B$66,2,0)&amp;"、"&amp;VLOOKUP(O20,'附件一之1-開班數'!$A$7:$B$66,2,0)&amp;"、"&amp;VLOOKUP(P20,'附件一之1-開班數'!$A$7:$B$66,2,0),IF(COUNT(M20:Q20)=5,VLOOKUP(M20,'附件一之1-開班數'!$A$7:$B$66,2,0)&amp;"、"&amp;VLOOKUP(N20,'附件一之1-開班數'!$A$7:$B$66,2,0)&amp;"、"&amp;VLOOKUP(O20,'附件一之1-開班數'!$A$7:$B$66,2,0)&amp;"、"&amp;VLOOKUP(P20,'附件一之1-開班數'!$A$7:$B$66,2,0)&amp;"、"&amp;VLOOKUP(Q20,'附件一之1-開班數'!$A$7:$B$66,2,0),IF(D20="","","學生無班級"))))))),"有班級不存在,或跳格輸入")</f>
        <v/>
      </c>
      <c r="S20" s="10">
        <f t="shared" si="2"/>
        <v>1</v>
      </c>
      <c r="T20" s="10">
        <f t="shared" si="3"/>
        <v>1</v>
      </c>
      <c r="U20" s="10">
        <f t="shared" si="4"/>
        <v>1</v>
      </c>
      <c r="V20" s="10">
        <f t="shared" si="5"/>
        <v>1</v>
      </c>
      <c r="W20" s="10">
        <f t="shared" si="6"/>
        <v>3</v>
      </c>
      <c r="X20" s="10">
        <f t="shared" si="7"/>
        <v>3</v>
      </c>
      <c r="Y20" s="10">
        <f>IF(M20="",0,IF(K20=1,VLOOKUP(M20,'附件一之1-開班數'!$A$7:$V$66,7,FALSE),0))</f>
        <v>0</v>
      </c>
      <c r="Z20" s="10">
        <f>IF(N20="",0,IF(K20=1,VLOOKUP(N20,'附件一之1-開班數'!$A$7:$V$66,7,FALSE),0))</f>
        <v>0</v>
      </c>
      <c r="AA20" s="10">
        <f>IF(O20="",0,IF(K20=1,VLOOKUP(O20,'附件一之1-開班數'!$A$7:$V$66,7,FALSE),0))</f>
        <v>0</v>
      </c>
      <c r="AB20" s="10">
        <f>IF(P20="",0,IF(K20=1,VLOOKUP(P20,'附件一之1-開班數'!$A$7:$V$66,7,FALSE),0))</f>
        <v>0</v>
      </c>
      <c r="AC20" s="10">
        <f>IF(Q20="",0,IF(K20=1,VLOOKUP(Q20,'附件一之1-開班數'!$A$7:$V$66,7,FALSE),0))</f>
        <v>0</v>
      </c>
    </row>
    <row r="21" spans="1:29" x14ac:dyDescent="0.3">
      <c r="A21" s="128" t="str">
        <f t="shared" si="1"/>
        <v/>
      </c>
      <c r="B21" s="14"/>
      <c r="C21" s="14"/>
      <c r="D21" s="14"/>
      <c r="E21" s="14"/>
      <c r="F21" s="166"/>
      <c r="G21" s="173"/>
      <c r="H21" s="14"/>
      <c r="I21" s="14"/>
      <c r="J21" s="14"/>
      <c r="K21" s="166"/>
      <c r="L21" s="175"/>
      <c r="M21" s="171"/>
      <c r="N21" s="92"/>
      <c r="O21" s="92"/>
      <c r="P21" s="92"/>
      <c r="Q21" s="172"/>
      <c r="R21" s="176" t="str">
        <f>IFERROR(IF(COUNTIF(M21:Q21,M21)+COUNTIF(M21:Q21,N21)+COUNTIF(M21:Q21,O21)+COUNTIF(M21:Q21,P21)+COUNTIF(M21:Q21,Q21)-COUNT(M21:Q21)&lt;&gt;0,"學生班級重複",IF(COUNT(M21:Q21)=1,VLOOKUP(M21,'附件一之1-開班數'!$A$7:$B$66,2,0),IF(COUNT(M21:Q21)=2,VLOOKUP(M21,'附件一之1-開班數'!$A$7:$B$66,2,0)&amp;"、"&amp;VLOOKUP(N21,'附件一之1-開班數'!$A$7:$B$66,2,0),IF(COUNT(M21:Q21)=3,VLOOKUP(M21,'附件一之1-開班數'!$A$7:$B$66,2,0)&amp;"、"&amp;VLOOKUP(N21,'附件一之1-開班數'!$A$7:$B$66,2,0)&amp;"、"&amp;VLOOKUP(O21,'附件一之1-開班數'!$A$7:$B$66,2,0),IF(COUNT(M21:Q21)=4,VLOOKUP(M21,'附件一之1-開班數'!$A$7:$B$66,2,0)&amp;"、"&amp;VLOOKUP(N21,'附件一之1-開班數'!$A$7:$B$66,2,0)&amp;"、"&amp;VLOOKUP(O21,'附件一之1-開班數'!$A$7:$B$66,2,0)&amp;"、"&amp;VLOOKUP(P21,'附件一之1-開班數'!$A$7:$B$66,2,0),IF(COUNT(M21:Q21)=5,VLOOKUP(M21,'附件一之1-開班數'!$A$7:$B$66,2,0)&amp;"、"&amp;VLOOKUP(N21,'附件一之1-開班數'!$A$7:$B$66,2,0)&amp;"、"&amp;VLOOKUP(O21,'附件一之1-開班數'!$A$7:$B$66,2,0)&amp;"、"&amp;VLOOKUP(P21,'附件一之1-開班數'!$A$7:$B$66,2,0)&amp;"、"&amp;VLOOKUP(Q21,'附件一之1-開班數'!$A$7:$B$66,2,0),IF(D21="","","學生無班級"))))))),"有班級不存在,或跳格輸入")</f>
        <v/>
      </c>
      <c r="S21" s="10">
        <f t="shared" si="2"/>
        <v>1</v>
      </c>
      <c r="T21" s="10">
        <f t="shared" si="3"/>
        <v>1</v>
      </c>
      <c r="U21" s="10">
        <f t="shared" si="4"/>
        <v>1</v>
      </c>
      <c r="V21" s="10">
        <f t="shared" si="5"/>
        <v>1</v>
      </c>
      <c r="W21" s="10">
        <f t="shared" si="6"/>
        <v>3</v>
      </c>
      <c r="X21" s="10">
        <f t="shared" si="7"/>
        <v>3</v>
      </c>
      <c r="Y21" s="10">
        <f>IF(M21="",0,IF(K21=1,VLOOKUP(M21,'附件一之1-開班數'!$A$7:$V$66,7,FALSE),0))</f>
        <v>0</v>
      </c>
      <c r="Z21" s="10">
        <f>IF(N21="",0,IF(K21=1,VLOOKUP(N21,'附件一之1-開班數'!$A$7:$V$66,7,FALSE),0))</f>
        <v>0</v>
      </c>
      <c r="AA21" s="10">
        <f>IF(O21="",0,IF(K21=1,VLOOKUP(O21,'附件一之1-開班數'!$A$7:$V$66,7,FALSE),0))</f>
        <v>0</v>
      </c>
      <c r="AB21" s="10">
        <f>IF(P21="",0,IF(K21=1,VLOOKUP(P21,'附件一之1-開班數'!$A$7:$V$66,7,FALSE),0))</f>
        <v>0</v>
      </c>
      <c r="AC21" s="10">
        <f>IF(Q21="",0,IF(K21=1,VLOOKUP(Q21,'附件一之1-開班數'!$A$7:$V$66,7,FALSE),0))</f>
        <v>0</v>
      </c>
    </row>
    <row r="22" spans="1:29" x14ac:dyDescent="0.3">
      <c r="A22" s="128" t="str">
        <f t="shared" si="1"/>
        <v/>
      </c>
      <c r="B22" s="14"/>
      <c r="C22" s="14"/>
      <c r="D22" s="14"/>
      <c r="E22" s="14"/>
      <c r="F22" s="166"/>
      <c r="G22" s="173"/>
      <c r="H22" s="14"/>
      <c r="I22" s="14"/>
      <c r="J22" s="14"/>
      <c r="K22" s="166"/>
      <c r="L22" s="175"/>
      <c r="M22" s="171"/>
      <c r="N22" s="92"/>
      <c r="O22" s="92"/>
      <c r="P22" s="92"/>
      <c r="Q22" s="172"/>
      <c r="R22" s="176" t="str">
        <f>IFERROR(IF(COUNTIF(M22:Q22,M22)+COUNTIF(M22:Q22,N22)+COUNTIF(M22:Q22,O22)+COUNTIF(M22:Q22,P22)+COUNTIF(M22:Q22,Q22)-COUNT(M22:Q22)&lt;&gt;0,"學生班級重複",IF(COUNT(M22:Q22)=1,VLOOKUP(M22,'附件一之1-開班數'!$A$7:$B$66,2,0),IF(COUNT(M22:Q22)=2,VLOOKUP(M22,'附件一之1-開班數'!$A$7:$B$66,2,0)&amp;"、"&amp;VLOOKUP(N22,'附件一之1-開班數'!$A$7:$B$66,2,0),IF(COUNT(M22:Q22)=3,VLOOKUP(M22,'附件一之1-開班數'!$A$7:$B$66,2,0)&amp;"、"&amp;VLOOKUP(N22,'附件一之1-開班數'!$A$7:$B$66,2,0)&amp;"、"&amp;VLOOKUP(O22,'附件一之1-開班數'!$A$7:$B$66,2,0),IF(COUNT(M22:Q22)=4,VLOOKUP(M22,'附件一之1-開班數'!$A$7:$B$66,2,0)&amp;"、"&amp;VLOOKUP(N22,'附件一之1-開班數'!$A$7:$B$66,2,0)&amp;"、"&amp;VLOOKUP(O22,'附件一之1-開班數'!$A$7:$B$66,2,0)&amp;"、"&amp;VLOOKUP(P22,'附件一之1-開班數'!$A$7:$B$66,2,0),IF(COUNT(M22:Q22)=5,VLOOKUP(M22,'附件一之1-開班數'!$A$7:$B$66,2,0)&amp;"、"&amp;VLOOKUP(N22,'附件一之1-開班數'!$A$7:$B$66,2,0)&amp;"、"&amp;VLOOKUP(O22,'附件一之1-開班數'!$A$7:$B$66,2,0)&amp;"、"&amp;VLOOKUP(P22,'附件一之1-開班數'!$A$7:$B$66,2,0)&amp;"、"&amp;VLOOKUP(Q22,'附件一之1-開班數'!$A$7:$B$66,2,0),IF(D22="","","學生無班級"))))))),"有班級不存在,或跳格輸入")</f>
        <v/>
      </c>
      <c r="S22" s="10">
        <f t="shared" si="2"/>
        <v>1</v>
      </c>
      <c r="T22" s="10">
        <f t="shared" si="3"/>
        <v>1</v>
      </c>
      <c r="U22" s="10">
        <f t="shared" si="4"/>
        <v>1</v>
      </c>
      <c r="V22" s="10">
        <f t="shared" si="5"/>
        <v>1</v>
      </c>
      <c r="W22" s="10">
        <f t="shared" si="6"/>
        <v>3</v>
      </c>
      <c r="X22" s="10">
        <f t="shared" si="7"/>
        <v>3</v>
      </c>
      <c r="Y22" s="10">
        <f>IF(M22="",0,IF(K22=1,VLOOKUP(M22,'附件一之1-開班數'!$A$7:$V$66,7,FALSE),0))</f>
        <v>0</v>
      </c>
      <c r="Z22" s="10">
        <f>IF(N22="",0,IF(K22=1,VLOOKUP(N22,'附件一之1-開班數'!$A$7:$V$66,7,FALSE),0))</f>
        <v>0</v>
      </c>
      <c r="AA22" s="10">
        <f>IF(O22="",0,IF(K22=1,VLOOKUP(O22,'附件一之1-開班數'!$A$7:$V$66,7,FALSE),0))</f>
        <v>0</v>
      </c>
      <c r="AB22" s="10">
        <f>IF(P22="",0,IF(K22=1,VLOOKUP(P22,'附件一之1-開班數'!$A$7:$V$66,7,FALSE),0))</f>
        <v>0</v>
      </c>
      <c r="AC22" s="10">
        <f>IF(Q22="",0,IF(K22=1,VLOOKUP(Q22,'附件一之1-開班數'!$A$7:$V$66,7,FALSE),0))</f>
        <v>0</v>
      </c>
    </row>
    <row r="23" spans="1:29" x14ac:dyDescent="0.3">
      <c r="A23" s="128" t="str">
        <f t="shared" si="1"/>
        <v/>
      </c>
      <c r="B23" s="14"/>
      <c r="C23" s="14"/>
      <c r="D23" s="14"/>
      <c r="E23" s="14"/>
      <c r="F23" s="166"/>
      <c r="G23" s="173"/>
      <c r="H23" s="14"/>
      <c r="I23" s="14"/>
      <c r="J23" s="14"/>
      <c r="K23" s="166"/>
      <c r="L23" s="175"/>
      <c r="M23" s="171"/>
      <c r="N23" s="92"/>
      <c r="O23" s="92"/>
      <c r="P23" s="92"/>
      <c r="Q23" s="172"/>
      <c r="R23" s="176" t="str">
        <f>IFERROR(IF(COUNTIF(M23:Q23,M23)+COUNTIF(M23:Q23,N23)+COUNTIF(M23:Q23,O23)+COUNTIF(M23:Q23,P23)+COUNTIF(M23:Q23,Q23)-COUNT(M23:Q23)&lt;&gt;0,"學生班級重複",IF(COUNT(M23:Q23)=1,VLOOKUP(M23,'附件一之1-開班數'!$A$7:$B$66,2,0),IF(COUNT(M23:Q23)=2,VLOOKUP(M23,'附件一之1-開班數'!$A$7:$B$66,2,0)&amp;"、"&amp;VLOOKUP(N23,'附件一之1-開班數'!$A$7:$B$66,2,0),IF(COUNT(M23:Q23)=3,VLOOKUP(M23,'附件一之1-開班數'!$A$7:$B$66,2,0)&amp;"、"&amp;VLOOKUP(N23,'附件一之1-開班數'!$A$7:$B$66,2,0)&amp;"、"&amp;VLOOKUP(O23,'附件一之1-開班數'!$A$7:$B$66,2,0),IF(COUNT(M23:Q23)=4,VLOOKUP(M23,'附件一之1-開班數'!$A$7:$B$66,2,0)&amp;"、"&amp;VLOOKUP(N23,'附件一之1-開班數'!$A$7:$B$66,2,0)&amp;"、"&amp;VLOOKUP(O23,'附件一之1-開班數'!$A$7:$B$66,2,0)&amp;"、"&amp;VLOOKUP(P23,'附件一之1-開班數'!$A$7:$B$66,2,0),IF(COUNT(M23:Q23)=5,VLOOKUP(M23,'附件一之1-開班數'!$A$7:$B$66,2,0)&amp;"、"&amp;VLOOKUP(N23,'附件一之1-開班數'!$A$7:$B$66,2,0)&amp;"、"&amp;VLOOKUP(O23,'附件一之1-開班數'!$A$7:$B$66,2,0)&amp;"、"&amp;VLOOKUP(P23,'附件一之1-開班數'!$A$7:$B$66,2,0)&amp;"、"&amp;VLOOKUP(Q23,'附件一之1-開班數'!$A$7:$B$66,2,0),IF(D23="","","學生無班級"))))))),"有班級不存在,或跳格輸入")</f>
        <v/>
      </c>
      <c r="S23" s="10">
        <f t="shared" si="2"/>
        <v>1</v>
      </c>
      <c r="T23" s="10">
        <f t="shared" si="3"/>
        <v>1</v>
      </c>
      <c r="U23" s="10">
        <f t="shared" si="4"/>
        <v>1</v>
      </c>
      <c r="V23" s="10">
        <f t="shared" si="5"/>
        <v>1</v>
      </c>
      <c r="W23" s="10">
        <f t="shared" si="6"/>
        <v>3</v>
      </c>
      <c r="X23" s="10">
        <f t="shared" si="7"/>
        <v>3</v>
      </c>
      <c r="Y23" s="10">
        <f>IF(M23="",0,IF(K23=1,VLOOKUP(M23,'附件一之1-開班數'!$A$7:$V$66,7,FALSE),0))</f>
        <v>0</v>
      </c>
      <c r="Z23" s="10">
        <f>IF(N23="",0,IF(K23=1,VLOOKUP(N23,'附件一之1-開班數'!$A$7:$V$66,7,FALSE),0))</f>
        <v>0</v>
      </c>
      <c r="AA23" s="10">
        <f>IF(O23="",0,IF(K23=1,VLOOKUP(O23,'附件一之1-開班數'!$A$7:$V$66,7,FALSE),0))</f>
        <v>0</v>
      </c>
      <c r="AB23" s="10">
        <f>IF(P23="",0,IF(K23=1,VLOOKUP(P23,'附件一之1-開班數'!$A$7:$V$66,7,FALSE),0))</f>
        <v>0</v>
      </c>
      <c r="AC23" s="10">
        <f>IF(Q23="",0,IF(K23=1,VLOOKUP(Q23,'附件一之1-開班數'!$A$7:$V$66,7,FALSE),0))</f>
        <v>0</v>
      </c>
    </row>
    <row r="24" spans="1:29" x14ac:dyDescent="0.3">
      <c r="A24" s="128" t="str">
        <f t="shared" si="1"/>
        <v/>
      </c>
      <c r="B24" s="14"/>
      <c r="C24" s="14"/>
      <c r="D24" s="14"/>
      <c r="E24" s="14"/>
      <c r="F24" s="166"/>
      <c r="G24" s="173"/>
      <c r="H24" s="14"/>
      <c r="I24" s="14"/>
      <c r="J24" s="14"/>
      <c r="K24" s="166"/>
      <c r="L24" s="175"/>
      <c r="M24" s="171"/>
      <c r="N24" s="92"/>
      <c r="O24" s="92"/>
      <c r="P24" s="92"/>
      <c r="Q24" s="172"/>
      <c r="R24" s="176" t="str">
        <f>IFERROR(IF(COUNTIF(M24:Q24,M24)+COUNTIF(M24:Q24,N24)+COUNTIF(M24:Q24,O24)+COUNTIF(M24:Q24,P24)+COUNTIF(M24:Q24,Q24)-COUNT(M24:Q24)&lt;&gt;0,"學生班級重複",IF(COUNT(M24:Q24)=1,VLOOKUP(M24,'附件一之1-開班數'!$A$7:$B$66,2,0),IF(COUNT(M24:Q24)=2,VLOOKUP(M24,'附件一之1-開班數'!$A$7:$B$66,2,0)&amp;"、"&amp;VLOOKUP(N24,'附件一之1-開班數'!$A$7:$B$66,2,0),IF(COUNT(M24:Q24)=3,VLOOKUP(M24,'附件一之1-開班數'!$A$7:$B$66,2,0)&amp;"、"&amp;VLOOKUP(N24,'附件一之1-開班數'!$A$7:$B$66,2,0)&amp;"、"&amp;VLOOKUP(O24,'附件一之1-開班數'!$A$7:$B$66,2,0),IF(COUNT(M24:Q24)=4,VLOOKUP(M24,'附件一之1-開班數'!$A$7:$B$66,2,0)&amp;"、"&amp;VLOOKUP(N24,'附件一之1-開班數'!$A$7:$B$66,2,0)&amp;"、"&amp;VLOOKUP(O24,'附件一之1-開班數'!$A$7:$B$66,2,0)&amp;"、"&amp;VLOOKUP(P24,'附件一之1-開班數'!$A$7:$B$66,2,0),IF(COUNT(M24:Q24)=5,VLOOKUP(M24,'附件一之1-開班數'!$A$7:$B$66,2,0)&amp;"、"&amp;VLOOKUP(N24,'附件一之1-開班數'!$A$7:$B$66,2,0)&amp;"、"&amp;VLOOKUP(O24,'附件一之1-開班數'!$A$7:$B$66,2,0)&amp;"、"&amp;VLOOKUP(P24,'附件一之1-開班數'!$A$7:$B$66,2,0)&amp;"、"&amp;VLOOKUP(Q24,'附件一之1-開班數'!$A$7:$B$66,2,0),IF(D24="","","學生無班級"))))))),"有班級不存在,或跳格輸入")</f>
        <v/>
      </c>
      <c r="S24" s="10">
        <f t="shared" si="2"/>
        <v>1</v>
      </c>
      <c r="T24" s="10">
        <f t="shared" si="3"/>
        <v>1</v>
      </c>
      <c r="U24" s="10">
        <f t="shared" si="4"/>
        <v>1</v>
      </c>
      <c r="V24" s="10">
        <f t="shared" si="5"/>
        <v>1</v>
      </c>
      <c r="W24" s="10">
        <f t="shared" si="6"/>
        <v>3</v>
      </c>
      <c r="X24" s="10">
        <f t="shared" si="7"/>
        <v>3</v>
      </c>
      <c r="Y24" s="10">
        <f>IF(M24="",0,IF(K24=1,VLOOKUP(M24,'附件一之1-開班數'!$A$7:$V$66,7,FALSE),0))</f>
        <v>0</v>
      </c>
      <c r="Z24" s="10">
        <f>IF(N24="",0,IF(K24=1,VLOOKUP(N24,'附件一之1-開班數'!$A$7:$V$66,7,FALSE),0))</f>
        <v>0</v>
      </c>
      <c r="AA24" s="10">
        <f>IF(O24="",0,IF(K24=1,VLOOKUP(O24,'附件一之1-開班數'!$A$7:$V$66,7,FALSE),0))</f>
        <v>0</v>
      </c>
      <c r="AB24" s="10">
        <f>IF(P24="",0,IF(K24=1,VLOOKUP(P24,'附件一之1-開班數'!$A$7:$V$66,7,FALSE),0))</f>
        <v>0</v>
      </c>
      <c r="AC24" s="10">
        <f>IF(Q24="",0,IF(K24=1,VLOOKUP(Q24,'附件一之1-開班數'!$A$7:$V$66,7,FALSE),0))</f>
        <v>0</v>
      </c>
    </row>
    <row r="25" spans="1:29" x14ac:dyDescent="0.3">
      <c r="A25" s="128" t="str">
        <f t="shared" si="1"/>
        <v/>
      </c>
      <c r="B25" s="14"/>
      <c r="C25" s="14"/>
      <c r="D25" s="14"/>
      <c r="E25" s="14"/>
      <c r="F25" s="166"/>
      <c r="G25" s="173"/>
      <c r="H25" s="14"/>
      <c r="I25" s="14"/>
      <c r="J25" s="14"/>
      <c r="K25" s="166"/>
      <c r="L25" s="175"/>
      <c r="M25" s="171"/>
      <c r="N25" s="92"/>
      <c r="O25" s="92"/>
      <c r="P25" s="92"/>
      <c r="Q25" s="172"/>
      <c r="R25" s="176" t="str">
        <f>IFERROR(IF(COUNTIF(M25:Q25,M25)+COUNTIF(M25:Q25,N25)+COUNTIF(M25:Q25,O25)+COUNTIF(M25:Q25,P25)+COUNTIF(M25:Q25,Q25)-COUNT(M25:Q25)&lt;&gt;0,"學生班級重複",IF(COUNT(M25:Q25)=1,VLOOKUP(M25,'附件一之1-開班數'!$A$7:$B$66,2,0),IF(COUNT(M25:Q25)=2,VLOOKUP(M25,'附件一之1-開班數'!$A$7:$B$66,2,0)&amp;"、"&amp;VLOOKUP(N25,'附件一之1-開班數'!$A$7:$B$66,2,0),IF(COUNT(M25:Q25)=3,VLOOKUP(M25,'附件一之1-開班數'!$A$7:$B$66,2,0)&amp;"、"&amp;VLOOKUP(N25,'附件一之1-開班數'!$A$7:$B$66,2,0)&amp;"、"&amp;VLOOKUP(O25,'附件一之1-開班數'!$A$7:$B$66,2,0),IF(COUNT(M25:Q25)=4,VLOOKUP(M25,'附件一之1-開班數'!$A$7:$B$66,2,0)&amp;"、"&amp;VLOOKUP(N25,'附件一之1-開班數'!$A$7:$B$66,2,0)&amp;"、"&amp;VLOOKUP(O25,'附件一之1-開班數'!$A$7:$B$66,2,0)&amp;"、"&amp;VLOOKUP(P25,'附件一之1-開班數'!$A$7:$B$66,2,0),IF(COUNT(M25:Q25)=5,VLOOKUP(M25,'附件一之1-開班數'!$A$7:$B$66,2,0)&amp;"、"&amp;VLOOKUP(N25,'附件一之1-開班數'!$A$7:$B$66,2,0)&amp;"、"&amp;VLOOKUP(O25,'附件一之1-開班數'!$A$7:$B$66,2,0)&amp;"、"&amp;VLOOKUP(P25,'附件一之1-開班數'!$A$7:$B$66,2,0)&amp;"、"&amp;VLOOKUP(Q25,'附件一之1-開班數'!$A$7:$B$66,2,0),IF(D25="","","學生無班級"))))))),"有班級不存在,或跳格輸入")</f>
        <v/>
      </c>
      <c r="S25" s="10">
        <f t="shared" si="2"/>
        <v>1</v>
      </c>
      <c r="T25" s="10">
        <f t="shared" si="3"/>
        <v>1</v>
      </c>
      <c r="U25" s="10">
        <f t="shared" si="4"/>
        <v>1</v>
      </c>
      <c r="V25" s="10">
        <f t="shared" si="5"/>
        <v>1</v>
      </c>
      <c r="W25" s="10">
        <f t="shared" si="6"/>
        <v>3</v>
      </c>
      <c r="X25" s="10">
        <f t="shared" si="7"/>
        <v>3</v>
      </c>
      <c r="Y25" s="10">
        <f>IF(M25="",0,IF(K25=1,VLOOKUP(M25,'附件一之1-開班數'!$A$7:$V$66,7,FALSE),0))</f>
        <v>0</v>
      </c>
      <c r="Z25" s="10">
        <f>IF(N25="",0,IF(K25=1,VLOOKUP(N25,'附件一之1-開班數'!$A$7:$V$66,7,FALSE),0))</f>
        <v>0</v>
      </c>
      <c r="AA25" s="10">
        <f>IF(O25="",0,IF(K25=1,VLOOKUP(O25,'附件一之1-開班數'!$A$7:$V$66,7,FALSE),0))</f>
        <v>0</v>
      </c>
      <c r="AB25" s="10">
        <f>IF(P25="",0,IF(K25=1,VLOOKUP(P25,'附件一之1-開班數'!$A$7:$V$66,7,FALSE),0))</f>
        <v>0</v>
      </c>
      <c r="AC25" s="10">
        <f>IF(Q25="",0,IF(K25=1,VLOOKUP(Q25,'附件一之1-開班數'!$A$7:$V$66,7,FALSE),0))</f>
        <v>0</v>
      </c>
    </row>
    <row r="26" spans="1:29" x14ac:dyDescent="0.3">
      <c r="A26" s="128" t="str">
        <f t="shared" si="1"/>
        <v/>
      </c>
      <c r="B26" s="14"/>
      <c r="C26" s="14"/>
      <c r="D26" s="14"/>
      <c r="E26" s="14"/>
      <c r="F26" s="166"/>
      <c r="G26" s="173"/>
      <c r="H26" s="14"/>
      <c r="I26" s="14"/>
      <c r="J26" s="14"/>
      <c r="K26" s="166"/>
      <c r="L26" s="175"/>
      <c r="M26" s="171"/>
      <c r="N26" s="92"/>
      <c r="O26" s="92"/>
      <c r="P26" s="92"/>
      <c r="Q26" s="172"/>
      <c r="R26" s="176" t="str">
        <f>IFERROR(IF(COUNTIF(M26:Q26,M26)+COUNTIF(M26:Q26,N26)+COUNTIF(M26:Q26,O26)+COUNTIF(M26:Q26,P26)+COUNTIF(M26:Q26,Q26)-COUNT(M26:Q26)&lt;&gt;0,"學生班級重複",IF(COUNT(M26:Q26)=1,VLOOKUP(M26,'附件一之1-開班數'!$A$7:$B$66,2,0),IF(COUNT(M26:Q26)=2,VLOOKUP(M26,'附件一之1-開班數'!$A$7:$B$66,2,0)&amp;"、"&amp;VLOOKUP(N26,'附件一之1-開班數'!$A$7:$B$66,2,0),IF(COUNT(M26:Q26)=3,VLOOKUP(M26,'附件一之1-開班數'!$A$7:$B$66,2,0)&amp;"、"&amp;VLOOKUP(N26,'附件一之1-開班數'!$A$7:$B$66,2,0)&amp;"、"&amp;VLOOKUP(O26,'附件一之1-開班數'!$A$7:$B$66,2,0),IF(COUNT(M26:Q26)=4,VLOOKUP(M26,'附件一之1-開班數'!$A$7:$B$66,2,0)&amp;"、"&amp;VLOOKUP(N26,'附件一之1-開班數'!$A$7:$B$66,2,0)&amp;"、"&amp;VLOOKUP(O26,'附件一之1-開班數'!$A$7:$B$66,2,0)&amp;"、"&amp;VLOOKUP(P26,'附件一之1-開班數'!$A$7:$B$66,2,0),IF(COUNT(M26:Q26)=5,VLOOKUP(M26,'附件一之1-開班數'!$A$7:$B$66,2,0)&amp;"、"&amp;VLOOKUP(N26,'附件一之1-開班數'!$A$7:$B$66,2,0)&amp;"、"&amp;VLOOKUP(O26,'附件一之1-開班數'!$A$7:$B$66,2,0)&amp;"、"&amp;VLOOKUP(P26,'附件一之1-開班數'!$A$7:$B$66,2,0)&amp;"、"&amp;VLOOKUP(Q26,'附件一之1-開班數'!$A$7:$B$66,2,0),IF(D26="","","學生無班級"))))))),"有班級不存在,或跳格輸入")</f>
        <v/>
      </c>
      <c r="S26" s="10">
        <f t="shared" si="2"/>
        <v>1</v>
      </c>
      <c r="T26" s="10">
        <f t="shared" si="3"/>
        <v>1</v>
      </c>
      <c r="U26" s="10">
        <f t="shared" si="4"/>
        <v>1</v>
      </c>
      <c r="V26" s="10">
        <f t="shared" si="5"/>
        <v>1</v>
      </c>
      <c r="W26" s="10">
        <f t="shared" si="6"/>
        <v>3</v>
      </c>
      <c r="X26" s="10">
        <f t="shared" si="7"/>
        <v>3</v>
      </c>
      <c r="Y26" s="10">
        <f>IF(M26="",0,IF(K26=1,VLOOKUP(M26,'附件一之1-開班數'!$A$7:$V$66,7,FALSE),0))</f>
        <v>0</v>
      </c>
      <c r="Z26" s="10">
        <f>IF(N26="",0,IF(K26=1,VLOOKUP(N26,'附件一之1-開班數'!$A$7:$V$66,7,FALSE),0))</f>
        <v>0</v>
      </c>
      <c r="AA26" s="10">
        <f>IF(O26="",0,IF(K26=1,VLOOKUP(O26,'附件一之1-開班數'!$A$7:$V$66,7,FALSE),0))</f>
        <v>0</v>
      </c>
      <c r="AB26" s="10">
        <f>IF(P26="",0,IF(K26=1,VLOOKUP(P26,'附件一之1-開班數'!$A$7:$V$66,7,FALSE),0))</f>
        <v>0</v>
      </c>
      <c r="AC26" s="10">
        <f>IF(Q26="",0,IF(K26=1,VLOOKUP(Q26,'附件一之1-開班數'!$A$7:$V$66,7,FALSE),0))</f>
        <v>0</v>
      </c>
    </row>
    <row r="27" spans="1:29" x14ac:dyDescent="0.3">
      <c r="A27" s="128" t="str">
        <f t="shared" si="1"/>
        <v/>
      </c>
      <c r="B27" s="14"/>
      <c r="C27" s="14"/>
      <c r="D27" s="14"/>
      <c r="E27" s="14"/>
      <c r="F27" s="166"/>
      <c r="G27" s="173"/>
      <c r="H27" s="14"/>
      <c r="I27" s="14"/>
      <c r="J27" s="14"/>
      <c r="K27" s="166"/>
      <c r="L27" s="175"/>
      <c r="M27" s="171"/>
      <c r="N27" s="92"/>
      <c r="O27" s="92"/>
      <c r="P27" s="92"/>
      <c r="Q27" s="172"/>
      <c r="R27" s="176" t="str">
        <f>IFERROR(IF(COUNTIF(M27:Q27,M27)+COUNTIF(M27:Q27,N27)+COUNTIF(M27:Q27,O27)+COUNTIF(M27:Q27,P27)+COUNTIF(M27:Q27,Q27)-COUNT(M27:Q27)&lt;&gt;0,"學生班級重複",IF(COUNT(M27:Q27)=1,VLOOKUP(M27,'附件一之1-開班數'!$A$7:$B$66,2,0),IF(COUNT(M27:Q27)=2,VLOOKUP(M27,'附件一之1-開班數'!$A$7:$B$66,2,0)&amp;"、"&amp;VLOOKUP(N27,'附件一之1-開班數'!$A$7:$B$66,2,0),IF(COUNT(M27:Q27)=3,VLOOKUP(M27,'附件一之1-開班數'!$A$7:$B$66,2,0)&amp;"、"&amp;VLOOKUP(N27,'附件一之1-開班數'!$A$7:$B$66,2,0)&amp;"、"&amp;VLOOKUP(O27,'附件一之1-開班數'!$A$7:$B$66,2,0),IF(COUNT(M27:Q27)=4,VLOOKUP(M27,'附件一之1-開班數'!$A$7:$B$66,2,0)&amp;"、"&amp;VLOOKUP(N27,'附件一之1-開班數'!$A$7:$B$66,2,0)&amp;"、"&amp;VLOOKUP(O27,'附件一之1-開班數'!$A$7:$B$66,2,0)&amp;"、"&amp;VLOOKUP(P27,'附件一之1-開班數'!$A$7:$B$66,2,0),IF(COUNT(M27:Q27)=5,VLOOKUP(M27,'附件一之1-開班數'!$A$7:$B$66,2,0)&amp;"、"&amp;VLOOKUP(N27,'附件一之1-開班數'!$A$7:$B$66,2,0)&amp;"、"&amp;VLOOKUP(O27,'附件一之1-開班數'!$A$7:$B$66,2,0)&amp;"、"&amp;VLOOKUP(P27,'附件一之1-開班數'!$A$7:$B$66,2,0)&amp;"、"&amp;VLOOKUP(Q27,'附件一之1-開班數'!$A$7:$B$66,2,0),IF(D27="","","學生無班級"))))))),"有班級不存在,或跳格輸入")</f>
        <v/>
      </c>
      <c r="S27" s="10">
        <f t="shared" si="2"/>
        <v>1</v>
      </c>
      <c r="T27" s="10">
        <f t="shared" si="3"/>
        <v>1</v>
      </c>
      <c r="U27" s="10">
        <f t="shared" si="4"/>
        <v>1</v>
      </c>
      <c r="V27" s="10">
        <f t="shared" si="5"/>
        <v>1</v>
      </c>
      <c r="W27" s="10">
        <f t="shared" si="6"/>
        <v>3</v>
      </c>
      <c r="X27" s="10">
        <f t="shared" si="7"/>
        <v>3</v>
      </c>
      <c r="Y27" s="10">
        <f>IF(M27="",0,IF(K27=1,VLOOKUP(M27,'附件一之1-開班數'!$A$7:$V$66,7,FALSE),0))</f>
        <v>0</v>
      </c>
      <c r="Z27" s="10">
        <f>IF(N27="",0,IF(K27=1,VLOOKUP(N27,'附件一之1-開班數'!$A$7:$V$66,7,FALSE),0))</f>
        <v>0</v>
      </c>
      <c r="AA27" s="10">
        <f>IF(O27="",0,IF(K27=1,VLOOKUP(O27,'附件一之1-開班數'!$A$7:$V$66,7,FALSE),0))</f>
        <v>0</v>
      </c>
      <c r="AB27" s="10">
        <f>IF(P27="",0,IF(K27=1,VLOOKUP(P27,'附件一之1-開班數'!$A$7:$V$66,7,FALSE),0))</f>
        <v>0</v>
      </c>
      <c r="AC27" s="10">
        <f>IF(Q27="",0,IF(K27=1,VLOOKUP(Q27,'附件一之1-開班數'!$A$7:$V$66,7,FALSE),0))</f>
        <v>0</v>
      </c>
    </row>
    <row r="28" spans="1:29" x14ac:dyDescent="0.3">
      <c r="A28" s="128" t="str">
        <f t="shared" si="1"/>
        <v/>
      </c>
      <c r="B28" s="14"/>
      <c r="C28" s="14"/>
      <c r="D28" s="14"/>
      <c r="E28" s="14"/>
      <c r="F28" s="166"/>
      <c r="G28" s="173"/>
      <c r="H28" s="14"/>
      <c r="I28" s="14"/>
      <c r="J28" s="14"/>
      <c r="K28" s="166"/>
      <c r="L28" s="175"/>
      <c r="M28" s="171"/>
      <c r="N28" s="92"/>
      <c r="O28" s="92"/>
      <c r="P28" s="92"/>
      <c r="Q28" s="172"/>
      <c r="R28" s="176" t="str">
        <f>IFERROR(IF(COUNTIF(M28:Q28,M28)+COUNTIF(M28:Q28,N28)+COUNTIF(M28:Q28,O28)+COUNTIF(M28:Q28,P28)+COUNTIF(M28:Q28,Q28)-COUNT(M28:Q28)&lt;&gt;0,"學生班級重複",IF(COUNT(M28:Q28)=1,VLOOKUP(M28,'附件一之1-開班數'!$A$7:$B$66,2,0),IF(COUNT(M28:Q28)=2,VLOOKUP(M28,'附件一之1-開班數'!$A$7:$B$66,2,0)&amp;"、"&amp;VLOOKUP(N28,'附件一之1-開班數'!$A$7:$B$66,2,0),IF(COUNT(M28:Q28)=3,VLOOKUP(M28,'附件一之1-開班數'!$A$7:$B$66,2,0)&amp;"、"&amp;VLOOKUP(N28,'附件一之1-開班數'!$A$7:$B$66,2,0)&amp;"、"&amp;VLOOKUP(O28,'附件一之1-開班數'!$A$7:$B$66,2,0),IF(COUNT(M28:Q28)=4,VLOOKUP(M28,'附件一之1-開班數'!$A$7:$B$66,2,0)&amp;"、"&amp;VLOOKUP(N28,'附件一之1-開班數'!$A$7:$B$66,2,0)&amp;"、"&amp;VLOOKUP(O28,'附件一之1-開班數'!$A$7:$B$66,2,0)&amp;"、"&amp;VLOOKUP(P28,'附件一之1-開班數'!$A$7:$B$66,2,0),IF(COUNT(M28:Q28)=5,VLOOKUP(M28,'附件一之1-開班數'!$A$7:$B$66,2,0)&amp;"、"&amp;VLOOKUP(N28,'附件一之1-開班數'!$A$7:$B$66,2,0)&amp;"、"&amp;VLOOKUP(O28,'附件一之1-開班數'!$A$7:$B$66,2,0)&amp;"、"&amp;VLOOKUP(P28,'附件一之1-開班數'!$A$7:$B$66,2,0)&amp;"、"&amp;VLOOKUP(Q28,'附件一之1-開班數'!$A$7:$B$66,2,0),IF(D28="","","學生無班級"))))))),"有班級不存在,或跳格輸入")</f>
        <v/>
      </c>
      <c r="S28" s="10">
        <f t="shared" si="2"/>
        <v>1</v>
      </c>
      <c r="T28" s="10">
        <f t="shared" si="3"/>
        <v>1</v>
      </c>
      <c r="U28" s="10">
        <f t="shared" si="4"/>
        <v>1</v>
      </c>
      <c r="V28" s="10">
        <f t="shared" si="5"/>
        <v>1</v>
      </c>
      <c r="W28" s="10">
        <f t="shared" si="6"/>
        <v>3</v>
      </c>
      <c r="X28" s="10">
        <f t="shared" si="7"/>
        <v>3</v>
      </c>
      <c r="Y28" s="10">
        <f>IF(M28="",0,IF(K28=1,VLOOKUP(M28,'附件一之1-開班數'!$A$7:$V$66,7,FALSE),0))</f>
        <v>0</v>
      </c>
      <c r="Z28" s="10">
        <f>IF(N28="",0,IF(K28=1,VLOOKUP(N28,'附件一之1-開班數'!$A$7:$V$66,7,FALSE),0))</f>
        <v>0</v>
      </c>
      <c r="AA28" s="10">
        <f>IF(O28="",0,IF(K28=1,VLOOKUP(O28,'附件一之1-開班數'!$A$7:$V$66,7,FALSE),0))</f>
        <v>0</v>
      </c>
      <c r="AB28" s="10">
        <f>IF(P28="",0,IF(K28=1,VLOOKUP(P28,'附件一之1-開班數'!$A$7:$V$66,7,FALSE),0))</f>
        <v>0</v>
      </c>
      <c r="AC28" s="10">
        <f>IF(Q28="",0,IF(K28=1,VLOOKUP(Q28,'附件一之1-開班數'!$A$7:$V$66,7,FALSE),0))</f>
        <v>0</v>
      </c>
    </row>
    <row r="29" spans="1:29" x14ac:dyDescent="0.3">
      <c r="A29" s="128" t="str">
        <f t="shared" si="1"/>
        <v/>
      </c>
      <c r="B29" s="14"/>
      <c r="C29" s="14"/>
      <c r="D29" s="14"/>
      <c r="E29" s="14"/>
      <c r="F29" s="166"/>
      <c r="G29" s="173"/>
      <c r="H29" s="14"/>
      <c r="I29" s="14"/>
      <c r="J29" s="14"/>
      <c r="K29" s="166"/>
      <c r="L29" s="175"/>
      <c r="M29" s="171"/>
      <c r="N29" s="92"/>
      <c r="O29" s="92"/>
      <c r="P29" s="92"/>
      <c r="Q29" s="172"/>
      <c r="R29" s="176" t="str">
        <f>IFERROR(IF(COUNTIF(M29:Q29,M29)+COUNTIF(M29:Q29,N29)+COUNTIF(M29:Q29,O29)+COUNTIF(M29:Q29,P29)+COUNTIF(M29:Q29,Q29)-COUNT(M29:Q29)&lt;&gt;0,"學生班級重複",IF(COUNT(M29:Q29)=1,VLOOKUP(M29,'附件一之1-開班數'!$A$7:$B$66,2,0),IF(COUNT(M29:Q29)=2,VLOOKUP(M29,'附件一之1-開班數'!$A$7:$B$66,2,0)&amp;"、"&amp;VLOOKUP(N29,'附件一之1-開班數'!$A$7:$B$66,2,0),IF(COUNT(M29:Q29)=3,VLOOKUP(M29,'附件一之1-開班數'!$A$7:$B$66,2,0)&amp;"、"&amp;VLOOKUP(N29,'附件一之1-開班數'!$A$7:$B$66,2,0)&amp;"、"&amp;VLOOKUP(O29,'附件一之1-開班數'!$A$7:$B$66,2,0),IF(COUNT(M29:Q29)=4,VLOOKUP(M29,'附件一之1-開班數'!$A$7:$B$66,2,0)&amp;"、"&amp;VLOOKUP(N29,'附件一之1-開班數'!$A$7:$B$66,2,0)&amp;"、"&amp;VLOOKUP(O29,'附件一之1-開班數'!$A$7:$B$66,2,0)&amp;"、"&amp;VLOOKUP(P29,'附件一之1-開班數'!$A$7:$B$66,2,0),IF(COUNT(M29:Q29)=5,VLOOKUP(M29,'附件一之1-開班數'!$A$7:$B$66,2,0)&amp;"、"&amp;VLOOKUP(N29,'附件一之1-開班數'!$A$7:$B$66,2,0)&amp;"、"&amp;VLOOKUP(O29,'附件一之1-開班數'!$A$7:$B$66,2,0)&amp;"、"&amp;VLOOKUP(P29,'附件一之1-開班數'!$A$7:$B$66,2,0)&amp;"、"&amp;VLOOKUP(Q29,'附件一之1-開班數'!$A$7:$B$66,2,0),IF(D29="","","學生無班級"))))))),"有班級不存在,或跳格輸入")</f>
        <v/>
      </c>
      <c r="S29" s="10">
        <f t="shared" si="2"/>
        <v>1</v>
      </c>
      <c r="T29" s="10">
        <f t="shared" si="3"/>
        <v>1</v>
      </c>
      <c r="U29" s="10">
        <f t="shared" si="4"/>
        <v>1</v>
      </c>
      <c r="V29" s="10">
        <f t="shared" si="5"/>
        <v>1</v>
      </c>
      <c r="W29" s="10">
        <f t="shared" si="6"/>
        <v>3</v>
      </c>
      <c r="X29" s="10">
        <f t="shared" si="7"/>
        <v>3</v>
      </c>
      <c r="Y29" s="10">
        <f>IF(M29="",0,IF(K29=1,VLOOKUP(M29,'附件一之1-開班數'!$A$7:$V$66,7,FALSE),0))</f>
        <v>0</v>
      </c>
      <c r="Z29" s="10">
        <f>IF(N29="",0,IF(K29=1,VLOOKUP(N29,'附件一之1-開班數'!$A$7:$V$66,7,FALSE),0))</f>
        <v>0</v>
      </c>
      <c r="AA29" s="10">
        <f>IF(O29="",0,IF(K29=1,VLOOKUP(O29,'附件一之1-開班數'!$A$7:$V$66,7,FALSE),0))</f>
        <v>0</v>
      </c>
      <c r="AB29" s="10">
        <f>IF(P29="",0,IF(K29=1,VLOOKUP(P29,'附件一之1-開班數'!$A$7:$V$66,7,FALSE),0))</f>
        <v>0</v>
      </c>
      <c r="AC29" s="10">
        <f>IF(Q29="",0,IF(K29=1,VLOOKUP(Q29,'附件一之1-開班數'!$A$7:$V$66,7,FALSE),0))</f>
        <v>0</v>
      </c>
    </row>
    <row r="30" spans="1:29" x14ac:dyDescent="0.3">
      <c r="A30" s="128" t="str">
        <f t="shared" si="1"/>
        <v/>
      </c>
      <c r="B30" s="14"/>
      <c r="C30" s="14"/>
      <c r="D30" s="14"/>
      <c r="E30" s="14"/>
      <c r="F30" s="166"/>
      <c r="G30" s="173"/>
      <c r="H30" s="14"/>
      <c r="I30" s="14"/>
      <c r="J30" s="14"/>
      <c r="K30" s="166"/>
      <c r="L30" s="175"/>
      <c r="M30" s="171"/>
      <c r="N30" s="92"/>
      <c r="O30" s="92"/>
      <c r="P30" s="92"/>
      <c r="Q30" s="172"/>
      <c r="R30" s="176" t="str">
        <f>IFERROR(IF(COUNTIF(M30:Q30,M30)+COUNTIF(M30:Q30,N30)+COUNTIF(M30:Q30,O30)+COUNTIF(M30:Q30,P30)+COUNTIF(M30:Q30,Q30)-COUNT(M30:Q30)&lt;&gt;0,"學生班級重複",IF(COUNT(M30:Q30)=1,VLOOKUP(M30,'附件一之1-開班數'!$A$7:$B$66,2,0),IF(COUNT(M30:Q30)=2,VLOOKUP(M30,'附件一之1-開班數'!$A$7:$B$66,2,0)&amp;"、"&amp;VLOOKUP(N30,'附件一之1-開班數'!$A$7:$B$66,2,0),IF(COUNT(M30:Q30)=3,VLOOKUP(M30,'附件一之1-開班數'!$A$7:$B$66,2,0)&amp;"、"&amp;VLOOKUP(N30,'附件一之1-開班數'!$A$7:$B$66,2,0)&amp;"、"&amp;VLOOKUP(O30,'附件一之1-開班數'!$A$7:$B$66,2,0),IF(COUNT(M30:Q30)=4,VLOOKUP(M30,'附件一之1-開班數'!$A$7:$B$66,2,0)&amp;"、"&amp;VLOOKUP(N30,'附件一之1-開班數'!$A$7:$B$66,2,0)&amp;"、"&amp;VLOOKUP(O30,'附件一之1-開班數'!$A$7:$B$66,2,0)&amp;"、"&amp;VLOOKUP(P30,'附件一之1-開班數'!$A$7:$B$66,2,0),IF(COUNT(M30:Q30)=5,VLOOKUP(M30,'附件一之1-開班數'!$A$7:$B$66,2,0)&amp;"、"&amp;VLOOKUP(N30,'附件一之1-開班數'!$A$7:$B$66,2,0)&amp;"、"&amp;VLOOKUP(O30,'附件一之1-開班數'!$A$7:$B$66,2,0)&amp;"、"&amp;VLOOKUP(P30,'附件一之1-開班數'!$A$7:$B$66,2,0)&amp;"、"&amp;VLOOKUP(Q30,'附件一之1-開班數'!$A$7:$B$66,2,0),IF(D30="","","學生無班級"))))))),"有班級不存在,或跳格輸入")</f>
        <v/>
      </c>
      <c r="S30" s="10">
        <f t="shared" si="2"/>
        <v>1</v>
      </c>
      <c r="T30" s="10">
        <f t="shared" si="3"/>
        <v>1</v>
      </c>
      <c r="U30" s="10">
        <f t="shared" si="4"/>
        <v>1</v>
      </c>
      <c r="V30" s="10">
        <f t="shared" si="5"/>
        <v>1</v>
      </c>
      <c r="W30" s="10">
        <f t="shared" si="6"/>
        <v>3</v>
      </c>
      <c r="X30" s="10">
        <f t="shared" si="7"/>
        <v>3</v>
      </c>
      <c r="Y30" s="10">
        <f>IF(M30="",0,IF(K30=1,VLOOKUP(M30,'附件一之1-開班數'!$A$7:$V$66,7,FALSE),0))</f>
        <v>0</v>
      </c>
      <c r="Z30" s="10">
        <f>IF(N30="",0,IF(K30=1,VLOOKUP(N30,'附件一之1-開班數'!$A$7:$V$66,7,FALSE),0))</f>
        <v>0</v>
      </c>
      <c r="AA30" s="10">
        <f>IF(O30="",0,IF(K30=1,VLOOKUP(O30,'附件一之1-開班數'!$A$7:$V$66,7,FALSE),0))</f>
        <v>0</v>
      </c>
      <c r="AB30" s="10">
        <f>IF(P30="",0,IF(K30=1,VLOOKUP(P30,'附件一之1-開班數'!$A$7:$V$66,7,FALSE),0))</f>
        <v>0</v>
      </c>
      <c r="AC30" s="10">
        <f>IF(Q30="",0,IF(K30=1,VLOOKUP(Q30,'附件一之1-開班數'!$A$7:$V$66,7,FALSE),0))</f>
        <v>0</v>
      </c>
    </row>
    <row r="31" spans="1:29" x14ac:dyDescent="0.3">
      <c r="A31" s="128" t="str">
        <f t="shared" si="1"/>
        <v/>
      </c>
      <c r="B31" s="14"/>
      <c r="C31" s="14"/>
      <c r="D31" s="14"/>
      <c r="E31" s="14"/>
      <c r="F31" s="166"/>
      <c r="G31" s="173"/>
      <c r="H31" s="14"/>
      <c r="I31" s="14"/>
      <c r="J31" s="14"/>
      <c r="K31" s="166"/>
      <c r="L31" s="175"/>
      <c r="M31" s="171"/>
      <c r="N31" s="92"/>
      <c r="O31" s="92"/>
      <c r="P31" s="92"/>
      <c r="Q31" s="172"/>
      <c r="R31" s="176" t="str">
        <f>IFERROR(IF(COUNTIF(M31:Q31,M31)+COUNTIF(M31:Q31,N31)+COUNTIF(M31:Q31,O31)+COUNTIF(M31:Q31,P31)+COUNTIF(M31:Q31,Q31)-COUNT(M31:Q31)&lt;&gt;0,"學生班級重複",IF(COUNT(M31:Q31)=1,VLOOKUP(M31,'附件一之1-開班數'!$A$7:$B$66,2,0),IF(COUNT(M31:Q31)=2,VLOOKUP(M31,'附件一之1-開班數'!$A$7:$B$66,2,0)&amp;"、"&amp;VLOOKUP(N31,'附件一之1-開班數'!$A$7:$B$66,2,0),IF(COUNT(M31:Q31)=3,VLOOKUP(M31,'附件一之1-開班數'!$A$7:$B$66,2,0)&amp;"、"&amp;VLOOKUP(N31,'附件一之1-開班數'!$A$7:$B$66,2,0)&amp;"、"&amp;VLOOKUP(O31,'附件一之1-開班數'!$A$7:$B$66,2,0),IF(COUNT(M31:Q31)=4,VLOOKUP(M31,'附件一之1-開班數'!$A$7:$B$66,2,0)&amp;"、"&amp;VLOOKUP(N31,'附件一之1-開班數'!$A$7:$B$66,2,0)&amp;"、"&amp;VLOOKUP(O31,'附件一之1-開班數'!$A$7:$B$66,2,0)&amp;"、"&amp;VLOOKUP(P31,'附件一之1-開班數'!$A$7:$B$66,2,0),IF(COUNT(M31:Q31)=5,VLOOKUP(M31,'附件一之1-開班數'!$A$7:$B$66,2,0)&amp;"、"&amp;VLOOKUP(N31,'附件一之1-開班數'!$A$7:$B$66,2,0)&amp;"、"&amp;VLOOKUP(O31,'附件一之1-開班數'!$A$7:$B$66,2,0)&amp;"、"&amp;VLOOKUP(P31,'附件一之1-開班數'!$A$7:$B$66,2,0)&amp;"、"&amp;VLOOKUP(Q31,'附件一之1-開班數'!$A$7:$B$66,2,0),IF(D31="","","學生無班級"))))))),"有班級不存在,或跳格輸入")</f>
        <v/>
      </c>
      <c r="S31" s="10">
        <f t="shared" si="2"/>
        <v>1</v>
      </c>
      <c r="T31" s="10">
        <f t="shared" si="3"/>
        <v>1</v>
      </c>
      <c r="U31" s="10">
        <f t="shared" si="4"/>
        <v>1</v>
      </c>
      <c r="V31" s="10">
        <f t="shared" si="5"/>
        <v>1</v>
      </c>
      <c r="W31" s="10">
        <f t="shared" si="6"/>
        <v>3</v>
      </c>
      <c r="X31" s="10">
        <f t="shared" si="7"/>
        <v>3</v>
      </c>
      <c r="Y31" s="10">
        <f>IF(M31="",0,IF(K31=1,VLOOKUP(M31,'附件一之1-開班數'!$A$7:$V$66,7,FALSE),0))</f>
        <v>0</v>
      </c>
      <c r="Z31" s="10">
        <f>IF(N31="",0,IF(K31=1,VLOOKUP(N31,'附件一之1-開班數'!$A$7:$V$66,7,FALSE),0))</f>
        <v>0</v>
      </c>
      <c r="AA31" s="10">
        <f>IF(O31="",0,IF(K31=1,VLOOKUP(O31,'附件一之1-開班數'!$A$7:$V$66,7,FALSE),0))</f>
        <v>0</v>
      </c>
      <c r="AB31" s="10">
        <f>IF(P31="",0,IF(K31=1,VLOOKUP(P31,'附件一之1-開班數'!$A$7:$V$66,7,FALSE),0))</f>
        <v>0</v>
      </c>
      <c r="AC31" s="10">
        <f>IF(Q31="",0,IF(K31=1,VLOOKUP(Q31,'附件一之1-開班數'!$A$7:$V$66,7,FALSE),0))</f>
        <v>0</v>
      </c>
    </row>
    <row r="32" spans="1:29" x14ac:dyDescent="0.3">
      <c r="A32" s="128" t="str">
        <f t="shared" si="1"/>
        <v/>
      </c>
      <c r="B32" s="14"/>
      <c r="C32" s="14"/>
      <c r="D32" s="14"/>
      <c r="E32" s="14"/>
      <c r="F32" s="166"/>
      <c r="G32" s="173"/>
      <c r="H32" s="14"/>
      <c r="I32" s="14"/>
      <c r="J32" s="14"/>
      <c r="K32" s="166"/>
      <c r="L32" s="175"/>
      <c r="M32" s="171"/>
      <c r="N32" s="92"/>
      <c r="O32" s="92"/>
      <c r="P32" s="92"/>
      <c r="Q32" s="172"/>
      <c r="R32" s="176" t="str">
        <f>IFERROR(IF(COUNTIF(M32:Q32,M32)+COUNTIF(M32:Q32,N32)+COUNTIF(M32:Q32,O32)+COUNTIF(M32:Q32,P32)+COUNTIF(M32:Q32,Q32)-COUNT(M32:Q32)&lt;&gt;0,"學生班級重複",IF(COUNT(M32:Q32)=1,VLOOKUP(M32,'附件一之1-開班數'!$A$7:$B$66,2,0),IF(COUNT(M32:Q32)=2,VLOOKUP(M32,'附件一之1-開班數'!$A$7:$B$66,2,0)&amp;"、"&amp;VLOOKUP(N32,'附件一之1-開班數'!$A$7:$B$66,2,0),IF(COUNT(M32:Q32)=3,VLOOKUP(M32,'附件一之1-開班數'!$A$7:$B$66,2,0)&amp;"、"&amp;VLOOKUP(N32,'附件一之1-開班數'!$A$7:$B$66,2,0)&amp;"、"&amp;VLOOKUP(O32,'附件一之1-開班數'!$A$7:$B$66,2,0),IF(COUNT(M32:Q32)=4,VLOOKUP(M32,'附件一之1-開班數'!$A$7:$B$66,2,0)&amp;"、"&amp;VLOOKUP(N32,'附件一之1-開班數'!$A$7:$B$66,2,0)&amp;"、"&amp;VLOOKUP(O32,'附件一之1-開班數'!$A$7:$B$66,2,0)&amp;"、"&amp;VLOOKUP(P32,'附件一之1-開班數'!$A$7:$B$66,2,0),IF(COUNT(M32:Q32)=5,VLOOKUP(M32,'附件一之1-開班數'!$A$7:$B$66,2,0)&amp;"、"&amp;VLOOKUP(N32,'附件一之1-開班數'!$A$7:$B$66,2,0)&amp;"、"&amp;VLOOKUP(O32,'附件一之1-開班數'!$A$7:$B$66,2,0)&amp;"、"&amp;VLOOKUP(P32,'附件一之1-開班數'!$A$7:$B$66,2,0)&amp;"、"&amp;VLOOKUP(Q32,'附件一之1-開班數'!$A$7:$B$66,2,0),IF(D32="","","學生無班級"))))))),"有班級不存在,或跳格輸入")</f>
        <v/>
      </c>
      <c r="S32" s="10">
        <f t="shared" si="2"/>
        <v>1</v>
      </c>
      <c r="T32" s="10">
        <f t="shared" si="3"/>
        <v>1</v>
      </c>
      <c r="U32" s="10">
        <f t="shared" si="4"/>
        <v>1</v>
      </c>
      <c r="V32" s="10">
        <f t="shared" si="5"/>
        <v>1</v>
      </c>
      <c r="W32" s="10">
        <f t="shared" si="6"/>
        <v>3</v>
      </c>
      <c r="X32" s="10">
        <f t="shared" si="7"/>
        <v>3</v>
      </c>
      <c r="Y32" s="10">
        <f>IF(M32="",0,IF(K32=1,VLOOKUP(M32,'附件一之1-開班數'!$A$7:$V$66,7,FALSE),0))</f>
        <v>0</v>
      </c>
      <c r="Z32" s="10">
        <f>IF(N32="",0,IF(K32=1,VLOOKUP(N32,'附件一之1-開班數'!$A$7:$V$66,7,FALSE),0))</f>
        <v>0</v>
      </c>
      <c r="AA32" s="10">
        <f>IF(O32="",0,IF(K32=1,VLOOKUP(O32,'附件一之1-開班數'!$A$7:$V$66,7,FALSE),0))</f>
        <v>0</v>
      </c>
      <c r="AB32" s="10">
        <f>IF(P32="",0,IF(K32=1,VLOOKUP(P32,'附件一之1-開班數'!$A$7:$V$66,7,FALSE),0))</f>
        <v>0</v>
      </c>
      <c r="AC32" s="10">
        <f>IF(Q32="",0,IF(K32=1,VLOOKUP(Q32,'附件一之1-開班數'!$A$7:$V$66,7,FALSE),0))</f>
        <v>0</v>
      </c>
    </row>
    <row r="33" spans="1:29" x14ac:dyDescent="0.3">
      <c r="A33" s="128" t="str">
        <f t="shared" si="1"/>
        <v/>
      </c>
      <c r="B33" s="14"/>
      <c r="C33" s="14"/>
      <c r="D33" s="14"/>
      <c r="E33" s="14"/>
      <c r="F33" s="166"/>
      <c r="G33" s="173"/>
      <c r="H33" s="14"/>
      <c r="I33" s="14"/>
      <c r="J33" s="14"/>
      <c r="K33" s="166"/>
      <c r="L33" s="175"/>
      <c r="M33" s="171"/>
      <c r="N33" s="92"/>
      <c r="O33" s="92"/>
      <c r="P33" s="92"/>
      <c r="Q33" s="172"/>
      <c r="R33" s="176" t="str">
        <f>IFERROR(IF(COUNTIF(M33:Q33,M33)+COUNTIF(M33:Q33,N33)+COUNTIF(M33:Q33,O33)+COUNTIF(M33:Q33,P33)+COUNTIF(M33:Q33,Q33)-COUNT(M33:Q33)&lt;&gt;0,"學生班級重複",IF(COUNT(M33:Q33)=1,VLOOKUP(M33,'附件一之1-開班數'!$A$7:$B$66,2,0),IF(COUNT(M33:Q33)=2,VLOOKUP(M33,'附件一之1-開班數'!$A$7:$B$66,2,0)&amp;"、"&amp;VLOOKUP(N33,'附件一之1-開班數'!$A$7:$B$66,2,0),IF(COUNT(M33:Q33)=3,VLOOKUP(M33,'附件一之1-開班數'!$A$7:$B$66,2,0)&amp;"、"&amp;VLOOKUP(N33,'附件一之1-開班數'!$A$7:$B$66,2,0)&amp;"、"&amp;VLOOKUP(O33,'附件一之1-開班數'!$A$7:$B$66,2,0),IF(COUNT(M33:Q33)=4,VLOOKUP(M33,'附件一之1-開班數'!$A$7:$B$66,2,0)&amp;"、"&amp;VLOOKUP(N33,'附件一之1-開班數'!$A$7:$B$66,2,0)&amp;"、"&amp;VLOOKUP(O33,'附件一之1-開班數'!$A$7:$B$66,2,0)&amp;"、"&amp;VLOOKUP(P33,'附件一之1-開班數'!$A$7:$B$66,2,0),IF(COUNT(M33:Q33)=5,VLOOKUP(M33,'附件一之1-開班數'!$A$7:$B$66,2,0)&amp;"、"&amp;VLOOKUP(N33,'附件一之1-開班數'!$A$7:$B$66,2,0)&amp;"、"&amp;VLOOKUP(O33,'附件一之1-開班數'!$A$7:$B$66,2,0)&amp;"、"&amp;VLOOKUP(P33,'附件一之1-開班數'!$A$7:$B$66,2,0)&amp;"、"&amp;VLOOKUP(Q33,'附件一之1-開班數'!$A$7:$B$66,2,0),IF(D33="","","學生無班級"))))))),"有班級不存在,或跳格輸入")</f>
        <v/>
      </c>
      <c r="S33" s="10">
        <f t="shared" si="2"/>
        <v>1</v>
      </c>
      <c r="T33" s="10">
        <f t="shared" si="3"/>
        <v>1</v>
      </c>
      <c r="U33" s="10">
        <f t="shared" si="4"/>
        <v>1</v>
      </c>
      <c r="V33" s="10">
        <f t="shared" si="5"/>
        <v>1</v>
      </c>
      <c r="W33" s="10">
        <f t="shared" si="6"/>
        <v>3</v>
      </c>
      <c r="X33" s="10">
        <f t="shared" si="7"/>
        <v>3</v>
      </c>
      <c r="Y33" s="10">
        <f>IF(M33="",0,IF(K33=1,VLOOKUP(M33,'附件一之1-開班數'!$A$7:$V$66,7,FALSE),0))</f>
        <v>0</v>
      </c>
      <c r="Z33" s="10">
        <f>IF(N33="",0,IF(K33=1,VLOOKUP(N33,'附件一之1-開班數'!$A$7:$V$66,7,FALSE),0))</f>
        <v>0</v>
      </c>
      <c r="AA33" s="10">
        <f>IF(O33="",0,IF(K33=1,VLOOKUP(O33,'附件一之1-開班數'!$A$7:$V$66,7,FALSE),0))</f>
        <v>0</v>
      </c>
      <c r="AB33" s="10">
        <f>IF(P33="",0,IF(K33=1,VLOOKUP(P33,'附件一之1-開班數'!$A$7:$V$66,7,FALSE),0))</f>
        <v>0</v>
      </c>
      <c r="AC33" s="10">
        <f>IF(Q33="",0,IF(K33=1,VLOOKUP(Q33,'附件一之1-開班數'!$A$7:$V$66,7,FALSE),0))</f>
        <v>0</v>
      </c>
    </row>
    <row r="34" spans="1:29" x14ac:dyDescent="0.3">
      <c r="A34" s="128" t="str">
        <f t="shared" si="1"/>
        <v/>
      </c>
      <c r="B34" s="14"/>
      <c r="C34" s="14"/>
      <c r="D34" s="14"/>
      <c r="E34" s="14"/>
      <c r="F34" s="166"/>
      <c r="G34" s="173"/>
      <c r="H34" s="14"/>
      <c r="I34" s="14"/>
      <c r="J34" s="14"/>
      <c r="K34" s="166"/>
      <c r="L34" s="175"/>
      <c r="M34" s="171"/>
      <c r="N34" s="92"/>
      <c r="O34" s="92"/>
      <c r="P34" s="92"/>
      <c r="Q34" s="172"/>
      <c r="R34" s="176" t="str">
        <f>IFERROR(IF(COUNTIF(M34:Q34,M34)+COUNTIF(M34:Q34,N34)+COUNTIF(M34:Q34,O34)+COUNTIF(M34:Q34,P34)+COUNTIF(M34:Q34,Q34)-COUNT(M34:Q34)&lt;&gt;0,"學生班級重複",IF(COUNT(M34:Q34)=1,VLOOKUP(M34,'附件一之1-開班數'!$A$7:$B$66,2,0),IF(COUNT(M34:Q34)=2,VLOOKUP(M34,'附件一之1-開班數'!$A$7:$B$66,2,0)&amp;"、"&amp;VLOOKUP(N34,'附件一之1-開班數'!$A$7:$B$66,2,0),IF(COUNT(M34:Q34)=3,VLOOKUP(M34,'附件一之1-開班數'!$A$7:$B$66,2,0)&amp;"、"&amp;VLOOKUP(N34,'附件一之1-開班數'!$A$7:$B$66,2,0)&amp;"、"&amp;VLOOKUP(O34,'附件一之1-開班數'!$A$7:$B$66,2,0),IF(COUNT(M34:Q34)=4,VLOOKUP(M34,'附件一之1-開班數'!$A$7:$B$66,2,0)&amp;"、"&amp;VLOOKUP(N34,'附件一之1-開班數'!$A$7:$B$66,2,0)&amp;"、"&amp;VLOOKUP(O34,'附件一之1-開班數'!$A$7:$B$66,2,0)&amp;"、"&amp;VLOOKUP(P34,'附件一之1-開班數'!$A$7:$B$66,2,0),IF(COUNT(M34:Q34)=5,VLOOKUP(M34,'附件一之1-開班數'!$A$7:$B$66,2,0)&amp;"、"&amp;VLOOKUP(N34,'附件一之1-開班數'!$A$7:$B$66,2,0)&amp;"、"&amp;VLOOKUP(O34,'附件一之1-開班數'!$A$7:$B$66,2,0)&amp;"、"&amp;VLOOKUP(P34,'附件一之1-開班數'!$A$7:$B$66,2,0)&amp;"、"&amp;VLOOKUP(Q34,'附件一之1-開班數'!$A$7:$B$66,2,0),IF(D34="","","學生無班級"))))))),"有班級不存在,或跳格輸入")</f>
        <v/>
      </c>
      <c r="S34" s="10">
        <f t="shared" si="2"/>
        <v>1</v>
      </c>
      <c r="T34" s="10">
        <f t="shared" si="3"/>
        <v>1</v>
      </c>
      <c r="U34" s="10">
        <f t="shared" si="4"/>
        <v>1</v>
      </c>
      <c r="V34" s="10">
        <f t="shared" si="5"/>
        <v>1</v>
      </c>
      <c r="W34" s="10">
        <f t="shared" si="6"/>
        <v>3</v>
      </c>
      <c r="X34" s="10">
        <f t="shared" si="7"/>
        <v>3</v>
      </c>
      <c r="Y34" s="10">
        <f>IF(M34="",0,IF(K34=1,VLOOKUP(M34,'附件一之1-開班數'!$A$7:$V$66,7,FALSE),0))</f>
        <v>0</v>
      </c>
      <c r="Z34" s="10">
        <f>IF(N34="",0,IF(K34=1,VLOOKUP(N34,'附件一之1-開班數'!$A$7:$V$66,7,FALSE),0))</f>
        <v>0</v>
      </c>
      <c r="AA34" s="10">
        <f>IF(O34="",0,IF(K34=1,VLOOKUP(O34,'附件一之1-開班數'!$A$7:$V$66,7,FALSE),0))</f>
        <v>0</v>
      </c>
      <c r="AB34" s="10">
        <f>IF(P34="",0,IF(K34=1,VLOOKUP(P34,'附件一之1-開班數'!$A$7:$V$66,7,FALSE),0))</f>
        <v>0</v>
      </c>
      <c r="AC34" s="10">
        <f>IF(Q34="",0,IF(K34=1,VLOOKUP(Q34,'附件一之1-開班數'!$A$7:$V$66,7,FALSE),0))</f>
        <v>0</v>
      </c>
    </row>
    <row r="35" spans="1:29" x14ac:dyDescent="0.3">
      <c r="A35" s="128" t="str">
        <f t="shared" si="1"/>
        <v/>
      </c>
      <c r="B35" s="14"/>
      <c r="C35" s="14"/>
      <c r="D35" s="14"/>
      <c r="E35" s="14"/>
      <c r="F35" s="166"/>
      <c r="G35" s="173"/>
      <c r="H35" s="14"/>
      <c r="I35" s="14"/>
      <c r="J35" s="14"/>
      <c r="K35" s="166"/>
      <c r="L35" s="175"/>
      <c r="M35" s="171"/>
      <c r="N35" s="92"/>
      <c r="O35" s="92"/>
      <c r="P35" s="92"/>
      <c r="Q35" s="172"/>
      <c r="R35" s="176" t="str">
        <f>IFERROR(IF(COUNTIF(M35:Q35,M35)+COUNTIF(M35:Q35,N35)+COUNTIF(M35:Q35,O35)+COUNTIF(M35:Q35,P35)+COUNTIF(M35:Q35,Q35)-COUNT(M35:Q35)&lt;&gt;0,"學生班級重複",IF(COUNT(M35:Q35)=1,VLOOKUP(M35,'附件一之1-開班數'!$A$7:$B$66,2,0),IF(COUNT(M35:Q35)=2,VLOOKUP(M35,'附件一之1-開班數'!$A$7:$B$66,2,0)&amp;"、"&amp;VLOOKUP(N35,'附件一之1-開班數'!$A$7:$B$66,2,0),IF(COUNT(M35:Q35)=3,VLOOKUP(M35,'附件一之1-開班數'!$A$7:$B$66,2,0)&amp;"、"&amp;VLOOKUP(N35,'附件一之1-開班數'!$A$7:$B$66,2,0)&amp;"、"&amp;VLOOKUP(O35,'附件一之1-開班數'!$A$7:$B$66,2,0),IF(COUNT(M35:Q35)=4,VLOOKUP(M35,'附件一之1-開班數'!$A$7:$B$66,2,0)&amp;"、"&amp;VLOOKUP(N35,'附件一之1-開班數'!$A$7:$B$66,2,0)&amp;"、"&amp;VLOOKUP(O35,'附件一之1-開班數'!$A$7:$B$66,2,0)&amp;"、"&amp;VLOOKUP(P35,'附件一之1-開班數'!$A$7:$B$66,2,0),IF(COUNT(M35:Q35)=5,VLOOKUP(M35,'附件一之1-開班數'!$A$7:$B$66,2,0)&amp;"、"&amp;VLOOKUP(N35,'附件一之1-開班數'!$A$7:$B$66,2,0)&amp;"、"&amp;VLOOKUP(O35,'附件一之1-開班數'!$A$7:$B$66,2,0)&amp;"、"&amp;VLOOKUP(P35,'附件一之1-開班數'!$A$7:$B$66,2,0)&amp;"、"&amp;VLOOKUP(Q35,'附件一之1-開班數'!$A$7:$B$66,2,0),IF(D35="","","學生無班級"))))))),"有班級不存在,或跳格輸入")</f>
        <v/>
      </c>
      <c r="S35" s="10">
        <f t="shared" si="2"/>
        <v>1</v>
      </c>
      <c r="T35" s="10">
        <f t="shared" si="3"/>
        <v>1</v>
      </c>
      <c r="U35" s="10">
        <f t="shared" si="4"/>
        <v>1</v>
      </c>
      <c r="V35" s="10">
        <f t="shared" si="5"/>
        <v>1</v>
      </c>
      <c r="W35" s="10">
        <f t="shared" si="6"/>
        <v>3</v>
      </c>
      <c r="X35" s="10">
        <f t="shared" si="7"/>
        <v>3</v>
      </c>
      <c r="Y35" s="10">
        <f>IF(M35="",0,IF(K35=1,VLOOKUP(M35,'附件一之1-開班數'!$A$7:$V$66,7,FALSE),0))</f>
        <v>0</v>
      </c>
      <c r="Z35" s="10">
        <f>IF(N35="",0,IF(K35=1,VLOOKUP(N35,'附件一之1-開班數'!$A$7:$V$66,7,FALSE),0))</f>
        <v>0</v>
      </c>
      <c r="AA35" s="10">
        <f>IF(O35="",0,IF(K35=1,VLOOKUP(O35,'附件一之1-開班數'!$A$7:$V$66,7,FALSE),0))</f>
        <v>0</v>
      </c>
      <c r="AB35" s="10">
        <f>IF(P35="",0,IF(K35=1,VLOOKUP(P35,'附件一之1-開班數'!$A$7:$V$66,7,FALSE),0))</f>
        <v>0</v>
      </c>
      <c r="AC35" s="10">
        <f>IF(Q35="",0,IF(K35=1,VLOOKUP(Q35,'附件一之1-開班數'!$A$7:$V$66,7,FALSE),0))</f>
        <v>0</v>
      </c>
    </row>
    <row r="36" spans="1:29" x14ac:dyDescent="0.3">
      <c r="A36" s="128" t="str">
        <f t="shared" si="1"/>
        <v/>
      </c>
      <c r="B36" s="14"/>
      <c r="C36" s="14"/>
      <c r="D36" s="14"/>
      <c r="E36" s="14"/>
      <c r="F36" s="166"/>
      <c r="G36" s="173"/>
      <c r="H36" s="14"/>
      <c r="I36" s="14"/>
      <c r="J36" s="14"/>
      <c r="K36" s="166"/>
      <c r="L36" s="175"/>
      <c r="M36" s="171"/>
      <c r="N36" s="92"/>
      <c r="O36" s="92"/>
      <c r="P36" s="92"/>
      <c r="Q36" s="172"/>
      <c r="R36" s="176" t="str">
        <f>IFERROR(IF(COUNTIF(M36:Q36,M36)+COUNTIF(M36:Q36,N36)+COUNTIF(M36:Q36,O36)+COUNTIF(M36:Q36,P36)+COUNTIF(M36:Q36,Q36)-COUNT(M36:Q36)&lt;&gt;0,"學生班級重複",IF(COUNT(M36:Q36)=1,VLOOKUP(M36,'附件一之1-開班數'!$A$7:$B$66,2,0),IF(COUNT(M36:Q36)=2,VLOOKUP(M36,'附件一之1-開班數'!$A$7:$B$66,2,0)&amp;"、"&amp;VLOOKUP(N36,'附件一之1-開班數'!$A$7:$B$66,2,0),IF(COUNT(M36:Q36)=3,VLOOKUP(M36,'附件一之1-開班數'!$A$7:$B$66,2,0)&amp;"、"&amp;VLOOKUP(N36,'附件一之1-開班數'!$A$7:$B$66,2,0)&amp;"、"&amp;VLOOKUP(O36,'附件一之1-開班數'!$A$7:$B$66,2,0),IF(COUNT(M36:Q36)=4,VLOOKUP(M36,'附件一之1-開班數'!$A$7:$B$66,2,0)&amp;"、"&amp;VLOOKUP(N36,'附件一之1-開班數'!$A$7:$B$66,2,0)&amp;"、"&amp;VLOOKUP(O36,'附件一之1-開班數'!$A$7:$B$66,2,0)&amp;"、"&amp;VLOOKUP(P36,'附件一之1-開班數'!$A$7:$B$66,2,0),IF(COUNT(M36:Q36)=5,VLOOKUP(M36,'附件一之1-開班數'!$A$7:$B$66,2,0)&amp;"、"&amp;VLOOKUP(N36,'附件一之1-開班數'!$A$7:$B$66,2,0)&amp;"、"&amp;VLOOKUP(O36,'附件一之1-開班數'!$A$7:$B$66,2,0)&amp;"、"&amp;VLOOKUP(P36,'附件一之1-開班數'!$A$7:$B$66,2,0)&amp;"、"&amp;VLOOKUP(Q36,'附件一之1-開班數'!$A$7:$B$66,2,0),IF(D36="","","學生無班級"))))))),"有班級不存在,或跳格輸入")</f>
        <v/>
      </c>
      <c r="S36" s="10">
        <f t="shared" si="2"/>
        <v>1</v>
      </c>
      <c r="T36" s="10">
        <f t="shared" si="3"/>
        <v>1</v>
      </c>
      <c r="U36" s="10">
        <f t="shared" si="4"/>
        <v>1</v>
      </c>
      <c r="V36" s="10">
        <f t="shared" si="5"/>
        <v>1</v>
      </c>
      <c r="W36" s="10">
        <f t="shared" si="6"/>
        <v>3</v>
      </c>
      <c r="X36" s="10">
        <f t="shared" si="7"/>
        <v>3</v>
      </c>
      <c r="Y36" s="10">
        <f>IF(M36="",0,IF(K36=1,VLOOKUP(M36,'附件一之1-開班數'!$A$7:$V$66,7,FALSE),0))</f>
        <v>0</v>
      </c>
      <c r="Z36" s="10">
        <f>IF(N36="",0,IF(K36=1,VLOOKUP(N36,'附件一之1-開班數'!$A$7:$V$66,7,FALSE),0))</f>
        <v>0</v>
      </c>
      <c r="AA36" s="10">
        <f>IF(O36="",0,IF(K36=1,VLOOKUP(O36,'附件一之1-開班數'!$A$7:$V$66,7,FALSE),0))</f>
        <v>0</v>
      </c>
      <c r="AB36" s="10">
        <f>IF(P36="",0,IF(K36=1,VLOOKUP(P36,'附件一之1-開班數'!$A$7:$V$66,7,FALSE),0))</f>
        <v>0</v>
      </c>
      <c r="AC36" s="10">
        <f>IF(Q36="",0,IF(K36=1,VLOOKUP(Q36,'附件一之1-開班數'!$A$7:$V$66,7,FALSE),0))</f>
        <v>0</v>
      </c>
    </row>
    <row r="37" spans="1:29" x14ac:dyDescent="0.3">
      <c r="A37" s="128" t="str">
        <f t="shared" si="1"/>
        <v/>
      </c>
      <c r="B37" s="14"/>
      <c r="C37" s="14"/>
      <c r="D37" s="14"/>
      <c r="E37" s="14"/>
      <c r="F37" s="166"/>
      <c r="G37" s="173"/>
      <c r="H37" s="14"/>
      <c r="I37" s="14"/>
      <c r="J37" s="14"/>
      <c r="K37" s="166"/>
      <c r="L37" s="175"/>
      <c r="M37" s="171"/>
      <c r="N37" s="92"/>
      <c r="O37" s="92"/>
      <c r="P37" s="92"/>
      <c r="Q37" s="172"/>
      <c r="R37" s="176" t="str">
        <f>IFERROR(IF(COUNTIF(M37:Q37,M37)+COUNTIF(M37:Q37,N37)+COUNTIF(M37:Q37,O37)+COUNTIF(M37:Q37,P37)+COUNTIF(M37:Q37,Q37)-COUNT(M37:Q37)&lt;&gt;0,"學生班級重複",IF(COUNT(M37:Q37)=1,VLOOKUP(M37,'附件一之1-開班數'!$A$7:$B$66,2,0),IF(COUNT(M37:Q37)=2,VLOOKUP(M37,'附件一之1-開班數'!$A$7:$B$66,2,0)&amp;"、"&amp;VLOOKUP(N37,'附件一之1-開班數'!$A$7:$B$66,2,0),IF(COUNT(M37:Q37)=3,VLOOKUP(M37,'附件一之1-開班數'!$A$7:$B$66,2,0)&amp;"、"&amp;VLOOKUP(N37,'附件一之1-開班數'!$A$7:$B$66,2,0)&amp;"、"&amp;VLOOKUP(O37,'附件一之1-開班數'!$A$7:$B$66,2,0),IF(COUNT(M37:Q37)=4,VLOOKUP(M37,'附件一之1-開班數'!$A$7:$B$66,2,0)&amp;"、"&amp;VLOOKUP(N37,'附件一之1-開班數'!$A$7:$B$66,2,0)&amp;"、"&amp;VLOOKUP(O37,'附件一之1-開班數'!$A$7:$B$66,2,0)&amp;"、"&amp;VLOOKUP(P37,'附件一之1-開班數'!$A$7:$B$66,2,0),IF(COUNT(M37:Q37)=5,VLOOKUP(M37,'附件一之1-開班數'!$A$7:$B$66,2,0)&amp;"、"&amp;VLOOKUP(N37,'附件一之1-開班數'!$A$7:$B$66,2,0)&amp;"、"&amp;VLOOKUP(O37,'附件一之1-開班數'!$A$7:$B$66,2,0)&amp;"、"&amp;VLOOKUP(P37,'附件一之1-開班數'!$A$7:$B$66,2,0)&amp;"、"&amp;VLOOKUP(Q37,'附件一之1-開班數'!$A$7:$B$66,2,0),IF(D37="","","學生無班級"))))))),"有班級不存在,或跳格輸入")</f>
        <v/>
      </c>
      <c r="S37" s="10">
        <f t="shared" si="2"/>
        <v>1</v>
      </c>
      <c r="T37" s="10">
        <f t="shared" si="3"/>
        <v>1</v>
      </c>
      <c r="U37" s="10">
        <f t="shared" si="4"/>
        <v>1</v>
      </c>
      <c r="V37" s="10">
        <f t="shared" si="5"/>
        <v>1</v>
      </c>
      <c r="W37" s="10">
        <f t="shared" si="6"/>
        <v>3</v>
      </c>
      <c r="X37" s="10">
        <f t="shared" si="7"/>
        <v>3</v>
      </c>
      <c r="Y37" s="10">
        <f>IF(M37="",0,IF(K37=1,VLOOKUP(M37,'附件一之1-開班數'!$A$7:$V$66,7,FALSE),0))</f>
        <v>0</v>
      </c>
      <c r="Z37" s="10">
        <f>IF(N37="",0,IF(K37=1,VLOOKUP(N37,'附件一之1-開班數'!$A$7:$V$66,7,FALSE),0))</f>
        <v>0</v>
      </c>
      <c r="AA37" s="10">
        <f>IF(O37="",0,IF(K37=1,VLOOKUP(O37,'附件一之1-開班數'!$A$7:$V$66,7,FALSE),0))</f>
        <v>0</v>
      </c>
      <c r="AB37" s="10">
        <f>IF(P37="",0,IF(K37=1,VLOOKUP(P37,'附件一之1-開班數'!$A$7:$V$66,7,FALSE),0))</f>
        <v>0</v>
      </c>
      <c r="AC37" s="10">
        <f>IF(Q37="",0,IF(K37=1,VLOOKUP(Q37,'附件一之1-開班數'!$A$7:$V$66,7,FALSE),0))</f>
        <v>0</v>
      </c>
    </row>
    <row r="38" spans="1:29" x14ac:dyDescent="0.3">
      <c r="A38" s="128" t="str">
        <f t="shared" si="1"/>
        <v/>
      </c>
      <c r="B38" s="14"/>
      <c r="C38" s="14"/>
      <c r="D38" s="14"/>
      <c r="E38" s="14"/>
      <c r="F38" s="166"/>
      <c r="G38" s="173"/>
      <c r="H38" s="14"/>
      <c r="I38" s="14"/>
      <c r="J38" s="14"/>
      <c r="K38" s="166"/>
      <c r="L38" s="175"/>
      <c r="M38" s="171"/>
      <c r="N38" s="92"/>
      <c r="O38" s="92"/>
      <c r="P38" s="92"/>
      <c r="Q38" s="172"/>
      <c r="R38" s="176" t="str">
        <f>IFERROR(IF(COUNTIF(M38:Q38,M38)+COUNTIF(M38:Q38,N38)+COUNTIF(M38:Q38,O38)+COUNTIF(M38:Q38,P38)+COUNTIF(M38:Q38,Q38)-COUNT(M38:Q38)&lt;&gt;0,"學生班級重複",IF(COUNT(M38:Q38)=1,VLOOKUP(M38,'附件一之1-開班數'!$A$7:$B$66,2,0),IF(COUNT(M38:Q38)=2,VLOOKUP(M38,'附件一之1-開班數'!$A$7:$B$66,2,0)&amp;"、"&amp;VLOOKUP(N38,'附件一之1-開班數'!$A$7:$B$66,2,0),IF(COUNT(M38:Q38)=3,VLOOKUP(M38,'附件一之1-開班數'!$A$7:$B$66,2,0)&amp;"、"&amp;VLOOKUP(N38,'附件一之1-開班數'!$A$7:$B$66,2,0)&amp;"、"&amp;VLOOKUP(O38,'附件一之1-開班數'!$A$7:$B$66,2,0),IF(COUNT(M38:Q38)=4,VLOOKUP(M38,'附件一之1-開班數'!$A$7:$B$66,2,0)&amp;"、"&amp;VLOOKUP(N38,'附件一之1-開班數'!$A$7:$B$66,2,0)&amp;"、"&amp;VLOOKUP(O38,'附件一之1-開班數'!$A$7:$B$66,2,0)&amp;"、"&amp;VLOOKUP(P38,'附件一之1-開班數'!$A$7:$B$66,2,0),IF(COUNT(M38:Q38)=5,VLOOKUP(M38,'附件一之1-開班數'!$A$7:$B$66,2,0)&amp;"、"&amp;VLOOKUP(N38,'附件一之1-開班數'!$A$7:$B$66,2,0)&amp;"、"&amp;VLOOKUP(O38,'附件一之1-開班數'!$A$7:$B$66,2,0)&amp;"、"&amp;VLOOKUP(P38,'附件一之1-開班數'!$A$7:$B$66,2,0)&amp;"、"&amp;VLOOKUP(Q38,'附件一之1-開班數'!$A$7:$B$66,2,0),IF(D38="","","學生無班級"))))))),"有班級不存在,或跳格輸入")</f>
        <v/>
      </c>
      <c r="S38" s="10">
        <f t="shared" si="2"/>
        <v>1</v>
      </c>
      <c r="T38" s="10">
        <f t="shared" si="3"/>
        <v>1</v>
      </c>
      <c r="U38" s="10">
        <f t="shared" si="4"/>
        <v>1</v>
      </c>
      <c r="V38" s="10">
        <f t="shared" si="5"/>
        <v>1</v>
      </c>
      <c r="W38" s="10">
        <f t="shared" si="6"/>
        <v>3</v>
      </c>
      <c r="X38" s="10">
        <f t="shared" si="7"/>
        <v>3</v>
      </c>
      <c r="Y38" s="10">
        <f>IF(M38="",0,IF(K38=1,VLOOKUP(M38,'附件一之1-開班數'!$A$7:$V$66,7,FALSE),0))</f>
        <v>0</v>
      </c>
      <c r="Z38" s="10">
        <f>IF(N38="",0,IF(K38=1,VLOOKUP(N38,'附件一之1-開班數'!$A$7:$V$66,7,FALSE),0))</f>
        <v>0</v>
      </c>
      <c r="AA38" s="10">
        <f>IF(O38="",0,IF(K38=1,VLOOKUP(O38,'附件一之1-開班數'!$A$7:$V$66,7,FALSE),0))</f>
        <v>0</v>
      </c>
      <c r="AB38" s="10">
        <f>IF(P38="",0,IF(K38=1,VLOOKUP(P38,'附件一之1-開班數'!$A$7:$V$66,7,FALSE),0))</f>
        <v>0</v>
      </c>
      <c r="AC38" s="10">
        <f>IF(Q38="",0,IF(K38=1,VLOOKUP(Q38,'附件一之1-開班數'!$A$7:$V$66,7,FALSE),0))</f>
        <v>0</v>
      </c>
    </row>
    <row r="39" spans="1:29" x14ac:dyDescent="0.3">
      <c r="A39" s="128" t="str">
        <f t="shared" si="1"/>
        <v/>
      </c>
      <c r="B39" s="14"/>
      <c r="C39" s="14"/>
      <c r="D39" s="14"/>
      <c r="E39" s="14"/>
      <c r="F39" s="166"/>
      <c r="G39" s="173"/>
      <c r="H39" s="14"/>
      <c r="I39" s="14"/>
      <c r="J39" s="14"/>
      <c r="K39" s="166"/>
      <c r="L39" s="175"/>
      <c r="M39" s="171"/>
      <c r="N39" s="92"/>
      <c r="O39" s="92"/>
      <c r="P39" s="92"/>
      <c r="Q39" s="172"/>
      <c r="R39" s="176" t="str">
        <f>IFERROR(IF(COUNTIF(M39:Q39,M39)+COUNTIF(M39:Q39,N39)+COUNTIF(M39:Q39,O39)+COUNTIF(M39:Q39,P39)+COUNTIF(M39:Q39,Q39)-COUNT(M39:Q39)&lt;&gt;0,"學生班級重複",IF(COUNT(M39:Q39)=1,VLOOKUP(M39,'附件一之1-開班數'!$A$7:$B$66,2,0),IF(COUNT(M39:Q39)=2,VLOOKUP(M39,'附件一之1-開班數'!$A$7:$B$66,2,0)&amp;"、"&amp;VLOOKUP(N39,'附件一之1-開班數'!$A$7:$B$66,2,0),IF(COUNT(M39:Q39)=3,VLOOKUP(M39,'附件一之1-開班數'!$A$7:$B$66,2,0)&amp;"、"&amp;VLOOKUP(N39,'附件一之1-開班數'!$A$7:$B$66,2,0)&amp;"、"&amp;VLOOKUP(O39,'附件一之1-開班數'!$A$7:$B$66,2,0),IF(COUNT(M39:Q39)=4,VLOOKUP(M39,'附件一之1-開班數'!$A$7:$B$66,2,0)&amp;"、"&amp;VLOOKUP(N39,'附件一之1-開班數'!$A$7:$B$66,2,0)&amp;"、"&amp;VLOOKUP(O39,'附件一之1-開班數'!$A$7:$B$66,2,0)&amp;"、"&amp;VLOOKUP(P39,'附件一之1-開班數'!$A$7:$B$66,2,0),IF(COUNT(M39:Q39)=5,VLOOKUP(M39,'附件一之1-開班數'!$A$7:$B$66,2,0)&amp;"、"&amp;VLOOKUP(N39,'附件一之1-開班數'!$A$7:$B$66,2,0)&amp;"、"&amp;VLOOKUP(O39,'附件一之1-開班數'!$A$7:$B$66,2,0)&amp;"、"&amp;VLOOKUP(P39,'附件一之1-開班數'!$A$7:$B$66,2,0)&amp;"、"&amp;VLOOKUP(Q39,'附件一之1-開班數'!$A$7:$B$66,2,0),IF(D39="","","學生無班級"))))))),"有班級不存在,或跳格輸入")</f>
        <v/>
      </c>
      <c r="S39" s="10">
        <f t="shared" si="2"/>
        <v>1</v>
      </c>
      <c r="T39" s="10">
        <f t="shared" si="3"/>
        <v>1</v>
      </c>
      <c r="U39" s="10">
        <f t="shared" si="4"/>
        <v>1</v>
      </c>
      <c r="V39" s="10">
        <f t="shared" si="5"/>
        <v>1</v>
      </c>
      <c r="W39" s="10">
        <f t="shared" si="6"/>
        <v>3</v>
      </c>
      <c r="X39" s="10">
        <f t="shared" si="7"/>
        <v>3</v>
      </c>
      <c r="Y39" s="10">
        <f>IF(M39="",0,IF(K39=1,VLOOKUP(M39,'附件一之1-開班數'!$A$7:$V$66,7,FALSE),0))</f>
        <v>0</v>
      </c>
      <c r="Z39" s="10">
        <f>IF(N39="",0,IF(K39=1,VLOOKUP(N39,'附件一之1-開班數'!$A$7:$V$66,7,FALSE),0))</f>
        <v>0</v>
      </c>
      <c r="AA39" s="10">
        <f>IF(O39="",0,IF(K39=1,VLOOKUP(O39,'附件一之1-開班數'!$A$7:$V$66,7,FALSE),0))</f>
        <v>0</v>
      </c>
      <c r="AB39" s="10">
        <f>IF(P39="",0,IF(K39=1,VLOOKUP(P39,'附件一之1-開班數'!$A$7:$V$66,7,FALSE),0))</f>
        <v>0</v>
      </c>
      <c r="AC39" s="10">
        <f>IF(Q39="",0,IF(K39=1,VLOOKUP(Q39,'附件一之1-開班數'!$A$7:$V$66,7,FALSE),0))</f>
        <v>0</v>
      </c>
    </row>
    <row r="40" spans="1:29" x14ac:dyDescent="0.3">
      <c r="A40" s="128" t="str">
        <f t="shared" si="1"/>
        <v/>
      </c>
      <c r="B40" s="14"/>
      <c r="C40" s="14"/>
      <c r="D40" s="14"/>
      <c r="E40" s="14"/>
      <c r="F40" s="166"/>
      <c r="G40" s="173"/>
      <c r="H40" s="14"/>
      <c r="I40" s="14"/>
      <c r="J40" s="14"/>
      <c r="K40" s="166"/>
      <c r="L40" s="175"/>
      <c r="M40" s="171"/>
      <c r="N40" s="92"/>
      <c r="O40" s="92"/>
      <c r="P40" s="92"/>
      <c r="Q40" s="172"/>
      <c r="R40" s="176" t="str">
        <f>IFERROR(IF(COUNTIF(M40:Q40,M40)+COUNTIF(M40:Q40,N40)+COUNTIF(M40:Q40,O40)+COUNTIF(M40:Q40,P40)+COUNTIF(M40:Q40,Q40)-COUNT(M40:Q40)&lt;&gt;0,"學生班級重複",IF(COUNT(M40:Q40)=1,VLOOKUP(M40,'附件一之1-開班數'!$A$7:$B$66,2,0),IF(COUNT(M40:Q40)=2,VLOOKUP(M40,'附件一之1-開班數'!$A$7:$B$66,2,0)&amp;"、"&amp;VLOOKUP(N40,'附件一之1-開班數'!$A$7:$B$66,2,0),IF(COUNT(M40:Q40)=3,VLOOKUP(M40,'附件一之1-開班數'!$A$7:$B$66,2,0)&amp;"、"&amp;VLOOKUP(N40,'附件一之1-開班數'!$A$7:$B$66,2,0)&amp;"、"&amp;VLOOKUP(O40,'附件一之1-開班數'!$A$7:$B$66,2,0),IF(COUNT(M40:Q40)=4,VLOOKUP(M40,'附件一之1-開班數'!$A$7:$B$66,2,0)&amp;"、"&amp;VLOOKUP(N40,'附件一之1-開班數'!$A$7:$B$66,2,0)&amp;"、"&amp;VLOOKUP(O40,'附件一之1-開班數'!$A$7:$B$66,2,0)&amp;"、"&amp;VLOOKUP(P40,'附件一之1-開班數'!$A$7:$B$66,2,0),IF(COUNT(M40:Q40)=5,VLOOKUP(M40,'附件一之1-開班數'!$A$7:$B$66,2,0)&amp;"、"&amp;VLOOKUP(N40,'附件一之1-開班數'!$A$7:$B$66,2,0)&amp;"、"&amp;VLOOKUP(O40,'附件一之1-開班數'!$A$7:$B$66,2,0)&amp;"、"&amp;VLOOKUP(P40,'附件一之1-開班數'!$A$7:$B$66,2,0)&amp;"、"&amp;VLOOKUP(Q40,'附件一之1-開班數'!$A$7:$B$66,2,0),IF(D40="","","學生無班級"))))))),"有班級不存在,或跳格輸入")</f>
        <v/>
      </c>
      <c r="S40" s="10">
        <f t="shared" si="2"/>
        <v>1</v>
      </c>
      <c r="T40" s="10">
        <f t="shared" si="3"/>
        <v>1</v>
      </c>
      <c r="U40" s="10">
        <f t="shared" si="4"/>
        <v>1</v>
      </c>
      <c r="V40" s="10">
        <f t="shared" si="5"/>
        <v>1</v>
      </c>
      <c r="W40" s="10">
        <f t="shared" si="6"/>
        <v>3</v>
      </c>
      <c r="X40" s="10">
        <f t="shared" si="7"/>
        <v>3</v>
      </c>
      <c r="Y40" s="10">
        <f>IF(M40="",0,IF(K40=1,VLOOKUP(M40,'附件一之1-開班數'!$A$7:$V$66,7,FALSE),0))</f>
        <v>0</v>
      </c>
      <c r="Z40" s="10">
        <f>IF(N40="",0,IF(K40=1,VLOOKUP(N40,'附件一之1-開班數'!$A$7:$V$66,7,FALSE),0))</f>
        <v>0</v>
      </c>
      <c r="AA40" s="10">
        <f>IF(O40="",0,IF(K40=1,VLOOKUP(O40,'附件一之1-開班數'!$A$7:$V$66,7,FALSE),0))</f>
        <v>0</v>
      </c>
      <c r="AB40" s="10">
        <f>IF(P40="",0,IF(K40=1,VLOOKUP(P40,'附件一之1-開班數'!$A$7:$V$66,7,FALSE),0))</f>
        <v>0</v>
      </c>
      <c r="AC40" s="10">
        <f>IF(Q40="",0,IF(K40=1,VLOOKUP(Q40,'附件一之1-開班數'!$A$7:$V$66,7,FALSE),0))</f>
        <v>0</v>
      </c>
    </row>
    <row r="41" spans="1:29" x14ac:dyDescent="0.3">
      <c r="A41" s="128" t="str">
        <f t="shared" si="1"/>
        <v/>
      </c>
      <c r="B41" s="14"/>
      <c r="C41" s="14"/>
      <c r="D41" s="14"/>
      <c r="E41" s="14"/>
      <c r="F41" s="166"/>
      <c r="G41" s="173"/>
      <c r="H41" s="14"/>
      <c r="I41" s="14"/>
      <c r="J41" s="14"/>
      <c r="K41" s="166"/>
      <c r="L41" s="175"/>
      <c r="M41" s="171"/>
      <c r="N41" s="92"/>
      <c r="O41" s="92"/>
      <c r="P41" s="92"/>
      <c r="Q41" s="172"/>
      <c r="R41" s="176" t="str">
        <f>IFERROR(IF(COUNTIF(M41:Q41,M41)+COUNTIF(M41:Q41,N41)+COUNTIF(M41:Q41,O41)+COUNTIF(M41:Q41,P41)+COUNTIF(M41:Q41,Q41)-COUNT(M41:Q41)&lt;&gt;0,"學生班級重複",IF(COUNT(M41:Q41)=1,VLOOKUP(M41,'附件一之1-開班數'!$A$7:$B$66,2,0),IF(COUNT(M41:Q41)=2,VLOOKUP(M41,'附件一之1-開班數'!$A$7:$B$66,2,0)&amp;"、"&amp;VLOOKUP(N41,'附件一之1-開班數'!$A$7:$B$66,2,0),IF(COUNT(M41:Q41)=3,VLOOKUP(M41,'附件一之1-開班數'!$A$7:$B$66,2,0)&amp;"、"&amp;VLOOKUP(N41,'附件一之1-開班數'!$A$7:$B$66,2,0)&amp;"、"&amp;VLOOKUP(O41,'附件一之1-開班數'!$A$7:$B$66,2,0),IF(COUNT(M41:Q41)=4,VLOOKUP(M41,'附件一之1-開班數'!$A$7:$B$66,2,0)&amp;"、"&amp;VLOOKUP(N41,'附件一之1-開班數'!$A$7:$B$66,2,0)&amp;"、"&amp;VLOOKUP(O41,'附件一之1-開班數'!$A$7:$B$66,2,0)&amp;"、"&amp;VLOOKUP(P41,'附件一之1-開班數'!$A$7:$B$66,2,0),IF(COUNT(M41:Q41)=5,VLOOKUP(M41,'附件一之1-開班數'!$A$7:$B$66,2,0)&amp;"、"&amp;VLOOKUP(N41,'附件一之1-開班數'!$A$7:$B$66,2,0)&amp;"、"&amp;VLOOKUP(O41,'附件一之1-開班數'!$A$7:$B$66,2,0)&amp;"、"&amp;VLOOKUP(P41,'附件一之1-開班數'!$A$7:$B$66,2,0)&amp;"、"&amp;VLOOKUP(Q41,'附件一之1-開班數'!$A$7:$B$66,2,0),IF(D41="","","學生無班級"))))))),"有班級不存在,或跳格輸入")</f>
        <v/>
      </c>
      <c r="S41" s="10">
        <f t="shared" si="2"/>
        <v>1</v>
      </c>
      <c r="T41" s="10">
        <f t="shared" si="3"/>
        <v>1</v>
      </c>
      <c r="U41" s="10">
        <f t="shared" si="4"/>
        <v>1</v>
      </c>
      <c r="V41" s="10">
        <f t="shared" si="5"/>
        <v>1</v>
      </c>
      <c r="W41" s="10">
        <f t="shared" si="6"/>
        <v>3</v>
      </c>
      <c r="X41" s="10">
        <f t="shared" si="7"/>
        <v>3</v>
      </c>
      <c r="Y41" s="10">
        <f>IF(M41="",0,IF(K41=1,VLOOKUP(M41,'附件一之1-開班數'!$A$7:$V$66,7,FALSE),0))</f>
        <v>0</v>
      </c>
      <c r="Z41" s="10">
        <f>IF(N41="",0,IF(K41=1,VLOOKUP(N41,'附件一之1-開班數'!$A$7:$V$66,7,FALSE),0))</f>
        <v>0</v>
      </c>
      <c r="AA41" s="10">
        <f>IF(O41="",0,IF(K41=1,VLOOKUP(O41,'附件一之1-開班數'!$A$7:$V$66,7,FALSE),0))</f>
        <v>0</v>
      </c>
      <c r="AB41" s="10">
        <f>IF(P41="",0,IF(K41=1,VLOOKUP(P41,'附件一之1-開班數'!$A$7:$V$66,7,FALSE),0))</f>
        <v>0</v>
      </c>
      <c r="AC41" s="10">
        <f>IF(Q41="",0,IF(K41=1,VLOOKUP(Q41,'附件一之1-開班數'!$A$7:$V$66,7,FALSE),0))</f>
        <v>0</v>
      </c>
    </row>
    <row r="42" spans="1:29" x14ac:dyDescent="0.3">
      <c r="A42" s="128" t="str">
        <f t="shared" si="1"/>
        <v/>
      </c>
      <c r="B42" s="14"/>
      <c r="C42" s="14"/>
      <c r="D42" s="14"/>
      <c r="E42" s="14"/>
      <c r="F42" s="166"/>
      <c r="G42" s="173"/>
      <c r="H42" s="14"/>
      <c r="I42" s="14"/>
      <c r="J42" s="14"/>
      <c r="K42" s="166"/>
      <c r="L42" s="175"/>
      <c r="M42" s="171"/>
      <c r="N42" s="92"/>
      <c r="O42" s="92"/>
      <c r="P42" s="92"/>
      <c r="Q42" s="172"/>
      <c r="R42" s="176" t="str">
        <f>IFERROR(IF(COUNTIF(M42:Q42,M42)+COUNTIF(M42:Q42,N42)+COUNTIF(M42:Q42,O42)+COUNTIF(M42:Q42,P42)+COUNTIF(M42:Q42,Q42)-COUNT(M42:Q42)&lt;&gt;0,"學生班級重複",IF(COUNT(M42:Q42)=1,VLOOKUP(M42,'附件一之1-開班數'!$A$7:$B$66,2,0),IF(COUNT(M42:Q42)=2,VLOOKUP(M42,'附件一之1-開班數'!$A$7:$B$66,2,0)&amp;"、"&amp;VLOOKUP(N42,'附件一之1-開班數'!$A$7:$B$66,2,0),IF(COUNT(M42:Q42)=3,VLOOKUP(M42,'附件一之1-開班數'!$A$7:$B$66,2,0)&amp;"、"&amp;VLOOKUP(N42,'附件一之1-開班數'!$A$7:$B$66,2,0)&amp;"、"&amp;VLOOKUP(O42,'附件一之1-開班數'!$A$7:$B$66,2,0),IF(COUNT(M42:Q42)=4,VLOOKUP(M42,'附件一之1-開班數'!$A$7:$B$66,2,0)&amp;"、"&amp;VLOOKUP(N42,'附件一之1-開班數'!$A$7:$B$66,2,0)&amp;"、"&amp;VLOOKUP(O42,'附件一之1-開班數'!$A$7:$B$66,2,0)&amp;"、"&amp;VLOOKUP(P42,'附件一之1-開班數'!$A$7:$B$66,2,0),IF(COUNT(M42:Q42)=5,VLOOKUP(M42,'附件一之1-開班數'!$A$7:$B$66,2,0)&amp;"、"&amp;VLOOKUP(N42,'附件一之1-開班數'!$A$7:$B$66,2,0)&amp;"、"&amp;VLOOKUP(O42,'附件一之1-開班數'!$A$7:$B$66,2,0)&amp;"、"&amp;VLOOKUP(P42,'附件一之1-開班數'!$A$7:$B$66,2,0)&amp;"、"&amp;VLOOKUP(Q42,'附件一之1-開班數'!$A$7:$B$66,2,0),IF(D42="","","學生無班級"))))))),"有班級不存在,或跳格輸入")</f>
        <v/>
      </c>
      <c r="S42" s="10">
        <f t="shared" si="2"/>
        <v>1</v>
      </c>
      <c r="T42" s="10">
        <f t="shared" si="3"/>
        <v>1</v>
      </c>
      <c r="U42" s="10">
        <f t="shared" si="4"/>
        <v>1</v>
      </c>
      <c r="V42" s="10">
        <f t="shared" si="5"/>
        <v>1</v>
      </c>
      <c r="W42" s="10">
        <f t="shared" si="6"/>
        <v>3</v>
      </c>
      <c r="X42" s="10">
        <f t="shared" si="7"/>
        <v>3</v>
      </c>
      <c r="Y42" s="10">
        <f>IF(M42="",0,IF(K42=1,VLOOKUP(M42,'附件一之1-開班數'!$A$7:$V$66,7,FALSE),0))</f>
        <v>0</v>
      </c>
      <c r="Z42" s="10">
        <f>IF(N42="",0,IF(K42=1,VLOOKUP(N42,'附件一之1-開班數'!$A$7:$V$66,7,FALSE),0))</f>
        <v>0</v>
      </c>
      <c r="AA42" s="10">
        <f>IF(O42="",0,IF(K42=1,VLOOKUP(O42,'附件一之1-開班數'!$A$7:$V$66,7,FALSE),0))</f>
        <v>0</v>
      </c>
      <c r="AB42" s="10">
        <f>IF(P42="",0,IF(K42=1,VLOOKUP(P42,'附件一之1-開班數'!$A$7:$V$66,7,FALSE),0))</f>
        <v>0</v>
      </c>
      <c r="AC42" s="10">
        <f>IF(Q42="",0,IF(K42=1,VLOOKUP(Q42,'附件一之1-開班數'!$A$7:$V$66,7,FALSE),0))</f>
        <v>0</v>
      </c>
    </row>
    <row r="43" spans="1:29" x14ac:dyDescent="0.3">
      <c r="A43" s="128" t="str">
        <f t="shared" si="1"/>
        <v/>
      </c>
      <c r="B43" s="14"/>
      <c r="C43" s="14"/>
      <c r="D43" s="14"/>
      <c r="E43" s="14"/>
      <c r="F43" s="166"/>
      <c r="G43" s="173"/>
      <c r="H43" s="14"/>
      <c r="I43" s="14"/>
      <c r="J43" s="14"/>
      <c r="K43" s="166"/>
      <c r="L43" s="175"/>
      <c r="M43" s="171"/>
      <c r="N43" s="92"/>
      <c r="O43" s="92"/>
      <c r="P43" s="92"/>
      <c r="Q43" s="172"/>
      <c r="R43" s="176" t="str">
        <f>IFERROR(IF(COUNTIF(M43:Q43,M43)+COUNTIF(M43:Q43,N43)+COUNTIF(M43:Q43,O43)+COUNTIF(M43:Q43,P43)+COUNTIF(M43:Q43,Q43)-COUNT(M43:Q43)&lt;&gt;0,"學生班級重複",IF(COUNT(M43:Q43)=1,VLOOKUP(M43,'附件一之1-開班數'!$A$7:$B$66,2,0),IF(COUNT(M43:Q43)=2,VLOOKUP(M43,'附件一之1-開班數'!$A$7:$B$66,2,0)&amp;"、"&amp;VLOOKUP(N43,'附件一之1-開班數'!$A$7:$B$66,2,0),IF(COUNT(M43:Q43)=3,VLOOKUP(M43,'附件一之1-開班數'!$A$7:$B$66,2,0)&amp;"、"&amp;VLOOKUP(N43,'附件一之1-開班數'!$A$7:$B$66,2,0)&amp;"、"&amp;VLOOKUP(O43,'附件一之1-開班數'!$A$7:$B$66,2,0),IF(COUNT(M43:Q43)=4,VLOOKUP(M43,'附件一之1-開班數'!$A$7:$B$66,2,0)&amp;"、"&amp;VLOOKUP(N43,'附件一之1-開班數'!$A$7:$B$66,2,0)&amp;"、"&amp;VLOOKUP(O43,'附件一之1-開班數'!$A$7:$B$66,2,0)&amp;"、"&amp;VLOOKUP(P43,'附件一之1-開班數'!$A$7:$B$66,2,0),IF(COUNT(M43:Q43)=5,VLOOKUP(M43,'附件一之1-開班數'!$A$7:$B$66,2,0)&amp;"、"&amp;VLOOKUP(N43,'附件一之1-開班數'!$A$7:$B$66,2,0)&amp;"、"&amp;VLOOKUP(O43,'附件一之1-開班數'!$A$7:$B$66,2,0)&amp;"、"&amp;VLOOKUP(P43,'附件一之1-開班數'!$A$7:$B$66,2,0)&amp;"、"&amp;VLOOKUP(Q43,'附件一之1-開班數'!$A$7:$B$66,2,0),IF(D43="","","學生無班級"))))))),"有班級不存在,或跳格輸入")</f>
        <v/>
      </c>
      <c r="S43" s="10">
        <f t="shared" si="2"/>
        <v>1</v>
      </c>
      <c r="T43" s="10">
        <f t="shared" si="3"/>
        <v>1</v>
      </c>
      <c r="U43" s="10">
        <f t="shared" si="4"/>
        <v>1</v>
      </c>
      <c r="V43" s="10">
        <f t="shared" si="5"/>
        <v>1</v>
      </c>
      <c r="W43" s="10">
        <f t="shared" si="6"/>
        <v>3</v>
      </c>
      <c r="X43" s="10">
        <f t="shared" si="7"/>
        <v>3</v>
      </c>
      <c r="Y43" s="10">
        <f>IF(M43="",0,IF(K43=1,VLOOKUP(M43,'附件一之1-開班數'!$A$7:$V$66,7,FALSE),0))</f>
        <v>0</v>
      </c>
      <c r="Z43" s="10">
        <f>IF(N43="",0,IF(K43=1,VLOOKUP(N43,'附件一之1-開班數'!$A$7:$V$66,7,FALSE),0))</f>
        <v>0</v>
      </c>
      <c r="AA43" s="10">
        <f>IF(O43="",0,IF(K43=1,VLOOKUP(O43,'附件一之1-開班數'!$A$7:$V$66,7,FALSE),0))</f>
        <v>0</v>
      </c>
      <c r="AB43" s="10">
        <f>IF(P43="",0,IF(K43=1,VLOOKUP(P43,'附件一之1-開班數'!$A$7:$V$66,7,FALSE),0))</f>
        <v>0</v>
      </c>
      <c r="AC43" s="10">
        <f>IF(Q43="",0,IF(K43=1,VLOOKUP(Q43,'附件一之1-開班數'!$A$7:$V$66,7,FALSE),0))</f>
        <v>0</v>
      </c>
    </row>
    <row r="44" spans="1:29" x14ac:dyDescent="0.3">
      <c r="A44" s="128" t="str">
        <f t="shared" si="1"/>
        <v/>
      </c>
      <c r="B44" s="14"/>
      <c r="C44" s="14"/>
      <c r="D44" s="14"/>
      <c r="E44" s="14"/>
      <c r="F44" s="166"/>
      <c r="G44" s="173"/>
      <c r="H44" s="14"/>
      <c r="I44" s="14"/>
      <c r="J44" s="14"/>
      <c r="K44" s="166"/>
      <c r="L44" s="175"/>
      <c r="M44" s="171"/>
      <c r="N44" s="92"/>
      <c r="O44" s="92"/>
      <c r="P44" s="92"/>
      <c r="Q44" s="172"/>
      <c r="R44" s="176" t="str">
        <f>IFERROR(IF(COUNTIF(M44:Q44,M44)+COUNTIF(M44:Q44,N44)+COUNTIF(M44:Q44,O44)+COUNTIF(M44:Q44,P44)+COUNTIF(M44:Q44,Q44)-COUNT(M44:Q44)&lt;&gt;0,"學生班級重複",IF(COUNT(M44:Q44)=1,VLOOKUP(M44,'附件一之1-開班數'!$A$7:$B$66,2,0),IF(COUNT(M44:Q44)=2,VLOOKUP(M44,'附件一之1-開班數'!$A$7:$B$66,2,0)&amp;"、"&amp;VLOOKUP(N44,'附件一之1-開班數'!$A$7:$B$66,2,0),IF(COUNT(M44:Q44)=3,VLOOKUP(M44,'附件一之1-開班數'!$A$7:$B$66,2,0)&amp;"、"&amp;VLOOKUP(N44,'附件一之1-開班數'!$A$7:$B$66,2,0)&amp;"、"&amp;VLOOKUP(O44,'附件一之1-開班數'!$A$7:$B$66,2,0),IF(COUNT(M44:Q44)=4,VLOOKUP(M44,'附件一之1-開班數'!$A$7:$B$66,2,0)&amp;"、"&amp;VLOOKUP(N44,'附件一之1-開班數'!$A$7:$B$66,2,0)&amp;"、"&amp;VLOOKUP(O44,'附件一之1-開班數'!$A$7:$B$66,2,0)&amp;"、"&amp;VLOOKUP(P44,'附件一之1-開班數'!$A$7:$B$66,2,0),IF(COUNT(M44:Q44)=5,VLOOKUP(M44,'附件一之1-開班數'!$A$7:$B$66,2,0)&amp;"、"&amp;VLOOKUP(N44,'附件一之1-開班數'!$A$7:$B$66,2,0)&amp;"、"&amp;VLOOKUP(O44,'附件一之1-開班數'!$A$7:$B$66,2,0)&amp;"、"&amp;VLOOKUP(P44,'附件一之1-開班數'!$A$7:$B$66,2,0)&amp;"、"&amp;VLOOKUP(Q44,'附件一之1-開班數'!$A$7:$B$66,2,0),IF(D44="","","學生無班級"))))))),"有班級不存在,或跳格輸入")</f>
        <v/>
      </c>
      <c r="S44" s="10">
        <f t="shared" si="2"/>
        <v>1</v>
      </c>
      <c r="T44" s="10">
        <f t="shared" si="3"/>
        <v>1</v>
      </c>
      <c r="U44" s="10">
        <f t="shared" si="4"/>
        <v>1</v>
      </c>
      <c r="V44" s="10">
        <f t="shared" si="5"/>
        <v>1</v>
      </c>
      <c r="W44" s="10">
        <f t="shared" si="6"/>
        <v>3</v>
      </c>
      <c r="X44" s="10">
        <f t="shared" si="7"/>
        <v>3</v>
      </c>
      <c r="Y44" s="10">
        <f>IF(M44="",0,IF(K44=1,VLOOKUP(M44,'附件一之1-開班數'!$A$7:$V$66,7,FALSE),0))</f>
        <v>0</v>
      </c>
      <c r="Z44" s="10">
        <f>IF(N44="",0,IF(K44=1,VLOOKUP(N44,'附件一之1-開班數'!$A$7:$V$66,7,FALSE),0))</f>
        <v>0</v>
      </c>
      <c r="AA44" s="10">
        <f>IF(O44="",0,IF(K44=1,VLOOKUP(O44,'附件一之1-開班數'!$A$7:$V$66,7,FALSE),0))</f>
        <v>0</v>
      </c>
      <c r="AB44" s="10">
        <f>IF(P44="",0,IF(K44=1,VLOOKUP(P44,'附件一之1-開班數'!$A$7:$V$66,7,FALSE),0))</f>
        <v>0</v>
      </c>
      <c r="AC44" s="10">
        <f>IF(Q44="",0,IF(K44=1,VLOOKUP(Q44,'附件一之1-開班數'!$A$7:$V$66,7,FALSE),0))</f>
        <v>0</v>
      </c>
    </row>
    <row r="45" spans="1:29" x14ac:dyDescent="0.3">
      <c r="A45" s="128" t="str">
        <f t="shared" si="1"/>
        <v/>
      </c>
      <c r="B45" s="14"/>
      <c r="C45" s="14"/>
      <c r="D45" s="14"/>
      <c r="E45" s="14"/>
      <c r="F45" s="166"/>
      <c r="G45" s="173"/>
      <c r="H45" s="14"/>
      <c r="I45" s="14"/>
      <c r="J45" s="14"/>
      <c r="K45" s="166"/>
      <c r="L45" s="175"/>
      <c r="M45" s="171"/>
      <c r="N45" s="92"/>
      <c r="O45" s="92"/>
      <c r="P45" s="92"/>
      <c r="Q45" s="172"/>
      <c r="R45" s="176" t="str">
        <f>IFERROR(IF(COUNTIF(M45:Q45,M45)+COUNTIF(M45:Q45,N45)+COUNTIF(M45:Q45,O45)+COUNTIF(M45:Q45,P45)+COUNTIF(M45:Q45,Q45)-COUNT(M45:Q45)&lt;&gt;0,"學生班級重複",IF(COUNT(M45:Q45)=1,VLOOKUP(M45,'附件一之1-開班數'!$A$7:$B$66,2,0),IF(COUNT(M45:Q45)=2,VLOOKUP(M45,'附件一之1-開班數'!$A$7:$B$66,2,0)&amp;"、"&amp;VLOOKUP(N45,'附件一之1-開班數'!$A$7:$B$66,2,0),IF(COUNT(M45:Q45)=3,VLOOKUP(M45,'附件一之1-開班數'!$A$7:$B$66,2,0)&amp;"、"&amp;VLOOKUP(N45,'附件一之1-開班數'!$A$7:$B$66,2,0)&amp;"、"&amp;VLOOKUP(O45,'附件一之1-開班數'!$A$7:$B$66,2,0),IF(COUNT(M45:Q45)=4,VLOOKUP(M45,'附件一之1-開班數'!$A$7:$B$66,2,0)&amp;"、"&amp;VLOOKUP(N45,'附件一之1-開班數'!$A$7:$B$66,2,0)&amp;"、"&amp;VLOOKUP(O45,'附件一之1-開班數'!$A$7:$B$66,2,0)&amp;"、"&amp;VLOOKUP(P45,'附件一之1-開班數'!$A$7:$B$66,2,0),IF(COUNT(M45:Q45)=5,VLOOKUP(M45,'附件一之1-開班數'!$A$7:$B$66,2,0)&amp;"、"&amp;VLOOKUP(N45,'附件一之1-開班數'!$A$7:$B$66,2,0)&amp;"、"&amp;VLOOKUP(O45,'附件一之1-開班數'!$A$7:$B$66,2,0)&amp;"、"&amp;VLOOKUP(P45,'附件一之1-開班數'!$A$7:$B$66,2,0)&amp;"、"&amp;VLOOKUP(Q45,'附件一之1-開班數'!$A$7:$B$66,2,0),IF(D45="","","學生無班級"))))))),"有班級不存在,或跳格輸入")</f>
        <v/>
      </c>
      <c r="S45" s="10">
        <f t="shared" si="2"/>
        <v>1</v>
      </c>
      <c r="T45" s="10">
        <f t="shared" si="3"/>
        <v>1</v>
      </c>
      <c r="U45" s="10">
        <f t="shared" si="4"/>
        <v>1</v>
      </c>
      <c r="V45" s="10">
        <f t="shared" si="5"/>
        <v>1</v>
      </c>
      <c r="W45" s="10">
        <f t="shared" si="6"/>
        <v>3</v>
      </c>
      <c r="X45" s="10">
        <f t="shared" si="7"/>
        <v>3</v>
      </c>
      <c r="Y45" s="10">
        <f>IF(M45="",0,IF(K45=1,VLOOKUP(M45,'附件一之1-開班數'!$A$7:$V$66,7,FALSE),0))</f>
        <v>0</v>
      </c>
      <c r="Z45" s="10">
        <f>IF(N45="",0,IF(K45=1,VLOOKUP(N45,'附件一之1-開班數'!$A$7:$V$66,7,FALSE),0))</f>
        <v>0</v>
      </c>
      <c r="AA45" s="10">
        <f>IF(O45="",0,IF(K45=1,VLOOKUP(O45,'附件一之1-開班數'!$A$7:$V$66,7,FALSE),0))</f>
        <v>0</v>
      </c>
      <c r="AB45" s="10">
        <f>IF(P45="",0,IF(K45=1,VLOOKUP(P45,'附件一之1-開班數'!$A$7:$V$66,7,FALSE),0))</f>
        <v>0</v>
      </c>
      <c r="AC45" s="10">
        <f>IF(Q45="",0,IF(K45=1,VLOOKUP(Q45,'附件一之1-開班數'!$A$7:$V$66,7,FALSE),0))</f>
        <v>0</v>
      </c>
    </row>
    <row r="46" spans="1:29" x14ac:dyDescent="0.3">
      <c r="A46" s="128" t="str">
        <f t="shared" si="1"/>
        <v/>
      </c>
      <c r="B46" s="14"/>
      <c r="C46" s="14"/>
      <c r="D46" s="14"/>
      <c r="E46" s="14"/>
      <c r="F46" s="166"/>
      <c r="G46" s="173"/>
      <c r="H46" s="14"/>
      <c r="I46" s="14"/>
      <c r="J46" s="14"/>
      <c r="K46" s="166"/>
      <c r="L46" s="175"/>
      <c r="M46" s="171"/>
      <c r="N46" s="92"/>
      <c r="O46" s="92"/>
      <c r="P46" s="92"/>
      <c r="Q46" s="172"/>
      <c r="R46" s="176" t="str">
        <f>IFERROR(IF(COUNTIF(M46:Q46,M46)+COUNTIF(M46:Q46,N46)+COUNTIF(M46:Q46,O46)+COUNTIF(M46:Q46,P46)+COUNTIF(M46:Q46,Q46)-COUNT(M46:Q46)&lt;&gt;0,"學生班級重複",IF(COUNT(M46:Q46)=1,VLOOKUP(M46,'附件一之1-開班數'!$A$7:$B$66,2,0),IF(COUNT(M46:Q46)=2,VLOOKUP(M46,'附件一之1-開班數'!$A$7:$B$66,2,0)&amp;"、"&amp;VLOOKUP(N46,'附件一之1-開班數'!$A$7:$B$66,2,0),IF(COUNT(M46:Q46)=3,VLOOKUP(M46,'附件一之1-開班數'!$A$7:$B$66,2,0)&amp;"、"&amp;VLOOKUP(N46,'附件一之1-開班數'!$A$7:$B$66,2,0)&amp;"、"&amp;VLOOKUP(O46,'附件一之1-開班數'!$A$7:$B$66,2,0),IF(COUNT(M46:Q46)=4,VLOOKUP(M46,'附件一之1-開班數'!$A$7:$B$66,2,0)&amp;"、"&amp;VLOOKUP(N46,'附件一之1-開班數'!$A$7:$B$66,2,0)&amp;"、"&amp;VLOOKUP(O46,'附件一之1-開班數'!$A$7:$B$66,2,0)&amp;"、"&amp;VLOOKUP(P46,'附件一之1-開班數'!$A$7:$B$66,2,0),IF(COUNT(M46:Q46)=5,VLOOKUP(M46,'附件一之1-開班數'!$A$7:$B$66,2,0)&amp;"、"&amp;VLOOKUP(N46,'附件一之1-開班數'!$A$7:$B$66,2,0)&amp;"、"&amp;VLOOKUP(O46,'附件一之1-開班數'!$A$7:$B$66,2,0)&amp;"、"&amp;VLOOKUP(P46,'附件一之1-開班數'!$A$7:$B$66,2,0)&amp;"、"&amp;VLOOKUP(Q46,'附件一之1-開班數'!$A$7:$B$66,2,0),IF(D46="","","學生無班級"))))))),"有班級不存在,或跳格輸入")</f>
        <v/>
      </c>
      <c r="S46" s="10">
        <f t="shared" si="2"/>
        <v>1</v>
      </c>
      <c r="T46" s="10">
        <f t="shared" si="3"/>
        <v>1</v>
      </c>
      <c r="U46" s="10">
        <f t="shared" si="4"/>
        <v>1</v>
      </c>
      <c r="V46" s="10">
        <f t="shared" si="5"/>
        <v>1</v>
      </c>
      <c r="W46" s="10">
        <f t="shared" si="6"/>
        <v>3</v>
      </c>
      <c r="X46" s="10">
        <f t="shared" si="7"/>
        <v>3</v>
      </c>
      <c r="Y46" s="10">
        <f>IF(M46="",0,IF(K46=1,VLOOKUP(M46,'附件一之1-開班數'!$A$7:$V$66,7,FALSE),0))</f>
        <v>0</v>
      </c>
      <c r="Z46" s="10">
        <f>IF(N46="",0,IF(K46=1,VLOOKUP(N46,'附件一之1-開班數'!$A$7:$V$66,7,FALSE),0))</f>
        <v>0</v>
      </c>
      <c r="AA46" s="10">
        <f>IF(O46="",0,IF(K46=1,VLOOKUP(O46,'附件一之1-開班數'!$A$7:$V$66,7,FALSE),0))</f>
        <v>0</v>
      </c>
      <c r="AB46" s="10">
        <f>IF(P46="",0,IF(K46=1,VLOOKUP(P46,'附件一之1-開班數'!$A$7:$V$66,7,FALSE),0))</f>
        <v>0</v>
      </c>
      <c r="AC46" s="10">
        <f>IF(Q46="",0,IF(K46=1,VLOOKUP(Q46,'附件一之1-開班數'!$A$7:$V$66,7,FALSE),0))</f>
        <v>0</v>
      </c>
    </row>
    <row r="47" spans="1:29" x14ac:dyDescent="0.3">
      <c r="A47" s="128" t="str">
        <f t="shared" si="1"/>
        <v/>
      </c>
      <c r="B47" s="14"/>
      <c r="C47" s="14"/>
      <c r="D47" s="14"/>
      <c r="E47" s="14"/>
      <c r="F47" s="166"/>
      <c r="G47" s="173"/>
      <c r="H47" s="14"/>
      <c r="I47" s="14"/>
      <c r="J47" s="14"/>
      <c r="K47" s="166"/>
      <c r="L47" s="175"/>
      <c r="M47" s="171"/>
      <c r="N47" s="92"/>
      <c r="O47" s="92"/>
      <c r="P47" s="92"/>
      <c r="Q47" s="172"/>
      <c r="R47" s="176" t="str">
        <f>IFERROR(IF(COUNTIF(M47:Q47,M47)+COUNTIF(M47:Q47,N47)+COUNTIF(M47:Q47,O47)+COUNTIF(M47:Q47,P47)+COUNTIF(M47:Q47,Q47)-COUNT(M47:Q47)&lt;&gt;0,"學生班級重複",IF(COUNT(M47:Q47)=1,VLOOKUP(M47,'附件一之1-開班數'!$A$7:$B$66,2,0),IF(COUNT(M47:Q47)=2,VLOOKUP(M47,'附件一之1-開班數'!$A$7:$B$66,2,0)&amp;"、"&amp;VLOOKUP(N47,'附件一之1-開班數'!$A$7:$B$66,2,0),IF(COUNT(M47:Q47)=3,VLOOKUP(M47,'附件一之1-開班數'!$A$7:$B$66,2,0)&amp;"、"&amp;VLOOKUP(N47,'附件一之1-開班數'!$A$7:$B$66,2,0)&amp;"、"&amp;VLOOKUP(O47,'附件一之1-開班數'!$A$7:$B$66,2,0),IF(COUNT(M47:Q47)=4,VLOOKUP(M47,'附件一之1-開班數'!$A$7:$B$66,2,0)&amp;"、"&amp;VLOOKUP(N47,'附件一之1-開班數'!$A$7:$B$66,2,0)&amp;"、"&amp;VLOOKUP(O47,'附件一之1-開班數'!$A$7:$B$66,2,0)&amp;"、"&amp;VLOOKUP(P47,'附件一之1-開班數'!$A$7:$B$66,2,0),IF(COUNT(M47:Q47)=5,VLOOKUP(M47,'附件一之1-開班數'!$A$7:$B$66,2,0)&amp;"、"&amp;VLOOKUP(N47,'附件一之1-開班數'!$A$7:$B$66,2,0)&amp;"、"&amp;VLOOKUP(O47,'附件一之1-開班數'!$A$7:$B$66,2,0)&amp;"、"&amp;VLOOKUP(P47,'附件一之1-開班數'!$A$7:$B$66,2,0)&amp;"、"&amp;VLOOKUP(Q47,'附件一之1-開班數'!$A$7:$B$66,2,0),IF(D47="","","學生無班級"))))))),"有班級不存在,或跳格輸入")</f>
        <v/>
      </c>
      <c r="S47" s="10">
        <f t="shared" si="2"/>
        <v>1</v>
      </c>
      <c r="T47" s="10">
        <f t="shared" si="3"/>
        <v>1</v>
      </c>
      <c r="U47" s="10">
        <f t="shared" si="4"/>
        <v>1</v>
      </c>
      <c r="V47" s="10">
        <f t="shared" si="5"/>
        <v>1</v>
      </c>
      <c r="W47" s="10">
        <f t="shared" si="6"/>
        <v>3</v>
      </c>
      <c r="X47" s="10">
        <f t="shared" si="7"/>
        <v>3</v>
      </c>
      <c r="Y47" s="10">
        <f>IF(M47="",0,IF(K47=1,VLOOKUP(M47,'附件一之1-開班數'!$A$7:$V$66,7,FALSE),0))</f>
        <v>0</v>
      </c>
      <c r="Z47" s="10">
        <f>IF(N47="",0,IF(K47=1,VLOOKUP(N47,'附件一之1-開班數'!$A$7:$V$66,7,FALSE),0))</f>
        <v>0</v>
      </c>
      <c r="AA47" s="10">
        <f>IF(O47="",0,IF(K47=1,VLOOKUP(O47,'附件一之1-開班數'!$A$7:$V$66,7,FALSE),0))</f>
        <v>0</v>
      </c>
      <c r="AB47" s="10">
        <f>IF(P47="",0,IF(K47=1,VLOOKUP(P47,'附件一之1-開班數'!$A$7:$V$66,7,FALSE),0))</f>
        <v>0</v>
      </c>
      <c r="AC47" s="10">
        <f>IF(Q47="",0,IF(K47=1,VLOOKUP(Q47,'附件一之1-開班數'!$A$7:$V$66,7,FALSE),0))</f>
        <v>0</v>
      </c>
    </row>
    <row r="48" spans="1:29" x14ac:dyDescent="0.3">
      <c r="A48" s="128" t="str">
        <f t="shared" si="1"/>
        <v/>
      </c>
      <c r="B48" s="14"/>
      <c r="C48" s="14"/>
      <c r="D48" s="14"/>
      <c r="E48" s="14"/>
      <c r="F48" s="166"/>
      <c r="G48" s="173"/>
      <c r="H48" s="14"/>
      <c r="I48" s="14"/>
      <c r="J48" s="14"/>
      <c r="K48" s="166"/>
      <c r="L48" s="175"/>
      <c r="M48" s="171"/>
      <c r="N48" s="92"/>
      <c r="O48" s="92"/>
      <c r="P48" s="92"/>
      <c r="Q48" s="172"/>
      <c r="R48" s="176" t="str">
        <f>IFERROR(IF(COUNTIF(M48:Q48,M48)+COUNTIF(M48:Q48,N48)+COUNTIF(M48:Q48,O48)+COUNTIF(M48:Q48,P48)+COUNTIF(M48:Q48,Q48)-COUNT(M48:Q48)&lt;&gt;0,"學生班級重複",IF(COUNT(M48:Q48)=1,VLOOKUP(M48,'附件一之1-開班數'!$A$7:$B$66,2,0),IF(COUNT(M48:Q48)=2,VLOOKUP(M48,'附件一之1-開班數'!$A$7:$B$66,2,0)&amp;"、"&amp;VLOOKUP(N48,'附件一之1-開班數'!$A$7:$B$66,2,0),IF(COUNT(M48:Q48)=3,VLOOKUP(M48,'附件一之1-開班數'!$A$7:$B$66,2,0)&amp;"、"&amp;VLOOKUP(N48,'附件一之1-開班數'!$A$7:$B$66,2,0)&amp;"、"&amp;VLOOKUP(O48,'附件一之1-開班數'!$A$7:$B$66,2,0),IF(COUNT(M48:Q48)=4,VLOOKUP(M48,'附件一之1-開班數'!$A$7:$B$66,2,0)&amp;"、"&amp;VLOOKUP(N48,'附件一之1-開班數'!$A$7:$B$66,2,0)&amp;"、"&amp;VLOOKUP(O48,'附件一之1-開班數'!$A$7:$B$66,2,0)&amp;"、"&amp;VLOOKUP(P48,'附件一之1-開班數'!$A$7:$B$66,2,0),IF(COUNT(M48:Q48)=5,VLOOKUP(M48,'附件一之1-開班數'!$A$7:$B$66,2,0)&amp;"、"&amp;VLOOKUP(N48,'附件一之1-開班數'!$A$7:$B$66,2,0)&amp;"、"&amp;VLOOKUP(O48,'附件一之1-開班數'!$A$7:$B$66,2,0)&amp;"、"&amp;VLOOKUP(P48,'附件一之1-開班數'!$A$7:$B$66,2,0)&amp;"、"&amp;VLOOKUP(Q48,'附件一之1-開班數'!$A$7:$B$66,2,0),IF(D48="","","學生無班級"))))))),"有班級不存在,或跳格輸入")</f>
        <v/>
      </c>
      <c r="S48" s="10">
        <f t="shared" si="2"/>
        <v>1</v>
      </c>
      <c r="T48" s="10">
        <f t="shared" si="3"/>
        <v>1</v>
      </c>
      <c r="U48" s="10">
        <f t="shared" si="4"/>
        <v>1</v>
      </c>
      <c r="V48" s="10">
        <f t="shared" si="5"/>
        <v>1</v>
      </c>
      <c r="W48" s="10">
        <f t="shared" si="6"/>
        <v>3</v>
      </c>
      <c r="X48" s="10">
        <f t="shared" si="7"/>
        <v>3</v>
      </c>
      <c r="Y48" s="10">
        <f>IF(M48="",0,IF(K48=1,VLOOKUP(M48,'附件一之1-開班數'!$A$7:$V$66,7,FALSE),0))</f>
        <v>0</v>
      </c>
      <c r="Z48" s="10">
        <f>IF(N48="",0,IF(K48=1,VLOOKUP(N48,'附件一之1-開班數'!$A$7:$V$66,7,FALSE),0))</f>
        <v>0</v>
      </c>
      <c r="AA48" s="10">
        <f>IF(O48="",0,IF(K48=1,VLOOKUP(O48,'附件一之1-開班數'!$A$7:$V$66,7,FALSE),0))</f>
        <v>0</v>
      </c>
      <c r="AB48" s="10">
        <f>IF(P48="",0,IF(K48=1,VLOOKUP(P48,'附件一之1-開班數'!$A$7:$V$66,7,FALSE),0))</f>
        <v>0</v>
      </c>
      <c r="AC48" s="10">
        <f>IF(Q48="",0,IF(K48=1,VLOOKUP(Q48,'附件一之1-開班數'!$A$7:$V$66,7,FALSE),0))</f>
        <v>0</v>
      </c>
    </row>
    <row r="49" spans="1:29" x14ac:dyDescent="0.3">
      <c r="A49" s="128" t="str">
        <f t="shared" si="1"/>
        <v/>
      </c>
      <c r="B49" s="14"/>
      <c r="C49" s="14"/>
      <c r="D49" s="14"/>
      <c r="E49" s="14"/>
      <c r="F49" s="166"/>
      <c r="G49" s="173"/>
      <c r="H49" s="14"/>
      <c r="I49" s="14"/>
      <c r="J49" s="14"/>
      <c r="K49" s="166"/>
      <c r="L49" s="175"/>
      <c r="M49" s="171"/>
      <c r="N49" s="92"/>
      <c r="O49" s="92"/>
      <c r="P49" s="92"/>
      <c r="Q49" s="172"/>
      <c r="R49" s="176" t="str">
        <f>IFERROR(IF(COUNTIF(M49:Q49,M49)+COUNTIF(M49:Q49,N49)+COUNTIF(M49:Q49,O49)+COUNTIF(M49:Q49,P49)+COUNTIF(M49:Q49,Q49)-COUNT(M49:Q49)&lt;&gt;0,"學生班級重複",IF(COUNT(M49:Q49)=1,VLOOKUP(M49,'附件一之1-開班數'!$A$7:$B$66,2,0),IF(COUNT(M49:Q49)=2,VLOOKUP(M49,'附件一之1-開班數'!$A$7:$B$66,2,0)&amp;"、"&amp;VLOOKUP(N49,'附件一之1-開班數'!$A$7:$B$66,2,0),IF(COUNT(M49:Q49)=3,VLOOKUP(M49,'附件一之1-開班數'!$A$7:$B$66,2,0)&amp;"、"&amp;VLOOKUP(N49,'附件一之1-開班數'!$A$7:$B$66,2,0)&amp;"、"&amp;VLOOKUP(O49,'附件一之1-開班數'!$A$7:$B$66,2,0),IF(COUNT(M49:Q49)=4,VLOOKUP(M49,'附件一之1-開班數'!$A$7:$B$66,2,0)&amp;"、"&amp;VLOOKUP(N49,'附件一之1-開班數'!$A$7:$B$66,2,0)&amp;"、"&amp;VLOOKUP(O49,'附件一之1-開班數'!$A$7:$B$66,2,0)&amp;"、"&amp;VLOOKUP(P49,'附件一之1-開班數'!$A$7:$B$66,2,0),IF(COUNT(M49:Q49)=5,VLOOKUP(M49,'附件一之1-開班數'!$A$7:$B$66,2,0)&amp;"、"&amp;VLOOKUP(N49,'附件一之1-開班數'!$A$7:$B$66,2,0)&amp;"、"&amp;VLOOKUP(O49,'附件一之1-開班數'!$A$7:$B$66,2,0)&amp;"、"&amp;VLOOKUP(P49,'附件一之1-開班數'!$A$7:$B$66,2,0)&amp;"、"&amp;VLOOKUP(Q49,'附件一之1-開班數'!$A$7:$B$66,2,0),IF(D49="","","學生無班級"))))))),"有班級不存在,或跳格輸入")</f>
        <v/>
      </c>
      <c r="S49" s="10">
        <f t="shared" si="2"/>
        <v>1</v>
      </c>
      <c r="T49" s="10">
        <f t="shared" si="3"/>
        <v>1</v>
      </c>
      <c r="U49" s="10">
        <f t="shared" si="4"/>
        <v>1</v>
      </c>
      <c r="V49" s="10">
        <f t="shared" si="5"/>
        <v>1</v>
      </c>
      <c r="W49" s="10">
        <f t="shared" si="6"/>
        <v>3</v>
      </c>
      <c r="X49" s="10">
        <f t="shared" si="7"/>
        <v>3</v>
      </c>
      <c r="Y49" s="10">
        <f>IF(M49="",0,IF(K49=1,VLOOKUP(M49,'附件一之1-開班數'!$A$7:$V$66,7,FALSE),0))</f>
        <v>0</v>
      </c>
      <c r="Z49" s="10">
        <f>IF(N49="",0,IF(K49=1,VLOOKUP(N49,'附件一之1-開班數'!$A$7:$V$66,7,FALSE),0))</f>
        <v>0</v>
      </c>
      <c r="AA49" s="10">
        <f>IF(O49="",0,IF(K49=1,VLOOKUP(O49,'附件一之1-開班數'!$A$7:$V$66,7,FALSE),0))</f>
        <v>0</v>
      </c>
      <c r="AB49" s="10">
        <f>IF(P49="",0,IF(K49=1,VLOOKUP(P49,'附件一之1-開班數'!$A$7:$V$66,7,FALSE),0))</f>
        <v>0</v>
      </c>
      <c r="AC49" s="10">
        <f>IF(Q49="",0,IF(K49=1,VLOOKUP(Q49,'附件一之1-開班數'!$A$7:$V$66,7,FALSE),0))</f>
        <v>0</v>
      </c>
    </row>
    <row r="50" spans="1:29" x14ac:dyDescent="0.3">
      <c r="A50" s="128" t="str">
        <f t="shared" si="1"/>
        <v/>
      </c>
      <c r="B50" s="14"/>
      <c r="C50" s="14"/>
      <c r="D50" s="14"/>
      <c r="E50" s="14"/>
      <c r="F50" s="166"/>
      <c r="G50" s="173"/>
      <c r="H50" s="14"/>
      <c r="I50" s="14"/>
      <c r="J50" s="14"/>
      <c r="K50" s="166"/>
      <c r="L50" s="175"/>
      <c r="M50" s="171"/>
      <c r="N50" s="92"/>
      <c r="O50" s="92"/>
      <c r="P50" s="92"/>
      <c r="Q50" s="172"/>
      <c r="R50" s="176" t="str">
        <f>IFERROR(IF(COUNTIF(M50:Q50,M50)+COUNTIF(M50:Q50,N50)+COUNTIF(M50:Q50,O50)+COUNTIF(M50:Q50,P50)+COUNTIF(M50:Q50,Q50)-COUNT(M50:Q50)&lt;&gt;0,"學生班級重複",IF(COUNT(M50:Q50)=1,VLOOKUP(M50,'附件一之1-開班數'!$A$7:$B$66,2,0),IF(COUNT(M50:Q50)=2,VLOOKUP(M50,'附件一之1-開班數'!$A$7:$B$66,2,0)&amp;"、"&amp;VLOOKUP(N50,'附件一之1-開班數'!$A$7:$B$66,2,0),IF(COUNT(M50:Q50)=3,VLOOKUP(M50,'附件一之1-開班數'!$A$7:$B$66,2,0)&amp;"、"&amp;VLOOKUP(N50,'附件一之1-開班數'!$A$7:$B$66,2,0)&amp;"、"&amp;VLOOKUP(O50,'附件一之1-開班數'!$A$7:$B$66,2,0),IF(COUNT(M50:Q50)=4,VLOOKUP(M50,'附件一之1-開班數'!$A$7:$B$66,2,0)&amp;"、"&amp;VLOOKUP(N50,'附件一之1-開班數'!$A$7:$B$66,2,0)&amp;"、"&amp;VLOOKUP(O50,'附件一之1-開班數'!$A$7:$B$66,2,0)&amp;"、"&amp;VLOOKUP(P50,'附件一之1-開班數'!$A$7:$B$66,2,0),IF(COUNT(M50:Q50)=5,VLOOKUP(M50,'附件一之1-開班數'!$A$7:$B$66,2,0)&amp;"、"&amp;VLOOKUP(N50,'附件一之1-開班數'!$A$7:$B$66,2,0)&amp;"、"&amp;VLOOKUP(O50,'附件一之1-開班數'!$A$7:$B$66,2,0)&amp;"、"&amp;VLOOKUP(P50,'附件一之1-開班數'!$A$7:$B$66,2,0)&amp;"、"&amp;VLOOKUP(Q50,'附件一之1-開班數'!$A$7:$B$66,2,0),IF(D50="","","學生無班級"))))))),"有班級不存在,或跳格輸入")</f>
        <v/>
      </c>
      <c r="S50" s="10">
        <f t="shared" si="2"/>
        <v>1</v>
      </c>
      <c r="T50" s="10">
        <f t="shared" si="3"/>
        <v>1</v>
      </c>
      <c r="U50" s="10">
        <f t="shared" si="4"/>
        <v>1</v>
      </c>
      <c r="V50" s="10">
        <f t="shared" si="5"/>
        <v>1</v>
      </c>
      <c r="W50" s="10">
        <f t="shared" si="6"/>
        <v>3</v>
      </c>
      <c r="X50" s="10">
        <f t="shared" si="7"/>
        <v>3</v>
      </c>
      <c r="Y50" s="10">
        <f>IF(M50="",0,IF(K50=1,VLOOKUP(M50,'附件一之1-開班數'!$A$7:$V$66,7,FALSE),0))</f>
        <v>0</v>
      </c>
      <c r="Z50" s="10">
        <f>IF(N50="",0,IF(K50=1,VLOOKUP(N50,'附件一之1-開班數'!$A$7:$V$66,7,FALSE),0))</f>
        <v>0</v>
      </c>
      <c r="AA50" s="10">
        <f>IF(O50="",0,IF(K50=1,VLOOKUP(O50,'附件一之1-開班數'!$A$7:$V$66,7,FALSE),0))</f>
        <v>0</v>
      </c>
      <c r="AB50" s="10">
        <f>IF(P50="",0,IF(K50=1,VLOOKUP(P50,'附件一之1-開班數'!$A$7:$V$66,7,FALSE),0))</f>
        <v>0</v>
      </c>
      <c r="AC50" s="10">
        <f>IF(Q50="",0,IF(K50=1,VLOOKUP(Q50,'附件一之1-開班數'!$A$7:$V$66,7,FALSE),0))</f>
        <v>0</v>
      </c>
    </row>
    <row r="51" spans="1:29" x14ac:dyDescent="0.3">
      <c r="A51" s="128" t="str">
        <f t="shared" si="1"/>
        <v/>
      </c>
      <c r="B51" s="14"/>
      <c r="C51" s="14"/>
      <c r="D51" s="14"/>
      <c r="E51" s="14"/>
      <c r="F51" s="166"/>
      <c r="G51" s="173"/>
      <c r="H51" s="14"/>
      <c r="I51" s="14"/>
      <c r="J51" s="14"/>
      <c r="K51" s="166"/>
      <c r="L51" s="175"/>
      <c r="M51" s="171"/>
      <c r="N51" s="92"/>
      <c r="O51" s="92"/>
      <c r="P51" s="92"/>
      <c r="Q51" s="172"/>
      <c r="R51" s="176" t="str">
        <f>IFERROR(IF(COUNTIF(M51:Q51,M51)+COUNTIF(M51:Q51,N51)+COUNTIF(M51:Q51,O51)+COUNTIF(M51:Q51,P51)+COUNTIF(M51:Q51,Q51)-COUNT(M51:Q51)&lt;&gt;0,"學生班級重複",IF(COUNT(M51:Q51)=1,VLOOKUP(M51,'附件一之1-開班數'!$A$7:$B$66,2,0),IF(COUNT(M51:Q51)=2,VLOOKUP(M51,'附件一之1-開班數'!$A$7:$B$66,2,0)&amp;"、"&amp;VLOOKUP(N51,'附件一之1-開班數'!$A$7:$B$66,2,0),IF(COUNT(M51:Q51)=3,VLOOKUP(M51,'附件一之1-開班數'!$A$7:$B$66,2,0)&amp;"、"&amp;VLOOKUP(N51,'附件一之1-開班數'!$A$7:$B$66,2,0)&amp;"、"&amp;VLOOKUP(O51,'附件一之1-開班數'!$A$7:$B$66,2,0),IF(COUNT(M51:Q51)=4,VLOOKUP(M51,'附件一之1-開班數'!$A$7:$B$66,2,0)&amp;"、"&amp;VLOOKUP(N51,'附件一之1-開班數'!$A$7:$B$66,2,0)&amp;"、"&amp;VLOOKUP(O51,'附件一之1-開班數'!$A$7:$B$66,2,0)&amp;"、"&amp;VLOOKUP(P51,'附件一之1-開班數'!$A$7:$B$66,2,0),IF(COUNT(M51:Q51)=5,VLOOKUP(M51,'附件一之1-開班數'!$A$7:$B$66,2,0)&amp;"、"&amp;VLOOKUP(N51,'附件一之1-開班數'!$A$7:$B$66,2,0)&amp;"、"&amp;VLOOKUP(O51,'附件一之1-開班數'!$A$7:$B$66,2,0)&amp;"、"&amp;VLOOKUP(P51,'附件一之1-開班數'!$A$7:$B$66,2,0)&amp;"、"&amp;VLOOKUP(Q51,'附件一之1-開班數'!$A$7:$B$66,2,0),IF(D51="","","學生無班級"))))))),"有班級不存在,或跳格輸入")</f>
        <v/>
      </c>
      <c r="S51" s="10">
        <f t="shared" si="2"/>
        <v>1</v>
      </c>
      <c r="T51" s="10">
        <f t="shared" si="3"/>
        <v>1</v>
      </c>
      <c r="U51" s="10">
        <f t="shared" si="4"/>
        <v>1</v>
      </c>
      <c r="V51" s="10">
        <f t="shared" si="5"/>
        <v>1</v>
      </c>
      <c r="W51" s="10">
        <f t="shared" si="6"/>
        <v>3</v>
      </c>
      <c r="X51" s="10">
        <f t="shared" si="7"/>
        <v>3</v>
      </c>
      <c r="Y51" s="10">
        <f>IF(M51="",0,IF(K51=1,VLOOKUP(M51,'附件一之1-開班數'!$A$7:$V$66,7,FALSE),0))</f>
        <v>0</v>
      </c>
      <c r="Z51" s="10">
        <f>IF(N51="",0,IF(K51=1,VLOOKUP(N51,'附件一之1-開班數'!$A$7:$V$66,7,FALSE),0))</f>
        <v>0</v>
      </c>
      <c r="AA51" s="10">
        <f>IF(O51="",0,IF(K51=1,VLOOKUP(O51,'附件一之1-開班數'!$A$7:$V$66,7,FALSE),0))</f>
        <v>0</v>
      </c>
      <c r="AB51" s="10">
        <f>IF(P51="",0,IF(K51=1,VLOOKUP(P51,'附件一之1-開班數'!$A$7:$V$66,7,FALSE),0))</f>
        <v>0</v>
      </c>
      <c r="AC51" s="10">
        <f>IF(Q51="",0,IF(K51=1,VLOOKUP(Q51,'附件一之1-開班數'!$A$7:$V$66,7,FALSE),0))</f>
        <v>0</v>
      </c>
    </row>
    <row r="52" spans="1:29" x14ac:dyDescent="0.3">
      <c r="A52" s="128" t="str">
        <f t="shared" si="1"/>
        <v/>
      </c>
      <c r="B52" s="14"/>
      <c r="C52" s="14"/>
      <c r="D52" s="14"/>
      <c r="E52" s="14"/>
      <c r="F52" s="166"/>
      <c r="G52" s="173"/>
      <c r="H52" s="14"/>
      <c r="I52" s="14"/>
      <c r="J52" s="14"/>
      <c r="K52" s="166"/>
      <c r="L52" s="175"/>
      <c r="M52" s="171"/>
      <c r="N52" s="92"/>
      <c r="O52" s="92"/>
      <c r="P52" s="92"/>
      <c r="Q52" s="172"/>
      <c r="R52" s="176" t="str">
        <f>IFERROR(IF(COUNTIF(M52:Q52,M52)+COUNTIF(M52:Q52,N52)+COUNTIF(M52:Q52,O52)+COUNTIF(M52:Q52,P52)+COUNTIF(M52:Q52,Q52)-COUNT(M52:Q52)&lt;&gt;0,"學生班級重複",IF(COUNT(M52:Q52)=1,VLOOKUP(M52,'附件一之1-開班數'!$A$7:$B$66,2,0),IF(COUNT(M52:Q52)=2,VLOOKUP(M52,'附件一之1-開班數'!$A$7:$B$66,2,0)&amp;"、"&amp;VLOOKUP(N52,'附件一之1-開班數'!$A$7:$B$66,2,0),IF(COUNT(M52:Q52)=3,VLOOKUP(M52,'附件一之1-開班數'!$A$7:$B$66,2,0)&amp;"、"&amp;VLOOKUP(N52,'附件一之1-開班數'!$A$7:$B$66,2,0)&amp;"、"&amp;VLOOKUP(O52,'附件一之1-開班數'!$A$7:$B$66,2,0),IF(COUNT(M52:Q52)=4,VLOOKUP(M52,'附件一之1-開班數'!$A$7:$B$66,2,0)&amp;"、"&amp;VLOOKUP(N52,'附件一之1-開班數'!$A$7:$B$66,2,0)&amp;"、"&amp;VLOOKUP(O52,'附件一之1-開班數'!$A$7:$B$66,2,0)&amp;"、"&amp;VLOOKUP(P52,'附件一之1-開班數'!$A$7:$B$66,2,0),IF(COUNT(M52:Q52)=5,VLOOKUP(M52,'附件一之1-開班數'!$A$7:$B$66,2,0)&amp;"、"&amp;VLOOKUP(N52,'附件一之1-開班數'!$A$7:$B$66,2,0)&amp;"、"&amp;VLOOKUP(O52,'附件一之1-開班數'!$A$7:$B$66,2,0)&amp;"、"&amp;VLOOKUP(P52,'附件一之1-開班數'!$A$7:$B$66,2,0)&amp;"、"&amp;VLOOKUP(Q52,'附件一之1-開班數'!$A$7:$B$66,2,0),IF(D52="","","學生無班級"))))))),"有班級不存在,或跳格輸入")</f>
        <v/>
      </c>
      <c r="S52" s="10">
        <f t="shared" si="2"/>
        <v>1</v>
      </c>
      <c r="T52" s="10">
        <f t="shared" si="3"/>
        <v>1</v>
      </c>
      <c r="U52" s="10">
        <f t="shared" si="4"/>
        <v>1</v>
      </c>
      <c r="V52" s="10">
        <f t="shared" si="5"/>
        <v>1</v>
      </c>
      <c r="W52" s="10">
        <f t="shared" si="6"/>
        <v>3</v>
      </c>
      <c r="X52" s="10">
        <f t="shared" si="7"/>
        <v>3</v>
      </c>
      <c r="Y52" s="10">
        <f>IF(M52="",0,IF(K52=1,VLOOKUP(M52,'附件一之1-開班數'!$A$7:$V$66,7,FALSE),0))</f>
        <v>0</v>
      </c>
      <c r="Z52" s="10">
        <f>IF(N52="",0,IF(K52=1,VLOOKUP(N52,'附件一之1-開班數'!$A$7:$V$66,7,FALSE),0))</f>
        <v>0</v>
      </c>
      <c r="AA52" s="10">
        <f>IF(O52="",0,IF(K52=1,VLOOKUP(O52,'附件一之1-開班數'!$A$7:$V$66,7,FALSE),0))</f>
        <v>0</v>
      </c>
      <c r="AB52" s="10">
        <f>IF(P52="",0,IF(K52=1,VLOOKUP(P52,'附件一之1-開班數'!$A$7:$V$66,7,FALSE),0))</f>
        <v>0</v>
      </c>
      <c r="AC52" s="10">
        <f>IF(Q52="",0,IF(K52=1,VLOOKUP(Q52,'附件一之1-開班數'!$A$7:$V$66,7,FALSE),0))</f>
        <v>0</v>
      </c>
    </row>
    <row r="53" spans="1:29" x14ac:dyDescent="0.3">
      <c r="A53" s="128" t="str">
        <f t="shared" si="1"/>
        <v/>
      </c>
      <c r="B53" s="14"/>
      <c r="C53" s="14"/>
      <c r="D53" s="14"/>
      <c r="E53" s="14"/>
      <c r="F53" s="166"/>
      <c r="G53" s="173"/>
      <c r="H53" s="14"/>
      <c r="I53" s="14"/>
      <c r="J53" s="14"/>
      <c r="K53" s="166"/>
      <c r="L53" s="175"/>
      <c r="M53" s="171"/>
      <c r="N53" s="92"/>
      <c r="O53" s="92"/>
      <c r="P53" s="92"/>
      <c r="Q53" s="172"/>
      <c r="R53" s="176" t="str">
        <f>IFERROR(IF(COUNTIF(M53:Q53,M53)+COUNTIF(M53:Q53,N53)+COUNTIF(M53:Q53,O53)+COUNTIF(M53:Q53,P53)+COUNTIF(M53:Q53,Q53)-COUNT(M53:Q53)&lt;&gt;0,"學生班級重複",IF(COUNT(M53:Q53)=1,VLOOKUP(M53,'附件一之1-開班數'!$A$7:$B$66,2,0),IF(COUNT(M53:Q53)=2,VLOOKUP(M53,'附件一之1-開班數'!$A$7:$B$66,2,0)&amp;"、"&amp;VLOOKUP(N53,'附件一之1-開班數'!$A$7:$B$66,2,0),IF(COUNT(M53:Q53)=3,VLOOKUP(M53,'附件一之1-開班數'!$A$7:$B$66,2,0)&amp;"、"&amp;VLOOKUP(N53,'附件一之1-開班數'!$A$7:$B$66,2,0)&amp;"、"&amp;VLOOKUP(O53,'附件一之1-開班數'!$A$7:$B$66,2,0),IF(COUNT(M53:Q53)=4,VLOOKUP(M53,'附件一之1-開班數'!$A$7:$B$66,2,0)&amp;"、"&amp;VLOOKUP(N53,'附件一之1-開班數'!$A$7:$B$66,2,0)&amp;"、"&amp;VLOOKUP(O53,'附件一之1-開班數'!$A$7:$B$66,2,0)&amp;"、"&amp;VLOOKUP(P53,'附件一之1-開班數'!$A$7:$B$66,2,0),IF(COUNT(M53:Q53)=5,VLOOKUP(M53,'附件一之1-開班數'!$A$7:$B$66,2,0)&amp;"、"&amp;VLOOKUP(N53,'附件一之1-開班數'!$A$7:$B$66,2,0)&amp;"、"&amp;VLOOKUP(O53,'附件一之1-開班數'!$A$7:$B$66,2,0)&amp;"、"&amp;VLOOKUP(P53,'附件一之1-開班數'!$A$7:$B$66,2,0)&amp;"、"&amp;VLOOKUP(Q53,'附件一之1-開班數'!$A$7:$B$66,2,0),IF(D53="","","學生無班級"))))))),"有班級不存在,或跳格輸入")</f>
        <v/>
      </c>
      <c r="S53" s="10">
        <f t="shared" si="2"/>
        <v>1</v>
      </c>
      <c r="T53" s="10">
        <f t="shared" si="3"/>
        <v>1</v>
      </c>
      <c r="U53" s="10">
        <f t="shared" si="4"/>
        <v>1</v>
      </c>
      <c r="V53" s="10">
        <f t="shared" si="5"/>
        <v>1</v>
      </c>
      <c r="W53" s="10">
        <f t="shared" si="6"/>
        <v>3</v>
      </c>
      <c r="X53" s="10">
        <f t="shared" si="7"/>
        <v>3</v>
      </c>
      <c r="Y53" s="10">
        <f>IF(M53="",0,IF(K53=1,VLOOKUP(M53,'附件一之1-開班數'!$A$7:$V$66,7,FALSE),0))</f>
        <v>0</v>
      </c>
      <c r="Z53" s="10">
        <f>IF(N53="",0,IF(K53=1,VLOOKUP(N53,'附件一之1-開班數'!$A$7:$V$66,7,FALSE),0))</f>
        <v>0</v>
      </c>
      <c r="AA53" s="10">
        <f>IF(O53="",0,IF(K53=1,VLOOKUP(O53,'附件一之1-開班數'!$A$7:$V$66,7,FALSE),0))</f>
        <v>0</v>
      </c>
      <c r="AB53" s="10">
        <f>IF(P53="",0,IF(K53=1,VLOOKUP(P53,'附件一之1-開班數'!$A$7:$V$66,7,FALSE),0))</f>
        <v>0</v>
      </c>
      <c r="AC53" s="10">
        <f>IF(Q53="",0,IF(K53=1,VLOOKUP(Q53,'附件一之1-開班數'!$A$7:$V$66,7,FALSE),0))</f>
        <v>0</v>
      </c>
    </row>
    <row r="54" spans="1:29" x14ac:dyDescent="0.3">
      <c r="A54" s="128" t="str">
        <f t="shared" si="1"/>
        <v/>
      </c>
      <c r="B54" s="14"/>
      <c r="C54" s="14"/>
      <c r="D54" s="14"/>
      <c r="E54" s="14"/>
      <c r="F54" s="166"/>
      <c r="G54" s="173"/>
      <c r="H54" s="14"/>
      <c r="I54" s="14"/>
      <c r="J54" s="14"/>
      <c r="K54" s="166"/>
      <c r="L54" s="175"/>
      <c r="M54" s="171"/>
      <c r="N54" s="92"/>
      <c r="O54" s="92"/>
      <c r="P54" s="92"/>
      <c r="Q54" s="172"/>
      <c r="R54" s="176" t="str">
        <f>IFERROR(IF(COUNTIF(M54:Q54,M54)+COUNTIF(M54:Q54,N54)+COUNTIF(M54:Q54,O54)+COUNTIF(M54:Q54,P54)+COUNTIF(M54:Q54,Q54)-COUNT(M54:Q54)&lt;&gt;0,"學生班級重複",IF(COUNT(M54:Q54)=1,VLOOKUP(M54,'附件一之1-開班數'!$A$7:$B$66,2,0),IF(COUNT(M54:Q54)=2,VLOOKUP(M54,'附件一之1-開班數'!$A$7:$B$66,2,0)&amp;"、"&amp;VLOOKUP(N54,'附件一之1-開班數'!$A$7:$B$66,2,0),IF(COUNT(M54:Q54)=3,VLOOKUP(M54,'附件一之1-開班數'!$A$7:$B$66,2,0)&amp;"、"&amp;VLOOKUP(N54,'附件一之1-開班數'!$A$7:$B$66,2,0)&amp;"、"&amp;VLOOKUP(O54,'附件一之1-開班數'!$A$7:$B$66,2,0),IF(COUNT(M54:Q54)=4,VLOOKUP(M54,'附件一之1-開班數'!$A$7:$B$66,2,0)&amp;"、"&amp;VLOOKUP(N54,'附件一之1-開班數'!$A$7:$B$66,2,0)&amp;"、"&amp;VLOOKUP(O54,'附件一之1-開班數'!$A$7:$B$66,2,0)&amp;"、"&amp;VLOOKUP(P54,'附件一之1-開班數'!$A$7:$B$66,2,0),IF(COUNT(M54:Q54)=5,VLOOKUP(M54,'附件一之1-開班數'!$A$7:$B$66,2,0)&amp;"、"&amp;VLOOKUP(N54,'附件一之1-開班數'!$A$7:$B$66,2,0)&amp;"、"&amp;VLOOKUP(O54,'附件一之1-開班數'!$A$7:$B$66,2,0)&amp;"、"&amp;VLOOKUP(P54,'附件一之1-開班數'!$A$7:$B$66,2,0)&amp;"、"&amp;VLOOKUP(Q54,'附件一之1-開班數'!$A$7:$B$66,2,0),IF(D54="","","學生無班級"))))))),"有班級不存在,或跳格輸入")</f>
        <v/>
      </c>
      <c r="S54" s="10">
        <f t="shared" si="2"/>
        <v>1</v>
      </c>
      <c r="T54" s="10">
        <f t="shared" si="3"/>
        <v>1</v>
      </c>
      <c r="U54" s="10">
        <f t="shared" si="4"/>
        <v>1</v>
      </c>
      <c r="V54" s="10">
        <f t="shared" si="5"/>
        <v>1</v>
      </c>
      <c r="W54" s="10">
        <f t="shared" si="6"/>
        <v>3</v>
      </c>
      <c r="X54" s="10">
        <f t="shared" si="7"/>
        <v>3</v>
      </c>
      <c r="Y54" s="10">
        <f>IF(M54="",0,IF(K54=1,VLOOKUP(M54,'附件一之1-開班數'!$A$7:$V$66,7,FALSE),0))</f>
        <v>0</v>
      </c>
      <c r="Z54" s="10">
        <f>IF(N54="",0,IF(K54=1,VLOOKUP(N54,'附件一之1-開班數'!$A$7:$V$66,7,FALSE),0))</f>
        <v>0</v>
      </c>
      <c r="AA54" s="10">
        <f>IF(O54="",0,IF(K54=1,VLOOKUP(O54,'附件一之1-開班數'!$A$7:$V$66,7,FALSE),0))</f>
        <v>0</v>
      </c>
      <c r="AB54" s="10">
        <f>IF(P54="",0,IF(K54=1,VLOOKUP(P54,'附件一之1-開班數'!$A$7:$V$66,7,FALSE),0))</f>
        <v>0</v>
      </c>
      <c r="AC54" s="10">
        <f>IF(Q54="",0,IF(K54=1,VLOOKUP(Q54,'附件一之1-開班數'!$A$7:$V$66,7,FALSE),0))</f>
        <v>0</v>
      </c>
    </row>
    <row r="55" spans="1:29" x14ac:dyDescent="0.3">
      <c r="A55" s="128" t="str">
        <f t="shared" si="1"/>
        <v/>
      </c>
      <c r="B55" s="14"/>
      <c r="C55" s="14"/>
      <c r="D55" s="14"/>
      <c r="E55" s="14"/>
      <c r="F55" s="166"/>
      <c r="G55" s="173"/>
      <c r="H55" s="14"/>
      <c r="I55" s="14"/>
      <c r="J55" s="14"/>
      <c r="K55" s="166"/>
      <c r="L55" s="175"/>
      <c r="M55" s="171"/>
      <c r="N55" s="92"/>
      <c r="O55" s="92"/>
      <c r="P55" s="92"/>
      <c r="Q55" s="172"/>
      <c r="R55" s="176" t="str">
        <f>IFERROR(IF(COUNTIF(M55:Q55,M55)+COUNTIF(M55:Q55,N55)+COUNTIF(M55:Q55,O55)+COUNTIF(M55:Q55,P55)+COUNTIF(M55:Q55,Q55)-COUNT(M55:Q55)&lt;&gt;0,"學生班級重複",IF(COUNT(M55:Q55)=1,VLOOKUP(M55,'附件一之1-開班數'!$A$7:$B$66,2,0),IF(COUNT(M55:Q55)=2,VLOOKUP(M55,'附件一之1-開班數'!$A$7:$B$66,2,0)&amp;"、"&amp;VLOOKUP(N55,'附件一之1-開班數'!$A$7:$B$66,2,0),IF(COUNT(M55:Q55)=3,VLOOKUP(M55,'附件一之1-開班數'!$A$7:$B$66,2,0)&amp;"、"&amp;VLOOKUP(N55,'附件一之1-開班數'!$A$7:$B$66,2,0)&amp;"、"&amp;VLOOKUP(O55,'附件一之1-開班數'!$A$7:$B$66,2,0),IF(COUNT(M55:Q55)=4,VLOOKUP(M55,'附件一之1-開班數'!$A$7:$B$66,2,0)&amp;"、"&amp;VLOOKUP(N55,'附件一之1-開班數'!$A$7:$B$66,2,0)&amp;"、"&amp;VLOOKUP(O55,'附件一之1-開班數'!$A$7:$B$66,2,0)&amp;"、"&amp;VLOOKUP(P55,'附件一之1-開班數'!$A$7:$B$66,2,0),IF(COUNT(M55:Q55)=5,VLOOKUP(M55,'附件一之1-開班數'!$A$7:$B$66,2,0)&amp;"、"&amp;VLOOKUP(N55,'附件一之1-開班數'!$A$7:$B$66,2,0)&amp;"、"&amp;VLOOKUP(O55,'附件一之1-開班數'!$A$7:$B$66,2,0)&amp;"、"&amp;VLOOKUP(P55,'附件一之1-開班數'!$A$7:$B$66,2,0)&amp;"、"&amp;VLOOKUP(Q55,'附件一之1-開班數'!$A$7:$B$66,2,0),IF(D55="","","學生無班級"))))))),"有班級不存在,或跳格輸入")</f>
        <v/>
      </c>
      <c r="S55" s="10">
        <f t="shared" si="2"/>
        <v>1</v>
      </c>
      <c r="T55" s="10">
        <f t="shared" si="3"/>
        <v>1</v>
      </c>
      <c r="U55" s="10">
        <f t="shared" si="4"/>
        <v>1</v>
      </c>
      <c r="V55" s="10">
        <f t="shared" si="5"/>
        <v>1</v>
      </c>
      <c r="W55" s="10">
        <f t="shared" si="6"/>
        <v>3</v>
      </c>
      <c r="X55" s="10">
        <f t="shared" si="7"/>
        <v>3</v>
      </c>
      <c r="Y55" s="10">
        <f>IF(M55="",0,IF(K55=1,VLOOKUP(M55,'附件一之1-開班數'!$A$7:$V$66,7,FALSE),0))</f>
        <v>0</v>
      </c>
      <c r="Z55" s="10">
        <f>IF(N55="",0,IF(K55=1,VLOOKUP(N55,'附件一之1-開班數'!$A$7:$V$66,7,FALSE),0))</f>
        <v>0</v>
      </c>
      <c r="AA55" s="10">
        <f>IF(O55="",0,IF(K55=1,VLOOKUP(O55,'附件一之1-開班數'!$A$7:$V$66,7,FALSE),0))</f>
        <v>0</v>
      </c>
      <c r="AB55" s="10">
        <f>IF(P55="",0,IF(K55=1,VLOOKUP(P55,'附件一之1-開班數'!$A$7:$V$66,7,FALSE),0))</f>
        <v>0</v>
      </c>
      <c r="AC55" s="10">
        <f>IF(Q55="",0,IF(K55=1,VLOOKUP(Q55,'附件一之1-開班數'!$A$7:$V$66,7,FALSE),0))</f>
        <v>0</v>
      </c>
    </row>
    <row r="56" spans="1:29" x14ac:dyDescent="0.3">
      <c r="A56" s="128" t="str">
        <f t="shared" si="1"/>
        <v/>
      </c>
      <c r="B56" s="14"/>
      <c r="C56" s="14"/>
      <c r="D56" s="14"/>
      <c r="E56" s="14"/>
      <c r="F56" s="166"/>
      <c r="G56" s="173"/>
      <c r="H56" s="14"/>
      <c r="I56" s="14"/>
      <c r="J56" s="14"/>
      <c r="K56" s="166"/>
      <c r="L56" s="175"/>
      <c r="M56" s="171"/>
      <c r="N56" s="92"/>
      <c r="O56" s="92"/>
      <c r="P56" s="92"/>
      <c r="Q56" s="172"/>
      <c r="R56" s="176" t="str">
        <f>IFERROR(IF(COUNTIF(M56:Q56,M56)+COUNTIF(M56:Q56,N56)+COUNTIF(M56:Q56,O56)+COUNTIF(M56:Q56,P56)+COUNTIF(M56:Q56,Q56)-COUNT(M56:Q56)&lt;&gt;0,"學生班級重複",IF(COUNT(M56:Q56)=1,VLOOKUP(M56,'附件一之1-開班數'!$A$7:$B$66,2,0),IF(COUNT(M56:Q56)=2,VLOOKUP(M56,'附件一之1-開班數'!$A$7:$B$66,2,0)&amp;"、"&amp;VLOOKUP(N56,'附件一之1-開班數'!$A$7:$B$66,2,0),IF(COUNT(M56:Q56)=3,VLOOKUP(M56,'附件一之1-開班數'!$A$7:$B$66,2,0)&amp;"、"&amp;VLOOKUP(N56,'附件一之1-開班數'!$A$7:$B$66,2,0)&amp;"、"&amp;VLOOKUP(O56,'附件一之1-開班數'!$A$7:$B$66,2,0),IF(COUNT(M56:Q56)=4,VLOOKUP(M56,'附件一之1-開班數'!$A$7:$B$66,2,0)&amp;"、"&amp;VLOOKUP(N56,'附件一之1-開班數'!$A$7:$B$66,2,0)&amp;"、"&amp;VLOOKUP(O56,'附件一之1-開班數'!$A$7:$B$66,2,0)&amp;"、"&amp;VLOOKUP(P56,'附件一之1-開班數'!$A$7:$B$66,2,0),IF(COUNT(M56:Q56)=5,VLOOKUP(M56,'附件一之1-開班數'!$A$7:$B$66,2,0)&amp;"、"&amp;VLOOKUP(N56,'附件一之1-開班數'!$A$7:$B$66,2,0)&amp;"、"&amp;VLOOKUP(O56,'附件一之1-開班數'!$A$7:$B$66,2,0)&amp;"、"&amp;VLOOKUP(P56,'附件一之1-開班數'!$A$7:$B$66,2,0)&amp;"、"&amp;VLOOKUP(Q56,'附件一之1-開班數'!$A$7:$B$66,2,0),IF(D56="","","學生無班級"))))))),"有班級不存在,或跳格輸入")</f>
        <v/>
      </c>
      <c r="S56" s="10">
        <f t="shared" si="2"/>
        <v>1</v>
      </c>
      <c r="T56" s="10">
        <f t="shared" si="3"/>
        <v>1</v>
      </c>
      <c r="U56" s="10">
        <f t="shared" si="4"/>
        <v>1</v>
      </c>
      <c r="V56" s="10">
        <f t="shared" si="5"/>
        <v>1</v>
      </c>
      <c r="W56" s="10">
        <f t="shared" si="6"/>
        <v>3</v>
      </c>
      <c r="X56" s="10">
        <f t="shared" si="7"/>
        <v>3</v>
      </c>
      <c r="Y56" s="10">
        <f>IF(M56="",0,IF(K56=1,VLOOKUP(M56,'附件一之1-開班數'!$A$7:$V$66,7,FALSE),0))</f>
        <v>0</v>
      </c>
      <c r="Z56" s="10">
        <f>IF(N56="",0,IF(K56=1,VLOOKUP(N56,'附件一之1-開班數'!$A$7:$V$66,7,FALSE),0))</f>
        <v>0</v>
      </c>
      <c r="AA56" s="10">
        <f>IF(O56="",0,IF(K56=1,VLOOKUP(O56,'附件一之1-開班數'!$A$7:$V$66,7,FALSE),0))</f>
        <v>0</v>
      </c>
      <c r="AB56" s="10">
        <f>IF(P56="",0,IF(K56=1,VLOOKUP(P56,'附件一之1-開班數'!$A$7:$V$66,7,FALSE),0))</f>
        <v>0</v>
      </c>
      <c r="AC56" s="10">
        <f>IF(Q56="",0,IF(K56=1,VLOOKUP(Q56,'附件一之1-開班數'!$A$7:$V$66,7,FALSE),0))</f>
        <v>0</v>
      </c>
    </row>
    <row r="57" spans="1:29" x14ac:dyDescent="0.3">
      <c r="A57" s="128" t="str">
        <f t="shared" si="1"/>
        <v/>
      </c>
      <c r="B57" s="14"/>
      <c r="C57" s="14"/>
      <c r="D57" s="14"/>
      <c r="E57" s="14"/>
      <c r="F57" s="166"/>
      <c r="G57" s="173"/>
      <c r="H57" s="14"/>
      <c r="I57" s="14"/>
      <c r="J57" s="14"/>
      <c r="K57" s="166"/>
      <c r="L57" s="175"/>
      <c r="M57" s="171"/>
      <c r="N57" s="92"/>
      <c r="O57" s="92"/>
      <c r="P57" s="92"/>
      <c r="Q57" s="172"/>
      <c r="R57" s="176" t="str">
        <f>IFERROR(IF(COUNTIF(M57:Q57,M57)+COUNTIF(M57:Q57,N57)+COUNTIF(M57:Q57,O57)+COUNTIF(M57:Q57,P57)+COUNTIF(M57:Q57,Q57)-COUNT(M57:Q57)&lt;&gt;0,"學生班級重複",IF(COUNT(M57:Q57)=1,VLOOKUP(M57,'附件一之1-開班數'!$A$7:$B$66,2,0),IF(COUNT(M57:Q57)=2,VLOOKUP(M57,'附件一之1-開班數'!$A$7:$B$66,2,0)&amp;"、"&amp;VLOOKUP(N57,'附件一之1-開班數'!$A$7:$B$66,2,0),IF(COUNT(M57:Q57)=3,VLOOKUP(M57,'附件一之1-開班數'!$A$7:$B$66,2,0)&amp;"、"&amp;VLOOKUP(N57,'附件一之1-開班數'!$A$7:$B$66,2,0)&amp;"、"&amp;VLOOKUP(O57,'附件一之1-開班數'!$A$7:$B$66,2,0),IF(COUNT(M57:Q57)=4,VLOOKUP(M57,'附件一之1-開班數'!$A$7:$B$66,2,0)&amp;"、"&amp;VLOOKUP(N57,'附件一之1-開班數'!$A$7:$B$66,2,0)&amp;"、"&amp;VLOOKUP(O57,'附件一之1-開班數'!$A$7:$B$66,2,0)&amp;"、"&amp;VLOOKUP(P57,'附件一之1-開班數'!$A$7:$B$66,2,0),IF(COUNT(M57:Q57)=5,VLOOKUP(M57,'附件一之1-開班數'!$A$7:$B$66,2,0)&amp;"、"&amp;VLOOKUP(N57,'附件一之1-開班數'!$A$7:$B$66,2,0)&amp;"、"&amp;VLOOKUP(O57,'附件一之1-開班數'!$A$7:$B$66,2,0)&amp;"、"&amp;VLOOKUP(P57,'附件一之1-開班數'!$A$7:$B$66,2,0)&amp;"、"&amp;VLOOKUP(Q57,'附件一之1-開班數'!$A$7:$B$66,2,0),IF(D57="","","學生無班級"))))))),"有班級不存在,或跳格輸入")</f>
        <v/>
      </c>
      <c r="S57" s="10">
        <f t="shared" si="2"/>
        <v>1</v>
      </c>
      <c r="T57" s="10">
        <f t="shared" si="3"/>
        <v>1</v>
      </c>
      <c r="U57" s="10">
        <f t="shared" si="4"/>
        <v>1</v>
      </c>
      <c r="V57" s="10">
        <f t="shared" si="5"/>
        <v>1</v>
      </c>
      <c r="W57" s="10">
        <f t="shared" si="6"/>
        <v>3</v>
      </c>
      <c r="X57" s="10">
        <f t="shared" si="7"/>
        <v>3</v>
      </c>
      <c r="Y57" s="10">
        <f>IF(M57="",0,IF(K57=1,VLOOKUP(M57,'附件一之1-開班數'!$A$7:$V$66,7,FALSE),0))</f>
        <v>0</v>
      </c>
      <c r="Z57" s="10">
        <f>IF(N57="",0,IF(K57=1,VLOOKUP(N57,'附件一之1-開班數'!$A$7:$V$66,7,FALSE),0))</f>
        <v>0</v>
      </c>
      <c r="AA57" s="10">
        <f>IF(O57="",0,IF(K57=1,VLOOKUP(O57,'附件一之1-開班數'!$A$7:$V$66,7,FALSE),0))</f>
        <v>0</v>
      </c>
      <c r="AB57" s="10">
        <f>IF(P57="",0,IF(K57=1,VLOOKUP(P57,'附件一之1-開班數'!$A$7:$V$66,7,FALSE),0))</f>
        <v>0</v>
      </c>
      <c r="AC57" s="10">
        <f>IF(Q57="",0,IF(K57=1,VLOOKUP(Q57,'附件一之1-開班數'!$A$7:$V$66,7,FALSE),0))</f>
        <v>0</v>
      </c>
    </row>
    <row r="58" spans="1:29" x14ac:dyDescent="0.3">
      <c r="A58" s="128" t="str">
        <f t="shared" si="1"/>
        <v/>
      </c>
      <c r="B58" s="14"/>
      <c r="C58" s="14"/>
      <c r="D58" s="14"/>
      <c r="E58" s="14"/>
      <c r="F58" s="166"/>
      <c r="G58" s="173"/>
      <c r="H58" s="14"/>
      <c r="I58" s="14"/>
      <c r="J58" s="14"/>
      <c r="K58" s="166"/>
      <c r="L58" s="175"/>
      <c r="M58" s="171"/>
      <c r="N58" s="92"/>
      <c r="O58" s="92"/>
      <c r="P58" s="92"/>
      <c r="Q58" s="172"/>
      <c r="R58" s="176" t="str">
        <f>IFERROR(IF(COUNTIF(M58:Q58,M58)+COUNTIF(M58:Q58,N58)+COUNTIF(M58:Q58,O58)+COUNTIF(M58:Q58,P58)+COUNTIF(M58:Q58,Q58)-COUNT(M58:Q58)&lt;&gt;0,"學生班級重複",IF(COUNT(M58:Q58)=1,VLOOKUP(M58,'附件一之1-開班數'!$A$7:$B$66,2,0),IF(COUNT(M58:Q58)=2,VLOOKUP(M58,'附件一之1-開班數'!$A$7:$B$66,2,0)&amp;"、"&amp;VLOOKUP(N58,'附件一之1-開班數'!$A$7:$B$66,2,0),IF(COUNT(M58:Q58)=3,VLOOKUP(M58,'附件一之1-開班數'!$A$7:$B$66,2,0)&amp;"、"&amp;VLOOKUP(N58,'附件一之1-開班數'!$A$7:$B$66,2,0)&amp;"、"&amp;VLOOKUP(O58,'附件一之1-開班數'!$A$7:$B$66,2,0),IF(COUNT(M58:Q58)=4,VLOOKUP(M58,'附件一之1-開班數'!$A$7:$B$66,2,0)&amp;"、"&amp;VLOOKUP(N58,'附件一之1-開班數'!$A$7:$B$66,2,0)&amp;"、"&amp;VLOOKUP(O58,'附件一之1-開班數'!$A$7:$B$66,2,0)&amp;"、"&amp;VLOOKUP(P58,'附件一之1-開班數'!$A$7:$B$66,2,0),IF(COUNT(M58:Q58)=5,VLOOKUP(M58,'附件一之1-開班數'!$A$7:$B$66,2,0)&amp;"、"&amp;VLOOKUP(N58,'附件一之1-開班數'!$A$7:$B$66,2,0)&amp;"、"&amp;VLOOKUP(O58,'附件一之1-開班數'!$A$7:$B$66,2,0)&amp;"、"&amp;VLOOKUP(P58,'附件一之1-開班數'!$A$7:$B$66,2,0)&amp;"、"&amp;VLOOKUP(Q58,'附件一之1-開班數'!$A$7:$B$66,2,0),IF(D58="","","學生無班級"))))))),"有班級不存在,或跳格輸入")</f>
        <v/>
      </c>
      <c r="S58" s="10">
        <f t="shared" si="2"/>
        <v>1</v>
      </c>
      <c r="T58" s="10">
        <f t="shared" si="3"/>
        <v>1</v>
      </c>
      <c r="U58" s="10">
        <f t="shared" si="4"/>
        <v>1</v>
      </c>
      <c r="V58" s="10">
        <f t="shared" si="5"/>
        <v>1</v>
      </c>
      <c r="W58" s="10">
        <f t="shared" si="6"/>
        <v>3</v>
      </c>
      <c r="X58" s="10">
        <f t="shared" si="7"/>
        <v>3</v>
      </c>
      <c r="Y58" s="10">
        <f>IF(M58="",0,IF(K58=1,VLOOKUP(M58,'附件一之1-開班數'!$A$7:$V$66,7,FALSE),0))</f>
        <v>0</v>
      </c>
      <c r="Z58" s="10">
        <f>IF(N58="",0,IF(K58=1,VLOOKUP(N58,'附件一之1-開班數'!$A$7:$V$66,7,FALSE),0))</f>
        <v>0</v>
      </c>
      <c r="AA58" s="10">
        <f>IF(O58="",0,IF(K58=1,VLOOKUP(O58,'附件一之1-開班數'!$A$7:$V$66,7,FALSE),0))</f>
        <v>0</v>
      </c>
      <c r="AB58" s="10">
        <f>IF(P58="",0,IF(K58=1,VLOOKUP(P58,'附件一之1-開班數'!$A$7:$V$66,7,FALSE),0))</f>
        <v>0</v>
      </c>
      <c r="AC58" s="10">
        <f>IF(Q58="",0,IF(K58=1,VLOOKUP(Q58,'附件一之1-開班數'!$A$7:$V$66,7,FALSE),0))</f>
        <v>0</v>
      </c>
    </row>
    <row r="59" spans="1:29" x14ac:dyDescent="0.3">
      <c r="A59" s="128" t="str">
        <f t="shared" si="1"/>
        <v/>
      </c>
      <c r="B59" s="14"/>
      <c r="C59" s="14"/>
      <c r="D59" s="14"/>
      <c r="E59" s="14"/>
      <c r="F59" s="166"/>
      <c r="G59" s="173"/>
      <c r="H59" s="14"/>
      <c r="I59" s="14"/>
      <c r="J59" s="14"/>
      <c r="K59" s="166"/>
      <c r="L59" s="175"/>
      <c r="M59" s="171"/>
      <c r="N59" s="92"/>
      <c r="O59" s="92"/>
      <c r="P59" s="92"/>
      <c r="Q59" s="172"/>
      <c r="R59" s="176" t="str">
        <f>IFERROR(IF(COUNTIF(M59:Q59,M59)+COUNTIF(M59:Q59,N59)+COUNTIF(M59:Q59,O59)+COUNTIF(M59:Q59,P59)+COUNTIF(M59:Q59,Q59)-COUNT(M59:Q59)&lt;&gt;0,"學生班級重複",IF(COUNT(M59:Q59)=1,VLOOKUP(M59,'附件一之1-開班數'!$A$7:$B$66,2,0),IF(COUNT(M59:Q59)=2,VLOOKUP(M59,'附件一之1-開班數'!$A$7:$B$66,2,0)&amp;"、"&amp;VLOOKUP(N59,'附件一之1-開班數'!$A$7:$B$66,2,0),IF(COUNT(M59:Q59)=3,VLOOKUP(M59,'附件一之1-開班數'!$A$7:$B$66,2,0)&amp;"、"&amp;VLOOKUP(N59,'附件一之1-開班數'!$A$7:$B$66,2,0)&amp;"、"&amp;VLOOKUP(O59,'附件一之1-開班數'!$A$7:$B$66,2,0),IF(COUNT(M59:Q59)=4,VLOOKUP(M59,'附件一之1-開班數'!$A$7:$B$66,2,0)&amp;"、"&amp;VLOOKUP(N59,'附件一之1-開班數'!$A$7:$B$66,2,0)&amp;"、"&amp;VLOOKUP(O59,'附件一之1-開班數'!$A$7:$B$66,2,0)&amp;"、"&amp;VLOOKUP(P59,'附件一之1-開班數'!$A$7:$B$66,2,0),IF(COUNT(M59:Q59)=5,VLOOKUP(M59,'附件一之1-開班數'!$A$7:$B$66,2,0)&amp;"、"&amp;VLOOKUP(N59,'附件一之1-開班數'!$A$7:$B$66,2,0)&amp;"、"&amp;VLOOKUP(O59,'附件一之1-開班數'!$A$7:$B$66,2,0)&amp;"、"&amp;VLOOKUP(P59,'附件一之1-開班數'!$A$7:$B$66,2,0)&amp;"、"&amp;VLOOKUP(Q59,'附件一之1-開班數'!$A$7:$B$66,2,0),IF(D59="","","學生無班級"))))))),"有班級不存在,或跳格輸入")</f>
        <v/>
      </c>
      <c r="S59" s="10">
        <f t="shared" si="2"/>
        <v>1</v>
      </c>
      <c r="T59" s="10">
        <f t="shared" si="3"/>
        <v>1</v>
      </c>
      <c r="U59" s="10">
        <f t="shared" si="4"/>
        <v>1</v>
      </c>
      <c r="V59" s="10">
        <f t="shared" si="5"/>
        <v>1</v>
      </c>
      <c r="W59" s="10">
        <f t="shared" si="6"/>
        <v>3</v>
      </c>
      <c r="X59" s="10">
        <f t="shared" si="7"/>
        <v>3</v>
      </c>
      <c r="Y59" s="10">
        <f>IF(M59="",0,IF(K59=1,VLOOKUP(M59,'附件一之1-開班數'!$A$7:$V$66,7,FALSE),0))</f>
        <v>0</v>
      </c>
      <c r="Z59" s="10">
        <f>IF(N59="",0,IF(K59=1,VLOOKUP(N59,'附件一之1-開班數'!$A$7:$V$66,7,FALSE),0))</f>
        <v>0</v>
      </c>
      <c r="AA59" s="10">
        <f>IF(O59="",0,IF(K59=1,VLOOKUP(O59,'附件一之1-開班數'!$A$7:$V$66,7,FALSE),0))</f>
        <v>0</v>
      </c>
      <c r="AB59" s="10">
        <f>IF(P59="",0,IF(K59=1,VLOOKUP(P59,'附件一之1-開班數'!$A$7:$V$66,7,FALSE),0))</f>
        <v>0</v>
      </c>
      <c r="AC59" s="10">
        <f>IF(Q59="",0,IF(K59=1,VLOOKUP(Q59,'附件一之1-開班數'!$A$7:$V$66,7,FALSE),0))</f>
        <v>0</v>
      </c>
    </row>
    <row r="60" spans="1:29" x14ac:dyDescent="0.3">
      <c r="A60" s="128" t="str">
        <f t="shared" si="1"/>
        <v/>
      </c>
      <c r="B60" s="14"/>
      <c r="C60" s="14"/>
      <c r="D60" s="14"/>
      <c r="E60" s="14"/>
      <c r="F60" s="166"/>
      <c r="G60" s="173"/>
      <c r="H60" s="14"/>
      <c r="I60" s="14"/>
      <c r="J60" s="14"/>
      <c r="K60" s="166"/>
      <c r="L60" s="175"/>
      <c r="M60" s="171"/>
      <c r="N60" s="92"/>
      <c r="O60" s="92"/>
      <c r="P60" s="92"/>
      <c r="Q60" s="172"/>
      <c r="R60" s="176" t="str">
        <f>IFERROR(IF(COUNTIF(M60:Q60,M60)+COUNTIF(M60:Q60,N60)+COUNTIF(M60:Q60,O60)+COUNTIF(M60:Q60,P60)+COUNTIF(M60:Q60,Q60)-COUNT(M60:Q60)&lt;&gt;0,"學生班級重複",IF(COUNT(M60:Q60)=1,VLOOKUP(M60,'附件一之1-開班數'!$A$7:$B$66,2,0),IF(COUNT(M60:Q60)=2,VLOOKUP(M60,'附件一之1-開班數'!$A$7:$B$66,2,0)&amp;"、"&amp;VLOOKUP(N60,'附件一之1-開班數'!$A$7:$B$66,2,0),IF(COUNT(M60:Q60)=3,VLOOKUP(M60,'附件一之1-開班數'!$A$7:$B$66,2,0)&amp;"、"&amp;VLOOKUP(N60,'附件一之1-開班數'!$A$7:$B$66,2,0)&amp;"、"&amp;VLOOKUP(O60,'附件一之1-開班數'!$A$7:$B$66,2,0),IF(COUNT(M60:Q60)=4,VLOOKUP(M60,'附件一之1-開班數'!$A$7:$B$66,2,0)&amp;"、"&amp;VLOOKUP(N60,'附件一之1-開班數'!$A$7:$B$66,2,0)&amp;"、"&amp;VLOOKUP(O60,'附件一之1-開班數'!$A$7:$B$66,2,0)&amp;"、"&amp;VLOOKUP(P60,'附件一之1-開班數'!$A$7:$B$66,2,0),IF(COUNT(M60:Q60)=5,VLOOKUP(M60,'附件一之1-開班數'!$A$7:$B$66,2,0)&amp;"、"&amp;VLOOKUP(N60,'附件一之1-開班數'!$A$7:$B$66,2,0)&amp;"、"&amp;VLOOKUP(O60,'附件一之1-開班數'!$A$7:$B$66,2,0)&amp;"、"&amp;VLOOKUP(P60,'附件一之1-開班數'!$A$7:$B$66,2,0)&amp;"、"&amp;VLOOKUP(Q60,'附件一之1-開班數'!$A$7:$B$66,2,0),IF(D60="","","學生無班級"))))))),"有班級不存在,或跳格輸入")</f>
        <v/>
      </c>
      <c r="S60" s="10">
        <f t="shared" si="2"/>
        <v>1</v>
      </c>
      <c r="T60" s="10">
        <f t="shared" si="3"/>
        <v>1</v>
      </c>
      <c r="U60" s="10">
        <f t="shared" si="4"/>
        <v>1</v>
      </c>
      <c r="V60" s="10">
        <f t="shared" si="5"/>
        <v>1</v>
      </c>
      <c r="W60" s="10">
        <f t="shared" si="6"/>
        <v>3</v>
      </c>
      <c r="X60" s="10">
        <f t="shared" si="7"/>
        <v>3</v>
      </c>
      <c r="Y60" s="10">
        <f>IF(M60="",0,IF(K60=1,VLOOKUP(M60,'附件一之1-開班數'!$A$7:$V$66,7,FALSE),0))</f>
        <v>0</v>
      </c>
      <c r="Z60" s="10">
        <f>IF(N60="",0,IF(K60=1,VLOOKUP(N60,'附件一之1-開班數'!$A$7:$V$66,7,FALSE),0))</f>
        <v>0</v>
      </c>
      <c r="AA60" s="10">
        <f>IF(O60="",0,IF(K60=1,VLOOKUP(O60,'附件一之1-開班數'!$A$7:$V$66,7,FALSE),0))</f>
        <v>0</v>
      </c>
      <c r="AB60" s="10">
        <f>IF(P60="",0,IF(K60=1,VLOOKUP(P60,'附件一之1-開班數'!$A$7:$V$66,7,FALSE),0))</f>
        <v>0</v>
      </c>
      <c r="AC60" s="10">
        <f>IF(Q60="",0,IF(K60=1,VLOOKUP(Q60,'附件一之1-開班數'!$A$7:$V$66,7,FALSE),0))</f>
        <v>0</v>
      </c>
    </row>
    <row r="61" spans="1:29" x14ac:dyDescent="0.3">
      <c r="A61" s="128" t="str">
        <f t="shared" si="1"/>
        <v/>
      </c>
      <c r="B61" s="14"/>
      <c r="C61" s="14"/>
      <c r="D61" s="14"/>
      <c r="E61" s="14"/>
      <c r="F61" s="166"/>
      <c r="G61" s="173"/>
      <c r="H61" s="14"/>
      <c r="I61" s="14"/>
      <c r="J61" s="14"/>
      <c r="K61" s="166"/>
      <c r="L61" s="175"/>
      <c r="M61" s="171"/>
      <c r="N61" s="92"/>
      <c r="O61" s="92"/>
      <c r="P61" s="92"/>
      <c r="Q61" s="172"/>
      <c r="R61" s="176" t="str">
        <f>IFERROR(IF(COUNTIF(M61:Q61,M61)+COUNTIF(M61:Q61,N61)+COUNTIF(M61:Q61,O61)+COUNTIF(M61:Q61,P61)+COUNTIF(M61:Q61,Q61)-COUNT(M61:Q61)&lt;&gt;0,"學生班級重複",IF(COUNT(M61:Q61)=1,VLOOKUP(M61,'附件一之1-開班數'!$A$7:$B$66,2,0),IF(COUNT(M61:Q61)=2,VLOOKUP(M61,'附件一之1-開班數'!$A$7:$B$66,2,0)&amp;"、"&amp;VLOOKUP(N61,'附件一之1-開班數'!$A$7:$B$66,2,0),IF(COUNT(M61:Q61)=3,VLOOKUP(M61,'附件一之1-開班數'!$A$7:$B$66,2,0)&amp;"、"&amp;VLOOKUP(N61,'附件一之1-開班數'!$A$7:$B$66,2,0)&amp;"、"&amp;VLOOKUP(O61,'附件一之1-開班數'!$A$7:$B$66,2,0),IF(COUNT(M61:Q61)=4,VLOOKUP(M61,'附件一之1-開班數'!$A$7:$B$66,2,0)&amp;"、"&amp;VLOOKUP(N61,'附件一之1-開班數'!$A$7:$B$66,2,0)&amp;"、"&amp;VLOOKUP(O61,'附件一之1-開班數'!$A$7:$B$66,2,0)&amp;"、"&amp;VLOOKUP(P61,'附件一之1-開班數'!$A$7:$B$66,2,0),IF(COUNT(M61:Q61)=5,VLOOKUP(M61,'附件一之1-開班數'!$A$7:$B$66,2,0)&amp;"、"&amp;VLOOKUP(N61,'附件一之1-開班數'!$A$7:$B$66,2,0)&amp;"、"&amp;VLOOKUP(O61,'附件一之1-開班數'!$A$7:$B$66,2,0)&amp;"、"&amp;VLOOKUP(P61,'附件一之1-開班數'!$A$7:$B$66,2,0)&amp;"、"&amp;VLOOKUP(Q61,'附件一之1-開班數'!$A$7:$B$66,2,0),IF(D61="","","學生無班級"))))))),"有班級不存在,或跳格輸入")</f>
        <v/>
      </c>
      <c r="S61" s="10">
        <f t="shared" si="2"/>
        <v>1</v>
      </c>
      <c r="T61" s="10">
        <f t="shared" si="3"/>
        <v>1</v>
      </c>
      <c r="U61" s="10">
        <f t="shared" si="4"/>
        <v>1</v>
      </c>
      <c r="V61" s="10">
        <f t="shared" si="5"/>
        <v>1</v>
      </c>
      <c r="W61" s="10">
        <f t="shared" si="6"/>
        <v>3</v>
      </c>
      <c r="X61" s="10">
        <f t="shared" si="7"/>
        <v>3</v>
      </c>
      <c r="Y61" s="10">
        <f>IF(M61="",0,IF(K61=1,VLOOKUP(M61,'附件一之1-開班數'!$A$7:$V$66,7,FALSE),0))</f>
        <v>0</v>
      </c>
      <c r="Z61" s="10">
        <f>IF(N61="",0,IF(K61=1,VLOOKUP(N61,'附件一之1-開班數'!$A$7:$V$66,7,FALSE),0))</f>
        <v>0</v>
      </c>
      <c r="AA61" s="10">
        <f>IF(O61="",0,IF(K61=1,VLOOKUP(O61,'附件一之1-開班數'!$A$7:$V$66,7,FALSE),0))</f>
        <v>0</v>
      </c>
      <c r="AB61" s="10">
        <f>IF(P61="",0,IF(K61=1,VLOOKUP(P61,'附件一之1-開班數'!$A$7:$V$66,7,FALSE),0))</f>
        <v>0</v>
      </c>
      <c r="AC61" s="10">
        <f>IF(Q61="",0,IF(K61=1,VLOOKUP(Q61,'附件一之1-開班數'!$A$7:$V$66,7,FALSE),0))</f>
        <v>0</v>
      </c>
    </row>
    <row r="62" spans="1:29" x14ac:dyDescent="0.3">
      <c r="A62" s="128" t="str">
        <f t="shared" si="1"/>
        <v/>
      </c>
      <c r="B62" s="14"/>
      <c r="C62" s="14"/>
      <c r="D62" s="14"/>
      <c r="E62" s="14"/>
      <c r="F62" s="166"/>
      <c r="G62" s="173"/>
      <c r="H62" s="14"/>
      <c r="I62" s="14"/>
      <c r="J62" s="14"/>
      <c r="K62" s="166"/>
      <c r="L62" s="175"/>
      <c r="M62" s="171"/>
      <c r="N62" s="92"/>
      <c r="O62" s="92"/>
      <c r="P62" s="92"/>
      <c r="Q62" s="172"/>
      <c r="R62" s="176" t="str">
        <f>IFERROR(IF(COUNTIF(M62:Q62,M62)+COUNTIF(M62:Q62,N62)+COUNTIF(M62:Q62,O62)+COUNTIF(M62:Q62,P62)+COUNTIF(M62:Q62,Q62)-COUNT(M62:Q62)&lt;&gt;0,"學生班級重複",IF(COUNT(M62:Q62)=1,VLOOKUP(M62,'附件一之1-開班數'!$A$7:$B$66,2,0),IF(COUNT(M62:Q62)=2,VLOOKUP(M62,'附件一之1-開班數'!$A$7:$B$66,2,0)&amp;"、"&amp;VLOOKUP(N62,'附件一之1-開班數'!$A$7:$B$66,2,0),IF(COUNT(M62:Q62)=3,VLOOKUP(M62,'附件一之1-開班數'!$A$7:$B$66,2,0)&amp;"、"&amp;VLOOKUP(N62,'附件一之1-開班數'!$A$7:$B$66,2,0)&amp;"、"&amp;VLOOKUP(O62,'附件一之1-開班數'!$A$7:$B$66,2,0),IF(COUNT(M62:Q62)=4,VLOOKUP(M62,'附件一之1-開班數'!$A$7:$B$66,2,0)&amp;"、"&amp;VLOOKUP(N62,'附件一之1-開班數'!$A$7:$B$66,2,0)&amp;"、"&amp;VLOOKUP(O62,'附件一之1-開班數'!$A$7:$B$66,2,0)&amp;"、"&amp;VLOOKUP(P62,'附件一之1-開班數'!$A$7:$B$66,2,0),IF(COUNT(M62:Q62)=5,VLOOKUP(M62,'附件一之1-開班數'!$A$7:$B$66,2,0)&amp;"、"&amp;VLOOKUP(N62,'附件一之1-開班數'!$A$7:$B$66,2,0)&amp;"、"&amp;VLOOKUP(O62,'附件一之1-開班數'!$A$7:$B$66,2,0)&amp;"、"&amp;VLOOKUP(P62,'附件一之1-開班數'!$A$7:$B$66,2,0)&amp;"、"&amp;VLOOKUP(Q62,'附件一之1-開班數'!$A$7:$B$66,2,0),IF(D62="","","學生無班級"))))))),"有班級不存在,或跳格輸入")</f>
        <v/>
      </c>
      <c r="S62" s="10">
        <f t="shared" si="2"/>
        <v>1</v>
      </c>
      <c r="T62" s="10">
        <f t="shared" si="3"/>
        <v>1</v>
      </c>
      <c r="U62" s="10">
        <f t="shared" si="4"/>
        <v>1</v>
      </c>
      <c r="V62" s="10">
        <f t="shared" si="5"/>
        <v>1</v>
      </c>
      <c r="W62" s="10">
        <f t="shared" si="6"/>
        <v>3</v>
      </c>
      <c r="X62" s="10">
        <f t="shared" si="7"/>
        <v>3</v>
      </c>
      <c r="Y62" s="10">
        <f>IF(M62="",0,IF(K62=1,VLOOKUP(M62,'附件一之1-開班數'!$A$7:$V$66,7,FALSE),0))</f>
        <v>0</v>
      </c>
      <c r="Z62" s="10">
        <f>IF(N62="",0,IF(K62=1,VLOOKUP(N62,'附件一之1-開班數'!$A$7:$V$66,7,FALSE),0))</f>
        <v>0</v>
      </c>
      <c r="AA62" s="10">
        <f>IF(O62="",0,IF(K62=1,VLOOKUP(O62,'附件一之1-開班數'!$A$7:$V$66,7,FALSE),0))</f>
        <v>0</v>
      </c>
      <c r="AB62" s="10">
        <f>IF(P62="",0,IF(K62=1,VLOOKUP(P62,'附件一之1-開班數'!$A$7:$V$66,7,FALSE),0))</f>
        <v>0</v>
      </c>
      <c r="AC62" s="10">
        <f>IF(Q62="",0,IF(K62=1,VLOOKUP(Q62,'附件一之1-開班數'!$A$7:$V$66,7,FALSE),0))</f>
        <v>0</v>
      </c>
    </row>
    <row r="63" spans="1:29" x14ac:dyDescent="0.3">
      <c r="A63" s="128" t="str">
        <f t="shared" si="1"/>
        <v/>
      </c>
      <c r="B63" s="14"/>
      <c r="C63" s="14"/>
      <c r="D63" s="14"/>
      <c r="E63" s="14"/>
      <c r="F63" s="166"/>
      <c r="G63" s="173"/>
      <c r="H63" s="14"/>
      <c r="I63" s="14"/>
      <c r="J63" s="14"/>
      <c r="K63" s="166"/>
      <c r="L63" s="175"/>
      <c r="M63" s="171"/>
      <c r="N63" s="92"/>
      <c r="O63" s="92"/>
      <c r="P63" s="92"/>
      <c r="Q63" s="172"/>
      <c r="R63" s="176" t="str">
        <f>IFERROR(IF(COUNTIF(M63:Q63,M63)+COUNTIF(M63:Q63,N63)+COUNTIF(M63:Q63,O63)+COUNTIF(M63:Q63,P63)+COUNTIF(M63:Q63,Q63)-COUNT(M63:Q63)&lt;&gt;0,"學生班級重複",IF(COUNT(M63:Q63)=1,VLOOKUP(M63,'附件一之1-開班數'!$A$7:$B$66,2,0),IF(COUNT(M63:Q63)=2,VLOOKUP(M63,'附件一之1-開班數'!$A$7:$B$66,2,0)&amp;"、"&amp;VLOOKUP(N63,'附件一之1-開班數'!$A$7:$B$66,2,0),IF(COUNT(M63:Q63)=3,VLOOKUP(M63,'附件一之1-開班數'!$A$7:$B$66,2,0)&amp;"、"&amp;VLOOKUP(N63,'附件一之1-開班數'!$A$7:$B$66,2,0)&amp;"、"&amp;VLOOKUP(O63,'附件一之1-開班數'!$A$7:$B$66,2,0),IF(COUNT(M63:Q63)=4,VLOOKUP(M63,'附件一之1-開班數'!$A$7:$B$66,2,0)&amp;"、"&amp;VLOOKUP(N63,'附件一之1-開班數'!$A$7:$B$66,2,0)&amp;"、"&amp;VLOOKUP(O63,'附件一之1-開班數'!$A$7:$B$66,2,0)&amp;"、"&amp;VLOOKUP(P63,'附件一之1-開班數'!$A$7:$B$66,2,0),IF(COUNT(M63:Q63)=5,VLOOKUP(M63,'附件一之1-開班數'!$A$7:$B$66,2,0)&amp;"、"&amp;VLOOKUP(N63,'附件一之1-開班數'!$A$7:$B$66,2,0)&amp;"、"&amp;VLOOKUP(O63,'附件一之1-開班數'!$A$7:$B$66,2,0)&amp;"、"&amp;VLOOKUP(P63,'附件一之1-開班數'!$A$7:$B$66,2,0)&amp;"、"&amp;VLOOKUP(Q63,'附件一之1-開班數'!$A$7:$B$66,2,0),IF(D63="","","學生無班級"))))))),"有班級不存在,或跳格輸入")</f>
        <v/>
      </c>
      <c r="S63" s="10">
        <f t="shared" si="2"/>
        <v>1</v>
      </c>
      <c r="T63" s="10">
        <f t="shared" si="3"/>
        <v>1</v>
      </c>
      <c r="U63" s="10">
        <f t="shared" si="4"/>
        <v>1</v>
      </c>
      <c r="V63" s="10">
        <f t="shared" si="5"/>
        <v>1</v>
      </c>
      <c r="W63" s="10">
        <f t="shared" si="6"/>
        <v>3</v>
      </c>
      <c r="X63" s="10">
        <f t="shared" si="7"/>
        <v>3</v>
      </c>
      <c r="Y63" s="10">
        <f>IF(M63="",0,IF(K63=1,VLOOKUP(M63,'附件一之1-開班數'!$A$7:$V$66,7,FALSE),0))</f>
        <v>0</v>
      </c>
      <c r="Z63" s="10">
        <f>IF(N63="",0,IF(K63=1,VLOOKUP(N63,'附件一之1-開班數'!$A$7:$V$66,7,FALSE),0))</f>
        <v>0</v>
      </c>
      <c r="AA63" s="10">
        <f>IF(O63="",0,IF(K63=1,VLOOKUP(O63,'附件一之1-開班數'!$A$7:$V$66,7,FALSE),0))</f>
        <v>0</v>
      </c>
      <c r="AB63" s="10">
        <f>IF(P63="",0,IF(K63=1,VLOOKUP(P63,'附件一之1-開班數'!$A$7:$V$66,7,FALSE),0))</f>
        <v>0</v>
      </c>
      <c r="AC63" s="10">
        <f>IF(Q63="",0,IF(K63=1,VLOOKUP(Q63,'附件一之1-開班數'!$A$7:$V$66,7,FALSE),0))</f>
        <v>0</v>
      </c>
    </row>
    <row r="64" spans="1:29" x14ac:dyDescent="0.3">
      <c r="A64" s="128" t="str">
        <f t="shared" si="1"/>
        <v/>
      </c>
      <c r="B64" s="14"/>
      <c r="C64" s="14"/>
      <c r="D64" s="14"/>
      <c r="E64" s="14"/>
      <c r="F64" s="166"/>
      <c r="G64" s="173"/>
      <c r="H64" s="14"/>
      <c r="I64" s="14"/>
      <c r="J64" s="14"/>
      <c r="K64" s="166"/>
      <c r="L64" s="175"/>
      <c r="M64" s="171"/>
      <c r="N64" s="92"/>
      <c r="O64" s="92"/>
      <c r="P64" s="92"/>
      <c r="Q64" s="172"/>
      <c r="R64" s="176" t="str">
        <f>IFERROR(IF(COUNTIF(M64:Q64,M64)+COUNTIF(M64:Q64,N64)+COUNTIF(M64:Q64,O64)+COUNTIF(M64:Q64,P64)+COUNTIF(M64:Q64,Q64)-COUNT(M64:Q64)&lt;&gt;0,"學生班級重複",IF(COUNT(M64:Q64)=1,VLOOKUP(M64,'附件一之1-開班數'!$A$7:$B$66,2,0),IF(COUNT(M64:Q64)=2,VLOOKUP(M64,'附件一之1-開班數'!$A$7:$B$66,2,0)&amp;"、"&amp;VLOOKUP(N64,'附件一之1-開班數'!$A$7:$B$66,2,0),IF(COUNT(M64:Q64)=3,VLOOKUP(M64,'附件一之1-開班數'!$A$7:$B$66,2,0)&amp;"、"&amp;VLOOKUP(N64,'附件一之1-開班數'!$A$7:$B$66,2,0)&amp;"、"&amp;VLOOKUP(O64,'附件一之1-開班數'!$A$7:$B$66,2,0),IF(COUNT(M64:Q64)=4,VLOOKUP(M64,'附件一之1-開班數'!$A$7:$B$66,2,0)&amp;"、"&amp;VLOOKUP(N64,'附件一之1-開班數'!$A$7:$B$66,2,0)&amp;"、"&amp;VLOOKUP(O64,'附件一之1-開班數'!$A$7:$B$66,2,0)&amp;"、"&amp;VLOOKUP(P64,'附件一之1-開班數'!$A$7:$B$66,2,0),IF(COUNT(M64:Q64)=5,VLOOKUP(M64,'附件一之1-開班數'!$A$7:$B$66,2,0)&amp;"、"&amp;VLOOKUP(N64,'附件一之1-開班數'!$A$7:$B$66,2,0)&amp;"、"&amp;VLOOKUP(O64,'附件一之1-開班數'!$A$7:$B$66,2,0)&amp;"、"&amp;VLOOKUP(P64,'附件一之1-開班數'!$A$7:$B$66,2,0)&amp;"、"&amp;VLOOKUP(Q64,'附件一之1-開班數'!$A$7:$B$66,2,0),IF(D64="","","學生無班級"))))))),"有班級不存在,或跳格輸入")</f>
        <v/>
      </c>
      <c r="S64" s="10">
        <f t="shared" si="2"/>
        <v>1</v>
      </c>
      <c r="T64" s="10">
        <f t="shared" si="3"/>
        <v>1</v>
      </c>
      <c r="U64" s="10">
        <f t="shared" si="4"/>
        <v>1</v>
      </c>
      <c r="V64" s="10">
        <f t="shared" si="5"/>
        <v>1</v>
      </c>
      <c r="W64" s="10">
        <f t="shared" si="6"/>
        <v>3</v>
      </c>
      <c r="X64" s="10">
        <f t="shared" si="7"/>
        <v>3</v>
      </c>
      <c r="Y64" s="10">
        <f>IF(M64="",0,IF(K64=1,VLOOKUP(M64,'附件一之1-開班數'!$A$7:$V$66,7,FALSE),0))</f>
        <v>0</v>
      </c>
      <c r="Z64" s="10">
        <f>IF(N64="",0,IF(K64=1,VLOOKUP(N64,'附件一之1-開班數'!$A$7:$V$66,7,FALSE),0))</f>
        <v>0</v>
      </c>
      <c r="AA64" s="10">
        <f>IF(O64="",0,IF(K64=1,VLOOKUP(O64,'附件一之1-開班數'!$A$7:$V$66,7,FALSE),0))</f>
        <v>0</v>
      </c>
      <c r="AB64" s="10">
        <f>IF(P64="",0,IF(K64=1,VLOOKUP(P64,'附件一之1-開班數'!$A$7:$V$66,7,FALSE),0))</f>
        <v>0</v>
      </c>
      <c r="AC64" s="10">
        <f>IF(Q64="",0,IF(K64=1,VLOOKUP(Q64,'附件一之1-開班數'!$A$7:$V$66,7,FALSE),0))</f>
        <v>0</v>
      </c>
    </row>
    <row r="65" spans="1:29" x14ac:dyDescent="0.3">
      <c r="A65" s="128" t="str">
        <f t="shared" si="1"/>
        <v/>
      </c>
      <c r="B65" s="14"/>
      <c r="C65" s="14"/>
      <c r="D65" s="14"/>
      <c r="E65" s="14"/>
      <c r="F65" s="166"/>
      <c r="G65" s="173"/>
      <c r="H65" s="14"/>
      <c r="I65" s="14"/>
      <c r="J65" s="14"/>
      <c r="K65" s="166"/>
      <c r="L65" s="175"/>
      <c r="M65" s="171"/>
      <c r="N65" s="92"/>
      <c r="O65" s="92"/>
      <c r="P65" s="92"/>
      <c r="Q65" s="172"/>
      <c r="R65" s="176" t="str">
        <f>IFERROR(IF(COUNTIF(M65:Q65,M65)+COUNTIF(M65:Q65,N65)+COUNTIF(M65:Q65,O65)+COUNTIF(M65:Q65,P65)+COUNTIF(M65:Q65,Q65)-COUNT(M65:Q65)&lt;&gt;0,"學生班級重複",IF(COUNT(M65:Q65)=1,VLOOKUP(M65,'附件一之1-開班數'!$A$7:$B$66,2,0),IF(COUNT(M65:Q65)=2,VLOOKUP(M65,'附件一之1-開班數'!$A$7:$B$66,2,0)&amp;"、"&amp;VLOOKUP(N65,'附件一之1-開班數'!$A$7:$B$66,2,0),IF(COUNT(M65:Q65)=3,VLOOKUP(M65,'附件一之1-開班數'!$A$7:$B$66,2,0)&amp;"、"&amp;VLOOKUP(N65,'附件一之1-開班數'!$A$7:$B$66,2,0)&amp;"、"&amp;VLOOKUP(O65,'附件一之1-開班數'!$A$7:$B$66,2,0),IF(COUNT(M65:Q65)=4,VLOOKUP(M65,'附件一之1-開班數'!$A$7:$B$66,2,0)&amp;"、"&amp;VLOOKUP(N65,'附件一之1-開班數'!$A$7:$B$66,2,0)&amp;"、"&amp;VLOOKUP(O65,'附件一之1-開班數'!$A$7:$B$66,2,0)&amp;"、"&amp;VLOOKUP(P65,'附件一之1-開班數'!$A$7:$B$66,2,0),IF(COUNT(M65:Q65)=5,VLOOKUP(M65,'附件一之1-開班數'!$A$7:$B$66,2,0)&amp;"、"&amp;VLOOKUP(N65,'附件一之1-開班數'!$A$7:$B$66,2,0)&amp;"、"&amp;VLOOKUP(O65,'附件一之1-開班數'!$A$7:$B$66,2,0)&amp;"、"&amp;VLOOKUP(P65,'附件一之1-開班數'!$A$7:$B$66,2,0)&amp;"、"&amp;VLOOKUP(Q65,'附件一之1-開班數'!$A$7:$B$66,2,0),IF(D65="","","學生無班級"))))))),"有班級不存在,或跳格輸入")</f>
        <v/>
      </c>
      <c r="S65" s="10">
        <f t="shared" si="2"/>
        <v>1</v>
      </c>
      <c r="T65" s="10">
        <f t="shared" si="3"/>
        <v>1</v>
      </c>
      <c r="U65" s="10">
        <f t="shared" si="4"/>
        <v>1</v>
      </c>
      <c r="V65" s="10">
        <f t="shared" si="5"/>
        <v>1</v>
      </c>
      <c r="W65" s="10">
        <f t="shared" si="6"/>
        <v>3</v>
      </c>
      <c r="X65" s="10">
        <f t="shared" si="7"/>
        <v>3</v>
      </c>
      <c r="Y65" s="10">
        <f>IF(M65="",0,IF(K65=1,VLOOKUP(M65,'附件一之1-開班數'!$A$7:$V$66,7,FALSE),0))</f>
        <v>0</v>
      </c>
      <c r="Z65" s="10">
        <f>IF(N65="",0,IF(K65=1,VLOOKUP(N65,'附件一之1-開班數'!$A$7:$V$66,7,FALSE),0))</f>
        <v>0</v>
      </c>
      <c r="AA65" s="10">
        <f>IF(O65="",0,IF(K65=1,VLOOKUP(O65,'附件一之1-開班數'!$A$7:$V$66,7,FALSE),0))</f>
        <v>0</v>
      </c>
      <c r="AB65" s="10">
        <f>IF(P65="",0,IF(K65=1,VLOOKUP(P65,'附件一之1-開班數'!$A$7:$V$66,7,FALSE),0))</f>
        <v>0</v>
      </c>
      <c r="AC65" s="10">
        <f>IF(Q65="",0,IF(K65=1,VLOOKUP(Q65,'附件一之1-開班數'!$A$7:$V$66,7,FALSE),0))</f>
        <v>0</v>
      </c>
    </row>
    <row r="66" spans="1:29" x14ac:dyDescent="0.3">
      <c r="A66" s="128" t="str">
        <f t="shared" si="1"/>
        <v/>
      </c>
      <c r="B66" s="14"/>
      <c r="C66" s="14"/>
      <c r="D66" s="14"/>
      <c r="E66" s="14"/>
      <c r="F66" s="166"/>
      <c r="G66" s="173"/>
      <c r="H66" s="14"/>
      <c r="I66" s="14"/>
      <c r="J66" s="14"/>
      <c r="K66" s="166"/>
      <c r="L66" s="175"/>
      <c r="M66" s="171"/>
      <c r="N66" s="92"/>
      <c r="O66" s="92"/>
      <c r="P66" s="92"/>
      <c r="Q66" s="172"/>
      <c r="R66" s="176" t="str">
        <f>IFERROR(IF(COUNTIF(M66:Q66,M66)+COUNTIF(M66:Q66,N66)+COUNTIF(M66:Q66,O66)+COUNTIF(M66:Q66,P66)+COUNTIF(M66:Q66,Q66)-COUNT(M66:Q66)&lt;&gt;0,"學生班級重複",IF(COUNT(M66:Q66)=1,VLOOKUP(M66,'附件一之1-開班數'!$A$7:$B$66,2,0),IF(COUNT(M66:Q66)=2,VLOOKUP(M66,'附件一之1-開班數'!$A$7:$B$66,2,0)&amp;"、"&amp;VLOOKUP(N66,'附件一之1-開班數'!$A$7:$B$66,2,0),IF(COUNT(M66:Q66)=3,VLOOKUP(M66,'附件一之1-開班數'!$A$7:$B$66,2,0)&amp;"、"&amp;VLOOKUP(N66,'附件一之1-開班數'!$A$7:$B$66,2,0)&amp;"、"&amp;VLOOKUP(O66,'附件一之1-開班數'!$A$7:$B$66,2,0),IF(COUNT(M66:Q66)=4,VLOOKUP(M66,'附件一之1-開班數'!$A$7:$B$66,2,0)&amp;"、"&amp;VLOOKUP(N66,'附件一之1-開班數'!$A$7:$B$66,2,0)&amp;"、"&amp;VLOOKUP(O66,'附件一之1-開班數'!$A$7:$B$66,2,0)&amp;"、"&amp;VLOOKUP(P66,'附件一之1-開班數'!$A$7:$B$66,2,0),IF(COUNT(M66:Q66)=5,VLOOKUP(M66,'附件一之1-開班數'!$A$7:$B$66,2,0)&amp;"、"&amp;VLOOKUP(N66,'附件一之1-開班數'!$A$7:$B$66,2,0)&amp;"、"&amp;VLOOKUP(O66,'附件一之1-開班數'!$A$7:$B$66,2,0)&amp;"、"&amp;VLOOKUP(P66,'附件一之1-開班數'!$A$7:$B$66,2,0)&amp;"、"&amp;VLOOKUP(Q66,'附件一之1-開班數'!$A$7:$B$66,2,0),IF(D66="","","學生無班級"))))))),"有班級不存在,或跳格輸入")</f>
        <v/>
      </c>
      <c r="S66" s="10">
        <f t="shared" si="2"/>
        <v>1</v>
      </c>
      <c r="T66" s="10">
        <f t="shared" si="3"/>
        <v>1</v>
      </c>
      <c r="U66" s="10">
        <f t="shared" si="4"/>
        <v>1</v>
      </c>
      <c r="V66" s="10">
        <f t="shared" si="5"/>
        <v>1</v>
      </c>
      <c r="W66" s="10">
        <f t="shared" si="6"/>
        <v>3</v>
      </c>
      <c r="X66" s="10">
        <f t="shared" si="7"/>
        <v>3</v>
      </c>
      <c r="Y66" s="10">
        <f>IF(M66="",0,IF(K66=1,VLOOKUP(M66,'附件一之1-開班數'!$A$7:$V$66,7,FALSE),0))</f>
        <v>0</v>
      </c>
      <c r="Z66" s="10">
        <f>IF(N66="",0,IF(K66=1,VLOOKUP(N66,'附件一之1-開班數'!$A$7:$V$66,7,FALSE),0))</f>
        <v>0</v>
      </c>
      <c r="AA66" s="10">
        <f>IF(O66="",0,IF(K66=1,VLOOKUP(O66,'附件一之1-開班數'!$A$7:$V$66,7,FALSE),0))</f>
        <v>0</v>
      </c>
      <c r="AB66" s="10">
        <f>IF(P66="",0,IF(K66=1,VLOOKUP(P66,'附件一之1-開班數'!$A$7:$V$66,7,FALSE),0))</f>
        <v>0</v>
      </c>
      <c r="AC66" s="10">
        <f>IF(Q66="",0,IF(K66=1,VLOOKUP(Q66,'附件一之1-開班數'!$A$7:$V$66,7,FALSE),0))</f>
        <v>0</v>
      </c>
    </row>
    <row r="67" spans="1:29" x14ac:dyDescent="0.3">
      <c r="A67" s="128" t="str">
        <f t="shared" si="1"/>
        <v/>
      </c>
      <c r="B67" s="14"/>
      <c r="C67" s="14"/>
      <c r="D67" s="14"/>
      <c r="E67" s="14"/>
      <c r="F67" s="166"/>
      <c r="G67" s="173"/>
      <c r="H67" s="14"/>
      <c r="I67" s="14"/>
      <c r="J67" s="14"/>
      <c r="K67" s="166"/>
      <c r="L67" s="175"/>
      <c r="M67" s="171"/>
      <c r="N67" s="92"/>
      <c r="O67" s="92"/>
      <c r="P67" s="92"/>
      <c r="Q67" s="172"/>
      <c r="R67" s="176" t="str">
        <f>IFERROR(IF(COUNTIF(M67:Q67,M67)+COUNTIF(M67:Q67,N67)+COUNTIF(M67:Q67,O67)+COUNTIF(M67:Q67,P67)+COUNTIF(M67:Q67,Q67)-COUNT(M67:Q67)&lt;&gt;0,"學生班級重複",IF(COUNT(M67:Q67)=1,VLOOKUP(M67,'附件一之1-開班數'!$A$7:$B$66,2,0),IF(COUNT(M67:Q67)=2,VLOOKUP(M67,'附件一之1-開班數'!$A$7:$B$66,2,0)&amp;"、"&amp;VLOOKUP(N67,'附件一之1-開班數'!$A$7:$B$66,2,0),IF(COUNT(M67:Q67)=3,VLOOKUP(M67,'附件一之1-開班數'!$A$7:$B$66,2,0)&amp;"、"&amp;VLOOKUP(N67,'附件一之1-開班數'!$A$7:$B$66,2,0)&amp;"、"&amp;VLOOKUP(O67,'附件一之1-開班數'!$A$7:$B$66,2,0),IF(COUNT(M67:Q67)=4,VLOOKUP(M67,'附件一之1-開班數'!$A$7:$B$66,2,0)&amp;"、"&amp;VLOOKUP(N67,'附件一之1-開班數'!$A$7:$B$66,2,0)&amp;"、"&amp;VLOOKUP(O67,'附件一之1-開班數'!$A$7:$B$66,2,0)&amp;"、"&amp;VLOOKUP(P67,'附件一之1-開班數'!$A$7:$B$66,2,0),IF(COUNT(M67:Q67)=5,VLOOKUP(M67,'附件一之1-開班數'!$A$7:$B$66,2,0)&amp;"、"&amp;VLOOKUP(N67,'附件一之1-開班數'!$A$7:$B$66,2,0)&amp;"、"&amp;VLOOKUP(O67,'附件一之1-開班數'!$A$7:$B$66,2,0)&amp;"、"&amp;VLOOKUP(P67,'附件一之1-開班數'!$A$7:$B$66,2,0)&amp;"、"&amp;VLOOKUP(Q67,'附件一之1-開班數'!$A$7:$B$66,2,0),IF(D67="","","學生無班級"))))))),"有班級不存在,或跳格輸入")</f>
        <v/>
      </c>
      <c r="S67" s="10">
        <f t="shared" si="2"/>
        <v>1</v>
      </c>
      <c r="T67" s="10">
        <f t="shared" si="3"/>
        <v>1</v>
      </c>
      <c r="U67" s="10">
        <f t="shared" si="4"/>
        <v>1</v>
      </c>
      <c r="V67" s="10">
        <f t="shared" si="5"/>
        <v>1</v>
      </c>
      <c r="W67" s="10">
        <f t="shared" si="6"/>
        <v>3</v>
      </c>
      <c r="X67" s="10">
        <f t="shared" si="7"/>
        <v>3</v>
      </c>
      <c r="Y67" s="10">
        <f>IF(M67="",0,IF(K67=1,VLOOKUP(M67,'附件一之1-開班數'!$A$7:$V$66,7,FALSE),0))</f>
        <v>0</v>
      </c>
      <c r="Z67" s="10">
        <f>IF(N67="",0,IF(K67=1,VLOOKUP(N67,'附件一之1-開班數'!$A$7:$V$66,7,FALSE),0))</f>
        <v>0</v>
      </c>
      <c r="AA67" s="10">
        <f>IF(O67="",0,IF(K67=1,VLOOKUP(O67,'附件一之1-開班數'!$A$7:$V$66,7,FALSE),0))</f>
        <v>0</v>
      </c>
      <c r="AB67" s="10">
        <f>IF(P67="",0,IF(K67=1,VLOOKUP(P67,'附件一之1-開班數'!$A$7:$V$66,7,FALSE),0))</f>
        <v>0</v>
      </c>
      <c r="AC67" s="10">
        <f>IF(Q67="",0,IF(K67=1,VLOOKUP(Q67,'附件一之1-開班數'!$A$7:$V$66,7,FALSE),0))</f>
        <v>0</v>
      </c>
    </row>
    <row r="68" spans="1:29" x14ac:dyDescent="0.3">
      <c r="A68" s="128" t="str">
        <f t="shared" si="1"/>
        <v/>
      </c>
      <c r="B68" s="14"/>
      <c r="C68" s="14"/>
      <c r="D68" s="14"/>
      <c r="E68" s="14"/>
      <c r="F68" s="166"/>
      <c r="G68" s="173"/>
      <c r="H68" s="14"/>
      <c r="I68" s="14"/>
      <c r="J68" s="14"/>
      <c r="K68" s="166"/>
      <c r="L68" s="175"/>
      <c r="M68" s="171"/>
      <c r="N68" s="92"/>
      <c r="O68" s="92"/>
      <c r="P68" s="92"/>
      <c r="Q68" s="172"/>
      <c r="R68" s="176" t="str">
        <f>IFERROR(IF(COUNTIF(M68:Q68,M68)+COUNTIF(M68:Q68,N68)+COUNTIF(M68:Q68,O68)+COUNTIF(M68:Q68,P68)+COUNTIF(M68:Q68,Q68)-COUNT(M68:Q68)&lt;&gt;0,"學生班級重複",IF(COUNT(M68:Q68)=1,VLOOKUP(M68,'附件一之1-開班數'!$A$7:$B$66,2,0),IF(COUNT(M68:Q68)=2,VLOOKUP(M68,'附件一之1-開班數'!$A$7:$B$66,2,0)&amp;"、"&amp;VLOOKUP(N68,'附件一之1-開班數'!$A$7:$B$66,2,0),IF(COUNT(M68:Q68)=3,VLOOKUP(M68,'附件一之1-開班數'!$A$7:$B$66,2,0)&amp;"、"&amp;VLOOKUP(N68,'附件一之1-開班數'!$A$7:$B$66,2,0)&amp;"、"&amp;VLOOKUP(O68,'附件一之1-開班數'!$A$7:$B$66,2,0),IF(COUNT(M68:Q68)=4,VLOOKUP(M68,'附件一之1-開班數'!$A$7:$B$66,2,0)&amp;"、"&amp;VLOOKUP(N68,'附件一之1-開班數'!$A$7:$B$66,2,0)&amp;"、"&amp;VLOOKUP(O68,'附件一之1-開班數'!$A$7:$B$66,2,0)&amp;"、"&amp;VLOOKUP(P68,'附件一之1-開班數'!$A$7:$B$66,2,0),IF(COUNT(M68:Q68)=5,VLOOKUP(M68,'附件一之1-開班數'!$A$7:$B$66,2,0)&amp;"、"&amp;VLOOKUP(N68,'附件一之1-開班數'!$A$7:$B$66,2,0)&amp;"、"&amp;VLOOKUP(O68,'附件一之1-開班數'!$A$7:$B$66,2,0)&amp;"、"&amp;VLOOKUP(P68,'附件一之1-開班數'!$A$7:$B$66,2,0)&amp;"、"&amp;VLOOKUP(Q68,'附件一之1-開班數'!$A$7:$B$66,2,0),IF(D68="","","學生無班級"))))))),"有班級不存在,或跳格輸入")</f>
        <v/>
      </c>
      <c r="S68" s="10">
        <f t="shared" si="2"/>
        <v>1</v>
      </c>
      <c r="T68" s="10">
        <f t="shared" si="3"/>
        <v>1</v>
      </c>
      <c r="U68" s="10">
        <f t="shared" si="4"/>
        <v>1</v>
      </c>
      <c r="V68" s="10">
        <f t="shared" si="5"/>
        <v>1</v>
      </c>
      <c r="W68" s="10">
        <f t="shared" si="6"/>
        <v>3</v>
      </c>
      <c r="X68" s="10">
        <f t="shared" si="7"/>
        <v>3</v>
      </c>
      <c r="Y68" s="10">
        <f>IF(M68="",0,IF(K68=1,VLOOKUP(M68,'附件一之1-開班數'!$A$7:$V$66,7,FALSE),0))</f>
        <v>0</v>
      </c>
      <c r="Z68" s="10">
        <f>IF(N68="",0,IF(K68=1,VLOOKUP(N68,'附件一之1-開班數'!$A$7:$V$66,7,FALSE),0))</f>
        <v>0</v>
      </c>
      <c r="AA68" s="10">
        <f>IF(O68="",0,IF(K68=1,VLOOKUP(O68,'附件一之1-開班數'!$A$7:$V$66,7,FALSE),0))</f>
        <v>0</v>
      </c>
      <c r="AB68" s="10">
        <f>IF(P68="",0,IF(K68=1,VLOOKUP(P68,'附件一之1-開班數'!$A$7:$V$66,7,FALSE),0))</f>
        <v>0</v>
      </c>
      <c r="AC68" s="10">
        <f>IF(Q68="",0,IF(K68=1,VLOOKUP(Q68,'附件一之1-開班數'!$A$7:$V$66,7,FALSE),0))</f>
        <v>0</v>
      </c>
    </row>
    <row r="69" spans="1:29" x14ac:dyDescent="0.3">
      <c r="A69" s="128" t="str">
        <f t="shared" si="1"/>
        <v/>
      </c>
      <c r="B69" s="14"/>
      <c r="C69" s="14"/>
      <c r="D69" s="14"/>
      <c r="E69" s="14"/>
      <c r="F69" s="166"/>
      <c r="G69" s="173"/>
      <c r="H69" s="14"/>
      <c r="I69" s="14"/>
      <c r="J69" s="14"/>
      <c r="K69" s="166"/>
      <c r="L69" s="175"/>
      <c r="M69" s="171"/>
      <c r="N69" s="92"/>
      <c r="O69" s="92"/>
      <c r="P69" s="92"/>
      <c r="Q69" s="172"/>
      <c r="R69" s="176" t="str">
        <f>IFERROR(IF(COUNTIF(M69:Q69,M69)+COUNTIF(M69:Q69,N69)+COUNTIF(M69:Q69,O69)+COUNTIF(M69:Q69,P69)+COUNTIF(M69:Q69,Q69)-COUNT(M69:Q69)&lt;&gt;0,"學生班級重複",IF(COUNT(M69:Q69)=1,VLOOKUP(M69,'附件一之1-開班數'!$A$7:$B$66,2,0),IF(COUNT(M69:Q69)=2,VLOOKUP(M69,'附件一之1-開班數'!$A$7:$B$66,2,0)&amp;"、"&amp;VLOOKUP(N69,'附件一之1-開班數'!$A$7:$B$66,2,0),IF(COUNT(M69:Q69)=3,VLOOKUP(M69,'附件一之1-開班數'!$A$7:$B$66,2,0)&amp;"、"&amp;VLOOKUP(N69,'附件一之1-開班數'!$A$7:$B$66,2,0)&amp;"、"&amp;VLOOKUP(O69,'附件一之1-開班數'!$A$7:$B$66,2,0),IF(COUNT(M69:Q69)=4,VLOOKUP(M69,'附件一之1-開班數'!$A$7:$B$66,2,0)&amp;"、"&amp;VLOOKUP(N69,'附件一之1-開班數'!$A$7:$B$66,2,0)&amp;"、"&amp;VLOOKUP(O69,'附件一之1-開班數'!$A$7:$B$66,2,0)&amp;"、"&amp;VLOOKUP(P69,'附件一之1-開班數'!$A$7:$B$66,2,0),IF(COUNT(M69:Q69)=5,VLOOKUP(M69,'附件一之1-開班數'!$A$7:$B$66,2,0)&amp;"、"&amp;VLOOKUP(N69,'附件一之1-開班數'!$A$7:$B$66,2,0)&amp;"、"&amp;VLOOKUP(O69,'附件一之1-開班數'!$A$7:$B$66,2,0)&amp;"、"&amp;VLOOKUP(P69,'附件一之1-開班數'!$A$7:$B$66,2,0)&amp;"、"&amp;VLOOKUP(Q69,'附件一之1-開班數'!$A$7:$B$66,2,0),IF(D69="","","學生無班級"))))))),"有班級不存在,或跳格輸入")</f>
        <v/>
      </c>
      <c r="S69" s="10">
        <f t="shared" si="2"/>
        <v>1</v>
      </c>
      <c r="T69" s="10">
        <f t="shared" si="3"/>
        <v>1</v>
      </c>
      <c r="U69" s="10">
        <f t="shared" si="4"/>
        <v>1</v>
      </c>
      <c r="V69" s="10">
        <f t="shared" si="5"/>
        <v>1</v>
      </c>
      <c r="W69" s="10">
        <f t="shared" si="6"/>
        <v>3</v>
      </c>
      <c r="X69" s="10">
        <f t="shared" si="7"/>
        <v>3</v>
      </c>
      <c r="Y69" s="10">
        <f>IF(M69="",0,IF(K69=1,VLOOKUP(M69,'附件一之1-開班數'!$A$7:$V$66,7,FALSE),0))</f>
        <v>0</v>
      </c>
      <c r="Z69" s="10">
        <f>IF(N69="",0,IF(K69=1,VLOOKUP(N69,'附件一之1-開班數'!$A$7:$V$66,7,FALSE),0))</f>
        <v>0</v>
      </c>
      <c r="AA69" s="10">
        <f>IF(O69="",0,IF(K69=1,VLOOKUP(O69,'附件一之1-開班數'!$A$7:$V$66,7,FALSE),0))</f>
        <v>0</v>
      </c>
      <c r="AB69" s="10">
        <f>IF(P69="",0,IF(K69=1,VLOOKUP(P69,'附件一之1-開班數'!$A$7:$V$66,7,FALSE),0))</f>
        <v>0</v>
      </c>
      <c r="AC69" s="10">
        <f>IF(Q69="",0,IF(K69=1,VLOOKUP(Q69,'附件一之1-開班數'!$A$7:$V$66,7,FALSE),0))</f>
        <v>0</v>
      </c>
    </row>
    <row r="70" spans="1:29" x14ac:dyDescent="0.3">
      <c r="A70" s="128" t="str">
        <f t="shared" ref="A70:A133" si="8">IF(D70&lt;&gt;"",ROW()-5,"")</f>
        <v/>
      </c>
      <c r="B70" s="14"/>
      <c r="C70" s="14"/>
      <c r="D70" s="14"/>
      <c r="E70" s="14"/>
      <c r="F70" s="166"/>
      <c r="G70" s="173"/>
      <c r="H70" s="14"/>
      <c r="I70" s="14"/>
      <c r="J70" s="14"/>
      <c r="K70" s="166"/>
      <c r="L70" s="175"/>
      <c r="M70" s="171"/>
      <c r="N70" s="92"/>
      <c r="O70" s="92"/>
      <c r="P70" s="92"/>
      <c r="Q70" s="172"/>
      <c r="R70" s="176" t="str">
        <f>IFERROR(IF(COUNTIF(M70:Q70,M70)+COUNTIF(M70:Q70,N70)+COUNTIF(M70:Q70,O70)+COUNTIF(M70:Q70,P70)+COUNTIF(M70:Q70,Q70)-COUNT(M70:Q70)&lt;&gt;0,"學生班級重複",IF(COUNT(M70:Q70)=1,VLOOKUP(M70,'附件一之1-開班數'!$A$7:$B$66,2,0),IF(COUNT(M70:Q70)=2,VLOOKUP(M70,'附件一之1-開班數'!$A$7:$B$66,2,0)&amp;"、"&amp;VLOOKUP(N70,'附件一之1-開班數'!$A$7:$B$66,2,0),IF(COUNT(M70:Q70)=3,VLOOKUP(M70,'附件一之1-開班數'!$A$7:$B$66,2,0)&amp;"、"&amp;VLOOKUP(N70,'附件一之1-開班數'!$A$7:$B$66,2,0)&amp;"、"&amp;VLOOKUP(O70,'附件一之1-開班數'!$A$7:$B$66,2,0),IF(COUNT(M70:Q70)=4,VLOOKUP(M70,'附件一之1-開班數'!$A$7:$B$66,2,0)&amp;"、"&amp;VLOOKUP(N70,'附件一之1-開班數'!$A$7:$B$66,2,0)&amp;"、"&amp;VLOOKUP(O70,'附件一之1-開班數'!$A$7:$B$66,2,0)&amp;"、"&amp;VLOOKUP(P70,'附件一之1-開班數'!$A$7:$B$66,2,0),IF(COUNT(M70:Q70)=5,VLOOKUP(M70,'附件一之1-開班數'!$A$7:$B$66,2,0)&amp;"、"&amp;VLOOKUP(N70,'附件一之1-開班數'!$A$7:$B$66,2,0)&amp;"、"&amp;VLOOKUP(O70,'附件一之1-開班數'!$A$7:$B$66,2,0)&amp;"、"&amp;VLOOKUP(P70,'附件一之1-開班數'!$A$7:$B$66,2,0)&amp;"、"&amp;VLOOKUP(Q70,'附件一之1-開班數'!$A$7:$B$66,2,0),IF(D70="","","學生無班級"))))))),"有班級不存在,或跳格輸入")</f>
        <v/>
      </c>
      <c r="S70" s="10">
        <f t="shared" si="2"/>
        <v>1</v>
      </c>
      <c r="T70" s="10">
        <f t="shared" si="3"/>
        <v>1</v>
      </c>
      <c r="U70" s="10">
        <f t="shared" si="4"/>
        <v>1</v>
      </c>
      <c r="V70" s="10">
        <f t="shared" si="5"/>
        <v>1</v>
      </c>
      <c r="W70" s="10">
        <f t="shared" si="6"/>
        <v>3</v>
      </c>
      <c r="X70" s="10">
        <f t="shared" si="7"/>
        <v>3</v>
      </c>
      <c r="Y70" s="10">
        <f>IF(M70="",0,IF(K70=1,VLOOKUP(M70,'附件一之1-開班數'!$A$7:$V$66,7,FALSE),0))</f>
        <v>0</v>
      </c>
      <c r="Z70" s="10">
        <f>IF(N70="",0,IF(K70=1,VLOOKUP(N70,'附件一之1-開班數'!$A$7:$V$66,7,FALSE),0))</f>
        <v>0</v>
      </c>
      <c r="AA70" s="10">
        <f>IF(O70="",0,IF(K70=1,VLOOKUP(O70,'附件一之1-開班數'!$A$7:$V$66,7,FALSE),0))</f>
        <v>0</v>
      </c>
      <c r="AB70" s="10">
        <f>IF(P70="",0,IF(K70=1,VLOOKUP(P70,'附件一之1-開班數'!$A$7:$V$66,7,FALSE),0))</f>
        <v>0</v>
      </c>
      <c r="AC70" s="10">
        <f>IF(Q70="",0,IF(K70=1,VLOOKUP(Q70,'附件一之1-開班數'!$A$7:$V$66,7,FALSE),0))</f>
        <v>0</v>
      </c>
    </row>
    <row r="71" spans="1:29" x14ac:dyDescent="0.3">
      <c r="A71" s="128" t="str">
        <f t="shared" si="8"/>
        <v/>
      </c>
      <c r="B71" s="14"/>
      <c r="C71" s="14"/>
      <c r="D71" s="14"/>
      <c r="E71" s="14"/>
      <c r="F71" s="166"/>
      <c r="G71" s="173"/>
      <c r="H71" s="14"/>
      <c r="I71" s="14"/>
      <c r="J71" s="14"/>
      <c r="K71" s="166"/>
      <c r="L71" s="175"/>
      <c r="M71" s="171"/>
      <c r="N71" s="92"/>
      <c r="O71" s="92"/>
      <c r="P71" s="92"/>
      <c r="Q71" s="172"/>
      <c r="R71" s="176" t="str">
        <f>IFERROR(IF(COUNTIF(M71:Q71,M71)+COUNTIF(M71:Q71,N71)+COUNTIF(M71:Q71,O71)+COUNTIF(M71:Q71,P71)+COUNTIF(M71:Q71,Q71)-COUNT(M71:Q71)&lt;&gt;0,"學生班級重複",IF(COUNT(M71:Q71)=1,VLOOKUP(M71,'附件一之1-開班數'!$A$7:$B$66,2,0),IF(COUNT(M71:Q71)=2,VLOOKUP(M71,'附件一之1-開班數'!$A$7:$B$66,2,0)&amp;"、"&amp;VLOOKUP(N71,'附件一之1-開班數'!$A$7:$B$66,2,0),IF(COUNT(M71:Q71)=3,VLOOKUP(M71,'附件一之1-開班數'!$A$7:$B$66,2,0)&amp;"、"&amp;VLOOKUP(N71,'附件一之1-開班數'!$A$7:$B$66,2,0)&amp;"、"&amp;VLOOKUP(O71,'附件一之1-開班數'!$A$7:$B$66,2,0),IF(COUNT(M71:Q71)=4,VLOOKUP(M71,'附件一之1-開班數'!$A$7:$B$66,2,0)&amp;"、"&amp;VLOOKUP(N71,'附件一之1-開班數'!$A$7:$B$66,2,0)&amp;"、"&amp;VLOOKUP(O71,'附件一之1-開班數'!$A$7:$B$66,2,0)&amp;"、"&amp;VLOOKUP(P71,'附件一之1-開班數'!$A$7:$B$66,2,0),IF(COUNT(M71:Q71)=5,VLOOKUP(M71,'附件一之1-開班數'!$A$7:$B$66,2,0)&amp;"、"&amp;VLOOKUP(N71,'附件一之1-開班數'!$A$7:$B$66,2,0)&amp;"、"&amp;VLOOKUP(O71,'附件一之1-開班數'!$A$7:$B$66,2,0)&amp;"、"&amp;VLOOKUP(P71,'附件一之1-開班數'!$A$7:$B$66,2,0)&amp;"、"&amp;VLOOKUP(Q71,'附件一之1-開班數'!$A$7:$B$66,2,0),IF(D71="","","學生無班級"))))))),"有班級不存在,或跳格輸入")</f>
        <v/>
      </c>
      <c r="S71" s="10">
        <f t="shared" ref="S71:S134" si="9">IF(COUNTA(D71,E71:F71)=0,1,IF(AND(D71="",SUM(E71:F71)&lt;&gt;0),2,IF(SUM(E71:F71)&lt;&gt;1,3,4)))</f>
        <v>1</v>
      </c>
      <c r="T71" s="10">
        <f t="shared" ref="T71:T134" si="10">IF(COUNTA(D71,G71:K71)=0,1,IF(AND(D71="",SUM(G71:K71)&lt;&gt;0),2,IF(SUM(G71:K71)&lt;&gt;1,3,4)))</f>
        <v>1</v>
      </c>
      <c r="U71" s="10">
        <f t="shared" ref="U71:U134" si="11">IF(COUNTA(B71:D71)=0,1,IF(AND(D71="",COUNTA(B71:C71)&lt;&gt;0),2,IF(COUNTA(B71:C71)&gt;1,3,4)))</f>
        <v>1</v>
      </c>
      <c r="V71" s="10">
        <f t="shared" ref="V71:V134" si="12">IF(COUNTA(D71,M71:Q71)=0,1,IF(AND(D71="",COUNTA(M71:Q71)&lt;&gt;0),2,3))</f>
        <v>1</v>
      </c>
      <c r="W71" s="10">
        <f t="shared" ref="W71:W134" si="13">IF(AND(D71="",COUNTA(L71)&lt;&gt;0),2,3)</f>
        <v>3</v>
      </c>
      <c r="X71" s="10">
        <f t="shared" ref="X71:X134" si="14">IF(K71="",3,IF(COUNTA(K71)&lt;&gt;COUNTA(M71:Q71),1,2))</f>
        <v>3</v>
      </c>
      <c r="Y71" s="10">
        <f>IF(M71="",0,IF(K71=1,VLOOKUP(M71,'附件一之1-開班數'!$A$7:$V$66,7,FALSE),0))</f>
        <v>0</v>
      </c>
      <c r="Z71" s="10">
        <f>IF(N71="",0,IF(K71=1,VLOOKUP(N71,'附件一之1-開班數'!$A$7:$V$66,7,FALSE),0))</f>
        <v>0</v>
      </c>
      <c r="AA71" s="10">
        <f>IF(O71="",0,IF(K71=1,VLOOKUP(O71,'附件一之1-開班數'!$A$7:$V$66,7,FALSE),0))</f>
        <v>0</v>
      </c>
      <c r="AB71" s="10">
        <f>IF(P71="",0,IF(K71=1,VLOOKUP(P71,'附件一之1-開班數'!$A$7:$V$66,7,FALSE),0))</f>
        <v>0</v>
      </c>
      <c r="AC71" s="10">
        <f>IF(Q71="",0,IF(K71=1,VLOOKUP(Q71,'附件一之1-開班數'!$A$7:$V$66,7,FALSE),0))</f>
        <v>0</v>
      </c>
    </row>
    <row r="72" spans="1:29" x14ac:dyDescent="0.3">
      <c r="A72" s="128" t="str">
        <f t="shared" si="8"/>
        <v/>
      </c>
      <c r="B72" s="14"/>
      <c r="C72" s="14"/>
      <c r="D72" s="14"/>
      <c r="E72" s="14"/>
      <c r="F72" s="166"/>
      <c r="G72" s="173"/>
      <c r="H72" s="14"/>
      <c r="I72" s="14"/>
      <c r="J72" s="14"/>
      <c r="K72" s="166"/>
      <c r="L72" s="175"/>
      <c r="M72" s="171"/>
      <c r="N72" s="92"/>
      <c r="O72" s="92"/>
      <c r="P72" s="92"/>
      <c r="Q72" s="172"/>
      <c r="R72" s="176" t="str">
        <f>IFERROR(IF(COUNTIF(M72:Q72,M72)+COUNTIF(M72:Q72,N72)+COUNTIF(M72:Q72,O72)+COUNTIF(M72:Q72,P72)+COUNTIF(M72:Q72,Q72)-COUNT(M72:Q72)&lt;&gt;0,"學生班級重複",IF(COUNT(M72:Q72)=1,VLOOKUP(M72,'附件一之1-開班數'!$A$7:$B$66,2,0),IF(COUNT(M72:Q72)=2,VLOOKUP(M72,'附件一之1-開班數'!$A$7:$B$66,2,0)&amp;"、"&amp;VLOOKUP(N72,'附件一之1-開班數'!$A$7:$B$66,2,0),IF(COUNT(M72:Q72)=3,VLOOKUP(M72,'附件一之1-開班數'!$A$7:$B$66,2,0)&amp;"、"&amp;VLOOKUP(N72,'附件一之1-開班數'!$A$7:$B$66,2,0)&amp;"、"&amp;VLOOKUP(O72,'附件一之1-開班數'!$A$7:$B$66,2,0),IF(COUNT(M72:Q72)=4,VLOOKUP(M72,'附件一之1-開班數'!$A$7:$B$66,2,0)&amp;"、"&amp;VLOOKUP(N72,'附件一之1-開班數'!$A$7:$B$66,2,0)&amp;"、"&amp;VLOOKUP(O72,'附件一之1-開班數'!$A$7:$B$66,2,0)&amp;"、"&amp;VLOOKUP(P72,'附件一之1-開班數'!$A$7:$B$66,2,0),IF(COUNT(M72:Q72)=5,VLOOKUP(M72,'附件一之1-開班數'!$A$7:$B$66,2,0)&amp;"、"&amp;VLOOKUP(N72,'附件一之1-開班數'!$A$7:$B$66,2,0)&amp;"、"&amp;VLOOKUP(O72,'附件一之1-開班數'!$A$7:$B$66,2,0)&amp;"、"&amp;VLOOKUP(P72,'附件一之1-開班數'!$A$7:$B$66,2,0)&amp;"、"&amp;VLOOKUP(Q72,'附件一之1-開班數'!$A$7:$B$66,2,0),IF(D72="","","學生無班級"))))))),"有班級不存在,或跳格輸入")</f>
        <v/>
      </c>
      <c r="S72" s="10">
        <f t="shared" si="9"/>
        <v>1</v>
      </c>
      <c r="T72" s="10">
        <f t="shared" si="10"/>
        <v>1</v>
      </c>
      <c r="U72" s="10">
        <f t="shared" si="11"/>
        <v>1</v>
      </c>
      <c r="V72" s="10">
        <f t="shared" si="12"/>
        <v>1</v>
      </c>
      <c r="W72" s="10">
        <f t="shared" si="13"/>
        <v>3</v>
      </c>
      <c r="X72" s="10">
        <f t="shared" si="14"/>
        <v>3</v>
      </c>
      <c r="Y72" s="10">
        <f>IF(M72="",0,IF(K72=1,VLOOKUP(M72,'附件一之1-開班數'!$A$7:$V$66,7,FALSE),0))</f>
        <v>0</v>
      </c>
      <c r="Z72" s="10">
        <f>IF(N72="",0,IF(K72=1,VLOOKUP(N72,'附件一之1-開班數'!$A$7:$V$66,7,FALSE),0))</f>
        <v>0</v>
      </c>
      <c r="AA72" s="10">
        <f>IF(O72="",0,IF(K72=1,VLOOKUP(O72,'附件一之1-開班數'!$A$7:$V$66,7,FALSE),0))</f>
        <v>0</v>
      </c>
      <c r="AB72" s="10">
        <f>IF(P72="",0,IF(K72=1,VLOOKUP(P72,'附件一之1-開班數'!$A$7:$V$66,7,FALSE),0))</f>
        <v>0</v>
      </c>
      <c r="AC72" s="10">
        <f>IF(Q72="",0,IF(K72=1,VLOOKUP(Q72,'附件一之1-開班數'!$A$7:$V$66,7,FALSE),0))</f>
        <v>0</v>
      </c>
    </row>
    <row r="73" spans="1:29" x14ac:dyDescent="0.3">
      <c r="A73" s="128" t="str">
        <f t="shared" si="8"/>
        <v/>
      </c>
      <c r="B73" s="14"/>
      <c r="C73" s="14"/>
      <c r="D73" s="14"/>
      <c r="E73" s="14"/>
      <c r="F73" s="166"/>
      <c r="G73" s="173"/>
      <c r="H73" s="14"/>
      <c r="I73" s="14"/>
      <c r="J73" s="14"/>
      <c r="K73" s="166"/>
      <c r="L73" s="175"/>
      <c r="M73" s="171"/>
      <c r="N73" s="92"/>
      <c r="O73" s="92"/>
      <c r="P73" s="92"/>
      <c r="Q73" s="172"/>
      <c r="R73" s="176" t="str">
        <f>IFERROR(IF(COUNTIF(M73:Q73,M73)+COUNTIF(M73:Q73,N73)+COUNTIF(M73:Q73,O73)+COUNTIF(M73:Q73,P73)+COUNTIF(M73:Q73,Q73)-COUNT(M73:Q73)&lt;&gt;0,"學生班級重複",IF(COUNT(M73:Q73)=1,VLOOKUP(M73,'附件一之1-開班數'!$A$7:$B$66,2,0),IF(COUNT(M73:Q73)=2,VLOOKUP(M73,'附件一之1-開班數'!$A$7:$B$66,2,0)&amp;"、"&amp;VLOOKUP(N73,'附件一之1-開班數'!$A$7:$B$66,2,0),IF(COUNT(M73:Q73)=3,VLOOKUP(M73,'附件一之1-開班數'!$A$7:$B$66,2,0)&amp;"、"&amp;VLOOKUP(N73,'附件一之1-開班數'!$A$7:$B$66,2,0)&amp;"、"&amp;VLOOKUP(O73,'附件一之1-開班數'!$A$7:$B$66,2,0),IF(COUNT(M73:Q73)=4,VLOOKUP(M73,'附件一之1-開班數'!$A$7:$B$66,2,0)&amp;"、"&amp;VLOOKUP(N73,'附件一之1-開班數'!$A$7:$B$66,2,0)&amp;"、"&amp;VLOOKUP(O73,'附件一之1-開班數'!$A$7:$B$66,2,0)&amp;"、"&amp;VLOOKUP(P73,'附件一之1-開班數'!$A$7:$B$66,2,0),IF(COUNT(M73:Q73)=5,VLOOKUP(M73,'附件一之1-開班數'!$A$7:$B$66,2,0)&amp;"、"&amp;VLOOKUP(N73,'附件一之1-開班數'!$A$7:$B$66,2,0)&amp;"、"&amp;VLOOKUP(O73,'附件一之1-開班數'!$A$7:$B$66,2,0)&amp;"、"&amp;VLOOKUP(P73,'附件一之1-開班數'!$A$7:$B$66,2,0)&amp;"、"&amp;VLOOKUP(Q73,'附件一之1-開班數'!$A$7:$B$66,2,0),IF(D73="","","學生無班級"))))))),"有班級不存在,或跳格輸入")</f>
        <v/>
      </c>
      <c r="S73" s="10">
        <f t="shared" si="9"/>
        <v>1</v>
      </c>
      <c r="T73" s="10">
        <f t="shared" si="10"/>
        <v>1</v>
      </c>
      <c r="U73" s="10">
        <f t="shared" si="11"/>
        <v>1</v>
      </c>
      <c r="V73" s="10">
        <f t="shared" si="12"/>
        <v>1</v>
      </c>
      <c r="W73" s="10">
        <f t="shared" si="13"/>
        <v>3</v>
      </c>
      <c r="X73" s="10">
        <f t="shared" si="14"/>
        <v>3</v>
      </c>
      <c r="Y73" s="10">
        <f>IF(M73="",0,IF(K73=1,VLOOKUP(M73,'附件一之1-開班數'!$A$7:$V$66,7,FALSE),0))</f>
        <v>0</v>
      </c>
      <c r="Z73" s="10">
        <f>IF(N73="",0,IF(K73=1,VLOOKUP(N73,'附件一之1-開班數'!$A$7:$V$66,7,FALSE),0))</f>
        <v>0</v>
      </c>
      <c r="AA73" s="10">
        <f>IF(O73="",0,IF(K73=1,VLOOKUP(O73,'附件一之1-開班數'!$A$7:$V$66,7,FALSE),0))</f>
        <v>0</v>
      </c>
      <c r="AB73" s="10">
        <f>IF(P73="",0,IF(K73=1,VLOOKUP(P73,'附件一之1-開班數'!$A$7:$V$66,7,FALSE),0))</f>
        <v>0</v>
      </c>
      <c r="AC73" s="10">
        <f>IF(Q73="",0,IF(K73=1,VLOOKUP(Q73,'附件一之1-開班數'!$A$7:$V$66,7,FALSE),0))</f>
        <v>0</v>
      </c>
    </row>
    <row r="74" spans="1:29" x14ac:dyDescent="0.3">
      <c r="A74" s="128" t="str">
        <f t="shared" si="8"/>
        <v/>
      </c>
      <c r="B74" s="14"/>
      <c r="C74" s="14"/>
      <c r="D74" s="14"/>
      <c r="E74" s="14"/>
      <c r="F74" s="166"/>
      <c r="G74" s="173"/>
      <c r="H74" s="14"/>
      <c r="I74" s="14"/>
      <c r="J74" s="14"/>
      <c r="K74" s="166"/>
      <c r="L74" s="175"/>
      <c r="M74" s="171"/>
      <c r="N74" s="92"/>
      <c r="O74" s="92"/>
      <c r="P74" s="92"/>
      <c r="Q74" s="172"/>
      <c r="R74" s="176" t="str">
        <f>IFERROR(IF(COUNTIF(M74:Q74,M74)+COUNTIF(M74:Q74,N74)+COUNTIF(M74:Q74,O74)+COUNTIF(M74:Q74,P74)+COUNTIF(M74:Q74,Q74)-COUNT(M74:Q74)&lt;&gt;0,"學生班級重複",IF(COUNT(M74:Q74)=1,VLOOKUP(M74,'附件一之1-開班數'!$A$7:$B$66,2,0),IF(COUNT(M74:Q74)=2,VLOOKUP(M74,'附件一之1-開班數'!$A$7:$B$66,2,0)&amp;"、"&amp;VLOOKUP(N74,'附件一之1-開班數'!$A$7:$B$66,2,0),IF(COUNT(M74:Q74)=3,VLOOKUP(M74,'附件一之1-開班數'!$A$7:$B$66,2,0)&amp;"、"&amp;VLOOKUP(N74,'附件一之1-開班數'!$A$7:$B$66,2,0)&amp;"、"&amp;VLOOKUP(O74,'附件一之1-開班數'!$A$7:$B$66,2,0),IF(COUNT(M74:Q74)=4,VLOOKUP(M74,'附件一之1-開班數'!$A$7:$B$66,2,0)&amp;"、"&amp;VLOOKUP(N74,'附件一之1-開班數'!$A$7:$B$66,2,0)&amp;"、"&amp;VLOOKUP(O74,'附件一之1-開班數'!$A$7:$B$66,2,0)&amp;"、"&amp;VLOOKUP(P74,'附件一之1-開班數'!$A$7:$B$66,2,0),IF(COUNT(M74:Q74)=5,VLOOKUP(M74,'附件一之1-開班數'!$A$7:$B$66,2,0)&amp;"、"&amp;VLOOKUP(N74,'附件一之1-開班數'!$A$7:$B$66,2,0)&amp;"、"&amp;VLOOKUP(O74,'附件一之1-開班數'!$A$7:$B$66,2,0)&amp;"、"&amp;VLOOKUP(P74,'附件一之1-開班數'!$A$7:$B$66,2,0)&amp;"、"&amp;VLOOKUP(Q74,'附件一之1-開班數'!$A$7:$B$66,2,0),IF(D74="","","學生無班級"))))))),"有班級不存在,或跳格輸入")</f>
        <v/>
      </c>
      <c r="S74" s="10">
        <f t="shared" si="9"/>
        <v>1</v>
      </c>
      <c r="T74" s="10">
        <f t="shared" si="10"/>
        <v>1</v>
      </c>
      <c r="U74" s="10">
        <f t="shared" si="11"/>
        <v>1</v>
      </c>
      <c r="V74" s="10">
        <f t="shared" si="12"/>
        <v>1</v>
      </c>
      <c r="W74" s="10">
        <f t="shared" si="13"/>
        <v>3</v>
      </c>
      <c r="X74" s="10">
        <f t="shared" si="14"/>
        <v>3</v>
      </c>
      <c r="Y74" s="10">
        <f>IF(M74="",0,IF(K74=1,VLOOKUP(M74,'附件一之1-開班數'!$A$7:$V$66,7,FALSE),0))</f>
        <v>0</v>
      </c>
      <c r="Z74" s="10">
        <f>IF(N74="",0,IF(K74=1,VLOOKUP(N74,'附件一之1-開班數'!$A$7:$V$66,7,FALSE),0))</f>
        <v>0</v>
      </c>
      <c r="AA74" s="10">
        <f>IF(O74="",0,IF(K74=1,VLOOKUP(O74,'附件一之1-開班數'!$A$7:$V$66,7,FALSE),0))</f>
        <v>0</v>
      </c>
      <c r="AB74" s="10">
        <f>IF(P74="",0,IF(K74=1,VLOOKUP(P74,'附件一之1-開班數'!$A$7:$V$66,7,FALSE),0))</f>
        <v>0</v>
      </c>
      <c r="AC74" s="10">
        <f>IF(Q74="",0,IF(K74=1,VLOOKUP(Q74,'附件一之1-開班數'!$A$7:$V$66,7,FALSE),0))</f>
        <v>0</v>
      </c>
    </row>
    <row r="75" spans="1:29" x14ac:dyDescent="0.3">
      <c r="A75" s="128" t="str">
        <f t="shared" si="8"/>
        <v/>
      </c>
      <c r="B75" s="14"/>
      <c r="C75" s="14"/>
      <c r="D75" s="14"/>
      <c r="E75" s="14"/>
      <c r="F75" s="166"/>
      <c r="G75" s="173"/>
      <c r="H75" s="14"/>
      <c r="I75" s="14"/>
      <c r="J75" s="14"/>
      <c r="K75" s="166"/>
      <c r="L75" s="175"/>
      <c r="M75" s="171"/>
      <c r="N75" s="92"/>
      <c r="O75" s="92"/>
      <c r="P75" s="92"/>
      <c r="Q75" s="172"/>
      <c r="R75" s="176" t="str">
        <f>IFERROR(IF(COUNTIF(M75:Q75,M75)+COUNTIF(M75:Q75,N75)+COUNTIF(M75:Q75,O75)+COUNTIF(M75:Q75,P75)+COUNTIF(M75:Q75,Q75)-COUNT(M75:Q75)&lt;&gt;0,"學生班級重複",IF(COUNT(M75:Q75)=1,VLOOKUP(M75,'附件一之1-開班數'!$A$7:$B$66,2,0),IF(COUNT(M75:Q75)=2,VLOOKUP(M75,'附件一之1-開班數'!$A$7:$B$66,2,0)&amp;"、"&amp;VLOOKUP(N75,'附件一之1-開班數'!$A$7:$B$66,2,0),IF(COUNT(M75:Q75)=3,VLOOKUP(M75,'附件一之1-開班數'!$A$7:$B$66,2,0)&amp;"、"&amp;VLOOKUP(N75,'附件一之1-開班數'!$A$7:$B$66,2,0)&amp;"、"&amp;VLOOKUP(O75,'附件一之1-開班數'!$A$7:$B$66,2,0),IF(COUNT(M75:Q75)=4,VLOOKUP(M75,'附件一之1-開班數'!$A$7:$B$66,2,0)&amp;"、"&amp;VLOOKUP(N75,'附件一之1-開班數'!$A$7:$B$66,2,0)&amp;"、"&amp;VLOOKUP(O75,'附件一之1-開班數'!$A$7:$B$66,2,0)&amp;"、"&amp;VLOOKUP(P75,'附件一之1-開班數'!$A$7:$B$66,2,0),IF(COUNT(M75:Q75)=5,VLOOKUP(M75,'附件一之1-開班數'!$A$7:$B$66,2,0)&amp;"、"&amp;VLOOKUP(N75,'附件一之1-開班數'!$A$7:$B$66,2,0)&amp;"、"&amp;VLOOKUP(O75,'附件一之1-開班數'!$A$7:$B$66,2,0)&amp;"、"&amp;VLOOKUP(P75,'附件一之1-開班數'!$A$7:$B$66,2,0)&amp;"、"&amp;VLOOKUP(Q75,'附件一之1-開班數'!$A$7:$B$66,2,0),IF(D75="","","學生無班級"))))))),"有班級不存在,或跳格輸入")</f>
        <v/>
      </c>
      <c r="S75" s="10">
        <f t="shared" si="9"/>
        <v>1</v>
      </c>
      <c r="T75" s="10">
        <f t="shared" si="10"/>
        <v>1</v>
      </c>
      <c r="U75" s="10">
        <f t="shared" si="11"/>
        <v>1</v>
      </c>
      <c r="V75" s="10">
        <f t="shared" si="12"/>
        <v>1</v>
      </c>
      <c r="W75" s="10">
        <f t="shared" si="13"/>
        <v>3</v>
      </c>
      <c r="X75" s="10">
        <f t="shared" si="14"/>
        <v>3</v>
      </c>
      <c r="Y75" s="10">
        <f>IF(M75="",0,IF(K75=1,VLOOKUP(M75,'附件一之1-開班數'!$A$7:$V$66,7,FALSE),0))</f>
        <v>0</v>
      </c>
      <c r="Z75" s="10">
        <f>IF(N75="",0,IF(K75=1,VLOOKUP(N75,'附件一之1-開班數'!$A$7:$V$66,7,FALSE),0))</f>
        <v>0</v>
      </c>
      <c r="AA75" s="10">
        <f>IF(O75="",0,IF(K75=1,VLOOKUP(O75,'附件一之1-開班數'!$A$7:$V$66,7,FALSE),0))</f>
        <v>0</v>
      </c>
      <c r="AB75" s="10">
        <f>IF(P75="",0,IF(K75=1,VLOOKUP(P75,'附件一之1-開班數'!$A$7:$V$66,7,FALSE),0))</f>
        <v>0</v>
      </c>
      <c r="AC75" s="10">
        <f>IF(Q75="",0,IF(K75=1,VLOOKUP(Q75,'附件一之1-開班數'!$A$7:$V$66,7,FALSE),0))</f>
        <v>0</v>
      </c>
    </row>
    <row r="76" spans="1:29" x14ac:dyDescent="0.3">
      <c r="A76" s="128" t="str">
        <f t="shared" si="8"/>
        <v/>
      </c>
      <c r="B76" s="14"/>
      <c r="C76" s="14"/>
      <c r="D76" s="14"/>
      <c r="E76" s="14"/>
      <c r="F76" s="166"/>
      <c r="G76" s="173"/>
      <c r="H76" s="14"/>
      <c r="I76" s="14"/>
      <c r="J76" s="14"/>
      <c r="K76" s="166"/>
      <c r="L76" s="175"/>
      <c r="M76" s="171"/>
      <c r="N76" s="92"/>
      <c r="O76" s="92"/>
      <c r="P76" s="92"/>
      <c r="Q76" s="172"/>
      <c r="R76" s="176" t="str">
        <f>IFERROR(IF(COUNTIF(M76:Q76,M76)+COUNTIF(M76:Q76,N76)+COUNTIF(M76:Q76,O76)+COUNTIF(M76:Q76,P76)+COUNTIF(M76:Q76,Q76)-COUNT(M76:Q76)&lt;&gt;0,"學生班級重複",IF(COUNT(M76:Q76)=1,VLOOKUP(M76,'附件一之1-開班數'!$A$7:$B$66,2,0),IF(COUNT(M76:Q76)=2,VLOOKUP(M76,'附件一之1-開班數'!$A$7:$B$66,2,0)&amp;"、"&amp;VLOOKUP(N76,'附件一之1-開班數'!$A$7:$B$66,2,0),IF(COUNT(M76:Q76)=3,VLOOKUP(M76,'附件一之1-開班數'!$A$7:$B$66,2,0)&amp;"、"&amp;VLOOKUP(N76,'附件一之1-開班數'!$A$7:$B$66,2,0)&amp;"、"&amp;VLOOKUP(O76,'附件一之1-開班數'!$A$7:$B$66,2,0),IF(COUNT(M76:Q76)=4,VLOOKUP(M76,'附件一之1-開班數'!$A$7:$B$66,2,0)&amp;"、"&amp;VLOOKUP(N76,'附件一之1-開班數'!$A$7:$B$66,2,0)&amp;"、"&amp;VLOOKUP(O76,'附件一之1-開班數'!$A$7:$B$66,2,0)&amp;"、"&amp;VLOOKUP(P76,'附件一之1-開班數'!$A$7:$B$66,2,0),IF(COUNT(M76:Q76)=5,VLOOKUP(M76,'附件一之1-開班數'!$A$7:$B$66,2,0)&amp;"、"&amp;VLOOKUP(N76,'附件一之1-開班數'!$A$7:$B$66,2,0)&amp;"、"&amp;VLOOKUP(O76,'附件一之1-開班數'!$A$7:$B$66,2,0)&amp;"、"&amp;VLOOKUP(P76,'附件一之1-開班數'!$A$7:$B$66,2,0)&amp;"、"&amp;VLOOKUP(Q76,'附件一之1-開班數'!$A$7:$B$66,2,0),IF(D76="","","學生無班級"))))))),"有班級不存在,或跳格輸入")</f>
        <v/>
      </c>
      <c r="S76" s="10">
        <f t="shared" si="9"/>
        <v>1</v>
      </c>
      <c r="T76" s="10">
        <f t="shared" si="10"/>
        <v>1</v>
      </c>
      <c r="U76" s="10">
        <f t="shared" si="11"/>
        <v>1</v>
      </c>
      <c r="V76" s="10">
        <f t="shared" si="12"/>
        <v>1</v>
      </c>
      <c r="W76" s="10">
        <f t="shared" si="13"/>
        <v>3</v>
      </c>
      <c r="X76" s="10">
        <f t="shared" si="14"/>
        <v>3</v>
      </c>
      <c r="Y76" s="10">
        <f>IF(M76="",0,IF(K76=1,VLOOKUP(M76,'附件一之1-開班數'!$A$7:$V$66,7,FALSE),0))</f>
        <v>0</v>
      </c>
      <c r="Z76" s="10">
        <f>IF(N76="",0,IF(K76=1,VLOOKUP(N76,'附件一之1-開班數'!$A$7:$V$66,7,FALSE),0))</f>
        <v>0</v>
      </c>
      <c r="AA76" s="10">
        <f>IF(O76="",0,IF(K76=1,VLOOKUP(O76,'附件一之1-開班數'!$A$7:$V$66,7,FALSE),0))</f>
        <v>0</v>
      </c>
      <c r="AB76" s="10">
        <f>IF(P76="",0,IF(K76=1,VLOOKUP(P76,'附件一之1-開班數'!$A$7:$V$66,7,FALSE),0))</f>
        <v>0</v>
      </c>
      <c r="AC76" s="10">
        <f>IF(Q76="",0,IF(K76=1,VLOOKUP(Q76,'附件一之1-開班數'!$A$7:$V$66,7,FALSE),0))</f>
        <v>0</v>
      </c>
    </row>
    <row r="77" spans="1:29" x14ac:dyDescent="0.3">
      <c r="A77" s="128" t="str">
        <f t="shared" si="8"/>
        <v/>
      </c>
      <c r="B77" s="14"/>
      <c r="C77" s="14"/>
      <c r="D77" s="14"/>
      <c r="E77" s="14"/>
      <c r="F77" s="166"/>
      <c r="G77" s="173"/>
      <c r="H77" s="14"/>
      <c r="I77" s="14"/>
      <c r="J77" s="14"/>
      <c r="K77" s="166"/>
      <c r="L77" s="175"/>
      <c r="M77" s="171"/>
      <c r="N77" s="92"/>
      <c r="O77" s="92"/>
      <c r="P77" s="92"/>
      <c r="Q77" s="172"/>
      <c r="R77" s="176" t="str">
        <f>IFERROR(IF(COUNTIF(M77:Q77,M77)+COUNTIF(M77:Q77,N77)+COUNTIF(M77:Q77,O77)+COUNTIF(M77:Q77,P77)+COUNTIF(M77:Q77,Q77)-COUNT(M77:Q77)&lt;&gt;0,"學生班級重複",IF(COUNT(M77:Q77)=1,VLOOKUP(M77,'附件一之1-開班數'!$A$7:$B$66,2,0),IF(COUNT(M77:Q77)=2,VLOOKUP(M77,'附件一之1-開班數'!$A$7:$B$66,2,0)&amp;"、"&amp;VLOOKUP(N77,'附件一之1-開班數'!$A$7:$B$66,2,0),IF(COUNT(M77:Q77)=3,VLOOKUP(M77,'附件一之1-開班數'!$A$7:$B$66,2,0)&amp;"、"&amp;VLOOKUP(N77,'附件一之1-開班數'!$A$7:$B$66,2,0)&amp;"、"&amp;VLOOKUP(O77,'附件一之1-開班數'!$A$7:$B$66,2,0),IF(COUNT(M77:Q77)=4,VLOOKUP(M77,'附件一之1-開班數'!$A$7:$B$66,2,0)&amp;"、"&amp;VLOOKUP(N77,'附件一之1-開班數'!$A$7:$B$66,2,0)&amp;"、"&amp;VLOOKUP(O77,'附件一之1-開班數'!$A$7:$B$66,2,0)&amp;"、"&amp;VLOOKUP(P77,'附件一之1-開班數'!$A$7:$B$66,2,0),IF(COUNT(M77:Q77)=5,VLOOKUP(M77,'附件一之1-開班數'!$A$7:$B$66,2,0)&amp;"、"&amp;VLOOKUP(N77,'附件一之1-開班數'!$A$7:$B$66,2,0)&amp;"、"&amp;VLOOKUP(O77,'附件一之1-開班數'!$A$7:$B$66,2,0)&amp;"、"&amp;VLOOKUP(P77,'附件一之1-開班數'!$A$7:$B$66,2,0)&amp;"、"&amp;VLOOKUP(Q77,'附件一之1-開班數'!$A$7:$B$66,2,0),IF(D77="","","學生無班級"))))))),"有班級不存在,或跳格輸入")</f>
        <v/>
      </c>
      <c r="S77" s="10">
        <f t="shared" si="9"/>
        <v>1</v>
      </c>
      <c r="T77" s="10">
        <f t="shared" si="10"/>
        <v>1</v>
      </c>
      <c r="U77" s="10">
        <f t="shared" si="11"/>
        <v>1</v>
      </c>
      <c r="V77" s="10">
        <f t="shared" si="12"/>
        <v>1</v>
      </c>
      <c r="W77" s="10">
        <f t="shared" si="13"/>
        <v>3</v>
      </c>
      <c r="X77" s="10">
        <f t="shared" si="14"/>
        <v>3</v>
      </c>
      <c r="Y77" s="10">
        <f>IF(M77="",0,IF(K77=1,VLOOKUP(M77,'附件一之1-開班數'!$A$7:$V$66,7,FALSE),0))</f>
        <v>0</v>
      </c>
      <c r="Z77" s="10">
        <f>IF(N77="",0,IF(K77=1,VLOOKUP(N77,'附件一之1-開班數'!$A$7:$V$66,7,FALSE),0))</f>
        <v>0</v>
      </c>
      <c r="AA77" s="10">
        <f>IF(O77="",0,IF(K77=1,VLOOKUP(O77,'附件一之1-開班數'!$A$7:$V$66,7,FALSE),0))</f>
        <v>0</v>
      </c>
      <c r="AB77" s="10">
        <f>IF(P77="",0,IF(K77=1,VLOOKUP(P77,'附件一之1-開班數'!$A$7:$V$66,7,FALSE),0))</f>
        <v>0</v>
      </c>
      <c r="AC77" s="10">
        <f>IF(Q77="",0,IF(K77=1,VLOOKUP(Q77,'附件一之1-開班數'!$A$7:$V$66,7,FALSE),0))</f>
        <v>0</v>
      </c>
    </row>
    <row r="78" spans="1:29" x14ac:dyDescent="0.3">
      <c r="A78" s="128" t="str">
        <f t="shared" si="8"/>
        <v/>
      </c>
      <c r="B78" s="14"/>
      <c r="C78" s="14"/>
      <c r="D78" s="14"/>
      <c r="E78" s="14"/>
      <c r="F78" s="166"/>
      <c r="G78" s="173"/>
      <c r="H78" s="14"/>
      <c r="I78" s="14"/>
      <c r="J78" s="14"/>
      <c r="K78" s="166"/>
      <c r="L78" s="175"/>
      <c r="M78" s="171"/>
      <c r="N78" s="92"/>
      <c r="O78" s="92"/>
      <c r="P78" s="92"/>
      <c r="Q78" s="172"/>
      <c r="R78" s="176" t="str">
        <f>IFERROR(IF(COUNTIF(M78:Q78,M78)+COUNTIF(M78:Q78,N78)+COUNTIF(M78:Q78,O78)+COUNTIF(M78:Q78,P78)+COUNTIF(M78:Q78,Q78)-COUNT(M78:Q78)&lt;&gt;0,"學生班級重複",IF(COUNT(M78:Q78)=1,VLOOKUP(M78,'附件一之1-開班數'!$A$7:$B$66,2,0),IF(COUNT(M78:Q78)=2,VLOOKUP(M78,'附件一之1-開班數'!$A$7:$B$66,2,0)&amp;"、"&amp;VLOOKUP(N78,'附件一之1-開班數'!$A$7:$B$66,2,0),IF(COUNT(M78:Q78)=3,VLOOKUP(M78,'附件一之1-開班數'!$A$7:$B$66,2,0)&amp;"、"&amp;VLOOKUP(N78,'附件一之1-開班數'!$A$7:$B$66,2,0)&amp;"、"&amp;VLOOKUP(O78,'附件一之1-開班數'!$A$7:$B$66,2,0),IF(COUNT(M78:Q78)=4,VLOOKUP(M78,'附件一之1-開班數'!$A$7:$B$66,2,0)&amp;"、"&amp;VLOOKUP(N78,'附件一之1-開班數'!$A$7:$B$66,2,0)&amp;"、"&amp;VLOOKUP(O78,'附件一之1-開班數'!$A$7:$B$66,2,0)&amp;"、"&amp;VLOOKUP(P78,'附件一之1-開班數'!$A$7:$B$66,2,0),IF(COUNT(M78:Q78)=5,VLOOKUP(M78,'附件一之1-開班數'!$A$7:$B$66,2,0)&amp;"、"&amp;VLOOKUP(N78,'附件一之1-開班數'!$A$7:$B$66,2,0)&amp;"、"&amp;VLOOKUP(O78,'附件一之1-開班數'!$A$7:$B$66,2,0)&amp;"、"&amp;VLOOKUP(P78,'附件一之1-開班數'!$A$7:$B$66,2,0)&amp;"、"&amp;VLOOKUP(Q78,'附件一之1-開班數'!$A$7:$B$66,2,0),IF(D78="","","學生無班級"))))))),"有班級不存在,或跳格輸入")</f>
        <v/>
      </c>
      <c r="S78" s="10">
        <f t="shared" si="9"/>
        <v>1</v>
      </c>
      <c r="T78" s="10">
        <f t="shared" si="10"/>
        <v>1</v>
      </c>
      <c r="U78" s="10">
        <f t="shared" si="11"/>
        <v>1</v>
      </c>
      <c r="V78" s="10">
        <f t="shared" si="12"/>
        <v>1</v>
      </c>
      <c r="W78" s="10">
        <f t="shared" si="13"/>
        <v>3</v>
      </c>
      <c r="X78" s="10">
        <f t="shared" si="14"/>
        <v>3</v>
      </c>
      <c r="Y78" s="10">
        <f>IF(M78="",0,IF(K78=1,VLOOKUP(M78,'附件一之1-開班數'!$A$7:$V$66,7,FALSE),0))</f>
        <v>0</v>
      </c>
      <c r="Z78" s="10">
        <f>IF(N78="",0,IF(K78=1,VLOOKUP(N78,'附件一之1-開班數'!$A$7:$V$66,7,FALSE),0))</f>
        <v>0</v>
      </c>
      <c r="AA78" s="10">
        <f>IF(O78="",0,IF(K78=1,VLOOKUP(O78,'附件一之1-開班數'!$A$7:$V$66,7,FALSE),0))</f>
        <v>0</v>
      </c>
      <c r="AB78" s="10">
        <f>IF(P78="",0,IF(K78=1,VLOOKUP(P78,'附件一之1-開班數'!$A$7:$V$66,7,FALSE),0))</f>
        <v>0</v>
      </c>
      <c r="AC78" s="10">
        <f>IF(Q78="",0,IF(K78=1,VLOOKUP(Q78,'附件一之1-開班數'!$A$7:$V$66,7,FALSE),0))</f>
        <v>0</v>
      </c>
    </row>
    <row r="79" spans="1:29" x14ac:dyDescent="0.3">
      <c r="A79" s="128" t="str">
        <f t="shared" si="8"/>
        <v/>
      </c>
      <c r="B79" s="14"/>
      <c r="C79" s="14"/>
      <c r="D79" s="14"/>
      <c r="E79" s="14"/>
      <c r="F79" s="166"/>
      <c r="G79" s="173"/>
      <c r="H79" s="14"/>
      <c r="I79" s="14"/>
      <c r="J79" s="14"/>
      <c r="K79" s="166"/>
      <c r="L79" s="175"/>
      <c r="M79" s="171"/>
      <c r="N79" s="92"/>
      <c r="O79" s="92"/>
      <c r="P79" s="92"/>
      <c r="Q79" s="172"/>
      <c r="R79" s="176" t="str">
        <f>IFERROR(IF(COUNTIF(M79:Q79,M79)+COUNTIF(M79:Q79,N79)+COUNTIF(M79:Q79,O79)+COUNTIF(M79:Q79,P79)+COUNTIF(M79:Q79,Q79)-COUNT(M79:Q79)&lt;&gt;0,"學生班級重複",IF(COUNT(M79:Q79)=1,VLOOKUP(M79,'附件一之1-開班數'!$A$7:$B$66,2,0),IF(COUNT(M79:Q79)=2,VLOOKUP(M79,'附件一之1-開班數'!$A$7:$B$66,2,0)&amp;"、"&amp;VLOOKUP(N79,'附件一之1-開班數'!$A$7:$B$66,2,0),IF(COUNT(M79:Q79)=3,VLOOKUP(M79,'附件一之1-開班數'!$A$7:$B$66,2,0)&amp;"、"&amp;VLOOKUP(N79,'附件一之1-開班數'!$A$7:$B$66,2,0)&amp;"、"&amp;VLOOKUP(O79,'附件一之1-開班數'!$A$7:$B$66,2,0),IF(COUNT(M79:Q79)=4,VLOOKUP(M79,'附件一之1-開班數'!$A$7:$B$66,2,0)&amp;"、"&amp;VLOOKUP(N79,'附件一之1-開班數'!$A$7:$B$66,2,0)&amp;"、"&amp;VLOOKUP(O79,'附件一之1-開班數'!$A$7:$B$66,2,0)&amp;"、"&amp;VLOOKUP(P79,'附件一之1-開班數'!$A$7:$B$66,2,0),IF(COUNT(M79:Q79)=5,VLOOKUP(M79,'附件一之1-開班數'!$A$7:$B$66,2,0)&amp;"、"&amp;VLOOKUP(N79,'附件一之1-開班數'!$A$7:$B$66,2,0)&amp;"、"&amp;VLOOKUP(O79,'附件一之1-開班數'!$A$7:$B$66,2,0)&amp;"、"&amp;VLOOKUP(P79,'附件一之1-開班數'!$A$7:$B$66,2,0)&amp;"、"&amp;VLOOKUP(Q79,'附件一之1-開班數'!$A$7:$B$66,2,0),IF(D79="","","學生無班級"))))))),"有班級不存在,或跳格輸入")</f>
        <v/>
      </c>
      <c r="S79" s="10">
        <f t="shared" si="9"/>
        <v>1</v>
      </c>
      <c r="T79" s="10">
        <f t="shared" si="10"/>
        <v>1</v>
      </c>
      <c r="U79" s="10">
        <f t="shared" si="11"/>
        <v>1</v>
      </c>
      <c r="V79" s="10">
        <f t="shared" si="12"/>
        <v>1</v>
      </c>
      <c r="W79" s="10">
        <f t="shared" si="13"/>
        <v>3</v>
      </c>
      <c r="X79" s="10">
        <f t="shared" si="14"/>
        <v>3</v>
      </c>
      <c r="Y79" s="10">
        <f>IF(M79="",0,IF(K79=1,VLOOKUP(M79,'附件一之1-開班數'!$A$7:$V$66,7,FALSE),0))</f>
        <v>0</v>
      </c>
      <c r="Z79" s="10">
        <f>IF(N79="",0,IF(K79=1,VLOOKUP(N79,'附件一之1-開班數'!$A$7:$V$66,7,FALSE),0))</f>
        <v>0</v>
      </c>
      <c r="AA79" s="10">
        <f>IF(O79="",0,IF(K79=1,VLOOKUP(O79,'附件一之1-開班數'!$A$7:$V$66,7,FALSE),0))</f>
        <v>0</v>
      </c>
      <c r="AB79" s="10">
        <f>IF(P79="",0,IF(K79=1,VLOOKUP(P79,'附件一之1-開班數'!$A$7:$V$66,7,FALSE),0))</f>
        <v>0</v>
      </c>
      <c r="AC79" s="10">
        <f>IF(Q79="",0,IF(K79=1,VLOOKUP(Q79,'附件一之1-開班數'!$A$7:$V$66,7,FALSE),0))</f>
        <v>0</v>
      </c>
    </row>
    <row r="80" spans="1:29" x14ac:dyDescent="0.3">
      <c r="A80" s="128" t="str">
        <f t="shared" si="8"/>
        <v/>
      </c>
      <c r="B80" s="14"/>
      <c r="C80" s="14"/>
      <c r="D80" s="14"/>
      <c r="E80" s="14"/>
      <c r="F80" s="166"/>
      <c r="G80" s="173"/>
      <c r="H80" s="14"/>
      <c r="I80" s="14"/>
      <c r="J80" s="14"/>
      <c r="K80" s="166"/>
      <c r="L80" s="175"/>
      <c r="M80" s="171"/>
      <c r="N80" s="92"/>
      <c r="O80" s="92"/>
      <c r="P80" s="92"/>
      <c r="Q80" s="172"/>
      <c r="R80" s="176" t="str">
        <f>IFERROR(IF(COUNTIF(M80:Q80,M80)+COUNTIF(M80:Q80,N80)+COUNTIF(M80:Q80,O80)+COUNTIF(M80:Q80,P80)+COUNTIF(M80:Q80,Q80)-COUNT(M80:Q80)&lt;&gt;0,"學生班級重複",IF(COUNT(M80:Q80)=1,VLOOKUP(M80,'附件一之1-開班數'!$A$7:$B$66,2,0),IF(COUNT(M80:Q80)=2,VLOOKUP(M80,'附件一之1-開班數'!$A$7:$B$66,2,0)&amp;"、"&amp;VLOOKUP(N80,'附件一之1-開班數'!$A$7:$B$66,2,0),IF(COUNT(M80:Q80)=3,VLOOKUP(M80,'附件一之1-開班數'!$A$7:$B$66,2,0)&amp;"、"&amp;VLOOKUP(N80,'附件一之1-開班數'!$A$7:$B$66,2,0)&amp;"、"&amp;VLOOKUP(O80,'附件一之1-開班數'!$A$7:$B$66,2,0),IF(COUNT(M80:Q80)=4,VLOOKUP(M80,'附件一之1-開班數'!$A$7:$B$66,2,0)&amp;"、"&amp;VLOOKUP(N80,'附件一之1-開班數'!$A$7:$B$66,2,0)&amp;"、"&amp;VLOOKUP(O80,'附件一之1-開班數'!$A$7:$B$66,2,0)&amp;"、"&amp;VLOOKUP(P80,'附件一之1-開班數'!$A$7:$B$66,2,0),IF(COUNT(M80:Q80)=5,VLOOKUP(M80,'附件一之1-開班數'!$A$7:$B$66,2,0)&amp;"、"&amp;VLOOKUP(N80,'附件一之1-開班數'!$A$7:$B$66,2,0)&amp;"、"&amp;VLOOKUP(O80,'附件一之1-開班數'!$A$7:$B$66,2,0)&amp;"、"&amp;VLOOKUP(P80,'附件一之1-開班數'!$A$7:$B$66,2,0)&amp;"、"&amp;VLOOKUP(Q80,'附件一之1-開班數'!$A$7:$B$66,2,0),IF(D80="","","學生無班級"))))))),"有班級不存在,或跳格輸入")</f>
        <v/>
      </c>
      <c r="S80" s="10">
        <f t="shared" si="9"/>
        <v>1</v>
      </c>
      <c r="T80" s="10">
        <f t="shared" si="10"/>
        <v>1</v>
      </c>
      <c r="U80" s="10">
        <f t="shared" si="11"/>
        <v>1</v>
      </c>
      <c r="V80" s="10">
        <f t="shared" si="12"/>
        <v>1</v>
      </c>
      <c r="W80" s="10">
        <f t="shared" si="13"/>
        <v>3</v>
      </c>
      <c r="X80" s="10">
        <f t="shared" si="14"/>
        <v>3</v>
      </c>
      <c r="Y80" s="10">
        <f>IF(M80="",0,IF(K80=1,VLOOKUP(M80,'附件一之1-開班數'!$A$7:$V$66,7,FALSE),0))</f>
        <v>0</v>
      </c>
      <c r="Z80" s="10">
        <f>IF(N80="",0,IF(K80=1,VLOOKUP(N80,'附件一之1-開班數'!$A$7:$V$66,7,FALSE),0))</f>
        <v>0</v>
      </c>
      <c r="AA80" s="10">
        <f>IF(O80="",0,IF(K80=1,VLOOKUP(O80,'附件一之1-開班數'!$A$7:$V$66,7,FALSE),0))</f>
        <v>0</v>
      </c>
      <c r="AB80" s="10">
        <f>IF(P80="",0,IF(K80=1,VLOOKUP(P80,'附件一之1-開班數'!$A$7:$V$66,7,FALSE),0))</f>
        <v>0</v>
      </c>
      <c r="AC80" s="10">
        <f>IF(Q80="",0,IF(K80=1,VLOOKUP(Q80,'附件一之1-開班數'!$A$7:$V$66,7,FALSE),0))</f>
        <v>0</v>
      </c>
    </row>
    <row r="81" spans="1:29" x14ac:dyDescent="0.3">
      <c r="A81" s="128" t="str">
        <f t="shared" si="8"/>
        <v/>
      </c>
      <c r="B81" s="14"/>
      <c r="C81" s="14"/>
      <c r="D81" s="14"/>
      <c r="E81" s="14"/>
      <c r="F81" s="166"/>
      <c r="G81" s="173"/>
      <c r="H81" s="14"/>
      <c r="I81" s="14"/>
      <c r="J81" s="14"/>
      <c r="K81" s="166"/>
      <c r="L81" s="175"/>
      <c r="M81" s="171"/>
      <c r="N81" s="92"/>
      <c r="O81" s="92"/>
      <c r="P81" s="92"/>
      <c r="Q81" s="172"/>
      <c r="R81" s="176" t="str">
        <f>IFERROR(IF(COUNTIF(M81:Q81,M81)+COUNTIF(M81:Q81,N81)+COUNTIF(M81:Q81,O81)+COUNTIF(M81:Q81,P81)+COUNTIF(M81:Q81,Q81)-COUNT(M81:Q81)&lt;&gt;0,"學生班級重複",IF(COUNT(M81:Q81)=1,VLOOKUP(M81,'附件一之1-開班數'!$A$7:$B$66,2,0),IF(COUNT(M81:Q81)=2,VLOOKUP(M81,'附件一之1-開班數'!$A$7:$B$66,2,0)&amp;"、"&amp;VLOOKUP(N81,'附件一之1-開班數'!$A$7:$B$66,2,0),IF(COUNT(M81:Q81)=3,VLOOKUP(M81,'附件一之1-開班數'!$A$7:$B$66,2,0)&amp;"、"&amp;VLOOKUP(N81,'附件一之1-開班數'!$A$7:$B$66,2,0)&amp;"、"&amp;VLOOKUP(O81,'附件一之1-開班數'!$A$7:$B$66,2,0),IF(COUNT(M81:Q81)=4,VLOOKUP(M81,'附件一之1-開班數'!$A$7:$B$66,2,0)&amp;"、"&amp;VLOOKUP(N81,'附件一之1-開班數'!$A$7:$B$66,2,0)&amp;"、"&amp;VLOOKUP(O81,'附件一之1-開班數'!$A$7:$B$66,2,0)&amp;"、"&amp;VLOOKUP(P81,'附件一之1-開班數'!$A$7:$B$66,2,0),IF(COUNT(M81:Q81)=5,VLOOKUP(M81,'附件一之1-開班數'!$A$7:$B$66,2,0)&amp;"、"&amp;VLOOKUP(N81,'附件一之1-開班數'!$A$7:$B$66,2,0)&amp;"、"&amp;VLOOKUP(O81,'附件一之1-開班數'!$A$7:$B$66,2,0)&amp;"、"&amp;VLOOKUP(P81,'附件一之1-開班數'!$A$7:$B$66,2,0)&amp;"、"&amp;VLOOKUP(Q81,'附件一之1-開班數'!$A$7:$B$66,2,0),IF(D81="","","學生無班級"))))))),"有班級不存在,或跳格輸入")</f>
        <v/>
      </c>
      <c r="S81" s="10">
        <f t="shared" si="9"/>
        <v>1</v>
      </c>
      <c r="T81" s="10">
        <f t="shared" si="10"/>
        <v>1</v>
      </c>
      <c r="U81" s="10">
        <f t="shared" si="11"/>
        <v>1</v>
      </c>
      <c r="V81" s="10">
        <f t="shared" si="12"/>
        <v>1</v>
      </c>
      <c r="W81" s="10">
        <f t="shared" si="13"/>
        <v>3</v>
      </c>
      <c r="X81" s="10">
        <f t="shared" si="14"/>
        <v>3</v>
      </c>
      <c r="Y81" s="10">
        <f>IF(M81="",0,IF(K81=1,VLOOKUP(M81,'附件一之1-開班數'!$A$7:$V$66,7,FALSE),0))</f>
        <v>0</v>
      </c>
      <c r="Z81" s="10">
        <f>IF(N81="",0,IF(K81=1,VLOOKUP(N81,'附件一之1-開班數'!$A$7:$V$66,7,FALSE),0))</f>
        <v>0</v>
      </c>
      <c r="AA81" s="10">
        <f>IF(O81="",0,IF(K81=1,VLOOKUP(O81,'附件一之1-開班數'!$A$7:$V$66,7,FALSE),0))</f>
        <v>0</v>
      </c>
      <c r="AB81" s="10">
        <f>IF(P81="",0,IF(K81=1,VLOOKUP(P81,'附件一之1-開班數'!$A$7:$V$66,7,FALSE),0))</f>
        <v>0</v>
      </c>
      <c r="AC81" s="10">
        <f>IF(Q81="",0,IF(K81=1,VLOOKUP(Q81,'附件一之1-開班數'!$A$7:$V$66,7,FALSE),0))</f>
        <v>0</v>
      </c>
    </row>
    <row r="82" spans="1:29" x14ac:dyDescent="0.3">
      <c r="A82" s="128" t="str">
        <f t="shared" si="8"/>
        <v/>
      </c>
      <c r="B82" s="14"/>
      <c r="C82" s="14"/>
      <c r="D82" s="14"/>
      <c r="E82" s="14"/>
      <c r="F82" s="166"/>
      <c r="G82" s="173"/>
      <c r="H82" s="14"/>
      <c r="I82" s="14"/>
      <c r="J82" s="14"/>
      <c r="K82" s="166"/>
      <c r="L82" s="175"/>
      <c r="M82" s="171"/>
      <c r="N82" s="92"/>
      <c r="O82" s="92"/>
      <c r="P82" s="92"/>
      <c r="Q82" s="172"/>
      <c r="R82" s="176" t="str">
        <f>IFERROR(IF(COUNTIF(M82:Q82,M82)+COUNTIF(M82:Q82,N82)+COUNTIF(M82:Q82,O82)+COUNTIF(M82:Q82,P82)+COUNTIF(M82:Q82,Q82)-COUNT(M82:Q82)&lt;&gt;0,"學生班級重複",IF(COUNT(M82:Q82)=1,VLOOKUP(M82,'附件一之1-開班數'!$A$7:$B$66,2,0),IF(COUNT(M82:Q82)=2,VLOOKUP(M82,'附件一之1-開班數'!$A$7:$B$66,2,0)&amp;"、"&amp;VLOOKUP(N82,'附件一之1-開班數'!$A$7:$B$66,2,0),IF(COUNT(M82:Q82)=3,VLOOKUP(M82,'附件一之1-開班數'!$A$7:$B$66,2,0)&amp;"、"&amp;VLOOKUP(N82,'附件一之1-開班數'!$A$7:$B$66,2,0)&amp;"、"&amp;VLOOKUP(O82,'附件一之1-開班數'!$A$7:$B$66,2,0),IF(COUNT(M82:Q82)=4,VLOOKUP(M82,'附件一之1-開班數'!$A$7:$B$66,2,0)&amp;"、"&amp;VLOOKUP(N82,'附件一之1-開班數'!$A$7:$B$66,2,0)&amp;"、"&amp;VLOOKUP(O82,'附件一之1-開班數'!$A$7:$B$66,2,0)&amp;"、"&amp;VLOOKUP(P82,'附件一之1-開班數'!$A$7:$B$66,2,0),IF(COUNT(M82:Q82)=5,VLOOKUP(M82,'附件一之1-開班數'!$A$7:$B$66,2,0)&amp;"、"&amp;VLOOKUP(N82,'附件一之1-開班數'!$A$7:$B$66,2,0)&amp;"、"&amp;VLOOKUP(O82,'附件一之1-開班數'!$A$7:$B$66,2,0)&amp;"、"&amp;VLOOKUP(P82,'附件一之1-開班數'!$A$7:$B$66,2,0)&amp;"、"&amp;VLOOKUP(Q82,'附件一之1-開班數'!$A$7:$B$66,2,0),IF(D82="","","學生無班級"))))))),"有班級不存在,或跳格輸入")</f>
        <v/>
      </c>
      <c r="S82" s="10">
        <f t="shared" si="9"/>
        <v>1</v>
      </c>
      <c r="T82" s="10">
        <f t="shared" si="10"/>
        <v>1</v>
      </c>
      <c r="U82" s="10">
        <f t="shared" si="11"/>
        <v>1</v>
      </c>
      <c r="V82" s="10">
        <f t="shared" si="12"/>
        <v>1</v>
      </c>
      <c r="W82" s="10">
        <f t="shared" si="13"/>
        <v>3</v>
      </c>
      <c r="X82" s="10">
        <f t="shared" si="14"/>
        <v>3</v>
      </c>
      <c r="Y82" s="10">
        <f>IF(M82="",0,IF(K82=1,VLOOKUP(M82,'附件一之1-開班數'!$A$7:$V$66,7,FALSE),0))</f>
        <v>0</v>
      </c>
      <c r="Z82" s="10">
        <f>IF(N82="",0,IF(K82=1,VLOOKUP(N82,'附件一之1-開班數'!$A$7:$V$66,7,FALSE),0))</f>
        <v>0</v>
      </c>
      <c r="AA82" s="10">
        <f>IF(O82="",0,IF(K82=1,VLOOKUP(O82,'附件一之1-開班數'!$A$7:$V$66,7,FALSE),0))</f>
        <v>0</v>
      </c>
      <c r="AB82" s="10">
        <f>IF(P82="",0,IF(K82=1,VLOOKUP(P82,'附件一之1-開班數'!$A$7:$V$66,7,FALSE),0))</f>
        <v>0</v>
      </c>
      <c r="AC82" s="10">
        <f>IF(Q82="",0,IF(K82=1,VLOOKUP(Q82,'附件一之1-開班數'!$A$7:$V$66,7,FALSE),0))</f>
        <v>0</v>
      </c>
    </row>
    <row r="83" spans="1:29" x14ac:dyDescent="0.3">
      <c r="A83" s="128" t="str">
        <f t="shared" si="8"/>
        <v/>
      </c>
      <c r="B83" s="14"/>
      <c r="C83" s="14"/>
      <c r="D83" s="14"/>
      <c r="E83" s="14"/>
      <c r="F83" s="166"/>
      <c r="G83" s="173"/>
      <c r="H83" s="14"/>
      <c r="I83" s="14"/>
      <c r="J83" s="14"/>
      <c r="K83" s="166"/>
      <c r="L83" s="175"/>
      <c r="M83" s="171"/>
      <c r="N83" s="92"/>
      <c r="O83" s="92"/>
      <c r="P83" s="92"/>
      <c r="Q83" s="172"/>
      <c r="R83" s="176" t="str">
        <f>IFERROR(IF(COUNTIF(M83:Q83,M83)+COUNTIF(M83:Q83,N83)+COUNTIF(M83:Q83,O83)+COUNTIF(M83:Q83,P83)+COUNTIF(M83:Q83,Q83)-COUNT(M83:Q83)&lt;&gt;0,"學生班級重複",IF(COUNT(M83:Q83)=1,VLOOKUP(M83,'附件一之1-開班數'!$A$7:$B$66,2,0),IF(COUNT(M83:Q83)=2,VLOOKUP(M83,'附件一之1-開班數'!$A$7:$B$66,2,0)&amp;"、"&amp;VLOOKUP(N83,'附件一之1-開班數'!$A$7:$B$66,2,0),IF(COUNT(M83:Q83)=3,VLOOKUP(M83,'附件一之1-開班數'!$A$7:$B$66,2,0)&amp;"、"&amp;VLOOKUP(N83,'附件一之1-開班數'!$A$7:$B$66,2,0)&amp;"、"&amp;VLOOKUP(O83,'附件一之1-開班數'!$A$7:$B$66,2,0),IF(COUNT(M83:Q83)=4,VLOOKUP(M83,'附件一之1-開班數'!$A$7:$B$66,2,0)&amp;"、"&amp;VLOOKUP(N83,'附件一之1-開班數'!$A$7:$B$66,2,0)&amp;"、"&amp;VLOOKUP(O83,'附件一之1-開班數'!$A$7:$B$66,2,0)&amp;"、"&amp;VLOOKUP(P83,'附件一之1-開班數'!$A$7:$B$66,2,0),IF(COUNT(M83:Q83)=5,VLOOKUP(M83,'附件一之1-開班數'!$A$7:$B$66,2,0)&amp;"、"&amp;VLOOKUP(N83,'附件一之1-開班數'!$A$7:$B$66,2,0)&amp;"、"&amp;VLOOKUP(O83,'附件一之1-開班數'!$A$7:$B$66,2,0)&amp;"、"&amp;VLOOKUP(P83,'附件一之1-開班數'!$A$7:$B$66,2,0)&amp;"、"&amp;VLOOKUP(Q83,'附件一之1-開班數'!$A$7:$B$66,2,0),IF(D83="","","學生無班級"))))))),"有班級不存在,或跳格輸入")</f>
        <v/>
      </c>
      <c r="S83" s="10">
        <f t="shared" si="9"/>
        <v>1</v>
      </c>
      <c r="T83" s="10">
        <f t="shared" si="10"/>
        <v>1</v>
      </c>
      <c r="U83" s="10">
        <f t="shared" si="11"/>
        <v>1</v>
      </c>
      <c r="V83" s="10">
        <f t="shared" si="12"/>
        <v>1</v>
      </c>
      <c r="W83" s="10">
        <f t="shared" si="13"/>
        <v>3</v>
      </c>
      <c r="X83" s="10">
        <f t="shared" si="14"/>
        <v>3</v>
      </c>
      <c r="Y83" s="10">
        <f>IF(M83="",0,IF(K83=1,VLOOKUP(M83,'附件一之1-開班數'!$A$7:$V$66,7,FALSE),0))</f>
        <v>0</v>
      </c>
      <c r="Z83" s="10">
        <f>IF(N83="",0,IF(K83=1,VLOOKUP(N83,'附件一之1-開班數'!$A$7:$V$66,7,FALSE),0))</f>
        <v>0</v>
      </c>
      <c r="AA83" s="10">
        <f>IF(O83="",0,IF(K83=1,VLOOKUP(O83,'附件一之1-開班數'!$A$7:$V$66,7,FALSE),0))</f>
        <v>0</v>
      </c>
      <c r="AB83" s="10">
        <f>IF(P83="",0,IF(K83=1,VLOOKUP(P83,'附件一之1-開班數'!$A$7:$V$66,7,FALSE),0))</f>
        <v>0</v>
      </c>
      <c r="AC83" s="10">
        <f>IF(Q83="",0,IF(K83=1,VLOOKUP(Q83,'附件一之1-開班數'!$A$7:$V$66,7,FALSE),0))</f>
        <v>0</v>
      </c>
    </row>
    <row r="84" spans="1:29" x14ac:dyDescent="0.3">
      <c r="A84" s="128" t="str">
        <f t="shared" si="8"/>
        <v/>
      </c>
      <c r="B84" s="14"/>
      <c r="C84" s="14"/>
      <c r="D84" s="14"/>
      <c r="E84" s="14"/>
      <c r="F84" s="166"/>
      <c r="G84" s="173"/>
      <c r="H84" s="14"/>
      <c r="I84" s="14"/>
      <c r="J84" s="14"/>
      <c r="K84" s="166"/>
      <c r="L84" s="175"/>
      <c r="M84" s="171"/>
      <c r="N84" s="92"/>
      <c r="O84" s="92"/>
      <c r="P84" s="92"/>
      <c r="Q84" s="172"/>
      <c r="R84" s="176" t="str">
        <f>IFERROR(IF(COUNTIF(M84:Q84,M84)+COUNTIF(M84:Q84,N84)+COUNTIF(M84:Q84,O84)+COUNTIF(M84:Q84,P84)+COUNTIF(M84:Q84,Q84)-COUNT(M84:Q84)&lt;&gt;0,"學生班級重複",IF(COUNT(M84:Q84)=1,VLOOKUP(M84,'附件一之1-開班數'!$A$7:$B$66,2,0),IF(COUNT(M84:Q84)=2,VLOOKUP(M84,'附件一之1-開班數'!$A$7:$B$66,2,0)&amp;"、"&amp;VLOOKUP(N84,'附件一之1-開班數'!$A$7:$B$66,2,0),IF(COUNT(M84:Q84)=3,VLOOKUP(M84,'附件一之1-開班數'!$A$7:$B$66,2,0)&amp;"、"&amp;VLOOKUP(N84,'附件一之1-開班數'!$A$7:$B$66,2,0)&amp;"、"&amp;VLOOKUP(O84,'附件一之1-開班數'!$A$7:$B$66,2,0),IF(COUNT(M84:Q84)=4,VLOOKUP(M84,'附件一之1-開班數'!$A$7:$B$66,2,0)&amp;"、"&amp;VLOOKUP(N84,'附件一之1-開班數'!$A$7:$B$66,2,0)&amp;"、"&amp;VLOOKUP(O84,'附件一之1-開班數'!$A$7:$B$66,2,0)&amp;"、"&amp;VLOOKUP(P84,'附件一之1-開班數'!$A$7:$B$66,2,0),IF(COUNT(M84:Q84)=5,VLOOKUP(M84,'附件一之1-開班數'!$A$7:$B$66,2,0)&amp;"、"&amp;VLOOKUP(N84,'附件一之1-開班數'!$A$7:$B$66,2,0)&amp;"、"&amp;VLOOKUP(O84,'附件一之1-開班數'!$A$7:$B$66,2,0)&amp;"、"&amp;VLOOKUP(P84,'附件一之1-開班數'!$A$7:$B$66,2,0)&amp;"、"&amp;VLOOKUP(Q84,'附件一之1-開班數'!$A$7:$B$66,2,0),IF(D84="","","學生無班級"))))))),"有班級不存在,或跳格輸入")</f>
        <v/>
      </c>
      <c r="S84" s="10">
        <f t="shared" si="9"/>
        <v>1</v>
      </c>
      <c r="T84" s="10">
        <f t="shared" si="10"/>
        <v>1</v>
      </c>
      <c r="U84" s="10">
        <f t="shared" si="11"/>
        <v>1</v>
      </c>
      <c r="V84" s="10">
        <f t="shared" si="12"/>
        <v>1</v>
      </c>
      <c r="W84" s="10">
        <f t="shared" si="13"/>
        <v>3</v>
      </c>
      <c r="X84" s="10">
        <f t="shared" si="14"/>
        <v>3</v>
      </c>
      <c r="Y84" s="10">
        <f>IF(M84="",0,IF(K84=1,VLOOKUP(M84,'附件一之1-開班數'!$A$7:$V$66,7,FALSE),0))</f>
        <v>0</v>
      </c>
      <c r="Z84" s="10">
        <f>IF(N84="",0,IF(K84=1,VLOOKUP(N84,'附件一之1-開班數'!$A$7:$V$66,7,FALSE),0))</f>
        <v>0</v>
      </c>
      <c r="AA84" s="10">
        <f>IF(O84="",0,IF(K84=1,VLOOKUP(O84,'附件一之1-開班數'!$A$7:$V$66,7,FALSE),0))</f>
        <v>0</v>
      </c>
      <c r="AB84" s="10">
        <f>IF(P84="",0,IF(K84=1,VLOOKUP(P84,'附件一之1-開班數'!$A$7:$V$66,7,FALSE),0))</f>
        <v>0</v>
      </c>
      <c r="AC84" s="10">
        <f>IF(Q84="",0,IF(K84=1,VLOOKUP(Q84,'附件一之1-開班數'!$A$7:$V$66,7,FALSE),0))</f>
        <v>0</v>
      </c>
    </row>
    <row r="85" spans="1:29" x14ac:dyDescent="0.3">
      <c r="A85" s="128" t="str">
        <f t="shared" si="8"/>
        <v/>
      </c>
      <c r="B85" s="14"/>
      <c r="C85" s="14"/>
      <c r="D85" s="14"/>
      <c r="E85" s="14"/>
      <c r="F85" s="166"/>
      <c r="G85" s="173"/>
      <c r="H85" s="14"/>
      <c r="I85" s="14"/>
      <c r="J85" s="14"/>
      <c r="K85" s="166"/>
      <c r="L85" s="175"/>
      <c r="M85" s="171"/>
      <c r="N85" s="92"/>
      <c r="O85" s="92"/>
      <c r="P85" s="92"/>
      <c r="Q85" s="172"/>
      <c r="R85" s="176" t="str">
        <f>IFERROR(IF(COUNTIF(M85:Q85,M85)+COUNTIF(M85:Q85,N85)+COUNTIF(M85:Q85,O85)+COUNTIF(M85:Q85,P85)+COUNTIF(M85:Q85,Q85)-COUNT(M85:Q85)&lt;&gt;0,"學生班級重複",IF(COUNT(M85:Q85)=1,VLOOKUP(M85,'附件一之1-開班數'!$A$7:$B$66,2,0),IF(COUNT(M85:Q85)=2,VLOOKUP(M85,'附件一之1-開班數'!$A$7:$B$66,2,0)&amp;"、"&amp;VLOOKUP(N85,'附件一之1-開班數'!$A$7:$B$66,2,0),IF(COUNT(M85:Q85)=3,VLOOKUP(M85,'附件一之1-開班數'!$A$7:$B$66,2,0)&amp;"、"&amp;VLOOKUP(N85,'附件一之1-開班數'!$A$7:$B$66,2,0)&amp;"、"&amp;VLOOKUP(O85,'附件一之1-開班數'!$A$7:$B$66,2,0),IF(COUNT(M85:Q85)=4,VLOOKUP(M85,'附件一之1-開班數'!$A$7:$B$66,2,0)&amp;"、"&amp;VLOOKUP(N85,'附件一之1-開班數'!$A$7:$B$66,2,0)&amp;"、"&amp;VLOOKUP(O85,'附件一之1-開班數'!$A$7:$B$66,2,0)&amp;"、"&amp;VLOOKUP(P85,'附件一之1-開班數'!$A$7:$B$66,2,0),IF(COUNT(M85:Q85)=5,VLOOKUP(M85,'附件一之1-開班數'!$A$7:$B$66,2,0)&amp;"、"&amp;VLOOKUP(N85,'附件一之1-開班數'!$A$7:$B$66,2,0)&amp;"、"&amp;VLOOKUP(O85,'附件一之1-開班數'!$A$7:$B$66,2,0)&amp;"、"&amp;VLOOKUP(P85,'附件一之1-開班數'!$A$7:$B$66,2,0)&amp;"、"&amp;VLOOKUP(Q85,'附件一之1-開班數'!$A$7:$B$66,2,0),IF(D85="","","學生無班級"))))))),"有班級不存在,或跳格輸入")</f>
        <v/>
      </c>
      <c r="S85" s="10">
        <f t="shared" si="9"/>
        <v>1</v>
      </c>
      <c r="T85" s="10">
        <f t="shared" si="10"/>
        <v>1</v>
      </c>
      <c r="U85" s="10">
        <f t="shared" si="11"/>
        <v>1</v>
      </c>
      <c r="V85" s="10">
        <f t="shared" si="12"/>
        <v>1</v>
      </c>
      <c r="W85" s="10">
        <f t="shared" si="13"/>
        <v>3</v>
      </c>
      <c r="X85" s="10">
        <f t="shared" si="14"/>
        <v>3</v>
      </c>
      <c r="Y85" s="10">
        <f>IF(M85="",0,IF(K85=1,VLOOKUP(M85,'附件一之1-開班數'!$A$7:$V$66,7,FALSE),0))</f>
        <v>0</v>
      </c>
      <c r="Z85" s="10">
        <f>IF(N85="",0,IF(K85=1,VLOOKUP(N85,'附件一之1-開班數'!$A$7:$V$66,7,FALSE),0))</f>
        <v>0</v>
      </c>
      <c r="AA85" s="10">
        <f>IF(O85="",0,IF(K85=1,VLOOKUP(O85,'附件一之1-開班數'!$A$7:$V$66,7,FALSE),0))</f>
        <v>0</v>
      </c>
      <c r="AB85" s="10">
        <f>IF(P85="",0,IF(K85=1,VLOOKUP(P85,'附件一之1-開班數'!$A$7:$V$66,7,FALSE),0))</f>
        <v>0</v>
      </c>
      <c r="AC85" s="10">
        <f>IF(Q85="",0,IF(K85=1,VLOOKUP(Q85,'附件一之1-開班數'!$A$7:$V$66,7,FALSE),0))</f>
        <v>0</v>
      </c>
    </row>
    <row r="86" spans="1:29" x14ac:dyDescent="0.3">
      <c r="A86" s="128" t="str">
        <f t="shared" si="8"/>
        <v/>
      </c>
      <c r="B86" s="14"/>
      <c r="C86" s="14"/>
      <c r="D86" s="14"/>
      <c r="E86" s="14"/>
      <c r="F86" s="166"/>
      <c r="G86" s="173"/>
      <c r="H86" s="14"/>
      <c r="I86" s="14"/>
      <c r="J86" s="14"/>
      <c r="K86" s="166"/>
      <c r="L86" s="175"/>
      <c r="M86" s="171"/>
      <c r="N86" s="92"/>
      <c r="O86" s="92"/>
      <c r="P86" s="92"/>
      <c r="Q86" s="172"/>
      <c r="R86" s="176" t="str">
        <f>IFERROR(IF(COUNTIF(M86:Q86,M86)+COUNTIF(M86:Q86,N86)+COUNTIF(M86:Q86,O86)+COUNTIF(M86:Q86,P86)+COUNTIF(M86:Q86,Q86)-COUNT(M86:Q86)&lt;&gt;0,"學生班級重複",IF(COUNT(M86:Q86)=1,VLOOKUP(M86,'附件一之1-開班數'!$A$7:$B$66,2,0),IF(COUNT(M86:Q86)=2,VLOOKUP(M86,'附件一之1-開班數'!$A$7:$B$66,2,0)&amp;"、"&amp;VLOOKUP(N86,'附件一之1-開班數'!$A$7:$B$66,2,0),IF(COUNT(M86:Q86)=3,VLOOKUP(M86,'附件一之1-開班數'!$A$7:$B$66,2,0)&amp;"、"&amp;VLOOKUP(N86,'附件一之1-開班數'!$A$7:$B$66,2,0)&amp;"、"&amp;VLOOKUP(O86,'附件一之1-開班數'!$A$7:$B$66,2,0),IF(COUNT(M86:Q86)=4,VLOOKUP(M86,'附件一之1-開班數'!$A$7:$B$66,2,0)&amp;"、"&amp;VLOOKUP(N86,'附件一之1-開班數'!$A$7:$B$66,2,0)&amp;"、"&amp;VLOOKUP(O86,'附件一之1-開班數'!$A$7:$B$66,2,0)&amp;"、"&amp;VLOOKUP(P86,'附件一之1-開班數'!$A$7:$B$66,2,0),IF(COUNT(M86:Q86)=5,VLOOKUP(M86,'附件一之1-開班數'!$A$7:$B$66,2,0)&amp;"、"&amp;VLOOKUP(N86,'附件一之1-開班數'!$A$7:$B$66,2,0)&amp;"、"&amp;VLOOKUP(O86,'附件一之1-開班數'!$A$7:$B$66,2,0)&amp;"、"&amp;VLOOKUP(P86,'附件一之1-開班數'!$A$7:$B$66,2,0)&amp;"、"&amp;VLOOKUP(Q86,'附件一之1-開班數'!$A$7:$B$66,2,0),IF(D86="","","學生無班級"))))))),"有班級不存在,或跳格輸入")</f>
        <v/>
      </c>
      <c r="S86" s="10">
        <f t="shared" si="9"/>
        <v>1</v>
      </c>
      <c r="T86" s="10">
        <f t="shared" si="10"/>
        <v>1</v>
      </c>
      <c r="U86" s="10">
        <f t="shared" si="11"/>
        <v>1</v>
      </c>
      <c r="V86" s="10">
        <f t="shared" si="12"/>
        <v>1</v>
      </c>
      <c r="W86" s="10">
        <f t="shared" si="13"/>
        <v>3</v>
      </c>
      <c r="X86" s="10">
        <f t="shared" si="14"/>
        <v>3</v>
      </c>
      <c r="Y86" s="10">
        <f>IF(M86="",0,IF(K86=1,VLOOKUP(M86,'附件一之1-開班數'!$A$7:$V$66,7,FALSE),0))</f>
        <v>0</v>
      </c>
      <c r="Z86" s="10">
        <f>IF(N86="",0,IF(K86=1,VLOOKUP(N86,'附件一之1-開班數'!$A$7:$V$66,7,FALSE),0))</f>
        <v>0</v>
      </c>
      <c r="AA86" s="10">
        <f>IF(O86="",0,IF(K86=1,VLOOKUP(O86,'附件一之1-開班數'!$A$7:$V$66,7,FALSE),0))</f>
        <v>0</v>
      </c>
      <c r="AB86" s="10">
        <f>IF(P86="",0,IF(K86=1,VLOOKUP(P86,'附件一之1-開班數'!$A$7:$V$66,7,FALSE),0))</f>
        <v>0</v>
      </c>
      <c r="AC86" s="10">
        <f>IF(Q86="",0,IF(K86=1,VLOOKUP(Q86,'附件一之1-開班數'!$A$7:$V$66,7,FALSE),0))</f>
        <v>0</v>
      </c>
    </row>
    <row r="87" spans="1:29" x14ac:dyDescent="0.3">
      <c r="A87" s="128" t="str">
        <f t="shared" si="8"/>
        <v/>
      </c>
      <c r="B87" s="14"/>
      <c r="C87" s="14"/>
      <c r="D87" s="14"/>
      <c r="E87" s="14"/>
      <c r="F87" s="166"/>
      <c r="G87" s="173"/>
      <c r="H87" s="14"/>
      <c r="I87" s="14"/>
      <c r="J87" s="14"/>
      <c r="K87" s="166"/>
      <c r="L87" s="175"/>
      <c r="M87" s="171"/>
      <c r="N87" s="92"/>
      <c r="O87" s="92"/>
      <c r="P87" s="92"/>
      <c r="Q87" s="172"/>
      <c r="R87" s="176" t="str">
        <f>IFERROR(IF(COUNTIF(M87:Q87,M87)+COUNTIF(M87:Q87,N87)+COUNTIF(M87:Q87,O87)+COUNTIF(M87:Q87,P87)+COUNTIF(M87:Q87,Q87)-COUNT(M87:Q87)&lt;&gt;0,"學生班級重複",IF(COUNT(M87:Q87)=1,VLOOKUP(M87,'附件一之1-開班數'!$A$7:$B$66,2,0),IF(COUNT(M87:Q87)=2,VLOOKUP(M87,'附件一之1-開班數'!$A$7:$B$66,2,0)&amp;"、"&amp;VLOOKUP(N87,'附件一之1-開班數'!$A$7:$B$66,2,0),IF(COUNT(M87:Q87)=3,VLOOKUP(M87,'附件一之1-開班數'!$A$7:$B$66,2,0)&amp;"、"&amp;VLOOKUP(N87,'附件一之1-開班數'!$A$7:$B$66,2,0)&amp;"、"&amp;VLOOKUP(O87,'附件一之1-開班數'!$A$7:$B$66,2,0),IF(COUNT(M87:Q87)=4,VLOOKUP(M87,'附件一之1-開班數'!$A$7:$B$66,2,0)&amp;"、"&amp;VLOOKUP(N87,'附件一之1-開班數'!$A$7:$B$66,2,0)&amp;"、"&amp;VLOOKUP(O87,'附件一之1-開班數'!$A$7:$B$66,2,0)&amp;"、"&amp;VLOOKUP(P87,'附件一之1-開班數'!$A$7:$B$66,2,0),IF(COUNT(M87:Q87)=5,VLOOKUP(M87,'附件一之1-開班數'!$A$7:$B$66,2,0)&amp;"、"&amp;VLOOKUP(N87,'附件一之1-開班數'!$A$7:$B$66,2,0)&amp;"、"&amp;VLOOKUP(O87,'附件一之1-開班數'!$A$7:$B$66,2,0)&amp;"、"&amp;VLOOKUP(P87,'附件一之1-開班數'!$A$7:$B$66,2,0)&amp;"、"&amp;VLOOKUP(Q87,'附件一之1-開班數'!$A$7:$B$66,2,0),IF(D87="","","學生無班級"))))))),"有班級不存在,或跳格輸入")</f>
        <v/>
      </c>
      <c r="S87" s="10">
        <f t="shared" si="9"/>
        <v>1</v>
      </c>
      <c r="T87" s="10">
        <f t="shared" si="10"/>
        <v>1</v>
      </c>
      <c r="U87" s="10">
        <f t="shared" si="11"/>
        <v>1</v>
      </c>
      <c r="V87" s="10">
        <f t="shared" si="12"/>
        <v>1</v>
      </c>
      <c r="W87" s="10">
        <f t="shared" si="13"/>
        <v>3</v>
      </c>
      <c r="X87" s="10">
        <f t="shared" si="14"/>
        <v>3</v>
      </c>
      <c r="Y87" s="10">
        <f>IF(M87="",0,IF(K87=1,VLOOKUP(M87,'附件一之1-開班數'!$A$7:$V$66,7,FALSE),0))</f>
        <v>0</v>
      </c>
      <c r="Z87" s="10">
        <f>IF(N87="",0,IF(K87=1,VLOOKUP(N87,'附件一之1-開班數'!$A$7:$V$66,7,FALSE),0))</f>
        <v>0</v>
      </c>
      <c r="AA87" s="10">
        <f>IF(O87="",0,IF(K87=1,VLOOKUP(O87,'附件一之1-開班數'!$A$7:$V$66,7,FALSE),0))</f>
        <v>0</v>
      </c>
      <c r="AB87" s="10">
        <f>IF(P87="",0,IF(K87=1,VLOOKUP(P87,'附件一之1-開班數'!$A$7:$V$66,7,FALSE),0))</f>
        <v>0</v>
      </c>
      <c r="AC87" s="10">
        <f>IF(Q87="",0,IF(K87=1,VLOOKUP(Q87,'附件一之1-開班數'!$A$7:$V$66,7,FALSE),0))</f>
        <v>0</v>
      </c>
    </row>
    <row r="88" spans="1:29" x14ac:dyDescent="0.3">
      <c r="A88" s="128" t="str">
        <f t="shared" si="8"/>
        <v/>
      </c>
      <c r="B88" s="14"/>
      <c r="C88" s="14"/>
      <c r="D88" s="14"/>
      <c r="E88" s="14"/>
      <c r="F88" s="166"/>
      <c r="G88" s="173"/>
      <c r="H88" s="14"/>
      <c r="I88" s="14"/>
      <c r="J88" s="14"/>
      <c r="K88" s="166"/>
      <c r="L88" s="175"/>
      <c r="M88" s="171"/>
      <c r="N88" s="92"/>
      <c r="O88" s="92"/>
      <c r="P88" s="92"/>
      <c r="Q88" s="172"/>
      <c r="R88" s="176" t="str">
        <f>IFERROR(IF(COUNTIF(M88:Q88,M88)+COUNTIF(M88:Q88,N88)+COUNTIF(M88:Q88,O88)+COUNTIF(M88:Q88,P88)+COUNTIF(M88:Q88,Q88)-COUNT(M88:Q88)&lt;&gt;0,"學生班級重複",IF(COUNT(M88:Q88)=1,VLOOKUP(M88,'附件一之1-開班數'!$A$7:$B$66,2,0),IF(COUNT(M88:Q88)=2,VLOOKUP(M88,'附件一之1-開班數'!$A$7:$B$66,2,0)&amp;"、"&amp;VLOOKUP(N88,'附件一之1-開班數'!$A$7:$B$66,2,0),IF(COUNT(M88:Q88)=3,VLOOKUP(M88,'附件一之1-開班數'!$A$7:$B$66,2,0)&amp;"、"&amp;VLOOKUP(N88,'附件一之1-開班數'!$A$7:$B$66,2,0)&amp;"、"&amp;VLOOKUP(O88,'附件一之1-開班數'!$A$7:$B$66,2,0),IF(COUNT(M88:Q88)=4,VLOOKUP(M88,'附件一之1-開班數'!$A$7:$B$66,2,0)&amp;"、"&amp;VLOOKUP(N88,'附件一之1-開班數'!$A$7:$B$66,2,0)&amp;"、"&amp;VLOOKUP(O88,'附件一之1-開班數'!$A$7:$B$66,2,0)&amp;"、"&amp;VLOOKUP(P88,'附件一之1-開班數'!$A$7:$B$66,2,0),IF(COUNT(M88:Q88)=5,VLOOKUP(M88,'附件一之1-開班數'!$A$7:$B$66,2,0)&amp;"、"&amp;VLOOKUP(N88,'附件一之1-開班數'!$A$7:$B$66,2,0)&amp;"、"&amp;VLOOKUP(O88,'附件一之1-開班數'!$A$7:$B$66,2,0)&amp;"、"&amp;VLOOKUP(P88,'附件一之1-開班數'!$A$7:$B$66,2,0)&amp;"、"&amp;VLOOKUP(Q88,'附件一之1-開班數'!$A$7:$B$66,2,0),IF(D88="","","學生無班級"))))))),"有班級不存在,或跳格輸入")</f>
        <v/>
      </c>
      <c r="S88" s="10">
        <f t="shared" si="9"/>
        <v>1</v>
      </c>
      <c r="T88" s="10">
        <f t="shared" si="10"/>
        <v>1</v>
      </c>
      <c r="U88" s="10">
        <f t="shared" si="11"/>
        <v>1</v>
      </c>
      <c r="V88" s="10">
        <f t="shared" si="12"/>
        <v>1</v>
      </c>
      <c r="W88" s="10">
        <f t="shared" si="13"/>
        <v>3</v>
      </c>
      <c r="X88" s="10">
        <f t="shared" si="14"/>
        <v>3</v>
      </c>
      <c r="Y88" s="10">
        <f>IF(M88="",0,IF(K88=1,VLOOKUP(M88,'附件一之1-開班數'!$A$7:$V$66,7,FALSE),0))</f>
        <v>0</v>
      </c>
      <c r="Z88" s="10">
        <f>IF(N88="",0,IF(K88=1,VLOOKUP(N88,'附件一之1-開班數'!$A$7:$V$66,7,FALSE),0))</f>
        <v>0</v>
      </c>
      <c r="AA88" s="10">
        <f>IF(O88="",0,IF(K88=1,VLOOKUP(O88,'附件一之1-開班數'!$A$7:$V$66,7,FALSE),0))</f>
        <v>0</v>
      </c>
      <c r="AB88" s="10">
        <f>IF(P88="",0,IF(K88=1,VLOOKUP(P88,'附件一之1-開班數'!$A$7:$V$66,7,FALSE),0))</f>
        <v>0</v>
      </c>
      <c r="AC88" s="10">
        <f>IF(Q88="",0,IF(K88=1,VLOOKUP(Q88,'附件一之1-開班數'!$A$7:$V$66,7,FALSE),0))</f>
        <v>0</v>
      </c>
    </row>
    <row r="89" spans="1:29" x14ac:dyDescent="0.3">
      <c r="A89" s="128" t="str">
        <f t="shared" si="8"/>
        <v/>
      </c>
      <c r="B89" s="14"/>
      <c r="C89" s="14"/>
      <c r="D89" s="14"/>
      <c r="E89" s="14"/>
      <c r="F89" s="166"/>
      <c r="G89" s="173"/>
      <c r="H89" s="14"/>
      <c r="I89" s="14"/>
      <c r="J89" s="14"/>
      <c r="K89" s="166"/>
      <c r="L89" s="175"/>
      <c r="M89" s="171"/>
      <c r="N89" s="92"/>
      <c r="O89" s="92"/>
      <c r="P89" s="92"/>
      <c r="Q89" s="172"/>
      <c r="R89" s="176" t="str">
        <f>IFERROR(IF(COUNTIF(M89:Q89,M89)+COUNTIF(M89:Q89,N89)+COUNTIF(M89:Q89,O89)+COUNTIF(M89:Q89,P89)+COUNTIF(M89:Q89,Q89)-COUNT(M89:Q89)&lt;&gt;0,"學生班級重複",IF(COUNT(M89:Q89)=1,VLOOKUP(M89,'附件一之1-開班數'!$A$7:$B$66,2,0),IF(COUNT(M89:Q89)=2,VLOOKUP(M89,'附件一之1-開班數'!$A$7:$B$66,2,0)&amp;"、"&amp;VLOOKUP(N89,'附件一之1-開班數'!$A$7:$B$66,2,0),IF(COUNT(M89:Q89)=3,VLOOKUP(M89,'附件一之1-開班數'!$A$7:$B$66,2,0)&amp;"、"&amp;VLOOKUP(N89,'附件一之1-開班數'!$A$7:$B$66,2,0)&amp;"、"&amp;VLOOKUP(O89,'附件一之1-開班數'!$A$7:$B$66,2,0),IF(COUNT(M89:Q89)=4,VLOOKUP(M89,'附件一之1-開班數'!$A$7:$B$66,2,0)&amp;"、"&amp;VLOOKUP(N89,'附件一之1-開班數'!$A$7:$B$66,2,0)&amp;"、"&amp;VLOOKUP(O89,'附件一之1-開班數'!$A$7:$B$66,2,0)&amp;"、"&amp;VLOOKUP(P89,'附件一之1-開班數'!$A$7:$B$66,2,0),IF(COUNT(M89:Q89)=5,VLOOKUP(M89,'附件一之1-開班數'!$A$7:$B$66,2,0)&amp;"、"&amp;VLOOKUP(N89,'附件一之1-開班數'!$A$7:$B$66,2,0)&amp;"、"&amp;VLOOKUP(O89,'附件一之1-開班數'!$A$7:$B$66,2,0)&amp;"、"&amp;VLOOKUP(P89,'附件一之1-開班數'!$A$7:$B$66,2,0)&amp;"、"&amp;VLOOKUP(Q89,'附件一之1-開班數'!$A$7:$B$66,2,0),IF(D89="","","學生無班級"))))))),"有班級不存在,或跳格輸入")</f>
        <v/>
      </c>
      <c r="S89" s="10">
        <f t="shared" si="9"/>
        <v>1</v>
      </c>
      <c r="T89" s="10">
        <f t="shared" si="10"/>
        <v>1</v>
      </c>
      <c r="U89" s="10">
        <f t="shared" si="11"/>
        <v>1</v>
      </c>
      <c r="V89" s="10">
        <f t="shared" si="12"/>
        <v>1</v>
      </c>
      <c r="W89" s="10">
        <f t="shared" si="13"/>
        <v>3</v>
      </c>
      <c r="X89" s="10">
        <f t="shared" si="14"/>
        <v>3</v>
      </c>
      <c r="Y89" s="10">
        <f>IF(M89="",0,IF(K89=1,VLOOKUP(M89,'附件一之1-開班數'!$A$7:$V$66,7,FALSE),0))</f>
        <v>0</v>
      </c>
      <c r="Z89" s="10">
        <f>IF(N89="",0,IF(K89=1,VLOOKUP(N89,'附件一之1-開班數'!$A$7:$V$66,7,FALSE),0))</f>
        <v>0</v>
      </c>
      <c r="AA89" s="10">
        <f>IF(O89="",0,IF(K89=1,VLOOKUP(O89,'附件一之1-開班數'!$A$7:$V$66,7,FALSE),0))</f>
        <v>0</v>
      </c>
      <c r="AB89" s="10">
        <f>IF(P89="",0,IF(K89=1,VLOOKUP(P89,'附件一之1-開班數'!$A$7:$V$66,7,FALSE),0))</f>
        <v>0</v>
      </c>
      <c r="AC89" s="10">
        <f>IF(Q89="",0,IF(K89=1,VLOOKUP(Q89,'附件一之1-開班數'!$A$7:$V$66,7,FALSE),0))</f>
        <v>0</v>
      </c>
    </row>
    <row r="90" spans="1:29" x14ac:dyDescent="0.3">
      <c r="A90" s="128" t="str">
        <f t="shared" si="8"/>
        <v/>
      </c>
      <c r="B90" s="14"/>
      <c r="C90" s="14"/>
      <c r="D90" s="14"/>
      <c r="E90" s="14"/>
      <c r="F90" s="166"/>
      <c r="G90" s="173"/>
      <c r="H90" s="14"/>
      <c r="I90" s="14"/>
      <c r="J90" s="14"/>
      <c r="K90" s="166"/>
      <c r="L90" s="175"/>
      <c r="M90" s="171"/>
      <c r="N90" s="92"/>
      <c r="O90" s="92"/>
      <c r="P90" s="92"/>
      <c r="Q90" s="172"/>
      <c r="R90" s="176" t="str">
        <f>IFERROR(IF(COUNTIF(M90:Q90,M90)+COUNTIF(M90:Q90,N90)+COUNTIF(M90:Q90,O90)+COUNTIF(M90:Q90,P90)+COUNTIF(M90:Q90,Q90)-COUNT(M90:Q90)&lt;&gt;0,"學生班級重複",IF(COUNT(M90:Q90)=1,VLOOKUP(M90,'附件一之1-開班數'!$A$7:$B$66,2,0),IF(COUNT(M90:Q90)=2,VLOOKUP(M90,'附件一之1-開班數'!$A$7:$B$66,2,0)&amp;"、"&amp;VLOOKUP(N90,'附件一之1-開班數'!$A$7:$B$66,2,0),IF(COUNT(M90:Q90)=3,VLOOKUP(M90,'附件一之1-開班數'!$A$7:$B$66,2,0)&amp;"、"&amp;VLOOKUP(N90,'附件一之1-開班數'!$A$7:$B$66,2,0)&amp;"、"&amp;VLOOKUP(O90,'附件一之1-開班數'!$A$7:$B$66,2,0),IF(COUNT(M90:Q90)=4,VLOOKUP(M90,'附件一之1-開班數'!$A$7:$B$66,2,0)&amp;"、"&amp;VLOOKUP(N90,'附件一之1-開班數'!$A$7:$B$66,2,0)&amp;"、"&amp;VLOOKUP(O90,'附件一之1-開班數'!$A$7:$B$66,2,0)&amp;"、"&amp;VLOOKUP(P90,'附件一之1-開班數'!$A$7:$B$66,2,0),IF(COUNT(M90:Q90)=5,VLOOKUP(M90,'附件一之1-開班數'!$A$7:$B$66,2,0)&amp;"、"&amp;VLOOKUP(N90,'附件一之1-開班數'!$A$7:$B$66,2,0)&amp;"、"&amp;VLOOKUP(O90,'附件一之1-開班數'!$A$7:$B$66,2,0)&amp;"、"&amp;VLOOKUP(P90,'附件一之1-開班數'!$A$7:$B$66,2,0)&amp;"、"&amp;VLOOKUP(Q90,'附件一之1-開班數'!$A$7:$B$66,2,0),IF(D90="","","學生無班級"))))))),"有班級不存在,或跳格輸入")</f>
        <v/>
      </c>
      <c r="S90" s="10">
        <f t="shared" si="9"/>
        <v>1</v>
      </c>
      <c r="T90" s="10">
        <f t="shared" si="10"/>
        <v>1</v>
      </c>
      <c r="U90" s="10">
        <f t="shared" si="11"/>
        <v>1</v>
      </c>
      <c r="V90" s="10">
        <f t="shared" si="12"/>
        <v>1</v>
      </c>
      <c r="W90" s="10">
        <f t="shared" si="13"/>
        <v>3</v>
      </c>
      <c r="X90" s="10">
        <f t="shared" si="14"/>
        <v>3</v>
      </c>
      <c r="Y90" s="10">
        <f>IF(M90="",0,IF(K90=1,VLOOKUP(M90,'附件一之1-開班數'!$A$7:$V$66,7,FALSE),0))</f>
        <v>0</v>
      </c>
      <c r="Z90" s="10">
        <f>IF(N90="",0,IF(K90=1,VLOOKUP(N90,'附件一之1-開班數'!$A$7:$V$66,7,FALSE),0))</f>
        <v>0</v>
      </c>
      <c r="AA90" s="10">
        <f>IF(O90="",0,IF(K90=1,VLOOKUP(O90,'附件一之1-開班數'!$A$7:$V$66,7,FALSE),0))</f>
        <v>0</v>
      </c>
      <c r="AB90" s="10">
        <f>IF(P90="",0,IF(K90=1,VLOOKUP(P90,'附件一之1-開班數'!$A$7:$V$66,7,FALSE),0))</f>
        <v>0</v>
      </c>
      <c r="AC90" s="10">
        <f>IF(Q90="",0,IF(K90=1,VLOOKUP(Q90,'附件一之1-開班數'!$A$7:$V$66,7,FALSE),0))</f>
        <v>0</v>
      </c>
    </row>
    <row r="91" spans="1:29" x14ac:dyDescent="0.3">
      <c r="A91" s="128" t="str">
        <f t="shared" si="8"/>
        <v/>
      </c>
      <c r="B91" s="14"/>
      <c r="C91" s="14"/>
      <c r="D91" s="14"/>
      <c r="E91" s="14"/>
      <c r="F91" s="166"/>
      <c r="G91" s="173"/>
      <c r="H91" s="14"/>
      <c r="I91" s="14"/>
      <c r="J91" s="14"/>
      <c r="K91" s="166"/>
      <c r="L91" s="175"/>
      <c r="M91" s="171"/>
      <c r="N91" s="92"/>
      <c r="O91" s="92"/>
      <c r="P91" s="92"/>
      <c r="Q91" s="172"/>
      <c r="R91" s="176" t="str">
        <f>IFERROR(IF(COUNTIF(M91:Q91,M91)+COUNTIF(M91:Q91,N91)+COUNTIF(M91:Q91,O91)+COUNTIF(M91:Q91,P91)+COUNTIF(M91:Q91,Q91)-COUNT(M91:Q91)&lt;&gt;0,"學生班級重複",IF(COUNT(M91:Q91)=1,VLOOKUP(M91,'附件一之1-開班數'!$A$7:$B$66,2,0),IF(COUNT(M91:Q91)=2,VLOOKUP(M91,'附件一之1-開班數'!$A$7:$B$66,2,0)&amp;"、"&amp;VLOOKUP(N91,'附件一之1-開班數'!$A$7:$B$66,2,0),IF(COUNT(M91:Q91)=3,VLOOKUP(M91,'附件一之1-開班數'!$A$7:$B$66,2,0)&amp;"、"&amp;VLOOKUP(N91,'附件一之1-開班數'!$A$7:$B$66,2,0)&amp;"、"&amp;VLOOKUP(O91,'附件一之1-開班數'!$A$7:$B$66,2,0),IF(COUNT(M91:Q91)=4,VLOOKUP(M91,'附件一之1-開班數'!$A$7:$B$66,2,0)&amp;"、"&amp;VLOOKUP(N91,'附件一之1-開班數'!$A$7:$B$66,2,0)&amp;"、"&amp;VLOOKUP(O91,'附件一之1-開班數'!$A$7:$B$66,2,0)&amp;"、"&amp;VLOOKUP(P91,'附件一之1-開班數'!$A$7:$B$66,2,0),IF(COUNT(M91:Q91)=5,VLOOKUP(M91,'附件一之1-開班數'!$A$7:$B$66,2,0)&amp;"、"&amp;VLOOKUP(N91,'附件一之1-開班數'!$A$7:$B$66,2,0)&amp;"、"&amp;VLOOKUP(O91,'附件一之1-開班數'!$A$7:$B$66,2,0)&amp;"、"&amp;VLOOKUP(P91,'附件一之1-開班數'!$A$7:$B$66,2,0)&amp;"、"&amp;VLOOKUP(Q91,'附件一之1-開班數'!$A$7:$B$66,2,0),IF(D91="","","學生無班級"))))))),"有班級不存在,或跳格輸入")</f>
        <v/>
      </c>
      <c r="S91" s="10">
        <f t="shared" si="9"/>
        <v>1</v>
      </c>
      <c r="T91" s="10">
        <f t="shared" si="10"/>
        <v>1</v>
      </c>
      <c r="U91" s="10">
        <f t="shared" si="11"/>
        <v>1</v>
      </c>
      <c r="V91" s="10">
        <f t="shared" si="12"/>
        <v>1</v>
      </c>
      <c r="W91" s="10">
        <f t="shared" si="13"/>
        <v>3</v>
      </c>
      <c r="X91" s="10">
        <f t="shared" si="14"/>
        <v>3</v>
      </c>
      <c r="Y91" s="10">
        <f>IF(M91="",0,IF(K91=1,VLOOKUP(M91,'附件一之1-開班數'!$A$7:$V$66,7,FALSE),0))</f>
        <v>0</v>
      </c>
      <c r="Z91" s="10">
        <f>IF(N91="",0,IF(K91=1,VLOOKUP(N91,'附件一之1-開班數'!$A$7:$V$66,7,FALSE),0))</f>
        <v>0</v>
      </c>
      <c r="AA91" s="10">
        <f>IF(O91="",0,IF(K91=1,VLOOKUP(O91,'附件一之1-開班數'!$A$7:$V$66,7,FALSE),0))</f>
        <v>0</v>
      </c>
      <c r="AB91" s="10">
        <f>IF(P91="",0,IF(K91=1,VLOOKUP(P91,'附件一之1-開班數'!$A$7:$V$66,7,FALSE),0))</f>
        <v>0</v>
      </c>
      <c r="AC91" s="10">
        <f>IF(Q91="",0,IF(K91=1,VLOOKUP(Q91,'附件一之1-開班數'!$A$7:$V$66,7,FALSE),0))</f>
        <v>0</v>
      </c>
    </row>
    <row r="92" spans="1:29" x14ac:dyDescent="0.3">
      <c r="A92" s="128" t="str">
        <f t="shared" si="8"/>
        <v/>
      </c>
      <c r="B92" s="14"/>
      <c r="C92" s="14"/>
      <c r="D92" s="14"/>
      <c r="E92" s="14"/>
      <c r="F92" s="166"/>
      <c r="G92" s="173"/>
      <c r="H92" s="14"/>
      <c r="I92" s="14"/>
      <c r="J92" s="14"/>
      <c r="K92" s="166"/>
      <c r="L92" s="175"/>
      <c r="M92" s="171"/>
      <c r="N92" s="92"/>
      <c r="O92" s="92"/>
      <c r="P92" s="92"/>
      <c r="Q92" s="172"/>
      <c r="R92" s="176" t="str">
        <f>IFERROR(IF(COUNTIF(M92:Q92,M92)+COUNTIF(M92:Q92,N92)+COUNTIF(M92:Q92,O92)+COUNTIF(M92:Q92,P92)+COUNTIF(M92:Q92,Q92)-COUNT(M92:Q92)&lt;&gt;0,"學生班級重複",IF(COUNT(M92:Q92)=1,VLOOKUP(M92,'附件一之1-開班數'!$A$7:$B$66,2,0),IF(COUNT(M92:Q92)=2,VLOOKUP(M92,'附件一之1-開班數'!$A$7:$B$66,2,0)&amp;"、"&amp;VLOOKUP(N92,'附件一之1-開班數'!$A$7:$B$66,2,0),IF(COUNT(M92:Q92)=3,VLOOKUP(M92,'附件一之1-開班數'!$A$7:$B$66,2,0)&amp;"、"&amp;VLOOKUP(N92,'附件一之1-開班數'!$A$7:$B$66,2,0)&amp;"、"&amp;VLOOKUP(O92,'附件一之1-開班數'!$A$7:$B$66,2,0),IF(COUNT(M92:Q92)=4,VLOOKUP(M92,'附件一之1-開班數'!$A$7:$B$66,2,0)&amp;"、"&amp;VLOOKUP(N92,'附件一之1-開班數'!$A$7:$B$66,2,0)&amp;"、"&amp;VLOOKUP(O92,'附件一之1-開班數'!$A$7:$B$66,2,0)&amp;"、"&amp;VLOOKUP(P92,'附件一之1-開班數'!$A$7:$B$66,2,0),IF(COUNT(M92:Q92)=5,VLOOKUP(M92,'附件一之1-開班數'!$A$7:$B$66,2,0)&amp;"、"&amp;VLOOKUP(N92,'附件一之1-開班數'!$A$7:$B$66,2,0)&amp;"、"&amp;VLOOKUP(O92,'附件一之1-開班數'!$A$7:$B$66,2,0)&amp;"、"&amp;VLOOKUP(P92,'附件一之1-開班數'!$A$7:$B$66,2,0)&amp;"、"&amp;VLOOKUP(Q92,'附件一之1-開班數'!$A$7:$B$66,2,0),IF(D92="","","學生無班級"))))))),"有班級不存在,或跳格輸入")</f>
        <v/>
      </c>
      <c r="S92" s="10">
        <f t="shared" si="9"/>
        <v>1</v>
      </c>
      <c r="T92" s="10">
        <f t="shared" si="10"/>
        <v>1</v>
      </c>
      <c r="U92" s="10">
        <f t="shared" si="11"/>
        <v>1</v>
      </c>
      <c r="V92" s="10">
        <f t="shared" si="12"/>
        <v>1</v>
      </c>
      <c r="W92" s="10">
        <f t="shared" si="13"/>
        <v>3</v>
      </c>
      <c r="X92" s="10">
        <f t="shared" si="14"/>
        <v>3</v>
      </c>
      <c r="Y92" s="10">
        <f>IF(M92="",0,IF(K92=1,VLOOKUP(M92,'附件一之1-開班數'!$A$7:$V$66,7,FALSE),0))</f>
        <v>0</v>
      </c>
      <c r="Z92" s="10">
        <f>IF(N92="",0,IF(K92=1,VLOOKUP(N92,'附件一之1-開班數'!$A$7:$V$66,7,FALSE),0))</f>
        <v>0</v>
      </c>
      <c r="AA92" s="10">
        <f>IF(O92="",0,IF(K92=1,VLOOKUP(O92,'附件一之1-開班數'!$A$7:$V$66,7,FALSE),0))</f>
        <v>0</v>
      </c>
      <c r="AB92" s="10">
        <f>IF(P92="",0,IF(K92=1,VLOOKUP(P92,'附件一之1-開班數'!$A$7:$V$66,7,FALSE),0))</f>
        <v>0</v>
      </c>
      <c r="AC92" s="10">
        <f>IF(Q92="",0,IF(K92=1,VLOOKUP(Q92,'附件一之1-開班數'!$A$7:$V$66,7,FALSE),0))</f>
        <v>0</v>
      </c>
    </row>
    <row r="93" spans="1:29" x14ac:dyDescent="0.3">
      <c r="A93" s="128" t="str">
        <f t="shared" si="8"/>
        <v/>
      </c>
      <c r="B93" s="14"/>
      <c r="C93" s="14"/>
      <c r="D93" s="14"/>
      <c r="E93" s="14"/>
      <c r="F93" s="166"/>
      <c r="G93" s="173"/>
      <c r="H93" s="14"/>
      <c r="I93" s="14"/>
      <c r="J93" s="14"/>
      <c r="K93" s="166"/>
      <c r="L93" s="175"/>
      <c r="M93" s="171"/>
      <c r="N93" s="92"/>
      <c r="O93" s="92"/>
      <c r="P93" s="92"/>
      <c r="Q93" s="172"/>
      <c r="R93" s="176" t="str">
        <f>IFERROR(IF(COUNTIF(M93:Q93,M93)+COUNTIF(M93:Q93,N93)+COUNTIF(M93:Q93,O93)+COUNTIF(M93:Q93,P93)+COUNTIF(M93:Q93,Q93)-COUNT(M93:Q93)&lt;&gt;0,"學生班級重複",IF(COUNT(M93:Q93)=1,VLOOKUP(M93,'附件一之1-開班數'!$A$7:$B$66,2,0),IF(COUNT(M93:Q93)=2,VLOOKUP(M93,'附件一之1-開班數'!$A$7:$B$66,2,0)&amp;"、"&amp;VLOOKUP(N93,'附件一之1-開班數'!$A$7:$B$66,2,0),IF(COUNT(M93:Q93)=3,VLOOKUP(M93,'附件一之1-開班數'!$A$7:$B$66,2,0)&amp;"、"&amp;VLOOKUP(N93,'附件一之1-開班數'!$A$7:$B$66,2,0)&amp;"、"&amp;VLOOKUP(O93,'附件一之1-開班數'!$A$7:$B$66,2,0),IF(COUNT(M93:Q93)=4,VLOOKUP(M93,'附件一之1-開班數'!$A$7:$B$66,2,0)&amp;"、"&amp;VLOOKUP(N93,'附件一之1-開班數'!$A$7:$B$66,2,0)&amp;"、"&amp;VLOOKUP(O93,'附件一之1-開班數'!$A$7:$B$66,2,0)&amp;"、"&amp;VLOOKUP(P93,'附件一之1-開班數'!$A$7:$B$66,2,0),IF(COUNT(M93:Q93)=5,VLOOKUP(M93,'附件一之1-開班數'!$A$7:$B$66,2,0)&amp;"、"&amp;VLOOKUP(N93,'附件一之1-開班數'!$A$7:$B$66,2,0)&amp;"、"&amp;VLOOKUP(O93,'附件一之1-開班數'!$A$7:$B$66,2,0)&amp;"、"&amp;VLOOKUP(P93,'附件一之1-開班數'!$A$7:$B$66,2,0)&amp;"、"&amp;VLOOKUP(Q93,'附件一之1-開班數'!$A$7:$B$66,2,0),IF(D93="","","學生無班級"))))))),"有班級不存在,或跳格輸入")</f>
        <v/>
      </c>
      <c r="S93" s="10">
        <f t="shared" si="9"/>
        <v>1</v>
      </c>
      <c r="T93" s="10">
        <f t="shared" si="10"/>
        <v>1</v>
      </c>
      <c r="U93" s="10">
        <f t="shared" si="11"/>
        <v>1</v>
      </c>
      <c r="V93" s="10">
        <f t="shared" si="12"/>
        <v>1</v>
      </c>
      <c r="W93" s="10">
        <f t="shared" si="13"/>
        <v>3</v>
      </c>
      <c r="X93" s="10">
        <f t="shared" si="14"/>
        <v>3</v>
      </c>
      <c r="Y93" s="10">
        <f>IF(M93="",0,IF(K93=1,VLOOKUP(M93,'附件一之1-開班數'!$A$7:$V$66,7,FALSE),0))</f>
        <v>0</v>
      </c>
      <c r="Z93" s="10">
        <f>IF(N93="",0,IF(K93=1,VLOOKUP(N93,'附件一之1-開班數'!$A$7:$V$66,7,FALSE),0))</f>
        <v>0</v>
      </c>
      <c r="AA93" s="10">
        <f>IF(O93="",0,IF(K93=1,VLOOKUP(O93,'附件一之1-開班數'!$A$7:$V$66,7,FALSE),0))</f>
        <v>0</v>
      </c>
      <c r="AB93" s="10">
        <f>IF(P93="",0,IF(K93=1,VLOOKUP(P93,'附件一之1-開班數'!$A$7:$V$66,7,FALSE),0))</f>
        <v>0</v>
      </c>
      <c r="AC93" s="10">
        <f>IF(Q93="",0,IF(K93=1,VLOOKUP(Q93,'附件一之1-開班數'!$A$7:$V$66,7,FALSE),0))</f>
        <v>0</v>
      </c>
    </row>
    <row r="94" spans="1:29" x14ac:dyDescent="0.3">
      <c r="A94" s="128" t="str">
        <f t="shared" si="8"/>
        <v/>
      </c>
      <c r="B94" s="14"/>
      <c r="C94" s="14"/>
      <c r="D94" s="14"/>
      <c r="E94" s="14"/>
      <c r="F94" s="166"/>
      <c r="G94" s="173"/>
      <c r="H94" s="14"/>
      <c r="I94" s="14"/>
      <c r="J94" s="14"/>
      <c r="K94" s="166"/>
      <c r="L94" s="175"/>
      <c r="M94" s="171"/>
      <c r="N94" s="92"/>
      <c r="O94" s="92"/>
      <c r="P94" s="92"/>
      <c r="Q94" s="172"/>
      <c r="R94" s="176" t="str">
        <f>IFERROR(IF(COUNTIF(M94:Q94,M94)+COUNTIF(M94:Q94,N94)+COUNTIF(M94:Q94,O94)+COUNTIF(M94:Q94,P94)+COUNTIF(M94:Q94,Q94)-COUNT(M94:Q94)&lt;&gt;0,"學生班級重複",IF(COUNT(M94:Q94)=1,VLOOKUP(M94,'附件一之1-開班數'!$A$7:$B$66,2,0),IF(COUNT(M94:Q94)=2,VLOOKUP(M94,'附件一之1-開班數'!$A$7:$B$66,2,0)&amp;"、"&amp;VLOOKUP(N94,'附件一之1-開班數'!$A$7:$B$66,2,0),IF(COUNT(M94:Q94)=3,VLOOKUP(M94,'附件一之1-開班數'!$A$7:$B$66,2,0)&amp;"、"&amp;VLOOKUP(N94,'附件一之1-開班數'!$A$7:$B$66,2,0)&amp;"、"&amp;VLOOKUP(O94,'附件一之1-開班數'!$A$7:$B$66,2,0),IF(COUNT(M94:Q94)=4,VLOOKUP(M94,'附件一之1-開班數'!$A$7:$B$66,2,0)&amp;"、"&amp;VLOOKUP(N94,'附件一之1-開班數'!$A$7:$B$66,2,0)&amp;"、"&amp;VLOOKUP(O94,'附件一之1-開班數'!$A$7:$B$66,2,0)&amp;"、"&amp;VLOOKUP(P94,'附件一之1-開班數'!$A$7:$B$66,2,0),IF(COUNT(M94:Q94)=5,VLOOKUP(M94,'附件一之1-開班數'!$A$7:$B$66,2,0)&amp;"、"&amp;VLOOKUP(N94,'附件一之1-開班數'!$A$7:$B$66,2,0)&amp;"、"&amp;VLOOKUP(O94,'附件一之1-開班數'!$A$7:$B$66,2,0)&amp;"、"&amp;VLOOKUP(P94,'附件一之1-開班數'!$A$7:$B$66,2,0)&amp;"、"&amp;VLOOKUP(Q94,'附件一之1-開班數'!$A$7:$B$66,2,0),IF(D94="","","學生無班級"))))))),"有班級不存在,或跳格輸入")</f>
        <v/>
      </c>
      <c r="S94" s="10">
        <f t="shared" si="9"/>
        <v>1</v>
      </c>
      <c r="T94" s="10">
        <f t="shared" si="10"/>
        <v>1</v>
      </c>
      <c r="U94" s="10">
        <f t="shared" si="11"/>
        <v>1</v>
      </c>
      <c r="V94" s="10">
        <f t="shared" si="12"/>
        <v>1</v>
      </c>
      <c r="W94" s="10">
        <f t="shared" si="13"/>
        <v>3</v>
      </c>
      <c r="X94" s="10">
        <f t="shared" si="14"/>
        <v>3</v>
      </c>
      <c r="Y94" s="10">
        <f>IF(M94="",0,IF(K94=1,VLOOKUP(M94,'附件一之1-開班數'!$A$7:$V$66,7,FALSE),0))</f>
        <v>0</v>
      </c>
      <c r="Z94" s="10">
        <f>IF(N94="",0,IF(K94=1,VLOOKUP(N94,'附件一之1-開班數'!$A$7:$V$66,7,FALSE),0))</f>
        <v>0</v>
      </c>
      <c r="AA94" s="10">
        <f>IF(O94="",0,IF(K94=1,VLOOKUP(O94,'附件一之1-開班數'!$A$7:$V$66,7,FALSE),0))</f>
        <v>0</v>
      </c>
      <c r="AB94" s="10">
        <f>IF(P94="",0,IF(K94=1,VLOOKUP(P94,'附件一之1-開班數'!$A$7:$V$66,7,FALSE),0))</f>
        <v>0</v>
      </c>
      <c r="AC94" s="10">
        <f>IF(Q94="",0,IF(K94=1,VLOOKUP(Q94,'附件一之1-開班數'!$A$7:$V$66,7,FALSE),0))</f>
        <v>0</v>
      </c>
    </row>
    <row r="95" spans="1:29" x14ac:dyDescent="0.3">
      <c r="A95" s="128" t="str">
        <f t="shared" si="8"/>
        <v/>
      </c>
      <c r="B95" s="14"/>
      <c r="C95" s="14"/>
      <c r="D95" s="14"/>
      <c r="E95" s="14"/>
      <c r="F95" s="166"/>
      <c r="G95" s="173"/>
      <c r="H95" s="14"/>
      <c r="I95" s="14"/>
      <c r="J95" s="14"/>
      <c r="K95" s="166"/>
      <c r="L95" s="175"/>
      <c r="M95" s="171"/>
      <c r="N95" s="92"/>
      <c r="O95" s="92"/>
      <c r="P95" s="92"/>
      <c r="Q95" s="172"/>
      <c r="R95" s="176" t="str">
        <f>IFERROR(IF(COUNTIF(M95:Q95,M95)+COUNTIF(M95:Q95,N95)+COUNTIF(M95:Q95,O95)+COUNTIF(M95:Q95,P95)+COUNTIF(M95:Q95,Q95)-COUNT(M95:Q95)&lt;&gt;0,"學生班級重複",IF(COUNT(M95:Q95)=1,VLOOKUP(M95,'附件一之1-開班數'!$A$7:$B$66,2,0),IF(COUNT(M95:Q95)=2,VLOOKUP(M95,'附件一之1-開班數'!$A$7:$B$66,2,0)&amp;"、"&amp;VLOOKUP(N95,'附件一之1-開班數'!$A$7:$B$66,2,0),IF(COUNT(M95:Q95)=3,VLOOKUP(M95,'附件一之1-開班數'!$A$7:$B$66,2,0)&amp;"、"&amp;VLOOKUP(N95,'附件一之1-開班數'!$A$7:$B$66,2,0)&amp;"、"&amp;VLOOKUP(O95,'附件一之1-開班數'!$A$7:$B$66,2,0),IF(COUNT(M95:Q95)=4,VLOOKUP(M95,'附件一之1-開班數'!$A$7:$B$66,2,0)&amp;"、"&amp;VLOOKUP(N95,'附件一之1-開班數'!$A$7:$B$66,2,0)&amp;"、"&amp;VLOOKUP(O95,'附件一之1-開班數'!$A$7:$B$66,2,0)&amp;"、"&amp;VLOOKUP(P95,'附件一之1-開班數'!$A$7:$B$66,2,0),IF(COUNT(M95:Q95)=5,VLOOKUP(M95,'附件一之1-開班數'!$A$7:$B$66,2,0)&amp;"、"&amp;VLOOKUP(N95,'附件一之1-開班數'!$A$7:$B$66,2,0)&amp;"、"&amp;VLOOKUP(O95,'附件一之1-開班數'!$A$7:$B$66,2,0)&amp;"、"&amp;VLOOKUP(P95,'附件一之1-開班數'!$A$7:$B$66,2,0)&amp;"、"&amp;VLOOKUP(Q95,'附件一之1-開班數'!$A$7:$B$66,2,0),IF(D95="","","學生無班級"))))))),"有班級不存在,或跳格輸入")</f>
        <v/>
      </c>
      <c r="S95" s="10">
        <f t="shared" si="9"/>
        <v>1</v>
      </c>
      <c r="T95" s="10">
        <f t="shared" si="10"/>
        <v>1</v>
      </c>
      <c r="U95" s="10">
        <f t="shared" si="11"/>
        <v>1</v>
      </c>
      <c r="V95" s="10">
        <f t="shared" si="12"/>
        <v>1</v>
      </c>
      <c r="W95" s="10">
        <f t="shared" si="13"/>
        <v>3</v>
      </c>
      <c r="X95" s="10">
        <f t="shared" si="14"/>
        <v>3</v>
      </c>
      <c r="Y95" s="10">
        <f>IF(M95="",0,IF(K95=1,VLOOKUP(M95,'附件一之1-開班數'!$A$7:$V$66,7,FALSE),0))</f>
        <v>0</v>
      </c>
      <c r="Z95" s="10">
        <f>IF(N95="",0,IF(K95=1,VLOOKUP(N95,'附件一之1-開班數'!$A$7:$V$66,7,FALSE),0))</f>
        <v>0</v>
      </c>
      <c r="AA95" s="10">
        <f>IF(O95="",0,IF(K95=1,VLOOKUP(O95,'附件一之1-開班數'!$A$7:$V$66,7,FALSE),0))</f>
        <v>0</v>
      </c>
      <c r="AB95" s="10">
        <f>IF(P95="",0,IF(K95=1,VLOOKUP(P95,'附件一之1-開班數'!$A$7:$V$66,7,FALSE),0))</f>
        <v>0</v>
      </c>
      <c r="AC95" s="10">
        <f>IF(Q95="",0,IF(K95=1,VLOOKUP(Q95,'附件一之1-開班數'!$A$7:$V$66,7,FALSE),0))</f>
        <v>0</v>
      </c>
    </row>
    <row r="96" spans="1:29" x14ac:dyDescent="0.3">
      <c r="A96" s="128" t="str">
        <f t="shared" si="8"/>
        <v/>
      </c>
      <c r="B96" s="14"/>
      <c r="C96" s="14"/>
      <c r="D96" s="14"/>
      <c r="E96" s="14"/>
      <c r="F96" s="166"/>
      <c r="G96" s="173"/>
      <c r="H96" s="14"/>
      <c r="I96" s="14"/>
      <c r="J96" s="14"/>
      <c r="K96" s="166"/>
      <c r="L96" s="175"/>
      <c r="M96" s="171"/>
      <c r="N96" s="92"/>
      <c r="O96" s="92"/>
      <c r="P96" s="92"/>
      <c r="Q96" s="172"/>
      <c r="R96" s="176" t="str">
        <f>IFERROR(IF(COUNTIF(M96:Q96,M96)+COUNTIF(M96:Q96,N96)+COUNTIF(M96:Q96,O96)+COUNTIF(M96:Q96,P96)+COUNTIF(M96:Q96,Q96)-COUNT(M96:Q96)&lt;&gt;0,"學生班級重複",IF(COUNT(M96:Q96)=1,VLOOKUP(M96,'附件一之1-開班數'!$A$7:$B$66,2,0),IF(COUNT(M96:Q96)=2,VLOOKUP(M96,'附件一之1-開班數'!$A$7:$B$66,2,0)&amp;"、"&amp;VLOOKUP(N96,'附件一之1-開班數'!$A$7:$B$66,2,0),IF(COUNT(M96:Q96)=3,VLOOKUP(M96,'附件一之1-開班數'!$A$7:$B$66,2,0)&amp;"、"&amp;VLOOKUP(N96,'附件一之1-開班數'!$A$7:$B$66,2,0)&amp;"、"&amp;VLOOKUP(O96,'附件一之1-開班數'!$A$7:$B$66,2,0),IF(COUNT(M96:Q96)=4,VLOOKUP(M96,'附件一之1-開班數'!$A$7:$B$66,2,0)&amp;"、"&amp;VLOOKUP(N96,'附件一之1-開班數'!$A$7:$B$66,2,0)&amp;"、"&amp;VLOOKUP(O96,'附件一之1-開班數'!$A$7:$B$66,2,0)&amp;"、"&amp;VLOOKUP(P96,'附件一之1-開班數'!$A$7:$B$66,2,0),IF(COUNT(M96:Q96)=5,VLOOKUP(M96,'附件一之1-開班數'!$A$7:$B$66,2,0)&amp;"、"&amp;VLOOKUP(N96,'附件一之1-開班數'!$A$7:$B$66,2,0)&amp;"、"&amp;VLOOKUP(O96,'附件一之1-開班數'!$A$7:$B$66,2,0)&amp;"、"&amp;VLOOKUP(P96,'附件一之1-開班數'!$A$7:$B$66,2,0)&amp;"、"&amp;VLOOKUP(Q96,'附件一之1-開班數'!$A$7:$B$66,2,0),IF(D96="","","學生無班級"))))))),"有班級不存在,或跳格輸入")</f>
        <v/>
      </c>
      <c r="S96" s="10">
        <f t="shared" si="9"/>
        <v>1</v>
      </c>
      <c r="T96" s="10">
        <f t="shared" si="10"/>
        <v>1</v>
      </c>
      <c r="U96" s="10">
        <f t="shared" si="11"/>
        <v>1</v>
      </c>
      <c r="V96" s="10">
        <f t="shared" si="12"/>
        <v>1</v>
      </c>
      <c r="W96" s="10">
        <f t="shared" si="13"/>
        <v>3</v>
      </c>
      <c r="X96" s="10">
        <f t="shared" si="14"/>
        <v>3</v>
      </c>
      <c r="Y96" s="10">
        <f>IF(M96="",0,IF(K96=1,VLOOKUP(M96,'附件一之1-開班數'!$A$7:$V$66,7,FALSE),0))</f>
        <v>0</v>
      </c>
      <c r="Z96" s="10">
        <f>IF(N96="",0,IF(K96=1,VLOOKUP(N96,'附件一之1-開班數'!$A$7:$V$66,7,FALSE),0))</f>
        <v>0</v>
      </c>
      <c r="AA96" s="10">
        <f>IF(O96="",0,IF(K96=1,VLOOKUP(O96,'附件一之1-開班數'!$A$7:$V$66,7,FALSE),0))</f>
        <v>0</v>
      </c>
      <c r="AB96" s="10">
        <f>IF(P96="",0,IF(K96=1,VLOOKUP(P96,'附件一之1-開班數'!$A$7:$V$66,7,FALSE),0))</f>
        <v>0</v>
      </c>
      <c r="AC96" s="10">
        <f>IF(Q96="",0,IF(K96=1,VLOOKUP(Q96,'附件一之1-開班數'!$A$7:$V$66,7,FALSE),0))</f>
        <v>0</v>
      </c>
    </row>
    <row r="97" spans="1:29" x14ac:dyDescent="0.3">
      <c r="A97" s="128" t="str">
        <f t="shared" si="8"/>
        <v/>
      </c>
      <c r="B97" s="14"/>
      <c r="C97" s="14"/>
      <c r="D97" s="14"/>
      <c r="E97" s="14"/>
      <c r="F97" s="166"/>
      <c r="G97" s="173"/>
      <c r="H97" s="14"/>
      <c r="I97" s="14"/>
      <c r="J97" s="14"/>
      <c r="K97" s="166"/>
      <c r="L97" s="175"/>
      <c r="M97" s="171"/>
      <c r="N97" s="92"/>
      <c r="O97" s="92"/>
      <c r="P97" s="92"/>
      <c r="Q97" s="172"/>
      <c r="R97" s="176" t="str">
        <f>IFERROR(IF(COUNTIF(M97:Q97,M97)+COUNTIF(M97:Q97,N97)+COUNTIF(M97:Q97,O97)+COUNTIF(M97:Q97,P97)+COUNTIF(M97:Q97,Q97)-COUNT(M97:Q97)&lt;&gt;0,"學生班級重複",IF(COUNT(M97:Q97)=1,VLOOKUP(M97,'附件一之1-開班數'!$A$7:$B$66,2,0),IF(COUNT(M97:Q97)=2,VLOOKUP(M97,'附件一之1-開班數'!$A$7:$B$66,2,0)&amp;"、"&amp;VLOOKUP(N97,'附件一之1-開班數'!$A$7:$B$66,2,0),IF(COUNT(M97:Q97)=3,VLOOKUP(M97,'附件一之1-開班數'!$A$7:$B$66,2,0)&amp;"、"&amp;VLOOKUP(N97,'附件一之1-開班數'!$A$7:$B$66,2,0)&amp;"、"&amp;VLOOKUP(O97,'附件一之1-開班數'!$A$7:$B$66,2,0),IF(COUNT(M97:Q97)=4,VLOOKUP(M97,'附件一之1-開班數'!$A$7:$B$66,2,0)&amp;"、"&amp;VLOOKUP(N97,'附件一之1-開班數'!$A$7:$B$66,2,0)&amp;"、"&amp;VLOOKUP(O97,'附件一之1-開班數'!$A$7:$B$66,2,0)&amp;"、"&amp;VLOOKUP(P97,'附件一之1-開班數'!$A$7:$B$66,2,0),IF(COUNT(M97:Q97)=5,VLOOKUP(M97,'附件一之1-開班數'!$A$7:$B$66,2,0)&amp;"、"&amp;VLOOKUP(N97,'附件一之1-開班數'!$A$7:$B$66,2,0)&amp;"、"&amp;VLOOKUP(O97,'附件一之1-開班數'!$A$7:$B$66,2,0)&amp;"、"&amp;VLOOKUP(P97,'附件一之1-開班數'!$A$7:$B$66,2,0)&amp;"、"&amp;VLOOKUP(Q97,'附件一之1-開班數'!$A$7:$B$66,2,0),IF(D97="","","學生無班級"))))))),"有班級不存在,或跳格輸入")</f>
        <v/>
      </c>
      <c r="S97" s="10">
        <f t="shared" si="9"/>
        <v>1</v>
      </c>
      <c r="T97" s="10">
        <f t="shared" si="10"/>
        <v>1</v>
      </c>
      <c r="U97" s="10">
        <f t="shared" si="11"/>
        <v>1</v>
      </c>
      <c r="V97" s="10">
        <f t="shared" si="12"/>
        <v>1</v>
      </c>
      <c r="W97" s="10">
        <f t="shared" si="13"/>
        <v>3</v>
      </c>
      <c r="X97" s="10">
        <f t="shared" si="14"/>
        <v>3</v>
      </c>
      <c r="Y97" s="10">
        <f>IF(M97="",0,IF(K97=1,VLOOKUP(M97,'附件一之1-開班數'!$A$7:$V$66,7,FALSE),0))</f>
        <v>0</v>
      </c>
      <c r="Z97" s="10">
        <f>IF(N97="",0,IF(K97=1,VLOOKUP(N97,'附件一之1-開班數'!$A$7:$V$66,7,FALSE),0))</f>
        <v>0</v>
      </c>
      <c r="AA97" s="10">
        <f>IF(O97="",0,IF(K97=1,VLOOKUP(O97,'附件一之1-開班數'!$A$7:$V$66,7,FALSE),0))</f>
        <v>0</v>
      </c>
      <c r="AB97" s="10">
        <f>IF(P97="",0,IF(K97=1,VLOOKUP(P97,'附件一之1-開班數'!$A$7:$V$66,7,FALSE),0))</f>
        <v>0</v>
      </c>
      <c r="AC97" s="10">
        <f>IF(Q97="",0,IF(K97=1,VLOOKUP(Q97,'附件一之1-開班數'!$A$7:$V$66,7,FALSE),0))</f>
        <v>0</v>
      </c>
    </row>
    <row r="98" spans="1:29" x14ac:dyDescent="0.3">
      <c r="A98" s="128" t="str">
        <f t="shared" si="8"/>
        <v/>
      </c>
      <c r="B98" s="14"/>
      <c r="C98" s="14"/>
      <c r="D98" s="14"/>
      <c r="E98" s="14"/>
      <c r="F98" s="166"/>
      <c r="G98" s="173"/>
      <c r="H98" s="14"/>
      <c r="I98" s="14"/>
      <c r="J98" s="14"/>
      <c r="K98" s="166"/>
      <c r="L98" s="175"/>
      <c r="M98" s="171"/>
      <c r="N98" s="92"/>
      <c r="O98" s="92"/>
      <c r="P98" s="92"/>
      <c r="Q98" s="172"/>
      <c r="R98" s="176" t="str">
        <f>IFERROR(IF(COUNTIF(M98:Q98,M98)+COUNTIF(M98:Q98,N98)+COUNTIF(M98:Q98,O98)+COUNTIF(M98:Q98,P98)+COUNTIF(M98:Q98,Q98)-COUNT(M98:Q98)&lt;&gt;0,"學生班級重複",IF(COUNT(M98:Q98)=1,VLOOKUP(M98,'附件一之1-開班數'!$A$7:$B$66,2,0),IF(COUNT(M98:Q98)=2,VLOOKUP(M98,'附件一之1-開班數'!$A$7:$B$66,2,0)&amp;"、"&amp;VLOOKUP(N98,'附件一之1-開班數'!$A$7:$B$66,2,0),IF(COUNT(M98:Q98)=3,VLOOKUP(M98,'附件一之1-開班數'!$A$7:$B$66,2,0)&amp;"、"&amp;VLOOKUP(N98,'附件一之1-開班數'!$A$7:$B$66,2,0)&amp;"、"&amp;VLOOKUP(O98,'附件一之1-開班數'!$A$7:$B$66,2,0),IF(COUNT(M98:Q98)=4,VLOOKUP(M98,'附件一之1-開班數'!$A$7:$B$66,2,0)&amp;"、"&amp;VLOOKUP(N98,'附件一之1-開班數'!$A$7:$B$66,2,0)&amp;"、"&amp;VLOOKUP(O98,'附件一之1-開班數'!$A$7:$B$66,2,0)&amp;"、"&amp;VLOOKUP(P98,'附件一之1-開班數'!$A$7:$B$66,2,0),IF(COUNT(M98:Q98)=5,VLOOKUP(M98,'附件一之1-開班數'!$A$7:$B$66,2,0)&amp;"、"&amp;VLOOKUP(N98,'附件一之1-開班數'!$A$7:$B$66,2,0)&amp;"、"&amp;VLOOKUP(O98,'附件一之1-開班數'!$A$7:$B$66,2,0)&amp;"、"&amp;VLOOKUP(P98,'附件一之1-開班數'!$A$7:$B$66,2,0)&amp;"、"&amp;VLOOKUP(Q98,'附件一之1-開班數'!$A$7:$B$66,2,0),IF(D98="","","學生無班級"))))))),"有班級不存在,或跳格輸入")</f>
        <v/>
      </c>
      <c r="S98" s="10">
        <f t="shared" si="9"/>
        <v>1</v>
      </c>
      <c r="T98" s="10">
        <f t="shared" si="10"/>
        <v>1</v>
      </c>
      <c r="U98" s="10">
        <f t="shared" si="11"/>
        <v>1</v>
      </c>
      <c r="V98" s="10">
        <f t="shared" si="12"/>
        <v>1</v>
      </c>
      <c r="W98" s="10">
        <f t="shared" si="13"/>
        <v>3</v>
      </c>
      <c r="X98" s="10">
        <f t="shared" si="14"/>
        <v>3</v>
      </c>
      <c r="Y98" s="10">
        <f>IF(M98="",0,IF(K98=1,VLOOKUP(M98,'附件一之1-開班數'!$A$7:$V$66,7,FALSE),0))</f>
        <v>0</v>
      </c>
      <c r="Z98" s="10">
        <f>IF(N98="",0,IF(K98=1,VLOOKUP(N98,'附件一之1-開班數'!$A$7:$V$66,7,FALSE),0))</f>
        <v>0</v>
      </c>
      <c r="AA98" s="10">
        <f>IF(O98="",0,IF(K98=1,VLOOKUP(O98,'附件一之1-開班數'!$A$7:$V$66,7,FALSE),0))</f>
        <v>0</v>
      </c>
      <c r="AB98" s="10">
        <f>IF(P98="",0,IF(K98=1,VLOOKUP(P98,'附件一之1-開班數'!$A$7:$V$66,7,FALSE),0))</f>
        <v>0</v>
      </c>
      <c r="AC98" s="10">
        <f>IF(Q98="",0,IF(K98=1,VLOOKUP(Q98,'附件一之1-開班數'!$A$7:$V$66,7,FALSE),0))</f>
        <v>0</v>
      </c>
    </row>
    <row r="99" spans="1:29" x14ac:dyDescent="0.3">
      <c r="A99" s="128" t="str">
        <f t="shared" si="8"/>
        <v/>
      </c>
      <c r="B99" s="14"/>
      <c r="C99" s="14"/>
      <c r="D99" s="14"/>
      <c r="E99" s="14"/>
      <c r="F99" s="166"/>
      <c r="G99" s="173"/>
      <c r="H99" s="14"/>
      <c r="I99" s="14"/>
      <c r="J99" s="14"/>
      <c r="K99" s="166"/>
      <c r="L99" s="175"/>
      <c r="M99" s="171"/>
      <c r="N99" s="92"/>
      <c r="O99" s="92"/>
      <c r="P99" s="92"/>
      <c r="Q99" s="172"/>
      <c r="R99" s="176" t="str">
        <f>IFERROR(IF(COUNTIF(M99:Q99,M99)+COUNTIF(M99:Q99,N99)+COUNTIF(M99:Q99,O99)+COUNTIF(M99:Q99,P99)+COUNTIF(M99:Q99,Q99)-COUNT(M99:Q99)&lt;&gt;0,"學生班級重複",IF(COUNT(M99:Q99)=1,VLOOKUP(M99,'附件一之1-開班數'!$A$7:$B$66,2,0),IF(COUNT(M99:Q99)=2,VLOOKUP(M99,'附件一之1-開班數'!$A$7:$B$66,2,0)&amp;"、"&amp;VLOOKUP(N99,'附件一之1-開班數'!$A$7:$B$66,2,0),IF(COUNT(M99:Q99)=3,VLOOKUP(M99,'附件一之1-開班數'!$A$7:$B$66,2,0)&amp;"、"&amp;VLOOKUP(N99,'附件一之1-開班數'!$A$7:$B$66,2,0)&amp;"、"&amp;VLOOKUP(O99,'附件一之1-開班數'!$A$7:$B$66,2,0),IF(COUNT(M99:Q99)=4,VLOOKUP(M99,'附件一之1-開班數'!$A$7:$B$66,2,0)&amp;"、"&amp;VLOOKUP(N99,'附件一之1-開班數'!$A$7:$B$66,2,0)&amp;"、"&amp;VLOOKUP(O99,'附件一之1-開班數'!$A$7:$B$66,2,0)&amp;"、"&amp;VLOOKUP(P99,'附件一之1-開班數'!$A$7:$B$66,2,0),IF(COUNT(M99:Q99)=5,VLOOKUP(M99,'附件一之1-開班數'!$A$7:$B$66,2,0)&amp;"、"&amp;VLOOKUP(N99,'附件一之1-開班數'!$A$7:$B$66,2,0)&amp;"、"&amp;VLOOKUP(O99,'附件一之1-開班數'!$A$7:$B$66,2,0)&amp;"、"&amp;VLOOKUP(P99,'附件一之1-開班數'!$A$7:$B$66,2,0)&amp;"、"&amp;VLOOKUP(Q99,'附件一之1-開班數'!$A$7:$B$66,2,0),IF(D99="","","學生無班級"))))))),"有班級不存在,或跳格輸入")</f>
        <v/>
      </c>
      <c r="S99" s="10">
        <f t="shared" si="9"/>
        <v>1</v>
      </c>
      <c r="T99" s="10">
        <f t="shared" si="10"/>
        <v>1</v>
      </c>
      <c r="U99" s="10">
        <f t="shared" si="11"/>
        <v>1</v>
      </c>
      <c r="V99" s="10">
        <f t="shared" si="12"/>
        <v>1</v>
      </c>
      <c r="W99" s="10">
        <f t="shared" si="13"/>
        <v>3</v>
      </c>
      <c r="X99" s="10">
        <f t="shared" si="14"/>
        <v>3</v>
      </c>
      <c r="Y99" s="10">
        <f>IF(M99="",0,IF(K99=1,VLOOKUP(M99,'附件一之1-開班數'!$A$7:$V$66,7,FALSE),0))</f>
        <v>0</v>
      </c>
      <c r="Z99" s="10">
        <f>IF(N99="",0,IF(K99=1,VLOOKUP(N99,'附件一之1-開班數'!$A$7:$V$66,7,FALSE),0))</f>
        <v>0</v>
      </c>
      <c r="AA99" s="10">
        <f>IF(O99="",0,IF(K99=1,VLOOKUP(O99,'附件一之1-開班數'!$A$7:$V$66,7,FALSE),0))</f>
        <v>0</v>
      </c>
      <c r="AB99" s="10">
        <f>IF(P99="",0,IF(K99=1,VLOOKUP(P99,'附件一之1-開班數'!$A$7:$V$66,7,FALSE),0))</f>
        <v>0</v>
      </c>
      <c r="AC99" s="10">
        <f>IF(Q99="",0,IF(K99=1,VLOOKUP(Q99,'附件一之1-開班數'!$A$7:$V$66,7,FALSE),0))</f>
        <v>0</v>
      </c>
    </row>
    <row r="100" spans="1:29" x14ac:dyDescent="0.3">
      <c r="A100" s="128" t="str">
        <f t="shared" si="8"/>
        <v/>
      </c>
      <c r="B100" s="14"/>
      <c r="C100" s="14"/>
      <c r="D100" s="14"/>
      <c r="E100" s="14"/>
      <c r="F100" s="166"/>
      <c r="G100" s="173"/>
      <c r="H100" s="14"/>
      <c r="I100" s="14"/>
      <c r="J100" s="14"/>
      <c r="K100" s="166"/>
      <c r="L100" s="175"/>
      <c r="M100" s="171"/>
      <c r="N100" s="92"/>
      <c r="O100" s="92"/>
      <c r="P100" s="92"/>
      <c r="Q100" s="172"/>
      <c r="R100" s="176" t="str">
        <f>IFERROR(IF(COUNTIF(M100:Q100,M100)+COUNTIF(M100:Q100,N100)+COUNTIF(M100:Q100,O100)+COUNTIF(M100:Q100,P100)+COUNTIF(M100:Q100,Q100)-COUNT(M100:Q100)&lt;&gt;0,"學生班級重複",IF(COUNT(M100:Q100)=1,VLOOKUP(M100,'附件一之1-開班數'!$A$7:$B$66,2,0),IF(COUNT(M100:Q100)=2,VLOOKUP(M100,'附件一之1-開班數'!$A$7:$B$66,2,0)&amp;"、"&amp;VLOOKUP(N100,'附件一之1-開班數'!$A$7:$B$66,2,0),IF(COUNT(M100:Q100)=3,VLOOKUP(M100,'附件一之1-開班數'!$A$7:$B$66,2,0)&amp;"、"&amp;VLOOKUP(N100,'附件一之1-開班數'!$A$7:$B$66,2,0)&amp;"、"&amp;VLOOKUP(O100,'附件一之1-開班數'!$A$7:$B$66,2,0),IF(COUNT(M100:Q100)=4,VLOOKUP(M100,'附件一之1-開班數'!$A$7:$B$66,2,0)&amp;"、"&amp;VLOOKUP(N100,'附件一之1-開班數'!$A$7:$B$66,2,0)&amp;"、"&amp;VLOOKUP(O100,'附件一之1-開班數'!$A$7:$B$66,2,0)&amp;"、"&amp;VLOOKUP(P100,'附件一之1-開班數'!$A$7:$B$66,2,0),IF(COUNT(M100:Q100)=5,VLOOKUP(M100,'附件一之1-開班數'!$A$7:$B$66,2,0)&amp;"、"&amp;VLOOKUP(N100,'附件一之1-開班數'!$A$7:$B$66,2,0)&amp;"、"&amp;VLOOKUP(O100,'附件一之1-開班數'!$A$7:$B$66,2,0)&amp;"、"&amp;VLOOKUP(P100,'附件一之1-開班數'!$A$7:$B$66,2,0)&amp;"、"&amp;VLOOKUP(Q100,'附件一之1-開班數'!$A$7:$B$66,2,0),IF(D100="","","學生無班級"))))))),"有班級不存在,或跳格輸入")</f>
        <v/>
      </c>
      <c r="S100" s="10">
        <f t="shared" si="9"/>
        <v>1</v>
      </c>
      <c r="T100" s="10">
        <f t="shared" si="10"/>
        <v>1</v>
      </c>
      <c r="U100" s="10">
        <f t="shared" si="11"/>
        <v>1</v>
      </c>
      <c r="V100" s="10">
        <f t="shared" si="12"/>
        <v>1</v>
      </c>
      <c r="W100" s="10">
        <f t="shared" si="13"/>
        <v>3</v>
      </c>
      <c r="X100" s="10">
        <f t="shared" si="14"/>
        <v>3</v>
      </c>
      <c r="Y100" s="10">
        <f>IF(M100="",0,IF(K100=1,VLOOKUP(M100,'附件一之1-開班數'!$A$7:$V$66,7,FALSE),0))</f>
        <v>0</v>
      </c>
      <c r="Z100" s="10">
        <f>IF(N100="",0,IF(K100=1,VLOOKUP(N100,'附件一之1-開班數'!$A$7:$V$66,7,FALSE),0))</f>
        <v>0</v>
      </c>
      <c r="AA100" s="10">
        <f>IF(O100="",0,IF(K100=1,VLOOKUP(O100,'附件一之1-開班數'!$A$7:$V$66,7,FALSE),0))</f>
        <v>0</v>
      </c>
      <c r="AB100" s="10">
        <f>IF(P100="",0,IF(K100=1,VLOOKUP(P100,'附件一之1-開班數'!$A$7:$V$66,7,FALSE),0))</f>
        <v>0</v>
      </c>
      <c r="AC100" s="10">
        <f>IF(Q100="",0,IF(K100=1,VLOOKUP(Q100,'附件一之1-開班數'!$A$7:$V$66,7,FALSE),0))</f>
        <v>0</v>
      </c>
    </row>
    <row r="101" spans="1:29" x14ac:dyDescent="0.3">
      <c r="A101" s="128" t="str">
        <f t="shared" si="8"/>
        <v/>
      </c>
      <c r="B101" s="14"/>
      <c r="C101" s="14"/>
      <c r="D101" s="14"/>
      <c r="E101" s="14"/>
      <c r="F101" s="166"/>
      <c r="G101" s="173"/>
      <c r="H101" s="14"/>
      <c r="I101" s="14"/>
      <c r="J101" s="14"/>
      <c r="K101" s="166"/>
      <c r="L101" s="175"/>
      <c r="M101" s="171"/>
      <c r="N101" s="92"/>
      <c r="O101" s="92"/>
      <c r="P101" s="92"/>
      <c r="Q101" s="172"/>
      <c r="R101" s="176" t="str">
        <f>IFERROR(IF(COUNTIF(M101:Q101,M101)+COUNTIF(M101:Q101,N101)+COUNTIF(M101:Q101,O101)+COUNTIF(M101:Q101,P101)+COUNTIF(M101:Q101,Q101)-COUNT(M101:Q101)&lt;&gt;0,"學生班級重複",IF(COUNT(M101:Q101)=1,VLOOKUP(M101,'附件一之1-開班數'!$A$7:$B$66,2,0),IF(COUNT(M101:Q101)=2,VLOOKUP(M101,'附件一之1-開班數'!$A$7:$B$66,2,0)&amp;"、"&amp;VLOOKUP(N101,'附件一之1-開班數'!$A$7:$B$66,2,0),IF(COUNT(M101:Q101)=3,VLOOKUP(M101,'附件一之1-開班數'!$A$7:$B$66,2,0)&amp;"、"&amp;VLOOKUP(N101,'附件一之1-開班數'!$A$7:$B$66,2,0)&amp;"、"&amp;VLOOKUP(O101,'附件一之1-開班數'!$A$7:$B$66,2,0),IF(COUNT(M101:Q101)=4,VLOOKUP(M101,'附件一之1-開班數'!$A$7:$B$66,2,0)&amp;"、"&amp;VLOOKUP(N101,'附件一之1-開班數'!$A$7:$B$66,2,0)&amp;"、"&amp;VLOOKUP(O101,'附件一之1-開班數'!$A$7:$B$66,2,0)&amp;"、"&amp;VLOOKUP(P101,'附件一之1-開班數'!$A$7:$B$66,2,0),IF(COUNT(M101:Q101)=5,VLOOKUP(M101,'附件一之1-開班數'!$A$7:$B$66,2,0)&amp;"、"&amp;VLOOKUP(N101,'附件一之1-開班數'!$A$7:$B$66,2,0)&amp;"、"&amp;VLOOKUP(O101,'附件一之1-開班數'!$A$7:$B$66,2,0)&amp;"、"&amp;VLOOKUP(P101,'附件一之1-開班數'!$A$7:$B$66,2,0)&amp;"、"&amp;VLOOKUP(Q101,'附件一之1-開班數'!$A$7:$B$66,2,0),IF(D101="","","學生無班級"))))))),"有班級不存在,或跳格輸入")</f>
        <v/>
      </c>
      <c r="S101" s="10">
        <f t="shared" si="9"/>
        <v>1</v>
      </c>
      <c r="T101" s="10">
        <f t="shared" si="10"/>
        <v>1</v>
      </c>
      <c r="U101" s="10">
        <f t="shared" si="11"/>
        <v>1</v>
      </c>
      <c r="V101" s="10">
        <f t="shared" si="12"/>
        <v>1</v>
      </c>
      <c r="W101" s="10">
        <f t="shared" si="13"/>
        <v>3</v>
      </c>
      <c r="X101" s="10">
        <f t="shared" si="14"/>
        <v>3</v>
      </c>
      <c r="Y101" s="10">
        <f>IF(M101="",0,IF(K101=1,VLOOKUP(M101,'附件一之1-開班數'!$A$7:$V$66,7,FALSE),0))</f>
        <v>0</v>
      </c>
      <c r="Z101" s="10">
        <f>IF(N101="",0,IF(K101=1,VLOOKUP(N101,'附件一之1-開班數'!$A$7:$V$66,7,FALSE),0))</f>
        <v>0</v>
      </c>
      <c r="AA101" s="10">
        <f>IF(O101="",0,IF(K101=1,VLOOKUP(O101,'附件一之1-開班數'!$A$7:$V$66,7,FALSE),0))</f>
        <v>0</v>
      </c>
      <c r="AB101" s="10">
        <f>IF(P101="",0,IF(K101=1,VLOOKUP(P101,'附件一之1-開班數'!$A$7:$V$66,7,FALSE),0))</f>
        <v>0</v>
      </c>
      <c r="AC101" s="10">
        <f>IF(Q101="",0,IF(K101=1,VLOOKUP(Q101,'附件一之1-開班數'!$A$7:$V$66,7,FALSE),0))</f>
        <v>0</v>
      </c>
    </row>
    <row r="102" spans="1:29" x14ac:dyDescent="0.3">
      <c r="A102" s="128" t="str">
        <f t="shared" si="8"/>
        <v/>
      </c>
      <c r="B102" s="14"/>
      <c r="C102" s="14"/>
      <c r="D102" s="14"/>
      <c r="E102" s="14"/>
      <c r="F102" s="166"/>
      <c r="G102" s="173"/>
      <c r="H102" s="14"/>
      <c r="I102" s="14"/>
      <c r="J102" s="14"/>
      <c r="K102" s="166"/>
      <c r="L102" s="175"/>
      <c r="M102" s="171"/>
      <c r="N102" s="92"/>
      <c r="O102" s="92"/>
      <c r="P102" s="92"/>
      <c r="Q102" s="172"/>
      <c r="R102" s="176" t="str">
        <f>IFERROR(IF(COUNTIF(M102:Q102,M102)+COUNTIF(M102:Q102,N102)+COUNTIF(M102:Q102,O102)+COUNTIF(M102:Q102,P102)+COUNTIF(M102:Q102,Q102)-COUNT(M102:Q102)&lt;&gt;0,"學生班級重複",IF(COUNT(M102:Q102)=1,VLOOKUP(M102,'附件一之1-開班數'!$A$7:$B$66,2,0),IF(COUNT(M102:Q102)=2,VLOOKUP(M102,'附件一之1-開班數'!$A$7:$B$66,2,0)&amp;"、"&amp;VLOOKUP(N102,'附件一之1-開班數'!$A$7:$B$66,2,0),IF(COUNT(M102:Q102)=3,VLOOKUP(M102,'附件一之1-開班數'!$A$7:$B$66,2,0)&amp;"、"&amp;VLOOKUP(N102,'附件一之1-開班數'!$A$7:$B$66,2,0)&amp;"、"&amp;VLOOKUP(O102,'附件一之1-開班數'!$A$7:$B$66,2,0),IF(COUNT(M102:Q102)=4,VLOOKUP(M102,'附件一之1-開班數'!$A$7:$B$66,2,0)&amp;"、"&amp;VLOOKUP(N102,'附件一之1-開班數'!$A$7:$B$66,2,0)&amp;"、"&amp;VLOOKUP(O102,'附件一之1-開班數'!$A$7:$B$66,2,0)&amp;"、"&amp;VLOOKUP(P102,'附件一之1-開班數'!$A$7:$B$66,2,0),IF(COUNT(M102:Q102)=5,VLOOKUP(M102,'附件一之1-開班數'!$A$7:$B$66,2,0)&amp;"、"&amp;VLOOKUP(N102,'附件一之1-開班數'!$A$7:$B$66,2,0)&amp;"、"&amp;VLOOKUP(O102,'附件一之1-開班數'!$A$7:$B$66,2,0)&amp;"、"&amp;VLOOKUP(P102,'附件一之1-開班數'!$A$7:$B$66,2,0)&amp;"、"&amp;VLOOKUP(Q102,'附件一之1-開班數'!$A$7:$B$66,2,0),IF(D102="","","學生無班級"))))))),"有班級不存在,或跳格輸入")</f>
        <v/>
      </c>
      <c r="S102" s="10">
        <f t="shared" si="9"/>
        <v>1</v>
      </c>
      <c r="T102" s="10">
        <f t="shared" si="10"/>
        <v>1</v>
      </c>
      <c r="U102" s="10">
        <f t="shared" si="11"/>
        <v>1</v>
      </c>
      <c r="V102" s="10">
        <f t="shared" si="12"/>
        <v>1</v>
      </c>
      <c r="W102" s="10">
        <f t="shared" si="13"/>
        <v>3</v>
      </c>
      <c r="X102" s="10">
        <f t="shared" si="14"/>
        <v>3</v>
      </c>
      <c r="Y102" s="10">
        <f>IF(M102="",0,IF(K102=1,VLOOKUP(M102,'附件一之1-開班數'!$A$7:$V$66,7,FALSE),0))</f>
        <v>0</v>
      </c>
      <c r="Z102" s="10">
        <f>IF(N102="",0,IF(K102=1,VLOOKUP(N102,'附件一之1-開班數'!$A$7:$V$66,7,FALSE),0))</f>
        <v>0</v>
      </c>
      <c r="AA102" s="10">
        <f>IF(O102="",0,IF(K102=1,VLOOKUP(O102,'附件一之1-開班數'!$A$7:$V$66,7,FALSE),0))</f>
        <v>0</v>
      </c>
      <c r="AB102" s="10">
        <f>IF(P102="",0,IF(K102=1,VLOOKUP(P102,'附件一之1-開班數'!$A$7:$V$66,7,FALSE),0))</f>
        <v>0</v>
      </c>
      <c r="AC102" s="10">
        <f>IF(Q102="",0,IF(K102=1,VLOOKUP(Q102,'附件一之1-開班數'!$A$7:$V$66,7,FALSE),0))</f>
        <v>0</v>
      </c>
    </row>
    <row r="103" spans="1:29" x14ac:dyDescent="0.3">
      <c r="A103" s="128" t="str">
        <f t="shared" si="8"/>
        <v/>
      </c>
      <c r="B103" s="14"/>
      <c r="C103" s="14"/>
      <c r="D103" s="14"/>
      <c r="E103" s="14"/>
      <c r="F103" s="166"/>
      <c r="G103" s="173"/>
      <c r="H103" s="14"/>
      <c r="I103" s="14"/>
      <c r="J103" s="14"/>
      <c r="K103" s="166"/>
      <c r="L103" s="175"/>
      <c r="M103" s="171"/>
      <c r="N103" s="92"/>
      <c r="O103" s="92"/>
      <c r="P103" s="92"/>
      <c r="Q103" s="172"/>
      <c r="R103" s="176" t="str">
        <f>IFERROR(IF(COUNTIF(M103:Q103,M103)+COUNTIF(M103:Q103,N103)+COUNTIF(M103:Q103,O103)+COUNTIF(M103:Q103,P103)+COUNTIF(M103:Q103,Q103)-COUNT(M103:Q103)&lt;&gt;0,"學生班級重複",IF(COUNT(M103:Q103)=1,VLOOKUP(M103,'附件一之1-開班數'!$A$7:$B$66,2,0),IF(COUNT(M103:Q103)=2,VLOOKUP(M103,'附件一之1-開班數'!$A$7:$B$66,2,0)&amp;"、"&amp;VLOOKUP(N103,'附件一之1-開班數'!$A$7:$B$66,2,0),IF(COUNT(M103:Q103)=3,VLOOKUP(M103,'附件一之1-開班數'!$A$7:$B$66,2,0)&amp;"、"&amp;VLOOKUP(N103,'附件一之1-開班數'!$A$7:$B$66,2,0)&amp;"、"&amp;VLOOKUP(O103,'附件一之1-開班數'!$A$7:$B$66,2,0),IF(COUNT(M103:Q103)=4,VLOOKUP(M103,'附件一之1-開班數'!$A$7:$B$66,2,0)&amp;"、"&amp;VLOOKUP(N103,'附件一之1-開班數'!$A$7:$B$66,2,0)&amp;"、"&amp;VLOOKUP(O103,'附件一之1-開班數'!$A$7:$B$66,2,0)&amp;"、"&amp;VLOOKUP(P103,'附件一之1-開班數'!$A$7:$B$66,2,0),IF(COUNT(M103:Q103)=5,VLOOKUP(M103,'附件一之1-開班數'!$A$7:$B$66,2,0)&amp;"、"&amp;VLOOKUP(N103,'附件一之1-開班數'!$A$7:$B$66,2,0)&amp;"、"&amp;VLOOKUP(O103,'附件一之1-開班數'!$A$7:$B$66,2,0)&amp;"、"&amp;VLOOKUP(P103,'附件一之1-開班數'!$A$7:$B$66,2,0)&amp;"、"&amp;VLOOKUP(Q103,'附件一之1-開班數'!$A$7:$B$66,2,0),IF(D103="","","學生無班級"))))))),"有班級不存在,或跳格輸入")</f>
        <v/>
      </c>
      <c r="S103" s="10">
        <f t="shared" si="9"/>
        <v>1</v>
      </c>
      <c r="T103" s="10">
        <f t="shared" si="10"/>
        <v>1</v>
      </c>
      <c r="U103" s="10">
        <f t="shared" si="11"/>
        <v>1</v>
      </c>
      <c r="V103" s="10">
        <f t="shared" si="12"/>
        <v>1</v>
      </c>
      <c r="W103" s="10">
        <f t="shared" si="13"/>
        <v>3</v>
      </c>
      <c r="X103" s="10">
        <f t="shared" si="14"/>
        <v>3</v>
      </c>
      <c r="Y103" s="10">
        <f>IF(M103="",0,IF(K103=1,VLOOKUP(M103,'附件一之1-開班數'!$A$7:$V$66,7,FALSE),0))</f>
        <v>0</v>
      </c>
      <c r="Z103" s="10">
        <f>IF(N103="",0,IF(K103=1,VLOOKUP(N103,'附件一之1-開班數'!$A$7:$V$66,7,FALSE),0))</f>
        <v>0</v>
      </c>
      <c r="AA103" s="10">
        <f>IF(O103="",0,IF(K103=1,VLOOKUP(O103,'附件一之1-開班數'!$A$7:$V$66,7,FALSE),0))</f>
        <v>0</v>
      </c>
      <c r="AB103" s="10">
        <f>IF(P103="",0,IF(K103=1,VLOOKUP(P103,'附件一之1-開班數'!$A$7:$V$66,7,FALSE),0))</f>
        <v>0</v>
      </c>
      <c r="AC103" s="10">
        <f>IF(Q103="",0,IF(K103=1,VLOOKUP(Q103,'附件一之1-開班數'!$A$7:$V$66,7,FALSE),0))</f>
        <v>0</v>
      </c>
    </row>
    <row r="104" spans="1:29" x14ac:dyDescent="0.3">
      <c r="A104" s="128" t="str">
        <f t="shared" si="8"/>
        <v/>
      </c>
      <c r="B104" s="14"/>
      <c r="C104" s="14"/>
      <c r="D104" s="14"/>
      <c r="E104" s="14"/>
      <c r="F104" s="166"/>
      <c r="G104" s="173"/>
      <c r="H104" s="14"/>
      <c r="I104" s="14"/>
      <c r="J104" s="14"/>
      <c r="K104" s="166"/>
      <c r="L104" s="175"/>
      <c r="M104" s="171"/>
      <c r="N104" s="92"/>
      <c r="O104" s="92"/>
      <c r="P104" s="92"/>
      <c r="Q104" s="172"/>
      <c r="R104" s="176" t="str">
        <f>IFERROR(IF(COUNTIF(M104:Q104,M104)+COUNTIF(M104:Q104,N104)+COUNTIF(M104:Q104,O104)+COUNTIF(M104:Q104,P104)+COUNTIF(M104:Q104,Q104)-COUNT(M104:Q104)&lt;&gt;0,"學生班級重複",IF(COUNT(M104:Q104)=1,VLOOKUP(M104,'附件一之1-開班數'!$A$7:$B$66,2,0),IF(COUNT(M104:Q104)=2,VLOOKUP(M104,'附件一之1-開班數'!$A$7:$B$66,2,0)&amp;"、"&amp;VLOOKUP(N104,'附件一之1-開班數'!$A$7:$B$66,2,0),IF(COUNT(M104:Q104)=3,VLOOKUP(M104,'附件一之1-開班數'!$A$7:$B$66,2,0)&amp;"、"&amp;VLOOKUP(N104,'附件一之1-開班數'!$A$7:$B$66,2,0)&amp;"、"&amp;VLOOKUP(O104,'附件一之1-開班數'!$A$7:$B$66,2,0),IF(COUNT(M104:Q104)=4,VLOOKUP(M104,'附件一之1-開班數'!$A$7:$B$66,2,0)&amp;"、"&amp;VLOOKUP(N104,'附件一之1-開班數'!$A$7:$B$66,2,0)&amp;"、"&amp;VLOOKUP(O104,'附件一之1-開班數'!$A$7:$B$66,2,0)&amp;"、"&amp;VLOOKUP(P104,'附件一之1-開班數'!$A$7:$B$66,2,0),IF(COUNT(M104:Q104)=5,VLOOKUP(M104,'附件一之1-開班數'!$A$7:$B$66,2,0)&amp;"、"&amp;VLOOKUP(N104,'附件一之1-開班數'!$A$7:$B$66,2,0)&amp;"、"&amp;VLOOKUP(O104,'附件一之1-開班數'!$A$7:$B$66,2,0)&amp;"、"&amp;VLOOKUP(P104,'附件一之1-開班數'!$A$7:$B$66,2,0)&amp;"、"&amp;VLOOKUP(Q104,'附件一之1-開班數'!$A$7:$B$66,2,0),IF(D104="","","學生無班級"))))))),"有班級不存在,或跳格輸入")</f>
        <v/>
      </c>
      <c r="S104" s="10">
        <f t="shared" si="9"/>
        <v>1</v>
      </c>
      <c r="T104" s="10">
        <f t="shared" si="10"/>
        <v>1</v>
      </c>
      <c r="U104" s="10">
        <f t="shared" si="11"/>
        <v>1</v>
      </c>
      <c r="V104" s="10">
        <f t="shared" si="12"/>
        <v>1</v>
      </c>
      <c r="W104" s="10">
        <f t="shared" si="13"/>
        <v>3</v>
      </c>
      <c r="X104" s="10">
        <f t="shared" si="14"/>
        <v>3</v>
      </c>
      <c r="Y104" s="10">
        <f>IF(M104="",0,IF(K104=1,VLOOKUP(M104,'附件一之1-開班數'!$A$7:$V$66,7,FALSE),0))</f>
        <v>0</v>
      </c>
      <c r="Z104" s="10">
        <f>IF(N104="",0,IF(K104=1,VLOOKUP(N104,'附件一之1-開班數'!$A$7:$V$66,7,FALSE),0))</f>
        <v>0</v>
      </c>
      <c r="AA104" s="10">
        <f>IF(O104="",0,IF(K104=1,VLOOKUP(O104,'附件一之1-開班數'!$A$7:$V$66,7,FALSE),0))</f>
        <v>0</v>
      </c>
      <c r="AB104" s="10">
        <f>IF(P104="",0,IF(K104=1,VLOOKUP(P104,'附件一之1-開班數'!$A$7:$V$66,7,FALSE),0))</f>
        <v>0</v>
      </c>
      <c r="AC104" s="10">
        <f>IF(Q104="",0,IF(K104=1,VLOOKUP(Q104,'附件一之1-開班數'!$A$7:$V$66,7,FALSE),0))</f>
        <v>0</v>
      </c>
    </row>
    <row r="105" spans="1:29" x14ac:dyDescent="0.3">
      <c r="A105" s="128" t="str">
        <f t="shared" si="8"/>
        <v/>
      </c>
      <c r="B105" s="14"/>
      <c r="C105" s="14"/>
      <c r="D105" s="14"/>
      <c r="E105" s="14"/>
      <c r="F105" s="166"/>
      <c r="G105" s="173"/>
      <c r="H105" s="14"/>
      <c r="I105" s="14"/>
      <c r="J105" s="14"/>
      <c r="K105" s="166"/>
      <c r="L105" s="175"/>
      <c r="M105" s="171"/>
      <c r="N105" s="92"/>
      <c r="O105" s="92"/>
      <c r="P105" s="92"/>
      <c r="Q105" s="172"/>
      <c r="R105" s="176" t="str">
        <f>IFERROR(IF(COUNTIF(M105:Q105,M105)+COUNTIF(M105:Q105,N105)+COUNTIF(M105:Q105,O105)+COUNTIF(M105:Q105,P105)+COUNTIF(M105:Q105,Q105)-COUNT(M105:Q105)&lt;&gt;0,"學生班級重複",IF(COUNT(M105:Q105)=1,VLOOKUP(M105,'附件一之1-開班數'!$A$7:$B$66,2,0),IF(COUNT(M105:Q105)=2,VLOOKUP(M105,'附件一之1-開班數'!$A$7:$B$66,2,0)&amp;"、"&amp;VLOOKUP(N105,'附件一之1-開班數'!$A$7:$B$66,2,0),IF(COUNT(M105:Q105)=3,VLOOKUP(M105,'附件一之1-開班數'!$A$7:$B$66,2,0)&amp;"、"&amp;VLOOKUP(N105,'附件一之1-開班數'!$A$7:$B$66,2,0)&amp;"、"&amp;VLOOKUP(O105,'附件一之1-開班數'!$A$7:$B$66,2,0),IF(COUNT(M105:Q105)=4,VLOOKUP(M105,'附件一之1-開班數'!$A$7:$B$66,2,0)&amp;"、"&amp;VLOOKUP(N105,'附件一之1-開班數'!$A$7:$B$66,2,0)&amp;"、"&amp;VLOOKUP(O105,'附件一之1-開班數'!$A$7:$B$66,2,0)&amp;"、"&amp;VLOOKUP(P105,'附件一之1-開班數'!$A$7:$B$66,2,0),IF(COUNT(M105:Q105)=5,VLOOKUP(M105,'附件一之1-開班數'!$A$7:$B$66,2,0)&amp;"、"&amp;VLOOKUP(N105,'附件一之1-開班數'!$A$7:$B$66,2,0)&amp;"、"&amp;VLOOKUP(O105,'附件一之1-開班數'!$A$7:$B$66,2,0)&amp;"、"&amp;VLOOKUP(P105,'附件一之1-開班數'!$A$7:$B$66,2,0)&amp;"、"&amp;VLOOKUP(Q105,'附件一之1-開班數'!$A$7:$B$66,2,0),IF(D105="","","學生無班級"))))))),"有班級不存在,或跳格輸入")</f>
        <v/>
      </c>
      <c r="S105" s="10">
        <f t="shared" si="9"/>
        <v>1</v>
      </c>
      <c r="T105" s="10">
        <f t="shared" si="10"/>
        <v>1</v>
      </c>
      <c r="U105" s="10">
        <f t="shared" si="11"/>
        <v>1</v>
      </c>
      <c r="V105" s="10">
        <f t="shared" si="12"/>
        <v>1</v>
      </c>
      <c r="W105" s="10">
        <f t="shared" si="13"/>
        <v>3</v>
      </c>
      <c r="X105" s="10">
        <f t="shared" si="14"/>
        <v>3</v>
      </c>
      <c r="Y105" s="10">
        <f>IF(M105="",0,IF(K105=1,VLOOKUP(M105,'附件一之1-開班數'!$A$7:$V$66,7,FALSE),0))</f>
        <v>0</v>
      </c>
      <c r="Z105" s="10">
        <f>IF(N105="",0,IF(K105=1,VLOOKUP(N105,'附件一之1-開班數'!$A$7:$V$66,7,FALSE),0))</f>
        <v>0</v>
      </c>
      <c r="AA105" s="10">
        <f>IF(O105="",0,IF(K105=1,VLOOKUP(O105,'附件一之1-開班數'!$A$7:$V$66,7,FALSE),0))</f>
        <v>0</v>
      </c>
      <c r="AB105" s="10">
        <f>IF(P105="",0,IF(K105=1,VLOOKUP(P105,'附件一之1-開班數'!$A$7:$V$66,7,FALSE),0))</f>
        <v>0</v>
      </c>
      <c r="AC105" s="10">
        <f>IF(Q105="",0,IF(K105=1,VLOOKUP(Q105,'附件一之1-開班數'!$A$7:$V$66,7,FALSE),0))</f>
        <v>0</v>
      </c>
    </row>
    <row r="106" spans="1:29" x14ac:dyDescent="0.3">
      <c r="A106" s="128" t="str">
        <f t="shared" si="8"/>
        <v/>
      </c>
      <c r="B106" s="14"/>
      <c r="C106" s="14"/>
      <c r="D106" s="14"/>
      <c r="E106" s="14"/>
      <c r="F106" s="166"/>
      <c r="G106" s="173"/>
      <c r="H106" s="14"/>
      <c r="I106" s="14"/>
      <c r="J106" s="14"/>
      <c r="K106" s="166"/>
      <c r="L106" s="175"/>
      <c r="M106" s="171"/>
      <c r="N106" s="92"/>
      <c r="O106" s="92"/>
      <c r="P106" s="92"/>
      <c r="Q106" s="172"/>
      <c r="R106" s="176" t="str">
        <f>IFERROR(IF(COUNTIF(M106:Q106,M106)+COUNTIF(M106:Q106,N106)+COUNTIF(M106:Q106,O106)+COUNTIF(M106:Q106,P106)+COUNTIF(M106:Q106,Q106)-COUNT(M106:Q106)&lt;&gt;0,"學生班級重複",IF(COUNT(M106:Q106)=1,VLOOKUP(M106,'附件一之1-開班數'!$A$7:$B$66,2,0),IF(COUNT(M106:Q106)=2,VLOOKUP(M106,'附件一之1-開班數'!$A$7:$B$66,2,0)&amp;"、"&amp;VLOOKUP(N106,'附件一之1-開班數'!$A$7:$B$66,2,0),IF(COUNT(M106:Q106)=3,VLOOKUP(M106,'附件一之1-開班數'!$A$7:$B$66,2,0)&amp;"、"&amp;VLOOKUP(N106,'附件一之1-開班數'!$A$7:$B$66,2,0)&amp;"、"&amp;VLOOKUP(O106,'附件一之1-開班數'!$A$7:$B$66,2,0),IF(COUNT(M106:Q106)=4,VLOOKUP(M106,'附件一之1-開班數'!$A$7:$B$66,2,0)&amp;"、"&amp;VLOOKUP(N106,'附件一之1-開班數'!$A$7:$B$66,2,0)&amp;"、"&amp;VLOOKUP(O106,'附件一之1-開班數'!$A$7:$B$66,2,0)&amp;"、"&amp;VLOOKUP(P106,'附件一之1-開班數'!$A$7:$B$66,2,0),IF(COUNT(M106:Q106)=5,VLOOKUP(M106,'附件一之1-開班數'!$A$7:$B$66,2,0)&amp;"、"&amp;VLOOKUP(N106,'附件一之1-開班數'!$A$7:$B$66,2,0)&amp;"、"&amp;VLOOKUP(O106,'附件一之1-開班數'!$A$7:$B$66,2,0)&amp;"、"&amp;VLOOKUP(P106,'附件一之1-開班數'!$A$7:$B$66,2,0)&amp;"、"&amp;VLOOKUP(Q106,'附件一之1-開班數'!$A$7:$B$66,2,0),IF(D106="","","學生無班級"))))))),"有班級不存在,或跳格輸入")</f>
        <v/>
      </c>
      <c r="S106" s="10">
        <f t="shared" si="9"/>
        <v>1</v>
      </c>
      <c r="T106" s="10">
        <f t="shared" si="10"/>
        <v>1</v>
      </c>
      <c r="U106" s="10">
        <f t="shared" si="11"/>
        <v>1</v>
      </c>
      <c r="V106" s="10">
        <f t="shared" si="12"/>
        <v>1</v>
      </c>
      <c r="W106" s="10">
        <f t="shared" si="13"/>
        <v>3</v>
      </c>
      <c r="X106" s="10">
        <f t="shared" si="14"/>
        <v>3</v>
      </c>
      <c r="Y106" s="10">
        <f>IF(M106="",0,IF(K106=1,VLOOKUP(M106,'附件一之1-開班數'!$A$7:$V$66,7,FALSE),0))</f>
        <v>0</v>
      </c>
      <c r="Z106" s="10">
        <f>IF(N106="",0,IF(K106=1,VLOOKUP(N106,'附件一之1-開班數'!$A$7:$V$66,7,FALSE),0))</f>
        <v>0</v>
      </c>
      <c r="AA106" s="10">
        <f>IF(O106="",0,IF(K106=1,VLOOKUP(O106,'附件一之1-開班數'!$A$7:$V$66,7,FALSE),0))</f>
        <v>0</v>
      </c>
      <c r="AB106" s="10">
        <f>IF(P106="",0,IF(K106=1,VLOOKUP(P106,'附件一之1-開班數'!$A$7:$V$66,7,FALSE),0))</f>
        <v>0</v>
      </c>
      <c r="AC106" s="10">
        <f>IF(Q106="",0,IF(K106=1,VLOOKUP(Q106,'附件一之1-開班數'!$A$7:$V$66,7,FALSE),0))</f>
        <v>0</v>
      </c>
    </row>
    <row r="107" spans="1:29" x14ac:dyDescent="0.3">
      <c r="A107" s="128" t="str">
        <f t="shared" si="8"/>
        <v/>
      </c>
      <c r="B107" s="14"/>
      <c r="C107" s="14"/>
      <c r="D107" s="14"/>
      <c r="E107" s="14"/>
      <c r="F107" s="166"/>
      <c r="G107" s="173"/>
      <c r="H107" s="14"/>
      <c r="I107" s="14"/>
      <c r="J107" s="14"/>
      <c r="K107" s="166"/>
      <c r="L107" s="175"/>
      <c r="M107" s="171"/>
      <c r="N107" s="92"/>
      <c r="O107" s="92"/>
      <c r="P107" s="92"/>
      <c r="Q107" s="172"/>
      <c r="R107" s="176" t="str">
        <f>IFERROR(IF(COUNTIF(M107:Q107,M107)+COUNTIF(M107:Q107,N107)+COUNTIF(M107:Q107,O107)+COUNTIF(M107:Q107,P107)+COUNTIF(M107:Q107,Q107)-COUNT(M107:Q107)&lt;&gt;0,"學生班級重複",IF(COUNT(M107:Q107)=1,VLOOKUP(M107,'附件一之1-開班數'!$A$7:$B$66,2,0),IF(COUNT(M107:Q107)=2,VLOOKUP(M107,'附件一之1-開班數'!$A$7:$B$66,2,0)&amp;"、"&amp;VLOOKUP(N107,'附件一之1-開班數'!$A$7:$B$66,2,0),IF(COUNT(M107:Q107)=3,VLOOKUP(M107,'附件一之1-開班數'!$A$7:$B$66,2,0)&amp;"、"&amp;VLOOKUP(N107,'附件一之1-開班數'!$A$7:$B$66,2,0)&amp;"、"&amp;VLOOKUP(O107,'附件一之1-開班數'!$A$7:$B$66,2,0),IF(COUNT(M107:Q107)=4,VLOOKUP(M107,'附件一之1-開班數'!$A$7:$B$66,2,0)&amp;"、"&amp;VLOOKUP(N107,'附件一之1-開班數'!$A$7:$B$66,2,0)&amp;"、"&amp;VLOOKUP(O107,'附件一之1-開班數'!$A$7:$B$66,2,0)&amp;"、"&amp;VLOOKUP(P107,'附件一之1-開班數'!$A$7:$B$66,2,0),IF(COUNT(M107:Q107)=5,VLOOKUP(M107,'附件一之1-開班數'!$A$7:$B$66,2,0)&amp;"、"&amp;VLOOKUP(N107,'附件一之1-開班數'!$A$7:$B$66,2,0)&amp;"、"&amp;VLOOKUP(O107,'附件一之1-開班數'!$A$7:$B$66,2,0)&amp;"、"&amp;VLOOKUP(P107,'附件一之1-開班數'!$A$7:$B$66,2,0)&amp;"、"&amp;VLOOKUP(Q107,'附件一之1-開班數'!$A$7:$B$66,2,0),IF(D107="","","學生無班級"))))))),"有班級不存在,或跳格輸入")</f>
        <v/>
      </c>
      <c r="S107" s="10">
        <f t="shared" si="9"/>
        <v>1</v>
      </c>
      <c r="T107" s="10">
        <f t="shared" si="10"/>
        <v>1</v>
      </c>
      <c r="U107" s="10">
        <f t="shared" si="11"/>
        <v>1</v>
      </c>
      <c r="V107" s="10">
        <f t="shared" si="12"/>
        <v>1</v>
      </c>
      <c r="W107" s="10">
        <f t="shared" si="13"/>
        <v>3</v>
      </c>
      <c r="X107" s="10">
        <f t="shared" si="14"/>
        <v>3</v>
      </c>
      <c r="Y107" s="10">
        <f>IF(M107="",0,IF(K107=1,VLOOKUP(M107,'附件一之1-開班數'!$A$7:$V$66,7,FALSE),0))</f>
        <v>0</v>
      </c>
      <c r="Z107" s="10">
        <f>IF(N107="",0,IF(K107=1,VLOOKUP(N107,'附件一之1-開班數'!$A$7:$V$66,7,FALSE),0))</f>
        <v>0</v>
      </c>
      <c r="AA107" s="10">
        <f>IF(O107="",0,IF(K107=1,VLOOKUP(O107,'附件一之1-開班數'!$A$7:$V$66,7,FALSE),0))</f>
        <v>0</v>
      </c>
      <c r="AB107" s="10">
        <f>IF(P107="",0,IF(K107=1,VLOOKUP(P107,'附件一之1-開班數'!$A$7:$V$66,7,FALSE),0))</f>
        <v>0</v>
      </c>
      <c r="AC107" s="10">
        <f>IF(Q107="",0,IF(K107=1,VLOOKUP(Q107,'附件一之1-開班數'!$A$7:$V$66,7,FALSE),0))</f>
        <v>0</v>
      </c>
    </row>
    <row r="108" spans="1:29" x14ac:dyDescent="0.3">
      <c r="A108" s="128" t="str">
        <f t="shared" si="8"/>
        <v/>
      </c>
      <c r="B108" s="14"/>
      <c r="C108" s="14"/>
      <c r="D108" s="14"/>
      <c r="E108" s="14"/>
      <c r="F108" s="166"/>
      <c r="G108" s="173"/>
      <c r="H108" s="14"/>
      <c r="I108" s="14"/>
      <c r="J108" s="14"/>
      <c r="K108" s="166"/>
      <c r="L108" s="175"/>
      <c r="M108" s="171"/>
      <c r="N108" s="92"/>
      <c r="O108" s="92"/>
      <c r="P108" s="92"/>
      <c r="Q108" s="172"/>
      <c r="R108" s="176" t="str">
        <f>IFERROR(IF(COUNTIF(M108:Q108,M108)+COUNTIF(M108:Q108,N108)+COUNTIF(M108:Q108,O108)+COUNTIF(M108:Q108,P108)+COUNTIF(M108:Q108,Q108)-COUNT(M108:Q108)&lt;&gt;0,"學生班級重複",IF(COUNT(M108:Q108)=1,VLOOKUP(M108,'附件一之1-開班數'!$A$7:$B$66,2,0),IF(COUNT(M108:Q108)=2,VLOOKUP(M108,'附件一之1-開班數'!$A$7:$B$66,2,0)&amp;"、"&amp;VLOOKUP(N108,'附件一之1-開班數'!$A$7:$B$66,2,0),IF(COUNT(M108:Q108)=3,VLOOKUP(M108,'附件一之1-開班數'!$A$7:$B$66,2,0)&amp;"、"&amp;VLOOKUP(N108,'附件一之1-開班數'!$A$7:$B$66,2,0)&amp;"、"&amp;VLOOKUP(O108,'附件一之1-開班數'!$A$7:$B$66,2,0),IF(COUNT(M108:Q108)=4,VLOOKUP(M108,'附件一之1-開班數'!$A$7:$B$66,2,0)&amp;"、"&amp;VLOOKUP(N108,'附件一之1-開班數'!$A$7:$B$66,2,0)&amp;"、"&amp;VLOOKUP(O108,'附件一之1-開班數'!$A$7:$B$66,2,0)&amp;"、"&amp;VLOOKUP(P108,'附件一之1-開班數'!$A$7:$B$66,2,0),IF(COUNT(M108:Q108)=5,VLOOKUP(M108,'附件一之1-開班數'!$A$7:$B$66,2,0)&amp;"、"&amp;VLOOKUP(N108,'附件一之1-開班數'!$A$7:$B$66,2,0)&amp;"、"&amp;VLOOKUP(O108,'附件一之1-開班數'!$A$7:$B$66,2,0)&amp;"、"&amp;VLOOKUP(P108,'附件一之1-開班數'!$A$7:$B$66,2,0)&amp;"、"&amp;VLOOKUP(Q108,'附件一之1-開班數'!$A$7:$B$66,2,0),IF(D108="","","學生無班級"))))))),"有班級不存在,或跳格輸入")</f>
        <v/>
      </c>
      <c r="S108" s="10">
        <f t="shared" si="9"/>
        <v>1</v>
      </c>
      <c r="T108" s="10">
        <f t="shared" si="10"/>
        <v>1</v>
      </c>
      <c r="U108" s="10">
        <f t="shared" si="11"/>
        <v>1</v>
      </c>
      <c r="V108" s="10">
        <f t="shared" si="12"/>
        <v>1</v>
      </c>
      <c r="W108" s="10">
        <f t="shared" si="13"/>
        <v>3</v>
      </c>
      <c r="X108" s="10">
        <f t="shared" si="14"/>
        <v>3</v>
      </c>
      <c r="Y108" s="10">
        <f>IF(M108="",0,IF(K108=1,VLOOKUP(M108,'附件一之1-開班數'!$A$7:$V$66,7,FALSE),0))</f>
        <v>0</v>
      </c>
      <c r="Z108" s="10">
        <f>IF(N108="",0,IF(K108=1,VLOOKUP(N108,'附件一之1-開班數'!$A$7:$V$66,7,FALSE),0))</f>
        <v>0</v>
      </c>
      <c r="AA108" s="10">
        <f>IF(O108="",0,IF(K108=1,VLOOKUP(O108,'附件一之1-開班數'!$A$7:$V$66,7,FALSE),0))</f>
        <v>0</v>
      </c>
      <c r="AB108" s="10">
        <f>IF(P108="",0,IF(K108=1,VLOOKUP(P108,'附件一之1-開班數'!$A$7:$V$66,7,FALSE),0))</f>
        <v>0</v>
      </c>
      <c r="AC108" s="10">
        <f>IF(Q108="",0,IF(K108=1,VLOOKUP(Q108,'附件一之1-開班數'!$A$7:$V$66,7,FALSE),0))</f>
        <v>0</v>
      </c>
    </row>
    <row r="109" spans="1:29" x14ac:dyDescent="0.3">
      <c r="A109" s="128" t="str">
        <f t="shared" si="8"/>
        <v/>
      </c>
      <c r="B109" s="14"/>
      <c r="C109" s="14"/>
      <c r="D109" s="14"/>
      <c r="E109" s="14"/>
      <c r="F109" s="166"/>
      <c r="G109" s="173"/>
      <c r="H109" s="14"/>
      <c r="I109" s="14"/>
      <c r="J109" s="14"/>
      <c r="K109" s="166"/>
      <c r="L109" s="175"/>
      <c r="M109" s="171"/>
      <c r="N109" s="92"/>
      <c r="O109" s="92"/>
      <c r="P109" s="92"/>
      <c r="Q109" s="172"/>
      <c r="R109" s="176" t="str">
        <f>IFERROR(IF(COUNTIF(M109:Q109,M109)+COUNTIF(M109:Q109,N109)+COUNTIF(M109:Q109,O109)+COUNTIF(M109:Q109,P109)+COUNTIF(M109:Q109,Q109)-COUNT(M109:Q109)&lt;&gt;0,"學生班級重複",IF(COUNT(M109:Q109)=1,VLOOKUP(M109,'附件一之1-開班數'!$A$7:$B$66,2,0),IF(COUNT(M109:Q109)=2,VLOOKUP(M109,'附件一之1-開班數'!$A$7:$B$66,2,0)&amp;"、"&amp;VLOOKUP(N109,'附件一之1-開班數'!$A$7:$B$66,2,0),IF(COUNT(M109:Q109)=3,VLOOKUP(M109,'附件一之1-開班數'!$A$7:$B$66,2,0)&amp;"、"&amp;VLOOKUP(N109,'附件一之1-開班數'!$A$7:$B$66,2,0)&amp;"、"&amp;VLOOKUP(O109,'附件一之1-開班數'!$A$7:$B$66,2,0),IF(COUNT(M109:Q109)=4,VLOOKUP(M109,'附件一之1-開班數'!$A$7:$B$66,2,0)&amp;"、"&amp;VLOOKUP(N109,'附件一之1-開班數'!$A$7:$B$66,2,0)&amp;"、"&amp;VLOOKUP(O109,'附件一之1-開班數'!$A$7:$B$66,2,0)&amp;"、"&amp;VLOOKUP(P109,'附件一之1-開班數'!$A$7:$B$66,2,0),IF(COUNT(M109:Q109)=5,VLOOKUP(M109,'附件一之1-開班數'!$A$7:$B$66,2,0)&amp;"、"&amp;VLOOKUP(N109,'附件一之1-開班數'!$A$7:$B$66,2,0)&amp;"、"&amp;VLOOKUP(O109,'附件一之1-開班數'!$A$7:$B$66,2,0)&amp;"、"&amp;VLOOKUP(P109,'附件一之1-開班數'!$A$7:$B$66,2,0)&amp;"、"&amp;VLOOKUP(Q109,'附件一之1-開班數'!$A$7:$B$66,2,0),IF(D109="","","學生無班級"))))))),"有班級不存在,或跳格輸入")</f>
        <v/>
      </c>
      <c r="S109" s="10">
        <f t="shared" si="9"/>
        <v>1</v>
      </c>
      <c r="T109" s="10">
        <f t="shared" si="10"/>
        <v>1</v>
      </c>
      <c r="U109" s="10">
        <f t="shared" si="11"/>
        <v>1</v>
      </c>
      <c r="V109" s="10">
        <f t="shared" si="12"/>
        <v>1</v>
      </c>
      <c r="W109" s="10">
        <f t="shared" si="13"/>
        <v>3</v>
      </c>
      <c r="X109" s="10">
        <f t="shared" si="14"/>
        <v>3</v>
      </c>
      <c r="Y109" s="10">
        <f>IF(M109="",0,IF(K109=1,VLOOKUP(M109,'附件一之1-開班數'!$A$7:$V$66,7,FALSE),0))</f>
        <v>0</v>
      </c>
      <c r="Z109" s="10">
        <f>IF(N109="",0,IF(K109=1,VLOOKUP(N109,'附件一之1-開班數'!$A$7:$V$66,7,FALSE),0))</f>
        <v>0</v>
      </c>
      <c r="AA109" s="10">
        <f>IF(O109="",0,IF(K109=1,VLOOKUP(O109,'附件一之1-開班數'!$A$7:$V$66,7,FALSE),0))</f>
        <v>0</v>
      </c>
      <c r="AB109" s="10">
        <f>IF(P109="",0,IF(K109=1,VLOOKUP(P109,'附件一之1-開班數'!$A$7:$V$66,7,FALSE),0))</f>
        <v>0</v>
      </c>
      <c r="AC109" s="10">
        <f>IF(Q109="",0,IF(K109=1,VLOOKUP(Q109,'附件一之1-開班數'!$A$7:$V$66,7,FALSE),0))</f>
        <v>0</v>
      </c>
    </row>
    <row r="110" spans="1:29" x14ac:dyDescent="0.3">
      <c r="A110" s="128" t="str">
        <f t="shared" si="8"/>
        <v/>
      </c>
      <c r="B110" s="14"/>
      <c r="C110" s="14"/>
      <c r="D110" s="14"/>
      <c r="E110" s="14"/>
      <c r="F110" s="166"/>
      <c r="G110" s="173"/>
      <c r="H110" s="14"/>
      <c r="I110" s="14"/>
      <c r="J110" s="14"/>
      <c r="K110" s="166"/>
      <c r="L110" s="175"/>
      <c r="M110" s="171"/>
      <c r="N110" s="92"/>
      <c r="O110" s="92"/>
      <c r="P110" s="92"/>
      <c r="Q110" s="172"/>
      <c r="R110" s="176" t="str">
        <f>IFERROR(IF(COUNTIF(M110:Q110,M110)+COUNTIF(M110:Q110,N110)+COUNTIF(M110:Q110,O110)+COUNTIF(M110:Q110,P110)+COUNTIF(M110:Q110,Q110)-COUNT(M110:Q110)&lt;&gt;0,"學生班級重複",IF(COUNT(M110:Q110)=1,VLOOKUP(M110,'附件一之1-開班數'!$A$7:$B$66,2,0),IF(COUNT(M110:Q110)=2,VLOOKUP(M110,'附件一之1-開班數'!$A$7:$B$66,2,0)&amp;"、"&amp;VLOOKUP(N110,'附件一之1-開班數'!$A$7:$B$66,2,0),IF(COUNT(M110:Q110)=3,VLOOKUP(M110,'附件一之1-開班數'!$A$7:$B$66,2,0)&amp;"、"&amp;VLOOKUP(N110,'附件一之1-開班數'!$A$7:$B$66,2,0)&amp;"、"&amp;VLOOKUP(O110,'附件一之1-開班數'!$A$7:$B$66,2,0),IF(COUNT(M110:Q110)=4,VLOOKUP(M110,'附件一之1-開班數'!$A$7:$B$66,2,0)&amp;"、"&amp;VLOOKUP(N110,'附件一之1-開班數'!$A$7:$B$66,2,0)&amp;"、"&amp;VLOOKUP(O110,'附件一之1-開班數'!$A$7:$B$66,2,0)&amp;"、"&amp;VLOOKUP(P110,'附件一之1-開班數'!$A$7:$B$66,2,0),IF(COUNT(M110:Q110)=5,VLOOKUP(M110,'附件一之1-開班數'!$A$7:$B$66,2,0)&amp;"、"&amp;VLOOKUP(N110,'附件一之1-開班數'!$A$7:$B$66,2,0)&amp;"、"&amp;VLOOKUP(O110,'附件一之1-開班數'!$A$7:$B$66,2,0)&amp;"、"&amp;VLOOKUP(P110,'附件一之1-開班數'!$A$7:$B$66,2,0)&amp;"、"&amp;VLOOKUP(Q110,'附件一之1-開班數'!$A$7:$B$66,2,0),IF(D110="","","學生無班級"))))))),"有班級不存在,或跳格輸入")</f>
        <v/>
      </c>
      <c r="S110" s="10">
        <f t="shared" si="9"/>
        <v>1</v>
      </c>
      <c r="T110" s="10">
        <f t="shared" si="10"/>
        <v>1</v>
      </c>
      <c r="U110" s="10">
        <f t="shared" si="11"/>
        <v>1</v>
      </c>
      <c r="V110" s="10">
        <f t="shared" si="12"/>
        <v>1</v>
      </c>
      <c r="W110" s="10">
        <f t="shared" si="13"/>
        <v>3</v>
      </c>
      <c r="X110" s="10">
        <f t="shared" si="14"/>
        <v>3</v>
      </c>
      <c r="Y110" s="10">
        <f>IF(M110="",0,IF(K110=1,VLOOKUP(M110,'附件一之1-開班數'!$A$7:$V$66,7,FALSE),0))</f>
        <v>0</v>
      </c>
      <c r="Z110" s="10">
        <f>IF(N110="",0,IF(K110=1,VLOOKUP(N110,'附件一之1-開班數'!$A$7:$V$66,7,FALSE),0))</f>
        <v>0</v>
      </c>
      <c r="AA110" s="10">
        <f>IF(O110="",0,IF(K110=1,VLOOKUP(O110,'附件一之1-開班數'!$A$7:$V$66,7,FALSE),0))</f>
        <v>0</v>
      </c>
      <c r="AB110" s="10">
        <f>IF(P110="",0,IF(K110=1,VLOOKUP(P110,'附件一之1-開班數'!$A$7:$V$66,7,FALSE),0))</f>
        <v>0</v>
      </c>
      <c r="AC110" s="10">
        <f>IF(Q110="",0,IF(K110=1,VLOOKUP(Q110,'附件一之1-開班數'!$A$7:$V$66,7,FALSE),0))</f>
        <v>0</v>
      </c>
    </row>
    <row r="111" spans="1:29" x14ac:dyDescent="0.3">
      <c r="A111" s="128" t="str">
        <f t="shared" si="8"/>
        <v/>
      </c>
      <c r="B111" s="14"/>
      <c r="C111" s="14"/>
      <c r="D111" s="14"/>
      <c r="E111" s="14"/>
      <c r="F111" s="166"/>
      <c r="G111" s="173"/>
      <c r="H111" s="14"/>
      <c r="I111" s="14"/>
      <c r="J111" s="14"/>
      <c r="K111" s="166"/>
      <c r="L111" s="175"/>
      <c r="M111" s="171"/>
      <c r="N111" s="92"/>
      <c r="O111" s="92"/>
      <c r="P111" s="92"/>
      <c r="Q111" s="172"/>
      <c r="R111" s="176" t="str">
        <f>IFERROR(IF(COUNTIF(M111:Q111,M111)+COUNTIF(M111:Q111,N111)+COUNTIF(M111:Q111,O111)+COUNTIF(M111:Q111,P111)+COUNTIF(M111:Q111,Q111)-COUNT(M111:Q111)&lt;&gt;0,"學生班級重複",IF(COUNT(M111:Q111)=1,VLOOKUP(M111,'附件一之1-開班數'!$A$7:$B$66,2,0),IF(COUNT(M111:Q111)=2,VLOOKUP(M111,'附件一之1-開班數'!$A$7:$B$66,2,0)&amp;"、"&amp;VLOOKUP(N111,'附件一之1-開班數'!$A$7:$B$66,2,0),IF(COUNT(M111:Q111)=3,VLOOKUP(M111,'附件一之1-開班數'!$A$7:$B$66,2,0)&amp;"、"&amp;VLOOKUP(N111,'附件一之1-開班數'!$A$7:$B$66,2,0)&amp;"、"&amp;VLOOKUP(O111,'附件一之1-開班數'!$A$7:$B$66,2,0),IF(COUNT(M111:Q111)=4,VLOOKUP(M111,'附件一之1-開班數'!$A$7:$B$66,2,0)&amp;"、"&amp;VLOOKUP(N111,'附件一之1-開班數'!$A$7:$B$66,2,0)&amp;"、"&amp;VLOOKUP(O111,'附件一之1-開班數'!$A$7:$B$66,2,0)&amp;"、"&amp;VLOOKUP(P111,'附件一之1-開班數'!$A$7:$B$66,2,0),IF(COUNT(M111:Q111)=5,VLOOKUP(M111,'附件一之1-開班數'!$A$7:$B$66,2,0)&amp;"、"&amp;VLOOKUP(N111,'附件一之1-開班數'!$A$7:$B$66,2,0)&amp;"、"&amp;VLOOKUP(O111,'附件一之1-開班數'!$A$7:$B$66,2,0)&amp;"、"&amp;VLOOKUP(P111,'附件一之1-開班數'!$A$7:$B$66,2,0)&amp;"、"&amp;VLOOKUP(Q111,'附件一之1-開班數'!$A$7:$B$66,2,0),IF(D111="","","學生無班級"))))))),"有班級不存在,或跳格輸入")</f>
        <v/>
      </c>
      <c r="S111" s="10">
        <f t="shared" si="9"/>
        <v>1</v>
      </c>
      <c r="T111" s="10">
        <f t="shared" si="10"/>
        <v>1</v>
      </c>
      <c r="U111" s="10">
        <f t="shared" si="11"/>
        <v>1</v>
      </c>
      <c r="V111" s="10">
        <f t="shared" si="12"/>
        <v>1</v>
      </c>
      <c r="W111" s="10">
        <f t="shared" si="13"/>
        <v>3</v>
      </c>
      <c r="X111" s="10">
        <f t="shared" si="14"/>
        <v>3</v>
      </c>
      <c r="Y111" s="10">
        <f>IF(M111="",0,IF(K111=1,VLOOKUP(M111,'附件一之1-開班數'!$A$7:$V$66,7,FALSE),0))</f>
        <v>0</v>
      </c>
      <c r="Z111" s="10">
        <f>IF(N111="",0,IF(K111=1,VLOOKUP(N111,'附件一之1-開班數'!$A$7:$V$66,7,FALSE),0))</f>
        <v>0</v>
      </c>
      <c r="AA111" s="10">
        <f>IF(O111="",0,IF(K111=1,VLOOKUP(O111,'附件一之1-開班數'!$A$7:$V$66,7,FALSE),0))</f>
        <v>0</v>
      </c>
      <c r="AB111" s="10">
        <f>IF(P111="",0,IF(K111=1,VLOOKUP(P111,'附件一之1-開班數'!$A$7:$V$66,7,FALSE),0))</f>
        <v>0</v>
      </c>
      <c r="AC111" s="10">
        <f>IF(Q111="",0,IF(K111=1,VLOOKUP(Q111,'附件一之1-開班數'!$A$7:$V$66,7,FALSE),0))</f>
        <v>0</v>
      </c>
    </row>
    <row r="112" spans="1:29" x14ac:dyDescent="0.3">
      <c r="A112" s="128" t="str">
        <f t="shared" si="8"/>
        <v/>
      </c>
      <c r="B112" s="14"/>
      <c r="C112" s="14"/>
      <c r="D112" s="14"/>
      <c r="E112" s="14"/>
      <c r="F112" s="166"/>
      <c r="G112" s="173"/>
      <c r="H112" s="14"/>
      <c r="I112" s="14"/>
      <c r="J112" s="14"/>
      <c r="K112" s="166"/>
      <c r="L112" s="175"/>
      <c r="M112" s="171"/>
      <c r="N112" s="92"/>
      <c r="O112" s="92"/>
      <c r="P112" s="92"/>
      <c r="Q112" s="172"/>
      <c r="R112" s="176" t="str">
        <f>IFERROR(IF(COUNTIF(M112:Q112,M112)+COUNTIF(M112:Q112,N112)+COUNTIF(M112:Q112,O112)+COUNTIF(M112:Q112,P112)+COUNTIF(M112:Q112,Q112)-COUNT(M112:Q112)&lt;&gt;0,"學生班級重複",IF(COUNT(M112:Q112)=1,VLOOKUP(M112,'附件一之1-開班數'!$A$7:$B$66,2,0),IF(COUNT(M112:Q112)=2,VLOOKUP(M112,'附件一之1-開班數'!$A$7:$B$66,2,0)&amp;"、"&amp;VLOOKUP(N112,'附件一之1-開班數'!$A$7:$B$66,2,0),IF(COUNT(M112:Q112)=3,VLOOKUP(M112,'附件一之1-開班數'!$A$7:$B$66,2,0)&amp;"、"&amp;VLOOKUP(N112,'附件一之1-開班數'!$A$7:$B$66,2,0)&amp;"、"&amp;VLOOKUP(O112,'附件一之1-開班數'!$A$7:$B$66,2,0),IF(COUNT(M112:Q112)=4,VLOOKUP(M112,'附件一之1-開班數'!$A$7:$B$66,2,0)&amp;"、"&amp;VLOOKUP(N112,'附件一之1-開班數'!$A$7:$B$66,2,0)&amp;"、"&amp;VLOOKUP(O112,'附件一之1-開班數'!$A$7:$B$66,2,0)&amp;"、"&amp;VLOOKUP(P112,'附件一之1-開班數'!$A$7:$B$66,2,0),IF(COUNT(M112:Q112)=5,VLOOKUP(M112,'附件一之1-開班數'!$A$7:$B$66,2,0)&amp;"、"&amp;VLOOKUP(N112,'附件一之1-開班數'!$A$7:$B$66,2,0)&amp;"、"&amp;VLOOKUP(O112,'附件一之1-開班數'!$A$7:$B$66,2,0)&amp;"、"&amp;VLOOKUP(P112,'附件一之1-開班數'!$A$7:$B$66,2,0)&amp;"、"&amp;VLOOKUP(Q112,'附件一之1-開班數'!$A$7:$B$66,2,0),IF(D112="","","學生無班級"))))))),"有班級不存在,或跳格輸入")</f>
        <v/>
      </c>
      <c r="S112" s="10">
        <f t="shared" si="9"/>
        <v>1</v>
      </c>
      <c r="T112" s="10">
        <f t="shared" si="10"/>
        <v>1</v>
      </c>
      <c r="U112" s="10">
        <f t="shared" si="11"/>
        <v>1</v>
      </c>
      <c r="V112" s="10">
        <f t="shared" si="12"/>
        <v>1</v>
      </c>
      <c r="W112" s="10">
        <f t="shared" si="13"/>
        <v>3</v>
      </c>
      <c r="X112" s="10">
        <f t="shared" si="14"/>
        <v>3</v>
      </c>
      <c r="Y112" s="10">
        <f>IF(M112="",0,IF(K112=1,VLOOKUP(M112,'附件一之1-開班數'!$A$7:$V$66,7,FALSE),0))</f>
        <v>0</v>
      </c>
      <c r="Z112" s="10">
        <f>IF(N112="",0,IF(K112=1,VLOOKUP(N112,'附件一之1-開班數'!$A$7:$V$66,7,FALSE),0))</f>
        <v>0</v>
      </c>
      <c r="AA112" s="10">
        <f>IF(O112="",0,IF(K112=1,VLOOKUP(O112,'附件一之1-開班數'!$A$7:$V$66,7,FALSE),0))</f>
        <v>0</v>
      </c>
      <c r="AB112" s="10">
        <f>IF(P112="",0,IF(K112=1,VLOOKUP(P112,'附件一之1-開班數'!$A$7:$V$66,7,FALSE),0))</f>
        <v>0</v>
      </c>
      <c r="AC112" s="10">
        <f>IF(Q112="",0,IF(K112=1,VLOOKUP(Q112,'附件一之1-開班數'!$A$7:$V$66,7,FALSE),0))</f>
        <v>0</v>
      </c>
    </row>
    <row r="113" spans="1:29" x14ac:dyDescent="0.3">
      <c r="A113" s="128" t="str">
        <f t="shared" si="8"/>
        <v/>
      </c>
      <c r="B113" s="14"/>
      <c r="C113" s="14"/>
      <c r="D113" s="14"/>
      <c r="E113" s="14"/>
      <c r="F113" s="166"/>
      <c r="G113" s="173"/>
      <c r="H113" s="14"/>
      <c r="I113" s="14"/>
      <c r="J113" s="14"/>
      <c r="K113" s="166"/>
      <c r="L113" s="175"/>
      <c r="M113" s="171"/>
      <c r="N113" s="92"/>
      <c r="O113" s="92"/>
      <c r="P113" s="92"/>
      <c r="Q113" s="172"/>
      <c r="R113" s="176" t="str">
        <f>IFERROR(IF(COUNTIF(M113:Q113,M113)+COUNTIF(M113:Q113,N113)+COUNTIF(M113:Q113,O113)+COUNTIF(M113:Q113,P113)+COUNTIF(M113:Q113,Q113)-COUNT(M113:Q113)&lt;&gt;0,"學生班級重複",IF(COUNT(M113:Q113)=1,VLOOKUP(M113,'附件一之1-開班數'!$A$7:$B$66,2,0),IF(COUNT(M113:Q113)=2,VLOOKUP(M113,'附件一之1-開班數'!$A$7:$B$66,2,0)&amp;"、"&amp;VLOOKUP(N113,'附件一之1-開班數'!$A$7:$B$66,2,0),IF(COUNT(M113:Q113)=3,VLOOKUP(M113,'附件一之1-開班數'!$A$7:$B$66,2,0)&amp;"、"&amp;VLOOKUP(N113,'附件一之1-開班數'!$A$7:$B$66,2,0)&amp;"、"&amp;VLOOKUP(O113,'附件一之1-開班數'!$A$7:$B$66,2,0),IF(COUNT(M113:Q113)=4,VLOOKUP(M113,'附件一之1-開班數'!$A$7:$B$66,2,0)&amp;"、"&amp;VLOOKUP(N113,'附件一之1-開班數'!$A$7:$B$66,2,0)&amp;"、"&amp;VLOOKUP(O113,'附件一之1-開班數'!$A$7:$B$66,2,0)&amp;"、"&amp;VLOOKUP(P113,'附件一之1-開班數'!$A$7:$B$66,2,0),IF(COUNT(M113:Q113)=5,VLOOKUP(M113,'附件一之1-開班數'!$A$7:$B$66,2,0)&amp;"、"&amp;VLOOKUP(N113,'附件一之1-開班數'!$A$7:$B$66,2,0)&amp;"、"&amp;VLOOKUP(O113,'附件一之1-開班數'!$A$7:$B$66,2,0)&amp;"、"&amp;VLOOKUP(P113,'附件一之1-開班數'!$A$7:$B$66,2,0)&amp;"、"&amp;VLOOKUP(Q113,'附件一之1-開班數'!$A$7:$B$66,2,0),IF(D113="","","學生無班級"))))))),"有班級不存在,或跳格輸入")</f>
        <v/>
      </c>
      <c r="S113" s="10">
        <f t="shared" si="9"/>
        <v>1</v>
      </c>
      <c r="T113" s="10">
        <f t="shared" si="10"/>
        <v>1</v>
      </c>
      <c r="U113" s="10">
        <f t="shared" si="11"/>
        <v>1</v>
      </c>
      <c r="V113" s="10">
        <f t="shared" si="12"/>
        <v>1</v>
      </c>
      <c r="W113" s="10">
        <f t="shared" si="13"/>
        <v>3</v>
      </c>
      <c r="X113" s="10">
        <f t="shared" si="14"/>
        <v>3</v>
      </c>
      <c r="Y113" s="10">
        <f>IF(M113="",0,IF(K113=1,VLOOKUP(M113,'附件一之1-開班數'!$A$7:$V$66,7,FALSE),0))</f>
        <v>0</v>
      </c>
      <c r="Z113" s="10">
        <f>IF(N113="",0,IF(K113=1,VLOOKUP(N113,'附件一之1-開班數'!$A$7:$V$66,7,FALSE),0))</f>
        <v>0</v>
      </c>
      <c r="AA113" s="10">
        <f>IF(O113="",0,IF(K113=1,VLOOKUP(O113,'附件一之1-開班數'!$A$7:$V$66,7,FALSE),0))</f>
        <v>0</v>
      </c>
      <c r="AB113" s="10">
        <f>IF(P113="",0,IF(K113=1,VLOOKUP(P113,'附件一之1-開班數'!$A$7:$V$66,7,FALSE),0))</f>
        <v>0</v>
      </c>
      <c r="AC113" s="10">
        <f>IF(Q113="",0,IF(K113=1,VLOOKUP(Q113,'附件一之1-開班數'!$A$7:$V$66,7,FALSE),0))</f>
        <v>0</v>
      </c>
    </row>
    <row r="114" spans="1:29" x14ac:dyDescent="0.3">
      <c r="A114" s="128" t="str">
        <f t="shared" si="8"/>
        <v/>
      </c>
      <c r="B114" s="14"/>
      <c r="C114" s="14"/>
      <c r="D114" s="14"/>
      <c r="E114" s="14"/>
      <c r="F114" s="166"/>
      <c r="G114" s="173"/>
      <c r="H114" s="14"/>
      <c r="I114" s="14"/>
      <c r="J114" s="14"/>
      <c r="K114" s="166"/>
      <c r="L114" s="175"/>
      <c r="M114" s="171"/>
      <c r="N114" s="92"/>
      <c r="O114" s="92"/>
      <c r="P114" s="92"/>
      <c r="Q114" s="172"/>
      <c r="R114" s="176" t="str">
        <f>IFERROR(IF(COUNTIF(M114:Q114,M114)+COUNTIF(M114:Q114,N114)+COUNTIF(M114:Q114,O114)+COUNTIF(M114:Q114,P114)+COUNTIF(M114:Q114,Q114)-COUNT(M114:Q114)&lt;&gt;0,"學生班級重複",IF(COUNT(M114:Q114)=1,VLOOKUP(M114,'附件一之1-開班數'!$A$7:$B$66,2,0),IF(COUNT(M114:Q114)=2,VLOOKUP(M114,'附件一之1-開班數'!$A$7:$B$66,2,0)&amp;"、"&amp;VLOOKUP(N114,'附件一之1-開班數'!$A$7:$B$66,2,0),IF(COUNT(M114:Q114)=3,VLOOKUP(M114,'附件一之1-開班數'!$A$7:$B$66,2,0)&amp;"、"&amp;VLOOKUP(N114,'附件一之1-開班數'!$A$7:$B$66,2,0)&amp;"、"&amp;VLOOKUP(O114,'附件一之1-開班數'!$A$7:$B$66,2,0),IF(COUNT(M114:Q114)=4,VLOOKUP(M114,'附件一之1-開班數'!$A$7:$B$66,2,0)&amp;"、"&amp;VLOOKUP(N114,'附件一之1-開班數'!$A$7:$B$66,2,0)&amp;"、"&amp;VLOOKUP(O114,'附件一之1-開班數'!$A$7:$B$66,2,0)&amp;"、"&amp;VLOOKUP(P114,'附件一之1-開班數'!$A$7:$B$66,2,0),IF(COUNT(M114:Q114)=5,VLOOKUP(M114,'附件一之1-開班數'!$A$7:$B$66,2,0)&amp;"、"&amp;VLOOKUP(N114,'附件一之1-開班數'!$A$7:$B$66,2,0)&amp;"、"&amp;VLOOKUP(O114,'附件一之1-開班數'!$A$7:$B$66,2,0)&amp;"、"&amp;VLOOKUP(P114,'附件一之1-開班數'!$A$7:$B$66,2,0)&amp;"、"&amp;VLOOKUP(Q114,'附件一之1-開班數'!$A$7:$B$66,2,0),IF(D114="","","學生無班級"))))))),"有班級不存在,或跳格輸入")</f>
        <v/>
      </c>
      <c r="S114" s="10">
        <f t="shared" si="9"/>
        <v>1</v>
      </c>
      <c r="T114" s="10">
        <f t="shared" si="10"/>
        <v>1</v>
      </c>
      <c r="U114" s="10">
        <f t="shared" si="11"/>
        <v>1</v>
      </c>
      <c r="V114" s="10">
        <f t="shared" si="12"/>
        <v>1</v>
      </c>
      <c r="W114" s="10">
        <f t="shared" si="13"/>
        <v>3</v>
      </c>
      <c r="X114" s="10">
        <f t="shared" si="14"/>
        <v>3</v>
      </c>
      <c r="Y114" s="10">
        <f>IF(M114="",0,IF(K114=1,VLOOKUP(M114,'附件一之1-開班數'!$A$7:$V$66,7,FALSE),0))</f>
        <v>0</v>
      </c>
      <c r="Z114" s="10">
        <f>IF(N114="",0,IF(K114=1,VLOOKUP(N114,'附件一之1-開班數'!$A$7:$V$66,7,FALSE),0))</f>
        <v>0</v>
      </c>
      <c r="AA114" s="10">
        <f>IF(O114="",0,IF(K114=1,VLOOKUP(O114,'附件一之1-開班數'!$A$7:$V$66,7,FALSE),0))</f>
        <v>0</v>
      </c>
      <c r="AB114" s="10">
        <f>IF(P114="",0,IF(K114=1,VLOOKUP(P114,'附件一之1-開班數'!$A$7:$V$66,7,FALSE),0))</f>
        <v>0</v>
      </c>
      <c r="AC114" s="10">
        <f>IF(Q114="",0,IF(K114=1,VLOOKUP(Q114,'附件一之1-開班數'!$A$7:$V$66,7,FALSE),0))</f>
        <v>0</v>
      </c>
    </row>
    <row r="115" spans="1:29" x14ac:dyDescent="0.3">
      <c r="A115" s="128" t="str">
        <f t="shared" si="8"/>
        <v/>
      </c>
      <c r="B115" s="14"/>
      <c r="C115" s="14"/>
      <c r="D115" s="14"/>
      <c r="E115" s="14"/>
      <c r="F115" s="166"/>
      <c r="G115" s="173"/>
      <c r="H115" s="14"/>
      <c r="I115" s="14"/>
      <c r="J115" s="14"/>
      <c r="K115" s="166"/>
      <c r="L115" s="175"/>
      <c r="M115" s="171"/>
      <c r="N115" s="92"/>
      <c r="O115" s="92"/>
      <c r="P115" s="92"/>
      <c r="Q115" s="172"/>
      <c r="R115" s="176" t="str">
        <f>IFERROR(IF(COUNTIF(M115:Q115,M115)+COUNTIF(M115:Q115,N115)+COUNTIF(M115:Q115,O115)+COUNTIF(M115:Q115,P115)+COUNTIF(M115:Q115,Q115)-COUNT(M115:Q115)&lt;&gt;0,"學生班級重複",IF(COUNT(M115:Q115)=1,VLOOKUP(M115,'附件一之1-開班數'!$A$7:$B$66,2,0),IF(COUNT(M115:Q115)=2,VLOOKUP(M115,'附件一之1-開班數'!$A$7:$B$66,2,0)&amp;"、"&amp;VLOOKUP(N115,'附件一之1-開班數'!$A$7:$B$66,2,0),IF(COUNT(M115:Q115)=3,VLOOKUP(M115,'附件一之1-開班數'!$A$7:$B$66,2,0)&amp;"、"&amp;VLOOKUP(N115,'附件一之1-開班數'!$A$7:$B$66,2,0)&amp;"、"&amp;VLOOKUP(O115,'附件一之1-開班數'!$A$7:$B$66,2,0),IF(COUNT(M115:Q115)=4,VLOOKUP(M115,'附件一之1-開班數'!$A$7:$B$66,2,0)&amp;"、"&amp;VLOOKUP(N115,'附件一之1-開班數'!$A$7:$B$66,2,0)&amp;"、"&amp;VLOOKUP(O115,'附件一之1-開班數'!$A$7:$B$66,2,0)&amp;"、"&amp;VLOOKUP(P115,'附件一之1-開班數'!$A$7:$B$66,2,0),IF(COUNT(M115:Q115)=5,VLOOKUP(M115,'附件一之1-開班數'!$A$7:$B$66,2,0)&amp;"、"&amp;VLOOKUP(N115,'附件一之1-開班數'!$A$7:$B$66,2,0)&amp;"、"&amp;VLOOKUP(O115,'附件一之1-開班數'!$A$7:$B$66,2,0)&amp;"、"&amp;VLOOKUP(P115,'附件一之1-開班數'!$A$7:$B$66,2,0)&amp;"、"&amp;VLOOKUP(Q115,'附件一之1-開班數'!$A$7:$B$66,2,0),IF(D115="","","學生無班級"))))))),"有班級不存在,或跳格輸入")</f>
        <v/>
      </c>
      <c r="S115" s="10">
        <f t="shared" si="9"/>
        <v>1</v>
      </c>
      <c r="T115" s="10">
        <f t="shared" si="10"/>
        <v>1</v>
      </c>
      <c r="U115" s="10">
        <f t="shared" si="11"/>
        <v>1</v>
      </c>
      <c r="V115" s="10">
        <f t="shared" si="12"/>
        <v>1</v>
      </c>
      <c r="W115" s="10">
        <f t="shared" si="13"/>
        <v>3</v>
      </c>
      <c r="X115" s="10">
        <f t="shared" si="14"/>
        <v>3</v>
      </c>
      <c r="Y115" s="10">
        <f>IF(M115="",0,IF(K115=1,VLOOKUP(M115,'附件一之1-開班數'!$A$7:$V$66,7,FALSE),0))</f>
        <v>0</v>
      </c>
      <c r="Z115" s="10">
        <f>IF(N115="",0,IF(K115=1,VLOOKUP(N115,'附件一之1-開班數'!$A$7:$V$66,7,FALSE),0))</f>
        <v>0</v>
      </c>
      <c r="AA115" s="10">
        <f>IF(O115="",0,IF(K115=1,VLOOKUP(O115,'附件一之1-開班數'!$A$7:$V$66,7,FALSE),0))</f>
        <v>0</v>
      </c>
      <c r="AB115" s="10">
        <f>IF(P115="",0,IF(K115=1,VLOOKUP(P115,'附件一之1-開班數'!$A$7:$V$66,7,FALSE),0))</f>
        <v>0</v>
      </c>
      <c r="AC115" s="10">
        <f>IF(Q115="",0,IF(K115=1,VLOOKUP(Q115,'附件一之1-開班數'!$A$7:$V$66,7,FALSE),0))</f>
        <v>0</v>
      </c>
    </row>
    <row r="116" spans="1:29" x14ac:dyDescent="0.3">
      <c r="A116" s="128" t="str">
        <f t="shared" si="8"/>
        <v/>
      </c>
      <c r="B116" s="14"/>
      <c r="C116" s="14"/>
      <c r="D116" s="14"/>
      <c r="E116" s="14"/>
      <c r="F116" s="166"/>
      <c r="G116" s="173"/>
      <c r="H116" s="14"/>
      <c r="I116" s="14"/>
      <c r="J116" s="14"/>
      <c r="K116" s="166"/>
      <c r="L116" s="175"/>
      <c r="M116" s="171"/>
      <c r="N116" s="92"/>
      <c r="O116" s="92"/>
      <c r="P116" s="92"/>
      <c r="Q116" s="172"/>
      <c r="R116" s="176" t="str">
        <f>IFERROR(IF(COUNTIF(M116:Q116,M116)+COUNTIF(M116:Q116,N116)+COUNTIF(M116:Q116,O116)+COUNTIF(M116:Q116,P116)+COUNTIF(M116:Q116,Q116)-COUNT(M116:Q116)&lt;&gt;0,"學生班級重複",IF(COUNT(M116:Q116)=1,VLOOKUP(M116,'附件一之1-開班數'!$A$7:$B$66,2,0),IF(COUNT(M116:Q116)=2,VLOOKUP(M116,'附件一之1-開班數'!$A$7:$B$66,2,0)&amp;"、"&amp;VLOOKUP(N116,'附件一之1-開班數'!$A$7:$B$66,2,0),IF(COUNT(M116:Q116)=3,VLOOKUP(M116,'附件一之1-開班數'!$A$7:$B$66,2,0)&amp;"、"&amp;VLOOKUP(N116,'附件一之1-開班數'!$A$7:$B$66,2,0)&amp;"、"&amp;VLOOKUP(O116,'附件一之1-開班數'!$A$7:$B$66,2,0),IF(COUNT(M116:Q116)=4,VLOOKUP(M116,'附件一之1-開班數'!$A$7:$B$66,2,0)&amp;"、"&amp;VLOOKUP(N116,'附件一之1-開班數'!$A$7:$B$66,2,0)&amp;"、"&amp;VLOOKUP(O116,'附件一之1-開班數'!$A$7:$B$66,2,0)&amp;"、"&amp;VLOOKUP(P116,'附件一之1-開班數'!$A$7:$B$66,2,0),IF(COUNT(M116:Q116)=5,VLOOKUP(M116,'附件一之1-開班數'!$A$7:$B$66,2,0)&amp;"、"&amp;VLOOKUP(N116,'附件一之1-開班數'!$A$7:$B$66,2,0)&amp;"、"&amp;VLOOKUP(O116,'附件一之1-開班數'!$A$7:$B$66,2,0)&amp;"、"&amp;VLOOKUP(P116,'附件一之1-開班數'!$A$7:$B$66,2,0)&amp;"、"&amp;VLOOKUP(Q116,'附件一之1-開班數'!$A$7:$B$66,2,0),IF(D116="","","學生無班級"))))))),"有班級不存在,或跳格輸入")</f>
        <v/>
      </c>
      <c r="S116" s="10">
        <f t="shared" si="9"/>
        <v>1</v>
      </c>
      <c r="T116" s="10">
        <f t="shared" si="10"/>
        <v>1</v>
      </c>
      <c r="U116" s="10">
        <f t="shared" si="11"/>
        <v>1</v>
      </c>
      <c r="V116" s="10">
        <f t="shared" si="12"/>
        <v>1</v>
      </c>
      <c r="W116" s="10">
        <f t="shared" si="13"/>
        <v>3</v>
      </c>
      <c r="X116" s="10">
        <f t="shared" si="14"/>
        <v>3</v>
      </c>
      <c r="Y116" s="10">
        <f>IF(M116="",0,IF(K116=1,VLOOKUP(M116,'附件一之1-開班數'!$A$7:$V$66,7,FALSE),0))</f>
        <v>0</v>
      </c>
      <c r="Z116" s="10">
        <f>IF(N116="",0,IF(K116=1,VLOOKUP(N116,'附件一之1-開班數'!$A$7:$V$66,7,FALSE),0))</f>
        <v>0</v>
      </c>
      <c r="AA116" s="10">
        <f>IF(O116="",0,IF(K116=1,VLOOKUP(O116,'附件一之1-開班數'!$A$7:$V$66,7,FALSE),0))</f>
        <v>0</v>
      </c>
      <c r="AB116" s="10">
        <f>IF(P116="",0,IF(K116=1,VLOOKUP(P116,'附件一之1-開班數'!$A$7:$V$66,7,FALSE),0))</f>
        <v>0</v>
      </c>
      <c r="AC116" s="10">
        <f>IF(Q116="",0,IF(K116=1,VLOOKUP(Q116,'附件一之1-開班數'!$A$7:$V$66,7,FALSE),0))</f>
        <v>0</v>
      </c>
    </row>
    <row r="117" spans="1:29" x14ac:dyDescent="0.3">
      <c r="A117" s="128" t="str">
        <f t="shared" si="8"/>
        <v/>
      </c>
      <c r="B117" s="14"/>
      <c r="C117" s="14"/>
      <c r="D117" s="14"/>
      <c r="E117" s="14"/>
      <c r="F117" s="166"/>
      <c r="G117" s="173"/>
      <c r="H117" s="14"/>
      <c r="I117" s="14"/>
      <c r="J117" s="14"/>
      <c r="K117" s="166"/>
      <c r="L117" s="175"/>
      <c r="M117" s="171"/>
      <c r="N117" s="92"/>
      <c r="O117" s="92"/>
      <c r="P117" s="92"/>
      <c r="Q117" s="172"/>
      <c r="R117" s="176" t="str">
        <f>IFERROR(IF(COUNTIF(M117:Q117,M117)+COUNTIF(M117:Q117,N117)+COUNTIF(M117:Q117,O117)+COUNTIF(M117:Q117,P117)+COUNTIF(M117:Q117,Q117)-COUNT(M117:Q117)&lt;&gt;0,"學生班級重複",IF(COUNT(M117:Q117)=1,VLOOKUP(M117,'附件一之1-開班數'!$A$7:$B$66,2,0),IF(COUNT(M117:Q117)=2,VLOOKUP(M117,'附件一之1-開班數'!$A$7:$B$66,2,0)&amp;"、"&amp;VLOOKUP(N117,'附件一之1-開班數'!$A$7:$B$66,2,0),IF(COUNT(M117:Q117)=3,VLOOKUP(M117,'附件一之1-開班數'!$A$7:$B$66,2,0)&amp;"、"&amp;VLOOKUP(N117,'附件一之1-開班數'!$A$7:$B$66,2,0)&amp;"、"&amp;VLOOKUP(O117,'附件一之1-開班數'!$A$7:$B$66,2,0),IF(COUNT(M117:Q117)=4,VLOOKUP(M117,'附件一之1-開班數'!$A$7:$B$66,2,0)&amp;"、"&amp;VLOOKUP(N117,'附件一之1-開班數'!$A$7:$B$66,2,0)&amp;"、"&amp;VLOOKUP(O117,'附件一之1-開班數'!$A$7:$B$66,2,0)&amp;"、"&amp;VLOOKUP(P117,'附件一之1-開班數'!$A$7:$B$66,2,0),IF(COUNT(M117:Q117)=5,VLOOKUP(M117,'附件一之1-開班數'!$A$7:$B$66,2,0)&amp;"、"&amp;VLOOKUP(N117,'附件一之1-開班數'!$A$7:$B$66,2,0)&amp;"、"&amp;VLOOKUP(O117,'附件一之1-開班數'!$A$7:$B$66,2,0)&amp;"、"&amp;VLOOKUP(P117,'附件一之1-開班數'!$A$7:$B$66,2,0)&amp;"、"&amp;VLOOKUP(Q117,'附件一之1-開班數'!$A$7:$B$66,2,0),IF(D117="","","學生無班級"))))))),"有班級不存在,或跳格輸入")</f>
        <v/>
      </c>
      <c r="S117" s="10">
        <f t="shared" si="9"/>
        <v>1</v>
      </c>
      <c r="T117" s="10">
        <f t="shared" si="10"/>
        <v>1</v>
      </c>
      <c r="U117" s="10">
        <f t="shared" si="11"/>
        <v>1</v>
      </c>
      <c r="V117" s="10">
        <f t="shared" si="12"/>
        <v>1</v>
      </c>
      <c r="W117" s="10">
        <f t="shared" si="13"/>
        <v>3</v>
      </c>
      <c r="X117" s="10">
        <f t="shared" si="14"/>
        <v>3</v>
      </c>
      <c r="Y117" s="10">
        <f>IF(M117="",0,IF(K117=1,VLOOKUP(M117,'附件一之1-開班數'!$A$7:$V$66,7,FALSE),0))</f>
        <v>0</v>
      </c>
      <c r="Z117" s="10">
        <f>IF(N117="",0,IF(K117=1,VLOOKUP(N117,'附件一之1-開班數'!$A$7:$V$66,7,FALSE),0))</f>
        <v>0</v>
      </c>
      <c r="AA117" s="10">
        <f>IF(O117="",0,IF(K117=1,VLOOKUP(O117,'附件一之1-開班數'!$A$7:$V$66,7,FALSE),0))</f>
        <v>0</v>
      </c>
      <c r="AB117" s="10">
        <f>IF(P117="",0,IF(K117=1,VLOOKUP(P117,'附件一之1-開班數'!$A$7:$V$66,7,FALSE),0))</f>
        <v>0</v>
      </c>
      <c r="AC117" s="10">
        <f>IF(Q117="",0,IF(K117=1,VLOOKUP(Q117,'附件一之1-開班數'!$A$7:$V$66,7,FALSE),0))</f>
        <v>0</v>
      </c>
    </row>
    <row r="118" spans="1:29" x14ac:dyDescent="0.3">
      <c r="A118" s="128" t="str">
        <f t="shared" si="8"/>
        <v/>
      </c>
      <c r="B118" s="14"/>
      <c r="C118" s="14"/>
      <c r="D118" s="14"/>
      <c r="E118" s="14"/>
      <c r="F118" s="166"/>
      <c r="G118" s="173"/>
      <c r="H118" s="14"/>
      <c r="I118" s="14"/>
      <c r="J118" s="14"/>
      <c r="K118" s="166"/>
      <c r="L118" s="175"/>
      <c r="M118" s="171"/>
      <c r="N118" s="92"/>
      <c r="O118" s="92"/>
      <c r="P118" s="92"/>
      <c r="Q118" s="172"/>
      <c r="R118" s="176" t="str">
        <f>IFERROR(IF(COUNTIF(M118:Q118,M118)+COUNTIF(M118:Q118,N118)+COUNTIF(M118:Q118,O118)+COUNTIF(M118:Q118,P118)+COUNTIF(M118:Q118,Q118)-COUNT(M118:Q118)&lt;&gt;0,"學生班級重複",IF(COUNT(M118:Q118)=1,VLOOKUP(M118,'附件一之1-開班數'!$A$7:$B$66,2,0),IF(COUNT(M118:Q118)=2,VLOOKUP(M118,'附件一之1-開班數'!$A$7:$B$66,2,0)&amp;"、"&amp;VLOOKUP(N118,'附件一之1-開班數'!$A$7:$B$66,2,0),IF(COUNT(M118:Q118)=3,VLOOKUP(M118,'附件一之1-開班數'!$A$7:$B$66,2,0)&amp;"、"&amp;VLOOKUP(N118,'附件一之1-開班數'!$A$7:$B$66,2,0)&amp;"、"&amp;VLOOKUP(O118,'附件一之1-開班數'!$A$7:$B$66,2,0),IF(COUNT(M118:Q118)=4,VLOOKUP(M118,'附件一之1-開班數'!$A$7:$B$66,2,0)&amp;"、"&amp;VLOOKUP(N118,'附件一之1-開班數'!$A$7:$B$66,2,0)&amp;"、"&amp;VLOOKUP(O118,'附件一之1-開班數'!$A$7:$B$66,2,0)&amp;"、"&amp;VLOOKUP(P118,'附件一之1-開班數'!$A$7:$B$66,2,0),IF(COUNT(M118:Q118)=5,VLOOKUP(M118,'附件一之1-開班數'!$A$7:$B$66,2,0)&amp;"、"&amp;VLOOKUP(N118,'附件一之1-開班數'!$A$7:$B$66,2,0)&amp;"、"&amp;VLOOKUP(O118,'附件一之1-開班數'!$A$7:$B$66,2,0)&amp;"、"&amp;VLOOKUP(P118,'附件一之1-開班數'!$A$7:$B$66,2,0)&amp;"、"&amp;VLOOKUP(Q118,'附件一之1-開班數'!$A$7:$B$66,2,0),IF(D118="","","學生無班級"))))))),"有班級不存在,或跳格輸入")</f>
        <v/>
      </c>
      <c r="S118" s="10">
        <f t="shared" si="9"/>
        <v>1</v>
      </c>
      <c r="T118" s="10">
        <f t="shared" si="10"/>
        <v>1</v>
      </c>
      <c r="U118" s="10">
        <f t="shared" si="11"/>
        <v>1</v>
      </c>
      <c r="V118" s="10">
        <f t="shared" si="12"/>
        <v>1</v>
      </c>
      <c r="W118" s="10">
        <f t="shared" si="13"/>
        <v>3</v>
      </c>
      <c r="X118" s="10">
        <f t="shared" si="14"/>
        <v>3</v>
      </c>
      <c r="Y118" s="10">
        <f>IF(M118="",0,IF(K118=1,VLOOKUP(M118,'附件一之1-開班數'!$A$7:$V$66,7,FALSE),0))</f>
        <v>0</v>
      </c>
      <c r="Z118" s="10">
        <f>IF(N118="",0,IF(K118=1,VLOOKUP(N118,'附件一之1-開班數'!$A$7:$V$66,7,FALSE),0))</f>
        <v>0</v>
      </c>
      <c r="AA118" s="10">
        <f>IF(O118="",0,IF(K118=1,VLOOKUP(O118,'附件一之1-開班數'!$A$7:$V$66,7,FALSE),0))</f>
        <v>0</v>
      </c>
      <c r="AB118" s="10">
        <f>IF(P118="",0,IF(K118=1,VLOOKUP(P118,'附件一之1-開班數'!$A$7:$V$66,7,FALSE),0))</f>
        <v>0</v>
      </c>
      <c r="AC118" s="10">
        <f>IF(Q118="",0,IF(K118=1,VLOOKUP(Q118,'附件一之1-開班數'!$A$7:$V$66,7,FALSE),0))</f>
        <v>0</v>
      </c>
    </row>
    <row r="119" spans="1:29" x14ac:dyDescent="0.3">
      <c r="A119" s="128" t="str">
        <f t="shared" si="8"/>
        <v/>
      </c>
      <c r="B119" s="14"/>
      <c r="C119" s="14"/>
      <c r="D119" s="14"/>
      <c r="E119" s="14"/>
      <c r="F119" s="166"/>
      <c r="G119" s="173"/>
      <c r="H119" s="14"/>
      <c r="I119" s="14"/>
      <c r="J119" s="14"/>
      <c r="K119" s="166"/>
      <c r="L119" s="175"/>
      <c r="M119" s="171"/>
      <c r="N119" s="92"/>
      <c r="O119" s="92"/>
      <c r="P119" s="92"/>
      <c r="Q119" s="172"/>
      <c r="R119" s="176" t="str">
        <f>IFERROR(IF(COUNTIF(M119:Q119,M119)+COUNTIF(M119:Q119,N119)+COUNTIF(M119:Q119,O119)+COUNTIF(M119:Q119,P119)+COUNTIF(M119:Q119,Q119)-COUNT(M119:Q119)&lt;&gt;0,"學生班級重複",IF(COUNT(M119:Q119)=1,VLOOKUP(M119,'附件一之1-開班數'!$A$7:$B$66,2,0),IF(COUNT(M119:Q119)=2,VLOOKUP(M119,'附件一之1-開班數'!$A$7:$B$66,2,0)&amp;"、"&amp;VLOOKUP(N119,'附件一之1-開班數'!$A$7:$B$66,2,0),IF(COUNT(M119:Q119)=3,VLOOKUP(M119,'附件一之1-開班數'!$A$7:$B$66,2,0)&amp;"、"&amp;VLOOKUP(N119,'附件一之1-開班數'!$A$7:$B$66,2,0)&amp;"、"&amp;VLOOKUP(O119,'附件一之1-開班數'!$A$7:$B$66,2,0),IF(COUNT(M119:Q119)=4,VLOOKUP(M119,'附件一之1-開班數'!$A$7:$B$66,2,0)&amp;"、"&amp;VLOOKUP(N119,'附件一之1-開班數'!$A$7:$B$66,2,0)&amp;"、"&amp;VLOOKUP(O119,'附件一之1-開班數'!$A$7:$B$66,2,0)&amp;"、"&amp;VLOOKUP(P119,'附件一之1-開班數'!$A$7:$B$66,2,0),IF(COUNT(M119:Q119)=5,VLOOKUP(M119,'附件一之1-開班數'!$A$7:$B$66,2,0)&amp;"、"&amp;VLOOKUP(N119,'附件一之1-開班數'!$A$7:$B$66,2,0)&amp;"、"&amp;VLOOKUP(O119,'附件一之1-開班數'!$A$7:$B$66,2,0)&amp;"、"&amp;VLOOKUP(P119,'附件一之1-開班數'!$A$7:$B$66,2,0)&amp;"、"&amp;VLOOKUP(Q119,'附件一之1-開班數'!$A$7:$B$66,2,0),IF(D119="","","學生無班級"))))))),"有班級不存在,或跳格輸入")</f>
        <v/>
      </c>
      <c r="S119" s="10">
        <f t="shared" si="9"/>
        <v>1</v>
      </c>
      <c r="T119" s="10">
        <f t="shared" si="10"/>
        <v>1</v>
      </c>
      <c r="U119" s="10">
        <f t="shared" si="11"/>
        <v>1</v>
      </c>
      <c r="V119" s="10">
        <f t="shared" si="12"/>
        <v>1</v>
      </c>
      <c r="W119" s="10">
        <f t="shared" si="13"/>
        <v>3</v>
      </c>
      <c r="X119" s="10">
        <f t="shared" si="14"/>
        <v>3</v>
      </c>
      <c r="Y119" s="10">
        <f>IF(M119="",0,IF(K119=1,VLOOKUP(M119,'附件一之1-開班數'!$A$7:$V$66,7,FALSE),0))</f>
        <v>0</v>
      </c>
      <c r="Z119" s="10">
        <f>IF(N119="",0,IF(K119=1,VLOOKUP(N119,'附件一之1-開班數'!$A$7:$V$66,7,FALSE),0))</f>
        <v>0</v>
      </c>
      <c r="AA119" s="10">
        <f>IF(O119="",0,IF(K119=1,VLOOKUP(O119,'附件一之1-開班數'!$A$7:$V$66,7,FALSE),0))</f>
        <v>0</v>
      </c>
      <c r="AB119" s="10">
        <f>IF(P119="",0,IF(K119=1,VLOOKUP(P119,'附件一之1-開班數'!$A$7:$V$66,7,FALSE),0))</f>
        <v>0</v>
      </c>
      <c r="AC119" s="10">
        <f>IF(Q119="",0,IF(K119=1,VLOOKUP(Q119,'附件一之1-開班數'!$A$7:$V$66,7,FALSE),0))</f>
        <v>0</v>
      </c>
    </row>
    <row r="120" spans="1:29" x14ac:dyDescent="0.3">
      <c r="A120" s="128" t="str">
        <f t="shared" si="8"/>
        <v/>
      </c>
      <c r="B120" s="14"/>
      <c r="C120" s="14"/>
      <c r="D120" s="14"/>
      <c r="E120" s="14"/>
      <c r="F120" s="166"/>
      <c r="G120" s="173"/>
      <c r="H120" s="14"/>
      <c r="I120" s="14"/>
      <c r="J120" s="14"/>
      <c r="K120" s="166"/>
      <c r="L120" s="175"/>
      <c r="M120" s="171"/>
      <c r="N120" s="92"/>
      <c r="O120" s="92"/>
      <c r="P120" s="92"/>
      <c r="Q120" s="172"/>
      <c r="R120" s="176" t="str">
        <f>IFERROR(IF(COUNTIF(M120:Q120,M120)+COUNTIF(M120:Q120,N120)+COUNTIF(M120:Q120,O120)+COUNTIF(M120:Q120,P120)+COUNTIF(M120:Q120,Q120)-COUNT(M120:Q120)&lt;&gt;0,"學生班級重複",IF(COUNT(M120:Q120)=1,VLOOKUP(M120,'附件一之1-開班數'!$A$7:$B$66,2,0),IF(COUNT(M120:Q120)=2,VLOOKUP(M120,'附件一之1-開班數'!$A$7:$B$66,2,0)&amp;"、"&amp;VLOOKUP(N120,'附件一之1-開班數'!$A$7:$B$66,2,0),IF(COUNT(M120:Q120)=3,VLOOKUP(M120,'附件一之1-開班數'!$A$7:$B$66,2,0)&amp;"、"&amp;VLOOKUP(N120,'附件一之1-開班數'!$A$7:$B$66,2,0)&amp;"、"&amp;VLOOKUP(O120,'附件一之1-開班數'!$A$7:$B$66,2,0),IF(COUNT(M120:Q120)=4,VLOOKUP(M120,'附件一之1-開班數'!$A$7:$B$66,2,0)&amp;"、"&amp;VLOOKUP(N120,'附件一之1-開班數'!$A$7:$B$66,2,0)&amp;"、"&amp;VLOOKUP(O120,'附件一之1-開班數'!$A$7:$B$66,2,0)&amp;"、"&amp;VLOOKUP(P120,'附件一之1-開班數'!$A$7:$B$66,2,0),IF(COUNT(M120:Q120)=5,VLOOKUP(M120,'附件一之1-開班數'!$A$7:$B$66,2,0)&amp;"、"&amp;VLOOKUP(N120,'附件一之1-開班數'!$A$7:$B$66,2,0)&amp;"、"&amp;VLOOKUP(O120,'附件一之1-開班數'!$A$7:$B$66,2,0)&amp;"、"&amp;VLOOKUP(P120,'附件一之1-開班數'!$A$7:$B$66,2,0)&amp;"、"&amp;VLOOKUP(Q120,'附件一之1-開班數'!$A$7:$B$66,2,0),IF(D120="","","學生無班級"))))))),"有班級不存在,或跳格輸入")</f>
        <v/>
      </c>
      <c r="S120" s="10">
        <f t="shared" si="9"/>
        <v>1</v>
      </c>
      <c r="T120" s="10">
        <f t="shared" si="10"/>
        <v>1</v>
      </c>
      <c r="U120" s="10">
        <f t="shared" si="11"/>
        <v>1</v>
      </c>
      <c r="V120" s="10">
        <f t="shared" si="12"/>
        <v>1</v>
      </c>
      <c r="W120" s="10">
        <f t="shared" si="13"/>
        <v>3</v>
      </c>
      <c r="X120" s="10">
        <f t="shared" si="14"/>
        <v>3</v>
      </c>
      <c r="Y120" s="10">
        <f>IF(M120="",0,IF(K120=1,VLOOKUP(M120,'附件一之1-開班數'!$A$7:$V$66,7,FALSE),0))</f>
        <v>0</v>
      </c>
      <c r="Z120" s="10">
        <f>IF(N120="",0,IF(K120=1,VLOOKUP(N120,'附件一之1-開班數'!$A$7:$V$66,7,FALSE),0))</f>
        <v>0</v>
      </c>
      <c r="AA120" s="10">
        <f>IF(O120="",0,IF(K120=1,VLOOKUP(O120,'附件一之1-開班數'!$A$7:$V$66,7,FALSE),0))</f>
        <v>0</v>
      </c>
      <c r="AB120" s="10">
        <f>IF(P120="",0,IF(K120=1,VLOOKUP(P120,'附件一之1-開班數'!$A$7:$V$66,7,FALSE),0))</f>
        <v>0</v>
      </c>
      <c r="AC120" s="10">
        <f>IF(Q120="",0,IF(K120=1,VLOOKUP(Q120,'附件一之1-開班數'!$A$7:$V$66,7,FALSE),0))</f>
        <v>0</v>
      </c>
    </row>
    <row r="121" spans="1:29" x14ac:dyDescent="0.3">
      <c r="A121" s="128" t="str">
        <f t="shared" si="8"/>
        <v/>
      </c>
      <c r="B121" s="14"/>
      <c r="C121" s="14"/>
      <c r="D121" s="14"/>
      <c r="E121" s="14"/>
      <c r="F121" s="166"/>
      <c r="G121" s="173"/>
      <c r="H121" s="14"/>
      <c r="I121" s="14"/>
      <c r="J121" s="14"/>
      <c r="K121" s="166"/>
      <c r="L121" s="175"/>
      <c r="M121" s="171"/>
      <c r="N121" s="92"/>
      <c r="O121" s="92"/>
      <c r="P121" s="92"/>
      <c r="Q121" s="172"/>
      <c r="R121" s="176" t="str">
        <f>IFERROR(IF(COUNTIF(M121:Q121,M121)+COUNTIF(M121:Q121,N121)+COUNTIF(M121:Q121,O121)+COUNTIF(M121:Q121,P121)+COUNTIF(M121:Q121,Q121)-COUNT(M121:Q121)&lt;&gt;0,"學生班級重複",IF(COUNT(M121:Q121)=1,VLOOKUP(M121,'附件一之1-開班數'!$A$7:$B$66,2,0),IF(COUNT(M121:Q121)=2,VLOOKUP(M121,'附件一之1-開班數'!$A$7:$B$66,2,0)&amp;"、"&amp;VLOOKUP(N121,'附件一之1-開班數'!$A$7:$B$66,2,0),IF(COUNT(M121:Q121)=3,VLOOKUP(M121,'附件一之1-開班數'!$A$7:$B$66,2,0)&amp;"、"&amp;VLOOKUP(N121,'附件一之1-開班數'!$A$7:$B$66,2,0)&amp;"、"&amp;VLOOKUP(O121,'附件一之1-開班數'!$A$7:$B$66,2,0),IF(COUNT(M121:Q121)=4,VLOOKUP(M121,'附件一之1-開班數'!$A$7:$B$66,2,0)&amp;"、"&amp;VLOOKUP(N121,'附件一之1-開班數'!$A$7:$B$66,2,0)&amp;"、"&amp;VLOOKUP(O121,'附件一之1-開班數'!$A$7:$B$66,2,0)&amp;"、"&amp;VLOOKUP(P121,'附件一之1-開班數'!$A$7:$B$66,2,0),IF(COUNT(M121:Q121)=5,VLOOKUP(M121,'附件一之1-開班數'!$A$7:$B$66,2,0)&amp;"、"&amp;VLOOKUP(N121,'附件一之1-開班數'!$A$7:$B$66,2,0)&amp;"、"&amp;VLOOKUP(O121,'附件一之1-開班數'!$A$7:$B$66,2,0)&amp;"、"&amp;VLOOKUP(P121,'附件一之1-開班數'!$A$7:$B$66,2,0)&amp;"、"&amp;VLOOKUP(Q121,'附件一之1-開班數'!$A$7:$B$66,2,0),IF(D121="","","學生無班級"))))))),"有班級不存在,或跳格輸入")</f>
        <v/>
      </c>
      <c r="S121" s="10">
        <f t="shared" si="9"/>
        <v>1</v>
      </c>
      <c r="T121" s="10">
        <f t="shared" si="10"/>
        <v>1</v>
      </c>
      <c r="U121" s="10">
        <f t="shared" si="11"/>
        <v>1</v>
      </c>
      <c r="V121" s="10">
        <f t="shared" si="12"/>
        <v>1</v>
      </c>
      <c r="W121" s="10">
        <f t="shared" si="13"/>
        <v>3</v>
      </c>
      <c r="X121" s="10">
        <f t="shared" si="14"/>
        <v>3</v>
      </c>
      <c r="Y121" s="10">
        <f>IF(M121="",0,IF(K121=1,VLOOKUP(M121,'附件一之1-開班數'!$A$7:$V$66,7,FALSE),0))</f>
        <v>0</v>
      </c>
      <c r="Z121" s="10">
        <f>IF(N121="",0,IF(K121=1,VLOOKUP(N121,'附件一之1-開班數'!$A$7:$V$66,7,FALSE),0))</f>
        <v>0</v>
      </c>
      <c r="AA121" s="10">
        <f>IF(O121="",0,IF(K121=1,VLOOKUP(O121,'附件一之1-開班數'!$A$7:$V$66,7,FALSE),0))</f>
        <v>0</v>
      </c>
      <c r="AB121" s="10">
        <f>IF(P121="",0,IF(K121=1,VLOOKUP(P121,'附件一之1-開班數'!$A$7:$V$66,7,FALSE),0))</f>
        <v>0</v>
      </c>
      <c r="AC121" s="10">
        <f>IF(Q121="",0,IF(K121=1,VLOOKUP(Q121,'附件一之1-開班數'!$A$7:$V$66,7,FALSE),0))</f>
        <v>0</v>
      </c>
    </row>
    <row r="122" spans="1:29" x14ac:dyDescent="0.3">
      <c r="A122" s="128" t="str">
        <f t="shared" si="8"/>
        <v/>
      </c>
      <c r="B122" s="14"/>
      <c r="C122" s="14"/>
      <c r="D122" s="14"/>
      <c r="E122" s="14"/>
      <c r="F122" s="166"/>
      <c r="G122" s="173"/>
      <c r="H122" s="14"/>
      <c r="I122" s="14"/>
      <c r="J122" s="14"/>
      <c r="K122" s="166"/>
      <c r="L122" s="175"/>
      <c r="M122" s="171"/>
      <c r="N122" s="92"/>
      <c r="O122" s="92"/>
      <c r="P122" s="92"/>
      <c r="Q122" s="172"/>
      <c r="R122" s="176" t="str">
        <f>IFERROR(IF(COUNTIF(M122:Q122,M122)+COUNTIF(M122:Q122,N122)+COUNTIF(M122:Q122,O122)+COUNTIF(M122:Q122,P122)+COUNTIF(M122:Q122,Q122)-COUNT(M122:Q122)&lt;&gt;0,"學生班級重複",IF(COUNT(M122:Q122)=1,VLOOKUP(M122,'附件一之1-開班數'!$A$7:$B$66,2,0),IF(COUNT(M122:Q122)=2,VLOOKUP(M122,'附件一之1-開班數'!$A$7:$B$66,2,0)&amp;"、"&amp;VLOOKUP(N122,'附件一之1-開班數'!$A$7:$B$66,2,0),IF(COUNT(M122:Q122)=3,VLOOKUP(M122,'附件一之1-開班數'!$A$7:$B$66,2,0)&amp;"、"&amp;VLOOKUP(N122,'附件一之1-開班數'!$A$7:$B$66,2,0)&amp;"、"&amp;VLOOKUP(O122,'附件一之1-開班數'!$A$7:$B$66,2,0),IF(COUNT(M122:Q122)=4,VLOOKUP(M122,'附件一之1-開班數'!$A$7:$B$66,2,0)&amp;"、"&amp;VLOOKUP(N122,'附件一之1-開班數'!$A$7:$B$66,2,0)&amp;"、"&amp;VLOOKUP(O122,'附件一之1-開班數'!$A$7:$B$66,2,0)&amp;"、"&amp;VLOOKUP(P122,'附件一之1-開班數'!$A$7:$B$66,2,0),IF(COUNT(M122:Q122)=5,VLOOKUP(M122,'附件一之1-開班數'!$A$7:$B$66,2,0)&amp;"、"&amp;VLOOKUP(N122,'附件一之1-開班數'!$A$7:$B$66,2,0)&amp;"、"&amp;VLOOKUP(O122,'附件一之1-開班數'!$A$7:$B$66,2,0)&amp;"、"&amp;VLOOKUP(P122,'附件一之1-開班數'!$A$7:$B$66,2,0)&amp;"、"&amp;VLOOKUP(Q122,'附件一之1-開班數'!$A$7:$B$66,2,0),IF(D122="","","學生無班級"))))))),"有班級不存在,或跳格輸入")</f>
        <v/>
      </c>
      <c r="S122" s="10">
        <f t="shared" si="9"/>
        <v>1</v>
      </c>
      <c r="T122" s="10">
        <f t="shared" si="10"/>
        <v>1</v>
      </c>
      <c r="U122" s="10">
        <f t="shared" si="11"/>
        <v>1</v>
      </c>
      <c r="V122" s="10">
        <f t="shared" si="12"/>
        <v>1</v>
      </c>
      <c r="W122" s="10">
        <f t="shared" si="13"/>
        <v>3</v>
      </c>
      <c r="X122" s="10">
        <f t="shared" si="14"/>
        <v>3</v>
      </c>
      <c r="Y122" s="10">
        <f>IF(M122="",0,IF(K122=1,VLOOKUP(M122,'附件一之1-開班數'!$A$7:$V$66,7,FALSE),0))</f>
        <v>0</v>
      </c>
      <c r="Z122" s="10">
        <f>IF(N122="",0,IF(K122=1,VLOOKUP(N122,'附件一之1-開班數'!$A$7:$V$66,7,FALSE),0))</f>
        <v>0</v>
      </c>
      <c r="AA122" s="10">
        <f>IF(O122="",0,IF(K122=1,VLOOKUP(O122,'附件一之1-開班數'!$A$7:$V$66,7,FALSE),0))</f>
        <v>0</v>
      </c>
      <c r="AB122" s="10">
        <f>IF(P122="",0,IF(K122=1,VLOOKUP(P122,'附件一之1-開班數'!$A$7:$V$66,7,FALSE),0))</f>
        <v>0</v>
      </c>
      <c r="AC122" s="10">
        <f>IF(Q122="",0,IF(K122=1,VLOOKUP(Q122,'附件一之1-開班數'!$A$7:$V$66,7,FALSE),0))</f>
        <v>0</v>
      </c>
    </row>
    <row r="123" spans="1:29" x14ac:dyDescent="0.3">
      <c r="A123" s="128" t="str">
        <f t="shared" si="8"/>
        <v/>
      </c>
      <c r="B123" s="14"/>
      <c r="C123" s="14"/>
      <c r="D123" s="14"/>
      <c r="E123" s="14"/>
      <c r="F123" s="166"/>
      <c r="G123" s="173"/>
      <c r="H123" s="14"/>
      <c r="I123" s="14"/>
      <c r="J123" s="14"/>
      <c r="K123" s="166"/>
      <c r="L123" s="175"/>
      <c r="M123" s="171"/>
      <c r="N123" s="92"/>
      <c r="O123" s="92"/>
      <c r="P123" s="92"/>
      <c r="Q123" s="172"/>
      <c r="R123" s="176" t="str">
        <f>IFERROR(IF(COUNTIF(M123:Q123,M123)+COUNTIF(M123:Q123,N123)+COUNTIF(M123:Q123,O123)+COUNTIF(M123:Q123,P123)+COUNTIF(M123:Q123,Q123)-COUNT(M123:Q123)&lt;&gt;0,"學生班級重複",IF(COUNT(M123:Q123)=1,VLOOKUP(M123,'附件一之1-開班數'!$A$7:$B$66,2,0),IF(COUNT(M123:Q123)=2,VLOOKUP(M123,'附件一之1-開班數'!$A$7:$B$66,2,0)&amp;"、"&amp;VLOOKUP(N123,'附件一之1-開班數'!$A$7:$B$66,2,0),IF(COUNT(M123:Q123)=3,VLOOKUP(M123,'附件一之1-開班數'!$A$7:$B$66,2,0)&amp;"、"&amp;VLOOKUP(N123,'附件一之1-開班數'!$A$7:$B$66,2,0)&amp;"、"&amp;VLOOKUP(O123,'附件一之1-開班數'!$A$7:$B$66,2,0),IF(COUNT(M123:Q123)=4,VLOOKUP(M123,'附件一之1-開班數'!$A$7:$B$66,2,0)&amp;"、"&amp;VLOOKUP(N123,'附件一之1-開班數'!$A$7:$B$66,2,0)&amp;"、"&amp;VLOOKUP(O123,'附件一之1-開班數'!$A$7:$B$66,2,0)&amp;"、"&amp;VLOOKUP(P123,'附件一之1-開班數'!$A$7:$B$66,2,0),IF(COUNT(M123:Q123)=5,VLOOKUP(M123,'附件一之1-開班數'!$A$7:$B$66,2,0)&amp;"、"&amp;VLOOKUP(N123,'附件一之1-開班數'!$A$7:$B$66,2,0)&amp;"、"&amp;VLOOKUP(O123,'附件一之1-開班數'!$A$7:$B$66,2,0)&amp;"、"&amp;VLOOKUP(P123,'附件一之1-開班數'!$A$7:$B$66,2,0)&amp;"、"&amp;VLOOKUP(Q123,'附件一之1-開班數'!$A$7:$B$66,2,0),IF(D123="","","學生無班級"))))))),"有班級不存在,或跳格輸入")</f>
        <v/>
      </c>
      <c r="S123" s="10">
        <f t="shared" si="9"/>
        <v>1</v>
      </c>
      <c r="T123" s="10">
        <f t="shared" si="10"/>
        <v>1</v>
      </c>
      <c r="U123" s="10">
        <f t="shared" si="11"/>
        <v>1</v>
      </c>
      <c r="V123" s="10">
        <f t="shared" si="12"/>
        <v>1</v>
      </c>
      <c r="W123" s="10">
        <f t="shared" si="13"/>
        <v>3</v>
      </c>
      <c r="X123" s="10">
        <f t="shared" si="14"/>
        <v>3</v>
      </c>
      <c r="Y123" s="10">
        <f>IF(M123="",0,IF(K123=1,VLOOKUP(M123,'附件一之1-開班數'!$A$7:$V$66,7,FALSE),0))</f>
        <v>0</v>
      </c>
      <c r="Z123" s="10">
        <f>IF(N123="",0,IF(K123=1,VLOOKUP(N123,'附件一之1-開班數'!$A$7:$V$66,7,FALSE),0))</f>
        <v>0</v>
      </c>
      <c r="AA123" s="10">
        <f>IF(O123="",0,IF(K123=1,VLOOKUP(O123,'附件一之1-開班數'!$A$7:$V$66,7,FALSE),0))</f>
        <v>0</v>
      </c>
      <c r="AB123" s="10">
        <f>IF(P123="",0,IF(K123=1,VLOOKUP(P123,'附件一之1-開班數'!$A$7:$V$66,7,FALSE),0))</f>
        <v>0</v>
      </c>
      <c r="AC123" s="10">
        <f>IF(Q123="",0,IF(K123=1,VLOOKUP(Q123,'附件一之1-開班數'!$A$7:$V$66,7,FALSE),0))</f>
        <v>0</v>
      </c>
    </row>
    <row r="124" spans="1:29" x14ac:dyDescent="0.3">
      <c r="A124" s="128" t="str">
        <f t="shared" si="8"/>
        <v/>
      </c>
      <c r="B124" s="14"/>
      <c r="C124" s="14"/>
      <c r="D124" s="14"/>
      <c r="E124" s="14"/>
      <c r="F124" s="166"/>
      <c r="G124" s="173"/>
      <c r="H124" s="14"/>
      <c r="I124" s="14"/>
      <c r="J124" s="14"/>
      <c r="K124" s="166"/>
      <c r="L124" s="175"/>
      <c r="M124" s="171"/>
      <c r="N124" s="92"/>
      <c r="O124" s="92"/>
      <c r="P124" s="92"/>
      <c r="Q124" s="172"/>
      <c r="R124" s="176" t="str">
        <f>IFERROR(IF(COUNTIF(M124:Q124,M124)+COUNTIF(M124:Q124,N124)+COUNTIF(M124:Q124,O124)+COUNTIF(M124:Q124,P124)+COUNTIF(M124:Q124,Q124)-COUNT(M124:Q124)&lt;&gt;0,"學生班級重複",IF(COUNT(M124:Q124)=1,VLOOKUP(M124,'附件一之1-開班數'!$A$7:$B$66,2,0),IF(COUNT(M124:Q124)=2,VLOOKUP(M124,'附件一之1-開班數'!$A$7:$B$66,2,0)&amp;"、"&amp;VLOOKUP(N124,'附件一之1-開班數'!$A$7:$B$66,2,0),IF(COUNT(M124:Q124)=3,VLOOKUP(M124,'附件一之1-開班數'!$A$7:$B$66,2,0)&amp;"、"&amp;VLOOKUP(N124,'附件一之1-開班數'!$A$7:$B$66,2,0)&amp;"、"&amp;VLOOKUP(O124,'附件一之1-開班數'!$A$7:$B$66,2,0),IF(COUNT(M124:Q124)=4,VLOOKUP(M124,'附件一之1-開班數'!$A$7:$B$66,2,0)&amp;"、"&amp;VLOOKUP(N124,'附件一之1-開班數'!$A$7:$B$66,2,0)&amp;"、"&amp;VLOOKUP(O124,'附件一之1-開班數'!$A$7:$B$66,2,0)&amp;"、"&amp;VLOOKUP(P124,'附件一之1-開班數'!$A$7:$B$66,2,0),IF(COUNT(M124:Q124)=5,VLOOKUP(M124,'附件一之1-開班數'!$A$7:$B$66,2,0)&amp;"、"&amp;VLOOKUP(N124,'附件一之1-開班數'!$A$7:$B$66,2,0)&amp;"、"&amp;VLOOKUP(O124,'附件一之1-開班數'!$A$7:$B$66,2,0)&amp;"、"&amp;VLOOKUP(P124,'附件一之1-開班數'!$A$7:$B$66,2,0)&amp;"、"&amp;VLOOKUP(Q124,'附件一之1-開班數'!$A$7:$B$66,2,0),IF(D124="","","學生無班級"))))))),"有班級不存在,或跳格輸入")</f>
        <v/>
      </c>
      <c r="S124" s="10">
        <f t="shared" si="9"/>
        <v>1</v>
      </c>
      <c r="T124" s="10">
        <f t="shared" si="10"/>
        <v>1</v>
      </c>
      <c r="U124" s="10">
        <f t="shared" si="11"/>
        <v>1</v>
      </c>
      <c r="V124" s="10">
        <f t="shared" si="12"/>
        <v>1</v>
      </c>
      <c r="W124" s="10">
        <f t="shared" si="13"/>
        <v>3</v>
      </c>
      <c r="X124" s="10">
        <f t="shared" si="14"/>
        <v>3</v>
      </c>
      <c r="Y124" s="10">
        <f>IF(M124="",0,IF(K124=1,VLOOKUP(M124,'附件一之1-開班數'!$A$7:$V$66,7,FALSE),0))</f>
        <v>0</v>
      </c>
      <c r="Z124" s="10">
        <f>IF(N124="",0,IF(K124=1,VLOOKUP(N124,'附件一之1-開班數'!$A$7:$V$66,7,FALSE),0))</f>
        <v>0</v>
      </c>
      <c r="AA124" s="10">
        <f>IF(O124="",0,IF(K124=1,VLOOKUP(O124,'附件一之1-開班數'!$A$7:$V$66,7,FALSE),0))</f>
        <v>0</v>
      </c>
      <c r="AB124" s="10">
        <f>IF(P124="",0,IF(K124=1,VLOOKUP(P124,'附件一之1-開班數'!$A$7:$V$66,7,FALSE),0))</f>
        <v>0</v>
      </c>
      <c r="AC124" s="10">
        <f>IF(Q124="",0,IF(K124=1,VLOOKUP(Q124,'附件一之1-開班數'!$A$7:$V$66,7,FALSE),0))</f>
        <v>0</v>
      </c>
    </row>
    <row r="125" spans="1:29" x14ac:dyDescent="0.3">
      <c r="A125" s="128" t="str">
        <f t="shared" si="8"/>
        <v/>
      </c>
      <c r="B125" s="14"/>
      <c r="C125" s="14"/>
      <c r="D125" s="14"/>
      <c r="E125" s="14"/>
      <c r="F125" s="166"/>
      <c r="G125" s="173"/>
      <c r="H125" s="14"/>
      <c r="I125" s="14"/>
      <c r="J125" s="14"/>
      <c r="K125" s="166"/>
      <c r="L125" s="175"/>
      <c r="M125" s="171"/>
      <c r="N125" s="92"/>
      <c r="O125" s="92"/>
      <c r="P125" s="92"/>
      <c r="Q125" s="172"/>
      <c r="R125" s="176" t="str">
        <f>IFERROR(IF(COUNTIF(M125:Q125,M125)+COUNTIF(M125:Q125,N125)+COUNTIF(M125:Q125,O125)+COUNTIF(M125:Q125,P125)+COUNTIF(M125:Q125,Q125)-COUNT(M125:Q125)&lt;&gt;0,"學生班級重複",IF(COUNT(M125:Q125)=1,VLOOKUP(M125,'附件一之1-開班數'!$A$7:$B$66,2,0),IF(COUNT(M125:Q125)=2,VLOOKUP(M125,'附件一之1-開班數'!$A$7:$B$66,2,0)&amp;"、"&amp;VLOOKUP(N125,'附件一之1-開班數'!$A$7:$B$66,2,0),IF(COUNT(M125:Q125)=3,VLOOKUP(M125,'附件一之1-開班數'!$A$7:$B$66,2,0)&amp;"、"&amp;VLOOKUP(N125,'附件一之1-開班數'!$A$7:$B$66,2,0)&amp;"、"&amp;VLOOKUP(O125,'附件一之1-開班數'!$A$7:$B$66,2,0),IF(COUNT(M125:Q125)=4,VLOOKUP(M125,'附件一之1-開班數'!$A$7:$B$66,2,0)&amp;"、"&amp;VLOOKUP(N125,'附件一之1-開班數'!$A$7:$B$66,2,0)&amp;"、"&amp;VLOOKUP(O125,'附件一之1-開班數'!$A$7:$B$66,2,0)&amp;"、"&amp;VLOOKUP(P125,'附件一之1-開班數'!$A$7:$B$66,2,0),IF(COUNT(M125:Q125)=5,VLOOKUP(M125,'附件一之1-開班數'!$A$7:$B$66,2,0)&amp;"、"&amp;VLOOKUP(N125,'附件一之1-開班數'!$A$7:$B$66,2,0)&amp;"、"&amp;VLOOKUP(O125,'附件一之1-開班數'!$A$7:$B$66,2,0)&amp;"、"&amp;VLOOKUP(P125,'附件一之1-開班數'!$A$7:$B$66,2,0)&amp;"、"&amp;VLOOKUP(Q125,'附件一之1-開班數'!$A$7:$B$66,2,0),IF(D125="","","學生無班級"))))))),"有班級不存在,或跳格輸入")</f>
        <v/>
      </c>
      <c r="S125" s="10">
        <f t="shared" si="9"/>
        <v>1</v>
      </c>
      <c r="T125" s="10">
        <f t="shared" si="10"/>
        <v>1</v>
      </c>
      <c r="U125" s="10">
        <f t="shared" si="11"/>
        <v>1</v>
      </c>
      <c r="V125" s="10">
        <f t="shared" si="12"/>
        <v>1</v>
      </c>
      <c r="W125" s="10">
        <f t="shared" si="13"/>
        <v>3</v>
      </c>
      <c r="X125" s="10">
        <f t="shared" si="14"/>
        <v>3</v>
      </c>
      <c r="Y125" s="10">
        <f>IF(M125="",0,IF(K125=1,VLOOKUP(M125,'附件一之1-開班數'!$A$7:$V$66,7,FALSE),0))</f>
        <v>0</v>
      </c>
      <c r="Z125" s="10">
        <f>IF(N125="",0,IF(K125=1,VLOOKUP(N125,'附件一之1-開班數'!$A$7:$V$66,7,FALSE),0))</f>
        <v>0</v>
      </c>
      <c r="AA125" s="10">
        <f>IF(O125="",0,IF(K125=1,VLOOKUP(O125,'附件一之1-開班數'!$A$7:$V$66,7,FALSE),0))</f>
        <v>0</v>
      </c>
      <c r="AB125" s="10">
        <f>IF(P125="",0,IF(K125=1,VLOOKUP(P125,'附件一之1-開班數'!$A$7:$V$66,7,FALSE),0))</f>
        <v>0</v>
      </c>
      <c r="AC125" s="10">
        <f>IF(Q125="",0,IF(K125=1,VLOOKUP(Q125,'附件一之1-開班數'!$A$7:$V$66,7,FALSE),0))</f>
        <v>0</v>
      </c>
    </row>
    <row r="126" spans="1:29" x14ac:dyDescent="0.3">
      <c r="A126" s="128" t="str">
        <f t="shared" si="8"/>
        <v/>
      </c>
      <c r="B126" s="14"/>
      <c r="C126" s="14"/>
      <c r="D126" s="14"/>
      <c r="E126" s="14"/>
      <c r="F126" s="166"/>
      <c r="G126" s="173"/>
      <c r="H126" s="14"/>
      <c r="I126" s="14"/>
      <c r="J126" s="14"/>
      <c r="K126" s="166"/>
      <c r="L126" s="175"/>
      <c r="M126" s="171"/>
      <c r="N126" s="92"/>
      <c r="O126" s="92"/>
      <c r="P126" s="92"/>
      <c r="Q126" s="172"/>
      <c r="R126" s="176" t="str">
        <f>IFERROR(IF(COUNTIF(M126:Q126,M126)+COUNTIF(M126:Q126,N126)+COUNTIF(M126:Q126,O126)+COUNTIF(M126:Q126,P126)+COUNTIF(M126:Q126,Q126)-COUNT(M126:Q126)&lt;&gt;0,"學生班級重複",IF(COUNT(M126:Q126)=1,VLOOKUP(M126,'附件一之1-開班數'!$A$7:$B$66,2,0),IF(COUNT(M126:Q126)=2,VLOOKUP(M126,'附件一之1-開班數'!$A$7:$B$66,2,0)&amp;"、"&amp;VLOOKUP(N126,'附件一之1-開班數'!$A$7:$B$66,2,0),IF(COUNT(M126:Q126)=3,VLOOKUP(M126,'附件一之1-開班數'!$A$7:$B$66,2,0)&amp;"、"&amp;VLOOKUP(N126,'附件一之1-開班數'!$A$7:$B$66,2,0)&amp;"、"&amp;VLOOKUP(O126,'附件一之1-開班數'!$A$7:$B$66,2,0),IF(COUNT(M126:Q126)=4,VLOOKUP(M126,'附件一之1-開班數'!$A$7:$B$66,2,0)&amp;"、"&amp;VLOOKUP(N126,'附件一之1-開班數'!$A$7:$B$66,2,0)&amp;"、"&amp;VLOOKUP(O126,'附件一之1-開班數'!$A$7:$B$66,2,0)&amp;"、"&amp;VLOOKUP(P126,'附件一之1-開班數'!$A$7:$B$66,2,0),IF(COUNT(M126:Q126)=5,VLOOKUP(M126,'附件一之1-開班數'!$A$7:$B$66,2,0)&amp;"、"&amp;VLOOKUP(N126,'附件一之1-開班數'!$A$7:$B$66,2,0)&amp;"、"&amp;VLOOKUP(O126,'附件一之1-開班數'!$A$7:$B$66,2,0)&amp;"、"&amp;VLOOKUP(P126,'附件一之1-開班數'!$A$7:$B$66,2,0)&amp;"、"&amp;VLOOKUP(Q126,'附件一之1-開班數'!$A$7:$B$66,2,0),IF(D126="","","學生無班級"))))))),"有班級不存在,或跳格輸入")</f>
        <v/>
      </c>
      <c r="S126" s="10">
        <f t="shared" si="9"/>
        <v>1</v>
      </c>
      <c r="T126" s="10">
        <f t="shared" si="10"/>
        <v>1</v>
      </c>
      <c r="U126" s="10">
        <f t="shared" si="11"/>
        <v>1</v>
      </c>
      <c r="V126" s="10">
        <f t="shared" si="12"/>
        <v>1</v>
      </c>
      <c r="W126" s="10">
        <f t="shared" si="13"/>
        <v>3</v>
      </c>
      <c r="X126" s="10">
        <f t="shared" si="14"/>
        <v>3</v>
      </c>
      <c r="Y126" s="10">
        <f>IF(M126="",0,IF(K126=1,VLOOKUP(M126,'附件一之1-開班數'!$A$7:$V$66,7,FALSE),0))</f>
        <v>0</v>
      </c>
      <c r="Z126" s="10">
        <f>IF(N126="",0,IF(K126=1,VLOOKUP(N126,'附件一之1-開班數'!$A$7:$V$66,7,FALSE),0))</f>
        <v>0</v>
      </c>
      <c r="AA126" s="10">
        <f>IF(O126="",0,IF(K126=1,VLOOKUP(O126,'附件一之1-開班數'!$A$7:$V$66,7,FALSE),0))</f>
        <v>0</v>
      </c>
      <c r="AB126" s="10">
        <f>IF(P126="",0,IF(K126=1,VLOOKUP(P126,'附件一之1-開班數'!$A$7:$V$66,7,FALSE),0))</f>
        <v>0</v>
      </c>
      <c r="AC126" s="10">
        <f>IF(Q126="",0,IF(K126=1,VLOOKUP(Q126,'附件一之1-開班數'!$A$7:$V$66,7,FALSE),0))</f>
        <v>0</v>
      </c>
    </row>
    <row r="127" spans="1:29" x14ac:dyDescent="0.3">
      <c r="A127" s="128" t="str">
        <f t="shared" si="8"/>
        <v/>
      </c>
      <c r="B127" s="14"/>
      <c r="C127" s="14"/>
      <c r="D127" s="14"/>
      <c r="E127" s="14"/>
      <c r="F127" s="166"/>
      <c r="G127" s="173"/>
      <c r="H127" s="14"/>
      <c r="I127" s="14"/>
      <c r="J127" s="14"/>
      <c r="K127" s="166"/>
      <c r="L127" s="175"/>
      <c r="M127" s="171"/>
      <c r="N127" s="92"/>
      <c r="O127" s="92"/>
      <c r="P127" s="92"/>
      <c r="Q127" s="172"/>
      <c r="R127" s="176" t="str">
        <f>IFERROR(IF(COUNTIF(M127:Q127,M127)+COUNTIF(M127:Q127,N127)+COUNTIF(M127:Q127,O127)+COUNTIF(M127:Q127,P127)+COUNTIF(M127:Q127,Q127)-COUNT(M127:Q127)&lt;&gt;0,"學生班級重複",IF(COUNT(M127:Q127)=1,VLOOKUP(M127,'附件一之1-開班數'!$A$7:$B$66,2,0),IF(COUNT(M127:Q127)=2,VLOOKUP(M127,'附件一之1-開班數'!$A$7:$B$66,2,0)&amp;"、"&amp;VLOOKUP(N127,'附件一之1-開班數'!$A$7:$B$66,2,0),IF(COUNT(M127:Q127)=3,VLOOKUP(M127,'附件一之1-開班數'!$A$7:$B$66,2,0)&amp;"、"&amp;VLOOKUP(N127,'附件一之1-開班數'!$A$7:$B$66,2,0)&amp;"、"&amp;VLOOKUP(O127,'附件一之1-開班數'!$A$7:$B$66,2,0),IF(COUNT(M127:Q127)=4,VLOOKUP(M127,'附件一之1-開班數'!$A$7:$B$66,2,0)&amp;"、"&amp;VLOOKUP(N127,'附件一之1-開班數'!$A$7:$B$66,2,0)&amp;"、"&amp;VLOOKUP(O127,'附件一之1-開班數'!$A$7:$B$66,2,0)&amp;"、"&amp;VLOOKUP(P127,'附件一之1-開班數'!$A$7:$B$66,2,0),IF(COUNT(M127:Q127)=5,VLOOKUP(M127,'附件一之1-開班數'!$A$7:$B$66,2,0)&amp;"、"&amp;VLOOKUP(N127,'附件一之1-開班數'!$A$7:$B$66,2,0)&amp;"、"&amp;VLOOKUP(O127,'附件一之1-開班數'!$A$7:$B$66,2,0)&amp;"、"&amp;VLOOKUP(P127,'附件一之1-開班數'!$A$7:$B$66,2,0)&amp;"、"&amp;VLOOKUP(Q127,'附件一之1-開班數'!$A$7:$B$66,2,0),IF(D127="","","學生無班級"))))))),"有班級不存在,或跳格輸入")</f>
        <v/>
      </c>
      <c r="S127" s="10">
        <f t="shared" si="9"/>
        <v>1</v>
      </c>
      <c r="T127" s="10">
        <f t="shared" si="10"/>
        <v>1</v>
      </c>
      <c r="U127" s="10">
        <f t="shared" si="11"/>
        <v>1</v>
      </c>
      <c r="V127" s="10">
        <f t="shared" si="12"/>
        <v>1</v>
      </c>
      <c r="W127" s="10">
        <f t="shared" si="13"/>
        <v>3</v>
      </c>
      <c r="X127" s="10">
        <f t="shared" si="14"/>
        <v>3</v>
      </c>
      <c r="Y127" s="10">
        <f>IF(M127="",0,IF(K127=1,VLOOKUP(M127,'附件一之1-開班數'!$A$7:$V$66,7,FALSE),0))</f>
        <v>0</v>
      </c>
      <c r="Z127" s="10">
        <f>IF(N127="",0,IF(K127=1,VLOOKUP(N127,'附件一之1-開班數'!$A$7:$V$66,7,FALSE),0))</f>
        <v>0</v>
      </c>
      <c r="AA127" s="10">
        <f>IF(O127="",0,IF(K127=1,VLOOKUP(O127,'附件一之1-開班數'!$A$7:$V$66,7,FALSE),0))</f>
        <v>0</v>
      </c>
      <c r="AB127" s="10">
        <f>IF(P127="",0,IF(K127=1,VLOOKUP(P127,'附件一之1-開班數'!$A$7:$V$66,7,FALSE),0))</f>
        <v>0</v>
      </c>
      <c r="AC127" s="10">
        <f>IF(Q127="",0,IF(K127=1,VLOOKUP(Q127,'附件一之1-開班數'!$A$7:$V$66,7,FALSE),0))</f>
        <v>0</v>
      </c>
    </row>
    <row r="128" spans="1:29" x14ac:dyDescent="0.3">
      <c r="A128" s="128" t="str">
        <f t="shared" si="8"/>
        <v/>
      </c>
      <c r="B128" s="14"/>
      <c r="C128" s="14"/>
      <c r="D128" s="14"/>
      <c r="E128" s="14"/>
      <c r="F128" s="166"/>
      <c r="G128" s="173"/>
      <c r="H128" s="14"/>
      <c r="I128" s="14"/>
      <c r="J128" s="14"/>
      <c r="K128" s="166"/>
      <c r="L128" s="175"/>
      <c r="M128" s="171"/>
      <c r="N128" s="92"/>
      <c r="O128" s="92"/>
      <c r="P128" s="92"/>
      <c r="Q128" s="172"/>
      <c r="R128" s="176" t="str">
        <f>IFERROR(IF(COUNTIF(M128:Q128,M128)+COUNTIF(M128:Q128,N128)+COUNTIF(M128:Q128,O128)+COUNTIF(M128:Q128,P128)+COUNTIF(M128:Q128,Q128)-COUNT(M128:Q128)&lt;&gt;0,"學生班級重複",IF(COUNT(M128:Q128)=1,VLOOKUP(M128,'附件一之1-開班數'!$A$7:$B$66,2,0),IF(COUNT(M128:Q128)=2,VLOOKUP(M128,'附件一之1-開班數'!$A$7:$B$66,2,0)&amp;"、"&amp;VLOOKUP(N128,'附件一之1-開班數'!$A$7:$B$66,2,0),IF(COUNT(M128:Q128)=3,VLOOKUP(M128,'附件一之1-開班數'!$A$7:$B$66,2,0)&amp;"、"&amp;VLOOKUP(N128,'附件一之1-開班數'!$A$7:$B$66,2,0)&amp;"、"&amp;VLOOKUP(O128,'附件一之1-開班數'!$A$7:$B$66,2,0),IF(COUNT(M128:Q128)=4,VLOOKUP(M128,'附件一之1-開班數'!$A$7:$B$66,2,0)&amp;"、"&amp;VLOOKUP(N128,'附件一之1-開班數'!$A$7:$B$66,2,0)&amp;"、"&amp;VLOOKUP(O128,'附件一之1-開班數'!$A$7:$B$66,2,0)&amp;"、"&amp;VLOOKUP(P128,'附件一之1-開班數'!$A$7:$B$66,2,0),IF(COUNT(M128:Q128)=5,VLOOKUP(M128,'附件一之1-開班數'!$A$7:$B$66,2,0)&amp;"、"&amp;VLOOKUP(N128,'附件一之1-開班數'!$A$7:$B$66,2,0)&amp;"、"&amp;VLOOKUP(O128,'附件一之1-開班數'!$A$7:$B$66,2,0)&amp;"、"&amp;VLOOKUP(P128,'附件一之1-開班數'!$A$7:$B$66,2,0)&amp;"、"&amp;VLOOKUP(Q128,'附件一之1-開班數'!$A$7:$B$66,2,0),IF(D128="","","學生無班級"))))))),"有班級不存在,或跳格輸入")</f>
        <v/>
      </c>
      <c r="S128" s="10">
        <f t="shared" si="9"/>
        <v>1</v>
      </c>
      <c r="T128" s="10">
        <f t="shared" si="10"/>
        <v>1</v>
      </c>
      <c r="U128" s="10">
        <f t="shared" si="11"/>
        <v>1</v>
      </c>
      <c r="V128" s="10">
        <f t="shared" si="12"/>
        <v>1</v>
      </c>
      <c r="W128" s="10">
        <f t="shared" si="13"/>
        <v>3</v>
      </c>
      <c r="X128" s="10">
        <f t="shared" si="14"/>
        <v>3</v>
      </c>
      <c r="Y128" s="10">
        <f>IF(M128="",0,IF(K128=1,VLOOKUP(M128,'附件一之1-開班數'!$A$7:$V$66,7,FALSE),0))</f>
        <v>0</v>
      </c>
      <c r="Z128" s="10">
        <f>IF(N128="",0,IF(K128=1,VLOOKUP(N128,'附件一之1-開班數'!$A$7:$V$66,7,FALSE),0))</f>
        <v>0</v>
      </c>
      <c r="AA128" s="10">
        <f>IF(O128="",0,IF(K128=1,VLOOKUP(O128,'附件一之1-開班數'!$A$7:$V$66,7,FALSE),0))</f>
        <v>0</v>
      </c>
      <c r="AB128" s="10">
        <f>IF(P128="",0,IF(K128=1,VLOOKUP(P128,'附件一之1-開班數'!$A$7:$V$66,7,FALSE),0))</f>
        <v>0</v>
      </c>
      <c r="AC128" s="10">
        <f>IF(Q128="",0,IF(K128=1,VLOOKUP(Q128,'附件一之1-開班數'!$A$7:$V$66,7,FALSE),0))</f>
        <v>0</v>
      </c>
    </row>
    <row r="129" spans="1:29" x14ac:dyDescent="0.3">
      <c r="A129" s="128" t="str">
        <f t="shared" si="8"/>
        <v/>
      </c>
      <c r="B129" s="14"/>
      <c r="C129" s="14"/>
      <c r="D129" s="14"/>
      <c r="E129" s="14"/>
      <c r="F129" s="166"/>
      <c r="G129" s="173"/>
      <c r="H129" s="14"/>
      <c r="I129" s="14"/>
      <c r="J129" s="14"/>
      <c r="K129" s="166"/>
      <c r="L129" s="175"/>
      <c r="M129" s="171"/>
      <c r="N129" s="92"/>
      <c r="O129" s="92"/>
      <c r="P129" s="92"/>
      <c r="Q129" s="172"/>
      <c r="R129" s="176" t="str">
        <f>IFERROR(IF(COUNTIF(M129:Q129,M129)+COUNTIF(M129:Q129,N129)+COUNTIF(M129:Q129,O129)+COUNTIF(M129:Q129,P129)+COUNTIF(M129:Q129,Q129)-COUNT(M129:Q129)&lt;&gt;0,"學生班級重複",IF(COUNT(M129:Q129)=1,VLOOKUP(M129,'附件一之1-開班數'!$A$7:$B$66,2,0),IF(COUNT(M129:Q129)=2,VLOOKUP(M129,'附件一之1-開班數'!$A$7:$B$66,2,0)&amp;"、"&amp;VLOOKUP(N129,'附件一之1-開班數'!$A$7:$B$66,2,0),IF(COUNT(M129:Q129)=3,VLOOKUP(M129,'附件一之1-開班數'!$A$7:$B$66,2,0)&amp;"、"&amp;VLOOKUP(N129,'附件一之1-開班數'!$A$7:$B$66,2,0)&amp;"、"&amp;VLOOKUP(O129,'附件一之1-開班數'!$A$7:$B$66,2,0),IF(COUNT(M129:Q129)=4,VLOOKUP(M129,'附件一之1-開班數'!$A$7:$B$66,2,0)&amp;"、"&amp;VLOOKUP(N129,'附件一之1-開班數'!$A$7:$B$66,2,0)&amp;"、"&amp;VLOOKUP(O129,'附件一之1-開班數'!$A$7:$B$66,2,0)&amp;"、"&amp;VLOOKUP(P129,'附件一之1-開班數'!$A$7:$B$66,2,0),IF(COUNT(M129:Q129)=5,VLOOKUP(M129,'附件一之1-開班數'!$A$7:$B$66,2,0)&amp;"、"&amp;VLOOKUP(N129,'附件一之1-開班數'!$A$7:$B$66,2,0)&amp;"、"&amp;VLOOKUP(O129,'附件一之1-開班數'!$A$7:$B$66,2,0)&amp;"、"&amp;VLOOKUP(P129,'附件一之1-開班數'!$A$7:$B$66,2,0)&amp;"、"&amp;VLOOKUP(Q129,'附件一之1-開班數'!$A$7:$B$66,2,0),IF(D129="","","學生無班級"))))))),"有班級不存在,或跳格輸入")</f>
        <v/>
      </c>
      <c r="S129" s="10">
        <f t="shared" si="9"/>
        <v>1</v>
      </c>
      <c r="T129" s="10">
        <f t="shared" si="10"/>
        <v>1</v>
      </c>
      <c r="U129" s="10">
        <f t="shared" si="11"/>
        <v>1</v>
      </c>
      <c r="V129" s="10">
        <f t="shared" si="12"/>
        <v>1</v>
      </c>
      <c r="W129" s="10">
        <f t="shared" si="13"/>
        <v>3</v>
      </c>
      <c r="X129" s="10">
        <f t="shared" si="14"/>
        <v>3</v>
      </c>
      <c r="Y129" s="10">
        <f>IF(M129="",0,IF(K129=1,VLOOKUP(M129,'附件一之1-開班數'!$A$7:$V$66,7,FALSE),0))</f>
        <v>0</v>
      </c>
      <c r="Z129" s="10">
        <f>IF(N129="",0,IF(K129=1,VLOOKUP(N129,'附件一之1-開班數'!$A$7:$V$66,7,FALSE),0))</f>
        <v>0</v>
      </c>
      <c r="AA129" s="10">
        <f>IF(O129="",0,IF(K129=1,VLOOKUP(O129,'附件一之1-開班數'!$A$7:$V$66,7,FALSE),0))</f>
        <v>0</v>
      </c>
      <c r="AB129" s="10">
        <f>IF(P129="",0,IF(K129=1,VLOOKUP(P129,'附件一之1-開班數'!$A$7:$V$66,7,FALSE),0))</f>
        <v>0</v>
      </c>
      <c r="AC129" s="10">
        <f>IF(Q129="",0,IF(K129=1,VLOOKUP(Q129,'附件一之1-開班數'!$A$7:$V$66,7,FALSE),0))</f>
        <v>0</v>
      </c>
    </row>
    <row r="130" spans="1:29" x14ac:dyDescent="0.3">
      <c r="A130" s="128" t="str">
        <f t="shared" si="8"/>
        <v/>
      </c>
      <c r="B130" s="14"/>
      <c r="C130" s="14"/>
      <c r="D130" s="14"/>
      <c r="E130" s="14"/>
      <c r="F130" s="166"/>
      <c r="G130" s="173"/>
      <c r="H130" s="14"/>
      <c r="I130" s="14"/>
      <c r="J130" s="14"/>
      <c r="K130" s="166"/>
      <c r="L130" s="175"/>
      <c r="M130" s="171"/>
      <c r="N130" s="92"/>
      <c r="O130" s="92"/>
      <c r="P130" s="92"/>
      <c r="Q130" s="172"/>
      <c r="R130" s="176" t="str">
        <f>IFERROR(IF(COUNTIF(M130:Q130,M130)+COUNTIF(M130:Q130,N130)+COUNTIF(M130:Q130,O130)+COUNTIF(M130:Q130,P130)+COUNTIF(M130:Q130,Q130)-COUNT(M130:Q130)&lt;&gt;0,"學生班級重複",IF(COUNT(M130:Q130)=1,VLOOKUP(M130,'附件一之1-開班數'!$A$7:$B$66,2,0),IF(COUNT(M130:Q130)=2,VLOOKUP(M130,'附件一之1-開班數'!$A$7:$B$66,2,0)&amp;"、"&amp;VLOOKUP(N130,'附件一之1-開班數'!$A$7:$B$66,2,0),IF(COUNT(M130:Q130)=3,VLOOKUP(M130,'附件一之1-開班數'!$A$7:$B$66,2,0)&amp;"、"&amp;VLOOKUP(N130,'附件一之1-開班數'!$A$7:$B$66,2,0)&amp;"、"&amp;VLOOKUP(O130,'附件一之1-開班數'!$A$7:$B$66,2,0),IF(COUNT(M130:Q130)=4,VLOOKUP(M130,'附件一之1-開班數'!$A$7:$B$66,2,0)&amp;"、"&amp;VLOOKUP(N130,'附件一之1-開班數'!$A$7:$B$66,2,0)&amp;"、"&amp;VLOOKUP(O130,'附件一之1-開班數'!$A$7:$B$66,2,0)&amp;"、"&amp;VLOOKUP(P130,'附件一之1-開班數'!$A$7:$B$66,2,0),IF(COUNT(M130:Q130)=5,VLOOKUP(M130,'附件一之1-開班數'!$A$7:$B$66,2,0)&amp;"、"&amp;VLOOKUP(N130,'附件一之1-開班數'!$A$7:$B$66,2,0)&amp;"、"&amp;VLOOKUP(O130,'附件一之1-開班數'!$A$7:$B$66,2,0)&amp;"、"&amp;VLOOKUP(P130,'附件一之1-開班數'!$A$7:$B$66,2,0)&amp;"、"&amp;VLOOKUP(Q130,'附件一之1-開班數'!$A$7:$B$66,2,0),IF(D130="","","學生無班級"))))))),"有班級不存在,或跳格輸入")</f>
        <v/>
      </c>
      <c r="S130" s="10">
        <f t="shared" si="9"/>
        <v>1</v>
      </c>
      <c r="T130" s="10">
        <f t="shared" si="10"/>
        <v>1</v>
      </c>
      <c r="U130" s="10">
        <f t="shared" si="11"/>
        <v>1</v>
      </c>
      <c r="V130" s="10">
        <f t="shared" si="12"/>
        <v>1</v>
      </c>
      <c r="W130" s="10">
        <f t="shared" si="13"/>
        <v>3</v>
      </c>
      <c r="X130" s="10">
        <f t="shared" si="14"/>
        <v>3</v>
      </c>
      <c r="Y130" s="10">
        <f>IF(M130="",0,IF(K130=1,VLOOKUP(M130,'附件一之1-開班數'!$A$7:$V$66,7,FALSE),0))</f>
        <v>0</v>
      </c>
      <c r="Z130" s="10">
        <f>IF(N130="",0,IF(K130=1,VLOOKUP(N130,'附件一之1-開班數'!$A$7:$V$66,7,FALSE),0))</f>
        <v>0</v>
      </c>
      <c r="AA130" s="10">
        <f>IF(O130="",0,IF(K130=1,VLOOKUP(O130,'附件一之1-開班數'!$A$7:$V$66,7,FALSE),0))</f>
        <v>0</v>
      </c>
      <c r="AB130" s="10">
        <f>IF(P130="",0,IF(K130=1,VLOOKUP(P130,'附件一之1-開班數'!$A$7:$V$66,7,FALSE),0))</f>
        <v>0</v>
      </c>
      <c r="AC130" s="10">
        <f>IF(Q130="",0,IF(K130=1,VLOOKUP(Q130,'附件一之1-開班數'!$A$7:$V$66,7,FALSE),0))</f>
        <v>0</v>
      </c>
    </row>
    <row r="131" spans="1:29" x14ac:dyDescent="0.3">
      <c r="A131" s="128" t="str">
        <f t="shared" si="8"/>
        <v/>
      </c>
      <c r="B131" s="14"/>
      <c r="C131" s="14"/>
      <c r="D131" s="14"/>
      <c r="E131" s="14"/>
      <c r="F131" s="166"/>
      <c r="G131" s="173"/>
      <c r="H131" s="14"/>
      <c r="I131" s="14"/>
      <c r="J131" s="14"/>
      <c r="K131" s="166"/>
      <c r="L131" s="175"/>
      <c r="M131" s="171"/>
      <c r="N131" s="92"/>
      <c r="O131" s="92"/>
      <c r="P131" s="92"/>
      <c r="Q131" s="172"/>
      <c r="R131" s="176" t="str">
        <f>IFERROR(IF(COUNTIF(M131:Q131,M131)+COUNTIF(M131:Q131,N131)+COUNTIF(M131:Q131,O131)+COUNTIF(M131:Q131,P131)+COUNTIF(M131:Q131,Q131)-COUNT(M131:Q131)&lt;&gt;0,"學生班級重複",IF(COUNT(M131:Q131)=1,VLOOKUP(M131,'附件一之1-開班數'!$A$7:$B$66,2,0),IF(COUNT(M131:Q131)=2,VLOOKUP(M131,'附件一之1-開班數'!$A$7:$B$66,2,0)&amp;"、"&amp;VLOOKUP(N131,'附件一之1-開班數'!$A$7:$B$66,2,0),IF(COUNT(M131:Q131)=3,VLOOKUP(M131,'附件一之1-開班數'!$A$7:$B$66,2,0)&amp;"、"&amp;VLOOKUP(N131,'附件一之1-開班數'!$A$7:$B$66,2,0)&amp;"、"&amp;VLOOKUP(O131,'附件一之1-開班數'!$A$7:$B$66,2,0),IF(COUNT(M131:Q131)=4,VLOOKUP(M131,'附件一之1-開班數'!$A$7:$B$66,2,0)&amp;"、"&amp;VLOOKUP(N131,'附件一之1-開班數'!$A$7:$B$66,2,0)&amp;"、"&amp;VLOOKUP(O131,'附件一之1-開班數'!$A$7:$B$66,2,0)&amp;"、"&amp;VLOOKUP(P131,'附件一之1-開班數'!$A$7:$B$66,2,0),IF(COUNT(M131:Q131)=5,VLOOKUP(M131,'附件一之1-開班數'!$A$7:$B$66,2,0)&amp;"、"&amp;VLOOKUP(N131,'附件一之1-開班數'!$A$7:$B$66,2,0)&amp;"、"&amp;VLOOKUP(O131,'附件一之1-開班數'!$A$7:$B$66,2,0)&amp;"、"&amp;VLOOKUP(P131,'附件一之1-開班數'!$A$7:$B$66,2,0)&amp;"、"&amp;VLOOKUP(Q131,'附件一之1-開班數'!$A$7:$B$66,2,0),IF(D131="","","學生無班級"))))))),"有班級不存在,或跳格輸入")</f>
        <v/>
      </c>
      <c r="S131" s="10">
        <f t="shared" si="9"/>
        <v>1</v>
      </c>
      <c r="T131" s="10">
        <f t="shared" si="10"/>
        <v>1</v>
      </c>
      <c r="U131" s="10">
        <f t="shared" si="11"/>
        <v>1</v>
      </c>
      <c r="V131" s="10">
        <f t="shared" si="12"/>
        <v>1</v>
      </c>
      <c r="W131" s="10">
        <f t="shared" si="13"/>
        <v>3</v>
      </c>
      <c r="X131" s="10">
        <f t="shared" si="14"/>
        <v>3</v>
      </c>
      <c r="Y131" s="10">
        <f>IF(M131="",0,IF(K131=1,VLOOKUP(M131,'附件一之1-開班數'!$A$7:$V$66,7,FALSE),0))</f>
        <v>0</v>
      </c>
      <c r="Z131" s="10">
        <f>IF(N131="",0,IF(K131=1,VLOOKUP(N131,'附件一之1-開班數'!$A$7:$V$66,7,FALSE),0))</f>
        <v>0</v>
      </c>
      <c r="AA131" s="10">
        <f>IF(O131="",0,IF(K131=1,VLOOKUP(O131,'附件一之1-開班數'!$A$7:$V$66,7,FALSE),0))</f>
        <v>0</v>
      </c>
      <c r="AB131" s="10">
        <f>IF(P131="",0,IF(K131=1,VLOOKUP(P131,'附件一之1-開班數'!$A$7:$V$66,7,FALSE),0))</f>
        <v>0</v>
      </c>
      <c r="AC131" s="10">
        <f>IF(Q131="",0,IF(K131=1,VLOOKUP(Q131,'附件一之1-開班數'!$A$7:$V$66,7,FALSE),0))</f>
        <v>0</v>
      </c>
    </row>
    <row r="132" spans="1:29" x14ac:dyDescent="0.3">
      <c r="A132" s="128" t="str">
        <f t="shared" si="8"/>
        <v/>
      </c>
      <c r="B132" s="14"/>
      <c r="C132" s="14"/>
      <c r="D132" s="14"/>
      <c r="E132" s="14"/>
      <c r="F132" s="166"/>
      <c r="G132" s="173"/>
      <c r="H132" s="14"/>
      <c r="I132" s="14"/>
      <c r="J132" s="14"/>
      <c r="K132" s="166"/>
      <c r="L132" s="175"/>
      <c r="M132" s="171"/>
      <c r="N132" s="92"/>
      <c r="O132" s="92"/>
      <c r="P132" s="92"/>
      <c r="Q132" s="172"/>
      <c r="R132" s="176" t="str">
        <f>IFERROR(IF(COUNTIF(M132:Q132,M132)+COUNTIF(M132:Q132,N132)+COUNTIF(M132:Q132,O132)+COUNTIF(M132:Q132,P132)+COUNTIF(M132:Q132,Q132)-COUNT(M132:Q132)&lt;&gt;0,"學生班級重複",IF(COUNT(M132:Q132)=1,VLOOKUP(M132,'附件一之1-開班數'!$A$7:$B$66,2,0),IF(COUNT(M132:Q132)=2,VLOOKUP(M132,'附件一之1-開班數'!$A$7:$B$66,2,0)&amp;"、"&amp;VLOOKUP(N132,'附件一之1-開班數'!$A$7:$B$66,2,0),IF(COUNT(M132:Q132)=3,VLOOKUP(M132,'附件一之1-開班數'!$A$7:$B$66,2,0)&amp;"、"&amp;VLOOKUP(N132,'附件一之1-開班數'!$A$7:$B$66,2,0)&amp;"、"&amp;VLOOKUP(O132,'附件一之1-開班數'!$A$7:$B$66,2,0),IF(COUNT(M132:Q132)=4,VLOOKUP(M132,'附件一之1-開班數'!$A$7:$B$66,2,0)&amp;"、"&amp;VLOOKUP(N132,'附件一之1-開班數'!$A$7:$B$66,2,0)&amp;"、"&amp;VLOOKUP(O132,'附件一之1-開班數'!$A$7:$B$66,2,0)&amp;"、"&amp;VLOOKUP(P132,'附件一之1-開班數'!$A$7:$B$66,2,0),IF(COUNT(M132:Q132)=5,VLOOKUP(M132,'附件一之1-開班數'!$A$7:$B$66,2,0)&amp;"、"&amp;VLOOKUP(N132,'附件一之1-開班數'!$A$7:$B$66,2,0)&amp;"、"&amp;VLOOKUP(O132,'附件一之1-開班數'!$A$7:$B$66,2,0)&amp;"、"&amp;VLOOKUP(P132,'附件一之1-開班數'!$A$7:$B$66,2,0)&amp;"、"&amp;VLOOKUP(Q132,'附件一之1-開班數'!$A$7:$B$66,2,0),IF(D132="","","學生無班級"))))))),"有班級不存在,或跳格輸入")</f>
        <v/>
      </c>
      <c r="S132" s="10">
        <f t="shared" si="9"/>
        <v>1</v>
      </c>
      <c r="T132" s="10">
        <f t="shared" si="10"/>
        <v>1</v>
      </c>
      <c r="U132" s="10">
        <f t="shared" si="11"/>
        <v>1</v>
      </c>
      <c r="V132" s="10">
        <f t="shared" si="12"/>
        <v>1</v>
      </c>
      <c r="W132" s="10">
        <f t="shared" si="13"/>
        <v>3</v>
      </c>
      <c r="X132" s="10">
        <f t="shared" si="14"/>
        <v>3</v>
      </c>
      <c r="Y132" s="10">
        <f>IF(M132="",0,IF(K132=1,VLOOKUP(M132,'附件一之1-開班數'!$A$7:$V$66,7,FALSE),0))</f>
        <v>0</v>
      </c>
      <c r="Z132" s="10">
        <f>IF(N132="",0,IF(K132=1,VLOOKUP(N132,'附件一之1-開班數'!$A$7:$V$66,7,FALSE),0))</f>
        <v>0</v>
      </c>
      <c r="AA132" s="10">
        <f>IF(O132="",0,IF(K132=1,VLOOKUP(O132,'附件一之1-開班數'!$A$7:$V$66,7,FALSE),0))</f>
        <v>0</v>
      </c>
      <c r="AB132" s="10">
        <f>IF(P132="",0,IF(K132=1,VLOOKUP(P132,'附件一之1-開班數'!$A$7:$V$66,7,FALSE),0))</f>
        <v>0</v>
      </c>
      <c r="AC132" s="10">
        <f>IF(Q132="",0,IF(K132=1,VLOOKUP(Q132,'附件一之1-開班數'!$A$7:$V$66,7,FALSE),0))</f>
        <v>0</v>
      </c>
    </row>
    <row r="133" spans="1:29" x14ac:dyDescent="0.3">
      <c r="A133" s="128" t="str">
        <f t="shared" si="8"/>
        <v/>
      </c>
      <c r="B133" s="14"/>
      <c r="C133" s="14"/>
      <c r="D133" s="14"/>
      <c r="E133" s="14"/>
      <c r="F133" s="166"/>
      <c r="G133" s="173"/>
      <c r="H133" s="14"/>
      <c r="I133" s="14"/>
      <c r="J133" s="14"/>
      <c r="K133" s="166"/>
      <c r="L133" s="175"/>
      <c r="M133" s="171"/>
      <c r="N133" s="92"/>
      <c r="O133" s="92"/>
      <c r="P133" s="92"/>
      <c r="Q133" s="172"/>
      <c r="R133" s="176" t="str">
        <f>IFERROR(IF(COUNTIF(M133:Q133,M133)+COUNTIF(M133:Q133,N133)+COUNTIF(M133:Q133,O133)+COUNTIF(M133:Q133,P133)+COUNTIF(M133:Q133,Q133)-COUNT(M133:Q133)&lt;&gt;0,"學生班級重複",IF(COUNT(M133:Q133)=1,VLOOKUP(M133,'附件一之1-開班數'!$A$7:$B$66,2,0),IF(COUNT(M133:Q133)=2,VLOOKUP(M133,'附件一之1-開班數'!$A$7:$B$66,2,0)&amp;"、"&amp;VLOOKUP(N133,'附件一之1-開班數'!$A$7:$B$66,2,0),IF(COUNT(M133:Q133)=3,VLOOKUP(M133,'附件一之1-開班數'!$A$7:$B$66,2,0)&amp;"、"&amp;VLOOKUP(N133,'附件一之1-開班數'!$A$7:$B$66,2,0)&amp;"、"&amp;VLOOKUP(O133,'附件一之1-開班數'!$A$7:$B$66,2,0),IF(COUNT(M133:Q133)=4,VLOOKUP(M133,'附件一之1-開班數'!$A$7:$B$66,2,0)&amp;"、"&amp;VLOOKUP(N133,'附件一之1-開班數'!$A$7:$B$66,2,0)&amp;"、"&amp;VLOOKUP(O133,'附件一之1-開班數'!$A$7:$B$66,2,0)&amp;"、"&amp;VLOOKUP(P133,'附件一之1-開班數'!$A$7:$B$66,2,0),IF(COUNT(M133:Q133)=5,VLOOKUP(M133,'附件一之1-開班數'!$A$7:$B$66,2,0)&amp;"、"&amp;VLOOKUP(N133,'附件一之1-開班數'!$A$7:$B$66,2,0)&amp;"、"&amp;VLOOKUP(O133,'附件一之1-開班數'!$A$7:$B$66,2,0)&amp;"、"&amp;VLOOKUP(P133,'附件一之1-開班數'!$A$7:$B$66,2,0)&amp;"、"&amp;VLOOKUP(Q133,'附件一之1-開班數'!$A$7:$B$66,2,0),IF(D133="","","學生無班級"))))))),"有班級不存在,或跳格輸入")</f>
        <v/>
      </c>
      <c r="S133" s="10">
        <f t="shared" si="9"/>
        <v>1</v>
      </c>
      <c r="T133" s="10">
        <f t="shared" si="10"/>
        <v>1</v>
      </c>
      <c r="U133" s="10">
        <f t="shared" si="11"/>
        <v>1</v>
      </c>
      <c r="V133" s="10">
        <f t="shared" si="12"/>
        <v>1</v>
      </c>
      <c r="W133" s="10">
        <f t="shared" si="13"/>
        <v>3</v>
      </c>
      <c r="X133" s="10">
        <f t="shared" si="14"/>
        <v>3</v>
      </c>
      <c r="Y133" s="10">
        <f>IF(M133="",0,IF(K133=1,VLOOKUP(M133,'附件一之1-開班數'!$A$7:$V$66,7,FALSE),0))</f>
        <v>0</v>
      </c>
      <c r="Z133" s="10">
        <f>IF(N133="",0,IF(K133=1,VLOOKUP(N133,'附件一之1-開班數'!$A$7:$V$66,7,FALSE),0))</f>
        <v>0</v>
      </c>
      <c r="AA133" s="10">
        <f>IF(O133="",0,IF(K133=1,VLOOKUP(O133,'附件一之1-開班數'!$A$7:$V$66,7,FALSE),0))</f>
        <v>0</v>
      </c>
      <c r="AB133" s="10">
        <f>IF(P133="",0,IF(K133=1,VLOOKUP(P133,'附件一之1-開班數'!$A$7:$V$66,7,FALSE),0))</f>
        <v>0</v>
      </c>
      <c r="AC133" s="10">
        <f>IF(Q133="",0,IF(K133=1,VLOOKUP(Q133,'附件一之1-開班數'!$A$7:$V$66,7,FALSE),0))</f>
        <v>0</v>
      </c>
    </row>
    <row r="134" spans="1:29" x14ac:dyDescent="0.3">
      <c r="A134" s="128" t="str">
        <f t="shared" ref="A134:A197" si="15">IF(D134&lt;&gt;"",ROW()-5,"")</f>
        <v/>
      </c>
      <c r="B134" s="14"/>
      <c r="C134" s="14"/>
      <c r="D134" s="14"/>
      <c r="E134" s="14"/>
      <c r="F134" s="166"/>
      <c r="G134" s="173"/>
      <c r="H134" s="14"/>
      <c r="I134" s="14"/>
      <c r="J134" s="14"/>
      <c r="K134" s="166"/>
      <c r="L134" s="175"/>
      <c r="M134" s="171"/>
      <c r="N134" s="92"/>
      <c r="O134" s="92"/>
      <c r="P134" s="92"/>
      <c r="Q134" s="172"/>
      <c r="R134" s="176" t="str">
        <f>IFERROR(IF(COUNTIF(M134:Q134,M134)+COUNTIF(M134:Q134,N134)+COUNTIF(M134:Q134,O134)+COUNTIF(M134:Q134,P134)+COUNTIF(M134:Q134,Q134)-COUNT(M134:Q134)&lt;&gt;0,"學生班級重複",IF(COUNT(M134:Q134)=1,VLOOKUP(M134,'附件一之1-開班數'!$A$7:$B$66,2,0),IF(COUNT(M134:Q134)=2,VLOOKUP(M134,'附件一之1-開班數'!$A$7:$B$66,2,0)&amp;"、"&amp;VLOOKUP(N134,'附件一之1-開班數'!$A$7:$B$66,2,0),IF(COUNT(M134:Q134)=3,VLOOKUP(M134,'附件一之1-開班數'!$A$7:$B$66,2,0)&amp;"、"&amp;VLOOKUP(N134,'附件一之1-開班數'!$A$7:$B$66,2,0)&amp;"、"&amp;VLOOKUP(O134,'附件一之1-開班數'!$A$7:$B$66,2,0),IF(COUNT(M134:Q134)=4,VLOOKUP(M134,'附件一之1-開班數'!$A$7:$B$66,2,0)&amp;"、"&amp;VLOOKUP(N134,'附件一之1-開班數'!$A$7:$B$66,2,0)&amp;"、"&amp;VLOOKUP(O134,'附件一之1-開班數'!$A$7:$B$66,2,0)&amp;"、"&amp;VLOOKUP(P134,'附件一之1-開班數'!$A$7:$B$66,2,0),IF(COUNT(M134:Q134)=5,VLOOKUP(M134,'附件一之1-開班數'!$A$7:$B$66,2,0)&amp;"、"&amp;VLOOKUP(N134,'附件一之1-開班數'!$A$7:$B$66,2,0)&amp;"、"&amp;VLOOKUP(O134,'附件一之1-開班數'!$A$7:$B$66,2,0)&amp;"、"&amp;VLOOKUP(P134,'附件一之1-開班數'!$A$7:$B$66,2,0)&amp;"、"&amp;VLOOKUP(Q134,'附件一之1-開班數'!$A$7:$B$66,2,0),IF(D134="","","學生無班級"))))))),"有班級不存在,或跳格輸入")</f>
        <v/>
      </c>
      <c r="S134" s="10">
        <f t="shared" si="9"/>
        <v>1</v>
      </c>
      <c r="T134" s="10">
        <f t="shared" si="10"/>
        <v>1</v>
      </c>
      <c r="U134" s="10">
        <f t="shared" si="11"/>
        <v>1</v>
      </c>
      <c r="V134" s="10">
        <f t="shared" si="12"/>
        <v>1</v>
      </c>
      <c r="W134" s="10">
        <f t="shared" si="13"/>
        <v>3</v>
      </c>
      <c r="X134" s="10">
        <f t="shared" si="14"/>
        <v>3</v>
      </c>
      <c r="Y134" s="10">
        <f>IF(M134="",0,IF(K134=1,VLOOKUP(M134,'附件一之1-開班數'!$A$7:$V$66,7,FALSE),0))</f>
        <v>0</v>
      </c>
      <c r="Z134" s="10">
        <f>IF(N134="",0,IF(K134=1,VLOOKUP(N134,'附件一之1-開班數'!$A$7:$V$66,7,FALSE),0))</f>
        <v>0</v>
      </c>
      <c r="AA134" s="10">
        <f>IF(O134="",0,IF(K134=1,VLOOKUP(O134,'附件一之1-開班數'!$A$7:$V$66,7,FALSE),0))</f>
        <v>0</v>
      </c>
      <c r="AB134" s="10">
        <f>IF(P134="",0,IF(K134=1,VLOOKUP(P134,'附件一之1-開班數'!$A$7:$V$66,7,FALSE),0))</f>
        <v>0</v>
      </c>
      <c r="AC134" s="10">
        <f>IF(Q134="",0,IF(K134=1,VLOOKUP(Q134,'附件一之1-開班數'!$A$7:$V$66,7,FALSE),0))</f>
        <v>0</v>
      </c>
    </row>
    <row r="135" spans="1:29" x14ac:dyDescent="0.3">
      <c r="A135" s="128" t="str">
        <f t="shared" si="15"/>
        <v/>
      </c>
      <c r="B135" s="14"/>
      <c r="C135" s="14"/>
      <c r="D135" s="14"/>
      <c r="E135" s="14"/>
      <c r="F135" s="166"/>
      <c r="G135" s="173"/>
      <c r="H135" s="14"/>
      <c r="I135" s="14"/>
      <c r="J135" s="14"/>
      <c r="K135" s="166"/>
      <c r="L135" s="175"/>
      <c r="M135" s="171"/>
      <c r="N135" s="92"/>
      <c r="O135" s="92"/>
      <c r="P135" s="92"/>
      <c r="Q135" s="172"/>
      <c r="R135" s="176" t="str">
        <f>IFERROR(IF(COUNTIF(M135:Q135,M135)+COUNTIF(M135:Q135,N135)+COUNTIF(M135:Q135,O135)+COUNTIF(M135:Q135,P135)+COUNTIF(M135:Q135,Q135)-COUNT(M135:Q135)&lt;&gt;0,"學生班級重複",IF(COUNT(M135:Q135)=1,VLOOKUP(M135,'附件一之1-開班數'!$A$7:$B$66,2,0),IF(COUNT(M135:Q135)=2,VLOOKUP(M135,'附件一之1-開班數'!$A$7:$B$66,2,0)&amp;"、"&amp;VLOOKUP(N135,'附件一之1-開班數'!$A$7:$B$66,2,0),IF(COUNT(M135:Q135)=3,VLOOKUP(M135,'附件一之1-開班數'!$A$7:$B$66,2,0)&amp;"、"&amp;VLOOKUP(N135,'附件一之1-開班數'!$A$7:$B$66,2,0)&amp;"、"&amp;VLOOKUP(O135,'附件一之1-開班數'!$A$7:$B$66,2,0),IF(COUNT(M135:Q135)=4,VLOOKUP(M135,'附件一之1-開班數'!$A$7:$B$66,2,0)&amp;"、"&amp;VLOOKUP(N135,'附件一之1-開班數'!$A$7:$B$66,2,0)&amp;"、"&amp;VLOOKUP(O135,'附件一之1-開班數'!$A$7:$B$66,2,0)&amp;"、"&amp;VLOOKUP(P135,'附件一之1-開班數'!$A$7:$B$66,2,0),IF(COUNT(M135:Q135)=5,VLOOKUP(M135,'附件一之1-開班數'!$A$7:$B$66,2,0)&amp;"、"&amp;VLOOKUP(N135,'附件一之1-開班數'!$A$7:$B$66,2,0)&amp;"、"&amp;VLOOKUP(O135,'附件一之1-開班數'!$A$7:$B$66,2,0)&amp;"、"&amp;VLOOKUP(P135,'附件一之1-開班數'!$A$7:$B$66,2,0)&amp;"、"&amp;VLOOKUP(Q135,'附件一之1-開班數'!$A$7:$B$66,2,0),IF(D135="","","學生無班級"))))))),"有班級不存在,或跳格輸入")</f>
        <v/>
      </c>
      <c r="S135" s="10">
        <f t="shared" ref="S135:S198" si="16">IF(COUNTA(D135,E135:F135)=0,1,IF(AND(D135="",SUM(E135:F135)&lt;&gt;0),2,IF(SUM(E135:F135)&lt;&gt;1,3,4)))</f>
        <v>1</v>
      </c>
      <c r="T135" s="10">
        <f t="shared" ref="T135:T198" si="17">IF(COUNTA(D135,G135:K135)=0,1,IF(AND(D135="",SUM(G135:K135)&lt;&gt;0),2,IF(SUM(G135:K135)&lt;&gt;1,3,4)))</f>
        <v>1</v>
      </c>
      <c r="U135" s="10">
        <f t="shared" ref="U135:U198" si="18">IF(COUNTA(B135:D135)=0,1,IF(AND(D135="",COUNTA(B135:C135)&lt;&gt;0),2,IF(COUNTA(B135:C135)&gt;1,3,4)))</f>
        <v>1</v>
      </c>
      <c r="V135" s="10">
        <f t="shared" ref="V135:V198" si="19">IF(COUNTA(D135,M135:Q135)=0,1,IF(AND(D135="",COUNTA(M135:Q135)&lt;&gt;0),2,3))</f>
        <v>1</v>
      </c>
      <c r="W135" s="10">
        <f t="shared" ref="W135:W198" si="20">IF(AND(D135="",COUNTA(L135)&lt;&gt;0),2,3)</f>
        <v>3</v>
      </c>
      <c r="X135" s="10">
        <f t="shared" ref="X135:X198" si="21">IF(K135="",3,IF(COUNTA(K135)&lt;&gt;COUNTA(M135:Q135),1,2))</f>
        <v>3</v>
      </c>
      <c r="Y135" s="10">
        <f>IF(M135="",0,IF(K135=1,VLOOKUP(M135,'附件一之1-開班數'!$A$7:$V$66,7,FALSE),0))</f>
        <v>0</v>
      </c>
      <c r="Z135" s="10">
        <f>IF(N135="",0,IF(K135=1,VLOOKUP(N135,'附件一之1-開班數'!$A$7:$V$66,7,FALSE),0))</f>
        <v>0</v>
      </c>
      <c r="AA135" s="10">
        <f>IF(O135="",0,IF(K135=1,VLOOKUP(O135,'附件一之1-開班數'!$A$7:$V$66,7,FALSE),0))</f>
        <v>0</v>
      </c>
      <c r="AB135" s="10">
        <f>IF(P135="",0,IF(K135=1,VLOOKUP(P135,'附件一之1-開班數'!$A$7:$V$66,7,FALSE),0))</f>
        <v>0</v>
      </c>
      <c r="AC135" s="10">
        <f>IF(Q135="",0,IF(K135=1,VLOOKUP(Q135,'附件一之1-開班數'!$A$7:$V$66,7,FALSE),0))</f>
        <v>0</v>
      </c>
    </row>
    <row r="136" spans="1:29" x14ac:dyDescent="0.3">
      <c r="A136" s="128" t="str">
        <f t="shared" si="15"/>
        <v/>
      </c>
      <c r="B136" s="14"/>
      <c r="C136" s="14"/>
      <c r="D136" s="14"/>
      <c r="E136" s="14"/>
      <c r="F136" s="166"/>
      <c r="G136" s="173"/>
      <c r="H136" s="14"/>
      <c r="I136" s="14"/>
      <c r="J136" s="14"/>
      <c r="K136" s="166"/>
      <c r="L136" s="175"/>
      <c r="M136" s="171"/>
      <c r="N136" s="92"/>
      <c r="O136" s="92"/>
      <c r="P136" s="92"/>
      <c r="Q136" s="172"/>
      <c r="R136" s="176" t="str">
        <f>IFERROR(IF(COUNTIF(M136:Q136,M136)+COUNTIF(M136:Q136,N136)+COUNTIF(M136:Q136,O136)+COUNTIF(M136:Q136,P136)+COUNTIF(M136:Q136,Q136)-COUNT(M136:Q136)&lt;&gt;0,"學生班級重複",IF(COUNT(M136:Q136)=1,VLOOKUP(M136,'附件一之1-開班數'!$A$7:$B$66,2,0),IF(COUNT(M136:Q136)=2,VLOOKUP(M136,'附件一之1-開班數'!$A$7:$B$66,2,0)&amp;"、"&amp;VLOOKUP(N136,'附件一之1-開班數'!$A$7:$B$66,2,0),IF(COUNT(M136:Q136)=3,VLOOKUP(M136,'附件一之1-開班數'!$A$7:$B$66,2,0)&amp;"、"&amp;VLOOKUP(N136,'附件一之1-開班數'!$A$7:$B$66,2,0)&amp;"、"&amp;VLOOKUP(O136,'附件一之1-開班數'!$A$7:$B$66,2,0),IF(COUNT(M136:Q136)=4,VLOOKUP(M136,'附件一之1-開班數'!$A$7:$B$66,2,0)&amp;"、"&amp;VLOOKUP(N136,'附件一之1-開班數'!$A$7:$B$66,2,0)&amp;"、"&amp;VLOOKUP(O136,'附件一之1-開班數'!$A$7:$B$66,2,0)&amp;"、"&amp;VLOOKUP(P136,'附件一之1-開班數'!$A$7:$B$66,2,0),IF(COUNT(M136:Q136)=5,VLOOKUP(M136,'附件一之1-開班數'!$A$7:$B$66,2,0)&amp;"、"&amp;VLOOKUP(N136,'附件一之1-開班數'!$A$7:$B$66,2,0)&amp;"、"&amp;VLOOKUP(O136,'附件一之1-開班數'!$A$7:$B$66,2,0)&amp;"、"&amp;VLOOKUP(P136,'附件一之1-開班數'!$A$7:$B$66,2,0)&amp;"、"&amp;VLOOKUP(Q136,'附件一之1-開班數'!$A$7:$B$66,2,0),IF(D136="","","學生無班級"))))))),"有班級不存在,或跳格輸入")</f>
        <v/>
      </c>
      <c r="S136" s="10">
        <f t="shared" si="16"/>
        <v>1</v>
      </c>
      <c r="T136" s="10">
        <f t="shared" si="17"/>
        <v>1</v>
      </c>
      <c r="U136" s="10">
        <f t="shared" si="18"/>
        <v>1</v>
      </c>
      <c r="V136" s="10">
        <f t="shared" si="19"/>
        <v>1</v>
      </c>
      <c r="W136" s="10">
        <f t="shared" si="20"/>
        <v>3</v>
      </c>
      <c r="X136" s="10">
        <f t="shared" si="21"/>
        <v>3</v>
      </c>
      <c r="Y136" s="10">
        <f>IF(M136="",0,IF(K136=1,VLOOKUP(M136,'附件一之1-開班數'!$A$7:$V$66,7,FALSE),0))</f>
        <v>0</v>
      </c>
      <c r="Z136" s="10">
        <f>IF(N136="",0,IF(K136=1,VLOOKUP(N136,'附件一之1-開班數'!$A$7:$V$66,7,FALSE),0))</f>
        <v>0</v>
      </c>
      <c r="AA136" s="10">
        <f>IF(O136="",0,IF(K136=1,VLOOKUP(O136,'附件一之1-開班數'!$A$7:$V$66,7,FALSE),0))</f>
        <v>0</v>
      </c>
      <c r="AB136" s="10">
        <f>IF(P136="",0,IF(K136=1,VLOOKUP(P136,'附件一之1-開班數'!$A$7:$V$66,7,FALSE),0))</f>
        <v>0</v>
      </c>
      <c r="AC136" s="10">
        <f>IF(Q136="",0,IF(K136=1,VLOOKUP(Q136,'附件一之1-開班數'!$A$7:$V$66,7,FALSE),0))</f>
        <v>0</v>
      </c>
    </row>
    <row r="137" spans="1:29" x14ac:dyDescent="0.3">
      <c r="A137" s="128" t="str">
        <f t="shared" si="15"/>
        <v/>
      </c>
      <c r="B137" s="14"/>
      <c r="C137" s="14"/>
      <c r="D137" s="14"/>
      <c r="E137" s="14"/>
      <c r="F137" s="166"/>
      <c r="G137" s="173"/>
      <c r="H137" s="14"/>
      <c r="I137" s="14"/>
      <c r="J137" s="14"/>
      <c r="K137" s="166"/>
      <c r="L137" s="175"/>
      <c r="M137" s="171"/>
      <c r="N137" s="92"/>
      <c r="O137" s="92"/>
      <c r="P137" s="92"/>
      <c r="Q137" s="172"/>
      <c r="R137" s="176" t="str">
        <f>IFERROR(IF(COUNTIF(M137:Q137,M137)+COUNTIF(M137:Q137,N137)+COUNTIF(M137:Q137,O137)+COUNTIF(M137:Q137,P137)+COUNTIF(M137:Q137,Q137)-COUNT(M137:Q137)&lt;&gt;0,"學生班級重複",IF(COUNT(M137:Q137)=1,VLOOKUP(M137,'附件一之1-開班數'!$A$7:$B$66,2,0),IF(COUNT(M137:Q137)=2,VLOOKUP(M137,'附件一之1-開班數'!$A$7:$B$66,2,0)&amp;"、"&amp;VLOOKUP(N137,'附件一之1-開班數'!$A$7:$B$66,2,0),IF(COUNT(M137:Q137)=3,VLOOKUP(M137,'附件一之1-開班數'!$A$7:$B$66,2,0)&amp;"、"&amp;VLOOKUP(N137,'附件一之1-開班數'!$A$7:$B$66,2,0)&amp;"、"&amp;VLOOKUP(O137,'附件一之1-開班數'!$A$7:$B$66,2,0),IF(COUNT(M137:Q137)=4,VLOOKUP(M137,'附件一之1-開班數'!$A$7:$B$66,2,0)&amp;"、"&amp;VLOOKUP(N137,'附件一之1-開班數'!$A$7:$B$66,2,0)&amp;"、"&amp;VLOOKUP(O137,'附件一之1-開班數'!$A$7:$B$66,2,0)&amp;"、"&amp;VLOOKUP(P137,'附件一之1-開班數'!$A$7:$B$66,2,0),IF(COUNT(M137:Q137)=5,VLOOKUP(M137,'附件一之1-開班數'!$A$7:$B$66,2,0)&amp;"、"&amp;VLOOKUP(N137,'附件一之1-開班數'!$A$7:$B$66,2,0)&amp;"、"&amp;VLOOKUP(O137,'附件一之1-開班數'!$A$7:$B$66,2,0)&amp;"、"&amp;VLOOKUP(P137,'附件一之1-開班數'!$A$7:$B$66,2,0)&amp;"、"&amp;VLOOKUP(Q137,'附件一之1-開班數'!$A$7:$B$66,2,0),IF(D137="","","學生無班級"))))))),"有班級不存在,或跳格輸入")</f>
        <v/>
      </c>
      <c r="S137" s="10">
        <f t="shared" si="16"/>
        <v>1</v>
      </c>
      <c r="T137" s="10">
        <f t="shared" si="17"/>
        <v>1</v>
      </c>
      <c r="U137" s="10">
        <f t="shared" si="18"/>
        <v>1</v>
      </c>
      <c r="V137" s="10">
        <f t="shared" si="19"/>
        <v>1</v>
      </c>
      <c r="W137" s="10">
        <f t="shared" si="20"/>
        <v>3</v>
      </c>
      <c r="X137" s="10">
        <f t="shared" si="21"/>
        <v>3</v>
      </c>
      <c r="Y137" s="10">
        <f>IF(M137="",0,IF(K137=1,VLOOKUP(M137,'附件一之1-開班數'!$A$7:$V$66,7,FALSE),0))</f>
        <v>0</v>
      </c>
      <c r="Z137" s="10">
        <f>IF(N137="",0,IF(K137=1,VLOOKUP(N137,'附件一之1-開班數'!$A$7:$V$66,7,FALSE),0))</f>
        <v>0</v>
      </c>
      <c r="AA137" s="10">
        <f>IF(O137="",0,IF(K137=1,VLOOKUP(O137,'附件一之1-開班數'!$A$7:$V$66,7,FALSE),0))</f>
        <v>0</v>
      </c>
      <c r="AB137" s="10">
        <f>IF(P137="",0,IF(K137=1,VLOOKUP(P137,'附件一之1-開班數'!$A$7:$V$66,7,FALSE),0))</f>
        <v>0</v>
      </c>
      <c r="AC137" s="10">
        <f>IF(Q137="",0,IF(K137=1,VLOOKUP(Q137,'附件一之1-開班數'!$A$7:$V$66,7,FALSE),0))</f>
        <v>0</v>
      </c>
    </row>
    <row r="138" spans="1:29" x14ac:dyDescent="0.3">
      <c r="A138" s="128" t="str">
        <f t="shared" si="15"/>
        <v/>
      </c>
      <c r="B138" s="14"/>
      <c r="C138" s="14"/>
      <c r="D138" s="14"/>
      <c r="E138" s="14"/>
      <c r="F138" s="166"/>
      <c r="G138" s="173"/>
      <c r="H138" s="14"/>
      <c r="I138" s="14"/>
      <c r="J138" s="14"/>
      <c r="K138" s="166"/>
      <c r="L138" s="175"/>
      <c r="M138" s="171"/>
      <c r="N138" s="92"/>
      <c r="O138" s="92"/>
      <c r="P138" s="92"/>
      <c r="Q138" s="172"/>
      <c r="R138" s="176" t="str">
        <f>IFERROR(IF(COUNTIF(M138:Q138,M138)+COUNTIF(M138:Q138,N138)+COUNTIF(M138:Q138,O138)+COUNTIF(M138:Q138,P138)+COUNTIF(M138:Q138,Q138)-COUNT(M138:Q138)&lt;&gt;0,"學生班級重複",IF(COUNT(M138:Q138)=1,VLOOKUP(M138,'附件一之1-開班數'!$A$7:$B$66,2,0),IF(COUNT(M138:Q138)=2,VLOOKUP(M138,'附件一之1-開班數'!$A$7:$B$66,2,0)&amp;"、"&amp;VLOOKUP(N138,'附件一之1-開班數'!$A$7:$B$66,2,0),IF(COUNT(M138:Q138)=3,VLOOKUP(M138,'附件一之1-開班數'!$A$7:$B$66,2,0)&amp;"、"&amp;VLOOKUP(N138,'附件一之1-開班數'!$A$7:$B$66,2,0)&amp;"、"&amp;VLOOKUP(O138,'附件一之1-開班數'!$A$7:$B$66,2,0),IF(COUNT(M138:Q138)=4,VLOOKUP(M138,'附件一之1-開班數'!$A$7:$B$66,2,0)&amp;"、"&amp;VLOOKUP(N138,'附件一之1-開班數'!$A$7:$B$66,2,0)&amp;"、"&amp;VLOOKUP(O138,'附件一之1-開班數'!$A$7:$B$66,2,0)&amp;"、"&amp;VLOOKUP(P138,'附件一之1-開班數'!$A$7:$B$66,2,0),IF(COUNT(M138:Q138)=5,VLOOKUP(M138,'附件一之1-開班數'!$A$7:$B$66,2,0)&amp;"、"&amp;VLOOKUP(N138,'附件一之1-開班數'!$A$7:$B$66,2,0)&amp;"、"&amp;VLOOKUP(O138,'附件一之1-開班數'!$A$7:$B$66,2,0)&amp;"、"&amp;VLOOKUP(P138,'附件一之1-開班數'!$A$7:$B$66,2,0)&amp;"、"&amp;VLOOKUP(Q138,'附件一之1-開班數'!$A$7:$B$66,2,0),IF(D138="","","學生無班級"))))))),"有班級不存在,或跳格輸入")</f>
        <v/>
      </c>
      <c r="S138" s="10">
        <f t="shared" si="16"/>
        <v>1</v>
      </c>
      <c r="T138" s="10">
        <f t="shared" si="17"/>
        <v>1</v>
      </c>
      <c r="U138" s="10">
        <f t="shared" si="18"/>
        <v>1</v>
      </c>
      <c r="V138" s="10">
        <f t="shared" si="19"/>
        <v>1</v>
      </c>
      <c r="W138" s="10">
        <f t="shared" si="20"/>
        <v>3</v>
      </c>
      <c r="X138" s="10">
        <f t="shared" si="21"/>
        <v>3</v>
      </c>
      <c r="Y138" s="10">
        <f>IF(M138="",0,IF(K138=1,VLOOKUP(M138,'附件一之1-開班數'!$A$7:$V$66,7,FALSE),0))</f>
        <v>0</v>
      </c>
      <c r="Z138" s="10">
        <f>IF(N138="",0,IF(K138=1,VLOOKUP(N138,'附件一之1-開班數'!$A$7:$V$66,7,FALSE),0))</f>
        <v>0</v>
      </c>
      <c r="AA138" s="10">
        <f>IF(O138="",0,IF(K138=1,VLOOKUP(O138,'附件一之1-開班數'!$A$7:$V$66,7,FALSE),0))</f>
        <v>0</v>
      </c>
      <c r="AB138" s="10">
        <f>IF(P138="",0,IF(K138=1,VLOOKUP(P138,'附件一之1-開班數'!$A$7:$V$66,7,FALSE),0))</f>
        <v>0</v>
      </c>
      <c r="AC138" s="10">
        <f>IF(Q138="",0,IF(K138=1,VLOOKUP(Q138,'附件一之1-開班數'!$A$7:$V$66,7,FALSE),0))</f>
        <v>0</v>
      </c>
    </row>
    <row r="139" spans="1:29" x14ac:dyDescent="0.3">
      <c r="A139" s="128" t="str">
        <f t="shared" si="15"/>
        <v/>
      </c>
      <c r="B139" s="14"/>
      <c r="C139" s="14"/>
      <c r="D139" s="14"/>
      <c r="E139" s="14"/>
      <c r="F139" s="166"/>
      <c r="G139" s="173"/>
      <c r="H139" s="14"/>
      <c r="I139" s="14"/>
      <c r="J139" s="14"/>
      <c r="K139" s="166"/>
      <c r="L139" s="175"/>
      <c r="M139" s="171"/>
      <c r="N139" s="92"/>
      <c r="O139" s="92"/>
      <c r="P139" s="92"/>
      <c r="Q139" s="172"/>
      <c r="R139" s="176" t="str">
        <f>IFERROR(IF(COUNTIF(M139:Q139,M139)+COUNTIF(M139:Q139,N139)+COUNTIF(M139:Q139,O139)+COUNTIF(M139:Q139,P139)+COUNTIF(M139:Q139,Q139)-COUNT(M139:Q139)&lt;&gt;0,"學生班級重複",IF(COUNT(M139:Q139)=1,VLOOKUP(M139,'附件一之1-開班數'!$A$7:$B$66,2,0),IF(COUNT(M139:Q139)=2,VLOOKUP(M139,'附件一之1-開班數'!$A$7:$B$66,2,0)&amp;"、"&amp;VLOOKUP(N139,'附件一之1-開班數'!$A$7:$B$66,2,0),IF(COUNT(M139:Q139)=3,VLOOKUP(M139,'附件一之1-開班數'!$A$7:$B$66,2,0)&amp;"、"&amp;VLOOKUP(N139,'附件一之1-開班數'!$A$7:$B$66,2,0)&amp;"、"&amp;VLOOKUP(O139,'附件一之1-開班數'!$A$7:$B$66,2,0),IF(COUNT(M139:Q139)=4,VLOOKUP(M139,'附件一之1-開班數'!$A$7:$B$66,2,0)&amp;"、"&amp;VLOOKUP(N139,'附件一之1-開班數'!$A$7:$B$66,2,0)&amp;"、"&amp;VLOOKUP(O139,'附件一之1-開班數'!$A$7:$B$66,2,0)&amp;"、"&amp;VLOOKUP(P139,'附件一之1-開班數'!$A$7:$B$66,2,0),IF(COUNT(M139:Q139)=5,VLOOKUP(M139,'附件一之1-開班數'!$A$7:$B$66,2,0)&amp;"、"&amp;VLOOKUP(N139,'附件一之1-開班數'!$A$7:$B$66,2,0)&amp;"、"&amp;VLOOKUP(O139,'附件一之1-開班數'!$A$7:$B$66,2,0)&amp;"、"&amp;VLOOKUP(P139,'附件一之1-開班數'!$A$7:$B$66,2,0)&amp;"、"&amp;VLOOKUP(Q139,'附件一之1-開班數'!$A$7:$B$66,2,0),IF(D139="","","學生無班級"))))))),"有班級不存在,或跳格輸入")</f>
        <v/>
      </c>
      <c r="S139" s="10">
        <f t="shared" si="16"/>
        <v>1</v>
      </c>
      <c r="T139" s="10">
        <f t="shared" si="17"/>
        <v>1</v>
      </c>
      <c r="U139" s="10">
        <f t="shared" si="18"/>
        <v>1</v>
      </c>
      <c r="V139" s="10">
        <f t="shared" si="19"/>
        <v>1</v>
      </c>
      <c r="W139" s="10">
        <f t="shared" si="20"/>
        <v>3</v>
      </c>
      <c r="X139" s="10">
        <f t="shared" si="21"/>
        <v>3</v>
      </c>
      <c r="Y139" s="10">
        <f>IF(M139="",0,IF(K139=1,VLOOKUP(M139,'附件一之1-開班數'!$A$7:$V$66,7,FALSE),0))</f>
        <v>0</v>
      </c>
      <c r="Z139" s="10">
        <f>IF(N139="",0,IF(K139=1,VLOOKUP(N139,'附件一之1-開班數'!$A$7:$V$66,7,FALSE),0))</f>
        <v>0</v>
      </c>
      <c r="AA139" s="10">
        <f>IF(O139="",0,IF(K139=1,VLOOKUP(O139,'附件一之1-開班數'!$A$7:$V$66,7,FALSE),0))</f>
        <v>0</v>
      </c>
      <c r="AB139" s="10">
        <f>IF(P139="",0,IF(K139=1,VLOOKUP(P139,'附件一之1-開班數'!$A$7:$V$66,7,FALSE),0))</f>
        <v>0</v>
      </c>
      <c r="AC139" s="10">
        <f>IF(Q139="",0,IF(K139=1,VLOOKUP(Q139,'附件一之1-開班數'!$A$7:$V$66,7,FALSE),0))</f>
        <v>0</v>
      </c>
    </row>
    <row r="140" spans="1:29" x14ac:dyDescent="0.3">
      <c r="A140" s="128" t="str">
        <f t="shared" si="15"/>
        <v/>
      </c>
      <c r="B140" s="14"/>
      <c r="C140" s="14"/>
      <c r="D140" s="14"/>
      <c r="E140" s="14"/>
      <c r="F140" s="166"/>
      <c r="G140" s="173"/>
      <c r="H140" s="14"/>
      <c r="I140" s="14"/>
      <c r="J140" s="14"/>
      <c r="K140" s="166"/>
      <c r="L140" s="175"/>
      <c r="M140" s="171"/>
      <c r="N140" s="92"/>
      <c r="O140" s="92"/>
      <c r="P140" s="92"/>
      <c r="Q140" s="172"/>
      <c r="R140" s="176" t="str">
        <f>IFERROR(IF(COUNTIF(M140:Q140,M140)+COUNTIF(M140:Q140,N140)+COUNTIF(M140:Q140,O140)+COUNTIF(M140:Q140,P140)+COUNTIF(M140:Q140,Q140)-COUNT(M140:Q140)&lt;&gt;0,"學生班級重複",IF(COUNT(M140:Q140)=1,VLOOKUP(M140,'附件一之1-開班數'!$A$7:$B$66,2,0),IF(COUNT(M140:Q140)=2,VLOOKUP(M140,'附件一之1-開班數'!$A$7:$B$66,2,0)&amp;"、"&amp;VLOOKUP(N140,'附件一之1-開班數'!$A$7:$B$66,2,0),IF(COUNT(M140:Q140)=3,VLOOKUP(M140,'附件一之1-開班數'!$A$7:$B$66,2,0)&amp;"、"&amp;VLOOKUP(N140,'附件一之1-開班數'!$A$7:$B$66,2,0)&amp;"、"&amp;VLOOKUP(O140,'附件一之1-開班數'!$A$7:$B$66,2,0),IF(COUNT(M140:Q140)=4,VLOOKUP(M140,'附件一之1-開班數'!$A$7:$B$66,2,0)&amp;"、"&amp;VLOOKUP(N140,'附件一之1-開班數'!$A$7:$B$66,2,0)&amp;"、"&amp;VLOOKUP(O140,'附件一之1-開班數'!$A$7:$B$66,2,0)&amp;"、"&amp;VLOOKUP(P140,'附件一之1-開班數'!$A$7:$B$66,2,0),IF(COUNT(M140:Q140)=5,VLOOKUP(M140,'附件一之1-開班數'!$A$7:$B$66,2,0)&amp;"、"&amp;VLOOKUP(N140,'附件一之1-開班數'!$A$7:$B$66,2,0)&amp;"、"&amp;VLOOKUP(O140,'附件一之1-開班數'!$A$7:$B$66,2,0)&amp;"、"&amp;VLOOKUP(P140,'附件一之1-開班數'!$A$7:$B$66,2,0)&amp;"、"&amp;VLOOKUP(Q140,'附件一之1-開班數'!$A$7:$B$66,2,0),IF(D140="","","學生無班級"))))))),"有班級不存在,或跳格輸入")</f>
        <v/>
      </c>
      <c r="S140" s="10">
        <f t="shared" si="16"/>
        <v>1</v>
      </c>
      <c r="T140" s="10">
        <f t="shared" si="17"/>
        <v>1</v>
      </c>
      <c r="U140" s="10">
        <f t="shared" si="18"/>
        <v>1</v>
      </c>
      <c r="V140" s="10">
        <f t="shared" si="19"/>
        <v>1</v>
      </c>
      <c r="W140" s="10">
        <f t="shared" si="20"/>
        <v>3</v>
      </c>
      <c r="X140" s="10">
        <f t="shared" si="21"/>
        <v>3</v>
      </c>
      <c r="Y140" s="10">
        <f>IF(M140="",0,IF(K140=1,VLOOKUP(M140,'附件一之1-開班數'!$A$7:$V$66,7,FALSE),0))</f>
        <v>0</v>
      </c>
      <c r="Z140" s="10">
        <f>IF(N140="",0,IF(K140=1,VLOOKUP(N140,'附件一之1-開班數'!$A$7:$V$66,7,FALSE),0))</f>
        <v>0</v>
      </c>
      <c r="AA140" s="10">
        <f>IF(O140="",0,IF(K140=1,VLOOKUP(O140,'附件一之1-開班數'!$A$7:$V$66,7,FALSE),0))</f>
        <v>0</v>
      </c>
      <c r="AB140" s="10">
        <f>IF(P140="",0,IF(K140=1,VLOOKUP(P140,'附件一之1-開班數'!$A$7:$V$66,7,FALSE),0))</f>
        <v>0</v>
      </c>
      <c r="AC140" s="10">
        <f>IF(Q140="",0,IF(K140=1,VLOOKUP(Q140,'附件一之1-開班數'!$A$7:$V$66,7,FALSE),0))</f>
        <v>0</v>
      </c>
    </row>
    <row r="141" spans="1:29" x14ac:dyDescent="0.3">
      <c r="A141" s="128" t="str">
        <f t="shared" si="15"/>
        <v/>
      </c>
      <c r="B141" s="14"/>
      <c r="C141" s="14"/>
      <c r="D141" s="14"/>
      <c r="E141" s="14"/>
      <c r="F141" s="166"/>
      <c r="G141" s="173"/>
      <c r="H141" s="14"/>
      <c r="I141" s="14"/>
      <c r="J141" s="14"/>
      <c r="K141" s="166"/>
      <c r="L141" s="175"/>
      <c r="M141" s="171"/>
      <c r="N141" s="92"/>
      <c r="O141" s="92"/>
      <c r="P141" s="92"/>
      <c r="Q141" s="172"/>
      <c r="R141" s="176" t="str">
        <f>IFERROR(IF(COUNTIF(M141:Q141,M141)+COUNTIF(M141:Q141,N141)+COUNTIF(M141:Q141,O141)+COUNTIF(M141:Q141,P141)+COUNTIF(M141:Q141,Q141)-COUNT(M141:Q141)&lt;&gt;0,"學生班級重複",IF(COUNT(M141:Q141)=1,VLOOKUP(M141,'附件一之1-開班數'!$A$7:$B$66,2,0),IF(COUNT(M141:Q141)=2,VLOOKUP(M141,'附件一之1-開班數'!$A$7:$B$66,2,0)&amp;"、"&amp;VLOOKUP(N141,'附件一之1-開班數'!$A$7:$B$66,2,0),IF(COUNT(M141:Q141)=3,VLOOKUP(M141,'附件一之1-開班數'!$A$7:$B$66,2,0)&amp;"、"&amp;VLOOKUP(N141,'附件一之1-開班數'!$A$7:$B$66,2,0)&amp;"、"&amp;VLOOKUP(O141,'附件一之1-開班數'!$A$7:$B$66,2,0),IF(COUNT(M141:Q141)=4,VLOOKUP(M141,'附件一之1-開班數'!$A$7:$B$66,2,0)&amp;"、"&amp;VLOOKUP(N141,'附件一之1-開班數'!$A$7:$B$66,2,0)&amp;"、"&amp;VLOOKUP(O141,'附件一之1-開班數'!$A$7:$B$66,2,0)&amp;"、"&amp;VLOOKUP(P141,'附件一之1-開班數'!$A$7:$B$66,2,0),IF(COUNT(M141:Q141)=5,VLOOKUP(M141,'附件一之1-開班數'!$A$7:$B$66,2,0)&amp;"、"&amp;VLOOKUP(N141,'附件一之1-開班數'!$A$7:$B$66,2,0)&amp;"、"&amp;VLOOKUP(O141,'附件一之1-開班數'!$A$7:$B$66,2,0)&amp;"、"&amp;VLOOKUP(P141,'附件一之1-開班數'!$A$7:$B$66,2,0)&amp;"、"&amp;VLOOKUP(Q141,'附件一之1-開班數'!$A$7:$B$66,2,0),IF(D141="","","學生無班級"))))))),"有班級不存在,或跳格輸入")</f>
        <v/>
      </c>
      <c r="S141" s="10">
        <f t="shared" si="16"/>
        <v>1</v>
      </c>
      <c r="T141" s="10">
        <f t="shared" si="17"/>
        <v>1</v>
      </c>
      <c r="U141" s="10">
        <f t="shared" si="18"/>
        <v>1</v>
      </c>
      <c r="V141" s="10">
        <f t="shared" si="19"/>
        <v>1</v>
      </c>
      <c r="W141" s="10">
        <f t="shared" si="20"/>
        <v>3</v>
      </c>
      <c r="X141" s="10">
        <f t="shared" si="21"/>
        <v>3</v>
      </c>
      <c r="Y141" s="10">
        <f>IF(M141="",0,IF(K141=1,VLOOKUP(M141,'附件一之1-開班數'!$A$7:$V$66,7,FALSE),0))</f>
        <v>0</v>
      </c>
      <c r="Z141" s="10">
        <f>IF(N141="",0,IF(K141=1,VLOOKUP(N141,'附件一之1-開班數'!$A$7:$V$66,7,FALSE),0))</f>
        <v>0</v>
      </c>
      <c r="AA141" s="10">
        <f>IF(O141="",0,IF(K141=1,VLOOKUP(O141,'附件一之1-開班數'!$A$7:$V$66,7,FALSE),0))</f>
        <v>0</v>
      </c>
      <c r="AB141" s="10">
        <f>IF(P141="",0,IF(K141=1,VLOOKUP(P141,'附件一之1-開班數'!$A$7:$V$66,7,FALSE),0))</f>
        <v>0</v>
      </c>
      <c r="AC141" s="10">
        <f>IF(Q141="",0,IF(K141=1,VLOOKUP(Q141,'附件一之1-開班數'!$A$7:$V$66,7,FALSE),0))</f>
        <v>0</v>
      </c>
    </row>
    <row r="142" spans="1:29" x14ac:dyDescent="0.3">
      <c r="A142" s="128" t="str">
        <f t="shared" si="15"/>
        <v/>
      </c>
      <c r="B142" s="14"/>
      <c r="C142" s="14"/>
      <c r="D142" s="14"/>
      <c r="E142" s="14"/>
      <c r="F142" s="166"/>
      <c r="G142" s="173"/>
      <c r="H142" s="14"/>
      <c r="I142" s="14"/>
      <c r="J142" s="14"/>
      <c r="K142" s="166"/>
      <c r="L142" s="175"/>
      <c r="M142" s="171"/>
      <c r="N142" s="92"/>
      <c r="O142" s="92"/>
      <c r="P142" s="92"/>
      <c r="Q142" s="172"/>
      <c r="R142" s="176" t="str">
        <f>IFERROR(IF(COUNTIF(M142:Q142,M142)+COUNTIF(M142:Q142,N142)+COUNTIF(M142:Q142,O142)+COUNTIF(M142:Q142,P142)+COUNTIF(M142:Q142,Q142)-COUNT(M142:Q142)&lt;&gt;0,"學生班級重複",IF(COUNT(M142:Q142)=1,VLOOKUP(M142,'附件一之1-開班數'!$A$7:$B$66,2,0),IF(COUNT(M142:Q142)=2,VLOOKUP(M142,'附件一之1-開班數'!$A$7:$B$66,2,0)&amp;"、"&amp;VLOOKUP(N142,'附件一之1-開班數'!$A$7:$B$66,2,0),IF(COUNT(M142:Q142)=3,VLOOKUP(M142,'附件一之1-開班數'!$A$7:$B$66,2,0)&amp;"、"&amp;VLOOKUP(N142,'附件一之1-開班數'!$A$7:$B$66,2,0)&amp;"、"&amp;VLOOKUP(O142,'附件一之1-開班數'!$A$7:$B$66,2,0),IF(COUNT(M142:Q142)=4,VLOOKUP(M142,'附件一之1-開班數'!$A$7:$B$66,2,0)&amp;"、"&amp;VLOOKUP(N142,'附件一之1-開班數'!$A$7:$B$66,2,0)&amp;"、"&amp;VLOOKUP(O142,'附件一之1-開班數'!$A$7:$B$66,2,0)&amp;"、"&amp;VLOOKUP(P142,'附件一之1-開班數'!$A$7:$B$66,2,0),IF(COUNT(M142:Q142)=5,VLOOKUP(M142,'附件一之1-開班數'!$A$7:$B$66,2,0)&amp;"、"&amp;VLOOKUP(N142,'附件一之1-開班數'!$A$7:$B$66,2,0)&amp;"、"&amp;VLOOKUP(O142,'附件一之1-開班數'!$A$7:$B$66,2,0)&amp;"、"&amp;VLOOKUP(P142,'附件一之1-開班數'!$A$7:$B$66,2,0)&amp;"、"&amp;VLOOKUP(Q142,'附件一之1-開班數'!$A$7:$B$66,2,0),IF(D142="","","學生無班級"))))))),"有班級不存在,或跳格輸入")</f>
        <v/>
      </c>
      <c r="S142" s="10">
        <f t="shared" si="16"/>
        <v>1</v>
      </c>
      <c r="T142" s="10">
        <f t="shared" si="17"/>
        <v>1</v>
      </c>
      <c r="U142" s="10">
        <f t="shared" si="18"/>
        <v>1</v>
      </c>
      <c r="V142" s="10">
        <f t="shared" si="19"/>
        <v>1</v>
      </c>
      <c r="W142" s="10">
        <f t="shared" si="20"/>
        <v>3</v>
      </c>
      <c r="X142" s="10">
        <f t="shared" si="21"/>
        <v>3</v>
      </c>
      <c r="Y142" s="10">
        <f>IF(M142="",0,IF(K142=1,VLOOKUP(M142,'附件一之1-開班數'!$A$7:$V$66,7,FALSE),0))</f>
        <v>0</v>
      </c>
      <c r="Z142" s="10">
        <f>IF(N142="",0,IF(K142=1,VLOOKUP(N142,'附件一之1-開班數'!$A$7:$V$66,7,FALSE),0))</f>
        <v>0</v>
      </c>
      <c r="AA142" s="10">
        <f>IF(O142="",0,IF(K142=1,VLOOKUP(O142,'附件一之1-開班數'!$A$7:$V$66,7,FALSE),0))</f>
        <v>0</v>
      </c>
      <c r="AB142" s="10">
        <f>IF(P142="",0,IF(K142=1,VLOOKUP(P142,'附件一之1-開班數'!$A$7:$V$66,7,FALSE),0))</f>
        <v>0</v>
      </c>
      <c r="AC142" s="10">
        <f>IF(Q142="",0,IF(K142=1,VLOOKUP(Q142,'附件一之1-開班數'!$A$7:$V$66,7,FALSE),0))</f>
        <v>0</v>
      </c>
    </row>
    <row r="143" spans="1:29" x14ac:dyDescent="0.3">
      <c r="A143" s="128" t="str">
        <f t="shared" si="15"/>
        <v/>
      </c>
      <c r="B143" s="14"/>
      <c r="C143" s="14"/>
      <c r="D143" s="14"/>
      <c r="E143" s="14"/>
      <c r="F143" s="166"/>
      <c r="G143" s="173"/>
      <c r="H143" s="14"/>
      <c r="I143" s="14"/>
      <c r="J143" s="14"/>
      <c r="K143" s="166"/>
      <c r="L143" s="175"/>
      <c r="M143" s="171"/>
      <c r="N143" s="92"/>
      <c r="O143" s="92"/>
      <c r="P143" s="92"/>
      <c r="Q143" s="172"/>
      <c r="R143" s="176" t="str">
        <f>IFERROR(IF(COUNTIF(M143:Q143,M143)+COUNTIF(M143:Q143,N143)+COUNTIF(M143:Q143,O143)+COUNTIF(M143:Q143,P143)+COUNTIF(M143:Q143,Q143)-COUNT(M143:Q143)&lt;&gt;0,"學生班級重複",IF(COUNT(M143:Q143)=1,VLOOKUP(M143,'附件一之1-開班數'!$A$7:$B$66,2,0),IF(COUNT(M143:Q143)=2,VLOOKUP(M143,'附件一之1-開班數'!$A$7:$B$66,2,0)&amp;"、"&amp;VLOOKUP(N143,'附件一之1-開班數'!$A$7:$B$66,2,0),IF(COUNT(M143:Q143)=3,VLOOKUP(M143,'附件一之1-開班數'!$A$7:$B$66,2,0)&amp;"、"&amp;VLOOKUP(N143,'附件一之1-開班數'!$A$7:$B$66,2,0)&amp;"、"&amp;VLOOKUP(O143,'附件一之1-開班數'!$A$7:$B$66,2,0),IF(COUNT(M143:Q143)=4,VLOOKUP(M143,'附件一之1-開班數'!$A$7:$B$66,2,0)&amp;"、"&amp;VLOOKUP(N143,'附件一之1-開班數'!$A$7:$B$66,2,0)&amp;"、"&amp;VLOOKUP(O143,'附件一之1-開班數'!$A$7:$B$66,2,0)&amp;"、"&amp;VLOOKUP(P143,'附件一之1-開班數'!$A$7:$B$66,2,0),IF(COUNT(M143:Q143)=5,VLOOKUP(M143,'附件一之1-開班數'!$A$7:$B$66,2,0)&amp;"、"&amp;VLOOKUP(N143,'附件一之1-開班數'!$A$7:$B$66,2,0)&amp;"、"&amp;VLOOKUP(O143,'附件一之1-開班數'!$A$7:$B$66,2,0)&amp;"、"&amp;VLOOKUP(P143,'附件一之1-開班數'!$A$7:$B$66,2,0)&amp;"、"&amp;VLOOKUP(Q143,'附件一之1-開班數'!$A$7:$B$66,2,0),IF(D143="","","學生無班級"))))))),"有班級不存在,或跳格輸入")</f>
        <v/>
      </c>
      <c r="S143" s="10">
        <f t="shared" si="16"/>
        <v>1</v>
      </c>
      <c r="T143" s="10">
        <f t="shared" si="17"/>
        <v>1</v>
      </c>
      <c r="U143" s="10">
        <f t="shared" si="18"/>
        <v>1</v>
      </c>
      <c r="V143" s="10">
        <f t="shared" si="19"/>
        <v>1</v>
      </c>
      <c r="W143" s="10">
        <f t="shared" si="20"/>
        <v>3</v>
      </c>
      <c r="X143" s="10">
        <f t="shared" si="21"/>
        <v>3</v>
      </c>
      <c r="Y143" s="10">
        <f>IF(M143="",0,IF(K143=1,VLOOKUP(M143,'附件一之1-開班數'!$A$7:$V$66,7,FALSE),0))</f>
        <v>0</v>
      </c>
      <c r="Z143" s="10">
        <f>IF(N143="",0,IF(K143=1,VLOOKUP(N143,'附件一之1-開班數'!$A$7:$V$66,7,FALSE),0))</f>
        <v>0</v>
      </c>
      <c r="AA143" s="10">
        <f>IF(O143="",0,IF(K143=1,VLOOKUP(O143,'附件一之1-開班數'!$A$7:$V$66,7,FALSE),0))</f>
        <v>0</v>
      </c>
      <c r="AB143" s="10">
        <f>IF(P143="",0,IF(K143=1,VLOOKUP(P143,'附件一之1-開班數'!$A$7:$V$66,7,FALSE),0))</f>
        <v>0</v>
      </c>
      <c r="AC143" s="10">
        <f>IF(Q143="",0,IF(K143=1,VLOOKUP(Q143,'附件一之1-開班數'!$A$7:$V$66,7,FALSE),0))</f>
        <v>0</v>
      </c>
    </row>
    <row r="144" spans="1:29" x14ac:dyDescent="0.3">
      <c r="A144" s="128" t="str">
        <f t="shared" si="15"/>
        <v/>
      </c>
      <c r="B144" s="14"/>
      <c r="C144" s="14"/>
      <c r="D144" s="14"/>
      <c r="E144" s="14"/>
      <c r="F144" s="166"/>
      <c r="G144" s="173"/>
      <c r="H144" s="14"/>
      <c r="I144" s="14"/>
      <c r="J144" s="14"/>
      <c r="K144" s="166"/>
      <c r="L144" s="175"/>
      <c r="M144" s="171"/>
      <c r="N144" s="92"/>
      <c r="O144" s="92"/>
      <c r="P144" s="92"/>
      <c r="Q144" s="172"/>
      <c r="R144" s="176" t="str">
        <f>IFERROR(IF(COUNTIF(M144:Q144,M144)+COUNTIF(M144:Q144,N144)+COUNTIF(M144:Q144,O144)+COUNTIF(M144:Q144,P144)+COUNTIF(M144:Q144,Q144)-COUNT(M144:Q144)&lt;&gt;0,"學生班級重複",IF(COUNT(M144:Q144)=1,VLOOKUP(M144,'附件一之1-開班數'!$A$7:$B$66,2,0),IF(COUNT(M144:Q144)=2,VLOOKUP(M144,'附件一之1-開班數'!$A$7:$B$66,2,0)&amp;"、"&amp;VLOOKUP(N144,'附件一之1-開班數'!$A$7:$B$66,2,0),IF(COUNT(M144:Q144)=3,VLOOKUP(M144,'附件一之1-開班數'!$A$7:$B$66,2,0)&amp;"、"&amp;VLOOKUP(N144,'附件一之1-開班數'!$A$7:$B$66,2,0)&amp;"、"&amp;VLOOKUP(O144,'附件一之1-開班數'!$A$7:$B$66,2,0),IF(COUNT(M144:Q144)=4,VLOOKUP(M144,'附件一之1-開班數'!$A$7:$B$66,2,0)&amp;"、"&amp;VLOOKUP(N144,'附件一之1-開班數'!$A$7:$B$66,2,0)&amp;"、"&amp;VLOOKUP(O144,'附件一之1-開班數'!$A$7:$B$66,2,0)&amp;"、"&amp;VLOOKUP(P144,'附件一之1-開班數'!$A$7:$B$66,2,0),IF(COUNT(M144:Q144)=5,VLOOKUP(M144,'附件一之1-開班數'!$A$7:$B$66,2,0)&amp;"、"&amp;VLOOKUP(N144,'附件一之1-開班數'!$A$7:$B$66,2,0)&amp;"、"&amp;VLOOKUP(O144,'附件一之1-開班數'!$A$7:$B$66,2,0)&amp;"、"&amp;VLOOKUP(P144,'附件一之1-開班數'!$A$7:$B$66,2,0)&amp;"、"&amp;VLOOKUP(Q144,'附件一之1-開班數'!$A$7:$B$66,2,0),IF(D144="","","學生無班級"))))))),"有班級不存在,或跳格輸入")</f>
        <v/>
      </c>
      <c r="S144" s="10">
        <f t="shared" si="16"/>
        <v>1</v>
      </c>
      <c r="T144" s="10">
        <f t="shared" si="17"/>
        <v>1</v>
      </c>
      <c r="U144" s="10">
        <f t="shared" si="18"/>
        <v>1</v>
      </c>
      <c r="V144" s="10">
        <f t="shared" si="19"/>
        <v>1</v>
      </c>
      <c r="W144" s="10">
        <f t="shared" si="20"/>
        <v>3</v>
      </c>
      <c r="X144" s="10">
        <f t="shared" si="21"/>
        <v>3</v>
      </c>
      <c r="Y144" s="10">
        <f>IF(M144="",0,IF(K144=1,VLOOKUP(M144,'附件一之1-開班數'!$A$7:$V$66,7,FALSE),0))</f>
        <v>0</v>
      </c>
      <c r="Z144" s="10">
        <f>IF(N144="",0,IF(K144=1,VLOOKUP(N144,'附件一之1-開班數'!$A$7:$V$66,7,FALSE),0))</f>
        <v>0</v>
      </c>
      <c r="AA144" s="10">
        <f>IF(O144="",0,IF(K144=1,VLOOKUP(O144,'附件一之1-開班數'!$A$7:$V$66,7,FALSE),0))</f>
        <v>0</v>
      </c>
      <c r="AB144" s="10">
        <f>IF(P144="",0,IF(K144=1,VLOOKUP(P144,'附件一之1-開班數'!$A$7:$V$66,7,FALSE),0))</f>
        <v>0</v>
      </c>
      <c r="AC144" s="10">
        <f>IF(Q144="",0,IF(K144=1,VLOOKUP(Q144,'附件一之1-開班數'!$A$7:$V$66,7,FALSE),0))</f>
        <v>0</v>
      </c>
    </row>
    <row r="145" spans="1:29" x14ac:dyDescent="0.3">
      <c r="A145" s="128" t="str">
        <f t="shared" si="15"/>
        <v/>
      </c>
      <c r="B145" s="14"/>
      <c r="C145" s="14"/>
      <c r="D145" s="14"/>
      <c r="E145" s="14"/>
      <c r="F145" s="166"/>
      <c r="G145" s="173"/>
      <c r="H145" s="14"/>
      <c r="I145" s="14"/>
      <c r="J145" s="14"/>
      <c r="K145" s="166"/>
      <c r="L145" s="175"/>
      <c r="M145" s="171"/>
      <c r="N145" s="92"/>
      <c r="O145" s="92"/>
      <c r="P145" s="92"/>
      <c r="Q145" s="172"/>
      <c r="R145" s="176" t="str">
        <f>IFERROR(IF(COUNTIF(M145:Q145,M145)+COUNTIF(M145:Q145,N145)+COUNTIF(M145:Q145,O145)+COUNTIF(M145:Q145,P145)+COUNTIF(M145:Q145,Q145)-COUNT(M145:Q145)&lt;&gt;0,"學生班級重複",IF(COUNT(M145:Q145)=1,VLOOKUP(M145,'附件一之1-開班數'!$A$7:$B$66,2,0),IF(COUNT(M145:Q145)=2,VLOOKUP(M145,'附件一之1-開班數'!$A$7:$B$66,2,0)&amp;"、"&amp;VLOOKUP(N145,'附件一之1-開班數'!$A$7:$B$66,2,0),IF(COUNT(M145:Q145)=3,VLOOKUP(M145,'附件一之1-開班數'!$A$7:$B$66,2,0)&amp;"、"&amp;VLOOKUP(N145,'附件一之1-開班數'!$A$7:$B$66,2,0)&amp;"、"&amp;VLOOKUP(O145,'附件一之1-開班數'!$A$7:$B$66,2,0),IF(COUNT(M145:Q145)=4,VLOOKUP(M145,'附件一之1-開班數'!$A$7:$B$66,2,0)&amp;"、"&amp;VLOOKUP(N145,'附件一之1-開班數'!$A$7:$B$66,2,0)&amp;"、"&amp;VLOOKUP(O145,'附件一之1-開班數'!$A$7:$B$66,2,0)&amp;"、"&amp;VLOOKUP(P145,'附件一之1-開班數'!$A$7:$B$66,2,0),IF(COUNT(M145:Q145)=5,VLOOKUP(M145,'附件一之1-開班數'!$A$7:$B$66,2,0)&amp;"、"&amp;VLOOKUP(N145,'附件一之1-開班數'!$A$7:$B$66,2,0)&amp;"、"&amp;VLOOKUP(O145,'附件一之1-開班數'!$A$7:$B$66,2,0)&amp;"、"&amp;VLOOKUP(P145,'附件一之1-開班數'!$A$7:$B$66,2,0)&amp;"、"&amp;VLOOKUP(Q145,'附件一之1-開班數'!$A$7:$B$66,2,0),IF(D145="","","學生無班級"))))))),"有班級不存在,或跳格輸入")</f>
        <v/>
      </c>
      <c r="S145" s="10">
        <f t="shared" si="16"/>
        <v>1</v>
      </c>
      <c r="T145" s="10">
        <f t="shared" si="17"/>
        <v>1</v>
      </c>
      <c r="U145" s="10">
        <f t="shared" si="18"/>
        <v>1</v>
      </c>
      <c r="V145" s="10">
        <f t="shared" si="19"/>
        <v>1</v>
      </c>
      <c r="W145" s="10">
        <f t="shared" si="20"/>
        <v>3</v>
      </c>
      <c r="X145" s="10">
        <f t="shared" si="21"/>
        <v>3</v>
      </c>
      <c r="Y145" s="10">
        <f>IF(M145="",0,IF(K145=1,VLOOKUP(M145,'附件一之1-開班數'!$A$7:$V$66,7,FALSE),0))</f>
        <v>0</v>
      </c>
      <c r="Z145" s="10">
        <f>IF(N145="",0,IF(K145=1,VLOOKUP(N145,'附件一之1-開班數'!$A$7:$V$66,7,FALSE),0))</f>
        <v>0</v>
      </c>
      <c r="AA145" s="10">
        <f>IF(O145="",0,IF(K145=1,VLOOKUP(O145,'附件一之1-開班數'!$A$7:$V$66,7,FALSE),0))</f>
        <v>0</v>
      </c>
      <c r="AB145" s="10">
        <f>IF(P145="",0,IF(K145=1,VLOOKUP(P145,'附件一之1-開班數'!$A$7:$V$66,7,FALSE),0))</f>
        <v>0</v>
      </c>
      <c r="AC145" s="10">
        <f>IF(Q145="",0,IF(K145=1,VLOOKUP(Q145,'附件一之1-開班數'!$A$7:$V$66,7,FALSE),0))</f>
        <v>0</v>
      </c>
    </row>
    <row r="146" spans="1:29" x14ac:dyDescent="0.3">
      <c r="A146" s="128" t="str">
        <f t="shared" si="15"/>
        <v/>
      </c>
      <c r="B146" s="14"/>
      <c r="C146" s="14"/>
      <c r="D146" s="14"/>
      <c r="E146" s="14"/>
      <c r="F146" s="166"/>
      <c r="G146" s="173"/>
      <c r="H146" s="14"/>
      <c r="I146" s="14"/>
      <c r="J146" s="14"/>
      <c r="K146" s="166"/>
      <c r="L146" s="175"/>
      <c r="M146" s="171"/>
      <c r="N146" s="92"/>
      <c r="O146" s="92"/>
      <c r="P146" s="92"/>
      <c r="Q146" s="172"/>
      <c r="R146" s="176" t="str">
        <f>IFERROR(IF(COUNTIF(M146:Q146,M146)+COUNTIF(M146:Q146,N146)+COUNTIF(M146:Q146,O146)+COUNTIF(M146:Q146,P146)+COUNTIF(M146:Q146,Q146)-COUNT(M146:Q146)&lt;&gt;0,"學生班級重複",IF(COUNT(M146:Q146)=1,VLOOKUP(M146,'附件一之1-開班數'!$A$7:$B$66,2,0),IF(COUNT(M146:Q146)=2,VLOOKUP(M146,'附件一之1-開班數'!$A$7:$B$66,2,0)&amp;"、"&amp;VLOOKUP(N146,'附件一之1-開班數'!$A$7:$B$66,2,0),IF(COUNT(M146:Q146)=3,VLOOKUP(M146,'附件一之1-開班數'!$A$7:$B$66,2,0)&amp;"、"&amp;VLOOKUP(N146,'附件一之1-開班數'!$A$7:$B$66,2,0)&amp;"、"&amp;VLOOKUP(O146,'附件一之1-開班數'!$A$7:$B$66,2,0),IF(COUNT(M146:Q146)=4,VLOOKUP(M146,'附件一之1-開班數'!$A$7:$B$66,2,0)&amp;"、"&amp;VLOOKUP(N146,'附件一之1-開班數'!$A$7:$B$66,2,0)&amp;"、"&amp;VLOOKUP(O146,'附件一之1-開班數'!$A$7:$B$66,2,0)&amp;"、"&amp;VLOOKUP(P146,'附件一之1-開班數'!$A$7:$B$66,2,0),IF(COUNT(M146:Q146)=5,VLOOKUP(M146,'附件一之1-開班數'!$A$7:$B$66,2,0)&amp;"、"&amp;VLOOKUP(N146,'附件一之1-開班數'!$A$7:$B$66,2,0)&amp;"、"&amp;VLOOKUP(O146,'附件一之1-開班數'!$A$7:$B$66,2,0)&amp;"、"&amp;VLOOKUP(P146,'附件一之1-開班數'!$A$7:$B$66,2,0)&amp;"、"&amp;VLOOKUP(Q146,'附件一之1-開班數'!$A$7:$B$66,2,0),IF(D146="","","學生無班級"))))))),"有班級不存在,或跳格輸入")</f>
        <v/>
      </c>
      <c r="S146" s="10">
        <f t="shared" si="16"/>
        <v>1</v>
      </c>
      <c r="T146" s="10">
        <f t="shared" si="17"/>
        <v>1</v>
      </c>
      <c r="U146" s="10">
        <f t="shared" si="18"/>
        <v>1</v>
      </c>
      <c r="V146" s="10">
        <f t="shared" si="19"/>
        <v>1</v>
      </c>
      <c r="W146" s="10">
        <f t="shared" si="20"/>
        <v>3</v>
      </c>
      <c r="X146" s="10">
        <f t="shared" si="21"/>
        <v>3</v>
      </c>
      <c r="Y146" s="10">
        <f>IF(M146="",0,IF(K146=1,VLOOKUP(M146,'附件一之1-開班數'!$A$7:$V$66,7,FALSE),0))</f>
        <v>0</v>
      </c>
      <c r="Z146" s="10">
        <f>IF(N146="",0,IF(K146=1,VLOOKUP(N146,'附件一之1-開班數'!$A$7:$V$66,7,FALSE),0))</f>
        <v>0</v>
      </c>
      <c r="AA146" s="10">
        <f>IF(O146="",0,IF(K146=1,VLOOKUP(O146,'附件一之1-開班數'!$A$7:$V$66,7,FALSE),0))</f>
        <v>0</v>
      </c>
      <c r="AB146" s="10">
        <f>IF(P146="",0,IF(K146=1,VLOOKUP(P146,'附件一之1-開班數'!$A$7:$V$66,7,FALSE),0))</f>
        <v>0</v>
      </c>
      <c r="AC146" s="10">
        <f>IF(Q146="",0,IF(K146=1,VLOOKUP(Q146,'附件一之1-開班數'!$A$7:$V$66,7,FALSE),0))</f>
        <v>0</v>
      </c>
    </row>
    <row r="147" spans="1:29" x14ac:dyDescent="0.3">
      <c r="A147" s="128" t="str">
        <f t="shared" si="15"/>
        <v/>
      </c>
      <c r="B147" s="14"/>
      <c r="C147" s="14"/>
      <c r="D147" s="14"/>
      <c r="E147" s="14"/>
      <c r="F147" s="166"/>
      <c r="G147" s="173"/>
      <c r="H147" s="14"/>
      <c r="I147" s="14"/>
      <c r="J147" s="14"/>
      <c r="K147" s="166"/>
      <c r="L147" s="175"/>
      <c r="M147" s="171"/>
      <c r="N147" s="92"/>
      <c r="O147" s="92"/>
      <c r="P147" s="92"/>
      <c r="Q147" s="172"/>
      <c r="R147" s="176" t="str">
        <f>IFERROR(IF(COUNTIF(M147:Q147,M147)+COUNTIF(M147:Q147,N147)+COUNTIF(M147:Q147,O147)+COUNTIF(M147:Q147,P147)+COUNTIF(M147:Q147,Q147)-COUNT(M147:Q147)&lt;&gt;0,"學生班級重複",IF(COUNT(M147:Q147)=1,VLOOKUP(M147,'附件一之1-開班數'!$A$7:$B$66,2,0),IF(COUNT(M147:Q147)=2,VLOOKUP(M147,'附件一之1-開班數'!$A$7:$B$66,2,0)&amp;"、"&amp;VLOOKUP(N147,'附件一之1-開班數'!$A$7:$B$66,2,0),IF(COUNT(M147:Q147)=3,VLOOKUP(M147,'附件一之1-開班數'!$A$7:$B$66,2,0)&amp;"、"&amp;VLOOKUP(N147,'附件一之1-開班數'!$A$7:$B$66,2,0)&amp;"、"&amp;VLOOKUP(O147,'附件一之1-開班數'!$A$7:$B$66,2,0),IF(COUNT(M147:Q147)=4,VLOOKUP(M147,'附件一之1-開班數'!$A$7:$B$66,2,0)&amp;"、"&amp;VLOOKUP(N147,'附件一之1-開班數'!$A$7:$B$66,2,0)&amp;"、"&amp;VLOOKUP(O147,'附件一之1-開班數'!$A$7:$B$66,2,0)&amp;"、"&amp;VLOOKUP(P147,'附件一之1-開班數'!$A$7:$B$66,2,0),IF(COUNT(M147:Q147)=5,VLOOKUP(M147,'附件一之1-開班數'!$A$7:$B$66,2,0)&amp;"、"&amp;VLOOKUP(N147,'附件一之1-開班數'!$A$7:$B$66,2,0)&amp;"、"&amp;VLOOKUP(O147,'附件一之1-開班數'!$A$7:$B$66,2,0)&amp;"、"&amp;VLOOKUP(P147,'附件一之1-開班數'!$A$7:$B$66,2,0)&amp;"、"&amp;VLOOKUP(Q147,'附件一之1-開班數'!$A$7:$B$66,2,0),IF(D147="","","學生無班級"))))))),"有班級不存在,或跳格輸入")</f>
        <v/>
      </c>
      <c r="S147" s="10">
        <f t="shared" si="16"/>
        <v>1</v>
      </c>
      <c r="T147" s="10">
        <f t="shared" si="17"/>
        <v>1</v>
      </c>
      <c r="U147" s="10">
        <f t="shared" si="18"/>
        <v>1</v>
      </c>
      <c r="V147" s="10">
        <f t="shared" si="19"/>
        <v>1</v>
      </c>
      <c r="W147" s="10">
        <f t="shared" si="20"/>
        <v>3</v>
      </c>
      <c r="X147" s="10">
        <f t="shared" si="21"/>
        <v>3</v>
      </c>
      <c r="Y147" s="10">
        <f>IF(M147="",0,IF(K147=1,VLOOKUP(M147,'附件一之1-開班數'!$A$7:$V$66,7,FALSE),0))</f>
        <v>0</v>
      </c>
      <c r="Z147" s="10">
        <f>IF(N147="",0,IF(K147=1,VLOOKUP(N147,'附件一之1-開班數'!$A$7:$V$66,7,FALSE),0))</f>
        <v>0</v>
      </c>
      <c r="AA147" s="10">
        <f>IF(O147="",0,IF(K147=1,VLOOKUP(O147,'附件一之1-開班數'!$A$7:$V$66,7,FALSE),0))</f>
        <v>0</v>
      </c>
      <c r="AB147" s="10">
        <f>IF(P147="",0,IF(K147=1,VLOOKUP(P147,'附件一之1-開班數'!$A$7:$V$66,7,FALSE),0))</f>
        <v>0</v>
      </c>
      <c r="AC147" s="10">
        <f>IF(Q147="",0,IF(K147=1,VLOOKUP(Q147,'附件一之1-開班數'!$A$7:$V$66,7,FALSE),0))</f>
        <v>0</v>
      </c>
    </row>
    <row r="148" spans="1:29" x14ac:dyDescent="0.3">
      <c r="A148" s="128" t="str">
        <f t="shared" si="15"/>
        <v/>
      </c>
      <c r="B148" s="14"/>
      <c r="C148" s="14"/>
      <c r="D148" s="14"/>
      <c r="E148" s="14"/>
      <c r="F148" s="166"/>
      <c r="G148" s="173"/>
      <c r="H148" s="14"/>
      <c r="I148" s="14"/>
      <c r="J148" s="14"/>
      <c r="K148" s="166"/>
      <c r="L148" s="175"/>
      <c r="M148" s="171"/>
      <c r="N148" s="92"/>
      <c r="O148" s="92"/>
      <c r="P148" s="92"/>
      <c r="Q148" s="172"/>
      <c r="R148" s="176" t="str">
        <f>IFERROR(IF(COUNTIF(M148:Q148,M148)+COUNTIF(M148:Q148,N148)+COUNTIF(M148:Q148,O148)+COUNTIF(M148:Q148,P148)+COUNTIF(M148:Q148,Q148)-COUNT(M148:Q148)&lt;&gt;0,"學生班級重複",IF(COUNT(M148:Q148)=1,VLOOKUP(M148,'附件一之1-開班數'!$A$7:$B$66,2,0),IF(COUNT(M148:Q148)=2,VLOOKUP(M148,'附件一之1-開班數'!$A$7:$B$66,2,0)&amp;"、"&amp;VLOOKUP(N148,'附件一之1-開班數'!$A$7:$B$66,2,0),IF(COUNT(M148:Q148)=3,VLOOKUP(M148,'附件一之1-開班數'!$A$7:$B$66,2,0)&amp;"、"&amp;VLOOKUP(N148,'附件一之1-開班數'!$A$7:$B$66,2,0)&amp;"、"&amp;VLOOKUP(O148,'附件一之1-開班數'!$A$7:$B$66,2,0),IF(COUNT(M148:Q148)=4,VLOOKUP(M148,'附件一之1-開班數'!$A$7:$B$66,2,0)&amp;"、"&amp;VLOOKUP(N148,'附件一之1-開班數'!$A$7:$B$66,2,0)&amp;"、"&amp;VLOOKUP(O148,'附件一之1-開班數'!$A$7:$B$66,2,0)&amp;"、"&amp;VLOOKUP(P148,'附件一之1-開班數'!$A$7:$B$66,2,0),IF(COUNT(M148:Q148)=5,VLOOKUP(M148,'附件一之1-開班數'!$A$7:$B$66,2,0)&amp;"、"&amp;VLOOKUP(N148,'附件一之1-開班數'!$A$7:$B$66,2,0)&amp;"、"&amp;VLOOKUP(O148,'附件一之1-開班數'!$A$7:$B$66,2,0)&amp;"、"&amp;VLOOKUP(P148,'附件一之1-開班數'!$A$7:$B$66,2,0)&amp;"、"&amp;VLOOKUP(Q148,'附件一之1-開班數'!$A$7:$B$66,2,0),IF(D148="","","學生無班級"))))))),"有班級不存在,或跳格輸入")</f>
        <v/>
      </c>
      <c r="S148" s="10">
        <f t="shared" si="16"/>
        <v>1</v>
      </c>
      <c r="T148" s="10">
        <f t="shared" si="17"/>
        <v>1</v>
      </c>
      <c r="U148" s="10">
        <f t="shared" si="18"/>
        <v>1</v>
      </c>
      <c r="V148" s="10">
        <f t="shared" si="19"/>
        <v>1</v>
      </c>
      <c r="W148" s="10">
        <f t="shared" si="20"/>
        <v>3</v>
      </c>
      <c r="X148" s="10">
        <f t="shared" si="21"/>
        <v>3</v>
      </c>
      <c r="Y148" s="10">
        <f>IF(M148="",0,IF(K148=1,VLOOKUP(M148,'附件一之1-開班數'!$A$7:$V$66,7,FALSE),0))</f>
        <v>0</v>
      </c>
      <c r="Z148" s="10">
        <f>IF(N148="",0,IF(K148=1,VLOOKUP(N148,'附件一之1-開班數'!$A$7:$V$66,7,FALSE),0))</f>
        <v>0</v>
      </c>
      <c r="AA148" s="10">
        <f>IF(O148="",0,IF(K148=1,VLOOKUP(O148,'附件一之1-開班數'!$A$7:$V$66,7,FALSE),0))</f>
        <v>0</v>
      </c>
      <c r="AB148" s="10">
        <f>IF(P148="",0,IF(K148=1,VLOOKUP(P148,'附件一之1-開班數'!$A$7:$V$66,7,FALSE),0))</f>
        <v>0</v>
      </c>
      <c r="AC148" s="10">
        <f>IF(Q148="",0,IF(K148=1,VLOOKUP(Q148,'附件一之1-開班數'!$A$7:$V$66,7,FALSE),0))</f>
        <v>0</v>
      </c>
    </row>
    <row r="149" spans="1:29" x14ac:dyDescent="0.3">
      <c r="A149" s="128" t="str">
        <f t="shared" si="15"/>
        <v/>
      </c>
      <c r="B149" s="14"/>
      <c r="C149" s="14"/>
      <c r="D149" s="14"/>
      <c r="E149" s="14"/>
      <c r="F149" s="166"/>
      <c r="G149" s="173"/>
      <c r="H149" s="14"/>
      <c r="I149" s="14"/>
      <c r="J149" s="14"/>
      <c r="K149" s="166"/>
      <c r="L149" s="175"/>
      <c r="M149" s="171"/>
      <c r="N149" s="92"/>
      <c r="O149" s="92"/>
      <c r="P149" s="92"/>
      <c r="Q149" s="172"/>
      <c r="R149" s="176" t="str">
        <f>IFERROR(IF(COUNTIF(M149:Q149,M149)+COUNTIF(M149:Q149,N149)+COUNTIF(M149:Q149,O149)+COUNTIF(M149:Q149,P149)+COUNTIF(M149:Q149,Q149)-COUNT(M149:Q149)&lt;&gt;0,"學生班級重複",IF(COUNT(M149:Q149)=1,VLOOKUP(M149,'附件一之1-開班數'!$A$7:$B$66,2,0),IF(COUNT(M149:Q149)=2,VLOOKUP(M149,'附件一之1-開班數'!$A$7:$B$66,2,0)&amp;"、"&amp;VLOOKUP(N149,'附件一之1-開班數'!$A$7:$B$66,2,0),IF(COUNT(M149:Q149)=3,VLOOKUP(M149,'附件一之1-開班數'!$A$7:$B$66,2,0)&amp;"、"&amp;VLOOKUP(N149,'附件一之1-開班數'!$A$7:$B$66,2,0)&amp;"、"&amp;VLOOKUP(O149,'附件一之1-開班數'!$A$7:$B$66,2,0),IF(COUNT(M149:Q149)=4,VLOOKUP(M149,'附件一之1-開班數'!$A$7:$B$66,2,0)&amp;"、"&amp;VLOOKUP(N149,'附件一之1-開班數'!$A$7:$B$66,2,0)&amp;"、"&amp;VLOOKUP(O149,'附件一之1-開班數'!$A$7:$B$66,2,0)&amp;"、"&amp;VLOOKUP(P149,'附件一之1-開班數'!$A$7:$B$66,2,0),IF(COUNT(M149:Q149)=5,VLOOKUP(M149,'附件一之1-開班數'!$A$7:$B$66,2,0)&amp;"、"&amp;VLOOKUP(N149,'附件一之1-開班數'!$A$7:$B$66,2,0)&amp;"、"&amp;VLOOKUP(O149,'附件一之1-開班數'!$A$7:$B$66,2,0)&amp;"、"&amp;VLOOKUP(P149,'附件一之1-開班數'!$A$7:$B$66,2,0)&amp;"、"&amp;VLOOKUP(Q149,'附件一之1-開班數'!$A$7:$B$66,2,0),IF(D149="","","學生無班級"))))))),"有班級不存在,或跳格輸入")</f>
        <v/>
      </c>
      <c r="S149" s="10">
        <f t="shared" si="16"/>
        <v>1</v>
      </c>
      <c r="T149" s="10">
        <f t="shared" si="17"/>
        <v>1</v>
      </c>
      <c r="U149" s="10">
        <f t="shared" si="18"/>
        <v>1</v>
      </c>
      <c r="V149" s="10">
        <f t="shared" si="19"/>
        <v>1</v>
      </c>
      <c r="W149" s="10">
        <f t="shared" si="20"/>
        <v>3</v>
      </c>
      <c r="X149" s="10">
        <f t="shared" si="21"/>
        <v>3</v>
      </c>
      <c r="Y149" s="10">
        <f>IF(M149="",0,IF(K149=1,VLOOKUP(M149,'附件一之1-開班數'!$A$7:$V$66,7,FALSE),0))</f>
        <v>0</v>
      </c>
      <c r="Z149" s="10">
        <f>IF(N149="",0,IF(K149=1,VLOOKUP(N149,'附件一之1-開班數'!$A$7:$V$66,7,FALSE),0))</f>
        <v>0</v>
      </c>
      <c r="AA149" s="10">
        <f>IF(O149="",0,IF(K149=1,VLOOKUP(O149,'附件一之1-開班數'!$A$7:$V$66,7,FALSE),0))</f>
        <v>0</v>
      </c>
      <c r="AB149" s="10">
        <f>IF(P149="",0,IF(K149=1,VLOOKUP(P149,'附件一之1-開班數'!$A$7:$V$66,7,FALSE),0))</f>
        <v>0</v>
      </c>
      <c r="AC149" s="10">
        <f>IF(Q149="",0,IF(K149=1,VLOOKUP(Q149,'附件一之1-開班數'!$A$7:$V$66,7,FALSE),0))</f>
        <v>0</v>
      </c>
    </row>
    <row r="150" spans="1:29" x14ac:dyDescent="0.3">
      <c r="A150" s="128" t="str">
        <f t="shared" si="15"/>
        <v/>
      </c>
      <c r="B150" s="14"/>
      <c r="C150" s="14"/>
      <c r="D150" s="14"/>
      <c r="E150" s="14"/>
      <c r="F150" s="166"/>
      <c r="G150" s="173"/>
      <c r="H150" s="14"/>
      <c r="I150" s="14"/>
      <c r="J150" s="14"/>
      <c r="K150" s="166"/>
      <c r="L150" s="175"/>
      <c r="M150" s="171"/>
      <c r="N150" s="92"/>
      <c r="O150" s="92"/>
      <c r="P150" s="92"/>
      <c r="Q150" s="172"/>
      <c r="R150" s="176" t="str">
        <f>IFERROR(IF(COUNTIF(M150:Q150,M150)+COUNTIF(M150:Q150,N150)+COUNTIF(M150:Q150,O150)+COUNTIF(M150:Q150,P150)+COUNTIF(M150:Q150,Q150)-COUNT(M150:Q150)&lt;&gt;0,"學生班級重複",IF(COUNT(M150:Q150)=1,VLOOKUP(M150,'附件一之1-開班數'!$A$7:$B$66,2,0),IF(COUNT(M150:Q150)=2,VLOOKUP(M150,'附件一之1-開班數'!$A$7:$B$66,2,0)&amp;"、"&amp;VLOOKUP(N150,'附件一之1-開班數'!$A$7:$B$66,2,0),IF(COUNT(M150:Q150)=3,VLOOKUP(M150,'附件一之1-開班數'!$A$7:$B$66,2,0)&amp;"、"&amp;VLOOKUP(N150,'附件一之1-開班數'!$A$7:$B$66,2,0)&amp;"、"&amp;VLOOKUP(O150,'附件一之1-開班數'!$A$7:$B$66,2,0),IF(COUNT(M150:Q150)=4,VLOOKUP(M150,'附件一之1-開班數'!$A$7:$B$66,2,0)&amp;"、"&amp;VLOOKUP(N150,'附件一之1-開班數'!$A$7:$B$66,2,0)&amp;"、"&amp;VLOOKUP(O150,'附件一之1-開班數'!$A$7:$B$66,2,0)&amp;"、"&amp;VLOOKUP(P150,'附件一之1-開班數'!$A$7:$B$66,2,0),IF(COUNT(M150:Q150)=5,VLOOKUP(M150,'附件一之1-開班數'!$A$7:$B$66,2,0)&amp;"、"&amp;VLOOKUP(N150,'附件一之1-開班數'!$A$7:$B$66,2,0)&amp;"、"&amp;VLOOKUP(O150,'附件一之1-開班數'!$A$7:$B$66,2,0)&amp;"、"&amp;VLOOKUP(P150,'附件一之1-開班數'!$A$7:$B$66,2,0)&amp;"、"&amp;VLOOKUP(Q150,'附件一之1-開班數'!$A$7:$B$66,2,0),IF(D150="","","學生無班級"))))))),"有班級不存在,或跳格輸入")</f>
        <v/>
      </c>
      <c r="S150" s="10">
        <f t="shared" si="16"/>
        <v>1</v>
      </c>
      <c r="T150" s="10">
        <f t="shared" si="17"/>
        <v>1</v>
      </c>
      <c r="U150" s="10">
        <f t="shared" si="18"/>
        <v>1</v>
      </c>
      <c r="V150" s="10">
        <f t="shared" si="19"/>
        <v>1</v>
      </c>
      <c r="W150" s="10">
        <f t="shared" si="20"/>
        <v>3</v>
      </c>
      <c r="X150" s="10">
        <f t="shared" si="21"/>
        <v>3</v>
      </c>
      <c r="Y150" s="10">
        <f>IF(M150="",0,IF(K150=1,VLOOKUP(M150,'附件一之1-開班數'!$A$7:$V$66,7,FALSE),0))</f>
        <v>0</v>
      </c>
      <c r="Z150" s="10">
        <f>IF(N150="",0,IF(K150=1,VLOOKUP(N150,'附件一之1-開班數'!$A$7:$V$66,7,FALSE),0))</f>
        <v>0</v>
      </c>
      <c r="AA150" s="10">
        <f>IF(O150="",0,IF(K150=1,VLOOKUP(O150,'附件一之1-開班數'!$A$7:$V$66,7,FALSE),0))</f>
        <v>0</v>
      </c>
      <c r="AB150" s="10">
        <f>IF(P150="",0,IF(K150=1,VLOOKUP(P150,'附件一之1-開班數'!$A$7:$V$66,7,FALSE),0))</f>
        <v>0</v>
      </c>
      <c r="AC150" s="10">
        <f>IF(Q150="",0,IF(K150=1,VLOOKUP(Q150,'附件一之1-開班數'!$A$7:$V$66,7,FALSE),0))</f>
        <v>0</v>
      </c>
    </row>
    <row r="151" spans="1:29" x14ac:dyDescent="0.3">
      <c r="A151" s="128" t="str">
        <f t="shared" si="15"/>
        <v/>
      </c>
      <c r="B151" s="14"/>
      <c r="C151" s="14"/>
      <c r="D151" s="14"/>
      <c r="E151" s="14"/>
      <c r="F151" s="166"/>
      <c r="G151" s="173"/>
      <c r="H151" s="14"/>
      <c r="I151" s="14"/>
      <c r="J151" s="14"/>
      <c r="K151" s="166"/>
      <c r="L151" s="175"/>
      <c r="M151" s="171"/>
      <c r="N151" s="92"/>
      <c r="O151" s="92"/>
      <c r="P151" s="92"/>
      <c r="Q151" s="172"/>
      <c r="R151" s="176" t="str">
        <f>IFERROR(IF(COUNTIF(M151:Q151,M151)+COUNTIF(M151:Q151,N151)+COUNTIF(M151:Q151,O151)+COUNTIF(M151:Q151,P151)+COUNTIF(M151:Q151,Q151)-COUNT(M151:Q151)&lt;&gt;0,"學生班級重複",IF(COUNT(M151:Q151)=1,VLOOKUP(M151,'附件一之1-開班數'!$A$7:$B$66,2,0),IF(COUNT(M151:Q151)=2,VLOOKUP(M151,'附件一之1-開班數'!$A$7:$B$66,2,0)&amp;"、"&amp;VLOOKUP(N151,'附件一之1-開班數'!$A$7:$B$66,2,0),IF(COUNT(M151:Q151)=3,VLOOKUP(M151,'附件一之1-開班數'!$A$7:$B$66,2,0)&amp;"、"&amp;VLOOKUP(N151,'附件一之1-開班數'!$A$7:$B$66,2,0)&amp;"、"&amp;VLOOKUP(O151,'附件一之1-開班數'!$A$7:$B$66,2,0),IF(COUNT(M151:Q151)=4,VLOOKUP(M151,'附件一之1-開班數'!$A$7:$B$66,2,0)&amp;"、"&amp;VLOOKUP(N151,'附件一之1-開班數'!$A$7:$B$66,2,0)&amp;"、"&amp;VLOOKUP(O151,'附件一之1-開班數'!$A$7:$B$66,2,0)&amp;"、"&amp;VLOOKUP(P151,'附件一之1-開班數'!$A$7:$B$66,2,0),IF(COUNT(M151:Q151)=5,VLOOKUP(M151,'附件一之1-開班數'!$A$7:$B$66,2,0)&amp;"、"&amp;VLOOKUP(N151,'附件一之1-開班數'!$A$7:$B$66,2,0)&amp;"、"&amp;VLOOKUP(O151,'附件一之1-開班數'!$A$7:$B$66,2,0)&amp;"、"&amp;VLOOKUP(P151,'附件一之1-開班數'!$A$7:$B$66,2,0)&amp;"、"&amp;VLOOKUP(Q151,'附件一之1-開班數'!$A$7:$B$66,2,0),IF(D151="","","學生無班級"))))))),"有班級不存在,或跳格輸入")</f>
        <v/>
      </c>
      <c r="S151" s="10">
        <f t="shared" si="16"/>
        <v>1</v>
      </c>
      <c r="T151" s="10">
        <f t="shared" si="17"/>
        <v>1</v>
      </c>
      <c r="U151" s="10">
        <f t="shared" si="18"/>
        <v>1</v>
      </c>
      <c r="V151" s="10">
        <f t="shared" si="19"/>
        <v>1</v>
      </c>
      <c r="W151" s="10">
        <f t="shared" si="20"/>
        <v>3</v>
      </c>
      <c r="X151" s="10">
        <f t="shared" si="21"/>
        <v>3</v>
      </c>
      <c r="Y151" s="10">
        <f>IF(M151="",0,IF(K151=1,VLOOKUP(M151,'附件一之1-開班數'!$A$7:$V$66,7,FALSE),0))</f>
        <v>0</v>
      </c>
      <c r="Z151" s="10">
        <f>IF(N151="",0,IF(K151=1,VLOOKUP(N151,'附件一之1-開班數'!$A$7:$V$66,7,FALSE),0))</f>
        <v>0</v>
      </c>
      <c r="AA151" s="10">
        <f>IF(O151="",0,IF(K151=1,VLOOKUP(O151,'附件一之1-開班數'!$A$7:$V$66,7,FALSE),0))</f>
        <v>0</v>
      </c>
      <c r="AB151" s="10">
        <f>IF(P151="",0,IF(K151=1,VLOOKUP(P151,'附件一之1-開班數'!$A$7:$V$66,7,FALSE),0))</f>
        <v>0</v>
      </c>
      <c r="AC151" s="10">
        <f>IF(Q151="",0,IF(K151=1,VLOOKUP(Q151,'附件一之1-開班數'!$A$7:$V$66,7,FALSE),0))</f>
        <v>0</v>
      </c>
    </row>
    <row r="152" spans="1:29" x14ac:dyDescent="0.3">
      <c r="A152" s="128" t="str">
        <f t="shared" si="15"/>
        <v/>
      </c>
      <c r="B152" s="14"/>
      <c r="C152" s="14"/>
      <c r="D152" s="14"/>
      <c r="E152" s="14"/>
      <c r="F152" s="166"/>
      <c r="G152" s="173"/>
      <c r="H152" s="14"/>
      <c r="I152" s="14"/>
      <c r="J152" s="14"/>
      <c r="K152" s="166"/>
      <c r="L152" s="175"/>
      <c r="M152" s="171"/>
      <c r="N152" s="92"/>
      <c r="O152" s="92"/>
      <c r="P152" s="92"/>
      <c r="Q152" s="172"/>
      <c r="R152" s="176" t="str">
        <f>IFERROR(IF(COUNTIF(M152:Q152,M152)+COUNTIF(M152:Q152,N152)+COUNTIF(M152:Q152,O152)+COUNTIF(M152:Q152,P152)+COUNTIF(M152:Q152,Q152)-COUNT(M152:Q152)&lt;&gt;0,"學生班級重複",IF(COUNT(M152:Q152)=1,VLOOKUP(M152,'附件一之1-開班數'!$A$7:$B$66,2,0),IF(COUNT(M152:Q152)=2,VLOOKUP(M152,'附件一之1-開班數'!$A$7:$B$66,2,0)&amp;"、"&amp;VLOOKUP(N152,'附件一之1-開班數'!$A$7:$B$66,2,0),IF(COUNT(M152:Q152)=3,VLOOKUP(M152,'附件一之1-開班數'!$A$7:$B$66,2,0)&amp;"、"&amp;VLOOKUP(N152,'附件一之1-開班數'!$A$7:$B$66,2,0)&amp;"、"&amp;VLOOKUP(O152,'附件一之1-開班數'!$A$7:$B$66,2,0),IF(COUNT(M152:Q152)=4,VLOOKUP(M152,'附件一之1-開班數'!$A$7:$B$66,2,0)&amp;"、"&amp;VLOOKUP(N152,'附件一之1-開班數'!$A$7:$B$66,2,0)&amp;"、"&amp;VLOOKUP(O152,'附件一之1-開班數'!$A$7:$B$66,2,0)&amp;"、"&amp;VLOOKUP(P152,'附件一之1-開班數'!$A$7:$B$66,2,0),IF(COUNT(M152:Q152)=5,VLOOKUP(M152,'附件一之1-開班數'!$A$7:$B$66,2,0)&amp;"、"&amp;VLOOKUP(N152,'附件一之1-開班數'!$A$7:$B$66,2,0)&amp;"、"&amp;VLOOKUP(O152,'附件一之1-開班數'!$A$7:$B$66,2,0)&amp;"、"&amp;VLOOKUP(P152,'附件一之1-開班數'!$A$7:$B$66,2,0)&amp;"、"&amp;VLOOKUP(Q152,'附件一之1-開班數'!$A$7:$B$66,2,0),IF(D152="","","學生無班級"))))))),"有班級不存在,或跳格輸入")</f>
        <v/>
      </c>
      <c r="S152" s="10">
        <f t="shared" si="16"/>
        <v>1</v>
      </c>
      <c r="T152" s="10">
        <f t="shared" si="17"/>
        <v>1</v>
      </c>
      <c r="U152" s="10">
        <f t="shared" si="18"/>
        <v>1</v>
      </c>
      <c r="V152" s="10">
        <f t="shared" si="19"/>
        <v>1</v>
      </c>
      <c r="W152" s="10">
        <f t="shared" si="20"/>
        <v>3</v>
      </c>
      <c r="X152" s="10">
        <f t="shared" si="21"/>
        <v>3</v>
      </c>
      <c r="Y152" s="10">
        <f>IF(M152="",0,IF(K152=1,VLOOKUP(M152,'附件一之1-開班數'!$A$7:$V$66,7,FALSE),0))</f>
        <v>0</v>
      </c>
      <c r="Z152" s="10">
        <f>IF(N152="",0,IF(K152=1,VLOOKUP(N152,'附件一之1-開班數'!$A$7:$V$66,7,FALSE),0))</f>
        <v>0</v>
      </c>
      <c r="AA152" s="10">
        <f>IF(O152="",0,IF(K152=1,VLOOKUP(O152,'附件一之1-開班數'!$A$7:$V$66,7,FALSE),0))</f>
        <v>0</v>
      </c>
      <c r="AB152" s="10">
        <f>IF(P152="",0,IF(K152=1,VLOOKUP(P152,'附件一之1-開班數'!$A$7:$V$66,7,FALSE),0))</f>
        <v>0</v>
      </c>
      <c r="AC152" s="10">
        <f>IF(Q152="",0,IF(K152=1,VLOOKUP(Q152,'附件一之1-開班數'!$A$7:$V$66,7,FALSE),0))</f>
        <v>0</v>
      </c>
    </row>
    <row r="153" spans="1:29" x14ac:dyDescent="0.3">
      <c r="A153" s="128" t="str">
        <f t="shared" si="15"/>
        <v/>
      </c>
      <c r="B153" s="14"/>
      <c r="C153" s="14"/>
      <c r="D153" s="14"/>
      <c r="E153" s="14"/>
      <c r="F153" s="166"/>
      <c r="G153" s="173"/>
      <c r="H153" s="14"/>
      <c r="I153" s="14"/>
      <c r="J153" s="14"/>
      <c r="K153" s="166"/>
      <c r="L153" s="175"/>
      <c r="M153" s="171"/>
      <c r="N153" s="92"/>
      <c r="O153" s="92"/>
      <c r="P153" s="92"/>
      <c r="Q153" s="172"/>
      <c r="R153" s="176" t="str">
        <f>IFERROR(IF(COUNTIF(M153:Q153,M153)+COUNTIF(M153:Q153,N153)+COUNTIF(M153:Q153,O153)+COUNTIF(M153:Q153,P153)+COUNTIF(M153:Q153,Q153)-COUNT(M153:Q153)&lt;&gt;0,"學生班級重複",IF(COUNT(M153:Q153)=1,VLOOKUP(M153,'附件一之1-開班數'!$A$7:$B$66,2,0),IF(COUNT(M153:Q153)=2,VLOOKUP(M153,'附件一之1-開班數'!$A$7:$B$66,2,0)&amp;"、"&amp;VLOOKUP(N153,'附件一之1-開班數'!$A$7:$B$66,2,0),IF(COUNT(M153:Q153)=3,VLOOKUP(M153,'附件一之1-開班數'!$A$7:$B$66,2,0)&amp;"、"&amp;VLOOKUP(N153,'附件一之1-開班數'!$A$7:$B$66,2,0)&amp;"、"&amp;VLOOKUP(O153,'附件一之1-開班數'!$A$7:$B$66,2,0),IF(COUNT(M153:Q153)=4,VLOOKUP(M153,'附件一之1-開班數'!$A$7:$B$66,2,0)&amp;"、"&amp;VLOOKUP(N153,'附件一之1-開班數'!$A$7:$B$66,2,0)&amp;"、"&amp;VLOOKUP(O153,'附件一之1-開班數'!$A$7:$B$66,2,0)&amp;"、"&amp;VLOOKUP(P153,'附件一之1-開班數'!$A$7:$B$66,2,0),IF(COUNT(M153:Q153)=5,VLOOKUP(M153,'附件一之1-開班數'!$A$7:$B$66,2,0)&amp;"、"&amp;VLOOKUP(N153,'附件一之1-開班數'!$A$7:$B$66,2,0)&amp;"、"&amp;VLOOKUP(O153,'附件一之1-開班數'!$A$7:$B$66,2,0)&amp;"、"&amp;VLOOKUP(P153,'附件一之1-開班數'!$A$7:$B$66,2,0)&amp;"、"&amp;VLOOKUP(Q153,'附件一之1-開班數'!$A$7:$B$66,2,0),IF(D153="","","學生無班級"))))))),"有班級不存在,或跳格輸入")</f>
        <v/>
      </c>
      <c r="S153" s="10">
        <f t="shared" si="16"/>
        <v>1</v>
      </c>
      <c r="T153" s="10">
        <f t="shared" si="17"/>
        <v>1</v>
      </c>
      <c r="U153" s="10">
        <f t="shared" si="18"/>
        <v>1</v>
      </c>
      <c r="V153" s="10">
        <f t="shared" si="19"/>
        <v>1</v>
      </c>
      <c r="W153" s="10">
        <f t="shared" si="20"/>
        <v>3</v>
      </c>
      <c r="X153" s="10">
        <f t="shared" si="21"/>
        <v>3</v>
      </c>
      <c r="Y153" s="10">
        <f>IF(M153="",0,IF(K153=1,VLOOKUP(M153,'附件一之1-開班數'!$A$7:$V$66,7,FALSE),0))</f>
        <v>0</v>
      </c>
      <c r="Z153" s="10">
        <f>IF(N153="",0,IF(K153=1,VLOOKUP(N153,'附件一之1-開班數'!$A$7:$V$66,7,FALSE),0))</f>
        <v>0</v>
      </c>
      <c r="AA153" s="10">
        <f>IF(O153="",0,IF(K153=1,VLOOKUP(O153,'附件一之1-開班數'!$A$7:$V$66,7,FALSE),0))</f>
        <v>0</v>
      </c>
      <c r="AB153" s="10">
        <f>IF(P153="",0,IF(K153=1,VLOOKUP(P153,'附件一之1-開班數'!$A$7:$V$66,7,FALSE),0))</f>
        <v>0</v>
      </c>
      <c r="AC153" s="10">
        <f>IF(Q153="",0,IF(K153=1,VLOOKUP(Q153,'附件一之1-開班數'!$A$7:$V$66,7,FALSE),0))</f>
        <v>0</v>
      </c>
    </row>
    <row r="154" spans="1:29" x14ac:dyDescent="0.3">
      <c r="A154" s="128" t="str">
        <f t="shared" si="15"/>
        <v/>
      </c>
      <c r="B154" s="14"/>
      <c r="C154" s="14"/>
      <c r="D154" s="14"/>
      <c r="E154" s="14"/>
      <c r="F154" s="166"/>
      <c r="G154" s="173"/>
      <c r="H154" s="14"/>
      <c r="I154" s="14"/>
      <c r="J154" s="14"/>
      <c r="K154" s="166"/>
      <c r="L154" s="175"/>
      <c r="M154" s="171"/>
      <c r="N154" s="92"/>
      <c r="O154" s="92"/>
      <c r="P154" s="92"/>
      <c r="Q154" s="172"/>
      <c r="R154" s="176" t="str">
        <f>IFERROR(IF(COUNTIF(M154:Q154,M154)+COUNTIF(M154:Q154,N154)+COUNTIF(M154:Q154,O154)+COUNTIF(M154:Q154,P154)+COUNTIF(M154:Q154,Q154)-COUNT(M154:Q154)&lt;&gt;0,"學生班級重複",IF(COUNT(M154:Q154)=1,VLOOKUP(M154,'附件一之1-開班數'!$A$7:$B$66,2,0),IF(COUNT(M154:Q154)=2,VLOOKUP(M154,'附件一之1-開班數'!$A$7:$B$66,2,0)&amp;"、"&amp;VLOOKUP(N154,'附件一之1-開班數'!$A$7:$B$66,2,0),IF(COUNT(M154:Q154)=3,VLOOKUP(M154,'附件一之1-開班數'!$A$7:$B$66,2,0)&amp;"、"&amp;VLOOKUP(N154,'附件一之1-開班數'!$A$7:$B$66,2,0)&amp;"、"&amp;VLOOKUP(O154,'附件一之1-開班數'!$A$7:$B$66,2,0),IF(COUNT(M154:Q154)=4,VLOOKUP(M154,'附件一之1-開班數'!$A$7:$B$66,2,0)&amp;"、"&amp;VLOOKUP(N154,'附件一之1-開班數'!$A$7:$B$66,2,0)&amp;"、"&amp;VLOOKUP(O154,'附件一之1-開班數'!$A$7:$B$66,2,0)&amp;"、"&amp;VLOOKUP(P154,'附件一之1-開班數'!$A$7:$B$66,2,0),IF(COUNT(M154:Q154)=5,VLOOKUP(M154,'附件一之1-開班數'!$A$7:$B$66,2,0)&amp;"、"&amp;VLOOKUP(N154,'附件一之1-開班數'!$A$7:$B$66,2,0)&amp;"、"&amp;VLOOKUP(O154,'附件一之1-開班數'!$A$7:$B$66,2,0)&amp;"、"&amp;VLOOKUP(P154,'附件一之1-開班數'!$A$7:$B$66,2,0)&amp;"、"&amp;VLOOKUP(Q154,'附件一之1-開班數'!$A$7:$B$66,2,0),IF(D154="","","學生無班級"))))))),"有班級不存在,或跳格輸入")</f>
        <v/>
      </c>
      <c r="S154" s="10">
        <f t="shared" si="16"/>
        <v>1</v>
      </c>
      <c r="T154" s="10">
        <f t="shared" si="17"/>
        <v>1</v>
      </c>
      <c r="U154" s="10">
        <f t="shared" si="18"/>
        <v>1</v>
      </c>
      <c r="V154" s="10">
        <f t="shared" si="19"/>
        <v>1</v>
      </c>
      <c r="W154" s="10">
        <f t="shared" si="20"/>
        <v>3</v>
      </c>
      <c r="X154" s="10">
        <f t="shared" si="21"/>
        <v>3</v>
      </c>
      <c r="Y154" s="10">
        <f>IF(M154="",0,IF(K154=1,VLOOKUP(M154,'附件一之1-開班數'!$A$7:$V$66,7,FALSE),0))</f>
        <v>0</v>
      </c>
      <c r="Z154" s="10">
        <f>IF(N154="",0,IF(K154=1,VLOOKUP(N154,'附件一之1-開班數'!$A$7:$V$66,7,FALSE),0))</f>
        <v>0</v>
      </c>
      <c r="AA154" s="10">
        <f>IF(O154="",0,IF(K154=1,VLOOKUP(O154,'附件一之1-開班數'!$A$7:$V$66,7,FALSE),0))</f>
        <v>0</v>
      </c>
      <c r="AB154" s="10">
        <f>IF(P154="",0,IF(K154=1,VLOOKUP(P154,'附件一之1-開班數'!$A$7:$V$66,7,FALSE),0))</f>
        <v>0</v>
      </c>
      <c r="AC154" s="10">
        <f>IF(Q154="",0,IF(K154=1,VLOOKUP(Q154,'附件一之1-開班數'!$A$7:$V$66,7,FALSE),0))</f>
        <v>0</v>
      </c>
    </row>
    <row r="155" spans="1:29" x14ac:dyDescent="0.3">
      <c r="A155" s="128" t="str">
        <f t="shared" si="15"/>
        <v/>
      </c>
      <c r="B155" s="14"/>
      <c r="C155" s="14"/>
      <c r="D155" s="14"/>
      <c r="E155" s="14"/>
      <c r="F155" s="166"/>
      <c r="G155" s="173"/>
      <c r="H155" s="14"/>
      <c r="I155" s="14"/>
      <c r="J155" s="14"/>
      <c r="K155" s="166"/>
      <c r="L155" s="175"/>
      <c r="M155" s="171"/>
      <c r="N155" s="92"/>
      <c r="O155" s="92"/>
      <c r="P155" s="92"/>
      <c r="Q155" s="172"/>
      <c r="R155" s="176" t="str">
        <f>IFERROR(IF(COUNTIF(M155:Q155,M155)+COUNTIF(M155:Q155,N155)+COUNTIF(M155:Q155,O155)+COUNTIF(M155:Q155,P155)+COUNTIF(M155:Q155,Q155)-COUNT(M155:Q155)&lt;&gt;0,"學生班級重複",IF(COUNT(M155:Q155)=1,VLOOKUP(M155,'附件一之1-開班數'!$A$7:$B$66,2,0),IF(COUNT(M155:Q155)=2,VLOOKUP(M155,'附件一之1-開班數'!$A$7:$B$66,2,0)&amp;"、"&amp;VLOOKUP(N155,'附件一之1-開班數'!$A$7:$B$66,2,0),IF(COUNT(M155:Q155)=3,VLOOKUP(M155,'附件一之1-開班數'!$A$7:$B$66,2,0)&amp;"、"&amp;VLOOKUP(N155,'附件一之1-開班數'!$A$7:$B$66,2,0)&amp;"、"&amp;VLOOKUP(O155,'附件一之1-開班數'!$A$7:$B$66,2,0),IF(COUNT(M155:Q155)=4,VLOOKUP(M155,'附件一之1-開班數'!$A$7:$B$66,2,0)&amp;"、"&amp;VLOOKUP(N155,'附件一之1-開班數'!$A$7:$B$66,2,0)&amp;"、"&amp;VLOOKUP(O155,'附件一之1-開班數'!$A$7:$B$66,2,0)&amp;"、"&amp;VLOOKUP(P155,'附件一之1-開班數'!$A$7:$B$66,2,0),IF(COUNT(M155:Q155)=5,VLOOKUP(M155,'附件一之1-開班數'!$A$7:$B$66,2,0)&amp;"、"&amp;VLOOKUP(N155,'附件一之1-開班數'!$A$7:$B$66,2,0)&amp;"、"&amp;VLOOKUP(O155,'附件一之1-開班數'!$A$7:$B$66,2,0)&amp;"、"&amp;VLOOKUP(P155,'附件一之1-開班數'!$A$7:$B$66,2,0)&amp;"、"&amp;VLOOKUP(Q155,'附件一之1-開班數'!$A$7:$B$66,2,0),IF(D155="","","學生無班級"))))))),"有班級不存在,或跳格輸入")</f>
        <v/>
      </c>
      <c r="S155" s="10">
        <f t="shared" si="16"/>
        <v>1</v>
      </c>
      <c r="T155" s="10">
        <f t="shared" si="17"/>
        <v>1</v>
      </c>
      <c r="U155" s="10">
        <f t="shared" si="18"/>
        <v>1</v>
      </c>
      <c r="V155" s="10">
        <f t="shared" si="19"/>
        <v>1</v>
      </c>
      <c r="W155" s="10">
        <f t="shared" si="20"/>
        <v>3</v>
      </c>
      <c r="X155" s="10">
        <f t="shared" si="21"/>
        <v>3</v>
      </c>
      <c r="Y155" s="10">
        <f>IF(M155="",0,IF(K155=1,VLOOKUP(M155,'附件一之1-開班數'!$A$7:$V$66,7,FALSE),0))</f>
        <v>0</v>
      </c>
      <c r="Z155" s="10">
        <f>IF(N155="",0,IF(K155=1,VLOOKUP(N155,'附件一之1-開班數'!$A$7:$V$66,7,FALSE),0))</f>
        <v>0</v>
      </c>
      <c r="AA155" s="10">
        <f>IF(O155="",0,IF(K155=1,VLOOKUP(O155,'附件一之1-開班數'!$A$7:$V$66,7,FALSE),0))</f>
        <v>0</v>
      </c>
      <c r="AB155" s="10">
        <f>IF(P155="",0,IF(K155=1,VLOOKUP(P155,'附件一之1-開班數'!$A$7:$V$66,7,FALSE),0))</f>
        <v>0</v>
      </c>
      <c r="AC155" s="10">
        <f>IF(Q155="",0,IF(K155=1,VLOOKUP(Q155,'附件一之1-開班數'!$A$7:$V$66,7,FALSE),0))</f>
        <v>0</v>
      </c>
    </row>
    <row r="156" spans="1:29" x14ac:dyDescent="0.3">
      <c r="A156" s="128" t="str">
        <f t="shared" si="15"/>
        <v/>
      </c>
      <c r="B156" s="14"/>
      <c r="C156" s="14"/>
      <c r="D156" s="14"/>
      <c r="E156" s="14"/>
      <c r="F156" s="166"/>
      <c r="G156" s="173"/>
      <c r="H156" s="14"/>
      <c r="I156" s="14"/>
      <c r="J156" s="14"/>
      <c r="K156" s="166"/>
      <c r="L156" s="175"/>
      <c r="M156" s="171"/>
      <c r="N156" s="92"/>
      <c r="O156" s="92"/>
      <c r="P156" s="92"/>
      <c r="Q156" s="172"/>
      <c r="R156" s="176" t="str">
        <f>IFERROR(IF(COUNTIF(M156:Q156,M156)+COUNTIF(M156:Q156,N156)+COUNTIF(M156:Q156,O156)+COUNTIF(M156:Q156,P156)+COUNTIF(M156:Q156,Q156)-COUNT(M156:Q156)&lt;&gt;0,"學生班級重複",IF(COUNT(M156:Q156)=1,VLOOKUP(M156,'附件一之1-開班數'!$A$7:$B$66,2,0),IF(COUNT(M156:Q156)=2,VLOOKUP(M156,'附件一之1-開班數'!$A$7:$B$66,2,0)&amp;"、"&amp;VLOOKUP(N156,'附件一之1-開班數'!$A$7:$B$66,2,0),IF(COUNT(M156:Q156)=3,VLOOKUP(M156,'附件一之1-開班數'!$A$7:$B$66,2,0)&amp;"、"&amp;VLOOKUP(N156,'附件一之1-開班數'!$A$7:$B$66,2,0)&amp;"、"&amp;VLOOKUP(O156,'附件一之1-開班數'!$A$7:$B$66,2,0),IF(COUNT(M156:Q156)=4,VLOOKUP(M156,'附件一之1-開班數'!$A$7:$B$66,2,0)&amp;"、"&amp;VLOOKUP(N156,'附件一之1-開班數'!$A$7:$B$66,2,0)&amp;"、"&amp;VLOOKUP(O156,'附件一之1-開班數'!$A$7:$B$66,2,0)&amp;"、"&amp;VLOOKUP(P156,'附件一之1-開班數'!$A$7:$B$66,2,0),IF(COUNT(M156:Q156)=5,VLOOKUP(M156,'附件一之1-開班數'!$A$7:$B$66,2,0)&amp;"、"&amp;VLOOKUP(N156,'附件一之1-開班數'!$A$7:$B$66,2,0)&amp;"、"&amp;VLOOKUP(O156,'附件一之1-開班數'!$A$7:$B$66,2,0)&amp;"、"&amp;VLOOKUP(P156,'附件一之1-開班數'!$A$7:$B$66,2,0)&amp;"、"&amp;VLOOKUP(Q156,'附件一之1-開班數'!$A$7:$B$66,2,0),IF(D156="","","學生無班級"))))))),"有班級不存在,或跳格輸入")</f>
        <v/>
      </c>
      <c r="S156" s="10">
        <f t="shared" si="16"/>
        <v>1</v>
      </c>
      <c r="T156" s="10">
        <f t="shared" si="17"/>
        <v>1</v>
      </c>
      <c r="U156" s="10">
        <f t="shared" si="18"/>
        <v>1</v>
      </c>
      <c r="V156" s="10">
        <f t="shared" si="19"/>
        <v>1</v>
      </c>
      <c r="W156" s="10">
        <f t="shared" si="20"/>
        <v>3</v>
      </c>
      <c r="X156" s="10">
        <f t="shared" si="21"/>
        <v>3</v>
      </c>
      <c r="Y156" s="10">
        <f>IF(M156="",0,IF(K156=1,VLOOKUP(M156,'附件一之1-開班數'!$A$7:$V$66,7,FALSE),0))</f>
        <v>0</v>
      </c>
      <c r="Z156" s="10">
        <f>IF(N156="",0,IF(K156=1,VLOOKUP(N156,'附件一之1-開班數'!$A$7:$V$66,7,FALSE),0))</f>
        <v>0</v>
      </c>
      <c r="AA156" s="10">
        <f>IF(O156="",0,IF(K156=1,VLOOKUP(O156,'附件一之1-開班數'!$A$7:$V$66,7,FALSE),0))</f>
        <v>0</v>
      </c>
      <c r="AB156" s="10">
        <f>IF(P156="",0,IF(K156=1,VLOOKUP(P156,'附件一之1-開班數'!$A$7:$V$66,7,FALSE),0))</f>
        <v>0</v>
      </c>
      <c r="AC156" s="10">
        <f>IF(Q156="",0,IF(K156=1,VLOOKUP(Q156,'附件一之1-開班數'!$A$7:$V$66,7,FALSE),0))</f>
        <v>0</v>
      </c>
    </row>
    <row r="157" spans="1:29" x14ac:dyDescent="0.3">
      <c r="A157" s="128" t="str">
        <f t="shared" si="15"/>
        <v/>
      </c>
      <c r="B157" s="14"/>
      <c r="C157" s="14"/>
      <c r="D157" s="14"/>
      <c r="E157" s="14"/>
      <c r="F157" s="166"/>
      <c r="G157" s="173"/>
      <c r="H157" s="14"/>
      <c r="I157" s="14"/>
      <c r="J157" s="14"/>
      <c r="K157" s="166"/>
      <c r="L157" s="175"/>
      <c r="M157" s="171"/>
      <c r="N157" s="92"/>
      <c r="O157" s="92"/>
      <c r="P157" s="92"/>
      <c r="Q157" s="172"/>
      <c r="R157" s="176" t="str">
        <f>IFERROR(IF(COUNTIF(M157:Q157,M157)+COUNTIF(M157:Q157,N157)+COUNTIF(M157:Q157,O157)+COUNTIF(M157:Q157,P157)+COUNTIF(M157:Q157,Q157)-COUNT(M157:Q157)&lt;&gt;0,"學生班級重複",IF(COUNT(M157:Q157)=1,VLOOKUP(M157,'附件一之1-開班數'!$A$7:$B$66,2,0),IF(COUNT(M157:Q157)=2,VLOOKUP(M157,'附件一之1-開班數'!$A$7:$B$66,2,0)&amp;"、"&amp;VLOOKUP(N157,'附件一之1-開班數'!$A$7:$B$66,2,0),IF(COUNT(M157:Q157)=3,VLOOKUP(M157,'附件一之1-開班數'!$A$7:$B$66,2,0)&amp;"、"&amp;VLOOKUP(N157,'附件一之1-開班數'!$A$7:$B$66,2,0)&amp;"、"&amp;VLOOKUP(O157,'附件一之1-開班數'!$A$7:$B$66,2,0),IF(COUNT(M157:Q157)=4,VLOOKUP(M157,'附件一之1-開班數'!$A$7:$B$66,2,0)&amp;"、"&amp;VLOOKUP(N157,'附件一之1-開班數'!$A$7:$B$66,2,0)&amp;"、"&amp;VLOOKUP(O157,'附件一之1-開班數'!$A$7:$B$66,2,0)&amp;"、"&amp;VLOOKUP(P157,'附件一之1-開班數'!$A$7:$B$66,2,0),IF(COUNT(M157:Q157)=5,VLOOKUP(M157,'附件一之1-開班數'!$A$7:$B$66,2,0)&amp;"、"&amp;VLOOKUP(N157,'附件一之1-開班數'!$A$7:$B$66,2,0)&amp;"、"&amp;VLOOKUP(O157,'附件一之1-開班數'!$A$7:$B$66,2,0)&amp;"、"&amp;VLOOKUP(P157,'附件一之1-開班數'!$A$7:$B$66,2,0)&amp;"、"&amp;VLOOKUP(Q157,'附件一之1-開班數'!$A$7:$B$66,2,0),IF(D157="","","學生無班級"))))))),"有班級不存在,或跳格輸入")</f>
        <v/>
      </c>
      <c r="S157" s="10">
        <f t="shared" si="16"/>
        <v>1</v>
      </c>
      <c r="T157" s="10">
        <f t="shared" si="17"/>
        <v>1</v>
      </c>
      <c r="U157" s="10">
        <f t="shared" si="18"/>
        <v>1</v>
      </c>
      <c r="V157" s="10">
        <f t="shared" si="19"/>
        <v>1</v>
      </c>
      <c r="W157" s="10">
        <f t="shared" si="20"/>
        <v>3</v>
      </c>
      <c r="X157" s="10">
        <f t="shared" si="21"/>
        <v>3</v>
      </c>
      <c r="Y157" s="10">
        <f>IF(M157="",0,IF(K157=1,VLOOKUP(M157,'附件一之1-開班數'!$A$7:$V$66,7,FALSE),0))</f>
        <v>0</v>
      </c>
      <c r="Z157" s="10">
        <f>IF(N157="",0,IF(K157=1,VLOOKUP(N157,'附件一之1-開班數'!$A$7:$V$66,7,FALSE),0))</f>
        <v>0</v>
      </c>
      <c r="AA157" s="10">
        <f>IF(O157="",0,IF(K157=1,VLOOKUP(O157,'附件一之1-開班數'!$A$7:$V$66,7,FALSE),0))</f>
        <v>0</v>
      </c>
      <c r="AB157" s="10">
        <f>IF(P157="",0,IF(K157=1,VLOOKUP(P157,'附件一之1-開班數'!$A$7:$V$66,7,FALSE),0))</f>
        <v>0</v>
      </c>
      <c r="AC157" s="10">
        <f>IF(Q157="",0,IF(K157=1,VLOOKUP(Q157,'附件一之1-開班數'!$A$7:$V$66,7,FALSE),0))</f>
        <v>0</v>
      </c>
    </row>
    <row r="158" spans="1:29" x14ac:dyDescent="0.3">
      <c r="A158" s="128" t="str">
        <f t="shared" si="15"/>
        <v/>
      </c>
      <c r="B158" s="14"/>
      <c r="C158" s="14"/>
      <c r="D158" s="14"/>
      <c r="E158" s="14"/>
      <c r="F158" s="166"/>
      <c r="G158" s="173"/>
      <c r="H158" s="14"/>
      <c r="I158" s="14"/>
      <c r="J158" s="14"/>
      <c r="K158" s="166"/>
      <c r="L158" s="175"/>
      <c r="M158" s="171"/>
      <c r="N158" s="92"/>
      <c r="O158" s="92"/>
      <c r="P158" s="92"/>
      <c r="Q158" s="172"/>
      <c r="R158" s="176" t="str">
        <f>IFERROR(IF(COUNTIF(M158:Q158,M158)+COUNTIF(M158:Q158,N158)+COUNTIF(M158:Q158,O158)+COUNTIF(M158:Q158,P158)+COUNTIF(M158:Q158,Q158)-COUNT(M158:Q158)&lt;&gt;0,"學生班級重複",IF(COUNT(M158:Q158)=1,VLOOKUP(M158,'附件一之1-開班數'!$A$7:$B$66,2,0),IF(COUNT(M158:Q158)=2,VLOOKUP(M158,'附件一之1-開班數'!$A$7:$B$66,2,0)&amp;"、"&amp;VLOOKUP(N158,'附件一之1-開班數'!$A$7:$B$66,2,0),IF(COUNT(M158:Q158)=3,VLOOKUP(M158,'附件一之1-開班數'!$A$7:$B$66,2,0)&amp;"、"&amp;VLOOKUP(N158,'附件一之1-開班數'!$A$7:$B$66,2,0)&amp;"、"&amp;VLOOKUP(O158,'附件一之1-開班數'!$A$7:$B$66,2,0),IF(COUNT(M158:Q158)=4,VLOOKUP(M158,'附件一之1-開班數'!$A$7:$B$66,2,0)&amp;"、"&amp;VLOOKUP(N158,'附件一之1-開班數'!$A$7:$B$66,2,0)&amp;"、"&amp;VLOOKUP(O158,'附件一之1-開班數'!$A$7:$B$66,2,0)&amp;"、"&amp;VLOOKUP(P158,'附件一之1-開班數'!$A$7:$B$66,2,0),IF(COUNT(M158:Q158)=5,VLOOKUP(M158,'附件一之1-開班數'!$A$7:$B$66,2,0)&amp;"、"&amp;VLOOKUP(N158,'附件一之1-開班數'!$A$7:$B$66,2,0)&amp;"、"&amp;VLOOKUP(O158,'附件一之1-開班數'!$A$7:$B$66,2,0)&amp;"、"&amp;VLOOKUP(P158,'附件一之1-開班數'!$A$7:$B$66,2,0)&amp;"、"&amp;VLOOKUP(Q158,'附件一之1-開班數'!$A$7:$B$66,2,0),IF(D158="","","學生無班級"))))))),"有班級不存在,或跳格輸入")</f>
        <v/>
      </c>
      <c r="S158" s="10">
        <f t="shared" si="16"/>
        <v>1</v>
      </c>
      <c r="T158" s="10">
        <f t="shared" si="17"/>
        <v>1</v>
      </c>
      <c r="U158" s="10">
        <f t="shared" si="18"/>
        <v>1</v>
      </c>
      <c r="V158" s="10">
        <f t="shared" si="19"/>
        <v>1</v>
      </c>
      <c r="W158" s="10">
        <f t="shared" si="20"/>
        <v>3</v>
      </c>
      <c r="X158" s="10">
        <f t="shared" si="21"/>
        <v>3</v>
      </c>
      <c r="Y158" s="10">
        <f>IF(M158="",0,IF(K158=1,VLOOKUP(M158,'附件一之1-開班數'!$A$7:$V$66,7,FALSE),0))</f>
        <v>0</v>
      </c>
      <c r="Z158" s="10">
        <f>IF(N158="",0,IF(K158=1,VLOOKUP(N158,'附件一之1-開班數'!$A$7:$V$66,7,FALSE),0))</f>
        <v>0</v>
      </c>
      <c r="AA158" s="10">
        <f>IF(O158="",0,IF(K158=1,VLOOKUP(O158,'附件一之1-開班數'!$A$7:$V$66,7,FALSE),0))</f>
        <v>0</v>
      </c>
      <c r="AB158" s="10">
        <f>IF(P158="",0,IF(K158=1,VLOOKUP(P158,'附件一之1-開班數'!$A$7:$V$66,7,FALSE),0))</f>
        <v>0</v>
      </c>
      <c r="AC158" s="10">
        <f>IF(Q158="",0,IF(K158=1,VLOOKUP(Q158,'附件一之1-開班數'!$A$7:$V$66,7,FALSE),0))</f>
        <v>0</v>
      </c>
    </row>
    <row r="159" spans="1:29" x14ac:dyDescent="0.3">
      <c r="A159" s="128" t="str">
        <f t="shared" si="15"/>
        <v/>
      </c>
      <c r="B159" s="14"/>
      <c r="C159" s="14"/>
      <c r="D159" s="14"/>
      <c r="E159" s="14"/>
      <c r="F159" s="166"/>
      <c r="G159" s="173"/>
      <c r="H159" s="14"/>
      <c r="I159" s="14"/>
      <c r="J159" s="14"/>
      <c r="K159" s="166"/>
      <c r="L159" s="175"/>
      <c r="M159" s="171"/>
      <c r="N159" s="92"/>
      <c r="O159" s="92"/>
      <c r="P159" s="92"/>
      <c r="Q159" s="172"/>
      <c r="R159" s="176" t="str">
        <f>IFERROR(IF(COUNTIF(M159:Q159,M159)+COUNTIF(M159:Q159,N159)+COUNTIF(M159:Q159,O159)+COUNTIF(M159:Q159,P159)+COUNTIF(M159:Q159,Q159)-COUNT(M159:Q159)&lt;&gt;0,"學生班級重複",IF(COUNT(M159:Q159)=1,VLOOKUP(M159,'附件一之1-開班數'!$A$7:$B$66,2,0),IF(COUNT(M159:Q159)=2,VLOOKUP(M159,'附件一之1-開班數'!$A$7:$B$66,2,0)&amp;"、"&amp;VLOOKUP(N159,'附件一之1-開班數'!$A$7:$B$66,2,0),IF(COUNT(M159:Q159)=3,VLOOKUP(M159,'附件一之1-開班數'!$A$7:$B$66,2,0)&amp;"、"&amp;VLOOKUP(N159,'附件一之1-開班數'!$A$7:$B$66,2,0)&amp;"、"&amp;VLOOKUP(O159,'附件一之1-開班數'!$A$7:$B$66,2,0),IF(COUNT(M159:Q159)=4,VLOOKUP(M159,'附件一之1-開班數'!$A$7:$B$66,2,0)&amp;"、"&amp;VLOOKUP(N159,'附件一之1-開班數'!$A$7:$B$66,2,0)&amp;"、"&amp;VLOOKUP(O159,'附件一之1-開班數'!$A$7:$B$66,2,0)&amp;"、"&amp;VLOOKUP(P159,'附件一之1-開班數'!$A$7:$B$66,2,0),IF(COUNT(M159:Q159)=5,VLOOKUP(M159,'附件一之1-開班數'!$A$7:$B$66,2,0)&amp;"、"&amp;VLOOKUP(N159,'附件一之1-開班數'!$A$7:$B$66,2,0)&amp;"、"&amp;VLOOKUP(O159,'附件一之1-開班數'!$A$7:$B$66,2,0)&amp;"、"&amp;VLOOKUP(P159,'附件一之1-開班數'!$A$7:$B$66,2,0)&amp;"、"&amp;VLOOKUP(Q159,'附件一之1-開班數'!$A$7:$B$66,2,0),IF(D159="","","學生無班級"))))))),"有班級不存在,或跳格輸入")</f>
        <v/>
      </c>
      <c r="S159" s="10">
        <f t="shared" si="16"/>
        <v>1</v>
      </c>
      <c r="T159" s="10">
        <f t="shared" si="17"/>
        <v>1</v>
      </c>
      <c r="U159" s="10">
        <f t="shared" si="18"/>
        <v>1</v>
      </c>
      <c r="V159" s="10">
        <f t="shared" si="19"/>
        <v>1</v>
      </c>
      <c r="W159" s="10">
        <f t="shared" si="20"/>
        <v>3</v>
      </c>
      <c r="X159" s="10">
        <f t="shared" si="21"/>
        <v>3</v>
      </c>
      <c r="Y159" s="10">
        <f>IF(M159="",0,IF(K159=1,VLOOKUP(M159,'附件一之1-開班數'!$A$7:$V$66,7,FALSE),0))</f>
        <v>0</v>
      </c>
      <c r="Z159" s="10">
        <f>IF(N159="",0,IF(K159=1,VLOOKUP(N159,'附件一之1-開班數'!$A$7:$V$66,7,FALSE),0))</f>
        <v>0</v>
      </c>
      <c r="AA159" s="10">
        <f>IF(O159="",0,IF(K159=1,VLOOKUP(O159,'附件一之1-開班數'!$A$7:$V$66,7,FALSE),0))</f>
        <v>0</v>
      </c>
      <c r="AB159" s="10">
        <f>IF(P159="",0,IF(K159=1,VLOOKUP(P159,'附件一之1-開班數'!$A$7:$V$66,7,FALSE),0))</f>
        <v>0</v>
      </c>
      <c r="AC159" s="10">
        <f>IF(Q159="",0,IF(K159=1,VLOOKUP(Q159,'附件一之1-開班數'!$A$7:$V$66,7,FALSE),0))</f>
        <v>0</v>
      </c>
    </row>
    <row r="160" spans="1:29" x14ac:dyDescent="0.3">
      <c r="A160" s="128" t="str">
        <f t="shared" si="15"/>
        <v/>
      </c>
      <c r="B160" s="14"/>
      <c r="C160" s="14"/>
      <c r="D160" s="14"/>
      <c r="E160" s="14"/>
      <c r="F160" s="166"/>
      <c r="G160" s="173"/>
      <c r="H160" s="14"/>
      <c r="I160" s="14"/>
      <c r="J160" s="14"/>
      <c r="K160" s="166"/>
      <c r="L160" s="175"/>
      <c r="M160" s="171"/>
      <c r="N160" s="92"/>
      <c r="O160" s="92"/>
      <c r="P160" s="92"/>
      <c r="Q160" s="172"/>
      <c r="R160" s="176" t="str">
        <f>IFERROR(IF(COUNTIF(M160:Q160,M160)+COUNTIF(M160:Q160,N160)+COUNTIF(M160:Q160,O160)+COUNTIF(M160:Q160,P160)+COUNTIF(M160:Q160,Q160)-COUNT(M160:Q160)&lt;&gt;0,"學生班級重複",IF(COUNT(M160:Q160)=1,VLOOKUP(M160,'附件一之1-開班數'!$A$7:$B$66,2,0),IF(COUNT(M160:Q160)=2,VLOOKUP(M160,'附件一之1-開班數'!$A$7:$B$66,2,0)&amp;"、"&amp;VLOOKUP(N160,'附件一之1-開班數'!$A$7:$B$66,2,0),IF(COUNT(M160:Q160)=3,VLOOKUP(M160,'附件一之1-開班數'!$A$7:$B$66,2,0)&amp;"、"&amp;VLOOKUP(N160,'附件一之1-開班數'!$A$7:$B$66,2,0)&amp;"、"&amp;VLOOKUP(O160,'附件一之1-開班數'!$A$7:$B$66,2,0),IF(COUNT(M160:Q160)=4,VLOOKUP(M160,'附件一之1-開班數'!$A$7:$B$66,2,0)&amp;"、"&amp;VLOOKUP(N160,'附件一之1-開班數'!$A$7:$B$66,2,0)&amp;"、"&amp;VLOOKUP(O160,'附件一之1-開班數'!$A$7:$B$66,2,0)&amp;"、"&amp;VLOOKUP(P160,'附件一之1-開班數'!$A$7:$B$66,2,0),IF(COUNT(M160:Q160)=5,VLOOKUP(M160,'附件一之1-開班數'!$A$7:$B$66,2,0)&amp;"、"&amp;VLOOKUP(N160,'附件一之1-開班數'!$A$7:$B$66,2,0)&amp;"、"&amp;VLOOKUP(O160,'附件一之1-開班數'!$A$7:$B$66,2,0)&amp;"、"&amp;VLOOKUP(P160,'附件一之1-開班數'!$A$7:$B$66,2,0)&amp;"、"&amp;VLOOKUP(Q160,'附件一之1-開班數'!$A$7:$B$66,2,0),IF(D160="","","學生無班級"))))))),"有班級不存在,或跳格輸入")</f>
        <v/>
      </c>
      <c r="S160" s="10">
        <f t="shared" si="16"/>
        <v>1</v>
      </c>
      <c r="T160" s="10">
        <f t="shared" si="17"/>
        <v>1</v>
      </c>
      <c r="U160" s="10">
        <f t="shared" si="18"/>
        <v>1</v>
      </c>
      <c r="V160" s="10">
        <f t="shared" si="19"/>
        <v>1</v>
      </c>
      <c r="W160" s="10">
        <f t="shared" si="20"/>
        <v>3</v>
      </c>
      <c r="X160" s="10">
        <f t="shared" si="21"/>
        <v>3</v>
      </c>
      <c r="Y160" s="10">
        <f>IF(M160="",0,IF(K160=1,VLOOKUP(M160,'附件一之1-開班數'!$A$7:$V$66,7,FALSE),0))</f>
        <v>0</v>
      </c>
      <c r="Z160" s="10">
        <f>IF(N160="",0,IF(K160=1,VLOOKUP(N160,'附件一之1-開班數'!$A$7:$V$66,7,FALSE),0))</f>
        <v>0</v>
      </c>
      <c r="AA160" s="10">
        <f>IF(O160="",0,IF(K160=1,VLOOKUP(O160,'附件一之1-開班數'!$A$7:$V$66,7,FALSE),0))</f>
        <v>0</v>
      </c>
      <c r="AB160" s="10">
        <f>IF(P160="",0,IF(K160=1,VLOOKUP(P160,'附件一之1-開班數'!$A$7:$V$66,7,FALSE),0))</f>
        <v>0</v>
      </c>
      <c r="AC160" s="10">
        <f>IF(Q160="",0,IF(K160=1,VLOOKUP(Q160,'附件一之1-開班數'!$A$7:$V$66,7,FALSE),0))</f>
        <v>0</v>
      </c>
    </row>
    <row r="161" spans="1:29" x14ac:dyDescent="0.3">
      <c r="A161" s="128" t="str">
        <f t="shared" si="15"/>
        <v/>
      </c>
      <c r="B161" s="14"/>
      <c r="C161" s="14"/>
      <c r="D161" s="14"/>
      <c r="E161" s="14"/>
      <c r="F161" s="166"/>
      <c r="G161" s="173"/>
      <c r="H161" s="14"/>
      <c r="I161" s="14"/>
      <c r="J161" s="14"/>
      <c r="K161" s="166"/>
      <c r="L161" s="175"/>
      <c r="M161" s="171"/>
      <c r="N161" s="92"/>
      <c r="O161" s="92"/>
      <c r="P161" s="92"/>
      <c r="Q161" s="172"/>
      <c r="R161" s="176" t="str">
        <f>IFERROR(IF(COUNTIF(M161:Q161,M161)+COUNTIF(M161:Q161,N161)+COUNTIF(M161:Q161,O161)+COUNTIF(M161:Q161,P161)+COUNTIF(M161:Q161,Q161)-COUNT(M161:Q161)&lt;&gt;0,"學生班級重複",IF(COUNT(M161:Q161)=1,VLOOKUP(M161,'附件一之1-開班數'!$A$7:$B$66,2,0),IF(COUNT(M161:Q161)=2,VLOOKUP(M161,'附件一之1-開班數'!$A$7:$B$66,2,0)&amp;"、"&amp;VLOOKUP(N161,'附件一之1-開班數'!$A$7:$B$66,2,0),IF(COUNT(M161:Q161)=3,VLOOKUP(M161,'附件一之1-開班數'!$A$7:$B$66,2,0)&amp;"、"&amp;VLOOKUP(N161,'附件一之1-開班數'!$A$7:$B$66,2,0)&amp;"、"&amp;VLOOKUP(O161,'附件一之1-開班數'!$A$7:$B$66,2,0),IF(COUNT(M161:Q161)=4,VLOOKUP(M161,'附件一之1-開班數'!$A$7:$B$66,2,0)&amp;"、"&amp;VLOOKUP(N161,'附件一之1-開班數'!$A$7:$B$66,2,0)&amp;"、"&amp;VLOOKUP(O161,'附件一之1-開班數'!$A$7:$B$66,2,0)&amp;"、"&amp;VLOOKUP(P161,'附件一之1-開班數'!$A$7:$B$66,2,0),IF(COUNT(M161:Q161)=5,VLOOKUP(M161,'附件一之1-開班數'!$A$7:$B$66,2,0)&amp;"、"&amp;VLOOKUP(N161,'附件一之1-開班數'!$A$7:$B$66,2,0)&amp;"、"&amp;VLOOKUP(O161,'附件一之1-開班數'!$A$7:$B$66,2,0)&amp;"、"&amp;VLOOKUP(P161,'附件一之1-開班數'!$A$7:$B$66,2,0)&amp;"、"&amp;VLOOKUP(Q161,'附件一之1-開班數'!$A$7:$B$66,2,0),IF(D161="","","學生無班級"))))))),"有班級不存在,或跳格輸入")</f>
        <v/>
      </c>
      <c r="S161" s="10">
        <f t="shared" si="16"/>
        <v>1</v>
      </c>
      <c r="T161" s="10">
        <f t="shared" si="17"/>
        <v>1</v>
      </c>
      <c r="U161" s="10">
        <f t="shared" si="18"/>
        <v>1</v>
      </c>
      <c r="V161" s="10">
        <f t="shared" si="19"/>
        <v>1</v>
      </c>
      <c r="W161" s="10">
        <f t="shared" si="20"/>
        <v>3</v>
      </c>
      <c r="X161" s="10">
        <f t="shared" si="21"/>
        <v>3</v>
      </c>
      <c r="Y161" s="10">
        <f>IF(M161="",0,IF(K161=1,VLOOKUP(M161,'附件一之1-開班數'!$A$7:$V$66,7,FALSE),0))</f>
        <v>0</v>
      </c>
      <c r="Z161" s="10">
        <f>IF(N161="",0,IF(K161=1,VLOOKUP(N161,'附件一之1-開班數'!$A$7:$V$66,7,FALSE),0))</f>
        <v>0</v>
      </c>
      <c r="AA161" s="10">
        <f>IF(O161="",0,IF(K161=1,VLOOKUP(O161,'附件一之1-開班數'!$A$7:$V$66,7,FALSE),0))</f>
        <v>0</v>
      </c>
      <c r="AB161" s="10">
        <f>IF(P161="",0,IF(K161=1,VLOOKUP(P161,'附件一之1-開班數'!$A$7:$V$66,7,FALSE),0))</f>
        <v>0</v>
      </c>
      <c r="AC161" s="10">
        <f>IF(Q161="",0,IF(K161=1,VLOOKUP(Q161,'附件一之1-開班數'!$A$7:$V$66,7,FALSE),0))</f>
        <v>0</v>
      </c>
    </row>
    <row r="162" spans="1:29" x14ac:dyDescent="0.3">
      <c r="A162" s="128" t="str">
        <f t="shared" si="15"/>
        <v/>
      </c>
      <c r="B162" s="14"/>
      <c r="C162" s="14"/>
      <c r="D162" s="14"/>
      <c r="E162" s="14"/>
      <c r="F162" s="166"/>
      <c r="G162" s="173"/>
      <c r="H162" s="14"/>
      <c r="I162" s="14"/>
      <c r="J162" s="14"/>
      <c r="K162" s="166"/>
      <c r="L162" s="175"/>
      <c r="M162" s="171"/>
      <c r="N162" s="92"/>
      <c r="O162" s="92"/>
      <c r="P162" s="92"/>
      <c r="Q162" s="172"/>
      <c r="R162" s="176" t="str">
        <f>IFERROR(IF(COUNTIF(M162:Q162,M162)+COUNTIF(M162:Q162,N162)+COUNTIF(M162:Q162,O162)+COUNTIF(M162:Q162,P162)+COUNTIF(M162:Q162,Q162)-COUNT(M162:Q162)&lt;&gt;0,"學生班級重複",IF(COUNT(M162:Q162)=1,VLOOKUP(M162,'附件一之1-開班數'!$A$7:$B$66,2,0),IF(COUNT(M162:Q162)=2,VLOOKUP(M162,'附件一之1-開班數'!$A$7:$B$66,2,0)&amp;"、"&amp;VLOOKUP(N162,'附件一之1-開班數'!$A$7:$B$66,2,0),IF(COUNT(M162:Q162)=3,VLOOKUP(M162,'附件一之1-開班數'!$A$7:$B$66,2,0)&amp;"、"&amp;VLOOKUP(N162,'附件一之1-開班數'!$A$7:$B$66,2,0)&amp;"、"&amp;VLOOKUP(O162,'附件一之1-開班數'!$A$7:$B$66,2,0),IF(COUNT(M162:Q162)=4,VLOOKUP(M162,'附件一之1-開班數'!$A$7:$B$66,2,0)&amp;"、"&amp;VLOOKUP(N162,'附件一之1-開班數'!$A$7:$B$66,2,0)&amp;"、"&amp;VLOOKUP(O162,'附件一之1-開班數'!$A$7:$B$66,2,0)&amp;"、"&amp;VLOOKUP(P162,'附件一之1-開班數'!$A$7:$B$66,2,0),IF(COUNT(M162:Q162)=5,VLOOKUP(M162,'附件一之1-開班數'!$A$7:$B$66,2,0)&amp;"、"&amp;VLOOKUP(N162,'附件一之1-開班數'!$A$7:$B$66,2,0)&amp;"、"&amp;VLOOKUP(O162,'附件一之1-開班數'!$A$7:$B$66,2,0)&amp;"、"&amp;VLOOKUP(P162,'附件一之1-開班數'!$A$7:$B$66,2,0)&amp;"、"&amp;VLOOKUP(Q162,'附件一之1-開班數'!$A$7:$B$66,2,0),IF(D162="","","學生無班級"))))))),"有班級不存在,或跳格輸入")</f>
        <v/>
      </c>
      <c r="S162" s="10">
        <f t="shared" si="16"/>
        <v>1</v>
      </c>
      <c r="T162" s="10">
        <f t="shared" si="17"/>
        <v>1</v>
      </c>
      <c r="U162" s="10">
        <f t="shared" si="18"/>
        <v>1</v>
      </c>
      <c r="V162" s="10">
        <f t="shared" si="19"/>
        <v>1</v>
      </c>
      <c r="W162" s="10">
        <f t="shared" si="20"/>
        <v>3</v>
      </c>
      <c r="X162" s="10">
        <f t="shared" si="21"/>
        <v>3</v>
      </c>
      <c r="Y162" s="10">
        <f>IF(M162="",0,IF(K162=1,VLOOKUP(M162,'附件一之1-開班數'!$A$7:$V$66,7,FALSE),0))</f>
        <v>0</v>
      </c>
      <c r="Z162" s="10">
        <f>IF(N162="",0,IF(K162=1,VLOOKUP(N162,'附件一之1-開班數'!$A$7:$V$66,7,FALSE),0))</f>
        <v>0</v>
      </c>
      <c r="AA162" s="10">
        <f>IF(O162="",0,IF(K162=1,VLOOKUP(O162,'附件一之1-開班數'!$A$7:$V$66,7,FALSE),0))</f>
        <v>0</v>
      </c>
      <c r="AB162" s="10">
        <f>IF(P162="",0,IF(K162=1,VLOOKUP(P162,'附件一之1-開班數'!$A$7:$V$66,7,FALSE),0))</f>
        <v>0</v>
      </c>
      <c r="AC162" s="10">
        <f>IF(Q162="",0,IF(K162=1,VLOOKUP(Q162,'附件一之1-開班數'!$A$7:$V$66,7,FALSE),0))</f>
        <v>0</v>
      </c>
    </row>
    <row r="163" spans="1:29" x14ac:dyDescent="0.3">
      <c r="A163" s="128" t="str">
        <f t="shared" si="15"/>
        <v/>
      </c>
      <c r="B163" s="14"/>
      <c r="C163" s="14"/>
      <c r="D163" s="14"/>
      <c r="E163" s="14"/>
      <c r="F163" s="166"/>
      <c r="G163" s="173"/>
      <c r="H163" s="14"/>
      <c r="I163" s="14"/>
      <c r="J163" s="14"/>
      <c r="K163" s="166"/>
      <c r="L163" s="175"/>
      <c r="M163" s="171"/>
      <c r="N163" s="92"/>
      <c r="O163" s="92"/>
      <c r="P163" s="92"/>
      <c r="Q163" s="172"/>
      <c r="R163" s="176" t="str">
        <f>IFERROR(IF(COUNTIF(M163:Q163,M163)+COUNTIF(M163:Q163,N163)+COUNTIF(M163:Q163,O163)+COUNTIF(M163:Q163,P163)+COUNTIF(M163:Q163,Q163)-COUNT(M163:Q163)&lt;&gt;0,"學生班級重複",IF(COUNT(M163:Q163)=1,VLOOKUP(M163,'附件一之1-開班數'!$A$7:$B$66,2,0),IF(COUNT(M163:Q163)=2,VLOOKUP(M163,'附件一之1-開班數'!$A$7:$B$66,2,0)&amp;"、"&amp;VLOOKUP(N163,'附件一之1-開班數'!$A$7:$B$66,2,0),IF(COUNT(M163:Q163)=3,VLOOKUP(M163,'附件一之1-開班數'!$A$7:$B$66,2,0)&amp;"、"&amp;VLOOKUP(N163,'附件一之1-開班數'!$A$7:$B$66,2,0)&amp;"、"&amp;VLOOKUP(O163,'附件一之1-開班數'!$A$7:$B$66,2,0),IF(COUNT(M163:Q163)=4,VLOOKUP(M163,'附件一之1-開班數'!$A$7:$B$66,2,0)&amp;"、"&amp;VLOOKUP(N163,'附件一之1-開班數'!$A$7:$B$66,2,0)&amp;"、"&amp;VLOOKUP(O163,'附件一之1-開班數'!$A$7:$B$66,2,0)&amp;"、"&amp;VLOOKUP(P163,'附件一之1-開班數'!$A$7:$B$66,2,0),IF(COUNT(M163:Q163)=5,VLOOKUP(M163,'附件一之1-開班數'!$A$7:$B$66,2,0)&amp;"、"&amp;VLOOKUP(N163,'附件一之1-開班數'!$A$7:$B$66,2,0)&amp;"、"&amp;VLOOKUP(O163,'附件一之1-開班數'!$A$7:$B$66,2,0)&amp;"、"&amp;VLOOKUP(P163,'附件一之1-開班數'!$A$7:$B$66,2,0)&amp;"、"&amp;VLOOKUP(Q163,'附件一之1-開班數'!$A$7:$B$66,2,0),IF(D163="","","學生無班級"))))))),"有班級不存在,或跳格輸入")</f>
        <v/>
      </c>
      <c r="S163" s="10">
        <f t="shared" si="16"/>
        <v>1</v>
      </c>
      <c r="T163" s="10">
        <f t="shared" si="17"/>
        <v>1</v>
      </c>
      <c r="U163" s="10">
        <f t="shared" si="18"/>
        <v>1</v>
      </c>
      <c r="V163" s="10">
        <f t="shared" si="19"/>
        <v>1</v>
      </c>
      <c r="W163" s="10">
        <f t="shared" si="20"/>
        <v>3</v>
      </c>
      <c r="X163" s="10">
        <f t="shared" si="21"/>
        <v>3</v>
      </c>
      <c r="Y163" s="10">
        <f>IF(M163="",0,IF(K163=1,VLOOKUP(M163,'附件一之1-開班數'!$A$7:$V$66,7,FALSE),0))</f>
        <v>0</v>
      </c>
      <c r="Z163" s="10">
        <f>IF(N163="",0,IF(K163=1,VLOOKUP(N163,'附件一之1-開班數'!$A$7:$V$66,7,FALSE),0))</f>
        <v>0</v>
      </c>
      <c r="AA163" s="10">
        <f>IF(O163="",0,IF(K163=1,VLOOKUP(O163,'附件一之1-開班數'!$A$7:$V$66,7,FALSE),0))</f>
        <v>0</v>
      </c>
      <c r="AB163" s="10">
        <f>IF(P163="",0,IF(K163=1,VLOOKUP(P163,'附件一之1-開班數'!$A$7:$V$66,7,FALSE),0))</f>
        <v>0</v>
      </c>
      <c r="AC163" s="10">
        <f>IF(Q163="",0,IF(K163=1,VLOOKUP(Q163,'附件一之1-開班數'!$A$7:$V$66,7,FALSE),0))</f>
        <v>0</v>
      </c>
    </row>
    <row r="164" spans="1:29" x14ac:dyDescent="0.3">
      <c r="A164" s="128" t="str">
        <f t="shared" si="15"/>
        <v/>
      </c>
      <c r="B164" s="14"/>
      <c r="C164" s="14"/>
      <c r="D164" s="14"/>
      <c r="E164" s="14"/>
      <c r="F164" s="166"/>
      <c r="G164" s="173"/>
      <c r="H164" s="14"/>
      <c r="I164" s="14"/>
      <c r="J164" s="14"/>
      <c r="K164" s="166"/>
      <c r="L164" s="175"/>
      <c r="M164" s="171"/>
      <c r="N164" s="92"/>
      <c r="O164" s="92"/>
      <c r="P164" s="92"/>
      <c r="Q164" s="172"/>
      <c r="R164" s="176" t="str">
        <f>IFERROR(IF(COUNTIF(M164:Q164,M164)+COUNTIF(M164:Q164,N164)+COUNTIF(M164:Q164,O164)+COUNTIF(M164:Q164,P164)+COUNTIF(M164:Q164,Q164)-COUNT(M164:Q164)&lt;&gt;0,"學生班級重複",IF(COUNT(M164:Q164)=1,VLOOKUP(M164,'附件一之1-開班數'!$A$7:$B$66,2,0),IF(COUNT(M164:Q164)=2,VLOOKUP(M164,'附件一之1-開班數'!$A$7:$B$66,2,0)&amp;"、"&amp;VLOOKUP(N164,'附件一之1-開班數'!$A$7:$B$66,2,0),IF(COUNT(M164:Q164)=3,VLOOKUP(M164,'附件一之1-開班數'!$A$7:$B$66,2,0)&amp;"、"&amp;VLOOKUP(N164,'附件一之1-開班數'!$A$7:$B$66,2,0)&amp;"、"&amp;VLOOKUP(O164,'附件一之1-開班數'!$A$7:$B$66,2,0),IF(COUNT(M164:Q164)=4,VLOOKUP(M164,'附件一之1-開班數'!$A$7:$B$66,2,0)&amp;"、"&amp;VLOOKUP(N164,'附件一之1-開班數'!$A$7:$B$66,2,0)&amp;"、"&amp;VLOOKUP(O164,'附件一之1-開班數'!$A$7:$B$66,2,0)&amp;"、"&amp;VLOOKUP(P164,'附件一之1-開班數'!$A$7:$B$66,2,0),IF(COUNT(M164:Q164)=5,VLOOKUP(M164,'附件一之1-開班數'!$A$7:$B$66,2,0)&amp;"、"&amp;VLOOKUP(N164,'附件一之1-開班數'!$A$7:$B$66,2,0)&amp;"、"&amp;VLOOKUP(O164,'附件一之1-開班數'!$A$7:$B$66,2,0)&amp;"、"&amp;VLOOKUP(P164,'附件一之1-開班數'!$A$7:$B$66,2,0)&amp;"、"&amp;VLOOKUP(Q164,'附件一之1-開班數'!$A$7:$B$66,2,0),IF(D164="","","學生無班級"))))))),"有班級不存在,或跳格輸入")</f>
        <v/>
      </c>
      <c r="S164" s="10">
        <f t="shared" si="16"/>
        <v>1</v>
      </c>
      <c r="T164" s="10">
        <f t="shared" si="17"/>
        <v>1</v>
      </c>
      <c r="U164" s="10">
        <f t="shared" si="18"/>
        <v>1</v>
      </c>
      <c r="V164" s="10">
        <f t="shared" si="19"/>
        <v>1</v>
      </c>
      <c r="W164" s="10">
        <f t="shared" si="20"/>
        <v>3</v>
      </c>
      <c r="X164" s="10">
        <f t="shared" si="21"/>
        <v>3</v>
      </c>
      <c r="Y164" s="10">
        <f>IF(M164="",0,IF(K164=1,VLOOKUP(M164,'附件一之1-開班數'!$A$7:$V$66,7,FALSE),0))</f>
        <v>0</v>
      </c>
      <c r="Z164" s="10">
        <f>IF(N164="",0,IF(K164=1,VLOOKUP(N164,'附件一之1-開班數'!$A$7:$V$66,7,FALSE),0))</f>
        <v>0</v>
      </c>
      <c r="AA164" s="10">
        <f>IF(O164="",0,IF(K164=1,VLOOKUP(O164,'附件一之1-開班數'!$A$7:$V$66,7,FALSE),0))</f>
        <v>0</v>
      </c>
      <c r="AB164" s="10">
        <f>IF(P164="",0,IF(K164=1,VLOOKUP(P164,'附件一之1-開班數'!$A$7:$V$66,7,FALSE),0))</f>
        <v>0</v>
      </c>
      <c r="AC164" s="10">
        <f>IF(Q164="",0,IF(K164=1,VLOOKUP(Q164,'附件一之1-開班數'!$A$7:$V$66,7,FALSE),0))</f>
        <v>0</v>
      </c>
    </row>
    <row r="165" spans="1:29" x14ac:dyDescent="0.3">
      <c r="A165" s="128" t="str">
        <f t="shared" si="15"/>
        <v/>
      </c>
      <c r="B165" s="14"/>
      <c r="C165" s="14"/>
      <c r="D165" s="14"/>
      <c r="E165" s="14"/>
      <c r="F165" s="166"/>
      <c r="G165" s="173"/>
      <c r="H165" s="14"/>
      <c r="I165" s="14"/>
      <c r="J165" s="14"/>
      <c r="K165" s="166"/>
      <c r="L165" s="175"/>
      <c r="M165" s="171"/>
      <c r="N165" s="92"/>
      <c r="O165" s="92"/>
      <c r="P165" s="92"/>
      <c r="Q165" s="172"/>
      <c r="R165" s="176" t="str">
        <f>IFERROR(IF(COUNTIF(M165:Q165,M165)+COUNTIF(M165:Q165,N165)+COUNTIF(M165:Q165,O165)+COUNTIF(M165:Q165,P165)+COUNTIF(M165:Q165,Q165)-COUNT(M165:Q165)&lt;&gt;0,"學生班級重複",IF(COUNT(M165:Q165)=1,VLOOKUP(M165,'附件一之1-開班數'!$A$7:$B$66,2,0),IF(COUNT(M165:Q165)=2,VLOOKUP(M165,'附件一之1-開班數'!$A$7:$B$66,2,0)&amp;"、"&amp;VLOOKUP(N165,'附件一之1-開班數'!$A$7:$B$66,2,0),IF(COUNT(M165:Q165)=3,VLOOKUP(M165,'附件一之1-開班數'!$A$7:$B$66,2,0)&amp;"、"&amp;VLOOKUP(N165,'附件一之1-開班數'!$A$7:$B$66,2,0)&amp;"、"&amp;VLOOKUP(O165,'附件一之1-開班數'!$A$7:$B$66,2,0),IF(COUNT(M165:Q165)=4,VLOOKUP(M165,'附件一之1-開班數'!$A$7:$B$66,2,0)&amp;"、"&amp;VLOOKUP(N165,'附件一之1-開班數'!$A$7:$B$66,2,0)&amp;"、"&amp;VLOOKUP(O165,'附件一之1-開班數'!$A$7:$B$66,2,0)&amp;"、"&amp;VLOOKUP(P165,'附件一之1-開班數'!$A$7:$B$66,2,0),IF(COUNT(M165:Q165)=5,VLOOKUP(M165,'附件一之1-開班數'!$A$7:$B$66,2,0)&amp;"、"&amp;VLOOKUP(N165,'附件一之1-開班數'!$A$7:$B$66,2,0)&amp;"、"&amp;VLOOKUP(O165,'附件一之1-開班數'!$A$7:$B$66,2,0)&amp;"、"&amp;VLOOKUP(P165,'附件一之1-開班數'!$A$7:$B$66,2,0)&amp;"、"&amp;VLOOKUP(Q165,'附件一之1-開班數'!$A$7:$B$66,2,0),IF(D165="","","學生無班級"))))))),"有班級不存在,或跳格輸入")</f>
        <v/>
      </c>
      <c r="S165" s="10">
        <f t="shared" si="16"/>
        <v>1</v>
      </c>
      <c r="T165" s="10">
        <f t="shared" si="17"/>
        <v>1</v>
      </c>
      <c r="U165" s="10">
        <f t="shared" si="18"/>
        <v>1</v>
      </c>
      <c r="V165" s="10">
        <f t="shared" si="19"/>
        <v>1</v>
      </c>
      <c r="W165" s="10">
        <f t="shared" si="20"/>
        <v>3</v>
      </c>
      <c r="X165" s="10">
        <f t="shared" si="21"/>
        <v>3</v>
      </c>
      <c r="Y165" s="10">
        <f>IF(M165="",0,IF(K165=1,VLOOKUP(M165,'附件一之1-開班數'!$A$7:$V$66,7,FALSE),0))</f>
        <v>0</v>
      </c>
      <c r="Z165" s="10">
        <f>IF(N165="",0,IF(K165=1,VLOOKUP(N165,'附件一之1-開班數'!$A$7:$V$66,7,FALSE),0))</f>
        <v>0</v>
      </c>
      <c r="AA165" s="10">
        <f>IF(O165="",0,IF(K165=1,VLOOKUP(O165,'附件一之1-開班數'!$A$7:$V$66,7,FALSE),0))</f>
        <v>0</v>
      </c>
      <c r="AB165" s="10">
        <f>IF(P165="",0,IF(K165=1,VLOOKUP(P165,'附件一之1-開班數'!$A$7:$V$66,7,FALSE),0))</f>
        <v>0</v>
      </c>
      <c r="AC165" s="10">
        <f>IF(Q165="",0,IF(K165=1,VLOOKUP(Q165,'附件一之1-開班數'!$A$7:$V$66,7,FALSE),0))</f>
        <v>0</v>
      </c>
    </row>
    <row r="166" spans="1:29" x14ac:dyDescent="0.3">
      <c r="A166" s="128" t="str">
        <f t="shared" si="15"/>
        <v/>
      </c>
      <c r="B166" s="14"/>
      <c r="C166" s="14"/>
      <c r="D166" s="14"/>
      <c r="E166" s="14"/>
      <c r="F166" s="166"/>
      <c r="G166" s="173"/>
      <c r="H166" s="14"/>
      <c r="I166" s="14"/>
      <c r="J166" s="14"/>
      <c r="K166" s="166"/>
      <c r="L166" s="175"/>
      <c r="M166" s="171"/>
      <c r="N166" s="92"/>
      <c r="O166" s="92"/>
      <c r="P166" s="92"/>
      <c r="Q166" s="172"/>
      <c r="R166" s="176" t="str">
        <f>IFERROR(IF(COUNTIF(M166:Q166,M166)+COUNTIF(M166:Q166,N166)+COUNTIF(M166:Q166,O166)+COUNTIF(M166:Q166,P166)+COUNTIF(M166:Q166,Q166)-COUNT(M166:Q166)&lt;&gt;0,"學生班級重複",IF(COUNT(M166:Q166)=1,VLOOKUP(M166,'附件一之1-開班數'!$A$7:$B$66,2,0),IF(COUNT(M166:Q166)=2,VLOOKUP(M166,'附件一之1-開班數'!$A$7:$B$66,2,0)&amp;"、"&amp;VLOOKUP(N166,'附件一之1-開班數'!$A$7:$B$66,2,0),IF(COUNT(M166:Q166)=3,VLOOKUP(M166,'附件一之1-開班數'!$A$7:$B$66,2,0)&amp;"、"&amp;VLOOKUP(N166,'附件一之1-開班數'!$A$7:$B$66,2,0)&amp;"、"&amp;VLOOKUP(O166,'附件一之1-開班數'!$A$7:$B$66,2,0),IF(COUNT(M166:Q166)=4,VLOOKUP(M166,'附件一之1-開班數'!$A$7:$B$66,2,0)&amp;"、"&amp;VLOOKUP(N166,'附件一之1-開班數'!$A$7:$B$66,2,0)&amp;"、"&amp;VLOOKUP(O166,'附件一之1-開班數'!$A$7:$B$66,2,0)&amp;"、"&amp;VLOOKUP(P166,'附件一之1-開班數'!$A$7:$B$66,2,0),IF(COUNT(M166:Q166)=5,VLOOKUP(M166,'附件一之1-開班數'!$A$7:$B$66,2,0)&amp;"、"&amp;VLOOKUP(N166,'附件一之1-開班數'!$A$7:$B$66,2,0)&amp;"、"&amp;VLOOKUP(O166,'附件一之1-開班數'!$A$7:$B$66,2,0)&amp;"、"&amp;VLOOKUP(P166,'附件一之1-開班數'!$A$7:$B$66,2,0)&amp;"、"&amp;VLOOKUP(Q166,'附件一之1-開班數'!$A$7:$B$66,2,0),IF(D166="","","學生無班級"))))))),"有班級不存在,或跳格輸入")</f>
        <v/>
      </c>
      <c r="S166" s="10">
        <f t="shared" si="16"/>
        <v>1</v>
      </c>
      <c r="T166" s="10">
        <f t="shared" si="17"/>
        <v>1</v>
      </c>
      <c r="U166" s="10">
        <f t="shared" si="18"/>
        <v>1</v>
      </c>
      <c r="V166" s="10">
        <f t="shared" si="19"/>
        <v>1</v>
      </c>
      <c r="W166" s="10">
        <f t="shared" si="20"/>
        <v>3</v>
      </c>
      <c r="X166" s="10">
        <f t="shared" si="21"/>
        <v>3</v>
      </c>
      <c r="Y166" s="10">
        <f>IF(M166="",0,IF(K166=1,VLOOKUP(M166,'附件一之1-開班數'!$A$7:$V$66,7,FALSE),0))</f>
        <v>0</v>
      </c>
      <c r="Z166" s="10">
        <f>IF(N166="",0,IF(K166=1,VLOOKUP(N166,'附件一之1-開班數'!$A$7:$V$66,7,FALSE),0))</f>
        <v>0</v>
      </c>
      <c r="AA166" s="10">
        <f>IF(O166="",0,IF(K166=1,VLOOKUP(O166,'附件一之1-開班數'!$A$7:$V$66,7,FALSE),0))</f>
        <v>0</v>
      </c>
      <c r="AB166" s="10">
        <f>IF(P166="",0,IF(K166=1,VLOOKUP(P166,'附件一之1-開班數'!$A$7:$V$66,7,FALSE),0))</f>
        <v>0</v>
      </c>
      <c r="AC166" s="10">
        <f>IF(Q166="",0,IF(K166=1,VLOOKUP(Q166,'附件一之1-開班數'!$A$7:$V$66,7,FALSE),0))</f>
        <v>0</v>
      </c>
    </row>
    <row r="167" spans="1:29" x14ac:dyDescent="0.3">
      <c r="A167" s="128" t="str">
        <f t="shared" si="15"/>
        <v/>
      </c>
      <c r="B167" s="14"/>
      <c r="C167" s="14"/>
      <c r="D167" s="14"/>
      <c r="E167" s="14"/>
      <c r="F167" s="166"/>
      <c r="G167" s="173"/>
      <c r="H167" s="14"/>
      <c r="I167" s="14"/>
      <c r="J167" s="14"/>
      <c r="K167" s="166"/>
      <c r="L167" s="175"/>
      <c r="M167" s="171"/>
      <c r="N167" s="92"/>
      <c r="O167" s="92"/>
      <c r="P167" s="92"/>
      <c r="Q167" s="172"/>
      <c r="R167" s="176" t="str">
        <f>IFERROR(IF(COUNTIF(M167:Q167,M167)+COUNTIF(M167:Q167,N167)+COUNTIF(M167:Q167,O167)+COUNTIF(M167:Q167,P167)+COUNTIF(M167:Q167,Q167)-COUNT(M167:Q167)&lt;&gt;0,"學生班級重複",IF(COUNT(M167:Q167)=1,VLOOKUP(M167,'附件一之1-開班數'!$A$7:$B$66,2,0),IF(COUNT(M167:Q167)=2,VLOOKUP(M167,'附件一之1-開班數'!$A$7:$B$66,2,0)&amp;"、"&amp;VLOOKUP(N167,'附件一之1-開班數'!$A$7:$B$66,2,0),IF(COUNT(M167:Q167)=3,VLOOKUP(M167,'附件一之1-開班數'!$A$7:$B$66,2,0)&amp;"、"&amp;VLOOKUP(N167,'附件一之1-開班數'!$A$7:$B$66,2,0)&amp;"、"&amp;VLOOKUP(O167,'附件一之1-開班數'!$A$7:$B$66,2,0),IF(COUNT(M167:Q167)=4,VLOOKUP(M167,'附件一之1-開班數'!$A$7:$B$66,2,0)&amp;"、"&amp;VLOOKUP(N167,'附件一之1-開班數'!$A$7:$B$66,2,0)&amp;"、"&amp;VLOOKUP(O167,'附件一之1-開班數'!$A$7:$B$66,2,0)&amp;"、"&amp;VLOOKUP(P167,'附件一之1-開班數'!$A$7:$B$66,2,0),IF(COUNT(M167:Q167)=5,VLOOKUP(M167,'附件一之1-開班數'!$A$7:$B$66,2,0)&amp;"、"&amp;VLOOKUP(N167,'附件一之1-開班數'!$A$7:$B$66,2,0)&amp;"、"&amp;VLOOKUP(O167,'附件一之1-開班數'!$A$7:$B$66,2,0)&amp;"、"&amp;VLOOKUP(P167,'附件一之1-開班數'!$A$7:$B$66,2,0)&amp;"、"&amp;VLOOKUP(Q167,'附件一之1-開班數'!$A$7:$B$66,2,0),IF(D167="","","學生無班級"))))))),"有班級不存在,或跳格輸入")</f>
        <v/>
      </c>
      <c r="S167" s="10">
        <f t="shared" si="16"/>
        <v>1</v>
      </c>
      <c r="T167" s="10">
        <f t="shared" si="17"/>
        <v>1</v>
      </c>
      <c r="U167" s="10">
        <f t="shared" si="18"/>
        <v>1</v>
      </c>
      <c r="V167" s="10">
        <f t="shared" si="19"/>
        <v>1</v>
      </c>
      <c r="W167" s="10">
        <f t="shared" si="20"/>
        <v>3</v>
      </c>
      <c r="X167" s="10">
        <f t="shared" si="21"/>
        <v>3</v>
      </c>
      <c r="Y167" s="10">
        <f>IF(M167="",0,IF(K167=1,VLOOKUP(M167,'附件一之1-開班數'!$A$7:$V$66,7,FALSE),0))</f>
        <v>0</v>
      </c>
      <c r="Z167" s="10">
        <f>IF(N167="",0,IF(K167=1,VLOOKUP(N167,'附件一之1-開班數'!$A$7:$V$66,7,FALSE),0))</f>
        <v>0</v>
      </c>
      <c r="AA167" s="10">
        <f>IF(O167="",0,IF(K167=1,VLOOKUP(O167,'附件一之1-開班數'!$A$7:$V$66,7,FALSE),0))</f>
        <v>0</v>
      </c>
      <c r="AB167" s="10">
        <f>IF(P167="",0,IF(K167=1,VLOOKUP(P167,'附件一之1-開班數'!$A$7:$V$66,7,FALSE),0))</f>
        <v>0</v>
      </c>
      <c r="AC167" s="10">
        <f>IF(Q167="",0,IF(K167=1,VLOOKUP(Q167,'附件一之1-開班數'!$A$7:$V$66,7,FALSE),0))</f>
        <v>0</v>
      </c>
    </row>
    <row r="168" spans="1:29" x14ac:dyDescent="0.3">
      <c r="A168" s="128" t="str">
        <f t="shared" si="15"/>
        <v/>
      </c>
      <c r="B168" s="14"/>
      <c r="C168" s="14"/>
      <c r="D168" s="14"/>
      <c r="E168" s="14"/>
      <c r="F168" s="166"/>
      <c r="G168" s="173"/>
      <c r="H168" s="14"/>
      <c r="I168" s="14"/>
      <c r="J168" s="14"/>
      <c r="K168" s="166"/>
      <c r="L168" s="175"/>
      <c r="M168" s="171"/>
      <c r="N168" s="92"/>
      <c r="O168" s="92"/>
      <c r="P168" s="92"/>
      <c r="Q168" s="172"/>
      <c r="R168" s="176" t="str">
        <f>IFERROR(IF(COUNTIF(M168:Q168,M168)+COUNTIF(M168:Q168,N168)+COUNTIF(M168:Q168,O168)+COUNTIF(M168:Q168,P168)+COUNTIF(M168:Q168,Q168)-COUNT(M168:Q168)&lt;&gt;0,"學生班級重複",IF(COUNT(M168:Q168)=1,VLOOKUP(M168,'附件一之1-開班數'!$A$7:$B$66,2,0),IF(COUNT(M168:Q168)=2,VLOOKUP(M168,'附件一之1-開班數'!$A$7:$B$66,2,0)&amp;"、"&amp;VLOOKUP(N168,'附件一之1-開班數'!$A$7:$B$66,2,0),IF(COUNT(M168:Q168)=3,VLOOKUP(M168,'附件一之1-開班數'!$A$7:$B$66,2,0)&amp;"、"&amp;VLOOKUP(N168,'附件一之1-開班數'!$A$7:$B$66,2,0)&amp;"、"&amp;VLOOKUP(O168,'附件一之1-開班數'!$A$7:$B$66,2,0),IF(COUNT(M168:Q168)=4,VLOOKUP(M168,'附件一之1-開班數'!$A$7:$B$66,2,0)&amp;"、"&amp;VLOOKUP(N168,'附件一之1-開班數'!$A$7:$B$66,2,0)&amp;"、"&amp;VLOOKUP(O168,'附件一之1-開班數'!$A$7:$B$66,2,0)&amp;"、"&amp;VLOOKUP(P168,'附件一之1-開班數'!$A$7:$B$66,2,0),IF(COUNT(M168:Q168)=5,VLOOKUP(M168,'附件一之1-開班數'!$A$7:$B$66,2,0)&amp;"、"&amp;VLOOKUP(N168,'附件一之1-開班數'!$A$7:$B$66,2,0)&amp;"、"&amp;VLOOKUP(O168,'附件一之1-開班數'!$A$7:$B$66,2,0)&amp;"、"&amp;VLOOKUP(P168,'附件一之1-開班數'!$A$7:$B$66,2,0)&amp;"、"&amp;VLOOKUP(Q168,'附件一之1-開班數'!$A$7:$B$66,2,0),IF(D168="","","學生無班級"))))))),"有班級不存在,或跳格輸入")</f>
        <v/>
      </c>
      <c r="S168" s="10">
        <f t="shared" si="16"/>
        <v>1</v>
      </c>
      <c r="T168" s="10">
        <f t="shared" si="17"/>
        <v>1</v>
      </c>
      <c r="U168" s="10">
        <f t="shared" si="18"/>
        <v>1</v>
      </c>
      <c r="V168" s="10">
        <f t="shared" si="19"/>
        <v>1</v>
      </c>
      <c r="W168" s="10">
        <f t="shared" si="20"/>
        <v>3</v>
      </c>
      <c r="X168" s="10">
        <f t="shared" si="21"/>
        <v>3</v>
      </c>
      <c r="Y168" s="10">
        <f>IF(M168="",0,IF(K168=1,VLOOKUP(M168,'附件一之1-開班數'!$A$7:$V$66,7,FALSE),0))</f>
        <v>0</v>
      </c>
      <c r="Z168" s="10">
        <f>IF(N168="",0,IF(K168=1,VLOOKUP(N168,'附件一之1-開班數'!$A$7:$V$66,7,FALSE),0))</f>
        <v>0</v>
      </c>
      <c r="AA168" s="10">
        <f>IF(O168="",0,IF(K168=1,VLOOKUP(O168,'附件一之1-開班數'!$A$7:$V$66,7,FALSE),0))</f>
        <v>0</v>
      </c>
      <c r="AB168" s="10">
        <f>IF(P168="",0,IF(K168=1,VLOOKUP(P168,'附件一之1-開班數'!$A$7:$V$66,7,FALSE),0))</f>
        <v>0</v>
      </c>
      <c r="AC168" s="10">
        <f>IF(Q168="",0,IF(K168=1,VLOOKUP(Q168,'附件一之1-開班數'!$A$7:$V$66,7,FALSE),0))</f>
        <v>0</v>
      </c>
    </row>
    <row r="169" spans="1:29" x14ac:dyDescent="0.3">
      <c r="A169" s="128" t="str">
        <f t="shared" si="15"/>
        <v/>
      </c>
      <c r="B169" s="14"/>
      <c r="C169" s="14"/>
      <c r="D169" s="14"/>
      <c r="E169" s="14"/>
      <c r="F169" s="166"/>
      <c r="G169" s="173"/>
      <c r="H169" s="14"/>
      <c r="I169" s="14"/>
      <c r="J169" s="14"/>
      <c r="K169" s="166"/>
      <c r="L169" s="175"/>
      <c r="M169" s="171"/>
      <c r="N169" s="92"/>
      <c r="O169" s="92"/>
      <c r="P169" s="92"/>
      <c r="Q169" s="172"/>
      <c r="R169" s="176" t="str">
        <f>IFERROR(IF(COUNTIF(M169:Q169,M169)+COUNTIF(M169:Q169,N169)+COUNTIF(M169:Q169,O169)+COUNTIF(M169:Q169,P169)+COUNTIF(M169:Q169,Q169)-COUNT(M169:Q169)&lt;&gt;0,"學生班級重複",IF(COUNT(M169:Q169)=1,VLOOKUP(M169,'附件一之1-開班數'!$A$7:$B$66,2,0),IF(COUNT(M169:Q169)=2,VLOOKUP(M169,'附件一之1-開班數'!$A$7:$B$66,2,0)&amp;"、"&amp;VLOOKUP(N169,'附件一之1-開班數'!$A$7:$B$66,2,0),IF(COUNT(M169:Q169)=3,VLOOKUP(M169,'附件一之1-開班數'!$A$7:$B$66,2,0)&amp;"、"&amp;VLOOKUP(N169,'附件一之1-開班數'!$A$7:$B$66,2,0)&amp;"、"&amp;VLOOKUP(O169,'附件一之1-開班數'!$A$7:$B$66,2,0),IF(COUNT(M169:Q169)=4,VLOOKUP(M169,'附件一之1-開班數'!$A$7:$B$66,2,0)&amp;"、"&amp;VLOOKUP(N169,'附件一之1-開班數'!$A$7:$B$66,2,0)&amp;"、"&amp;VLOOKUP(O169,'附件一之1-開班數'!$A$7:$B$66,2,0)&amp;"、"&amp;VLOOKUP(P169,'附件一之1-開班數'!$A$7:$B$66,2,0),IF(COUNT(M169:Q169)=5,VLOOKUP(M169,'附件一之1-開班數'!$A$7:$B$66,2,0)&amp;"、"&amp;VLOOKUP(N169,'附件一之1-開班數'!$A$7:$B$66,2,0)&amp;"、"&amp;VLOOKUP(O169,'附件一之1-開班數'!$A$7:$B$66,2,0)&amp;"、"&amp;VLOOKUP(P169,'附件一之1-開班數'!$A$7:$B$66,2,0)&amp;"、"&amp;VLOOKUP(Q169,'附件一之1-開班數'!$A$7:$B$66,2,0),IF(D169="","","學生無班級"))))))),"有班級不存在,或跳格輸入")</f>
        <v/>
      </c>
      <c r="S169" s="10">
        <f t="shared" si="16"/>
        <v>1</v>
      </c>
      <c r="T169" s="10">
        <f t="shared" si="17"/>
        <v>1</v>
      </c>
      <c r="U169" s="10">
        <f t="shared" si="18"/>
        <v>1</v>
      </c>
      <c r="V169" s="10">
        <f t="shared" si="19"/>
        <v>1</v>
      </c>
      <c r="W169" s="10">
        <f t="shared" si="20"/>
        <v>3</v>
      </c>
      <c r="X169" s="10">
        <f t="shared" si="21"/>
        <v>3</v>
      </c>
      <c r="Y169" s="10">
        <f>IF(M169="",0,IF(K169=1,VLOOKUP(M169,'附件一之1-開班數'!$A$7:$V$66,7,FALSE),0))</f>
        <v>0</v>
      </c>
      <c r="Z169" s="10">
        <f>IF(N169="",0,IF(K169=1,VLOOKUP(N169,'附件一之1-開班數'!$A$7:$V$66,7,FALSE),0))</f>
        <v>0</v>
      </c>
      <c r="AA169" s="10">
        <f>IF(O169="",0,IF(K169=1,VLOOKUP(O169,'附件一之1-開班數'!$A$7:$V$66,7,FALSE),0))</f>
        <v>0</v>
      </c>
      <c r="AB169" s="10">
        <f>IF(P169="",0,IF(K169=1,VLOOKUP(P169,'附件一之1-開班數'!$A$7:$V$66,7,FALSE),0))</f>
        <v>0</v>
      </c>
      <c r="AC169" s="10">
        <f>IF(Q169="",0,IF(K169=1,VLOOKUP(Q169,'附件一之1-開班數'!$A$7:$V$66,7,FALSE),0))</f>
        <v>0</v>
      </c>
    </row>
    <row r="170" spans="1:29" x14ac:dyDescent="0.3">
      <c r="A170" s="128" t="str">
        <f t="shared" si="15"/>
        <v/>
      </c>
      <c r="B170" s="14"/>
      <c r="C170" s="14"/>
      <c r="D170" s="14"/>
      <c r="E170" s="14"/>
      <c r="F170" s="166"/>
      <c r="G170" s="173"/>
      <c r="H170" s="14"/>
      <c r="I170" s="14"/>
      <c r="J170" s="14"/>
      <c r="K170" s="166"/>
      <c r="L170" s="175"/>
      <c r="M170" s="171"/>
      <c r="N170" s="92"/>
      <c r="O170" s="92"/>
      <c r="P170" s="92"/>
      <c r="Q170" s="172"/>
      <c r="R170" s="176" t="str">
        <f>IFERROR(IF(COUNTIF(M170:Q170,M170)+COUNTIF(M170:Q170,N170)+COUNTIF(M170:Q170,O170)+COUNTIF(M170:Q170,P170)+COUNTIF(M170:Q170,Q170)-COUNT(M170:Q170)&lt;&gt;0,"學生班級重複",IF(COUNT(M170:Q170)=1,VLOOKUP(M170,'附件一之1-開班數'!$A$7:$B$66,2,0),IF(COUNT(M170:Q170)=2,VLOOKUP(M170,'附件一之1-開班數'!$A$7:$B$66,2,0)&amp;"、"&amp;VLOOKUP(N170,'附件一之1-開班數'!$A$7:$B$66,2,0),IF(COUNT(M170:Q170)=3,VLOOKUP(M170,'附件一之1-開班數'!$A$7:$B$66,2,0)&amp;"、"&amp;VLOOKUP(N170,'附件一之1-開班數'!$A$7:$B$66,2,0)&amp;"、"&amp;VLOOKUP(O170,'附件一之1-開班數'!$A$7:$B$66,2,0),IF(COUNT(M170:Q170)=4,VLOOKUP(M170,'附件一之1-開班數'!$A$7:$B$66,2,0)&amp;"、"&amp;VLOOKUP(N170,'附件一之1-開班數'!$A$7:$B$66,2,0)&amp;"、"&amp;VLOOKUP(O170,'附件一之1-開班數'!$A$7:$B$66,2,0)&amp;"、"&amp;VLOOKUP(P170,'附件一之1-開班數'!$A$7:$B$66,2,0),IF(COUNT(M170:Q170)=5,VLOOKUP(M170,'附件一之1-開班數'!$A$7:$B$66,2,0)&amp;"、"&amp;VLOOKUP(N170,'附件一之1-開班數'!$A$7:$B$66,2,0)&amp;"、"&amp;VLOOKUP(O170,'附件一之1-開班數'!$A$7:$B$66,2,0)&amp;"、"&amp;VLOOKUP(P170,'附件一之1-開班數'!$A$7:$B$66,2,0)&amp;"、"&amp;VLOOKUP(Q170,'附件一之1-開班數'!$A$7:$B$66,2,0),IF(D170="","","學生無班級"))))))),"有班級不存在,或跳格輸入")</f>
        <v/>
      </c>
      <c r="S170" s="10">
        <f t="shared" si="16"/>
        <v>1</v>
      </c>
      <c r="T170" s="10">
        <f t="shared" si="17"/>
        <v>1</v>
      </c>
      <c r="U170" s="10">
        <f t="shared" si="18"/>
        <v>1</v>
      </c>
      <c r="V170" s="10">
        <f t="shared" si="19"/>
        <v>1</v>
      </c>
      <c r="W170" s="10">
        <f t="shared" si="20"/>
        <v>3</v>
      </c>
      <c r="X170" s="10">
        <f t="shared" si="21"/>
        <v>3</v>
      </c>
      <c r="Y170" s="10">
        <f>IF(M170="",0,IF(K170=1,VLOOKUP(M170,'附件一之1-開班數'!$A$7:$V$66,7,FALSE),0))</f>
        <v>0</v>
      </c>
      <c r="Z170" s="10">
        <f>IF(N170="",0,IF(K170=1,VLOOKUP(N170,'附件一之1-開班數'!$A$7:$V$66,7,FALSE),0))</f>
        <v>0</v>
      </c>
      <c r="AA170" s="10">
        <f>IF(O170="",0,IF(K170=1,VLOOKUP(O170,'附件一之1-開班數'!$A$7:$V$66,7,FALSE),0))</f>
        <v>0</v>
      </c>
      <c r="AB170" s="10">
        <f>IF(P170="",0,IF(K170=1,VLOOKUP(P170,'附件一之1-開班數'!$A$7:$V$66,7,FALSE),0))</f>
        <v>0</v>
      </c>
      <c r="AC170" s="10">
        <f>IF(Q170="",0,IF(K170=1,VLOOKUP(Q170,'附件一之1-開班數'!$A$7:$V$66,7,FALSE),0))</f>
        <v>0</v>
      </c>
    </row>
    <row r="171" spans="1:29" x14ac:dyDescent="0.3">
      <c r="A171" s="128" t="str">
        <f t="shared" si="15"/>
        <v/>
      </c>
      <c r="B171" s="14"/>
      <c r="C171" s="14"/>
      <c r="D171" s="14"/>
      <c r="E171" s="14"/>
      <c r="F171" s="166"/>
      <c r="G171" s="173"/>
      <c r="H171" s="14"/>
      <c r="I171" s="14"/>
      <c r="J171" s="14"/>
      <c r="K171" s="166"/>
      <c r="L171" s="175"/>
      <c r="M171" s="171"/>
      <c r="N171" s="92"/>
      <c r="O171" s="92"/>
      <c r="P171" s="92"/>
      <c r="Q171" s="172"/>
      <c r="R171" s="176" t="str">
        <f>IFERROR(IF(COUNTIF(M171:Q171,M171)+COUNTIF(M171:Q171,N171)+COUNTIF(M171:Q171,O171)+COUNTIF(M171:Q171,P171)+COUNTIF(M171:Q171,Q171)-COUNT(M171:Q171)&lt;&gt;0,"學生班級重複",IF(COUNT(M171:Q171)=1,VLOOKUP(M171,'附件一之1-開班數'!$A$7:$B$66,2,0),IF(COUNT(M171:Q171)=2,VLOOKUP(M171,'附件一之1-開班數'!$A$7:$B$66,2,0)&amp;"、"&amp;VLOOKUP(N171,'附件一之1-開班數'!$A$7:$B$66,2,0),IF(COUNT(M171:Q171)=3,VLOOKUP(M171,'附件一之1-開班數'!$A$7:$B$66,2,0)&amp;"、"&amp;VLOOKUP(N171,'附件一之1-開班數'!$A$7:$B$66,2,0)&amp;"、"&amp;VLOOKUP(O171,'附件一之1-開班數'!$A$7:$B$66,2,0),IF(COUNT(M171:Q171)=4,VLOOKUP(M171,'附件一之1-開班數'!$A$7:$B$66,2,0)&amp;"、"&amp;VLOOKUP(N171,'附件一之1-開班數'!$A$7:$B$66,2,0)&amp;"、"&amp;VLOOKUP(O171,'附件一之1-開班數'!$A$7:$B$66,2,0)&amp;"、"&amp;VLOOKUP(P171,'附件一之1-開班數'!$A$7:$B$66,2,0),IF(COUNT(M171:Q171)=5,VLOOKUP(M171,'附件一之1-開班數'!$A$7:$B$66,2,0)&amp;"、"&amp;VLOOKUP(N171,'附件一之1-開班數'!$A$7:$B$66,2,0)&amp;"、"&amp;VLOOKUP(O171,'附件一之1-開班數'!$A$7:$B$66,2,0)&amp;"、"&amp;VLOOKUP(P171,'附件一之1-開班數'!$A$7:$B$66,2,0)&amp;"、"&amp;VLOOKUP(Q171,'附件一之1-開班數'!$A$7:$B$66,2,0),IF(D171="","","學生無班級"))))))),"有班級不存在,或跳格輸入")</f>
        <v/>
      </c>
      <c r="S171" s="10">
        <f t="shared" si="16"/>
        <v>1</v>
      </c>
      <c r="T171" s="10">
        <f t="shared" si="17"/>
        <v>1</v>
      </c>
      <c r="U171" s="10">
        <f t="shared" si="18"/>
        <v>1</v>
      </c>
      <c r="V171" s="10">
        <f t="shared" si="19"/>
        <v>1</v>
      </c>
      <c r="W171" s="10">
        <f t="shared" si="20"/>
        <v>3</v>
      </c>
      <c r="X171" s="10">
        <f t="shared" si="21"/>
        <v>3</v>
      </c>
      <c r="Y171" s="10">
        <f>IF(M171="",0,IF(K171=1,VLOOKUP(M171,'附件一之1-開班數'!$A$7:$V$66,7,FALSE),0))</f>
        <v>0</v>
      </c>
      <c r="Z171" s="10">
        <f>IF(N171="",0,IF(K171=1,VLOOKUP(N171,'附件一之1-開班數'!$A$7:$V$66,7,FALSE),0))</f>
        <v>0</v>
      </c>
      <c r="AA171" s="10">
        <f>IF(O171="",0,IF(K171=1,VLOOKUP(O171,'附件一之1-開班數'!$A$7:$V$66,7,FALSE),0))</f>
        <v>0</v>
      </c>
      <c r="AB171" s="10">
        <f>IF(P171="",0,IF(K171=1,VLOOKUP(P171,'附件一之1-開班數'!$A$7:$V$66,7,FALSE),0))</f>
        <v>0</v>
      </c>
      <c r="AC171" s="10">
        <f>IF(Q171="",0,IF(K171=1,VLOOKUP(Q171,'附件一之1-開班數'!$A$7:$V$66,7,FALSE),0))</f>
        <v>0</v>
      </c>
    </row>
    <row r="172" spans="1:29" x14ac:dyDescent="0.3">
      <c r="A172" s="128" t="str">
        <f t="shared" si="15"/>
        <v/>
      </c>
      <c r="B172" s="14"/>
      <c r="C172" s="14"/>
      <c r="D172" s="14"/>
      <c r="E172" s="14"/>
      <c r="F172" s="166"/>
      <c r="G172" s="173"/>
      <c r="H172" s="14"/>
      <c r="I172" s="14"/>
      <c r="J172" s="14"/>
      <c r="K172" s="166"/>
      <c r="L172" s="175"/>
      <c r="M172" s="171"/>
      <c r="N172" s="92"/>
      <c r="O172" s="92"/>
      <c r="P172" s="92"/>
      <c r="Q172" s="172"/>
      <c r="R172" s="176" t="str">
        <f>IFERROR(IF(COUNTIF(M172:Q172,M172)+COUNTIF(M172:Q172,N172)+COUNTIF(M172:Q172,O172)+COUNTIF(M172:Q172,P172)+COUNTIF(M172:Q172,Q172)-COUNT(M172:Q172)&lt;&gt;0,"學生班級重複",IF(COUNT(M172:Q172)=1,VLOOKUP(M172,'附件一之1-開班數'!$A$7:$B$66,2,0),IF(COUNT(M172:Q172)=2,VLOOKUP(M172,'附件一之1-開班數'!$A$7:$B$66,2,0)&amp;"、"&amp;VLOOKUP(N172,'附件一之1-開班數'!$A$7:$B$66,2,0),IF(COUNT(M172:Q172)=3,VLOOKUP(M172,'附件一之1-開班數'!$A$7:$B$66,2,0)&amp;"、"&amp;VLOOKUP(N172,'附件一之1-開班數'!$A$7:$B$66,2,0)&amp;"、"&amp;VLOOKUP(O172,'附件一之1-開班數'!$A$7:$B$66,2,0),IF(COUNT(M172:Q172)=4,VLOOKUP(M172,'附件一之1-開班數'!$A$7:$B$66,2,0)&amp;"、"&amp;VLOOKUP(N172,'附件一之1-開班數'!$A$7:$B$66,2,0)&amp;"、"&amp;VLOOKUP(O172,'附件一之1-開班數'!$A$7:$B$66,2,0)&amp;"、"&amp;VLOOKUP(P172,'附件一之1-開班數'!$A$7:$B$66,2,0),IF(COUNT(M172:Q172)=5,VLOOKUP(M172,'附件一之1-開班數'!$A$7:$B$66,2,0)&amp;"、"&amp;VLOOKUP(N172,'附件一之1-開班數'!$A$7:$B$66,2,0)&amp;"、"&amp;VLOOKUP(O172,'附件一之1-開班數'!$A$7:$B$66,2,0)&amp;"、"&amp;VLOOKUP(P172,'附件一之1-開班數'!$A$7:$B$66,2,0)&amp;"、"&amp;VLOOKUP(Q172,'附件一之1-開班數'!$A$7:$B$66,2,0),IF(D172="","","學生無班級"))))))),"有班級不存在,或跳格輸入")</f>
        <v/>
      </c>
      <c r="S172" s="10">
        <f t="shared" si="16"/>
        <v>1</v>
      </c>
      <c r="T172" s="10">
        <f t="shared" si="17"/>
        <v>1</v>
      </c>
      <c r="U172" s="10">
        <f t="shared" si="18"/>
        <v>1</v>
      </c>
      <c r="V172" s="10">
        <f t="shared" si="19"/>
        <v>1</v>
      </c>
      <c r="W172" s="10">
        <f t="shared" si="20"/>
        <v>3</v>
      </c>
      <c r="X172" s="10">
        <f t="shared" si="21"/>
        <v>3</v>
      </c>
      <c r="Y172" s="10">
        <f>IF(M172="",0,IF(K172=1,VLOOKUP(M172,'附件一之1-開班數'!$A$7:$V$66,7,FALSE),0))</f>
        <v>0</v>
      </c>
      <c r="Z172" s="10">
        <f>IF(N172="",0,IF(K172=1,VLOOKUP(N172,'附件一之1-開班數'!$A$7:$V$66,7,FALSE),0))</f>
        <v>0</v>
      </c>
      <c r="AA172" s="10">
        <f>IF(O172="",0,IF(K172=1,VLOOKUP(O172,'附件一之1-開班數'!$A$7:$V$66,7,FALSE),0))</f>
        <v>0</v>
      </c>
      <c r="AB172" s="10">
        <f>IF(P172="",0,IF(K172=1,VLOOKUP(P172,'附件一之1-開班數'!$A$7:$V$66,7,FALSE),0))</f>
        <v>0</v>
      </c>
      <c r="AC172" s="10">
        <f>IF(Q172="",0,IF(K172=1,VLOOKUP(Q172,'附件一之1-開班數'!$A$7:$V$66,7,FALSE),0))</f>
        <v>0</v>
      </c>
    </row>
    <row r="173" spans="1:29" x14ac:dyDescent="0.3">
      <c r="A173" s="128" t="str">
        <f t="shared" si="15"/>
        <v/>
      </c>
      <c r="B173" s="14"/>
      <c r="C173" s="14"/>
      <c r="D173" s="14"/>
      <c r="E173" s="14"/>
      <c r="F173" s="166"/>
      <c r="G173" s="173"/>
      <c r="H173" s="14"/>
      <c r="I173" s="14"/>
      <c r="J173" s="14"/>
      <c r="K173" s="166"/>
      <c r="L173" s="175"/>
      <c r="M173" s="171"/>
      <c r="N173" s="92"/>
      <c r="O173" s="92"/>
      <c r="P173" s="92"/>
      <c r="Q173" s="172"/>
      <c r="R173" s="176" t="str">
        <f>IFERROR(IF(COUNTIF(M173:Q173,M173)+COUNTIF(M173:Q173,N173)+COUNTIF(M173:Q173,O173)+COUNTIF(M173:Q173,P173)+COUNTIF(M173:Q173,Q173)-COUNT(M173:Q173)&lt;&gt;0,"學生班級重複",IF(COUNT(M173:Q173)=1,VLOOKUP(M173,'附件一之1-開班數'!$A$7:$B$66,2,0),IF(COUNT(M173:Q173)=2,VLOOKUP(M173,'附件一之1-開班數'!$A$7:$B$66,2,0)&amp;"、"&amp;VLOOKUP(N173,'附件一之1-開班數'!$A$7:$B$66,2,0),IF(COUNT(M173:Q173)=3,VLOOKUP(M173,'附件一之1-開班數'!$A$7:$B$66,2,0)&amp;"、"&amp;VLOOKUP(N173,'附件一之1-開班數'!$A$7:$B$66,2,0)&amp;"、"&amp;VLOOKUP(O173,'附件一之1-開班數'!$A$7:$B$66,2,0),IF(COUNT(M173:Q173)=4,VLOOKUP(M173,'附件一之1-開班數'!$A$7:$B$66,2,0)&amp;"、"&amp;VLOOKUP(N173,'附件一之1-開班數'!$A$7:$B$66,2,0)&amp;"、"&amp;VLOOKUP(O173,'附件一之1-開班數'!$A$7:$B$66,2,0)&amp;"、"&amp;VLOOKUP(P173,'附件一之1-開班數'!$A$7:$B$66,2,0),IF(COUNT(M173:Q173)=5,VLOOKUP(M173,'附件一之1-開班數'!$A$7:$B$66,2,0)&amp;"、"&amp;VLOOKUP(N173,'附件一之1-開班數'!$A$7:$B$66,2,0)&amp;"、"&amp;VLOOKUP(O173,'附件一之1-開班數'!$A$7:$B$66,2,0)&amp;"、"&amp;VLOOKUP(P173,'附件一之1-開班數'!$A$7:$B$66,2,0)&amp;"、"&amp;VLOOKUP(Q173,'附件一之1-開班數'!$A$7:$B$66,2,0),IF(D173="","","學生無班級"))))))),"有班級不存在,或跳格輸入")</f>
        <v/>
      </c>
      <c r="S173" s="10">
        <f t="shared" si="16"/>
        <v>1</v>
      </c>
      <c r="T173" s="10">
        <f t="shared" si="17"/>
        <v>1</v>
      </c>
      <c r="U173" s="10">
        <f t="shared" si="18"/>
        <v>1</v>
      </c>
      <c r="V173" s="10">
        <f t="shared" si="19"/>
        <v>1</v>
      </c>
      <c r="W173" s="10">
        <f t="shared" si="20"/>
        <v>3</v>
      </c>
      <c r="X173" s="10">
        <f t="shared" si="21"/>
        <v>3</v>
      </c>
      <c r="Y173" s="10">
        <f>IF(M173="",0,IF(K173=1,VLOOKUP(M173,'附件一之1-開班數'!$A$7:$V$66,7,FALSE),0))</f>
        <v>0</v>
      </c>
      <c r="Z173" s="10">
        <f>IF(N173="",0,IF(K173=1,VLOOKUP(N173,'附件一之1-開班數'!$A$7:$V$66,7,FALSE),0))</f>
        <v>0</v>
      </c>
      <c r="AA173" s="10">
        <f>IF(O173="",0,IF(K173=1,VLOOKUP(O173,'附件一之1-開班數'!$A$7:$V$66,7,FALSE),0))</f>
        <v>0</v>
      </c>
      <c r="AB173" s="10">
        <f>IF(P173="",0,IF(K173=1,VLOOKUP(P173,'附件一之1-開班數'!$A$7:$V$66,7,FALSE),0))</f>
        <v>0</v>
      </c>
      <c r="AC173" s="10">
        <f>IF(Q173="",0,IF(K173=1,VLOOKUP(Q173,'附件一之1-開班數'!$A$7:$V$66,7,FALSE),0))</f>
        <v>0</v>
      </c>
    </row>
    <row r="174" spans="1:29" x14ac:dyDescent="0.3">
      <c r="A174" s="128" t="str">
        <f t="shared" si="15"/>
        <v/>
      </c>
      <c r="B174" s="14"/>
      <c r="C174" s="14"/>
      <c r="D174" s="14"/>
      <c r="E174" s="14"/>
      <c r="F174" s="166"/>
      <c r="G174" s="173"/>
      <c r="H174" s="14"/>
      <c r="I174" s="14"/>
      <c r="J174" s="14"/>
      <c r="K174" s="166"/>
      <c r="L174" s="175"/>
      <c r="M174" s="171"/>
      <c r="N174" s="92"/>
      <c r="O174" s="92"/>
      <c r="P174" s="92"/>
      <c r="Q174" s="172"/>
      <c r="R174" s="176" t="str">
        <f>IFERROR(IF(COUNTIF(M174:Q174,M174)+COUNTIF(M174:Q174,N174)+COUNTIF(M174:Q174,O174)+COUNTIF(M174:Q174,P174)+COUNTIF(M174:Q174,Q174)-COUNT(M174:Q174)&lt;&gt;0,"學生班級重複",IF(COUNT(M174:Q174)=1,VLOOKUP(M174,'附件一之1-開班數'!$A$7:$B$66,2,0),IF(COUNT(M174:Q174)=2,VLOOKUP(M174,'附件一之1-開班數'!$A$7:$B$66,2,0)&amp;"、"&amp;VLOOKUP(N174,'附件一之1-開班數'!$A$7:$B$66,2,0),IF(COUNT(M174:Q174)=3,VLOOKUP(M174,'附件一之1-開班數'!$A$7:$B$66,2,0)&amp;"、"&amp;VLOOKUP(N174,'附件一之1-開班數'!$A$7:$B$66,2,0)&amp;"、"&amp;VLOOKUP(O174,'附件一之1-開班數'!$A$7:$B$66,2,0),IF(COUNT(M174:Q174)=4,VLOOKUP(M174,'附件一之1-開班數'!$A$7:$B$66,2,0)&amp;"、"&amp;VLOOKUP(N174,'附件一之1-開班數'!$A$7:$B$66,2,0)&amp;"、"&amp;VLOOKUP(O174,'附件一之1-開班數'!$A$7:$B$66,2,0)&amp;"、"&amp;VLOOKUP(P174,'附件一之1-開班數'!$A$7:$B$66,2,0),IF(COUNT(M174:Q174)=5,VLOOKUP(M174,'附件一之1-開班數'!$A$7:$B$66,2,0)&amp;"、"&amp;VLOOKUP(N174,'附件一之1-開班數'!$A$7:$B$66,2,0)&amp;"、"&amp;VLOOKUP(O174,'附件一之1-開班數'!$A$7:$B$66,2,0)&amp;"、"&amp;VLOOKUP(P174,'附件一之1-開班數'!$A$7:$B$66,2,0)&amp;"、"&amp;VLOOKUP(Q174,'附件一之1-開班數'!$A$7:$B$66,2,0),IF(D174="","","學生無班級"))))))),"有班級不存在,或跳格輸入")</f>
        <v/>
      </c>
      <c r="S174" s="10">
        <f t="shared" si="16"/>
        <v>1</v>
      </c>
      <c r="T174" s="10">
        <f t="shared" si="17"/>
        <v>1</v>
      </c>
      <c r="U174" s="10">
        <f t="shared" si="18"/>
        <v>1</v>
      </c>
      <c r="V174" s="10">
        <f t="shared" si="19"/>
        <v>1</v>
      </c>
      <c r="W174" s="10">
        <f t="shared" si="20"/>
        <v>3</v>
      </c>
      <c r="X174" s="10">
        <f t="shared" si="21"/>
        <v>3</v>
      </c>
      <c r="Y174" s="10">
        <f>IF(M174="",0,IF(K174=1,VLOOKUP(M174,'附件一之1-開班數'!$A$7:$V$66,7,FALSE),0))</f>
        <v>0</v>
      </c>
      <c r="Z174" s="10">
        <f>IF(N174="",0,IF(K174=1,VLOOKUP(N174,'附件一之1-開班數'!$A$7:$V$66,7,FALSE),0))</f>
        <v>0</v>
      </c>
      <c r="AA174" s="10">
        <f>IF(O174="",0,IF(K174=1,VLOOKUP(O174,'附件一之1-開班數'!$A$7:$V$66,7,FALSE),0))</f>
        <v>0</v>
      </c>
      <c r="AB174" s="10">
        <f>IF(P174="",0,IF(K174=1,VLOOKUP(P174,'附件一之1-開班數'!$A$7:$V$66,7,FALSE),0))</f>
        <v>0</v>
      </c>
      <c r="AC174" s="10">
        <f>IF(Q174="",0,IF(K174=1,VLOOKUP(Q174,'附件一之1-開班數'!$A$7:$V$66,7,FALSE),0))</f>
        <v>0</v>
      </c>
    </row>
    <row r="175" spans="1:29" x14ac:dyDescent="0.3">
      <c r="A175" s="128" t="str">
        <f t="shared" si="15"/>
        <v/>
      </c>
      <c r="B175" s="14"/>
      <c r="C175" s="14"/>
      <c r="D175" s="14"/>
      <c r="E175" s="14"/>
      <c r="F175" s="166"/>
      <c r="G175" s="173"/>
      <c r="H175" s="14"/>
      <c r="I175" s="14"/>
      <c r="J175" s="14"/>
      <c r="K175" s="166"/>
      <c r="L175" s="175"/>
      <c r="M175" s="171"/>
      <c r="N175" s="92"/>
      <c r="O175" s="92"/>
      <c r="P175" s="92"/>
      <c r="Q175" s="172"/>
      <c r="R175" s="176" t="str">
        <f>IFERROR(IF(COUNTIF(M175:Q175,M175)+COUNTIF(M175:Q175,N175)+COUNTIF(M175:Q175,O175)+COUNTIF(M175:Q175,P175)+COUNTIF(M175:Q175,Q175)-COUNT(M175:Q175)&lt;&gt;0,"學生班級重複",IF(COUNT(M175:Q175)=1,VLOOKUP(M175,'附件一之1-開班數'!$A$7:$B$66,2,0),IF(COUNT(M175:Q175)=2,VLOOKUP(M175,'附件一之1-開班數'!$A$7:$B$66,2,0)&amp;"、"&amp;VLOOKUP(N175,'附件一之1-開班數'!$A$7:$B$66,2,0),IF(COUNT(M175:Q175)=3,VLOOKUP(M175,'附件一之1-開班數'!$A$7:$B$66,2,0)&amp;"、"&amp;VLOOKUP(N175,'附件一之1-開班數'!$A$7:$B$66,2,0)&amp;"、"&amp;VLOOKUP(O175,'附件一之1-開班數'!$A$7:$B$66,2,0),IF(COUNT(M175:Q175)=4,VLOOKUP(M175,'附件一之1-開班數'!$A$7:$B$66,2,0)&amp;"、"&amp;VLOOKUP(N175,'附件一之1-開班數'!$A$7:$B$66,2,0)&amp;"、"&amp;VLOOKUP(O175,'附件一之1-開班數'!$A$7:$B$66,2,0)&amp;"、"&amp;VLOOKUP(P175,'附件一之1-開班數'!$A$7:$B$66,2,0),IF(COUNT(M175:Q175)=5,VLOOKUP(M175,'附件一之1-開班數'!$A$7:$B$66,2,0)&amp;"、"&amp;VLOOKUP(N175,'附件一之1-開班數'!$A$7:$B$66,2,0)&amp;"、"&amp;VLOOKUP(O175,'附件一之1-開班數'!$A$7:$B$66,2,0)&amp;"、"&amp;VLOOKUP(P175,'附件一之1-開班數'!$A$7:$B$66,2,0)&amp;"、"&amp;VLOOKUP(Q175,'附件一之1-開班數'!$A$7:$B$66,2,0),IF(D175="","","學生無班級"))))))),"有班級不存在,或跳格輸入")</f>
        <v/>
      </c>
      <c r="S175" s="10">
        <f t="shared" si="16"/>
        <v>1</v>
      </c>
      <c r="T175" s="10">
        <f t="shared" si="17"/>
        <v>1</v>
      </c>
      <c r="U175" s="10">
        <f t="shared" si="18"/>
        <v>1</v>
      </c>
      <c r="V175" s="10">
        <f t="shared" si="19"/>
        <v>1</v>
      </c>
      <c r="W175" s="10">
        <f t="shared" si="20"/>
        <v>3</v>
      </c>
      <c r="X175" s="10">
        <f t="shared" si="21"/>
        <v>3</v>
      </c>
      <c r="Y175" s="10">
        <f>IF(M175="",0,IF(K175=1,VLOOKUP(M175,'附件一之1-開班數'!$A$7:$V$66,7,FALSE),0))</f>
        <v>0</v>
      </c>
      <c r="Z175" s="10">
        <f>IF(N175="",0,IF(K175=1,VLOOKUP(N175,'附件一之1-開班數'!$A$7:$V$66,7,FALSE),0))</f>
        <v>0</v>
      </c>
      <c r="AA175" s="10">
        <f>IF(O175="",0,IF(K175=1,VLOOKUP(O175,'附件一之1-開班數'!$A$7:$V$66,7,FALSE),0))</f>
        <v>0</v>
      </c>
      <c r="AB175" s="10">
        <f>IF(P175="",0,IF(K175=1,VLOOKUP(P175,'附件一之1-開班數'!$A$7:$V$66,7,FALSE),0))</f>
        <v>0</v>
      </c>
      <c r="AC175" s="10">
        <f>IF(Q175="",0,IF(K175=1,VLOOKUP(Q175,'附件一之1-開班數'!$A$7:$V$66,7,FALSE),0))</f>
        <v>0</v>
      </c>
    </row>
    <row r="176" spans="1:29" x14ac:dyDescent="0.3">
      <c r="A176" s="128" t="str">
        <f t="shared" si="15"/>
        <v/>
      </c>
      <c r="B176" s="14"/>
      <c r="C176" s="14"/>
      <c r="D176" s="14"/>
      <c r="E176" s="14"/>
      <c r="F176" s="166"/>
      <c r="G176" s="173"/>
      <c r="H176" s="14"/>
      <c r="I176" s="14"/>
      <c r="J176" s="14"/>
      <c r="K176" s="166"/>
      <c r="L176" s="175"/>
      <c r="M176" s="171"/>
      <c r="N176" s="92"/>
      <c r="O176" s="92"/>
      <c r="P176" s="92"/>
      <c r="Q176" s="172"/>
      <c r="R176" s="176" t="str">
        <f>IFERROR(IF(COUNTIF(M176:Q176,M176)+COUNTIF(M176:Q176,N176)+COUNTIF(M176:Q176,O176)+COUNTIF(M176:Q176,P176)+COUNTIF(M176:Q176,Q176)-COUNT(M176:Q176)&lt;&gt;0,"學生班級重複",IF(COUNT(M176:Q176)=1,VLOOKUP(M176,'附件一之1-開班數'!$A$7:$B$66,2,0),IF(COUNT(M176:Q176)=2,VLOOKUP(M176,'附件一之1-開班數'!$A$7:$B$66,2,0)&amp;"、"&amp;VLOOKUP(N176,'附件一之1-開班數'!$A$7:$B$66,2,0),IF(COUNT(M176:Q176)=3,VLOOKUP(M176,'附件一之1-開班數'!$A$7:$B$66,2,0)&amp;"、"&amp;VLOOKUP(N176,'附件一之1-開班數'!$A$7:$B$66,2,0)&amp;"、"&amp;VLOOKUP(O176,'附件一之1-開班數'!$A$7:$B$66,2,0),IF(COUNT(M176:Q176)=4,VLOOKUP(M176,'附件一之1-開班數'!$A$7:$B$66,2,0)&amp;"、"&amp;VLOOKUP(N176,'附件一之1-開班數'!$A$7:$B$66,2,0)&amp;"、"&amp;VLOOKUP(O176,'附件一之1-開班數'!$A$7:$B$66,2,0)&amp;"、"&amp;VLOOKUP(P176,'附件一之1-開班數'!$A$7:$B$66,2,0),IF(COUNT(M176:Q176)=5,VLOOKUP(M176,'附件一之1-開班數'!$A$7:$B$66,2,0)&amp;"、"&amp;VLOOKUP(N176,'附件一之1-開班數'!$A$7:$B$66,2,0)&amp;"、"&amp;VLOOKUP(O176,'附件一之1-開班數'!$A$7:$B$66,2,0)&amp;"、"&amp;VLOOKUP(P176,'附件一之1-開班數'!$A$7:$B$66,2,0)&amp;"、"&amp;VLOOKUP(Q176,'附件一之1-開班數'!$A$7:$B$66,2,0),IF(D176="","","學生無班級"))))))),"有班級不存在,或跳格輸入")</f>
        <v/>
      </c>
      <c r="S176" s="10">
        <f t="shared" si="16"/>
        <v>1</v>
      </c>
      <c r="T176" s="10">
        <f t="shared" si="17"/>
        <v>1</v>
      </c>
      <c r="U176" s="10">
        <f t="shared" si="18"/>
        <v>1</v>
      </c>
      <c r="V176" s="10">
        <f t="shared" si="19"/>
        <v>1</v>
      </c>
      <c r="W176" s="10">
        <f t="shared" si="20"/>
        <v>3</v>
      </c>
      <c r="X176" s="10">
        <f t="shared" si="21"/>
        <v>3</v>
      </c>
      <c r="Y176" s="10">
        <f>IF(M176="",0,IF(K176=1,VLOOKUP(M176,'附件一之1-開班數'!$A$7:$V$66,7,FALSE),0))</f>
        <v>0</v>
      </c>
      <c r="Z176" s="10">
        <f>IF(N176="",0,IF(K176=1,VLOOKUP(N176,'附件一之1-開班數'!$A$7:$V$66,7,FALSE),0))</f>
        <v>0</v>
      </c>
      <c r="AA176" s="10">
        <f>IF(O176="",0,IF(K176=1,VLOOKUP(O176,'附件一之1-開班數'!$A$7:$V$66,7,FALSE),0))</f>
        <v>0</v>
      </c>
      <c r="AB176" s="10">
        <f>IF(P176="",0,IF(K176=1,VLOOKUP(P176,'附件一之1-開班數'!$A$7:$V$66,7,FALSE),0))</f>
        <v>0</v>
      </c>
      <c r="AC176" s="10">
        <f>IF(Q176="",0,IF(K176=1,VLOOKUP(Q176,'附件一之1-開班數'!$A$7:$V$66,7,FALSE),0))</f>
        <v>0</v>
      </c>
    </row>
    <row r="177" spans="1:29" x14ac:dyDescent="0.3">
      <c r="A177" s="128" t="str">
        <f t="shared" si="15"/>
        <v/>
      </c>
      <c r="B177" s="14"/>
      <c r="C177" s="14"/>
      <c r="D177" s="14"/>
      <c r="E177" s="14"/>
      <c r="F177" s="166"/>
      <c r="G177" s="173"/>
      <c r="H177" s="14"/>
      <c r="I177" s="14"/>
      <c r="J177" s="14"/>
      <c r="K177" s="166"/>
      <c r="L177" s="175"/>
      <c r="M177" s="171"/>
      <c r="N177" s="92"/>
      <c r="O177" s="92"/>
      <c r="P177" s="92"/>
      <c r="Q177" s="172"/>
      <c r="R177" s="176" t="str">
        <f>IFERROR(IF(COUNTIF(M177:Q177,M177)+COUNTIF(M177:Q177,N177)+COUNTIF(M177:Q177,O177)+COUNTIF(M177:Q177,P177)+COUNTIF(M177:Q177,Q177)-COUNT(M177:Q177)&lt;&gt;0,"學生班級重複",IF(COUNT(M177:Q177)=1,VLOOKUP(M177,'附件一之1-開班數'!$A$7:$B$66,2,0),IF(COUNT(M177:Q177)=2,VLOOKUP(M177,'附件一之1-開班數'!$A$7:$B$66,2,0)&amp;"、"&amp;VLOOKUP(N177,'附件一之1-開班數'!$A$7:$B$66,2,0),IF(COUNT(M177:Q177)=3,VLOOKUP(M177,'附件一之1-開班數'!$A$7:$B$66,2,0)&amp;"、"&amp;VLOOKUP(N177,'附件一之1-開班數'!$A$7:$B$66,2,0)&amp;"、"&amp;VLOOKUP(O177,'附件一之1-開班數'!$A$7:$B$66,2,0),IF(COUNT(M177:Q177)=4,VLOOKUP(M177,'附件一之1-開班數'!$A$7:$B$66,2,0)&amp;"、"&amp;VLOOKUP(N177,'附件一之1-開班數'!$A$7:$B$66,2,0)&amp;"、"&amp;VLOOKUP(O177,'附件一之1-開班數'!$A$7:$B$66,2,0)&amp;"、"&amp;VLOOKUP(P177,'附件一之1-開班數'!$A$7:$B$66,2,0),IF(COUNT(M177:Q177)=5,VLOOKUP(M177,'附件一之1-開班數'!$A$7:$B$66,2,0)&amp;"、"&amp;VLOOKUP(N177,'附件一之1-開班數'!$A$7:$B$66,2,0)&amp;"、"&amp;VLOOKUP(O177,'附件一之1-開班數'!$A$7:$B$66,2,0)&amp;"、"&amp;VLOOKUP(P177,'附件一之1-開班數'!$A$7:$B$66,2,0)&amp;"、"&amp;VLOOKUP(Q177,'附件一之1-開班數'!$A$7:$B$66,2,0),IF(D177="","","學生無班級"))))))),"有班級不存在,或跳格輸入")</f>
        <v/>
      </c>
      <c r="S177" s="10">
        <f t="shared" si="16"/>
        <v>1</v>
      </c>
      <c r="T177" s="10">
        <f t="shared" si="17"/>
        <v>1</v>
      </c>
      <c r="U177" s="10">
        <f t="shared" si="18"/>
        <v>1</v>
      </c>
      <c r="V177" s="10">
        <f t="shared" si="19"/>
        <v>1</v>
      </c>
      <c r="W177" s="10">
        <f t="shared" si="20"/>
        <v>3</v>
      </c>
      <c r="X177" s="10">
        <f t="shared" si="21"/>
        <v>3</v>
      </c>
      <c r="Y177" s="10">
        <f>IF(M177="",0,IF(K177=1,VLOOKUP(M177,'附件一之1-開班數'!$A$7:$V$66,7,FALSE),0))</f>
        <v>0</v>
      </c>
      <c r="Z177" s="10">
        <f>IF(N177="",0,IF(K177=1,VLOOKUP(N177,'附件一之1-開班數'!$A$7:$V$66,7,FALSE),0))</f>
        <v>0</v>
      </c>
      <c r="AA177" s="10">
        <f>IF(O177="",0,IF(K177=1,VLOOKUP(O177,'附件一之1-開班數'!$A$7:$V$66,7,FALSE),0))</f>
        <v>0</v>
      </c>
      <c r="AB177" s="10">
        <f>IF(P177="",0,IF(K177=1,VLOOKUP(P177,'附件一之1-開班數'!$A$7:$V$66,7,FALSE),0))</f>
        <v>0</v>
      </c>
      <c r="AC177" s="10">
        <f>IF(Q177="",0,IF(K177=1,VLOOKUP(Q177,'附件一之1-開班數'!$A$7:$V$66,7,FALSE),0))</f>
        <v>0</v>
      </c>
    </row>
    <row r="178" spans="1:29" x14ac:dyDescent="0.3">
      <c r="A178" s="128" t="str">
        <f t="shared" si="15"/>
        <v/>
      </c>
      <c r="B178" s="14"/>
      <c r="C178" s="14"/>
      <c r="D178" s="14"/>
      <c r="E178" s="14"/>
      <c r="F178" s="166"/>
      <c r="G178" s="173"/>
      <c r="H178" s="14"/>
      <c r="I178" s="14"/>
      <c r="J178" s="14"/>
      <c r="K178" s="166"/>
      <c r="L178" s="175"/>
      <c r="M178" s="171"/>
      <c r="N178" s="92"/>
      <c r="O178" s="92"/>
      <c r="P178" s="92"/>
      <c r="Q178" s="172"/>
      <c r="R178" s="176" t="str">
        <f>IFERROR(IF(COUNTIF(M178:Q178,M178)+COUNTIF(M178:Q178,N178)+COUNTIF(M178:Q178,O178)+COUNTIF(M178:Q178,P178)+COUNTIF(M178:Q178,Q178)-COUNT(M178:Q178)&lt;&gt;0,"學生班級重複",IF(COUNT(M178:Q178)=1,VLOOKUP(M178,'附件一之1-開班數'!$A$7:$B$66,2,0),IF(COUNT(M178:Q178)=2,VLOOKUP(M178,'附件一之1-開班數'!$A$7:$B$66,2,0)&amp;"、"&amp;VLOOKUP(N178,'附件一之1-開班數'!$A$7:$B$66,2,0),IF(COUNT(M178:Q178)=3,VLOOKUP(M178,'附件一之1-開班數'!$A$7:$B$66,2,0)&amp;"、"&amp;VLOOKUP(N178,'附件一之1-開班數'!$A$7:$B$66,2,0)&amp;"、"&amp;VLOOKUP(O178,'附件一之1-開班數'!$A$7:$B$66,2,0),IF(COUNT(M178:Q178)=4,VLOOKUP(M178,'附件一之1-開班數'!$A$7:$B$66,2,0)&amp;"、"&amp;VLOOKUP(N178,'附件一之1-開班數'!$A$7:$B$66,2,0)&amp;"、"&amp;VLOOKUP(O178,'附件一之1-開班數'!$A$7:$B$66,2,0)&amp;"、"&amp;VLOOKUP(P178,'附件一之1-開班數'!$A$7:$B$66,2,0),IF(COUNT(M178:Q178)=5,VLOOKUP(M178,'附件一之1-開班數'!$A$7:$B$66,2,0)&amp;"、"&amp;VLOOKUP(N178,'附件一之1-開班數'!$A$7:$B$66,2,0)&amp;"、"&amp;VLOOKUP(O178,'附件一之1-開班數'!$A$7:$B$66,2,0)&amp;"、"&amp;VLOOKUP(P178,'附件一之1-開班數'!$A$7:$B$66,2,0)&amp;"、"&amp;VLOOKUP(Q178,'附件一之1-開班數'!$A$7:$B$66,2,0),IF(D178="","","學生無班級"))))))),"有班級不存在,或跳格輸入")</f>
        <v/>
      </c>
      <c r="S178" s="10">
        <f t="shared" si="16"/>
        <v>1</v>
      </c>
      <c r="T178" s="10">
        <f t="shared" si="17"/>
        <v>1</v>
      </c>
      <c r="U178" s="10">
        <f t="shared" si="18"/>
        <v>1</v>
      </c>
      <c r="V178" s="10">
        <f t="shared" si="19"/>
        <v>1</v>
      </c>
      <c r="W178" s="10">
        <f t="shared" si="20"/>
        <v>3</v>
      </c>
      <c r="X178" s="10">
        <f t="shared" si="21"/>
        <v>3</v>
      </c>
      <c r="Y178" s="10">
        <f>IF(M178="",0,IF(K178=1,VLOOKUP(M178,'附件一之1-開班數'!$A$7:$V$66,7,FALSE),0))</f>
        <v>0</v>
      </c>
      <c r="Z178" s="10">
        <f>IF(N178="",0,IF(K178=1,VLOOKUP(N178,'附件一之1-開班數'!$A$7:$V$66,7,FALSE),0))</f>
        <v>0</v>
      </c>
      <c r="AA178" s="10">
        <f>IF(O178="",0,IF(K178=1,VLOOKUP(O178,'附件一之1-開班數'!$A$7:$V$66,7,FALSE),0))</f>
        <v>0</v>
      </c>
      <c r="AB178" s="10">
        <f>IF(P178="",0,IF(K178=1,VLOOKUP(P178,'附件一之1-開班數'!$A$7:$V$66,7,FALSE),0))</f>
        <v>0</v>
      </c>
      <c r="AC178" s="10">
        <f>IF(Q178="",0,IF(K178=1,VLOOKUP(Q178,'附件一之1-開班數'!$A$7:$V$66,7,FALSE),0))</f>
        <v>0</v>
      </c>
    </row>
    <row r="179" spans="1:29" x14ac:dyDescent="0.3">
      <c r="A179" s="128" t="str">
        <f t="shared" si="15"/>
        <v/>
      </c>
      <c r="B179" s="14"/>
      <c r="C179" s="14"/>
      <c r="D179" s="14"/>
      <c r="E179" s="14"/>
      <c r="F179" s="166"/>
      <c r="G179" s="173"/>
      <c r="H179" s="14"/>
      <c r="I179" s="14"/>
      <c r="J179" s="14"/>
      <c r="K179" s="166"/>
      <c r="L179" s="175"/>
      <c r="M179" s="171"/>
      <c r="N179" s="92"/>
      <c r="O179" s="92"/>
      <c r="P179" s="92"/>
      <c r="Q179" s="172"/>
      <c r="R179" s="176" t="str">
        <f>IFERROR(IF(COUNTIF(M179:Q179,M179)+COUNTIF(M179:Q179,N179)+COUNTIF(M179:Q179,O179)+COUNTIF(M179:Q179,P179)+COUNTIF(M179:Q179,Q179)-COUNT(M179:Q179)&lt;&gt;0,"學生班級重複",IF(COUNT(M179:Q179)=1,VLOOKUP(M179,'附件一之1-開班數'!$A$7:$B$66,2,0),IF(COUNT(M179:Q179)=2,VLOOKUP(M179,'附件一之1-開班數'!$A$7:$B$66,2,0)&amp;"、"&amp;VLOOKUP(N179,'附件一之1-開班數'!$A$7:$B$66,2,0),IF(COUNT(M179:Q179)=3,VLOOKUP(M179,'附件一之1-開班數'!$A$7:$B$66,2,0)&amp;"、"&amp;VLOOKUP(N179,'附件一之1-開班數'!$A$7:$B$66,2,0)&amp;"、"&amp;VLOOKUP(O179,'附件一之1-開班數'!$A$7:$B$66,2,0),IF(COUNT(M179:Q179)=4,VLOOKUP(M179,'附件一之1-開班數'!$A$7:$B$66,2,0)&amp;"、"&amp;VLOOKUP(N179,'附件一之1-開班數'!$A$7:$B$66,2,0)&amp;"、"&amp;VLOOKUP(O179,'附件一之1-開班數'!$A$7:$B$66,2,0)&amp;"、"&amp;VLOOKUP(P179,'附件一之1-開班數'!$A$7:$B$66,2,0),IF(COUNT(M179:Q179)=5,VLOOKUP(M179,'附件一之1-開班數'!$A$7:$B$66,2,0)&amp;"、"&amp;VLOOKUP(N179,'附件一之1-開班數'!$A$7:$B$66,2,0)&amp;"、"&amp;VLOOKUP(O179,'附件一之1-開班數'!$A$7:$B$66,2,0)&amp;"、"&amp;VLOOKUP(P179,'附件一之1-開班數'!$A$7:$B$66,2,0)&amp;"、"&amp;VLOOKUP(Q179,'附件一之1-開班數'!$A$7:$B$66,2,0),IF(D179="","","學生無班級"))))))),"有班級不存在,或跳格輸入")</f>
        <v/>
      </c>
      <c r="S179" s="10">
        <f t="shared" si="16"/>
        <v>1</v>
      </c>
      <c r="T179" s="10">
        <f t="shared" si="17"/>
        <v>1</v>
      </c>
      <c r="U179" s="10">
        <f t="shared" si="18"/>
        <v>1</v>
      </c>
      <c r="V179" s="10">
        <f t="shared" si="19"/>
        <v>1</v>
      </c>
      <c r="W179" s="10">
        <f t="shared" si="20"/>
        <v>3</v>
      </c>
      <c r="X179" s="10">
        <f t="shared" si="21"/>
        <v>3</v>
      </c>
      <c r="Y179" s="10">
        <f>IF(M179="",0,IF(K179=1,VLOOKUP(M179,'附件一之1-開班數'!$A$7:$V$66,7,FALSE),0))</f>
        <v>0</v>
      </c>
      <c r="Z179" s="10">
        <f>IF(N179="",0,IF(K179=1,VLOOKUP(N179,'附件一之1-開班數'!$A$7:$V$66,7,FALSE),0))</f>
        <v>0</v>
      </c>
      <c r="AA179" s="10">
        <f>IF(O179="",0,IF(K179=1,VLOOKUP(O179,'附件一之1-開班數'!$A$7:$V$66,7,FALSE),0))</f>
        <v>0</v>
      </c>
      <c r="AB179" s="10">
        <f>IF(P179="",0,IF(K179=1,VLOOKUP(P179,'附件一之1-開班數'!$A$7:$V$66,7,FALSE),0))</f>
        <v>0</v>
      </c>
      <c r="AC179" s="10">
        <f>IF(Q179="",0,IF(K179=1,VLOOKUP(Q179,'附件一之1-開班數'!$A$7:$V$66,7,FALSE),0))</f>
        <v>0</v>
      </c>
    </row>
    <row r="180" spans="1:29" x14ac:dyDescent="0.3">
      <c r="A180" s="128" t="str">
        <f t="shared" si="15"/>
        <v/>
      </c>
      <c r="B180" s="14"/>
      <c r="C180" s="14"/>
      <c r="D180" s="14"/>
      <c r="E180" s="14"/>
      <c r="F180" s="166"/>
      <c r="G180" s="173"/>
      <c r="H180" s="14"/>
      <c r="I180" s="14"/>
      <c r="J180" s="14"/>
      <c r="K180" s="166"/>
      <c r="L180" s="175"/>
      <c r="M180" s="171"/>
      <c r="N180" s="92"/>
      <c r="O180" s="92"/>
      <c r="P180" s="92"/>
      <c r="Q180" s="172"/>
      <c r="R180" s="176" t="str">
        <f>IFERROR(IF(COUNTIF(M180:Q180,M180)+COUNTIF(M180:Q180,N180)+COUNTIF(M180:Q180,O180)+COUNTIF(M180:Q180,P180)+COUNTIF(M180:Q180,Q180)-COUNT(M180:Q180)&lt;&gt;0,"學生班級重複",IF(COUNT(M180:Q180)=1,VLOOKUP(M180,'附件一之1-開班數'!$A$7:$B$66,2,0),IF(COUNT(M180:Q180)=2,VLOOKUP(M180,'附件一之1-開班數'!$A$7:$B$66,2,0)&amp;"、"&amp;VLOOKUP(N180,'附件一之1-開班數'!$A$7:$B$66,2,0),IF(COUNT(M180:Q180)=3,VLOOKUP(M180,'附件一之1-開班數'!$A$7:$B$66,2,0)&amp;"、"&amp;VLOOKUP(N180,'附件一之1-開班數'!$A$7:$B$66,2,0)&amp;"、"&amp;VLOOKUP(O180,'附件一之1-開班數'!$A$7:$B$66,2,0),IF(COUNT(M180:Q180)=4,VLOOKUP(M180,'附件一之1-開班數'!$A$7:$B$66,2,0)&amp;"、"&amp;VLOOKUP(N180,'附件一之1-開班數'!$A$7:$B$66,2,0)&amp;"、"&amp;VLOOKUP(O180,'附件一之1-開班數'!$A$7:$B$66,2,0)&amp;"、"&amp;VLOOKUP(P180,'附件一之1-開班數'!$A$7:$B$66,2,0),IF(COUNT(M180:Q180)=5,VLOOKUP(M180,'附件一之1-開班數'!$A$7:$B$66,2,0)&amp;"、"&amp;VLOOKUP(N180,'附件一之1-開班數'!$A$7:$B$66,2,0)&amp;"、"&amp;VLOOKUP(O180,'附件一之1-開班數'!$A$7:$B$66,2,0)&amp;"、"&amp;VLOOKUP(P180,'附件一之1-開班數'!$A$7:$B$66,2,0)&amp;"、"&amp;VLOOKUP(Q180,'附件一之1-開班數'!$A$7:$B$66,2,0),IF(D180="","","學生無班級"))))))),"有班級不存在,或跳格輸入")</f>
        <v/>
      </c>
      <c r="S180" s="10">
        <f t="shared" si="16"/>
        <v>1</v>
      </c>
      <c r="T180" s="10">
        <f t="shared" si="17"/>
        <v>1</v>
      </c>
      <c r="U180" s="10">
        <f t="shared" si="18"/>
        <v>1</v>
      </c>
      <c r="V180" s="10">
        <f t="shared" si="19"/>
        <v>1</v>
      </c>
      <c r="W180" s="10">
        <f t="shared" si="20"/>
        <v>3</v>
      </c>
      <c r="X180" s="10">
        <f t="shared" si="21"/>
        <v>3</v>
      </c>
      <c r="Y180" s="10">
        <f>IF(M180="",0,IF(K180=1,VLOOKUP(M180,'附件一之1-開班數'!$A$7:$V$66,7,FALSE),0))</f>
        <v>0</v>
      </c>
      <c r="Z180" s="10">
        <f>IF(N180="",0,IF(K180=1,VLOOKUP(N180,'附件一之1-開班數'!$A$7:$V$66,7,FALSE),0))</f>
        <v>0</v>
      </c>
      <c r="AA180" s="10">
        <f>IF(O180="",0,IF(K180=1,VLOOKUP(O180,'附件一之1-開班數'!$A$7:$V$66,7,FALSE),0))</f>
        <v>0</v>
      </c>
      <c r="AB180" s="10">
        <f>IF(P180="",0,IF(K180=1,VLOOKUP(P180,'附件一之1-開班數'!$A$7:$V$66,7,FALSE),0))</f>
        <v>0</v>
      </c>
      <c r="AC180" s="10">
        <f>IF(Q180="",0,IF(K180=1,VLOOKUP(Q180,'附件一之1-開班數'!$A$7:$V$66,7,FALSE),0))</f>
        <v>0</v>
      </c>
    </row>
    <row r="181" spans="1:29" x14ac:dyDescent="0.3">
      <c r="A181" s="128" t="str">
        <f t="shared" si="15"/>
        <v/>
      </c>
      <c r="B181" s="14"/>
      <c r="C181" s="14"/>
      <c r="D181" s="14"/>
      <c r="E181" s="14"/>
      <c r="F181" s="166"/>
      <c r="G181" s="173"/>
      <c r="H181" s="14"/>
      <c r="I181" s="14"/>
      <c r="J181" s="14"/>
      <c r="K181" s="166"/>
      <c r="L181" s="175"/>
      <c r="M181" s="171"/>
      <c r="N181" s="92"/>
      <c r="O181" s="92"/>
      <c r="P181" s="92"/>
      <c r="Q181" s="172"/>
      <c r="R181" s="176" t="str">
        <f>IFERROR(IF(COUNTIF(M181:Q181,M181)+COUNTIF(M181:Q181,N181)+COUNTIF(M181:Q181,O181)+COUNTIF(M181:Q181,P181)+COUNTIF(M181:Q181,Q181)-COUNT(M181:Q181)&lt;&gt;0,"學生班級重複",IF(COUNT(M181:Q181)=1,VLOOKUP(M181,'附件一之1-開班數'!$A$7:$B$66,2,0),IF(COUNT(M181:Q181)=2,VLOOKUP(M181,'附件一之1-開班數'!$A$7:$B$66,2,0)&amp;"、"&amp;VLOOKUP(N181,'附件一之1-開班數'!$A$7:$B$66,2,0),IF(COUNT(M181:Q181)=3,VLOOKUP(M181,'附件一之1-開班數'!$A$7:$B$66,2,0)&amp;"、"&amp;VLOOKUP(N181,'附件一之1-開班數'!$A$7:$B$66,2,0)&amp;"、"&amp;VLOOKUP(O181,'附件一之1-開班數'!$A$7:$B$66,2,0),IF(COUNT(M181:Q181)=4,VLOOKUP(M181,'附件一之1-開班數'!$A$7:$B$66,2,0)&amp;"、"&amp;VLOOKUP(N181,'附件一之1-開班數'!$A$7:$B$66,2,0)&amp;"、"&amp;VLOOKUP(O181,'附件一之1-開班數'!$A$7:$B$66,2,0)&amp;"、"&amp;VLOOKUP(P181,'附件一之1-開班數'!$A$7:$B$66,2,0),IF(COUNT(M181:Q181)=5,VLOOKUP(M181,'附件一之1-開班數'!$A$7:$B$66,2,0)&amp;"、"&amp;VLOOKUP(N181,'附件一之1-開班數'!$A$7:$B$66,2,0)&amp;"、"&amp;VLOOKUP(O181,'附件一之1-開班數'!$A$7:$B$66,2,0)&amp;"、"&amp;VLOOKUP(P181,'附件一之1-開班數'!$A$7:$B$66,2,0)&amp;"、"&amp;VLOOKUP(Q181,'附件一之1-開班數'!$A$7:$B$66,2,0),IF(D181="","","學生無班級"))))))),"有班級不存在,或跳格輸入")</f>
        <v/>
      </c>
      <c r="S181" s="10">
        <f t="shared" si="16"/>
        <v>1</v>
      </c>
      <c r="T181" s="10">
        <f t="shared" si="17"/>
        <v>1</v>
      </c>
      <c r="U181" s="10">
        <f t="shared" si="18"/>
        <v>1</v>
      </c>
      <c r="V181" s="10">
        <f t="shared" si="19"/>
        <v>1</v>
      </c>
      <c r="W181" s="10">
        <f t="shared" si="20"/>
        <v>3</v>
      </c>
      <c r="X181" s="10">
        <f t="shared" si="21"/>
        <v>3</v>
      </c>
      <c r="Y181" s="10">
        <f>IF(M181="",0,IF(K181=1,VLOOKUP(M181,'附件一之1-開班數'!$A$7:$V$66,7,FALSE),0))</f>
        <v>0</v>
      </c>
      <c r="Z181" s="10">
        <f>IF(N181="",0,IF(K181=1,VLOOKUP(N181,'附件一之1-開班數'!$A$7:$V$66,7,FALSE),0))</f>
        <v>0</v>
      </c>
      <c r="AA181" s="10">
        <f>IF(O181="",0,IF(K181=1,VLOOKUP(O181,'附件一之1-開班數'!$A$7:$V$66,7,FALSE),0))</f>
        <v>0</v>
      </c>
      <c r="AB181" s="10">
        <f>IF(P181="",0,IF(K181=1,VLOOKUP(P181,'附件一之1-開班數'!$A$7:$V$66,7,FALSE),0))</f>
        <v>0</v>
      </c>
      <c r="AC181" s="10">
        <f>IF(Q181="",0,IF(K181=1,VLOOKUP(Q181,'附件一之1-開班數'!$A$7:$V$66,7,FALSE),0))</f>
        <v>0</v>
      </c>
    </row>
    <row r="182" spans="1:29" x14ac:dyDescent="0.3">
      <c r="A182" s="128" t="str">
        <f t="shared" si="15"/>
        <v/>
      </c>
      <c r="B182" s="14"/>
      <c r="C182" s="14"/>
      <c r="D182" s="14"/>
      <c r="E182" s="14"/>
      <c r="F182" s="166"/>
      <c r="G182" s="173"/>
      <c r="H182" s="14"/>
      <c r="I182" s="14"/>
      <c r="J182" s="14"/>
      <c r="K182" s="166"/>
      <c r="L182" s="175"/>
      <c r="M182" s="171"/>
      <c r="N182" s="92"/>
      <c r="O182" s="92"/>
      <c r="P182" s="92"/>
      <c r="Q182" s="172"/>
      <c r="R182" s="176" t="str">
        <f>IFERROR(IF(COUNTIF(M182:Q182,M182)+COUNTIF(M182:Q182,N182)+COUNTIF(M182:Q182,O182)+COUNTIF(M182:Q182,P182)+COUNTIF(M182:Q182,Q182)-COUNT(M182:Q182)&lt;&gt;0,"學生班級重複",IF(COUNT(M182:Q182)=1,VLOOKUP(M182,'附件一之1-開班數'!$A$7:$B$66,2,0),IF(COUNT(M182:Q182)=2,VLOOKUP(M182,'附件一之1-開班數'!$A$7:$B$66,2,0)&amp;"、"&amp;VLOOKUP(N182,'附件一之1-開班數'!$A$7:$B$66,2,0),IF(COUNT(M182:Q182)=3,VLOOKUP(M182,'附件一之1-開班數'!$A$7:$B$66,2,0)&amp;"、"&amp;VLOOKUP(N182,'附件一之1-開班數'!$A$7:$B$66,2,0)&amp;"、"&amp;VLOOKUP(O182,'附件一之1-開班數'!$A$7:$B$66,2,0),IF(COUNT(M182:Q182)=4,VLOOKUP(M182,'附件一之1-開班數'!$A$7:$B$66,2,0)&amp;"、"&amp;VLOOKUP(N182,'附件一之1-開班數'!$A$7:$B$66,2,0)&amp;"、"&amp;VLOOKUP(O182,'附件一之1-開班數'!$A$7:$B$66,2,0)&amp;"、"&amp;VLOOKUP(P182,'附件一之1-開班數'!$A$7:$B$66,2,0),IF(COUNT(M182:Q182)=5,VLOOKUP(M182,'附件一之1-開班數'!$A$7:$B$66,2,0)&amp;"、"&amp;VLOOKUP(N182,'附件一之1-開班數'!$A$7:$B$66,2,0)&amp;"、"&amp;VLOOKUP(O182,'附件一之1-開班數'!$A$7:$B$66,2,0)&amp;"、"&amp;VLOOKUP(P182,'附件一之1-開班數'!$A$7:$B$66,2,0)&amp;"、"&amp;VLOOKUP(Q182,'附件一之1-開班數'!$A$7:$B$66,2,0),IF(D182="","","學生無班級"))))))),"有班級不存在,或跳格輸入")</f>
        <v/>
      </c>
      <c r="S182" s="10">
        <f t="shared" si="16"/>
        <v>1</v>
      </c>
      <c r="T182" s="10">
        <f t="shared" si="17"/>
        <v>1</v>
      </c>
      <c r="U182" s="10">
        <f t="shared" si="18"/>
        <v>1</v>
      </c>
      <c r="V182" s="10">
        <f t="shared" si="19"/>
        <v>1</v>
      </c>
      <c r="W182" s="10">
        <f t="shared" si="20"/>
        <v>3</v>
      </c>
      <c r="X182" s="10">
        <f t="shared" si="21"/>
        <v>3</v>
      </c>
      <c r="Y182" s="10">
        <f>IF(M182="",0,IF(K182=1,VLOOKUP(M182,'附件一之1-開班數'!$A$7:$V$66,7,FALSE),0))</f>
        <v>0</v>
      </c>
      <c r="Z182" s="10">
        <f>IF(N182="",0,IF(K182=1,VLOOKUP(N182,'附件一之1-開班數'!$A$7:$V$66,7,FALSE),0))</f>
        <v>0</v>
      </c>
      <c r="AA182" s="10">
        <f>IF(O182="",0,IF(K182=1,VLOOKUP(O182,'附件一之1-開班數'!$A$7:$V$66,7,FALSE),0))</f>
        <v>0</v>
      </c>
      <c r="AB182" s="10">
        <f>IF(P182="",0,IF(K182=1,VLOOKUP(P182,'附件一之1-開班數'!$A$7:$V$66,7,FALSE),0))</f>
        <v>0</v>
      </c>
      <c r="AC182" s="10">
        <f>IF(Q182="",0,IF(K182=1,VLOOKUP(Q182,'附件一之1-開班數'!$A$7:$V$66,7,FALSE),0))</f>
        <v>0</v>
      </c>
    </row>
    <row r="183" spans="1:29" x14ac:dyDescent="0.3">
      <c r="A183" s="128" t="str">
        <f t="shared" si="15"/>
        <v/>
      </c>
      <c r="B183" s="14"/>
      <c r="C183" s="14"/>
      <c r="D183" s="14"/>
      <c r="E183" s="14"/>
      <c r="F183" s="166"/>
      <c r="G183" s="173"/>
      <c r="H183" s="14"/>
      <c r="I183" s="14"/>
      <c r="J183" s="14"/>
      <c r="K183" s="166"/>
      <c r="L183" s="175"/>
      <c r="M183" s="171"/>
      <c r="N183" s="92"/>
      <c r="O183" s="92"/>
      <c r="P183" s="92"/>
      <c r="Q183" s="172"/>
      <c r="R183" s="176" t="str">
        <f>IFERROR(IF(COUNTIF(M183:Q183,M183)+COUNTIF(M183:Q183,N183)+COUNTIF(M183:Q183,O183)+COUNTIF(M183:Q183,P183)+COUNTIF(M183:Q183,Q183)-COUNT(M183:Q183)&lt;&gt;0,"學生班級重複",IF(COUNT(M183:Q183)=1,VLOOKUP(M183,'附件一之1-開班數'!$A$7:$B$66,2,0),IF(COUNT(M183:Q183)=2,VLOOKUP(M183,'附件一之1-開班數'!$A$7:$B$66,2,0)&amp;"、"&amp;VLOOKUP(N183,'附件一之1-開班數'!$A$7:$B$66,2,0),IF(COUNT(M183:Q183)=3,VLOOKUP(M183,'附件一之1-開班數'!$A$7:$B$66,2,0)&amp;"、"&amp;VLOOKUP(N183,'附件一之1-開班數'!$A$7:$B$66,2,0)&amp;"、"&amp;VLOOKUP(O183,'附件一之1-開班數'!$A$7:$B$66,2,0),IF(COUNT(M183:Q183)=4,VLOOKUP(M183,'附件一之1-開班數'!$A$7:$B$66,2,0)&amp;"、"&amp;VLOOKUP(N183,'附件一之1-開班數'!$A$7:$B$66,2,0)&amp;"、"&amp;VLOOKUP(O183,'附件一之1-開班數'!$A$7:$B$66,2,0)&amp;"、"&amp;VLOOKUP(P183,'附件一之1-開班數'!$A$7:$B$66,2,0),IF(COUNT(M183:Q183)=5,VLOOKUP(M183,'附件一之1-開班數'!$A$7:$B$66,2,0)&amp;"、"&amp;VLOOKUP(N183,'附件一之1-開班數'!$A$7:$B$66,2,0)&amp;"、"&amp;VLOOKUP(O183,'附件一之1-開班數'!$A$7:$B$66,2,0)&amp;"、"&amp;VLOOKUP(P183,'附件一之1-開班數'!$A$7:$B$66,2,0)&amp;"、"&amp;VLOOKUP(Q183,'附件一之1-開班數'!$A$7:$B$66,2,0),IF(D183="","","學生無班級"))))))),"有班級不存在,或跳格輸入")</f>
        <v/>
      </c>
      <c r="S183" s="10">
        <f t="shared" si="16"/>
        <v>1</v>
      </c>
      <c r="T183" s="10">
        <f t="shared" si="17"/>
        <v>1</v>
      </c>
      <c r="U183" s="10">
        <f t="shared" si="18"/>
        <v>1</v>
      </c>
      <c r="V183" s="10">
        <f t="shared" si="19"/>
        <v>1</v>
      </c>
      <c r="W183" s="10">
        <f t="shared" si="20"/>
        <v>3</v>
      </c>
      <c r="X183" s="10">
        <f t="shared" si="21"/>
        <v>3</v>
      </c>
      <c r="Y183" s="10">
        <f>IF(M183="",0,IF(K183=1,VLOOKUP(M183,'附件一之1-開班數'!$A$7:$V$66,7,FALSE),0))</f>
        <v>0</v>
      </c>
      <c r="Z183" s="10">
        <f>IF(N183="",0,IF(K183=1,VLOOKUP(N183,'附件一之1-開班數'!$A$7:$V$66,7,FALSE),0))</f>
        <v>0</v>
      </c>
      <c r="AA183" s="10">
        <f>IF(O183="",0,IF(K183=1,VLOOKUP(O183,'附件一之1-開班數'!$A$7:$V$66,7,FALSE),0))</f>
        <v>0</v>
      </c>
      <c r="AB183" s="10">
        <f>IF(P183="",0,IF(K183=1,VLOOKUP(P183,'附件一之1-開班數'!$A$7:$V$66,7,FALSE),0))</f>
        <v>0</v>
      </c>
      <c r="AC183" s="10">
        <f>IF(Q183="",0,IF(K183=1,VLOOKUP(Q183,'附件一之1-開班數'!$A$7:$V$66,7,FALSE),0))</f>
        <v>0</v>
      </c>
    </row>
    <row r="184" spans="1:29" x14ac:dyDescent="0.3">
      <c r="A184" s="128" t="str">
        <f t="shared" si="15"/>
        <v/>
      </c>
      <c r="B184" s="14"/>
      <c r="C184" s="14"/>
      <c r="D184" s="14"/>
      <c r="E184" s="14"/>
      <c r="F184" s="166"/>
      <c r="G184" s="173"/>
      <c r="H184" s="14"/>
      <c r="I184" s="14"/>
      <c r="J184" s="14"/>
      <c r="K184" s="166"/>
      <c r="L184" s="175"/>
      <c r="M184" s="171"/>
      <c r="N184" s="92"/>
      <c r="O184" s="92"/>
      <c r="P184" s="92"/>
      <c r="Q184" s="172"/>
      <c r="R184" s="176" t="str">
        <f>IFERROR(IF(COUNTIF(M184:Q184,M184)+COUNTIF(M184:Q184,N184)+COUNTIF(M184:Q184,O184)+COUNTIF(M184:Q184,P184)+COUNTIF(M184:Q184,Q184)-COUNT(M184:Q184)&lt;&gt;0,"學生班級重複",IF(COUNT(M184:Q184)=1,VLOOKUP(M184,'附件一之1-開班數'!$A$7:$B$66,2,0),IF(COUNT(M184:Q184)=2,VLOOKUP(M184,'附件一之1-開班數'!$A$7:$B$66,2,0)&amp;"、"&amp;VLOOKUP(N184,'附件一之1-開班數'!$A$7:$B$66,2,0),IF(COUNT(M184:Q184)=3,VLOOKUP(M184,'附件一之1-開班數'!$A$7:$B$66,2,0)&amp;"、"&amp;VLOOKUP(N184,'附件一之1-開班數'!$A$7:$B$66,2,0)&amp;"、"&amp;VLOOKUP(O184,'附件一之1-開班數'!$A$7:$B$66,2,0),IF(COUNT(M184:Q184)=4,VLOOKUP(M184,'附件一之1-開班數'!$A$7:$B$66,2,0)&amp;"、"&amp;VLOOKUP(N184,'附件一之1-開班數'!$A$7:$B$66,2,0)&amp;"、"&amp;VLOOKUP(O184,'附件一之1-開班數'!$A$7:$B$66,2,0)&amp;"、"&amp;VLOOKUP(P184,'附件一之1-開班數'!$A$7:$B$66,2,0),IF(COUNT(M184:Q184)=5,VLOOKUP(M184,'附件一之1-開班數'!$A$7:$B$66,2,0)&amp;"、"&amp;VLOOKUP(N184,'附件一之1-開班數'!$A$7:$B$66,2,0)&amp;"、"&amp;VLOOKUP(O184,'附件一之1-開班數'!$A$7:$B$66,2,0)&amp;"、"&amp;VLOOKUP(P184,'附件一之1-開班數'!$A$7:$B$66,2,0)&amp;"、"&amp;VLOOKUP(Q184,'附件一之1-開班數'!$A$7:$B$66,2,0),IF(D184="","","學生無班級"))))))),"有班級不存在,或跳格輸入")</f>
        <v/>
      </c>
      <c r="S184" s="10">
        <f t="shared" si="16"/>
        <v>1</v>
      </c>
      <c r="T184" s="10">
        <f t="shared" si="17"/>
        <v>1</v>
      </c>
      <c r="U184" s="10">
        <f t="shared" si="18"/>
        <v>1</v>
      </c>
      <c r="V184" s="10">
        <f t="shared" si="19"/>
        <v>1</v>
      </c>
      <c r="W184" s="10">
        <f t="shared" si="20"/>
        <v>3</v>
      </c>
      <c r="X184" s="10">
        <f t="shared" si="21"/>
        <v>3</v>
      </c>
      <c r="Y184" s="10">
        <f>IF(M184="",0,IF(K184=1,VLOOKUP(M184,'附件一之1-開班數'!$A$7:$V$66,7,FALSE),0))</f>
        <v>0</v>
      </c>
      <c r="Z184" s="10">
        <f>IF(N184="",0,IF(K184=1,VLOOKUP(N184,'附件一之1-開班數'!$A$7:$V$66,7,FALSE),0))</f>
        <v>0</v>
      </c>
      <c r="AA184" s="10">
        <f>IF(O184="",0,IF(K184=1,VLOOKUP(O184,'附件一之1-開班數'!$A$7:$V$66,7,FALSE),0))</f>
        <v>0</v>
      </c>
      <c r="AB184" s="10">
        <f>IF(P184="",0,IF(K184=1,VLOOKUP(P184,'附件一之1-開班數'!$A$7:$V$66,7,FALSE),0))</f>
        <v>0</v>
      </c>
      <c r="AC184" s="10">
        <f>IF(Q184="",0,IF(K184=1,VLOOKUP(Q184,'附件一之1-開班數'!$A$7:$V$66,7,FALSE),0))</f>
        <v>0</v>
      </c>
    </row>
    <row r="185" spans="1:29" x14ac:dyDescent="0.3">
      <c r="A185" s="128" t="str">
        <f t="shared" si="15"/>
        <v/>
      </c>
      <c r="B185" s="14"/>
      <c r="C185" s="14"/>
      <c r="D185" s="14"/>
      <c r="E185" s="14"/>
      <c r="F185" s="166"/>
      <c r="G185" s="173"/>
      <c r="H185" s="14"/>
      <c r="I185" s="14"/>
      <c r="J185" s="14"/>
      <c r="K185" s="166"/>
      <c r="L185" s="175"/>
      <c r="M185" s="171"/>
      <c r="N185" s="92"/>
      <c r="O185" s="92"/>
      <c r="P185" s="92"/>
      <c r="Q185" s="172"/>
      <c r="R185" s="176" t="str">
        <f>IFERROR(IF(COUNTIF(M185:Q185,M185)+COUNTIF(M185:Q185,N185)+COUNTIF(M185:Q185,O185)+COUNTIF(M185:Q185,P185)+COUNTIF(M185:Q185,Q185)-COUNT(M185:Q185)&lt;&gt;0,"學生班級重複",IF(COUNT(M185:Q185)=1,VLOOKUP(M185,'附件一之1-開班數'!$A$7:$B$66,2,0),IF(COUNT(M185:Q185)=2,VLOOKUP(M185,'附件一之1-開班數'!$A$7:$B$66,2,0)&amp;"、"&amp;VLOOKUP(N185,'附件一之1-開班數'!$A$7:$B$66,2,0),IF(COUNT(M185:Q185)=3,VLOOKUP(M185,'附件一之1-開班數'!$A$7:$B$66,2,0)&amp;"、"&amp;VLOOKUP(N185,'附件一之1-開班數'!$A$7:$B$66,2,0)&amp;"、"&amp;VLOOKUP(O185,'附件一之1-開班數'!$A$7:$B$66,2,0),IF(COUNT(M185:Q185)=4,VLOOKUP(M185,'附件一之1-開班數'!$A$7:$B$66,2,0)&amp;"、"&amp;VLOOKUP(N185,'附件一之1-開班數'!$A$7:$B$66,2,0)&amp;"、"&amp;VLOOKUP(O185,'附件一之1-開班數'!$A$7:$B$66,2,0)&amp;"、"&amp;VLOOKUP(P185,'附件一之1-開班數'!$A$7:$B$66,2,0),IF(COUNT(M185:Q185)=5,VLOOKUP(M185,'附件一之1-開班數'!$A$7:$B$66,2,0)&amp;"、"&amp;VLOOKUP(N185,'附件一之1-開班數'!$A$7:$B$66,2,0)&amp;"、"&amp;VLOOKUP(O185,'附件一之1-開班數'!$A$7:$B$66,2,0)&amp;"、"&amp;VLOOKUP(P185,'附件一之1-開班數'!$A$7:$B$66,2,0)&amp;"、"&amp;VLOOKUP(Q185,'附件一之1-開班數'!$A$7:$B$66,2,0),IF(D185="","","學生無班級"))))))),"有班級不存在,或跳格輸入")</f>
        <v/>
      </c>
      <c r="S185" s="10">
        <f t="shared" si="16"/>
        <v>1</v>
      </c>
      <c r="T185" s="10">
        <f t="shared" si="17"/>
        <v>1</v>
      </c>
      <c r="U185" s="10">
        <f t="shared" si="18"/>
        <v>1</v>
      </c>
      <c r="V185" s="10">
        <f t="shared" si="19"/>
        <v>1</v>
      </c>
      <c r="W185" s="10">
        <f t="shared" si="20"/>
        <v>3</v>
      </c>
      <c r="X185" s="10">
        <f t="shared" si="21"/>
        <v>3</v>
      </c>
      <c r="Y185" s="10">
        <f>IF(M185="",0,IF(K185=1,VLOOKUP(M185,'附件一之1-開班數'!$A$7:$V$66,7,FALSE),0))</f>
        <v>0</v>
      </c>
      <c r="Z185" s="10">
        <f>IF(N185="",0,IF(K185=1,VLOOKUP(N185,'附件一之1-開班數'!$A$7:$V$66,7,FALSE),0))</f>
        <v>0</v>
      </c>
      <c r="AA185" s="10">
        <f>IF(O185="",0,IF(K185=1,VLOOKUP(O185,'附件一之1-開班數'!$A$7:$V$66,7,FALSE),0))</f>
        <v>0</v>
      </c>
      <c r="AB185" s="10">
        <f>IF(P185="",0,IF(K185=1,VLOOKUP(P185,'附件一之1-開班數'!$A$7:$V$66,7,FALSE),0))</f>
        <v>0</v>
      </c>
      <c r="AC185" s="10">
        <f>IF(Q185="",0,IF(K185=1,VLOOKUP(Q185,'附件一之1-開班數'!$A$7:$V$66,7,FALSE),0))</f>
        <v>0</v>
      </c>
    </row>
    <row r="186" spans="1:29" x14ac:dyDescent="0.3">
      <c r="A186" s="128" t="str">
        <f t="shared" si="15"/>
        <v/>
      </c>
      <c r="B186" s="14"/>
      <c r="C186" s="14"/>
      <c r="D186" s="14"/>
      <c r="E186" s="14"/>
      <c r="F186" s="166"/>
      <c r="G186" s="173"/>
      <c r="H186" s="14"/>
      <c r="I186" s="14"/>
      <c r="J186" s="14"/>
      <c r="K186" s="166"/>
      <c r="L186" s="175"/>
      <c r="M186" s="171"/>
      <c r="N186" s="92"/>
      <c r="O186" s="92"/>
      <c r="P186" s="92"/>
      <c r="Q186" s="172"/>
      <c r="R186" s="176" t="str">
        <f>IFERROR(IF(COUNTIF(M186:Q186,M186)+COUNTIF(M186:Q186,N186)+COUNTIF(M186:Q186,O186)+COUNTIF(M186:Q186,P186)+COUNTIF(M186:Q186,Q186)-COUNT(M186:Q186)&lt;&gt;0,"學生班級重複",IF(COUNT(M186:Q186)=1,VLOOKUP(M186,'附件一之1-開班數'!$A$7:$B$66,2,0),IF(COUNT(M186:Q186)=2,VLOOKUP(M186,'附件一之1-開班數'!$A$7:$B$66,2,0)&amp;"、"&amp;VLOOKUP(N186,'附件一之1-開班數'!$A$7:$B$66,2,0),IF(COUNT(M186:Q186)=3,VLOOKUP(M186,'附件一之1-開班數'!$A$7:$B$66,2,0)&amp;"、"&amp;VLOOKUP(N186,'附件一之1-開班數'!$A$7:$B$66,2,0)&amp;"、"&amp;VLOOKUP(O186,'附件一之1-開班數'!$A$7:$B$66,2,0),IF(COUNT(M186:Q186)=4,VLOOKUP(M186,'附件一之1-開班數'!$A$7:$B$66,2,0)&amp;"、"&amp;VLOOKUP(N186,'附件一之1-開班數'!$A$7:$B$66,2,0)&amp;"、"&amp;VLOOKUP(O186,'附件一之1-開班數'!$A$7:$B$66,2,0)&amp;"、"&amp;VLOOKUP(P186,'附件一之1-開班數'!$A$7:$B$66,2,0),IF(COUNT(M186:Q186)=5,VLOOKUP(M186,'附件一之1-開班數'!$A$7:$B$66,2,0)&amp;"、"&amp;VLOOKUP(N186,'附件一之1-開班數'!$A$7:$B$66,2,0)&amp;"、"&amp;VLOOKUP(O186,'附件一之1-開班數'!$A$7:$B$66,2,0)&amp;"、"&amp;VLOOKUP(P186,'附件一之1-開班數'!$A$7:$B$66,2,0)&amp;"、"&amp;VLOOKUP(Q186,'附件一之1-開班數'!$A$7:$B$66,2,0),IF(D186="","","學生無班級"))))))),"有班級不存在,或跳格輸入")</f>
        <v/>
      </c>
      <c r="S186" s="10">
        <f t="shared" si="16"/>
        <v>1</v>
      </c>
      <c r="T186" s="10">
        <f t="shared" si="17"/>
        <v>1</v>
      </c>
      <c r="U186" s="10">
        <f t="shared" si="18"/>
        <v>1</v>
      </c>
      <c r="V186" s="10">
        <f t="shared" si="19"/>
        <v>1</v>
      </c>
      <c r="W186" s="10">
        <f t="shared" si="20"/>
        <v>3</v>
      </c>
      <c r="X186" s="10">
        <f t="shared" si="21"/>
        <v>3</v>
      </c>
      <c r="Y186" s="10">
        <f>IF(M186="",0,IF(K186=1,VLOOKUP(M186,'附件一之1-開班數'!$A$7:$V$66,7,FALSE),0))</f>
        <v>0</v>
      </c>
      <c r="Z186" s="10">
        <f>IF(N186="",0,IF(K186=1,VLOOKUP(N186,'附件一之1-開班數'!$A$7:$V$66,7,FALSE),0))</f>
        <v>0</v>
      </c>
      <c r="AA186" s="10">
        <f>IF(O186="",0,IF(K186=1,VLOOKUP(O186,'附件一之1-開班數'!$A$7:$V$66,7,FALSE),0))</f>
        <v>0</v>
      </c>
      <c r="AB186" s="10">
        <f>IF(P186="",0,IF(K186=1,VLOOKUP(P186,'附件一之1-開班數'!$A$7:$V$66,7,FALSE),0))</f>
        <v>0</v>
      </c>
      <c r="AC186" s="10">
        <f>IF(Q186="",0,IF(K186=1,VLOOKUP(Q186,'附件一之1-開班數'!$A$7:$V$66,7,FALSE),0))</f>
        <v>0</v>
      </c>
    </row>
    <row r="187" spans="1:29" x14ac:dyDescent="0.3">
      <c r="A187" s="128" t="str">
        <f t="shared" si="15"/>
        <v/>
      </c>
      <c r="B187" s="14"/>
      <c r="C187" s="14"/>
      <c r="D187" s="14"/>
      <c r="E187" s="14"/>
      <c r="F187" s="166"/>
      <c r="G187" s="173"/>
      <c r="H187" s="14"/>
      <c r="I187" s="14"/>
      <c r="J187" s="14"/>
      <c r="K187" s="166"/>
      <c r="L187" s="175"/>
      <c r="M187" s="171"/>
      <c r="N187" s="92"/>
      <c r="O187" s="92"/>
      <c r="P187" s="92"/>
      <c r="Q187" s="172"/>
      <c r="R187" s="176" t="str">
        <f>IFERROR(IF(COUNTIF(M187:Q187,M187)+COUNTIF(M187:Q187,N187)+COUNTIF(M187:Q187,O187)+COUNTIF(M187:Q187,P187)+COUNTIF(M187:Q187,Q187)-COUNT(M187:Q187)&lt;&gt;0,"學生班級重複",IF(COUNT(M187:Q187)=1,VLOOKUP(M187,'附件一之1-開班數'!$A$7:$B$66,2,0),IF(COUNT(M187:Q187)=2,VLOOKUP(M187,'附件一之1-開班數'!$A$7:$B$66,2,0)&amp;"、"&amp;VLOOKUP(N187,'附件一之1-開班數'!$A$7:$B$66,2,0),IF(COUNT(M187:Q187)=3,VLOOKUP(M187,'附件一之1-開班數'!$A$7:$B$66,2,0)&amp;"、"&amp;VLOOKUP(N187,'附件一之1-開班數'!$A$7:$B$66,2,0)&amp;"、"&amp;VLOOKUP(O187,'附件一之1-開班數'!$A$7:$B$66,2,0),IF(COUNT(M187:Q187)=4,VLOOKUP(M187,'附件一之1-開班數'!$A$7:$B$66,2,0)&amp;"、"&amp;VLOOKUP(N187,'附件一之1-開班數'!$A$7:$B$66,2,0)&amp;"、"&amp;VLOOKUP(O187,'附件一之1-開班數'!$A$7:$B$66,2,0)&amp;"、"&amp;VLOOKUP(P187,'附件一之1-開班數'!$A$7:$B$66,2,0),IF(COUNT(M187:Q187)=5,VLOOKUP(M187,'附件一之1-開班數'!$A$7:$B$66,2,0)&amp;"、"&amp;VLOOKUP(N187,'附件一之1-開班數'!$A$7:$B$66,2,0)&amp;"、"&amp;VLOOKUP(O187,'附件一之1-開班數'!$A$7:$B$66,2,0)&amp;"、"&amp;VLOOKUP(P187,'附件一之1-開班數'!$A$7:$B$66,2,0)&amp;"、"&amp;VLOOKUP(Q187,'附件一之1-開班數'!$A$7:$B$66,2,0),IF(D187="","","學生無班級"))))))),"有班級不存在,或跳格輸入")</f>
        <v/>
      </c>
      <c r="S187" s="10">
        <f t="shared" si="16"/>
        <v>1</v>
      </c>
      <c r="T187" s="10">
        <f t="shared" si="17"/>
        <v>1</v>
      </c>
      <c r="U187" s="10">
        <f t="shared" si="18"/>
        <v>1</v>
      </c>
      <c r="V187" s="10">
        <f t="shared" si="19"/>
        <v>1</v>
      </c>
      <c r="W187" s="10">
        <f t="shared" si="20"/>
        <v>3</v>
      </c>
      <c r="X187" s="10">
        <f t="shared" si="21"/>
        <v>3</v>
      </c>
      <c r="Y187" s="10">
        <f>IF(M187="",0,IF(K187=1,VLOOKUP(M187,'附件一之1-開班數'!$A$7:$V$66,7,FALSE),0))</f>
        <v>0</v>
      </c>
      <c r="Z187" s="10">
        <f>IF(N187="",0,IF(K187=1,VLOOKUP(N187,'附件一之1-開班數'!$A$7:$V$66,7,FALSE),0))</f>
        <v>0</v>
      </c>
      <c r="AA187" s="10">
        <f>IF(O187="",0,IF(K187=1,VLOOKUP(O187,'附件一之1-開班數'!$A$7:$V$66,7,FALSE),0))</f>
        <v>0</v>
      </c>
      <c r="AB187" s="10">
        <f>IF(P187="",0,IF(K187=1,VLOOKUP(P187,'附件一之1-開班數'!$A$7:$V$66,7,FALSE),0))</f>
        <v>0</v>
      </c>
      <c r="AC187" s="10">
        <f>IF(Q187="",0,IF(K187=1,VLOOKUP(Q187,'附件一之1-開班數'!$A$7:$V$66,7,FALSE),0))</f>
        <v>0</v>
      </c>
    </row>
    <row r="188" spans="1:29" x14ac:dyDescent="0.3">
      <c r="A188" s="128" t="str">
        <f t="shared" si="15"/>
        <v/>
      </c>
      <c r="B188" s="14"/>
      <c r="C188" s="14"/>
      <c r="D188" s="14"/>
      <c r="E188" s="14"/>
      <c r="F188" s="166"/>
      <c r="G188" s="173"/>
      <c r="H188" s="14"/>
      <c r="I188" s="14"/>
      <c r="J188" s="14"/>
      <c r="K188" s="166"/>
      <c r="L188" s="175"/>
      <c r="M188" s="171"/>
      <c r="N188" s="92"/>
      <c r="O188" s="92"/>
      <c r="P188" s="92"/>
      <c r="Q188" s="172"/>
      <c r="R188" s="176" t="str">
        <f>IFERROR(IF(COUNTIF(M188:Q188,M188)+COUNTIF(M188:Q188,N188)+COUNTIF(M188:Q188,O188)+COUNTIF(M188:Q188,P188)+COUNTIF(M188:Q188,Q188)-COUNT(M188:Q188)&lt;&gt;0,"學生班級重複",IF(COUNT(M188:Q188)=1,VLOOKUP(M188,'附件一之1-開班數'!$A$7:$B$66,2,0),IF(COUNT(M188:Q188)=2,VLOOKUP(M188,'附件一之1-開班數'!$A$7:$B$66,2,0)&amp;"、"&amp;VLOOKUP(N188,'附件一之1-開班數'!$A$7:$B$66,2,0),IF(COUNT(M188:Q188)=3,VLOOKUP(M188,'附件一之1-開班數'!$A$7:$B$66,2,0)&amp;"、"&amp;VLOOKUP(N188,'附件一之1-開班數'!$A$7:$B$66,2,0)&amp;"、"&amp;VLOOKUP(O188,'附件一之1-開班數'!$A$7:$B$66,2,0),IF(COUNT(M188:Q188)=4,VLOOKUP(M188,'附件一之1-開班數'!$A$7:$B$66,2,0)&amp;"、"&amp;VLOOKUP(N188,'附件一之1-開班數'!$A$7:$B$66,2,0)&amp;"、"&amp;VLOOKUP(O188,'附件一之1-開班數'!$A$7:$B$66,2,0)&amp;"、"&amp;VLOOKUP(P188,'附件一之1-開班數'!$A$7:$B$66,2,0),IF(COUNT(M188:Q188)=5,VLOOKUP(M188,'附件一之1-開班數'!$A$7:$B$66,2,0)&amp;"、"&amp;VLOOKUP(N188,'附件一之1-開班數'!$A$7:$B$66,2,0)&amp;"、"&amp;VLOOKUP(O188,'附件一之1-開班數'!$A$7:$B$66,2,0)&amp;"、"&amp;VLOOKUP(P188,'附件一之1-開班數'!$A$7:$B$66,2,0)&amp;"、"&amp;VLOOKUP(Q188,'附件一之1-開班數'!$A$7:$B$66,2,0),IF(D188="","","學生無班級"))))))),"有班級不存在,或跳格輸入")</f>
        <v/>
      </c>
      <c r="S188" s="10">
        <f t="shared" si="16"/>
        <v>1</v>
      </c>
      <c r="T188" s="10">
        <f t="shared" si="17"/>
        <v>1</v>
      </c>
      <c r="U188" s="10">
        <f t="shared" si="18"/>
        <v>1</v>
      </c>
      <c r="V188" s="10">
        <f t="shared" si="19"/>
        <v>1</v>
      </c>
      <c r="W188" s="10">
        <f t="shared" si="20"/>
        <v>3</v>
      </c>
      <c r="X188" s="10">
        <f t="shared" si="21"/>
        <v>3</v>
      </c>
      <c r="Y188" s="10">
        <f>IF(M188="",0,IF(K188=1,VLOOKUP(M188,'附件一之1-開班數'!$A$7:$V$66,7,FALSE),0))</f>
        <v>0</v>
      </c>
      <c r="Z188" s="10">
        <f>IF(N188="",0,IF(K188=1,VLOOKUP(N188,'附件一之1-開班數'!$A$7:$V$66,7,FALSE),0))</f>
        <v>0</v>
      </c>
      <c r="AA188" s="10">
        <f>IF(O188="",0,IF(K188=1,VLOOKUP(O188,'附件一之1-開班數'!$A$7:$V$66,7,FALSE),0))</f>
        <v>0</v>
      </c>
      <c r="AB188" s="10">
        <f>IF(P188="",0,IF(K188=1,VLOOKUP(P188,'附件一之1-開班數'!$A$7:$V$66,7,FALSE),0))</f>
        <v>0</v>
      </c>
      <c r="AC188" s="10">
        <f>IF(Q188="",0,IF(K188=1,VLOOKUP(Q188,'附件一之1-開班數'!$A$7:$V$66,7,FALSE),0))</f>
        <v>0</v>
      </c>
    </row>
    <row r="189" spans="1:29" x14ac:dyDescent="0.3">
      <c r="A189" s="128" t="str">
        <f t="shared" si="15"/>
        <v/>
      </c>
      <c r="B189" s="14"/>
      <c r="C189" s="14"/>
      <c r="D189" s="14"/>
      <c r="E189" s="14"/>
      <c r="F189" s="166"/>
      <c r="G189" s="173"/>
      <c r="H189" s="14"/>
      <c r="I189" s="14"/>
      <c r="J189" s="14"/>
      <c r="K189" s="166"/>
      <c r="L189" s="175"/>
      <c r="M189" s="171"/>
      <c r="N189" s="92"/>
      <c r="O189" s="92"/>
      <c r="P189" s="92"/>
      <c r="Q189" s="172"/>
      <c r="R189" s="176" t="str">
        <f>IFERROR(IF(COUNTIF(M189:Q189,M189)+COUNTIF(M189:Q189,N189)+COUNTIF(M189:Q189,O189)+COUNTIF(M189:Q189,P189)+COUNTIF(M189:Q189,Q189)-COUNT(M189:Q189)&lt;&gt;0,"學生班級重複",IF(COUNT(M189:Q189)=1,VLOOKUP(M189,'附件一之1-開班數'!$A$7:$B$66,2,0),IF(COUNT(M189:Q189)=2,VLOOKUP(M189,'附件一之1-開班數'!$A$7:$B$66,2,0)&amp;"、"&amp;VLOOKUP(N189,'附件一之1-開班數'!$A$7:$B$66,2,0),IF(COUNT(M189:Q189)=3,VLOOKUP(M189,'附件一之1-開班數'!$A$7:$B$66,2,0)&amp;"、"&amp;VLOOKUP(N189,'附件一之1-開班數'!$A$7:$B$66,2,0)&amp;"、"&amp;VLOOKUP(O189,'附件一之1-開班數'!$A$7:$B$66,2,0),IF(COUNT(M189:Q189)=4,VLOOKUP(M189,'附件一之1-開班數'!$A$7:$B$66,2,0)&amp;"、"&amp;VLOOKUP(N189,'附件一之1-開班數'!$A$7:$B$66,2,0)&amp;"、"&amp;VLOOKUP(O189,'附件一之1-開班數'!$A$7:$B$66,2,0)&amp;"、"&amp;VLOOKUP(P189,'附件一之1-開班數'!$A$7:$B$66,2,0),IF(COUNT(M189:Q189)=5,VLOOKUP(M189,'附件一之1-開班數'!$A$7:$B$66,2,0)&amp;"、"&amp;VLOOKUP(N189,'附件一之1-開班數'!$A$7:$B$66,2,0)&amp;"、"&amp;VLOOKUP(O189,'附件一之1-開班數'!$A$7:$B$66,2,0)&amp;"、"&amp;VLOOKUP(P189,'附件一之1-開班數'!$A$7:$B$66,2,0)&amp;"、"&amp;VLOOKUP(Q189,'附件一之1-開班數'!$A$7:$B$66,2,0),IF(D189="","","學生無班級"))))))),"有班級不存在,或跳格輸入")</f>
        <v/>
      </c>
      <c r="S189" s="10">
        <f t="shared" si="16"/>
        <v>1</v>
      </c>
      <c r="T189" s="10">
        <f t="shared" si="17"/>
        <v>1</v>
      </c>
      <c r="U189" s="10">
        <f t="shared" si="18"/>
        <v>1</v>
      </c>
      <c r="V189" s="10">
        <f t="shared" si="19"/>
        <v>1</v>
      </c>
      <c r="W189" s="10">
        <f t="shared" si="20"/>
        <v>3</v>
      </c>
      <c r="X189" s="10">
        <f t="shared" si="21"/>
        <v>3</v>
      </c>
      <c r="Y189" s="10">
        <f>IF(M189="",0,IF(K189=1,VLOOKUP(M189,'附件一之1-開班數'!$A$7:$V$66,7,FALSE),0))</f>
        <v>0</v>
      </c>
      <c r="Z189" s="10">
        <f>IF(N189="",0,IF(K189=1,VLOOKUP(N189,'附件一之1-開班數'!$A$7:$V$66,7,FALSE),0))</f>
        <v>0</v>
      </c>
      <c r="AA189" s="10">
        <f>IF(O189="",0,IF(K189=1,VLOOKUP(O189,'附件一之1-開班數'!$A$7:$V$66,7,FALSE),0))</f>
        <v>0</v>
      </c>
      <c r="AB189" s="10">
        <f>IF(P189="",0,IF(K189=1,VLOOKUP(P189,'附件一之1-開班數'!$A$7:$V$66,7,FALSE),0))</f>
        <v>0</v>
      </c>
      <c r="AC189" s="10">
        <f>IF(Q189="",0,IF(K189=1,VLOOKUP(Q189,'附件一之1-開班數'!$A$7:$V$66,7,FALSE),0))</f>
        <v>0</v>
      </c>
    </row>
    <row r="190" spans="1:29" x14ac:dyDescent="0.3">
      <c r="A190" s="128" t="str">
        <f t="shared" si="15"/>
        <v/>
      </c>
      <c r="B190" s="14"/>
      <c r="C190" s="14"/>
      <c r="D190" s="14"/>
      <c r="E190" s="14"/>
      <c r="F190" s="166"/>
      <c r="G190" s="173"/>
      <c r="H190" s="14"/>
      <c r="I190" s="14"/>
      <c r="J190" s="14"/>
      <c r="K190" s="166"/>
      <c r="L190" s="175"/>
      <c r="M190" s="171"/>
      <c r="N190" s="92"/>
      <c r="O190" s="92"/>
      <c r="P190" s="92"/>
      <c r="Q190" s="172"/>
      <c r="R190" s="176" t="str">
        <f>IFERROR(IF(COUNTIF(M190:Q190,M190)+COUNTIF(M190:Q190,N190)+COUNTIF(M190:Q190,O190)+COUNTIF(M190:Q190,P190)+COUNTIF(M190:Q190,Q190)-COUNT(M190:Q190)&lt;&gt;0,"學生班級重複",IF(COUNT(M190:Q190)=1,VLOOKUP(M190,'附件一之1-開班數'!$A$7:$B$66,2,0),IF(COUNT(M190:Q190)=2,VLOOKUP(M190,'附件一之1-開班數'!$A$7:$B$66,2,0)&amp;"、"&amp;VLOOKUP(N190,'附件一之1-開班數'!$A$7:$B$66,2,0),IF(COUNT(M190:Q190)=3,VLOOKUP(M190,'附件一之1-開班數'!$A$7:$B$66,2,0)&amp;"、"&amp;VLOOKUP(N190,'附件一之1-開班數'!$A$7:$B$66,2,0)&amp;"、"&amp;VLOOKUP(O190,'附件一之1-開班數'!$A$7:$B$66,2,0),IF(COUNT(M190:Q190)=4,VLOOKUP(M190,'附件一之1-開班數'!$A$7:$B$66,2,0)&amp;"、"&amp;VLOOKUP(N190,'附件一之1-開班數'!$A$7:$B$66,2,0)&amp;"、"&amp;VLOOKUP(O190,'附件一之1-開班數'!$A$7:$B$66,2,0)&amp;"、"&amp;VLOOKUP(P190,'附件一之1-開班數'!$A$7:$B$66,2,0),IF(COUNT(M190:Q190)=5,VLOOKUP(M190,'附件一之1-開班數'!$A$7:$B$66,2,0)&amp;"、"&amp;VLOOKUP(N190,'附件一之1-開班數'!$A$7:$B$66,2,0)&amp;"、"&amp;VLOOKUP(O190,'附件一之1-開班數'!$A$7:$B$66,2,0)&amp;"、"&amp;VLOOKUP(P190,'附件一之1-開班數'!$A$7:$B$66,2,0)&amp;"、"&amp;VLOOKUP(Q190,'附件一之1-開班數'!$A$7:$B$66,2,0),IF(D190="","","學生無班級"))))))),"有班級不存在,或跳格輸入")</f>
        <v/>
      </c>
      <c r="S190" s="10">
        <f t="shared" si="16"/>
        <v>1</v>
      </c>
      <c r="T190" s="10">
        <f t="shared" si="17"/>
        <v>1</v>
      </c>
      <c r="U190" s="10">
        <f t="shared" si="18"/>
        <v>1</v>
      </c>
      <c r="V190" s="10">
        <f t="shared" si="19"/>
        <v>1</v>
      </c>
      <c r="W190" s="10">
        <f t="shared" si="20"/>
        <v>3</v>
      </c>
      <c r="X190" s="10">
        <f t="shared" si="21"/>
        <v>3</v>
      </c>
      <c r="Y190" s="10">
        <f>IF(M190="",0,IF(K190=1,VLOOKUP(M190,'附件一之1-開班數'!$A$7:$V$66,7,FALSE),0))</f>
        <v>0</v>
      </c>
      <c r="Z190" s="10">
        <f>IF(N190="",0,IF(K190=1,VLOOKUP(N190,'附件一之1-開班數'!$A$7:$V$66,7,FALSE),0))</f>
        <v>0</v>
      </c>
      <c r="AA190" s="10">
        <f>IF(O190="",0,IF(K190=1,VLOOKUP(O190,'附件一之1-開班數'!$A$7:$V$66,7,FALSE),0))</f>
        <v>0</v>
      </c>
      <c r="AB190" s="10">
        <f>IF(P190="",0,IF(K190=1,VLOOKUP(P190,'附件一之1-開班數'!$A$7:$V$66,7,FALSE),0))</f>
        <v>0</v>
      </c>
      <c r="AC190" s="10">
        <f>IF(Q190="",0,IF(K190=1,VLOOKUP(Q190,'附件一之1-開班數'!$A$7:$V$66,7,FALSE),0))</f>
        <v>0</v>
      </c>
    </row>
    <row r="191" spans="1:29" x14ac:dyDescent="0.3">
      <c r="A191" s="128" t="str">
        <f t="shared" si="15"/>
        <v/>
      </c>
      <c r="B191" s="14"/>
      <c r="C191" s="14"/>
      <c r="D191" s="14"/>
      <c r="E191" s="14"/>
      <c r="F191" s="166"/>
      <c r="G191" s="173"/>
      <c r="H191" s="14"/>
      <c r="I191" s="14"/>
      <c r="J191" s="14"/>
      <c r="K191" s="166"/>
      <c r="L191" s="175"/>
      <c r="M191" s="171"/>
      <c r="N191" s="92"/>
      <c r="O191" s="92"/>
      <c r="P191" s="92"/>
      <c r="Q191" s="172"/>
      <c r="R191" s="176" t="str">
        <f>IFERROR(IF(COUNTIF(M191:Q191,M191)+COUNTIF(M191:Q191,N191)+COUNTIF(M191:Q191,O191)+COUNTIF(M191:Q191,P191)+COUNTIF(M191:Q191,Q191)-COUNT(M191:Q191)&lt;&gt;0,"學生班級重複",IF(COUNT(M191:Q191)=1,VLOOKUP(M191,'附件一之1-開班數'!$A$7:$B$66,2,0),IF(COUNT(M191:Q191)=2,VLOOKUP(M191,'附件一之1-開班數'!$A$7:$B$66,2,0)&amp;"、"&amp;VLOOKUP(N191,'附件一之1-開班數'!$A$7:$B$66,2,0),IF(COUNT(M191:Q191)=3,VLOOKUP(M191,'附件一之1-開班數'!$A$7:$B$66,2,0)&amp;"、"&amp;VLOOKUP(N191,'附件一之1-開班數'!$A$7:$B$66,2,0)&amp;"、"&amp;VLOOKUP(O191,'附件一之1-開班數'!$A$7:$B$66,2,0),IF(COUNT(M191:Q191)=4,VLOOKUP(M191,'附件一之1-開班數'!$A$7:$B$66,2,0)&amp;"、"&amp;VLOOKUP(N191,'附件一之1-開班數'!$A$7:$B$66,2,0)&amp;"、"&amp;VLOOKUP(O191,'附件一之1-開班數'!$A$7:$B$66,2,0)&amp;"、"&amp;VLOOKUP(P191,'附件一之1-開班數'!$A$7:$B$66,2,0),IF(COUNT(M191:Q191)=5,VLOOKUP(M191,'附件一之1-開班數'!$A$7:$B$66,2,0)&amp;"、"&amp;VLOOKUP(N191,'附件一之1-開班數'!$A$7:$B$66,2,0)&amp;"、"&amp;VLOOKUP(O191,'附件一之1-開班數'!$A$7:$B$66,2,0)&amp;"、"&amp;VLOOKUP(P191,'附件一之1-開班數'!$A$7:$B$66,2,0)&amp;"、"&amp;VLOOKUP(Q191,'附件一之1-開班數'!$A$7:$B$66,2,0),IF(D191="","","學生無班級"))))))),"有班級不存在,或跳格輸入")</f>
        <v/>
      </c>
      <c r="S191" s="10">
        <f t="shared" si="16"/>
        <v>1</v>
      </c>
      <c r="T191" s="10">
        <f t="shared" si="17"/>
        <v>1</v>
      </c>
      <c r="U191" s="10">
        <f t="shared" si="18"/>
        <v>1</v>
      </c>
      <c r="V191" s="10">
        <f t="shared" si="19"/>
        <v>1</v>
      </c>
      <c r="W191" s="10">
        <f t="shared" si="20"/>
        <v>3</v>
      </c>
      <c r="X191" s="10">
        <f t="shared" si="21"/>
        <v>3</v>
      </c>
      <c r="Y191" s="10">
        <f>IF(M191="",0,IF(K191=1,VLOOKUP(M191,'附件一之1-開班數'!$A$7:$V$66,7,FALSE),0))</f>
        <v>0</v>
      </c>
      <c r="Z191" s="10">
        <f>IF(N191="",0,IF(K191=1,VLOOKUP(N191,'附件一之1-開班數'!$A$7:$V$66,7,FALSE),0))</f>
        <v>0</v>
      </c>
      <c r="AA191" s="10">
        <f>IF(O191="",0,IF(K191=1,VLOOKUP(O191,'附件一之1-開班數'!$A$7:$V$66,7,FALSE),0))</f>
        <v>0</v>
      </c>
      <c r="AB191" s="10">
        <f>IF(P191="",0,IF(K191=1,VLOOKUP(P191,'附件一之1-開班數'!$A$7:$V$66,7,FALSE),0))</f>
        <v>0</v>
      </c>
      <c r="AC191" s="10">
        <f>IF(Q191="",0,IF(K191=1,VLOOKUP(Q191,'附件一之1-開班數'!$A$7:$V$66,7,FALSE),0))</f>
        <v>0</v>
      </c>
    </row>
    <row r="192" spans="1:29" x14ac:dyDescent="0.3">
      <c r="A192" s="128" t="str">
        <f t="shared" si="15"/>
        <v/>
      </c>
      <c r="B192" s="14"/>
      <c r="C192" s="14"/>
      <c r="D192" s="14"/>
      <c r="E192" s="14"/>
      <c r="F192" s="166"/>
      <c r="G192" s="173"/>
      <c r="H192" s="14"/>
      <c r="I192" s="14"/>
      <c r="J192" s="14"/>
      <c r="K192" s="166"/>
      <c r="L192" s="175"/>
      <c r="M192" s="171"/>
      <c r="N192" s="92"/>
      <c r="O192" s="92"/>
      <c r="P192" s="92"/>
      <c r="Q192" s="172"/>
      <c r="R192" s="176" t="str">
        <f>IFERROR(IF(COUNTIF(M192:Q192,M192)+COUNTIF(M192:Q192,N192)+COUNTIF(M192:Q192,O192)+COUNTIF(M192:Q192,P192)+COUNTIF(M192:Q192,Q192)-COUNT(M192:Q192)&lt;&gt;0,"學生班級重複",IF(COUNT(M192:Q192)=1,VLOOKUP(M192,'附件一之1-開班數'!$A$7:$B$66,2,0),IF(COUNT(M192:Q192)=2,VLOOKUP(M192,'附件一之1-開班數'!$A$7:$B$66,2,0)&amp;"、"&amp;VLOOKUP(N192,'附件一之1-開班數'!$A$7:$B$66,2,0),IF(COUNT(M192:Q192)=3,VLOOKUP(M192,'附件一之1-開班數'!$A$7:$B$66,2,0)&amp;"、"&amp;VLOOKUP(N192,'附件一之1-開班數'!$A$7:$B$66,2,0)&amp;"、"&amp;VLOOKUP(O192,'附件一之1-開班數'!$A$7:$B$66,2,0),IF(COUNT(M192:Q192)=4,VLOOKUP(M192,'附件一之1-開班數'!$A$7:$B$66,2,0)&amp;"、"&amp;VLOOKUP(N192,'附件一之1-開班數'!$A$7:$B$66,2,0)&amp;"、"&amp;VLOOKUP(O192,'附件一之1-開班數'!$A$7:$B$66,2,0)&amp;"、"&amp;VLOOKUP(P192,'附件一之1-開班數'!$A$7:$B$66,2,0),IF(COUNT(M192:Q192)=5,VLOOKUP(M192,'附件一之1-開班數'!$A$7:$B$66,2,0)&amp;"、"&amp;VLOOKUP(N192,'附件一之1-開班數'!$A$7:$B$66,2,0)&amp;"、"&amp;VLOOKUP(O192,'附件一之1-開班數'!$A$7:$B$66,2,0)&amp;"、"&amp;VLOOKUP(P192,'附件一之1-開班數'!$A$7:$B$66,2,0)&amp;"、"&amp;VLOOKUP(Q192,'附件一之1-開班數'!$A$7:$B$66,2,0),IF(D192="","","學生無班級"))))))),"有班級不存在,或跳格輸入")</f>
        <v/>
      </c>
      <c r="S192" s="10">
        <f t="shared" si="16"/>
        <v>1</v>
      </c>
      <c r="T192" s="10">
        <f t="shared" si="17"/>
        <v>1</v>
      </c>
      <c r="U192" s="10">
        <f t="shared" si="18"/>
        <v>1</v>
      </c>
      <c r="V192" s="10">
        <f t="shared" si="19"/>
        <v>1</v>
      </c>
      <c r="W192" s="10">
        <f t="shared" si="20"/>
        <v>3</v>
      </c>
      <c r="X192" s="10">
        <f t="shared" si="21"/>
        <v>3</v>
      </c>
      <c r="Y192" s="10">
        <f>IF(M192="",0,IF(K192=1,VLOOKUP(M192,'附件一之1-開班數'!$A$7:$V$66,7,FALSE),0))</f>
        <v>0</v>
      </c>
      <c r="Z192" s="10">
        <f>IF(N192="",0,IF(K192=1,VLOOKUP(N192,'附件一之1-開班數'!$A$7:$V$66,7,FALSE),0))</f>
        <v>0</v>
      </c>
      <c r="AA192" s="10">
        <f>IF(O192="",0,IF(K192=1,VLOOKUP(O192,'附件一之1-開班數'!$A$7:$V$66,7,FALSE),0))</f>
        <v>0</v>
      </c>
      <c r="AB192" s="10">
        <f>IF(P192="",0,IF(K192=1,VLOOKUP(P192,'附件一之1-開班數'!$A$7:$V$66,7,FALSE),0))</f>
        <v>0</v>
      </c>
      <c r="AC192" s="10">
        <f>IF(Q192="",0,IF(K192=1,VLOOKUP(Q192,'附件一之1-開班數'!$A$7:$V$66,7,FALSE),0))</f>
        <v>0</v>
      </c>
    </row>
    <row r="193" spans="1:29" x14ac:dyDescent="0.3">
      <c r="A193" s="128" t="str">
        <f t="shared" si="15"/>
        <v/>
      </c>
      <c r="B193" s="14"/>
      <c r="C193" s="14"/>
      <c r="D193" s="14"/>
      <c r="E193" s="14"/>
      <c r="F193" s="166"/>
      <c r="G193" s="173"/>
      <c r="H193" s="14"/>
      <c r="I193" s="14"/>
      <c r="J193" s="14"/>
      <c r="K193" s="166"/>
      <c r="L193" s="175"/>
      <c r="M193" s="171"/>
      <c r="N193" s="92"/>
      <c r="O193" s="92"/>
      <c r="P193" s="92"/>
      <c r="Q193" s="172"/>
      <c r="R193" s="176" t="str">
        <f>IFERROR(IF(COUNTIF(M193:Q193,M193)+COUNTIF(M193:Q193,N193)+COUNTIF(M193:Q193,O193)+COUNTIF(M193:Q193,P193)+COUNTIF(M193:Q193,Q193)-COUNT(M193:Q193)&lt;&gt;0,"學生班級重複",IF(COUNT(M193:Q193)=1,VLOOKUP(M193,'附件一之1-開班數'!$A$7:$B$66,2,0),IF(COUNT(M193:Q193)=2,VLOOKUP(M193,'附件一之1-開班數'!$A$7:$B$66,2,0)&amp;"、"&amp;VLOOKUP(N193,'附件一之1-開班數'!$A$7:$B$66,2,0),IF(COUNT(M193:Q193)=3,VLOOKUP(M193,'附件一之1-開班數'!$A$7:$B$66,2,0)&amp;"、"&amp;VLOOKUP(N193,'附件一之1-開班數'!$A$7:$B$66,2,0)&amp;"、"&amp;VLOOKUP(O193,'附件一之1-開班數'!$A$7:$B$66,2,0),IF(COUNT(M193:Q193)=4,VLOOKUP(M193,'附件一之1-開班數'!$A$7:$B$66,2,0)&amp;"、"&amp;VLOOKUP(N193,'附件一之1-開班數'!$A$7:$B$66,2,0)&amp;"、"&amp;VLOOKUP(O193,'附件一之1-開班數'!$A$7:$B$66,2,0)&amp;"、"&amp;VLOOKUP(P193,'附件一之1-開班數'!$A$7:$B$66,2,0),IF(COUNT(M193:Q193)=5,VLOOKUP(M193,'附件一之1-開班數'!$A$7:$B$66,2,0)&amp;"、"&amp;VLOOKUP(N193,'附件一之1-開班數'!$A$7:$B$66,2,0)&amp;"、"&amp;VLOOKUP(O193,'附件一之1-開班數'!$A$7:$B$66,2,0)&amp;"、"&amp;VLOOKUP(P193,'附件一之1-開班數'!$A$7:$B$66,2,0)&amp;"、"&amp;VLOOKUP(Q193,'附件一之1-開班數'!$A$7:$B$66,2,0),IF(D193="","","學生無班級"))))))),"有班級不存在,或跳格輸入")</f>
        <v/>
      </c>
      <c r="S193" s="10">
        <f t="shared" si="16"/>
        <v>1</v>
      </c>
      <c r="T193" s="10">
        <f t="shared" si="17"/>
        <v>1</v>
      </c>
      <c r="U193" s="10">
        <f t="shared" si="18"/>
        <v>1</v>
      </c>
      <c r="V193" s="10">
        <f t="shared" si="19"/>
        <v>1</v>
      </c>
      <c r="W193" s="10">
        <f t="shared" si="20"/>
        <v>3</v>
      </c>
      <c r="X193" s="10">
        <f t="shared" si="21"/>
        <v>3</v>
      </c>
      <c r="Y193" s="10">
        <f>IF(M193="",0,IF(K193=1,VLOOKUP(M193,'附件一之1-開班數'!$A$7:$V$66,7,FALSE),0))</f>
        <v>0</v>
      </c>
      <c r="Z193" s="10">
        <f>IF(N193="",0,IF(K193=1,VLOOKUP(N193,'附件一之1-開班數'!$A$7:$V$66,7,FALSE),0))</f>
        <v>0</v>
      </c>
      <c r="AA193" s="10">
        <f>IF(O193="",0,IF(K193=1,VLOOKUP(O193,'附件一之1-開班數'!$A$7:$V$66,7,FALSE),0))</f>
        <v>0</v>
      </c>
      <c r="AB193" s="10">
        <f>IF(P193="",0,IF(K193=1,VLOOKUP(P193,'附件一之1-開班數'!$A$7:$V$66,7,FALSE),0))</f>
        <v>0</v>
      </c>
      <c r="AC193" s="10">
        <f>IF(Q193="",0,IF(K193=1,VLOOKUP(Q193,'附件一之1-開班數'!$A$7:$V$66,7,FALSE),0))</f>
        <v>0</v>
      </c>
    </row>
    <row r="194" spans="1:29" x14ac:dyDescent="0.3">
      <c r="A194" s="128" t="str">
        <f t="shared" si="15"/>
        <v/>
      </c>
      <c r="B194" s="14"/>
      <c r="C194" s="14"/>
      <c r="D194" s="14"/>
      <c r="E194" s="14"/>
      <c r="F194" s="166"/>
      <c r="G194" s="173"/>
      <c r="H194" s="14"/>
      <c r="I194" s="14"/>
      <c r="J194" s="14"/>
      <c r="K194" s="166"/>
      <c r="L194" s="175"/>
      <c r="M194" s="171"/>
      <c r="N194" s="92"/>
      <c r="O194" s="92"/>
      <c r="P194" s="92"/>
      <c r="Q194" s="172"/>
      <c r="R194" s="176" t="str">
        <f>IFERROR(IF(COUNTIF(M194:Q194,M194)+COUNTIF(M194:Q194,N194)+COUNTIF(M194:Q194,O194)+COUNTIF(M194:Q194,P194)+COUNTIF(M194:Q194,Q194)-COUNT(M194:Q194)&lt;&gt;0,"學生班級重複",IF(COUNT(M194:Q194)=1,VLOOKUP(M194,'附件一之1-開班數'!$A$7:$B$66,2,0),IF(COUNT(M194:Q194)=2,VLOOKUP(M194,'附件一之1-開班數'!$A$7:$B$66,2,0)&amp;"、"&amp;VLOOKUP(N194,'附件一之1-開班數'!$A$7:$B$66,2,0),IF(COUNT(M194:Q194)=3,VLOOKUP(M194,'附件一之1-開班數'!$A$7:$B$66,2,0)&amp;"、"&amp;VLOOKUP(N194,'附件一之1-開班數'!$A$7:$B$66,2,0)&amp;"、"&amp;VLOOKUP(O194,'附件一之1-開班數'!$A$7:$B$66,2,0),IF(COUNT(M194:Q194)=4,VLOOKUP(M194,'附件一之1-開班數'!$A$7:$B$66,2,0)&amp;"、"&amp;VLOOKUP(N194,'附件一之1-開班數'!$A$7:$B$66,2,0)&amp;"、"&amp;VLOOKUP(O194,'附件一之1-開班數'!$A$7:$B$66,2,0)&amp;"、"&amp;VLOOKUP(P194,'附件一之1-開班數'!$A$7:$B$66,2,0),IF(COUNT(M194:Q194)=5,VLOOKUP(M194,'附件一之1-開班數'!$A$7:$B$66,2,0)&amp;"、"&amp;VLOOKUP(N194,'附件一之1-開班數'!$A$7:$B$66,2,0)&amp;"、"&amp;VLOOKUP(O194,'附件一之1-開班數'!$A$7:$B$66,2,0)&amp;"、"&amp;VLOOKUP(P194,'附件一之1-開班數'!$A$7:$B$66,2,0)&amp;"、"&amp;VLOOKUP(Q194,'附件一之1-開班數'!$A$7:$B$66,2,0),IF(D194="","","學生無班級"))))))),"有班級不存在,或跳格輸入")</f>
        <v/>
      </c>
      <c r="S194" s="10">
        <f t="shared" si="16"/>
        <v>1</v>
      </c>
      <c r="T194" s="10">
        <f t="shared" si="17"/>
        <v>1</v>
      </c>
      <c r="U194" s="10">
        <f t="shared" si="18"/>
        <v>1</v>
      </c>
      <c r="V194" s="10">
        <f t="shared" si="19"/>
        <v>1</v>
      </c>
      <c r="W194" s="10">
        <f t="shared" si="20"/>
        <v>3</v>
      </c>
      <c r="X194" s="10">
        <f t="shared" si="21"/>
        <v>3</v>
      </c>
      <c r="Y194" s="10">
        <f>IF(M194="",0,IF(K194=1,VLOOKUP(M194,'附件一之1-開班數'!$A$7:$V$66,7,FALSE),0))</f>
        <v>0</v>
      </c>
      <c r="Z194" s="10">
        <f>IF(N194="",0,IF(K194=1,VLOOKUP(N194,'附件一之1-開班數'!$A$7:$V$66,7,FALSE),0))</f>
        <v>0</v>
      </c>
      <c r="AA194" s="10">
        <f>IF(O194="",0,IF(K194=1,VLOOKUP(O194,'附件一之1-開班數'!$A$7:$V$66,7,FALSE),0))</f>
        <v>0</v>
      </c>
      <c r="AB194" s="10">
        <f>IF(P194="",0,IF(K194=1,VLOOKUP(P194,'附件一之1-開班數'!$A$7:$V$66,7,FALSE),0))</f>
        <v>0</v>
      </c>
      <c r="AC194" s="10">
        <f>IF(Q194="",0,IF(K194=1,VLOOKUP(Q194,'附件一之1-開班數'!$A$7:$V$66,7,FALSE),0))</f>
        <v>0</v>
      </c>
    </row>
    <row r="195" spans="1:29" x14ac:dyDescent="0.3">
      <c r="A195" s="128" t="str">
        <f t="shared" si="15"/>
        <v/>
      </c>
      <c r="B195" s="14"/>
      <c r="C195" s="14"/>
      <c r="D195" s="14"/>
      <c r="E195" s="14"/>
      <c r="F195" s="166"/>
      <c r="G195" s="173"/>
      <c r="H195" s="14"/>
      <c r="I195" s="14"/>
      <c r="J195" s="14"/>
      <c r="K195" s="166"/>
      <c r="L195" s="175"/>
      <c r="M195" s="171"/>
      <c r="N195" s="92"/>
      <c r="O195" s="92"/>
      <c r="P195" s="92"/>
      <c r="Q195" s="172"/>
      <c r="R195" s="176" t="str">
        <f>IFERROR(IF(COUNTIF(M195:Q195,M195)+COUNTIF(M195:Q195,N195)+COUNTIF(M195:Q195,O195)+COUNTIF(M195:Q195,P195)+COUNTIF(M195:Q195,Q195)-COUNT(M195:Q195)&lt;&gt;0,"學生班級重複",IF(COUNT(M195:Q195)=1,VLOOKUP(M195,'附件一之1-開班數'!$A$7:$B$66,2,0),IF(COUNT(M195:Q195)=2,VLOOKUP(M195,'附件一之1-開班數'!$A$7:$B$66,2,0)&amp;"、"&amp;VLOOKUP(N195,'附件一之1-開班數'!$A$7:$B$66,2,0),IF(COUNT(M195:Q195)=3,VLOOKUP(M195,'附件一之1-開班數'!$A$7:$B$66,2,0)&amp;"、"&amp;VLOOKUP(N195,'附件一之1-開班數'!$A$7:$B$66,2,0)&amp;"、"&amp;VLOOKUP(O195,'附件一之1-開班數'!$A$7:$B$66,2,0),IF(COUNT(M195:Q195)=4,VLOOKUP(M195,'附件一之1-開班數'!$A$7:$B$66,2,0)&amp;"、"&amp;VLOOKUP(N195,'附件一之1-開班數'!$A$7:$B$66,2,0)&amp;"、"&amp;VLOOKUP(O195,'附件一之1-開班數'!$A$7:$B$66,2,0)&amp;"、"&amp;VLOOKUP(P195,'附件一之1-開班數'!$A$7:$B$66,2,0),IF(COUNT(M195:Q195)=5,VLOOKUP(M195,'附件一之1-開班數'!$A$7:$B$66,2,0)&amp;"、"&amp;VLOOKUP(N195,'附件一之1-開班數'!$A$7:$B$66,2,0)&amp;"、"&amp;VLOOKUP(O195,'附件一之1-開班數'!$A$7:$B$66,2,0)&amp;"、"&amp;VLOOKUP(P195,'附件一之1-開班數'!$A$7:$B$66,2,0)&amp;"、"&amp;VLOOKUP(Q195,'附件一之1-開班數'!$A$7:$B$66,2,0),IF(D195="","","學生無班級"))))))),"有班級不存在,或跳格輸入")</f>
        <v/>
      </c>
      <c r="S195" s="10">
        <f t="shared" si="16"/>
        <v>1</v>
      </c>
      <c r="T195" s="10">
        <f t="shared" si="17"/>
        <v>1</v>
      </c>
      <c r="U195" s="10">
        <f t="shared" si="18"/>
        <v>1</v>
      </c>
      <c r="V195" s="10">
        <f t="shared" si="19"/>
        <v>1</v>
      </c>
      <c r="W195" s="10">
        <f t="shared" si="20"/>
        <v>3</v>
      </c>
      <c r="X195" s="10">
        <f t="shared" si="21"/>
        <v>3</v>
      </c>
      <c r="Y195" s="10">
        <f>IF(M195="",0,IF(K195=1,VLOOKUP(M195,'附件一之1-開班數'!$A$7:$V$66,7,FALSE),0))</f>
        <v>0</v>
      </c>
      <c r="Z195" s="10">
        <f>IF(N195="",0,IF(K195=1,VLOOKUP(N195,'附件一之1-開班數'!$A$7:$V$66,7,FALSE),0))</f>
        <v>0</v>
      </c>
      <c r="AA195" s="10">
        <f>IF(O195="",0,IF(K195=1,VLOOKUP(O195,'附件一之1-開班數'!$A$7:$V$66,7,FALSE),0))</f>
        <v>0</v>
      </c>
      <c r="AB195" s="10">
        <f>IF(P195="",0,IF(K195=1,VLOOKUP(P195,'附件一之1-開班數'!$A$7:$V$66,7,FALSE),0))</f>
        <v>0</v>
      </c>
      <c r="AC195" s="10">
        <f>IF(Q195="",0,IF(K195=1,VLOOKUP(Q195,'附件一之1-開班數'!$A$7:$V$66,7,FALSE),0))</f>
        <v>0</v>
      </c>
    </row>
    <row r="196" spans="1:29" x14ac:dyDescent="0.3">
      <c r="A196" s="128" t="str">
        <f t="shared" si="15"/>
        <v/>
      </c>
      <c r="B196" s="14"/>
      <c r="C196" s="14"/>
      <c r="D196" s="14"/>
      <c r="E196" s="14"/>
      <c r="F196" s="166"/>
      <c r="G196" s="173"/>
      <c r="H196" s="14"/>
      <c r="I196" s="14"/>
      <c r="J196" s="14"/>
      <c r="K196" s="166"/>
      <c r="L196" s="175"/>
      <c r="M196" s="171"/>
      <c r="N196" s="92"/>
      <c r="O196" s="92"/>
      <c r="P196" s="92"/>
      <c r="Q196" s="172"/>
      <c r="R196" s="176" t="str">
        <f>IFERROR(IF(COUNTIF(M196:Q196,M196)+COUNTIF(M196:Q196,N196)+COUNTIF(M196:Q196,O196)+COUNTIF(M196:Q196,P196)+COUNTIF(M196:Q196,Q196)-COUNT(M196:Q196)&lt;&gt;0,"學生班級重複",IF(COUNT(M196:Q196)=1,VLOOKUP(M196,'附件一之1-開班數'!$A$7:$B$66,2,0),IF(COUNT(M196:Q196)=2,VLOOKUP(M196,'附件一之1-開班數'!$A$7:$B$66,2,0)&amp;"、"&amp;VLOOKUP(N196,'附件一之1-開班數'!$A$7:$B$66,2,0),IF(COUNT(M196:Q196)=3,VLOOKUP(M196,'附件一之1-開班數'!$A$7:$B$66,2,0)&amp;"、"&amp;VLOOKUP(N196,'附件一之1-開班數'!$A$7:$B$66,2,0)&amp;"、"&amp;VLOOKUP(O196,'附件一之1-開班數'!$A$7:$B$66,2,0),IF(COUNT(M196:Q196)=4,VLOOKUP(M196,'附件一之1-開班數'!$A$7:$B$66,2,0)&amp;"、"&amp;VLOOKUP(N196,'附件一之1-開班數'!$A$7:$B$66,2,0)&amp;"、"&amp;VLOOKUP(O196,'附件一之1-開班數'!$A$7:$B$66,2,0)&amp;"、"&amp;VLOOKUP(P196,'附件一之1-開班數'!$A$7:$B$66,2,0),IF(COUNT(M196:Q196)=5,VLOOKUP(M196,'附件一之1-開班數'!$A$7:$B$66,2,0)&amp;"、"&amp;VLOOKUP(N196,'附件一之1-開班數'!$A$7:$B$66,2,0)&amp;"、"&amp;VLOOKUP(O196,'附件一之1-開班數'!$A$7:$B$66,2,0)&amp;"、"&amp;VLOOKUP(P196,'附件一之1-開班數'!$A$7:$B$66,2,0)&amp;"、"&amp;VLOOKUP(Q196,'附件一之1-開班數'!$A$7:$B$66,2,0),IF(D196="","","學生無班級"))))))),"有班級不存在,或跳格輸入")</f>
        <v/>
      </c>
      <c r="S196" s="10">
        <f t="shared" si="16"/>
        <v>1</v>
      </c>
      <c r="T196" s="10">
        <f t="shared" si="17"/>
        <v>1</v>
      </c>
      <c r="U196" s="10">
        <f t="shared" si="18"/>
        <v>1</v>
      </c>
      <c r="V196" s="10">
        <f t="shared" si="19"/>
        <v>1</v>
      </c>
      <c r="W196" s="10">
        <f t="shared" si="20"/>
        <v>3</v>
      </c>
      <c r="X196" s="10">
        <f t="shared" si="21"/>
        <v>3</v>
      </c>
      <c r="Y196" s="10">
        <f>IF(M196="",0,IF(K196=1,VLOOKUP(M196,'附件一之1-開班數'!$A$7:$V$66,7,FALSE),0))</f>
        <v>0</v>
      </c>
      <c r="Z196" s="10">
        <f>IF(N196="",0,IF(K196=1,VLOOKUP(N196,'附件一之1-開班數'!$A$7:$V$66,7,FALSE),0))</f>
        <v>0</v>
      </c>
      <c r="AA196" s="10">
        <f>IF(O196="",0,IF(K196=1,VLOOKUP(O196,'附件一之1-開班數'!$A$7:$V$66,7,FALSE),0))</f>
        <v>0</v>
      </c>
      <c r="AB196" s="10">
        <f>IF(P196="",0,IF(K196=1,VLOOKUP(P196,'附件一之1-開班數'!$A$7:$V$66,7,FALSE),0))</f>
        <v>0</v>
      </c>
      <c r="AC196" s="10">
        <f>IF(Q196="",0,IF(K196=1,VLOOKUP(Q196,'附件一之1-開班數'!$A$7:$V$66,7,FALSE),0))</f>
        <v>0</v>
      </c>
    </row>
    <row r="197" spans="1:29" x14ac:dyDescent="0.3">
      <c r="A197" s="128" t="str">
        <f t="shared" si="15"/>
        <v/>
      </c>
      <c r="B197" s="14"/>
      <c r="C197" s="14"/>
      <c r="D197" s="14"/>
      <c r="E197" s="14"/>
      <c r="F197" s="166"/>
      <c r="G197" s="173"/>
      <c r="H197" s="14"/>
      <c r="I197" s="14"/>
      <c r="J197" s="14"/>
      <c r="K197" s="166"/>
      <c r="L197" s="175"/>
      <c r="M197" s="171"/>
      <c r="N197" s="92"/>
      <c r="O197" s="92"/>
      <c r="P197" s="92"/>
      <c r="Q197" s="172"/>
      <c r="R197" s="176" t="str">
        <f>IFERROR(IF(COUNTIF(M197:Q197,M197)+COUNTIF(M197:Q197,N197)+COUNTIF(M197:Q197,O197)+COUNTIF(M197:Q197,P197)+COUNTIF(M197:Q197,Q197)-COUNT(M197:Q197)&lt;&gt;0,"學生班級重複",IF(COUNT(M197:Q197)=1,VLOOKUP(M197,'附件一之1-開班數'!$A$7:$B$66,2,0),IF(COUNT(M197:Q197)=2,VLOOKUP(M197,'附件一之1-開班數'!$A$7:$B$66,2,0)&amp;"、"&amp;VLOOKUP(N197,'附件一之1-開班數'!$A$7:$B$66,2,0),IF(COUNT(M197:Q197)=3,VLOOKUP(M197,'附件一之1-開班數'!$A$7:$B$66,2,0)&amp;"、"&amp;VLOOKUP(N197,'附件一之1-開班數'!$A$7:$B$66,2,0)&amp;"、"&amp;VLOOKUP(O197,'附件一之1-開班數'!$A$7:$B$66,2,0),IF(COUNT(M197:Q197)=4,VLOOKUP(M197,'附件一之1-開班數'!$A$7:$B$66,2,0)&amp;"、"&amp;VLOOKUP(N197,'附件一之1-開班數'!$A$7:$B$66,2,0)&amp;"、"&amp;VLOOKUP(O197,'附件一之1-開班數'!$A$7:$B$66,2,0)&amp;"、"&amp;VLOOKUP(P197,'附件一之1-開班數'!$A$7:$B$66,2,0),IF(COUNT(M197:Q197)=5,VLOOKUP(M197,'附件一之1-開班數'!$A$7:$B$66,2,0)&amp;"、"&amp;VLOOKUP(N197,'附件一之1-開班數'!$A$7:$B$66,2,0)&amp;"、"&amp;VLOOKUP(O197,'附件一之1-開班數'!$A$7:$B$66,2,0)&amp;"、"&amp;VLOOKUP(P197,'附件一之1-開班數'!$A$7:$B$66,2,0)&amp;"、"&amp;VLOOKUP(Q197,'附件一之1-開班數'!$A$7:$B$66,2,0),IF(D197="","","學生無班級"))))))),"有班級不存在,或跳格輸入")</f>
        <v/>
      </c>
      <c r="S197" s="10">
        <f t="shared" si="16"/>
        <v>1</v>
      </c>
      <c r="T197" s="10">
        <f t="shared" si="17"/>
        <v>1</v>
      </c>
      <c r="U197" s="10">
        <f t="shared" si="18"/>
        <v>1</v>
      </c>
      <c r="V197" s="10">
        <f t="shared" si="19"/>
        <v>1</v>
      </c>
      <c r="W197" s="10">
        <f t="shared" si="20"/>
        <v>3</v>
      </c>
      <c r="X197" s="10">
        <f t="shared" si="21"/>
        <v>3</v>
      </c>
      <c r="Y197" s="10">
        <f>IF(M197="",0,IF(K197=1,VLOOKUP(M197,'附件一之1-開班數'!$A$7:$V$66,7,FALSE),0))</f>
        <v>0</v>
      </c>
      <c r="Z197" s="10">
        <f>IF(N197="",0,IF(K197=1,VLOOKUP(N197,'附件一之1-開班數'!$A$7:$V$66,7,FALSE),0))</f>
        <v>0</v>
      </c>
      <c r="AA197" s="10">
        <f>IF(O197="",0,IF(K197=1,VLOOKUP(O197,'附件一之1-開班數'!$A$7:$V$66,7,FALSE),0))</f>
        <v>0</v>
      </c>
      <c r="AB197" s="10">
        <f>IF(P197="",0,IF(K197=1,VLOOKUP(P197,'附件一之1-開班數'!$A$7:$V$66,7,FALSE),0))</f>
        <v>0</v>
      </c>
      <c r="AC197" s="10">
        <f>IF(Q197="",0,IF(K197=1,VLOOKUP(Q197,'附件一之1-開班數'!$A$7:$V$66,7,FALSE),0))</f>
        <v>0</v>
      </c>
    </row>
    <row r="198" spans="1:29" x14ac:dyDescent="0.3">
      <c r="A198" s="128" t="str">
        <f t="shared" ref="A198:A261" si="22">IF(D198&lt;&gt;"",ROW()-5,"")</f>
        <v/>
      </c>
      <c r="B198" s="14"/>
      <c r="C198" s="14"/>
      <c r="D198" s="14"/>
      <c r="E198" s="14"/>
      <c r="F198" s="166"/>
      <c r="G198" s="173"/>
      <c r="H198" s="14"/>
      <c r="I198" s="14"/>
      <c r="J198" s="14"/>
      <c r="K198" s="166"/>
      <c r="L198" s="175"/>
      <c r="M198" s="171"/>
      <c r="N198" s="92"/>
      <c r="O198" s="92"/>
      <c r="P198" s="92"/>
      <c r="Q198" s="172"/>
      <c r="R198" s="176" t="str">
        <f>IFERROR(IF(COUNTIF(M198:Q198,M198)+COUNTIF(M198:Q198,N198)+COUNTIF(M198:Q198,O198)+COUNTIF(M198:Q198,P198)+COUNTIF(M198:Q198,Q198)-COUNT(M198:Q198)&lt;&gt;0,"學生班級重複",IF(COUNT(M198:Q198)=1,VLOOKUP(M198,'附件一之1-開班數'!$A$7:$B$66,2,0),IF(COUNT(M198:Q198)=2,VLOOKUP(M198,'附件一之1-開班數'!$A$7:$B$66,2,0)&amp;"、"&amp;VLOOKUP(N198,'附件一之1-開班數'!$A$7:$B$66,2,0),IF(COUNT(M198:Q198)=3,VLOOKUP(M198,'附件一之1-開班數'!$A$7:$B$66,2,0)&amp;"、"&amp;VLOOKUP(N198,'附件一之1-開班數'!$A$7:$B$66,2,0)&amp;"、"&amp;VLOOKUP(O198,'附件一之1-開班數'!$A$7:$B$66,2,0),IF(COUNT(M198:Q198)=4,VLOOKUP(M198,'附件一之1-開班數'!$A$7:$B$66,2,0)&amp;"、"&amp;VLOOKUP(N198,'附件一之1-開班數'!$A$7:$B$66,2,0)&amp;"、"&amp;VLOOKUP(O198,'附件一之1-開班數'!$A$7:$B$66,2,0)&amp;"、"&amp;VLOOKUP(P198,'附件一之1-開班數'!$A$7:$B$66,2,0),IF(COUNT(M198:Q198)=5,VLOOKUP(M198,'附件一之1-開班數'!$A$7:$B$66,2,0)&amp;"、"&amp;VLOOKUP(N198,'附件一之1-開班數'!$A$7:$B$66,2,0)&amp;"、"&amp;VLOOKUP(O198,'附件一之1-開班數'!$A$7:$B$66,2,0)&amp;"、"&amp;VLOOKUP(P198,'附件一之1-開班數'!$A$7:$B$66,2,0)&amp;"、"&amp;VLOOKUP(Q198,'附件一之1-開班數'!$A$7:$B$66,2,0),IF(D198="","","學生無班級"))))))),"有班級不存在,或跳格輸入")</f>
        <v/>
      </c>
      <c r="S198" s="10">
        <f t="shared" si="16"/>
        <v>1</v>
      </c>
      <c r="T198" s="10">
        <f t="shared" si="17"/>
        <v>1</v>
      </c>
      <c r="U198" s="10">
        <f t="shared" si="18"/>
        <v>1</v>
      </c>
      <c r="V198" s="10">
        <f t="shared" si="19"/>
        <v>1</v>
      </c>
      <c r="W198" s="10">
        <f t="shared" si="20"/>
        <v>3</v>
      </c>
      <c r="X198" s="10">
        <f t="shared" si="21"/>
        <v>3</v>
      </c>
      <c r="Y198" s="10">
        <f>IF(M198="",0,IF(K198=1,VLOOKUP(M198,'附件一之1-開班數'!$A$7:$V$66,7,FALSE),0))</f>
        <v>0</v>
      </c>
      <c r="Z198" s="10">
        <f>IF(N198="",0,IF(K198=1,VLOOKUP(N198,'附件一之1-開班數'!$A$7:$V$66,7,FALSE),0))</f>
        <v>0</v>
      </c>
      <c r="AA198" s="10">
        <f>IF(O198="",0,IF(K198=1,VLOOKUP(O198,'附件一之1-開班數'!$A$7:$V$66,7,FALSE),0))</f>
        <v>0</v>
      </c>
      <c r="AB198" s="10">
        <f>IF(P198="",0,IF(K198=1,VLOOKUP(P198,'附件一之1-開班數'!$A$7:$V$66,7,FALSE),0))</f>
        <v>0</v>
      </c>
      <c r="AC198" s="10">
        <f>IF(Q198="",0,IF(K198=1,VLOOKUP(Q198,'附件一之1-開班數'!$A$7:$V$66,7,FALSE),0))</f>
        <v>0</v>
      </c>
    </row>
    <row r="199" spans="1:29" x14ac:dyDescent="0.3">
      <c r="A199" s="128" t="str">
        <f t="shared" si="22"/>
        <v/>
      </c>
      <c r="B199" s="14"/>
      <c r="C199" s="14"/>
      <c r="D199" s="14"/>
      <c r="E199" s="14"/>
      <c r="F199" s="166"/>
      <c r="G199" s="173"/>
      <c r="H199" s="14"/>
      <c r="I199" s="14"/>
      <c r="J199" s="14"/>
      <c r="K199" s="166"/>
      <c r="L199" s="175"/>
      <c r="M199" s="171"/>
      <c r="N199" s="92"/>
      <c r="O199" s="92"/>
      <c r="P199" s="92"/>
      <c r="Q199" s="172"/>
      <c r="R199" s="176" t="str">
        <f>IFERROR(IF(COUNTIF(M199:Q199,M199)+COUNTIF(M199:Q199,N199)+COUNTIF(M199:Q199,O199)+COUNTIF(M199:Q199,P199)+COUNTIF(M199:Q199,Q199)-COUNT(M199:Q199)&lt;&gt;0,"學生班級重複",IF(COUNT(M199:Q199)=1,VLOOKUP(M199,'附件一之1-開班數'!$A$7:$B$66,2,0),IF(COUNT(M199:Q199)=2,VLOOKUP(M199,'附件一之1-開班數'!$A$7:$B$66,2,0)&amp;"、"&amp;VLOOKUP(N199,'附件一之1-開班數'!$A$7:$B$66,2,0),IF(COUNT(M199:Q199)=3,VLOOKUP(M199,'附件一之1-開班數'!$A$7:$B$66,2,0)&amp;"、"&amp;VLOOKUP(N199,'附件一之1-開班數'!$A$7:$B$66,2,0)&amp;"、"&amp;VLOOKUP(O199,'附件一之1-開班數'!$A$7:$B$66,2,0),IF(COUNT(M199:Q199)=4,VLOOKUP(M199,'附件一之1-開班數'!$A$7:$B$66,2,0)&amp;"、"&amp;VLOOKUP(N199,'附件一之1-開班數'!$A$7:$B$66,2,0)&amp;"、"&amp;VLOOKUP(O199,'附件一之1-開班數'!$A$7:$B$66,2,0)&amp;"、"&amp;VLOOKUP(P199,'附件一之1-開班數'!$A$7:$B$66,2,0),IF(COUNT(M199:Q199)=5,VLOOKUP(M199,'附件一之1-開班數'!$A$7:$B$66,2,0)&amp;"、"&amp;VLOOKUP(N199,'附件一之1-開班數'!$A$7:$B$66,2,0)&amp;"、"&amp;VLOOKUP(O199,'附件一之1-開班數'!$A$7:$B$66,2,0)&amp;"、"&amp;VLOOKUP(P199,'附件一之1-開班數'!$A$7:$B$66,2,0)&amp;"、"&amp;VLOOKUP(Q199,'附件一之1-開班數'!$A$7:$B$66,2,0),IF(D199="","","學生無班級"))))))),"有班級不存在,或跳格輸入")</f>
        <v/>
      </c>
      <c r="S199" s="10">
        <f t="shared" ref="S199:S262" si="23">IF(COUNTA(D199,E199:F199)=0,1,IF(AND(D199="",SUM(E199:F199)&lt;&gt;0),2,IF(SUM(E199:F199)&lt;&gt;1,3,4)))</f>
        <v>1</v>
      </c>
      <c r="T199" s="10">
        <f t="shared" ref="T199:T262" si="24">IF(COUNTA(D199,G199:K199)=0,1,IF(AND(D199="",SUM(G199:K199)&lt;&gt;0),2,IF(SUM(G199:K199)&lt;&gt;1,3,4)))</f>
        <v>1</v>
      </c>
      <c r="U199" s="10">
        <f t="shared" ref="U199:U262" si="25">IF(COUNTA(B199:D199)=0,1,IF(AND(D199="",COUNTA(B199:C199)&lt;&gt;0),2,IF(COUNTA(B199:C199)&gt;1,3,4)))</f>
        <v>1</v>
      </c>
      <c r="V199" s="10">
        <f t="shared" ref="V199:V262" si="26">IF(COUNTA(D199,M199:Q199)=0,1,IF(AND(D199="",COUNTA(M199:Q199)&lt;&gt;0),2,3))</f>
        <v>1</v>
      </c>
      <c r="W199" s="10">
        <f t="shared" ref="W199:W262" si="27">IF(AND(D199="",COUNTA(L199)&lt;&gt;0),2,3)</f>
        <v>3</v>
      </c>
      <c r="X199" s="10">
        <f t="shared" ref="X199:X262" si="28">IF(K199="",3,IF(COUNTA(K199)&lt;&gt;COUNTA(M199:Q199),1,2))</f>
        <v>3</v>
      </c>
      <c r="Y199" s="10">
        <f>IF(M199="",0,IF(K199=1,VLOOKUP(M199,'附件一之1-開班數'!$A$7:$V$66,7,FALSE),0))</f>
        <v>0</v>
      </c>
      <c r="Z199" s="10">
        <f>IF(N199="",0,IF(K199=1,VLOOKUP(N199,'附件一之1-開班數'!$A$7:$V$66,7,FALSE),0))</f>
        <v>0</v>
      </c>
      <c r="AA199" s="10">
        <f>IF(O199="",0,IF(K199=1,VLOOKUP(O199,'附件一之1-開班數'!$A$7:$V$66,7,FALSE),0))</f>
        <v>0</v>
      </c>
      <c r="AB199" s="10">
        <f>IF(P199="",0,IF(K199=1,VLOOKUP(P199,'附件一之1-開班數'!$A$7:$V$66,7,FALSE),0))</f>
        <v>0</v>
      </c>
      <c r="AC199" s="10">
        <f>IF(Q199="",0,IF(K199=1,VLOOKUP(Q199,'附件一之1-開班數'!$A$7:$V$66,7,FALSE),0))</f>
        <v>0</v>
      </c>
    </row>
    <row r="200" spans="1:29" x14ac:dyDescent="0.3">
      <c r="A200" s="128" t="str">
        <f t="shared" si="22"/>
        <v/>
      </c>
      <c r="B200" s="14"/>
      <c r="C200" s="14"/>
      <c r="D200" s="14"/>
      <c r="E200" s="14"/>
      <c r="F200" s="166"/>
      <c r="G200" s="173"/>
      <c r="H200" s="14"/>
      <c r="I200" s="14"/>
      <c r="J200" s="14"/>
      <c r="K200" s="166"/>
      <c r="L200" s="175"/>
      <c r="M200" s="171"/>
      <c r="N200" s="92"/>
      <c r="O200" s="92"/>
      <c r="P200" s="92"/>
      <c r="Q200" s="172"/>
      <c r="R200" s="176" t="str">
        <f>IFERROR(IF(COUNTIF(M200:Q200,M200)+COUNTIF(M200:Q200,N200)+COUNTIF(M200:Q200,O200)+COUNTIF(M200:Q200,P200)+COUNTIF(M200:Q200,Q200)-COUNT(M200:Q200)&lt;&gt;0,"學生班級重複",IF(COUNT(M200:Q200)=1,VLOOKUP(M200,'附件一之1-開班數'!$A$7:$B$66,2,0),IF(COUNT(M200:Q200)=2,VLOOKUP(M200,'附件一之1-開班數'!$A$7:$B$66,2,0)&amp;"、"&amp;VLOOKUP(N200,'附件一之1-開班數'!$A$7:$B$66,2,0),IF(COUNT(M200:Q200)=3,VLOOKUP(M200,'附件一之1-開班數'!$A$7:$B$66,2,0)&amp;"、"&amp;VLOOKUP(N200,'附件一之1-開班數'!$A$7:$B$66,2,0)&amp;"、"&amp;VLOOKUP(O200,'附件一之1-開班數'!$A$7:$B$66,2,0),IF(COUNT(M200:Q200)=4,VLOOKUP(M200,'附件一之1-開班數'!$A$7:$B$66,2,0)&amp;"、"&amp;VLOOKUP(N200,'附件一之1-開班數'!$A$7:$B$66,2,0)&amp;"、"&amp;VLOOKUP(O200,'附件一之1-開班數'!$A$7:$B$66,2,0)&amp;"、"&amp;VLOOKUP(P200,'附件一之1-開班數'!$A$7:$B$66,2,0),IF(COUNT(M200:Q200)=5,VLOOKUP(M200,'附件一之1-開班數'!$A$7:$B$66,2,0)&amp;"、"&amp;VLOOKUP(N200,'附件一之1-開班數'!$A$7:$B$66,2,0)&amp;"、"&amp;VLOOKUP(O200,'附件一之1-開班數'!$A$7:$B$66,2,0)&amp;"、"&amp;VLOOKUP(P200,'附件一之1-開班數'!$A$7:$B$66,2,0)&amp;"、"&amp;VLOOKUP(Q200,'附件一之1-開班數'!$A$7:$B$66,2,0),IF(D200="","","學生無班級"))))))),"有班級不存在,或跳格輸入")</f>
        <v/>
      </c>
      <c r="S200" s="10">
        <f t="shared" si="23"/>
        <v>1</v>
      </c>
      <c r="T200" s="10">
        <f t="shared" si="24"/>
        <v>1</v>
      </c>
      <c r="U200" s="10">
        <f t="shared" si="25"/>
        <v>1</v>
      </c>
      <c r="V200" s="10">
        <f t="shared" si="26"/>
        <v>1</v>
      </c>
      <c r="W200" s="10">
        <f t="shared" si="27"/>
        <v>3</v>
      </c>
      <c r="X200" s="10">
        <f t="shared" si="28"/>
        <v>3</v>
      </c>
      <c r="Y200" s="10">
        <f>IF(M200="",0,IF(K200=1,VLOOKUP(M200,'附件一之1-開班數'!$A$7:$V$66,7,FALSE),0))</f>
        <v>0</v>
      </c>
      <c r="Z200" s="10">
        <f>IF(N200="",0,IF(K200=1,VLOOKUP(N200,'附件一之1-開班數'!$A$7:$V$66,7,FALSE),0))</f>
        <v>0</v>
      </c>
      <c r="AA200" s="10">
        <f>IF(O200="",0,IF(K200=1,VLOOKUP(O200,'附件一之1-開班數'!$A$7:$V$66,7,FALSE),0))</f>
        <v>0</v>
      </c>
      <c r="AB200" s="10">
        <f>IF(P200="",0,IF(K200=1,VLOOKUP(P200,'附件一之1-開班數'!$A$7:$V$66,7,FALSE),0))</f>
        <v>0</v>
      </c>
      <c r="AC200" s="10">
        <f>IF(Q200="",0,IF(K200=1,VLOOKUP(Q200,'附件一之1-開班數'!$A$7:$V$66,7,FALSE),0))</f>
        <v>0</v>
      </c>
    </row>
    <row r="201" spans="1:29" x14ac:dyDescent="0.3">
      <c r="A201" s="128" t="str">
        <f t="shared" si="22"/>
        <v/>
      </c>
      <c r="B201" s="14"/>
      <c r="C201" s="14"/>
      <c r="D201" s="14"/>
      <c r="E201" s="14"/>
      <c r="F201" s="166"/>
      <c r="G201" s="173"/>
      <c r="H201" s="14"/>
      <c r="I201" s="14"/>
      <c r="J201" s="14"/>
      <c r="K201" s="166"/>
      <c r="L201" s="175"/>
      <c r="M201" s="171"/>
      <c r="N201" s="92"/>
      <c r="O201" s="92"/>
      <c r="P201" s="92"/>
      <c r="Q201" s="172"/>
      <c r="R201" s="176" t="str">
        <f>IFERROR(IF(COUNTIF(M201:Q201,M201)+COUNTIF(M201:Q201,N201)+COUNTIF(M201:Q201,O201)+COUNTIF(M201:Q201,P201)+COUNTIF(M201:Q201,Q201)-COUNT(M201:Q201)&lt;&gt;0,"學生班級重複",IF(COUNT(M201:Q201)=1,VLOOKUP(M201,'附件一之1-開班數'!$A$7:$B$66,2,0),IF(COUNT(M201:Q201)=2,VLOOKUP(M201,'附件一之1-開班數'!$A$7:$B$66,2,0)&amp;"、"&amp;VLOOKUP(N201,'附件一之1-開班數'!$A$7:$B$66,2,0),IF(COUNT(M201:Q201)=3,VLOOKUP(M201,'附件一之1-開班數'!$A$7:$B$66,2,0)&amp;"、"&amp;VLOOKUP(N201,'附件一之1-開班數'!$A$7:$B$66,2,0)&amp;"、"&amp;VLOOKUP(O201,'附件一之1-開班數'!$A$7:$B$66,2,0),IF(COUNT(M201:Q201)=4,VLOOKUP(M201,'附件一之1-開班數'!$A$7:$B$66,2,0)&amp;"、"&amp;VLOOKUP(N201,'附件一之1-開班數'!$A$7:$B$66,2,0)&amp;"、"&amp;VLOOKUP(O201,'附件一之1-開班數'!$A$7:$B$66,2,0)&amp;"、"&amp;VLOOKUP(P201,'附件一之1-開班數'!$A$7:$B$66,2,0),IF(COUNT(M201:Q201)=5,VLOOKUP(M201,'附件一之1-開班數'!$A$7:$B$66,2,0)&amp;"、"&amp;VLOOKUP(N201,'附件一之1-開班數'!$A$7:$B$66,2,0)&amp;"、"&amp;VLOOKUP(O201,'附件一之1-開班數'!$A$7:$B$66,2,0)&amp;"、"&amp;VLOOKUP(P201,'附件一之1-開班數'!$A$7:$B$66,2,0)&amp;"、"&amp;VLOOKUP(Q201,'附件一之1-開班數'!$A$7:$B$66,2,0),IF(D201="","","學生無班級"))))))),"有班級不存在,或跳格輸入")</f>
        <v/>
      </c>
      <c r="S201" s="10">
        <f t="shared" si="23"/>
        <v>1</v>
      </c>
      <c r="T201" s="10">
        <f t="shared" si="24"/>
        <v>1</v>
      </c>
      <c r="U201" s="10">
        <f t="shared" si="25"/>
        <v>1</v>
      </c>
      <c r="V201" s="10">
        <f t="shared" si="26"/>
        <v>1</v>
      </c>
      <c r="W201" s="10">
        <f t="shared" si="27"/>
        <v>3</v>
      </c>
      <c r="X201" s="10">
        <f t="shared" si="28"/>
        <v>3</v>
      </c>
      <c r="Y201" s="10">
        <f>IF(M201="",0,IF(K201=1,VLOOKUP(M201,'附件一之1-開班數'!$A$7:$V$66,7,FALSE),0))</f>
        <v>0</v>
      </c>
      <c r="Z201" s="10">
        <f>IF(N201="",0,IF(K201=1,VLOOKUP(N201,'附件一之1-開班數'!$A$7:$V$66,7,FALSE),0))</f>
        <v>0</v>
      </c>
      <c r="AA201" s="10">
        <f>IF(O201="",0,IF(K201=1,VLOOKUP(O201,'附件一之1-開班數'!$A$7:$V$66,7,FALSE),0))</f>
        <v>0</v>
      </c>
      <c r="AB201" s="10">
        <f>IF(P201="",0,IF(K201=1,VLOOKUP(P201,'附件一之1-開班數'!$A$7:$V$66,7,FALSE),0))</f>
        <v>0</v>
      </c>
      <c r="AC201" s="10">
        <f>IF(Q201="",0,IF(K201=1,VLOOKUP(Q201,'附件一之1-開班數'!$A$7:$V$66,7,FALSE),0))</f>
        <v>0</v>
      </c>
    </row>
    <row r="202" spans="1:29" x14ac:dyDescent="0.3">
      <c r="A202" s="128" t="str">
        <f t="shared" si="22"/>
        <v/>
      </c>
      <c r="B202" s="14"/>
      <c r="C202" s="14"/>
      <c r="D202" s="14"/>
      <c r="E202" s="14"/>
      <c r="F202" s="166"/>
      <c r="G202" s="173"/>
      <c r="H202" s="14"/>
      <c r="I202" s="14"/>
      <c r="J202" s="14"/>
      <c r="K202" s="166"/>
      <c r="L202" s="175"/>
      <c r="M202" s="171"/>
      <c r="N202" s="92"/>
      <c r="O202" s="92"/>
      <c r="P202" s="92"/>
      <c r="Q202" s="172"/>
      <c r="R202" s="176" t="str">
        <f>IFERROR(IF(COUNTIF(M202:Q202,M202)+COUNTIF(M202:Q202,N202)+COUNTIF(M202:Q202,O202)+COUNTIF(M202:Q202,P202)+COUNTIF(M202:Q202,Q202)-COUNT(M202:Q202)&lt;&gt;0,"學生班級重複",IF(COUNT(M202:Q202)=1,VLOOKUP(M202,'附件一之1-開班數'!$A$7:$B$66,2,0),IF(COUNT(M202:Q202)=2,VLOOKUP(M202,'附件一之1-開班數'!$A$7:$B$66,2,0)&amp;"、"&amp;VLOOKUP(N202,'附件一之1-開班數'!$A$7:$B$66,2,0),IF(COUNT(M202:Q202)=3,VLOOKUP(M202,'附件一之1-開班數'!$A$7:$B$66,2,0)&amp;"、"&amp;VLOOKUP(N202,'附件一之1-開班數'!$A$7:$B$66,2,0)&amp;"、"&amp;VLOOKUP(O202,'附件一之1-開班數'!$A$7:$B$66,2,0),IF(COUNT(M202:Q202)=4,VLOOKUP(M202,'附件一之1-開班數'!$A$7:$B$66,2,0)&amp;"、"&amp;VLOOKUP(N202,'附件一之1-開班數'!$A$7:$B$66,2,0)&amp;"、"&amp;VLOOKUP(O202,'附件一之1-開班數'!$A$7:$B$66,2,0)&amp;"、"&amp;VLOOKUP(P202,'附件一之1-開班數'!$A$7:$B$66,2,0),IF(COUNT(M202:Q202)=5,VLOOKUP(M202,'附件一之1-開班數'!$A$7:$B$66,2,0)&amp;"、"&amp;VLOOKUP(N202,'附件一之1-開班數'!$A$7:$B$66,2,0)&amp;"、"&amp;VLOOKUP(O202,'附件一之1-開班數'!$A$7:$B$66,2,0)&amp;"、"&amp;VLOOKUP(P202,'附件一之1-開班數'!$A$7:$B$66,2,0)&amp;"、"&amp;VLOOKUP(Q202,'附件一之1-開班數'!$A$7:$B$66,2,0),IF(D202="","","學生無班級"))))))),"有班級不存在,或跳格輸入")</f>
        <v/>
      </c>
      <c r="S202" s="10">
        <f t="shared" si="23"/>
        <v>1</v>
      </c>
      <c r="T202" s="10">
        <f t="shared" si="24"/>
        <v>1</v>
      </c>
      <c r="U202" s="10">
        <f t="shared" si="25"/>
        <v>1</v>
      </c>
      <c r="V202" s="10">
        <f t="shared" si="26"/>
        <v>1</v>
      </c>
      <c r="W202" s="10">
        <f t="shared" si="27"/>
        <v>3</v>
      </c>
      <c r="X202" s="10">
        <f t="shared" si="28"/>
        <v>3</v>
      </c>
      <c r="Y202" s="10">
        <f>IF(M202="",0,IF(K202=1,VLOOKUP(M202,'附件一之1-開班數'!$A$7:$V$66,7,FALSE),0))</f>
        <v>0</v>
      </c>
      <c r="Z202" s="10">
        <f>IF(N202="",0,IF(K202=1,VLOOKUP(N202,'附件一之1-開班數'!$A$7:$V$66,7,FALSE),0))</f>
        <v>0</v>
      </c>
      <c r="AA202" s="10">
        <f>IF(O202="",0,IF(K202=1,VLOOKUP(O202,'附件一之1-開班數'!$A$7:$V$66,7,FALSE),0))</f>
        <v>0</v>
      </c>
      <c r="AB202" s="10">
        <f>IF(P202="",0,IF(K202=1,VLOOKUP(P202,'附件一之1-開班數'!$A$7:$V$66,7,FALSE),0))</f>
        <v>0</v>
      </c>
      <c r="AC202" s="10">
        <f>IF(Q202="",0,IF(K202=1,VLOOKUP(Q202,'附件一之1-開班數'!$A$7:$V$66,7,FALSE),0))</f>
        <v>0</v>
      </c>
    </row>
    <row r="203" spans="1:29" x14ac:dyDescent="0.3">
      <c r="A203" s="128" t="str">
        <f t="shared" si="22"/>
        <v/>
      </c>
      <c r="B203" s="14"/>
      <c r="C203" s="14"/>
      <c r="D203" s="14"/>
      <c r="E203" s="14"/>
      <c r="F203" s="166"/>
      <c r="G203" s="173"/>
      <c r="H203" s="14"/>
      <c r="I203" s="14"/>
      <c r="J203" s="14"/>
      <c r="K203" s="166"/>
      <c r="L203" s="175"/>
      <c r="M203" s="171"/>
      <c r="N203" s="92"/>
      <c r="O203" s="92"/>
      <c r="P203" s="92"/>
      <c r="Q203" s="172"/>
      <c r="R203" s="176" t="str">
        <f>IFERROR(IF(COUNTIF(M203:Q203,M203)+COUNTIF(M203:Q203,N203)+COUNTIF(M203:Q203,O203)+COUNTIF(M203:Q203,P203)+COUNTIF(M203:Q203,Q203)-COUNT(M203:Q203)&lt;&gt;0,"學生班級重複",IF(COUNT(M203:Q203)=1,VLOOKUP(M203,'附件一之1-開班數'!$A$7:$B$66,2,0),IF(COUNT(M203:Q203)=2,VLOOKUP(M203,'附件一之1-開班數'!$A$7:$B$66,2,0)&amp;"、"&amp;VLOOKUP(N203,'附件一之1-開班數'!$A$7:$B$66,2,0),IF(COUNT(M203:Q203)=3,VLOOKUP(M203,'附件一之1-開班數'!$A$7:$B$66,2,0)&amp;"、"&amp;VLOOKUP(N203,'附件一之1-開班數'!$A$7:$B$66,2,0)&amp;"、"&amp;VLOOKUP(O203,'附件一之1-開班數'!$A$7:$B$66,2,0),IF(COUNT(M203:Q203)=4,VLOOKUP(M203,'附件一之1-開班數'!$A$7:$B$66,2,0)&amp;"、"&amp;VLOOKUP(N203,'附件一之1-開班數'!$A$7:$B$66,2,0)&amp;"、"&amp;VLOOKUP(O203,'附件一之1-開班數'!$A$7:$B$66,2,0)&amp;"、"&amp;VLOOKUP(P203,'附件一之1-開班數'!$A$7:$B$66,2,0),IF(COUNT(M203:Q203)=5,VLOOKUP(M203,'附件一之1-開班數'!$A$7:$B$66,2,0)&amp;"、"&amp;VLOOKUP(N203,'附件一之1-開班數'!$A$7:$B$66,2,0)&amp;"、"&amp;VLOOKUP(O203,'附件一之1-開班數'!$A$7:$B$66,2,0)&amp;"、"&amp;VLOOKUP(P203,'附件一之1-開班數'!$A$7:$B$66,2,0)&amp;"、"&amp;VLOOKUP(Q203,'附件一之1-開班數'!$A$7:$B$66,2,0),IF(D203="","","學生無班級"))))))),"有班級不存在,或跳格輸入")</f>
        <v/>
      </c>
      <c r="S203" s="10">
        <f t="shared" si="23"/>
        <v>1</v>
      </c>
      <c r="T203" s="10">
        <f t="shared" si="24"/>
        <v>1</v>
      </c>
      <c r="U203" s="10">
        <f t="shared" si="25"/>
        <v>1</v>
      </c>
      <c r="V203" s="10">
        <f t="shared" si="26"/>
        <v>1</v>
      </c>
      <c r="W203" s="10">
        <f t="shared" si="27"/>
        <v>3</v>
      </c>
      <c r="X203" s="10">
        <f t="shared" si="28"/>
        <v>3</v>
      </c>
      <c r="Y203" s="10">
        <f>IF(M203="",0,IF(K203=1,VLOOKUP(M203,'附件一之1-開班數'!$A$7:$V$66,7,FALSE),0))</f>
        <v>0</v>
      </c>
      <c r="Z203" s="10">
        <f>IF(N203="",0,IF(K203=1,VLOOKUP(N203,'附件一之1-開班數'!$A$7:$V$66,7,FALSE),0))</f>
        <v>0</v>
      </c>
      <c r="AA203" s="10">
        <f>IF(O203="",0,IF(K203=1,VLOOKUP(O203,'附件一之1-開班數'!$A$7:$V$66,7,FALSE),0))</f>
        <v>0</v>
      </c>
      <c r="AB203" s="10">
        <f>IF(P203="",0,IF(K203=1,VLOOKUP(P203,'附件一之1-開班數'!$A$7:$V$66,7,FALSE),0))</f>
        <v>0</v>
      </c>
      <c r="AC203" s="10">
        <f>IF(Q203="",0,IF(K203=1,VLOOKUP(Q203,'附件一之1-開班數'!$A$7:$V$66,7,FALSE),0))</f>
        <v>0</v>
      </c>
    </row>
    <row r="204" spans="1:29" x14ac:dyDescent="0.3">
      <c r="A204" s="128" t="str">
        <f t="shared" si="22"/>
        <v/>
      </c>
      <c r="B204" s="14"/>
      <c r="C204" s="14"/>
      <c r="D204" s="14"/>
      <c r="E204" s="14"/>
      <c r="F204" s="166"/>
      <c r="G204" s="173"/>
      <c r="H204" s="14"/>
      <c r="I204" s="14"/>
      <c r="J204" s="14"/>
      <c r="K204" s="166"/>
      <c r="L204" s="175"/>
      <c r="M204" s="171"/>
      <c r="N204" s="92"/>
      <c r="O204" s="92"/>
      <c r="P204" s="92"/>
      <c r="Q204" s="172"/>
      <c r="R204" s="176" t="str">
        <f>IFERROR(IF(COUNTIF(M204:Q204,M204)+COUNTIF(M204:Q204,N204)+COUNTIF(M204:Q204,O204)+COUNTIF(M204:Q204,P204)+COUNTIF(M204:Q204,Q204)-COUNT(M204:Q204)&lt;&gt;0,"學生班級重複",IF(COUNT(M204:Q204)=1,VLOOKUP(M204,'附件一之1-開班數'!$A$7:$B$66,2,0),IF(COUNT(M204:Q204)=2,VLOOKUP(M204,'附件一之1-開班數'!$A$7:$B$66,2,0)&amp;"、"&amp;VLOOKUP(N204,'附件一之1-開班數'!$A$7:$B$66,2,0),IF(COUNT(M204:Q204)=3,VLOOKUP(M204,'附件一之1-開班數'!$A$7:$B$66,2,0)&amp;"、"&amp;VLOOKUP(N204,'附件一之1-開班數'!$A$7:$B$66,2,0)&amp;"、"&amp;VLOOKUP(O204,'附件一之1-開班數'!$A$7:$B$66,2,0),IF(COUNT(M204:Q204)=4,VLOOKUP(M204,'附件一之1-開班數'!$A$7:$B$66,2,0)&amp;"、"&amp;VLOOKUP(N204,'附件一之1-開班數'!$A$7:$B$66,2,0)&amp;"、"&amp;VLOOKUP(O204,'附件一之1-開班數'!$A$7:$B$66,2,0)&amp;"、"&amp;VLOOKUP(P204,'附件一之1-開班數'!$A$7:$B$66,2,0),IF(COUNT(M204:Q204)=5,VLOOKUP(M204,'附件一之1-開班數'!$A$7:$B$66,2,0)&amp;"、"&amp;VLOOKUP(N204,'附件一之1-開班數'!$A$7:$B$66,2,0)&amp;"、"&amp;VLOOKUP(O204,'附件一之1-開班數'!$A$7:$B$66,2,0)&amp;"、"&amp;VLOOKUP(P204,'附件一之1-開班數'!$A$7:$B$66,2,0)&amp;"、"&amp;VLOOKUP(Q204,'附件一之1-開班數'!$A$7:$B$66,2,0),IF(D204="","","學生無班級"))))))),"有班級不存在,或跳格輸入")</f>
        <v/>
      </c>
      <c r="S204" s="10">
        <f t="shared" si="23"/>
        <v>1</v>
      </c>
      <c r="T204" s="10">
        <f t="shared" si="24"/>
        <v>1</v>
      </c>
      <c r="U204" s="10">
        <f t="shared" si="25"/>
        <v>1</v>
      </c>
      <c r="V204" s="10">
        <f t="shared" si="26"/>
        <v>1</v>
      </c>
      <c r="W204" s="10">
        <f t="shared" si="27"/>
        <v>3</v>
      </c>
      <c r="X204" s="10">
        <f t="shared" si="28"/>
        <v>3</v>
      </c>
      <c r="Y204" s="10">
        <f>IF(M204="",0,IF(K204=1,VLOOKUP(M204,'附件一之1-開班數'!$A$7:$V$66,7,FALSE),0))</f>
        <v>0</v>
      </c>
      <c r="Z204" s="10">
        <f>IF(N204="",0,IF(K204=1,VLOOKUP(N204,'附件一之1-開班數'!$A$7:$V$66,7,FALSE),0))</f>
        <v>0</v>
      </c>
      <c r="AA204" s="10">
        <f>IF(O204="",0,IF(K204=1,VLOOKUP(O204,'附件一之1-開班數'!$A$7:$V$66,7,FALSE),0))</f>
        <v>0</v>
      </c>
      <c r="AB204" s="10">
        <f>IF(P204="",0,IF(K204=1,VLOOKUP(P204,'附件一之1-開班數'!$A$7:$V$66,7,FALSE),0))</f>
        <v>0</v>
      </c>
      <c r="AC204" s="10">
        <f>IF(Q204="",0,IF(K204=1,VLOOKUP(Q204,'附件一之1-開班數'!$A$7:$V$66,7,FALSE),0))</f>
        <v>0</v>
      </c>
    </row>
    <row r="205" spans="1:29" x14ac:dyDescent="0.3">
      <c r="A205" s="128" t="str">
        <f t="shared" si="22"/>
        <v/>
      </c>
      <c r="B205" s="14"/>
      <c r="C205" s="14"/>
      <c r="D205" s="14"/>
      <c r="E205" s="14"/>
      <c r="F205" s="166"/>
      <c r="G205" s="173"/>
      <c r="H205" s="14"/>
      <c r="I205" s="14"/>
      <c r="J205" s="14"/>
      <c r="K205" s="166"/>
      <c r="L205" s="175"/>
      <c r="M205" s="171"/>
      <c r="N205" s="92"/>
      <c r="O205" s="92"/>
      <c r="P205" s="92"/>
      <c r="Q205" s="172"/>
      <c r="R205" s="176" t="str">
        <f>IFERROR(IF(COUNTIF(M205:Q205,M205)+COUNTIF(M205:Q205,N205)+COUNTIF(M205:Q205,O205)+COUNTIF(M205:Q205,P205)+COUNTIF(M205:Q205,Q205)-COUNT(M205:Q205)&lt;&gt;0,"學生班級重複",IF(COUNT(M205:Q205)=1,VLOOKUP(M205,'附件一之1-開班數'!$A$7:$B$66,2,0),IF(COUNT(M205:Q205)=2,VLOOKUP(M205,'附件一之1-開班數'!$A$7:$B$66,2,0)&amp;"、"&amp;VLOOKUP(N205,'附件一之1-開班數'!$A$7:$B$66,2,0),IF(COUNT(M205:Q205)=3,VLOOKUP(M205,'附件一之1-開班數'!$A$7:$B$66,2,0)&amp;"、"&amp;VLOOKUP(N205,'附件一之1-開班數'!$A$7:$B$66,2,0)&amp;"、"&amp;VLOOKUP(O205,'附件一之1-開班數'!$A$7:$B$66,2,0),IF(COUNT(M205:Q205)=4,VLOOKUP(M205,'附件一之1-開班數'!$A$7:$B$66,2,0)&amp;"、"&amp;VLOOKUP(N205,'附件一之1-開班數'!$A$7:$B$66,2,0)&amp;"、"&amp;VLOOKUP(O205,'附件一之1-開班數'!$A$7:$B$66,2,0)&amp;"、"&amp;VLOOKUP(P205,'附件一之1-開班數'!$A$7:$B$66,2,0),IF(COUNT(M205:Q205)=5,VLOOKUP(M205,'附件一之1-開班數'!$A$7:$B$66,2,0)&amp;"、"&amp;VLOOKUP(N205,'附件一之1-開班數'!$A$7:$B$66,2,0)&amp;"、"&amp;VLOOKUP(O205,'附件一之1-開班數'!$A$7:$B$66,2,0)&amp;"、"&amp;VLOOKUP(P205,'附件一之1-開班數'!$A$7:$B$66,2,0)&amp;"、"&amp;VLOOKUP(Q205,'附件一之1-開班數'!$A$7:$B$66,2,0),IF(D205="","","學生無班級"))))))),"有班級不存在,或跳格輸入")</f>
        <v/>
      </c>
      <c r="S205" s="10">
        <f t="shared" si="23"/>
        <v>1</v>
      </c>
      <c r="T205" s="10">
        <f t="shared" si="24"/>
        <v>1</v>
      </c>
      <c r="U205" s="10">
        <f t="shared" si="25"/>
        <v>1</v>
      </c>
      <c r="V205" s="10">
        <f t="shared" si="26"/>
        <v>1</v>
      </c>
      <c r="W205" s="10">
        <f t="shared" si="27"/>
        <v>3</v>
      </c>
      <c r="X205" s="10">
        <f t="shared" si="28"/>
        <v>3</v>
      </c>
      <c r="Y205" s="10">
        <f>IF(M205="",0,IF(K205=1,VLOOKUP(M205,'附件一之1-開班數'!$A$7:$V$66,7,FALSE),0))</f>
        <v>0</v>
      </c>
      <c r="Z205" s="10">
        <f>IF(N205="",0,IF(K205=1,VLOOKUP(N205,'附件一之1-開班數'!$A$7:$V$66,7,FALSE),0))</f>
        <v>0</v>
      </c>
      <c r="AA205" s="10">
        <f>IF(O205="",0,IF(K205=1,VLOOKUP(O205,'附件一之1-開班數'!$A$7:$V$66,7,FALSE),0))</f>
        <v>0</v>
      </c>
      <c r="AB205" s="10">
        <f>IF(P205="",0,IF(K205=1,VLOOKUP(P205,'附件一之1-開班數'!$A$7:$V$66,7,FALSE),0))</f>
        <v>0</v>
      </c>
      <c r="AC205" s="10">
        <f>IF(Q205="",0,IF(K205=1,VLOOKUP(Q205,'附件一之1-開班數'!$A$7:$V$66,7,FALSE),0))</f>
        <v>0</v>
      </c>
    </row>
    <row r="206" spans="1:29" x14ac:dyDescent="0.3">
      <c r="A206" s="128" t="str">
        <f t="shared" si="22"/>
        <v/>
      </c>
      <c r="B206" s="14"/>
      <c r="C206" s="14"/>
      <c r="D206" s="14"/>
      <c r="E206" s="14"/>
      <c r="F206" s="166"/>
      <c r="G206" s="173"/>
      <c r="H206" s="14"/>
      <c r="I206" s="14"/>
      <c r="J206" s="14"/>
      <c r="K206" s="166"/>
      <c r="L206" s="175"/>
      <c r="M206" s="171"/>
      <c r="N206" s="92"/>
      <c r="O206" s="92"/>
      <c r="P206" s="92"/>
      <c r="Q206" s="172"/>
      <c r="R206" s="176" t="str">
        <f>IFERROR(IF(COUNTIF(M206:Q206,M206)+COUNTIF(M206:Q206,N206)+COUNTIF(M206:Q206,O206)+COUNTIF(M206:Q206,P206)+COUNTIF(M206:Q206,Q206)-COUNT(M206:Q206)&lt;&gt;0,"學生班級重複",IF(COUNT(M206:Q206)=1,VLOOKUP(M206,'附件一之1-開班數'!$A$7:$B$66,2,0),IF(COUNT(M206:Q206)=2,VLOOKUP(M206,'附件一之1-開班數'!$A$7:$B$66,2,0)&amp;"、"&amp;VLOOKUP(N206,'附件一之1-開班數'!$A$7:$B$66,2,0),IF(COUNT(M206:Q206)=3,VLOOKUP(M206,'附件一之1-開班數'!$A$7:$B$66,2,0)&amp;"、"&amp;VLOOKUP(N206,'附件一之1-開班數'!$A$7:$B$66,2,0)&amp;"、"&amp;VLOOKUP(O206,'附件一之1-開班數'!$A$7:$B$66,2,0),IF(COUNT(M206:Q206)=4,VLOOKUP(M206,'附件一之1-開班數'!$A$7:$B$66,2,0)&amp;"、"&amp;VLOOKUP(N206,'附件一之1-開班數'!$A$7:$B$66,2,0)&amp;"、"&amp;VLOOKUP(O206,'附件一之1-開班數'!$A$7:$B$66,2,0)&amp;"、"&amp;VLOOKUP(P206,'附件一之1-開班數'!$A$7:$B$66,2,0),IF(COUNT(M206:Q206)=5,VLOOKUP(M206,'附件一之1-開班數'!$A$7:$B$66,2,0)&amp;"、"&amp;VLOOKUP(N206,'附件一之1-開班數'!$A$7:$B$66,2,0)&amp;"、"&amp;VLOOKUP(O206,'附件一之1-開班數'!$A$7:$B$66,2,0)&amp;"、"&amp;VLOOKUP(P206,'附件一之1-開班數'!$A$7:$B$66,2,0)&amp;"、"&amp;VLOOKUP(Q206,'附件一之1-開班數'!$A$7:$B$66,2,0),IF(D206="","","學生無班級"))))))),"有班級不存在,或跳格輸入")</f>
        <v/>
      </c>
      <c r="S206" s="10">
        <f t="shared" si="23"/>
        <v>1</v>
      </c>
      <c r="T206" s="10">
        <f t="shared" si="24"/>
        <v>1</v>
      </c>
      <c r="U206" s="10">
        <f t="shared" si="25"/>
        <v>1</v>
      </c>
      <c r="V206" s="10">
        <f t="shared" si="26"/>
        <v>1</v>
      </c>
      <c r="W206" s="10">
        <f t="shared" si="27"/>
        <v>3</v>
      </c>
      <c r="X206" s="10">
        <f t="shared" si="28"/>
        <v>3</v>
      </c>
      <c r="Y206" s="10">
        <f>IF(M206="",0,IF(K206=1,VLOOKUP(M206,'附件一之1-開班數'!$A$7:$V$66,7,FALSE),0))</f>
        <v>0</v>
      </c>
      <c r="Z206" s="10">
        <f>IF(N206="",0,IF(K206=1,VLOOKUP(N206,'附件一之1-開班數'!$A$7:$V$66,7,FALSE),0))</f>
        <v>0</v>
      </c>
      <c r="AA206" s="10">
        <f>IF(O206="",0,IF(K206=1,VLOOKUP(O206,'附件一之1-開班數'!$A$7:$V$66,7,FALSE),0))</f>
        <v>0</v>
      </c>
      <c r="AB206" s="10">
        <f>IF(P206="",0,IF(K206=1,VLOOKUP(P206,'附件一之1-開班數'!$A$7:$V$66,7,FALSE),0))</f>
        <v>0</v>
      </c>
      <c r="AC206" s="10">
        <f>IF(Q206="",0,IF(K206=1,VLOOKUP(Q206,'附件一之1-開班數'!$A$7:$V$66,7,FALSE),0))</f>
        <v>0</v>
      </c>
    </row>
    <row r="207" spans="1:29" x14ac:dyDescent="0.3">
      <c r="A207" s="128" t="str">
        <f t="shared" si="22"/>
        <v/>
      </c>
      <c r="B207" s="14"/>
      <c r="C207" s="14"/>
      <c r="D207" s="14"/>
      <c r="E207" s="14"/>
      <c r="F207" s="166"/>
      <c r="G207" s="173"/>
      <c r="H207" s="14"/>
      <c r="I207" s="14"/>
      <c r="J207" s="14"/>
      <c r="K207" s="166"/>
      <c r="L207" s="175"/>
      <c r="M207" s="171"/>
      <c r="N207" s="92"/>
      <c r="O207" s="92"/>
      <c r="P207" s="92"/>
      <c r="Q207" s="172"/>
      <c r="R207" s="176" t="str">
        <f>IFERROR(IF(COUNTIF(M207:Q207,M207)+COUNTIF(M207:Q207,N207)+COUNTIF(M207:Q207,O207)+COUNTIF(M207:Q207,P207)+COUNTIF(M207:Q207,Q207)-COUNT(M207:Q207)&lt;&gt;0,"學生班級重複",IF(COUNT(M207:Q207)=1,VLOOKUP(M207,'附件一之1-開班數'!$A$7:$B$66,2,0),IF(COUNT(M207:Q207)=2,VLOOKUP(M207,'附件一之1-開班數'!$A$7:$B$66,2,0)&amp;"、"&amp;VLOOKUP(N207,'附件一之1-開班數'!$A$7:$B$66,2,0),IF(COUNT(M207:Q207)=3,VLOOKUP(M207,'附件一之1-開班數'!$A$7:$B$66,2,0)&amp;"、"&amp;VLOOKUP(N207,'附件一之1-開班數'!$A$7:$B$66,2,0)&amp;"、"&amp;VLOOKUP(O207,'附件一之1-開班數'!$A$7:$B$66,2,0),IF(COUNT(M207:Q207)=4,VLOOKUP(M207,'附件一之1-開班數'!$A$7:$B$66,2,0)&amp;"、"&amp;VLOOKUP(N207,'附件一之1-開班數'!$A$7:$B$66,2,0)&amp;"、"&amp;VLOOKUP(O207,'附件一之1-開班數'!$A$7:$B$66,2,0)&amp;"、"&amp;VLOOKUP(P207,'附件一之1-開班數'!$A$7:$B$66,2,0),IF(COUNT(M207:Q207)=5,VLOOKUP(M207,'附件一之1-開班數'!$A$7:$B$66,2,0)&amp;"、"&amp;VLOOKUP(N207,'附件一之1-開班數'!$A$7:$B$66,2,0)&amp;"、"&amp;VLOOKUP(O207,'附件一之1-開班數'!$A$7:$B$66,2,0)&amp;"、"&amp;VLOOKUP(P207,'附件一之1-開班數'!$A$7:$B$66,2,0)&amp;"、"&amp;VLOOKUP(Q207,'附件一之1-開班數'!$A$7:$B$66,2,0),IF(D207="","","學生無班級"))))))),"有班級不存在,或跳格輸入")</f>
        <v/>
      </c>
      <c r="S207" s="10">
        <f t="shared" si="23"/>
        <v>1</v>
      </c>
      <c r="T207" s="10">
        <f t="shared" si="24"/>
        <v>1</v>
      </c>
      <c r="U207" s="10">
        <f t="shared" si="25"/>
        <v>1</v>
      </c>
      <c r="V207" s="10">
        <f t="shared" si="26"/>
        <v>1</v>
      </c>
      <c r="W207" s="10">
        <f t="shared" si="27"/>
        <v>3</v>
      </c>
      <c r="X207" s="10">
        <f t="shared" si="28"/>
        <v>3</v>
      </c>
      <c r="Y207" s="10">
        <f>IF(M207="",0,IF(K207=1,VLOOKUP(M207,'附件一之1-開班數'!$A$7:$V$66,7,FALSE),0))</f>
        <v>0</v>
      </c>
      <c r="Z207" s="10">
        <f>IF(N207="",0,IF(K207=1,VLOOKUP(N207,'附件一之1-開班數'!$A$7:$V$66,7,FALSE),0))</f>
        <v>0</v>
      </c>
      <c r="AA207" s="10">
        <f>IF(O207="",0,IF(K207=1,VLOOKUP(O207,'附件一之1-開班數'!$A$7:$V$66,7,FALSE),0))</f>
        <v>0</v>
      </c>
      <c r="AB207" s="10">
        <f>IF(P207="",0,IF(K207=1,VLOOKUP(P207,'附件一之1-開班數'!$A$7:$V$66,7,FALSE),0))</f>
        <v>0</v>
      </c>
      <c r="AC207" s="10">
        <f>IF(Q207="",0,IF(K207=1,VLOOKUP(Q207,'附件一之1-開班數'!$A$7:$V$66,7,FALSE),0))</f>
        <v>0</v>
      </c>
    </row>
    <row r="208" spans="1:29" x14ac:dyDescent="0.3">
      <c r="A208" s="128" t="str">
        <f t="shared" si="22"/>
        <v/>
      </c>
      <c r="B208" s="14"/>
      <c r="C208" s="14"/>
      <c r="D208" s="14"/>
      <c r="E208" s="14"/>
      <c r="F208" s="166"/>
      <c r="G208" s="173"/>
      <c r="H208" s="14"/>
      <c r="I208" s="14"/>
      <c r="J208" s="14"/>
      <c r="K208" s="166"/>
      <c r="L208" s="175"/>
      <c r="M208" s="171"/>
      <c r="N208" s="92"/>
      <c r="O208" s="92"/>
      <c r="P208" s="92"/>
      <c r="Q208" s="172"/>
      <c r="R208" s="176" t="str">
        <f>IFERROR(IF(COUNTIF(M208:Q208,M208)+COUNTIF(M208:Q208,N208)+COUNTIF(M208:Q208,O208)+COUNTIF(M208:Q208,P208)+COUNTIF(M208:Q208,Q208)-COUNT(M208:Q208)&lt;&gt;0,"學生班級重複",IF(COUNT(M208:Q208)=1,VLOOKUP(M208,'附件一之1-開班數'!$A$7:$B$66,2,0),IF(COUNT(M208:Q208)=2,VLOOKUP(M208,'附件一之1-開班數'!$A$7:$B$66,2,0)&amp;"、"&amp;VLOOKUP(N208,'附件一之1-開班數'!$A$7:$B$66,2,0),IF(COUNT(M208:Q208)=3,VLOOKUP(M208,'附件一之1-開班數'!$A$7:$B$66,2,0)&amp;"、"&amp;VLOOKUP(N208,'附件一之1-開班數'!$A$7:$B$66,2,0)&amp;"、"&amp;VLOOKUP(O208,'附件一之1-開班數'!$A$7:$B$66,2,0),IF(COUNT(M208:Q208)=4,VLOOKUP(M208,'附件一之1-開班數'!$A$7:$B$66,2,0)&amp;"、"&amp;VLOOKUP(N208,'附件一之1-開班數'!$A$7:$B$66,2,0)&amp;"、"&amp;VLOOKUP(O208,'附件一之1-開班數'!$A$7:$B$66,2,0)&amp;"、"&amp;VLOOKUP(P208,'附件一之1-開班數'!$A$7:$B$66,2,0),IF(COUNT(M208:Q208)=5,VLOOKUP(M208,'附件一之1-開班數'!$A$7:$B$66,2,0)&amp;"、"&amp;VLOOKUP(N208,'附件一之1-開班數'!$A$7:$B$66,2,0)&amp;"、"&amp;VLOOKUP(O208,'附件一之1-開班數'!$A$7:$B$66,2,0)&amp;"、"&amp;VLOOKUP(P208,'附件一之1-開班數'!$A$7:$B$66,2,0)&amp;"、"&amp;VLOOKUP(Q208,'附件一之1-開班數'!$A$7:$B$66,2,0),IF(D208="","","學生無班級"))))))),"有班級不存在,或跳格輸入")</f>
        <v/>
      </c>
      <c r="S208" s="10">
        <f t="shared" si="23"/>
        <v>1</v>
      </c>
      <c r="T208" s="10">
        <f t="shared" si="24"/>
        <v>1</v>
      </c>
      <c r="U208" s="10">
        <f t="shared" si="25"/>
        <v>1</v>
      </c>
      <c r="V208" s="10">
        <f t="shared" si="26"/>
        <v>1</v>
      </c>
      <c r="W208" s="10">
        <f t="shared" si="27"/>
        <v>3</v>
      </c>
      <c r="X208" s="10">
        <f t="shared" si="28"/>
        <v>3</v>
      </c>
      <c r="Y208" s="10">
        <f>IF(M208="",0,IF(K208=1,VLOOKUP(M208,'附件一之1-開班數'!$A$7:$V$66,7,FALSE),0))</f>
        <v>0</v>
      </c>
      <c r="Z208" s="10">
        <f>IF(N208="",0,IF(K208=1,VLOOKUP(N208,'附件一之1-開班數'!$A$7:$V$66,7,FALSE),0))</f>
        <v>0</v>
      </c>
      <c r="AA208" s="10">
        <f>IF(O208="",0,IF(K208=1,VLOOKUP(O208,'附件一之1-開班數'!$A$7:$V$66,7,FALSE),0))</f>
        <v>0</v>
      </c>
      <c r="AB208" s="10">
        <f>IF(P208="",0,IF(K208=1,VLOOKUP(P208,'附件一之1-開班數'!$A$7:$V$66,7,FALSE),0))</f>
        <v>0</v>
      </c>
      <c r="AC208" s="10">
        <f>IF(Q208="",0,IF(K208=1,VLOOKUP(Q208,'附件一之1-開班數'!$A$7:$V$66,7,FALSE),0))</f>
        <v>0</v>
      </c>
    </row>
    <row r="209" spans="1:29" x14ac:dyDescent="0.3">
      <c r="A209" s="128" t="str">
        <f t="shared" si="22"/>
        <v/>
      </c>
      <c r="B209" s="14"/>
      <c r="C209" s="14"/>
      <c r="D209" s="14"/>
      <c r="E209" s="14"/>
      <c r="F209" s="166"/>
      <c r="G209" s="173"/>
      <c r="H209" s="14"/>
      <c r="I209" s="14"/>
      <c r="J209" s="14"/>
      <c r="K209" s="166"/>
      <c r="L209" s="175"/>
      <c r="M209" s="171"/>
      <c r="N209" s="92"/>
      <c r="O209" s="92"/>
      <c r="P209" s="92"/>
      <c r="Q209" s="172"/>
      <c r="R209" s="176" t="str">
        <f>IFERROR(IF(COUNTIF(M209:Q209,M209)+COUNTIF(M209:Q209,N209)+COUNTIF(M209:Q209,O209)+COUNTIF(M209:Q209,P209)+COUNTIF(M209:Q209,Q209)-COUNT(M209:Q209)&lt;&gt;0,"學生班級重複",IF(COUNT(M209:Q209)=1,VLOOKUP(M209,'附件一之1-開班數'!$A$7:$B$66,2,0),IF(COUNT(M209:Q209)=2,VLOOKUP(M209,'附件一之1-開班數'!$A$7:$B$66,2,0)&amp;"、"&amp;VLOOKUP(N209,'附件一之1-開班數'!$A$7:$B$66,2,0),IF(COUNT(M209:Q209)=3,VLOOKUP(M209,'附件一之1-開班數'!$A$7:$B$66,2,0)&amp;"、"&amp;VLOOKUP(N209,'附件一之1-開班數'!$A$7:$B$66,2,0)&amp;"、"&amp;VLOOKUP(O209,'附件一之1-開班數'!$A$7:$B$66,2,0),IF(COUNT(M209:Q209)=4,VLOOKUP(M209,'附件一之1-開班數'!$A$7:$B$66,2,0)&amp;"、"&amp;VLOOKUP(N209,'附件一之1-開班數'!$A$7:$B$66,2,0)&amp;"、"&amp;VLOOKUP(O209,'附件一之1-開班數'!$A$7:$B$66,2,0)&amp;"、"&amp;VLOOKUP(P209,'附件一之1-開班數'!$A$7:$B$66,2,0),IF(COUNT(M209:Q209)=5,VLOOKUP(M209,'附件一之1-開班數'!$A$7:$B$66,2,0)&amp;"、"&amp;VLOOKUP(N209,'附件一之1-開班數'!$A$7:$B$66,2,0)&amp;"、"&amp;VLOOKUP(O209,'附件一之1-開班數'!$A$7:$B$66,2,0)&amp;"、"&amp;VLOOKUP(P209,'附件一之1-開班數'!$A$7:$B$66,2,0)&amp;"、"&amp;VLOOKUP(Q209,'附件一之1-開班數'!$A$7:$B$66,2,0),IF(D209="","","學生無班級"))))))),"有班級不存在,或跳格輸入")</f>
        <v/>
      </c>
      <c r="S209" s="10">
        <f t="shared" si="23"/>
        <v>1</v>
      </c>
      <c r="T209" s="10">
        <f t="shared" si="24"/>
        <v>1</v>
      </c>
      <c r="U209" s="10">
        <f t="shared" si="25"/>
        <v>1</v>
      </c>
      <c r="V209" s="10">
        <f t="shared" si="26"/>
        <v>1</v>
      </c>
      <c r="W209" s="10">
        <f t="shared" si="27"/>
        <v>3</v>
      </c>
      <c r="X209" s="10">
        <f t="shared" si="28"/>
        <v>3</v>
      </c>
      <c r="Y209" s="10">
        <f>IF(M209="",0,IF(K209=1,VLOOKUP(M209,'附件一之1-開班數'!$A$7:$V$66,7,FALSE),0))</f>
        <v>0</v>
      </c>
      <c r="Z209" s="10">
        <f>IF(N209="",0,IF(K209=1,VLOOKUP(N209,'附件一之1-開班數'!$A$7:$V$66,7,FALSE),0))</f>
        <v>0</v>
      </c>
      <c r="AA209" s="10">
        <f>IF(O209="",0,IF(K209=1,VLOOKUP(O209,'附件一之1-開班數'!$A$7:$V$66,7,FALSE),0))</f>
        <v>0</v>
      </c>
      <c r="AB209" s="10">
        <f>IF(P209="",0,IF(K209=1,VLOOKUP(P209,'附件一之1-開班數'!$A$7:$V$66,7,FALSE),0))</f>
        <v>0</v>
      </c>
      <c r="AC209" s="10">
        <f>IF(Q209="",0,IF(K209=1,VLOOKUP(Q209,'附件一之1-開班數'!$A$7:$V$66,7,FALSE),0))</f>
        <v>0</v>
      </c>
    </row>
    <row r="210" spans="1:29" x14ac:dyDescent="0.3">
      <c r="A210" s="128" t="str">
        <f t="shared" si="22"/>
        <v/>
      </c>
      <c r="B210" s="14"/>
      <c r="C210" s="14"/>
      <c r="D210" s="14"/>
      <c r="E210" s="14"/>
      <c r="F210" s="166"/>
      <c r="G210" s="173"/>
      <c r="H210" s="14"/>
      <c r="I210" s="14"/>
      <c r="J210" s="14"/>
      <c r="K210" s="166"/>
      <c r="L210" s="175"/>
      <c r="M210" s="171"/>
      <c r="N210" s="92"/>
      <c r="O210" s="92"/>
      <c r="P210" s="92"/>
      <c r="Q210" s="172"/>
      <c r="R210" s="176" t="str">
        <f>IFERROR(IF(COUNTIF(M210:Q210,M210)+COUNTIF(M210:Q210,N210)+COUNTIF(M210:Q210,O210)+COUNTIF(M210:Q210,P210)+COUNTIF(M210:Q210,Q210)-COUNT(M210:Q210)&lt;&gt;0,"學生班級重複",IF(COUNT(M210:Q210)=1,VLOOKUP(M210,'附件一之1-開班數'!$A$7:$B$66,2,0),IF(COUNT(M210:Q210)=2,VLOOKUP(M210,'附件一之1-開班數'!$A$7:$B$66,2,0)&amp;"、"&amp;VLOOKUP(N210,'附件一之1-開班數'!$A$7:$B$66,2,0),IF(COUNT(M210:Q210)=3,VLOOKUP(M210,'附件一之1-開班數'!$A$7:$B$66,2,0)&amp;"、"&amp;VLOOKUP(N210,'附件一之1-開班數'!$A$7:$B$66,2,0)&amp;"、"&amp;VLOOKUP(O210,'附件一之1-開班數'!$A$7:$B$66,2,0),IF(COUNT(M210:Q210)=4,VLOOKUP(M210,'附件一之1-開班數'!$A$7:$B$66,2,0)&amp;"、"&amp;VLOOKUP(N210,'附件一之1-開班數'!$A$7:$B$66,2,0)&amp;"、"&amp;VLOOKUP(O210,'附件一之1-開班數'!$A$7:$B$66,2,0)&amp;"、"&amp;VLOOKUP(P210,'附件一之1-開班數'!$A$7:$B$66,2,0),IF(COUNT(M210:Q210)=5,VLOOKUP(M210,'附件一之1-開班數'!$A$7:$B$66,2,0)&amp;"、"&amp;VLOOKUP(N210,'附件一之1-開班數'!$A$7:$B$66,2,0)&amp;"、"&amp;VLOOKUP(O210,'附件一之1-開班數'!$A$7:$B$66,2,0)&amp;"、"&amp;VLOOKUP(P210,'附件一之1-開班數'!$A$7:$B$66,2,0)&amp;"、"&amp;VLOOKUP(Q210,'附件一之1-開班數'!$A$7:$B$66,2,0),IF(D210="","","學生無班級"))))))),"有班級不存在,或跳格輸入")</f>
        <v/>
      </c>
      <c r="S210" s="10">
        <f t="shared" si="23"/>
        <v>1</v>
      </c>
      <c r="T210" s="10">
        <f t="shared" si="24"/>
        <v>1</v>
      </c>
      <c r="U210" s="10">
        <f t="shared" si="25"/>
        <v>1</v>
      </c>
      <c r="V210" s="10">
        <f t="shared" si="26"/>
        <v>1</v>
      </c>
      <c r="W210" s="10">
        <f t="shared" si="27"/>
        <v>3</v>
      </c>
      <c r="X210" s="10">
        <f t="shared" si="28"/>
        <v>3</v>
      </c>
      <c r="Y210" s="10">
        <f>IF(M210="",0,IF(K210=1,VLOOKUP(M210,'附件一之1-開班數'!$A$7:$V$66,7,FALSE),0))</f>
        <v>0</v>
      </c>
      <c r="Z210" s="10">
        <f>IF(N210="",0,IF(K210=1,VLOOKUP(N210,'附件一之1-開班數'!$A$7:$V$66,7,FALSE),0))</f>
        <v>0</v>
      </c>
      <c r="AA210" s="10">
        <f>IF(O210="",0,IF(K210=1,VLOOKUP(O210,'附件一之1-開班數'!$A$7:$V$66,7,FALSE),0))</f>
        <v>0</v>
      </c>
      <c r="AB210" s="10">
        <f>IF(P210="",0,IF(K210=1,VLOOKUP(P210,'附件一之1-開班數'!$A$7:$V$66,7,FALSE),0))</f>
        <v>0</v>
      </c>
      <c r="AC210" s="10">
        <f>IF(Q210="",0,IF(K210=1,VLOOKUP(Q210,'附件一之1-開班數'!$A$7:$V$66,7,FALSE),0))</f>
        <v>0</v>
      </c>
    </row>
    <row r="211" spans="1:29" x14ac:dyDescent="0.3">
      <c r="A211" s="128" t="str">
        <f t="shared" si="22"/>
        <v/>
      </c>
      <c r="B211" s="14"/>
      <c r="C211" s="14"/>
      <c r="D211" s="14"/>
      <c r="E211" s="14"/>
      <c r="F211" s="166"/>
      <c r="G211" s="173"/>
      <c r="H211" s="14"/>
      <c r="I211" s="14"/>
      <c r="J211" s="14"/>
      <c r="K211" s="166"/>
      <c r="L211" s="175"/>
      <c r="M211" s="171"/>
      <c r="N211" s="92"/>
      <c r="O211" s="92"/>
      <c r="P211" s="92"/>
      <c r="Q211" s="172"/>
      <c r="R211" s="176" t="str">
        <f>IFERROR(IF(COUNTIF(M211:Q211,M211)+COUNTIF(M211:Q211,N211)+COUNTIF(M211:Q211,O211)+COUNTIF(M211:Q211,P211)+COUNTIF(M211:Q211,Q211)-COUNT(M211:Q211)&lt;&gt;0,"學生班級重複",IF(COUNT(M211:Q211)=1,VLOOKUP(M211,'附件一之1-開班數'!$A$7:$B$66,2,0),IF(COUNT(M211:Q211)=2,VLOOKUP(M211,'附件一之1-開班數'!$A$7:$B$66,2,0)&amp;"、"&amp;VLOOKUP(N211,'附件一之1-開班數'!$A$7:$B$66,2,0),IF(COUNT(M211:Q211)=3,VLOOKUP(M211,'附件一之1-開班數'!$A$7:$B$66,2,0)&amp;"、"&amp;VLOOKUP(N211,'附件一之1-開班數'!$A$7:$B$66,2,0)&amp;"、"&amp;VLOOKUP(O211,'附件一之1-開班數'!$A$7:$B$66,2,0),IF(COUNT(M211:Q211)=4,VLOOKUP(M211,'附件一之1-開班數'!$A$7:$B$66,2,0)&amp;"、"&amp;VLOOKUP(N211,'附件一之1-開班數'!$A$7:$B$66,2,0)&amp;"、"&amp;VLOOKUP(O211,'附件一之1-開班數'!$A$7:$B$66,2,0)&amp;"、"&amp;VLOOKUP(P211,'附件一之1-開班數'!$A$7:$B$66,2,0),IF(COUNT(M211:Q211)=5,VLOOKUP(M211,'附件一之1-開班數'!$A$7:$B$66,2,0)&amp;"、"&amp;VLOOKUP(N211,'附件一之1-開班數'!$A$7:$B$66,2,0)&amp;"、"&amp;VLOOKUP(O211,'附件一之1-開班數'!$A$7:$B$66,2,0)&amp;"、"&amp;VLOOKUP(P211,'附件一之1-開班數'!$A$7:$B$66,2,0)&amp;"、"&amp;VLOOKUP(Q211,'附件一之1-開班數'!$A$7:$B$66,2,0),IF(D211="","","學生無班級"))))))),"有班級不存在,或跳格輸入")</f>
        <v/>
      </c>
      <c r="S211" s="10">
        <f t="shared" si="23"/>
        <v>1</v>
      </c>
      <c r="T211" s="10">
        <f t="shared" si="24"/>
        <v>1</v>
      </c>
      <c r="U211" s="10">
        <f t="shared" si="25"/>
        <v>1</v>
      </c>
      <c r="V211" s="10">
        <f t="shared" si="26"/>
        <v>1</v>
      </c>
      <c r="W211" s="10">
        <f t="shared" si="27"/>
        <v>3</v>
      </c>
      <c r="X211" s="10">
        <f t="shared" si="28"/>
        <v>3</v>
      </c>
      <c r="Y211" s="10">
        <f>IF(M211="",0,IF(K211=1,VLOOKUP(M211,'附件一之1-開班數'!$A$7:$V$66,7,FALSE),0))</f>
        <v>0</v>
      </c>
      <c r="Z211" s="10">
        <f>IF(N211="",0,IF(K211=1,VLOOKUP(N211,'附件一之1-開班數'!$A$7:$V$66,7,FALSE),0))</f>
        <v>0</v>
      </c>
      <c r="AA211" s="10">
        <f>IF(O211="",0,IF(K211=1,VLOOKUP(O211,'附件一之1-開班數'!$A$7:$V$66,7,FALSE),0))</f>
        <v>0</v>
      </c>
      <c r="AB211" s="10">
        <f>IF(P211="",0,IF(K211=1,VLOOKUP(P211,'附件一之1-開班數'!$A$7:$V$66,7,FALSE),0))</f>
        <v>0</v>
      </c>
      <c r="AC211" s="10">
        <f>IF(Q211="",0,IF(K211=1,VLOOKUP(Q211,'附件一之1-開班數'!$A$7:$V$66,7,FALSE),0))</f>
        <v>0</v>
      </c>
    </row>
    <row r="212" spans="1:29" x14ac:dyDescent="0.3">
      <c r="A212" s="128" t="str">
        <f t="shared" si="22"/>
        <v/>
      </c>
      <c r="B212" s="14"/>
      <c r="C212" s="14"/>
      <c r="D212" s="14"/>
      <c r="E212" s="14"/>
      <c r="F212" s="166"/>
      <c r="G212" s="173"/>
      <c r="H212" s="14"/>
      <c r="I212" s="14"/>
      <c r="J212" s="14"/>
      <c r="K212" s="166"/>
      <c r="L212" s="175"/>
      <c r="M212" s="171"/>
      <c r="N212" s="92"/>
      <c r="O212" s="92"/>
      <c r="P212" s="92"/>
      <c r="Q212" s="172"/>
      <c r="R212" s="176" t="str">
        <f>IFERROR(IF(COUNTIF(M212:Q212,M212)+COUNTIF(M212:Q212,N212)+COUNTIF(M212:Q212,O212)+COUNTIF(M212:Q212,P212)+COUNTIF(M212:Q212,Q212)-COUNT(M212:Q212)&lt;&gt;0,"學生班級重複",IF(COUNT(M212:Q212)=1,VLOOKUP(M212,'附件一之1-開班數'!$A$7:$B$66,2,0),IF(COUNT(M212:Q212)=2,VLOOKUP(M212,'附件一之1-開班數'!$A$7:$B$66,2,0)&amp;"、"&amp;VLOOKUP(N212,'附件一之1-開班數'!$A$7:$B$66,2,0),IF(COUNT(M212:Q212)=3,VLOOKUP(M212,'附件一之1-開班數'!$A$7:$B$66,2,0)&amp;"、"&amp;VLOOKUP(N212,'附件一之1-開班數'!$A$7:$B$66,2,0)&amp;"、"&amp;VLOOKUP(O212,'附件一之1-開班數'!$A$7:$B$66,2,0),IF(COUNT(M212:Q212)=4,VLOOKUP(M212,'附件一之1-開班數'!$A$7:$B$66,2,0)&amp;"、"&amp;VLOOKUP(N212,'附件一之1-開班數'!$A$7:$B$66,2,0)&amp;"、"&amp;VLOOKUP(O212,'附件一之1-開班數'!$A$7:$B$66,2,0)&amp;"、"&amp;VLOOKUP(P212,'附件一之1-開班數'!$A$7:$B$66,2,0),IF(COUNT(M212:Q212)=5,VLOOKUP(M212,'附件一之1-開班數'!$A$7:$B$66,2,0)&amp;"、"&amp;VLOOKUP(N212,'附件一之1-開班數'!$A$7:$B$66,2,0)&amp;"、"&amp;VLOOKUP(O212,'附件一之1-開班數'!$A$7:$B$66,2,0)&amp;"、"&amp;VLOOKUP(P212,'附件一之1-開班數'!$A$7:$B$66,2,0)&amp;"、"&amp;VLOOKUP(Q212,'附件一之1-開班數'!$A$7:$B$66,2,0),IF(D212="","","學生無班級"))))))),"有班級不存在,或跳格輸入")</f>
        <v/>
      </c>
      <c r="S212" s="10">
        <f t="shared" si="23"/>
        <v>1</v>
      </c>
      <c r="T212" s="10">
        <f t="shared" si="24"/>
        <v>1</v>
      </c>
      <c r="U212" s="10">
        <f t="shared" si="25"/>
        <v>1</v>
      </c>
      <c r="V212" s="10">
        <f t="shared" si="26"/>
        <v>1</v>
      </c>
      <c r="W212" s="10">
        <f t="shared" si="27"/>
        <v>3</v>
      </c>
      <c r="X212" s="10">
        <f t="shared" si="28"/>
        <v>3</v>
      </c>
      <c r="Y212" s="10">
        <f>IF(M212="",0,IF(K212=1,VLOOKUP(M212,'附件一之1-開班數'!$A$7:$V$66,7,FALSE),0))</f>
        <v>0</v>
      </c>
      <c r="Z212" s="10">
        <f>IF(N212="",0,IF(K212=1,VLOOKUP(N212,'附件一之1-開班數'!$A$7:$V$66,7,FALSE),0))</f>
        <v>0</v>
      </c>
      <c r="AA212" s="10">
        <f>IF(O212="",0,IF(K212=1,VLOOKUP(O212,'附件一之1-開班數'!$A$7:$V$66,7,FALSE),0))</f>
        <v>0</v>
      </c>
      <c r="AB212" s="10">
        <f>IF(P212="",0,IF(K212=1,VLOOKUP(P212,'附件一之1-開班數'!$A$7:$V$66,7,FALSE),0))</f>
        <v>0</v>
      </c>
      <c r="AC212" s="10">
        <f>IF(Q212="",0,IF(K212=1,VLOOKUP(Q212,'附件一之1-開班數'!$A$7:$V$66,7,FALSE),0))</f>
        <v>0</v>
      </c>
    </row>
    <row r="213" spans="1:29" x14ac:dyDescent="0.3">
      <c r="A213" s="128" t="str">
        <f t="shared" si="22"/>
        <v/>
      </c>
      <c r="B213" s="14"/>
      <c r="C213" s="14"/>
      <c r="D213" s="14"/>
      <c r="E213" s="14"/>
      <c r="F213" s="166"/>
      <c r="G213" s="173"/>
      <c r="H213" s="14"/>
      <c r="I213" s="14"/>
      <c r="J213" s="14"/>
      <c r="K213" s="166"/>
      <c r="L213" s="175"/>
      <c r="M213" s="171"/>
      <c r="N213" s="92"/>
      <c r="O213" s="92"/>
      <c r="P213" s="92"/>
      <c r="Q213" s="172"/>
      <c r="R213" s="176" t="str">
        <f>IFERROR(IF(COUNTIF(M213:Q213,M213)+COUNTIF(M213:Q213,N213)+COUNTIF(M213:Q213,O213)+COUNTIF(M213:Q213,P213)+COUNTIF(M213:Q213,Q213)-COUNT(M213:Q213)&lt;&gt;0,"學生班級重複",IF(COUNT(M213:Q213)=1,VLOOKUP(M213,'附件一之1-開班數'!$A$7:$B$66,2,0),IF(COUNT(M213:Q213)=2,VLOOKUP(M213,'附件一之1-開班數'!$A$7:$B$66,2,0)&amp;"、"&amp;VLOOKUP(N213,'附件一之1-開班數'!$A$7:$B$66,2,0),IF(COUNT(M213:Q213)=3,VLOOKUP(M213,'附件一之1-開班數'!$A$7:$B$66,2,0)&amp;"、"&amp;VLOOKUP(N213,'附件一之1-開班數'!$A$7:$B$66,2,0)&amp;"、"&amp;VLOOKUP(O213,'附件一之1-開班數'!$A$7:$B$66,2,0),IF(COUNT(M213:Q213)=4,VLOOKUP(M213,'附件一之1-開班數'!$A$7:$B$66,2,0)&amp;"、"&amp;VLOOKUP(N213,'附件一之1-開班數'!$A$7:$B$66,2,0)&amp;"、"&amp;VLOOKUP(O213,'附件一之1-開班數'!$A$7:$B$66,2,0)&amp;"、"&amp;VLOOKUP(P213,'附件一之1-開班數'!$A$7:$B$66,2,0),IF(COUNT(M213:Q213)=5,VLOOKUP(M213,'附件一之1-開班數'!$A$7:$B$66,2,0)&amp;"、"&amp;VLOOKUP(N213,'附件一之1-開班數'!$A$7:$B$66,2,0)&amp;"、"&amp;VLOOKUP(O213,'附件一之1-開班數'!$A$7:$B$66,2,0)&amp;"、"&amp;VLOOKUP(P213,'附件一之1-開班數'!$A$7:$B$66,2,0)&amp;"、"&amp;VLOOKUP(Q213,'附件一之1-開班數'!$A$7:$B$66,2,0),IF(D213="","","學生無班級"))))))),"有班級不存在,或跳格輸入")</f>
        <v/>
      </c>
      <c r="S213" s="10">
        <f t="shared" si="23"/>
        <v>1</v>
      </c>
      <c r="T213" s="10">
        <f t="shared" si="24"/>
        <v>1</v>
      </c>
      <c r="U213" s="10">
        <f t="shared" si="25"/>
        <v>1</v>
      </c>
      <c r="V213" s="10">
        <f t="shared" si="26"/>
        <v>1</v>
      </c>
      <c r="W213" s="10">
        <f t="shared" si="27"/>
        <v>3</v>
      </c>
      <c r="X213" s="10">
        <f t="shared" si="28"/>
        <v>3</v>
      </c>
      <c r="Y213" s="10">
        <f>IF(M213="",0,IF(K213=1,VLOOKUP(M213,'附件一之1-開班數'!$A$7:$V$66,7,FALSE),0))</f>
        <v>0</v>
      </c>
      <c r="Z213" s="10">
        <f>IF(N213="",0,IF(K213=1,VLOOKUP(N213,'附件一之1-開班數'!$A$7:$V$66,7,FALSE),0))</f>
        <v>0</v>
      </c>
      <c r="AA213" s="10">
        <f>IF(O213="",0,IF(K213=1,VLOOKUP(O213,'附件一之1-開班數'!$A$7:$V$66,7,FALSE),0))</f>
        <v>0</v>
      </c>
      <c r="AB213" s="10">
        <f>IF(P213="",0,IF(K213=1,VLOOKUP(P213,'附件一之1-開班數'!$A$7:$V$66,7,FALSE),0))</f>
        <v>0</v>
      </c>
      <c r="AC213" s="10">
        <f>IF(Q213="",0,IF(K213=1,VLOOKUP(Q213,'附件一之1-開班數'!$A$7:$V$66,7,FALSE),0))</f>
        <v>0</v>
      </c>
    </row>
    <row r="214" spans="1:29" x14ac:dyDescent="0.3">
      <c r="A214" s="128" t="str">
        <f t="shared" si="22"/>
        <v/>
      </c>
      <c r="B214" s="14"/>
      <c r="C214" s="14"/>
      <c r="D214" s="14"/>
      <c r="E214" s="14"/>
      <c r="F214" s="166"/>
      <c r="G214" s="173"/>
      <c r="H214" s="14"/>
      <c r="I214" s="14"/>
      <c r="J214" s="14"/>
      <c r="K214" s="166"/>
      <c r="L214" s="175"/>
      <c r="M214" s="171"/>
      <c r="N214" s="92"/>
      <c r="O214" s="92"/>
      <c r="P214" s="92"/>
      <c r="Q214" s="172"/>
      <c r="R214" s="176" t="str">
        <f>IFERROR(IF(COUNTIF(M214:Q214,M214)+COUNTIF(M214:Q214,N214)+COUNTIF(M214:Q214,O214)+COUNTIF(M214:Q214,P214)+COUNTIF(M214:Q214,Q214)-COUNT(M214:Q214)&lt;&gt;0,"學生班級重複",IF(COUNT(M214:Q214)=1,VLOOKUP(M214,'附件一之1-開班數'!$A$7:$B$66,2,0),IF(COUNT(M214:Q214)=2,VLOOKUP(M214,'附件一之1-開班數'!$A$7:$B$66,2,0)&amp;"、"&amp;VLOOKUP(N214,'附件一之1-開班數'!$A$7:$B$66,2,0),IF(COUNT(M214:Q214)=3,VLOOKUP(M214,'附件一之1-開班數'!$A$7:$B$66,2,0)&amp;"、"&amp;VLOOKUP(N214,'附件一之1-開班數'!$A$7:$B$66,2,0)&amp;"、"&amp;VLOOKUP(O214,'附件一之1-開班數'!$A$7:$B$66,2,0),IF(COUNT(M214:Q214)=4,VLOOKUP(M214,'附件一之1-開班數'!$A$7:$B$66,2,0)&amp;"、"&amp;VLOOKUP(N214,'附件一之1-開班數'!$A$7:$B$66,2,0)&amp;"、"&amp;VLOOKUP(O214,'附件一之1-開班數'!$A$7:$B$66,2,0)&amp;"、"&amp;VLOOKUP(P214,'附件一之1-開班數'!$A$7:$B$66,2,0),IF(COUNT(M214:Q214)=5,VLOOKUP(M214,'附件一之1-開班數'!$A$7:$B$66,2,0)&amp;"、"&amp;VLOOKUP(N214,'附件一之1-開班數'!$A$7:$B$66,2,0)&amp;"、"&amp;VLOOKUP(O214,'附件一之1-開班數'!$A$7:$B$66,2,0)&amp;"、"&amp;VLOOKUP(P214,'附件一之1-開班數'!$A$7:$B$66,2,0)&amp;"、"&amp;VLOOKUP(Q214,'附件一之1-開班數'!$A$7:$B$66,2,0),IF(D214="","","學生無班級"))))))),"有班級不存在,或跳格輸入")</f>
        <v/>
      </c>
      <c r="S214" s="10">
        <f t="shared" si="23"/>
        <v>1</v>
      </c>
      <c r="T214" s="10">
        <f t="shared" si="24"/>
        <v>1</v>
      </c>
      <c r="U214" s="10">
        <f t="shared" si="25"/>
        <v>1</v>
      </c>
      <c r="V214" s="10">
        <f t="shared" si="26"/>
        <v>1</v>
      </c>
      <c r="W214" s="10">
        <f t="shared" si="27"/>
        <v>3</v>
      </c>
      <c r="X214" s="10">
        <f t="shared" si="28"/>
        <v>3</v>
      </c>
      <c r="Y214" s="10">
        <f>IF(M214="",0,IF(K214=1,VLOOKUP(M214,'附件一之1-開班數'!$A$7:$V$66,7,FALSE),0))</f>
        <v>0</v>
      </c>
      <c r="Z214" s="10">
        <f>IF(N214="",0,IF(K214=1,VLOOKUP(N214,'附件一之1-開班數'!$A$7:$V$66,7,FALSE),0))</f>
        <v>0</v>
      </c>
      <c r="AA214" s="10">
        <f>IF(O214="",0,IF(K214=1,VLOOKUP(O214,'附件一之1-開班數'!$A$7:$V$66,7,FALSE),0))</f>
        <v>0</v>
      </c>
      <c r="AB214" s="10">
        <f>IF(P214="",0,IF(K214=1,VLOOKUP(P214,'附件一之1-開班數'!$A$7:$V$66,7,FALSE),0))</f>
        <v>0</v>
      </c>
      <c r="AC214" s="10">
        <f>IF(Q214="",0,IF(K214=1,VLOOKUP(Q214,'附件一之1-開班數'!$A$7:$V$66,7,FALSE),0))</f>
        <v>0</v>
      </c>
    </row>
    <row r="215" spans="1:29" x14ac:dyDescent="0.3">
      <c r="A215" s="128" t="str">
        <f t="shared" si="22"/>
        <v/>
      </c>
      <c r="B215" s="14"/>
      <c r="C215" s="14"/>
      <c r="D215" s="14"/>
      <c r="E215" s="14"/>
      <c r="F215" s="166"/>
      <c r="G215" s="173"/>
      <c r="H215" s="14"/>
      <c r="I215" s="14"/>
      <c r="J215" s="14"/>
      <c r="K215" s="166"/>
      <c r="L215" s="175"/>
      <c r="M215" s="171"/>
      <c r="N215" s="92"/>
      <c r="O215" s="92"/>
      <c r="P215" s="92"/>
      <c r="Q215" s="172"/>
      <c r="R215" s="176" t="str">
        <f>IFERROR(IF(COUNTIF(M215:Q215,M215)+COUNTIF(M215:Q215,N215)+COUNTIF(M215:Q215,O215)+COUNTIF(M215:Q215,P215)+COUNTIF(M215:Q215,Q215)-COUNT(M215:Q215)&lt;&gt;0,"學生班級重複",IF(COUNT(M215:Q215)=1,VLOOKUP(M215,'附件一之1-開班數'!$A$7:$B$66,2,0),IF(COUNT(M215:Q215)=2,VLOOKUP(M215,'附件一之1-開班數'!$A$7:$B$66,2,0)&amp;"、"&amp;VLOOKUP(N215,'附件一之1-開班數'!$A$7:$B$66,2,0),IF(COUNT(M215:Q215)=3,VLOOKUP(M215,'附件一之1-開班數'!$A$7:$B$66,2,0)&amp;"、"&amp;VLOOKUP(N215,'附件一之1-開班數'!$A$7:$B$66,2,0)&amp;"、"&amp;VLOOKUP(O215,'附件一之1-開班數'!$A$7:$B$66,2,0),IF(COUNT(M215:Q215)=4,VLOOKUP(M215,'附件一之1-開班數'!$A$7:$B$66,2,0)&amp;"、"&amp;VLOOKUP(N215,'附件一之1-開班數'!$A$7:$B$66,2,0)&amp;"、"&amp;VLOOKUP(O215,'附件一之1-開班數'!$A$7:$B$66,2,0)&amp;"、"&amp;VLOOKUP(P215,'附件一之1-開班數'!$A$7:$B$66,2,0),IF(COUNT(M215:Q215)=5,VLOOKUP(M215,'附件一之1-開班數'!$A$7:$B$66,2,0)&amp;"、"&amp;VLOOKUP(N215,'附件一之1-開班數'!$A$7:$B$66,2,0)&amp;"、"&amp;VLOOKUP(O215,'附件一之1-開班數'!$A$7:$B$66,2,0)&amp;"、"&amp;VLOOKUP(P215,'附件一之1-開班數'!$A$7:$B$66,2,0)&amp;"、"&amp;VLOOKUP(Q215,'附件一之1-開班數'!$A$7:$B$66,2,0),IF(D215="","","學生無班級"))))))),"有班級不存在,或跳格輸入")</f>
        <v/>
      </c>
      <c r="S215" s="10">
        <f t="shared" si="23"/>
        <v>1</v>
      </c>
      <c r="T215" s="10">
        <f t="shared" si="24"/>
        <v>1</v>
      </c>
      <c r="U215" s="10">
        <f t="shared" si="25"/>
        <v>1</v>
      </c>
      <c r="V215" s="10">
        <f t="shared" si="26"/>
        <v>1</v>
      </c>
      <c r="W215" s="10">
        <f t="shared" si="27"/>
        <v>3</v>
      </c>
      <c r="X215" s="10">
        <f t="shared" si="28"/>
        <v>3</v>
      </c>
      <c r="Y215" s="10">
        <f>IF(M215="",0,IF(K215=1,VLOOKUP(M215,'附件一之1-開班數'!$A$7:$V$66,7,FALSE),0))</f>
        <v>0</v>
      </c>
      <c r="Z215" s="10">
        <f>IF(N215="",0,IF(K215=1,VLOOKUP(N215,'附件一之1-開班數'!$A$7:$V$66,7,FALSE),0))</f>
        <v>0</v>
      </c>
      <c r="AA215" s="10">
        <f>IF(O215="",0,IF(K215=1,VLOOKUP(O215,'附件一之1-開班數'!$A$7:$V$66,7,FALSE),0))</f>
        <v>0</v>
      </c>
      <c r="AB215" s="10">
        <f>IF(P215="",0,IF(K215=1,VLOOKUP(P215,'附件一之1-開班數'!$A$7:$V$66,7,FALSE),0))</f>
        <v>0</v>
      </c>
      <c r="AC215" s="10">
        <f>IF(Q215="",0,IF(K215=1,VLOOKUP(Q215,'附件一之1-開班數'!$A$7:$V$66,7,FALSE),0))</f>
        <v>0</v>
      </c>
    </row>
    <row r="216" spans="1:29" x14ac:dyDescent="0.3">
      <c r="A216" s="128" t="str">
        <f t="shared" si="22"/>
        <v/>
      </c>
      <c r="B216" s="14"/>
      <c r="C216" s="14"/>
      <c r="D216" s="14"/>
      <c r="E216" s="14"/>
      <c r="F216" s="166"/>
      <c r="G216" s="173"/>
      <c r="H216" s="14"/>
      <c r="I216" s="14"/>
      <c r="J216" s="14"/>
      <c r="K216" s="166"/>
      <c r="L216" s="175"/>
      <c r="M216" s="171"/>
      <c r="N216" s="92"/>
      <c r="O216" s="92"/>
      <c r="P216" s="92"/>
      <c r="Q216" s="172"/>
      <c r="R216" s="176" t="str">
        <f>IFERROR(IF(COUNTIF(M216:Q216,M216)+COUNTIF(M216:Q216,N216)+COUNTIF(M216:Q216,O216)+COUNTIF(M216:Q216,P216)+COUNTIF(M216:Q216,Q216)-COUNT(M216:Q216)&lt;&gt;0,"學生班級重複",IF(COUNT(M216:Q216)=1,VLOOKUP(M216,'附件一之1-開班數'!$A$7:$B$66,2,0),IF(COUNT(M216:Q216)=2,VLOOKUP(M216,'附件一之1-開班數'!$A$7:$B$66,2,0)&amp;"、"&amp;VLOOKUP(N216,'附件一之1-開班數'!$A$7:$B$66,2,0),IF(COUNT(M216:Q216)=3,VLOOKUP(M216,'附件一之1-開班數'!$A$7:$B$66,2,0)&amp;"、"&amp;VLOOKUP(N216,'附件一之1-開班數'!$A$7:$B$66,2,0)&amp;"、"&amp;VLOOKUP(O216,'附件一之1-開班數'!$A$7:$B$66,2,0),IF(COUNT(M216:Q216)=4,VLOOKUP(M216,'附件一之1-開班數'!$A$7:$B$66,2,0)&amp;"、"&amp;VLOOKUP(N216,'附件一之1-開班數'!$A$7:$B$66,2,0)&amp;"、"&amp;VLOOKUP(O216,'附件一之1-開班數'!$A$7:$B$66,2,0)&amp;"、"&amp;VLOOKUP(P216,'附件一之1-開班數'!$A$7:$B$66,2,0),IF(COUNT(M216:Q216)=5,VLOOKUP(M216,'附件一之1-開班數'!$A$7:$B$66,2,0)&amp;"、"&amp;VLOOKUP(N216,'附件一之1-開班數'!$A$7:$B$66,2,0)&amp;"、"&amp;VLOOKUP(O216,'附件一之1-開班數'!$A$7:$B$66,2,0)&amp;"、"&amp;VLOOKUP(P216,'附件一之1-開班數'!$A$7:$B$66,2,0)&amp;"、"&amp;VLOOKUP(Q216,'附件一之1-開班數'!$A$7:$B$66,2,0),IF(D216="","","學生無班級"))))))),"有班級不存在,或跳格輸入")</f>
        <v/>
      </c>
      <c r="S216" s="10">
        <f t="shared" si="23"/>
        <v>1</v>
      </c>
      <c r="T216" s="10">
        <f t="shared" si="24"/>
        <v>1</v>
      </c>
      <c r="U216" s="10">
        <f t="shared" si="25"/>
        <v>1</v>
      </c>
      <c r="V216" s="10">
        <f t="shared" si="26"/>
        <v>1</v>
      </c>
      <c r="W216" s="10">
        <f t="shared" si="27"/>
        <v>3</v>
      </c>
      <c r="X216" s="10">
        <f t="shared" si="28"/>
        <v>3</v>
      </c>
      <c r="Y216" s="10">
        <f>IF(M216="",0,IF(K216=1,VLOOKUP(M216,'附件一之1-開班數'!$A$7:$V$66,7,FALSE),0))</f>
        <v>0</v>
      </c>
      <c r="Z216" s="10">
        <f>IF(N216="",0,IF(K216=1,VLOOKUP(N216,'附件一之1-開班數'!$A$7:$V$66,7,FALSE),0))</f>
        <v>0</v>
      </c>
      <c r="AA216" s="10">
        <f>IF(O216="",0,IF(K216=1,VLOOKUP(O216,'附件一之1-開班數'!$A$7:$V$66,7,FALSE),0))</f>
        <v>0</v>
      </c>
      <c r="AB216" s="10">
        <f>IF(P216="",0,IF(K216=1,VLOOKUP(P216,'附件一之1-開班數'!$A$7:$V$66,7,FALSE),0))</f>
        <v>0</v>
      </c>
      <c r="AC216" s="10">
        <f>IF(Q216="",0,IF(K216=1,VLOOKUP(Q216,'附件一之1-開班數'!$A$7:$V$66,7,FALSE),0))</f>
        <v>0</v>
      </c>
    </row>
    <row r="217" spans="1:29" x14ac:dyDescent="0.3">
      <c r="A217" s="128" t="str">
        <f t="shared" si="22"/>
        <v/>
      </c>
      <c r="B217" s="14"/>
      <c r="C217" s="14"/>
      <c r="D217" s="14"/>
      <c r="E217" s="14"/>
      <c r="F217" s="166"/>
      <c r="G217" s="173"/>
      <c r="H217" s="14"/>
      <c r="I217" s="14"/>
      <c r="J217" s="14"/>
      <c r="K217" s="166"/>
      <c r="L217" s="175"/>
      <c r="M217" s="171"/>
      <c r="N217" s="92"/>
      <c r="O217" s="92"/>
      <c r="P217" s="92"/>
      <c r="Q217" s="172"/>
      <c r="R217" s="176" t="str">
        <f>IFERROR(IF(COUNTIF(M217:Q217,M217)+COUNTIF(M217:Q217,N217)+COUNTIF(M217:Q217,O217)+COUNTIF(M217:Q217,P217)+COUNTIF(M217:Q217,Q217)-COUNT(M217:Q217)&lt;&gt;0,"學生班級重複",IF(COUNT(M217:Q217)=1,VLOOKUP(M217,'附件一之1-開班數'!$A$7:$B$66,2,0),IF(COUNT(M217:Q217)=2,VLOOKUP(M217,'附件一之1-開班數'!$A$7:$B$66,2,0)&amp;"、"&amp;VLOOKUP(N217,'附件一之1-開班數'!$A$7:$B$66,2,0),IF(COUNT(M217:Q217)=3,VLOOKUP(M217,'附件一之1-開班數'!$A$7:$B$66,2,0)&amp;"、"&amp;VLOOKUP(N217,'附件一之1-開班數'!$A$7:$B$66,2,0)&amp;"、"&amp;VLOOKUP(O217,'附件一之1-開班數'!$A$7:$B$66,2,0),IF(COUNT(M217:Q217)=4,VLOOKUP(M217,'附件一之1-開班數'!$A$7:$B$66,2,0)&amp;"、"&amp;VLOOKUP(N217,'附件一之1-開班數'!$A$7:$B$66,2,0)&amp;"、"&amp;VLOOKUP(O217,'附件一之1-開班數'!$A$7:$B$66,2,0)&amp;"、"&amp;VLOOKUP(P217,'附件一之1-開班數'!$A$7:$B$66,2,0),IF(COUNT(M217:Q217)=5,VLOOKUP(M217,'附件一之1-開班數'!$A$7:$B$66,2,0)&amp;"、"&amp;VLOOKUP(N217,'附件一之1-開班數'!$A$7:$B$66,2,0)&amp;"、"&amp;VLOOKUP(O217,'附件一之1-開班數'!$A$7:$B$66,2,0)&amp;"、"&amp;VLOOKUP(P217,'附件一之1-開班數'!$A$7:$B$66,2,0)&amp;"、"&amp;VLOOKUP(Q217,'附件一之1-開班數'!$A$7:$B$66,2,0),IF(D217="","","學生無班級"))))))),"有班級不存在,或跳格輸入")</f>
        <v/>
      </c>
      <c r="S217" s="10">
        <f t="shared" si="23"/>
        <v>1</v>
      </c>
      <c r="T217" s="10">
        <f t="shared" si="24"/>
        <v>1</v>
      </c>
      <c r="U217" s="10">
        <f t="shared" si="25"/>
        <v>1</v>
      </c>
      <c r="V217" s="10">
        <f t="shared" si="26"/>
        <v>1</v>
      </c>
      <c r="W217" s="10">
        <f t="shared" si="27"/>
        <v>3</v>
      </c>
      <c r="X217" s="10">
        <f t="shared" si="28"/>
        <v>3</v>
      </c>
      <c r="Y217" s="10">
        <f>IF(M217="",0,IF(K217=1,VLOOKUP(M217,'附件一之1-開班數'!$A$7:$V$66,7,FALSE),0))</f>
        <v>0</v>
      </c>
      <c r="Z217" s="10">
        <f>IF(N217="",0,IF(K217=1,VLOOKUP(N217,'附件一之1-開班數'!$A$7:$V$66,7,FALSE),0))</f>
        <v>0</v>
      </c>
      <c r="AA217" s="10">
        <f>IF(O217="",0,IF(K217=1,VLOOKUP(O217,'附件一之1-開班數'!$A$7:$V$66,7,FALSE),0))</f>
        <v>0</v>
      </c>
      <c r="AB217" s="10">
        <f>IF(P217="",0,IF(K217=1,VLOOKUP(P217,'附件一之1-開班數'!$A$7:$V$66,7,FALSE),0))</f>
        <v>0</v>
      </c>
      <c r="AC217" s="10">
        <f>IF(Q217="",0,IF(K217=1,VLOOKUP(Q217,'附件一之1-開班數'!$A$7:$V$66,7,FALSE),0))</f>
        <v>0</v>
      </c>
    </row>
    <row r="218" spans="1:29" x14ac:dyDescent="0.3">
      <c r="A218" s="128" t="str">
        <f t="shared" si="22"/>
        <v/>
      </c>
      <c r="B218" s="14"/>
      <c r="C218" s="14"/>
      <c r="D218" s="14"/>
      <c r="E218" s="14"/>
      <c r="F218" s="166"/>
      <c r="G218" s="173"/>
      <c r="H218" s="14"/>
      <c r="I218" s="14"/>
      <c r="J218" s="14"/>
      <c r="K218" s="166"/>
      <c r="L218" s="175"/>
      <c r="M218" s="171"/>
      <c r="N218" s="92"/>
      <c r="O218" s="92"/>
      <c r="P218" s="92"/>
      <c r="Q218" s="172"/>
      <c r="R218" s="176" t="str">
        <f>IFERROR(IF(COUNTIF(M218:Q218,M218)+COUNTIF(M218:Q218,N218)+COUNTIF(M218:Q218,O218)+COUNTIF(M218:Q218,P218)+COUNTIF(M218:Q218,Q218)-COUNT(M218:Q218)&lt;&gt;0,"學生班級重複",IF(COUNT(M218:Q218)=1,VLOOKUP(M218,'附件一之1-開班數'!$A$7:$B$66,2,0),IF(COUNT(M218:Q218)=2,VLOOKUP(M218,'附件一之1-開班數'!$A$7:$B$66,2,0)&amp;"、"&amp;VLOOKUP(N218,'附件一之1-開班數'!$A$7:$B$66,2,0),IF(COUNT(M218:Q218)=3,VLOOKUP(M218,'附件一之1-開班數'!$A$7:$B$66,2,0)&amp;"、"&amp;VLOOKUP(N218,'附件一之1-開班數'!$A$7:$B$66,2,0)&amp;"、"&amp;VLOOKUP(O218,'附件一之1-開班數'!$A$7:$B$66,2,0),IF(COUNT(M218:Q218)=4,VLOOKUP(M218,'附件一之1-開班數'!$A$7:$B$66,2,0)&amp;"、"&amp;VLOOKUP(N218,'附件一之1-開班數'!$A$7:$B$66,2,0)&amp;"、"&amp;VLOOKUP(O218,'附件一之1-開班數'!$A$7:$B$66,2,0)&amp;"、"&amp;VLOOKUP(P218,'附件一之1-開班數'!$A$7:$B$66,2,0),IF(COUNT(M218:Q218)=5,VLOOKUP(M218,'附件一之1-開班數'!$A$7:$B$66,2,0)&amp;"、"&amp;VLOOKUP(N218,'附件一之1-開班數'!$A$7:$B$66,2,0)&amp;"、"&amp;VLOOKUP(O218,'附件一之1-開班數'!$A$7:$B$66,2,0)&amp;"、"&amp;VLOOKUP(P218,'附件一之1-開班數'!$A$7:$B$66,2,0)&amp;"、"&amp;VLOOKUP(Q218,'附件一之1-開班數'!$A$7:$B$66,2,0),IF(D218="","","學生無班級"))))))),"有班級不存在,或跳格輸入")</f>
        <v/>
      </c>
      <c r="S218" s="10">
        <f t="shared" si="23"/>
        <v>1</v>
      </c>
      <c r="T218" s="10">
        <f t="shared" si="24"/>
        <v>1</v>
      </c>
      <c r="U218" s="10">
        <f t="shared" si="25"/>
        <v>1</v>
      </c>
      <c r="V218" s="10">
        <f t="shared" si="26"/>
        <v>1</v>
      </c>
      <c r="W218" s="10">
        <f t="shared" si="27"/>
        <v>3</v>
      </c>
      <c r="X218" s="10">
        <f t="shared" si="28"/>
        <v>3</v>
      </c>
      <c r="Y218" s="10">
        <f>IF(M218="",0,IF(K218=1,VLOOKUP(M218,'附件一之1-開班數'!$A$7:$V$66,7,FALSE),0))</f>
        <v>0</v>
      </c>
      <c r="Z218" s="10">
        <f>IF(N218="",0,IF(K218=1,VLOOKUP(N218,'附件一之1-開班數'!$A$7:$V$66,7,FALSE),0))</f>
        <v>0</v>
      </c>
      <c r="AA218" s="10">
        <f>IF(O218="",0,IF(K218=1,VLOOKUP(O218,'附件一之1-開班數'!$A$7:$V$66,7,FALSE),0))</f>
        <v>0</v>
      </c>
      <c r="AB218" s="10">
        <f>IF(P218="",0,IF(K218=1,VLOOKUP(P218,'附件一之1-開班數'!$A$7:$V$66,7,FALSE),0))</f>
        <v>0</v>
      </c>
      <c r="AC218" s="10">
        <f>IF(Q218="",0,IF(K218=1,VLOOKUP(Q218,'附件一之1-開班數'!$A$7:$V$66,7,FALSE),0))</f>
        <v>0</v>
      </c>
    </row>
    <row r="219" spans="1:29" x14ac:dyDescent="0.3">
      <c r="A219" s="128" t="str">
        <f t="shared" si="22"/>
        <v/>
      </c>
      <c r="B219" s="14"/>
      <c r="C219" s="14"/>
      <c r="D219" s="14"/>
      <c r="E219" s="14"/>
      <c r="F219" s="166"/>
      <c r="G219" s="173"/>
      <c r="H219" s="14"/>
      <c r="I219" s="14"/>
      <c r="J219" s="14"/>
      <c r="K219" s="166"/>
      <c r="L219" s="175"/>
      <c r="M219" s="171"/>
      <c r="N219" s="92"/>
      <c r="O219" s="92"/>
      <c r="P219" s="92"/>
      <c r="Q219" s="172"/>
      <c r="R219" s="176" t="str">
        <f>IFERROR(IF(COUNTIF(M219:Q219,M219)+COUNTIF(M219:Q219,N219)+COUNTIF(M219:Q219,O219)+COUNTIF(M219:Q219,P219)+COUNTIF(M219:Q219,Q219)-COUNT(M219:Q219)&lt;&gt;0,"學生班級重複",IF(COUNT(M219:Q219)=1,VLOOKUP(M219,'附件一之1-開班數'!$A$7:$B$66,2,0),IF(COUNT(M219:Q219)=2,VLOOKUP(M219,'附件一之1-開班數'!$A$7:$B$66,2,0)&amp;"、"&amp;VLOOKUP(N219,'附件一之1-開班數'!$A$7:$B$66,2,0),IF(COUNT(M219:Q219)=3,VLOOKUP(M219,'附件一之1-開班數'!$A$7:$B$66,2,0)&amp;"、"&amp;VLOOKUP(N219,'附件一之1-開班數'!$A$7:$B$66,2,0)&amp;"、"&amp;VLOOKUP(O219,'附件一之1-開班數'!$A$7:$B$66,2,0),IF(COUNT(M219:Q219)=4,VLOOKUP(M219,'附件一之1-開班數'!$A$7:$B$66,2,0)&amp;"、"&amp;VLOOKUP(N219,'附件一之1-開班數'!$A$7:$B$66,2,0)&amp;"、"&amp;VLOOKUP(O219,'附件一之1-開班數'!$A$7:$B$66,2,0)&amp;"、"&amp;VLOOKUP(P219,'附件一之1-開班數'!$A$7:$B$66,2,0),IF(COUNT(M219:Q219)=5,VLOOKUP(M219,'附件一之1-開班數'!$A$7:$B$66,2,0)&amp;"、"&amp;VLOOKUP(N219,'附件一之1-開班數'!$A$7:$B$66,2,0)&amp;"、"&amp;VLOOKUP(O219,'附件一之1-開班數'!$A$7:$B$66,2,0)&amp;"、"&amp;VLOOKUP(P219,'附件一之1-開班數'!$A$7:$B$66,2,0)&amp;"、"&amp;VLOOKUP(Q219,'附件一之1-開班數'!$A$7:$B$66,2,0),IF(D219="","","學生無班級"))))))),"有班級不存在,或跳格輸入")</f>
        <v/>
      </c>
      <c r="S219" s="10">
        <f t="shared" si="23"/>
        <v>1</v>
      </c>
      <c r="T219" s="10">
        <f t="shared" si="24"/>
        <v>1</v>
      </c>
      <c r="U219" s="10">
        <f t="shared" si="25"/>
        <v>1</v>
      </c>
      <c r="V219" s="10">
        <f t="shared" si="26"/>
        <v>1</v>
      </c>
      <c r="W219" s="10">
        <f t="shared" si="27"/>
        <v>3</v>
      </c>
      <c r="X219" s="10">
        <f t="shared" si="28"/>
        <v>3</v>
      </c>
      <c r="Y219" s="10">
        <f>IF(M219="",0,IF(K219=1,VLOOKUP(M219,'附件一之1-開班數'!$A$7:$V$66,7,FALSE),0))</f>
        <v>0</v>
      </c>
      <c r="Z219" s="10">
        <f>IF(N219="",0,IF(K219=1,VLOOKUP(N219,'附件一之1-開班數'!$A$7:$V$66,7,FALSE),0))</f>
        <v>0</v>
      </c>
      <c r="AA219" s="10">
        <f>IF(O219="",0,IF(K219=1,VLOOKUP(O219,'附件一之1-開班數'!$A$7:$V$66,7,FALSE),0))</f>
        <v>0</v>
      </c>
      <c r="AB219" s="10">
        <f>IF(P219="",0,IF(K219=1,VLOOKUP(P219,'附件一之1-開班數'!$A$7:$V$66,7,FALSE),0))</f>
        <v>0</v>
      </c>
      <c r="AC219" s="10">
        <f>IF(Q219="",0,IF(K219=1,VLOOKUP(Q219,'附件一之1-開班數'!$A$7:$V$66,7,FALSE),0))</f>
        <v>0</v>
      </c>
    </row>
    <row r="220" spans="1:29" x14ac:dyDescent="0.3">
      <c r="A220" s="128" t="str">
        <f t="shared" si="22"/>
        <v/>
      </c>
      <c r="B220" s="14"/>
      <c r="C220" s="14"/>
      <c r="D220" s="14"/>
      <c r="E220" s="14"/>
      <c r="F220" s="166"/>
      <c r="G220" s="173"/>
      <c r="H220" s="14"/>
      <c r="I220" s="14"/>
      <c r="J220" s="14"/>
      <c r="K220" s="166"/>
      <c r="L220" s="175"/>
      <c r="M220" s="171"/>
      <c r="N220" s="92"/>
      <c r="O220" s="92"/>
      <c r="P220" s="92"/>
      <c r="Q220" s="172"/>
      <c r="R220" s="176" t="str">
        <f>IFERROR(IF(COUNTIF(M220:Q220,M220)+COUNTIF(M220:Q220,N220)+COUNTIF(M220:Q220,O220)+COUNTIF(M220:Q220,P220)+COUNTIF(M220:Q220,Q220)-COUNT(M220:Q220)&lt;&gt;0,"學生班級重複",IF(COUNT(M220:Q220)=1,VLOOKUP(M220,'附件一之1-開班數'!$A$7:$B$66,2,0),IF(COUNT(M220:Q220)=2,VLOOKUP(M220,'附件一之1-開班數'!$A$7:$B$66,2,0)&amp;"、"&amp;VLOOKUP(N220,'附件一之1-開班數'!$A$7:$B$66,2,0),IF(COUNT(M220:Q220)=3,VLOOKUP(M220,'附件一之1-開班數'!$A$7:$B$66,2,0)&amp;"、"&amp;VLOOKUP(N220,'附件一之1-開班數'!$A$7:$B$66,2,0)&amp;"、"&amp;VLOOKUP(O220,'附件一之1-開班數'!$A$7:$B$66,2,0),IF(COUNT(M220:Q220)=4,VLOOKUP(M220,'附件一之1-開班數'!$A$7:$B$66,2,0)&amp;"、"&amp;VLOOKUP(N220,'附件一之1-開班數'!$A$7:$B$66,2,0)&amp;"、"&amp;VLOOKUP(O220,'附件一之1-開班數'!$A$7:$B$66,2,0)&amp;"、"&amp;VLOOKUP(P220,'附件一之1-開班數'!$A$7:$B$66,2,0),IF(COUNT(M220:Q220)=5,VLOOKUP(M220,'附件一之1-開班數'!$A$7:$B$66,2,0)&amp;"、"&amp;VLOOKUP(N220,'附件一之1-開班數'!$A$7:$B$66,2,0)&amp;"、"&amp;VLOOKUP(O220,'附件一之1-開班數'!$A$7:$B$66,2,0)&amp;"、"&amp;VLOOKUP(P220,'附件一之1-開班數'!$A$7:$B$66,2,0)&amp;"、"&amp;VLOOKUP(Q220,'附件一之1-開班數'!$A$7:$B$66,2,0),IF(D220="","","學生無班級"))))))),"有班級不存在,或跳格輸入")</f>
        <v/>
      </c>
      <c r="S220" s="10">
        <f t="shared" si="23"/>
        <v>1</v>
      </c>
      <c r="T220" s="10">
        <f t="shared" si="24"/>
        <v>1</v>
      </c>
      <c r="U220" s="10">
        <f t="shared" si="25"/>
        <v>1</v>
      </c>
      <c r="V220" s="10">
        <f t="shared" si="26"/>
        <v>1</v>
      </c>
      <c r="W220" s="10">
        <f t="shared" si="27"/>
        <v>3</v>
      </c>
      <c r="X220" s="10">
        <f t="shared" si="28"/>
        <v>3</v>
      </c>
      <c r="Y220" s="10">
        <f>IF(M220="",0,IF(K220=1,VLOOKUP(M220,'附件一之1-開班數'!$A$7:$V$66,7,FALSE),0))</f>
        <v>0</v>
      </c>
      <c r="Z220" s="10">
        <f>IF(N220="",0,IF(K220=1,VLOOKUP(N220,'附件一之1-開班數'!$A$7:$V$66,7,FALSE),0))</f>
        <v>0</v>
      </c>
      <c r="AA220" s="10">
        <f>IF(O220="",0,IF(K220=1,VLOOKUP(O220,'附件一之1-開班數'!$A$7:$V$66,7,FALSE),0))</f>
        <v>0</v>
      </c>
      <c r="AB220" s="10">
        <f>IF(P220="",0,IF(K220=1,VLOOKUP(P220,'附件一之1-開班數'!$A$7:$V$66,7,FALSE),0))</f>
        <v>0</v>
      </c>
      <c r="AC220" s="10">
        <f>IF(Q220="",0,IF(K220=1,VLOOKUP(Q220,'附件一之1-開班數'!$A$7:$V$66,7,FALSE),0))</f>
        <v>0</v>
      </c>
    </row>
    <row r="221" spans="1:29" x14ac:dyDescent="0.3">
      <c r="A221" s="128" t="str">
        <f t="shared" si="22"/>
        <v/>
      </c>
      <c r="B221" s="14"/>
      <c r="C221" s="14"/>
      <c r="D221" s="14"/>
      <c r="E221" s="14"/>
      <c r="F221" s="166"/>
      <c r="G221" s="173"/>
      <c r="H221" s="14"/>
      <c r="I221" s="14"/>
      <c r="J221" s="14"/>
      <c r="K221" s="166"/>
      <c r="L221" s="175"/>
      <c r="M221" s="171"/>
      <c r="N221" s="92"/>
      <c r="O221" s="92"/>
      <c r="P221" s="92"/>
      <c r="Q221" s="172"/>
      <c r="R221" s="176" t="str">
        <f>IFERROR(IF(COUNTIF(M221:Q221,M221)+COUNTIF(M221:Q221,N221)+COUNTIF(M221:Q221,O221)+COUNTIF(M221:Q221,P221)+COUNTIF(M221:Q221,Q221)-COUNT(M221:Q221)&lt;&gt;0,"學生班級重複",IF(COUNT(M221:Q221)=1,VLOOKUP(M221,'附件一之1-開班數'!$A$7:$B$66,2,0),IF(COUNT(M221:Q221)=2,VLOOKUP(M221,'附件一之1-開班數'!$A$7:$B$66,2,0)&amp;"、"&amp;VLOOKUP(N221,'附件一之1-開班數'!$A$7:$B$66,2,0),IF(COUNT(M221:Q221)=3,VLOOKUP(M221,'附件一之1-開班數'!$A$7:$B$66,2,0)&amp;"、"&amp;VLOOKUP(N221,'附件一之1-開班數'!$A$7:$B$66,2,0)&amp;"、"&amp;VLOOKUP(O221,'附件一之1-開班數'!$A$7:$B$66,2,0),IF(COUNT(M221:Q221)=4,VLOOKUP(M221,'附件一之1-開班數'!$A$7:$B$66,2,0)&amp;"、"&amp;VLOOKUP(N221,'附件一之1-開班數'!$A$7:$B$66,2,0)&amp;"、"&amp;VLOOKUP(O221,'附件一之1-開班數'!$A$7:$B$66,2,0)&amp;"、"&amp;VLOOKUP(P221,'附件一之1-開班數'!$A$7:$B$66,2,0),IF(COUNT(M221:Q221)=5,VLOOKUP(M221,'附件一之1-開班數'!$A$7:$B$66,2,0)&amp;"、"&amp;VLOOKUP(N221,'附件一之1-開班數'!$A$7:$B$66,2,0)&amp;"、"&amp;VLOOKUP(O221,'附件一之1-開班數'!$A$7:$B$66,2,0)&amp;"、"&amp;VLOOKUP(P221,'附件一之1-開班數'!$A$7:$B$66,2,0)&amp;"、"&amp;VLOOKUP(Q221,'附件一之1-開班數'!$A$7:$B$66,2,0),IF(D221="","","學生無班級"))))))),"有班級不存在,或跳格輸入")</f>
        <v/>
      </c>
      <c r="S221" s="10">
        <f t="shared" si="23"/>
        <v>1</v>
      </c>
      <c r="T221" s="10">
        <f t="shared" si="24"/>
        <v>1</v>
      </c>
      <c r="U221" s="10">
        <f t="shared" si="25"/>
        <v>1</v>
      </c>
      <c r="V221" s="10">
        <f t="shared" si="26"/>
        <v>1</v>
      </c>
      <c r="W221" s="10">
        <f t="shared" si="27"/>
        <v>3</v>
      </c>
      <c r="X221" s="10">
        <f t="shared" si="28"/>
        <v>3</v>
      </c>
      <c r="Y221" s="10">
        <f>IF(M221="",0,IF(K221=1,VLOOKUP(M221,'附件一之1-開班數'!$A$7:$V$66,7,FALSE),0))</f>
        <v>0</v>
      </c>
      <c r="Z221" s="10">
        <f>IF(N221="",0,IF(K221=1,VLOOKUP(N221,'附件一之1-開班數'!$A$7:$V$66,7,FALSE),0))</f>
        <v>0</v>
      </c>
      <c r="AA221" s="10">
        <f>IF(O221="",0,IF(K221=1,VLOOKUP(O221,'附件一之1-開班數'!$A$7:$V$66,7,FALSE),0))</f>
        <v>0</v>
      </c>
      <c r="AB221" s="10">
        <f>IF(P221="",0,IF(K221=1,VLOOKUP(P221,'附件一之1-開班數'!$A$7:$V$66,7,FALSE),0))</f>
        <v>0</v>
      </c>
      <c r="AC221" s="10">
        <f>IF(Q221="",0,IF(K221=1,VLOOKUP(Q221,'附件一之1-開班數'!$A$7:$V$66,7,FALSE),0))</f>
        <v>0</v>
      </c>
    </row>
    <row r="222" spans="1:29" x14ac:dyDescent="0.3">
      <c r="A222" s="128" t="str">
        <f t="shared" si="22"/>
        <v/>
      </c>
      <c r="B222" s="14"/>
      <c r="C222" s="14"/>
      <c r="D222" s="14"/>
      <c r="E222" s="14"/>
      <c r="F222" s="166"/>
      <c r="G222" s="173"/>
      <c r="H222" s="14"/>
      <c r="I222" s="14"/>
      <c r="J222" s="14"/>
      <c r="K222" s="166"/>
      <c r="L222" s="175"/>
      <c r="M222" s="171"/>
      <c r="N222" s="92"/>
      <c r="O222" s="92"/>
      <c r="P222" s="92"/>
      <c r="Q222" s="172"/>
      <c r="R222" s="176" t="str">
        <f>IFERROR(IF(COUNTIF(M222:Q222,M222)+COUNTIF(M222:Q222,N222)+COUNTIF(M222:Q222,O222)+COUNTIF(M222:Q222,P222)+COUNTIF(M222:Q222,Q222)-COUNT(M222:Q222)&lt;&gt;0,"學生班級重複",IF(COUNT(M222:Q222)=1,VLOOKUP(M222,'附件一之1-開班數'!$A$7:$B$66,2,0),IF(COUNT(M222:Q222)=2,VLOOKUP(M222,'附件一之1-開班數'!$A$7:$B$66,2,0)&amp;"、"&amp;VLOOKUP(N222,'附件一之1-開班數'!$A$7:$B$66,2,0),IF(COUNT(M222:Q222)=3,VLOOKUP(M222,'附件一之1-開班數'!$A$7:$B$66,2,0)&amp;"、"&amp;VLOOKUP(N222,'附件一之1-開班數'!$A$7:$B$66,2,0)&amp;"、"&amp;VLOOKUP(O222,'附件一之1-開班數'!$A$7:$B$66,2,0),IF(COUNT(M222:Q222)=4,VLOOKUP(M222,'附件一之1-開班數'!$A$7:$B$66,2,0)&amp;"、"&amp;VLOOKUP(N222,'附件一之1-開班數'!$A$7:$B$66,2,0)&amp;"、"&amp;VLOOKUP(O222,'附件一之1-開班數'!$A$7:$B$66,2,0)&amp;"、"&amp;VLOOKUP(P222,'附件一之1-開班數'!$A$7:$B$66,2,0),IF(COUNT(M222:Q222)=5,VLOOKUP(M222,'附件一之1-開班數'!$A$7:$B$66,2,0)&amp;"、"&amp;VLOOKUP(N222,'附件一之1-開班數'!$A$7:$B$66,2,0)&amp;"、"&amp;VLOOKUP(O222,'附件一之1-開班數'!$A$7:$B$66,2,0)&amp;"、"&amp;VLOOKUP(P222,'附件一之1-開班數'!$A$7:$B$66,2,0)&amp;"、"&amp;VLOOKUP(Q222,'附件一之1-開班數'!$A$7:$B$66,2,0),IF(D222="","","學生無班級"))))))),"有班級不存在,或跳格輸入")</f>
        <v/>
      </c>
      <c r="S222" s="10">
        <f t="shared" si="23"/>
        <v>1</v>
      </c>
      <c r="T222" s="10">
        <f t="shared" si="24"/>
        <v>1</v>
      </c>
      <c r="U222" s="10">
        <f t="shared" si="25"/>
        <v>1</v>
      </c>
      <c r="V222" s="10">
        <f t="shared" si="26"/>
        <v>1</v>
      </c>
      <c r="W222" s="10">
        <f t="shared" si="27"/>
        <v>3</v>
      </c>
      <c r="X222" s="10">
        <f t="shared" si="28"/>
        <v>3</v>
      </c>
      <c r="Y222" s="10">
        <f>IF(M222="",0,IF(K222=1,VLOOKUP(M222,'附件一之1-開班數'!$A$7:$V$66,7,FALSE),0))</f>
        <v>0</v>
      </c>
      <c r="Z222" s="10">
        <f>IF(N222="",0,IF(K222=1,VLOOKUP(N222,'附件一之1-開班數'!$A$7:$V$66,7,FALSE),0))</f>
        <v>0</v>
      </c>
      <c r="AA222" s="10">
        <f>IF(O222="",0,IF(K222=1,VLOOKUP(O222,'附件一之1-開班數'!$A$7:$V$66,7,FALSE),0))</f>
        <v>0</v>
      </c>
      <c r="AB222" s="10">
        <f>IF(P222="",0,IF(K222=1,VLOOKUP(P222,'附件一之1-開班數'!$A$7:$V$66,7,FALSE),0))</f>
        <v>0</v>
      </c>
      <c r="AC222" s="10">
        <f>IF(Q222="",0,IF(K222=1,VLOOKUP(Q222,'附件一之1-開班數'!$A$7:$V$66,7,FALSE),0))</f>
        <v>0</v>
      </c>
    </row>
    <row r="223" spans="1:29" x14ac:dyDescent="0.3">
      <c r="A223" s="128" t="str">
        <f t="shared" si="22"/>
        <v/>
      </c>
      <c r="B223" s="14"/>
      <c r="C223" s="14"/>
      <c r="D223" s="14"/>
      <c r="E223" s="14"/>
      <c r="F223" s="166"/>
      <c r="G223" s="173"/>
      <c r="H223" s="14"/>
      <c r="I223" s="14"/>
      <c r="J223" s="14"/>
      <c r="K223" s="166"/>
      <c r="L223" s="175"/>
      <c r="M223" s="171"/>
      <c r="N223" s="92"/>
      <c r="O223" s="92"/>
      <c r="P223" s="92"/>
      <c r="Q223" s="172"/>
      <c r="R223" s="176" t="str">
        <f>IFERROR(IF(COUNTIF(M223:Q223,M223)+COUNTIF(M223:Q223,N223)+COUNTIF(M223:Q223,O223)+COUNTIF(M223:Q223,P223)+COUNTIF(M223:Q223,Q223)-COUNT(M223:Q223)&lt;&gt;0,"學生班級重複",IF(COUNT(M223:Q223)=1,VLOOKUP(M223,'附件一之1-開班數'!$A$7:$B$66,2,0),IF(COUNT(M223:Q223)=2,VLOOKUP(M223,'附件一之1-開班數'!$A$7:$B$66,2,0)&amp;"、"&amp;VLOOKUP(N223,'附件一之1-開班數'!$A$7:$B$66,2,0),IF(COUNT(M223:Q223)=3,VLOOKUP(M223,'附件一之1-開班數'!$A$7:$B$66,2,0)&amp;"、"&amp;VLOOKUP(N223,'附件一之1-開班數'!$A$7:$B$66,2,0)&amp;"、"&amp;VLOOKUP(O223,'附件一之1-開班數'!$A$7:$B$66,2,0),IF(COUNT(M223:Q223)=4,VLOOKUP(M223,'附件一之1-開班數'!$A$7:$B$66,2,0)&amp;"、"&amp;VLOOKUP(N223,'附件一之1-開班數'!$A$7:$B$66,2,0)&amp;"、"&amp;VLOOKUP(O223,'附件一之1-開班數'!$A$7:$B$66,2,0)&amp;"、"&amp;VLOOKUP(P223,'附件一之1-開班數'!$A$7:$B$66,2,0),IF(COUNT(M223:Q223)=5,VLOOKUP(M223,'附件一之1-開班數'!$A$7:$B$66,2,0)&amp;"、"&amp;VLOOKUP(N223,'附件一之1-開班數'!$A$7:$B$66,2,0)&amp;"、"&amp;VLOOKUP(O223,'附件一之1-開班數'!$A$7:$B$66,2,0)&amp;"、"&amp;VLOOKUP(P223,'附件一之1-開班數'!$A$7:$B$66,2,0)&amp;"、"&amp;VLOOKUP(Q223,'附件一之1-開班數'!$A$7:$B$66,2,0),IF(D223="","","學生無班級"))))))),"有班級不存在,或跳格輸入")</f>
        <v/>
      </c>
      <c r="S223" s="10">
        <f t="shared" si="23"/>
        <v>1</v>
      </c>
      <c r="T223" s="10">
        <f t="shared" si="24"/>
        <v>1</v>
      </c>
      <c r="U223" s="10">
        <f t="shared" si="25"/>
        <v>1</v>
      </c>
      <c r="V223" s="10">
        <f t="shared" si="26"/>
        <v>1</v>
      </c>
      <c r="W223" s="10">
        <f t="shared" si="27"/>
        <v>3</v>
      </c>
      <c r="X223" s="10">
        <f t="shared" si="28"/>
        <v>3</v>
      </c>
      <c r="Y223" s="10">
        <f>IF(M223="",0,IF(K223=1,VLOOKUP(M223,'附件一之1-開班數'!$A$7:$V$66,7,FALSE),0))</f>
        <v>0</v>
      </c>
      <c r="Z223" s="10">
        <f>IF(N223="",0,IF(K223=1,VLOOKUP(N223,'附件一之1-開班數'!$A$7:$V$66,7,FALSE),0))</f>
        <v>0</v>
      </c>
      <c r="AA223" s="10">
        <f>IF(O223="",0,IF(K223=1,VLOOKUP(O223,'附件一之1-開班數'!$A$7:$V$66,7,FALSE),0))</f>
        <v>0</v>
      </c>
      <c r="AB223" s="10">
        <f>IF(P223="",0,IF(K223=1,VLOOKUP(P223,'附件一之1-開班數'!$A$7:$V$66,7,FALSE),0))</f>
        <v>0</v>
      </c>
      <c r="AC223" s="10">
        <f>IF(Q223="",0,IF(K223=1,VLOOKUP(Q223,'附件一之1-開班數'!$A$7:$V$66,7,FALSE),0))</f>
        <v>0</v>
      </c>
    </row>
    <row r="224" spans="1:29" x14ac:dyDescent="0.3">
      <c r="A224" s="128" t="str">
        <f t="shared" si="22"/>
        <v/>
      </c>
      <c r="B224" s="14"/>
      <c r="C224" s="14"/>
      <c r="D224" s="14"/>
      <c r="E224" s="14"/>
      <c r="F224" s="166"/>
      <c r="G224" s="173"/>
      <c r="H224" s="14"/>
      <c r="I224" s="14"/>
      <c r="J224" s="14"/>
      <c r="K224" s="166"/>
      <c r="L224" s="175"/>
      <c r="M224" s="171"/>
      <c r="N224" s="92"/>
      <c r="O224" s="92"/>
      <c r="P224" s="92"/>
      <c r="Q224" s="172"/>
      <c r="R224" s="176" t="str">
        <f>IFERROR(IF(COUNTIF(M224:Q224,M224)+COUNTIF(M224:Q224,N224)+COUNTIF(M224:Q224,O224)+COUNTIF(M224:Q224,P224)+COUNTIF(M224:Q224,Q224)-COUNT(M224:Q224)&lt;&gt;0,"學生班級重複",IF(COUNT(M224:Q224)=1,VLOOKUP(M224,'附件一之1-開班數'!$A$7:$B$66,2,0),IF(COUNT(M224:Q224)=2,VLOOKUP(M224,'附件一之1-開班數'!$A$7:$B$66,2,0)&amp;"、"&amp;VLOOKUP(N224,'附件一之1-開班數'!$A$7:$B$66,2,0),IF(COUNT(M224:Q224)=3,VLOOKUP(M224,'附件一之1-開班數'!$A$7:$B$66,2,0)&amp;"、"&amp;VLOOKUP(N224,'附件一之1-開班數'!$A$7:$B$66,2,0)&amp;"、"&amp;VLOOKUP(O224,'附件一之1-開班數'!$A$7:$B$66,2,0),IF(COUNT(M224:Q224)=4,VLOOKUP(M224,'附件一之1-開班數'!$A$7:$B$66,2,0)&amp;"、"&amp;VLOOKUP(N224,'附件一之1-開班數'!$A$7:$B$66,2,0)&amp;"、"&amp;VLOOKUP(O224,'附件一之1-開班數'!$A$7:$B$66,2,0)&amp;"、"&amp;VLOOKUP(P224,'附件一之1-開班數'!$A$7:$B$66,2,0),IF(COUNT(M224:Q224)=5,VLOOKUP(M224,'附件一之1-開班數'!$A$7:$B$66,2,0)&amp;"、"&amp;VLOOKUP(N224,'附件一之1-開班數'!$A$7:$B$66,2,0)&amp;"、"&amp;VLOOKUP(O224,'附件一之1-開班數'!$A$7:$B$66,2,0)&amp;"、"&amp;VLOOKUP(P224,'附件一之1-開班數'!$A$7:$B$66,2,0)&amp;"、"&amp;VLOOKUP(Q224,'附件一之1-開班數'!$A$7:$B$66,2,0),IF(D224="","","學生無班級"))))))),"有班級不存在,或跳格輸入")</f>
        <v/>
      </c>
      <c r="S224" s="10">
        <f t="shared" si="23"/>
        <v>1</v>
      </c>
      <c r="T224" s="10">
        <f t="shared" si="24"/>
        <v>1</v>
      </c>
      <c r="U224" s="10">
        <f t="shared" si="25"/>
        <v>1</v>
      </c>
      <c r="V224" s="10">
        <f t="shared" si="26"/>
        <v>1</v>
      </c>
      <c r="W224" s="10">
        <f t="shared" si="27"/>
        <v>3</v>
      </c>
      <c r="X224" s="10">
        <f t="shared" si="28"/>
        <v>3</v>
      </c>
      <c r="Y224" s="10">
        <f>IF(M224="",0,IF(K224=1,VLOOKUP(M224,'附件一之1-開班數'!$A$7:$V$66,7,FALSE),0))</f>
        <v>0</v>
      </c>
      <c r="Z224" s="10">
        <f>IF(N224="",0,IF(K224=1,VLOOKUP(N224,'附件一之1-開班數'!$A$7:$V$66,7,FALSE),0))</f>
        <v>0</v>
      </c>
      <c r="AA224" s="10">
        <f>IF(O224="",0,IF(K224=1,VLOOKUP(O224,'附件一之1-開班數'!$A$7:$V$66,7,FALSE),0))</f>
        <v>0</v>
      </c>
      <c r="AB224" s="10">
        <f>IF(P224="",0,IF(K224=1,VLOOKUP(P224,'附件一之1-開班數'!$A$7:$V$66,7,FALSE),0))</f>
        <v>0</v>
      </c>
      <c r="AC224" s="10">
        <f>IF(Q224="",0,IF(K224=1,VLOOKUP(Q224,'附件一之1-開班數'!$A$7:$V$66,7,FALSE),0))</f>
        <v>0</v>
      </c>
    </row>
    <row r="225" spans="1:29" x14ac:dyDescent="0.3">
      <c r="A225" s="128" t="str">
        <f t="shared" si="22"/>
        <v/>
      </c>
      <c r="B225" s="14"/>
      <c r="C225" s="14"/>
      <c r="D225" s="14"/>
      <c r="E225" s="14"/>
      <c r="F225" s="166"/>
      <c r="G225" s="173"/>
      <c r="H225" s="14"/>
      <c r="I225" s="14"/>
      <c r="J225" s="14"/>
      <c r="K225" s="166"/>
      <c r="L225" s="175"/>
      <c r="M225" s="171"/>
      <c r="N225" s="92"/>
      <c r="O225" s="92"/>
      <c r="P225" s="92"/>
      <c r="Q225" s="172"/>
      <c r="R225" s="176" t="str">
        <f>IFERROR(IF(COUNTIF(M225:Q225,M225)+COUNTIF(M225:Q225,N225)+COUNTIF(M225:Q225,O225)+COUNTIF(M225:Q225,P225)+COUNTIF(M225:Q225,Q225)-COUNT(M225:Q225)&lt;&gt;0,"學生班級重複",IF(COUNT(M225:Q225)=1,VLOOKUP(M225,'附件一之1-開班數'!$A$7:$B$66,2,0),IF(COUNT(M225:Q225)=2,VLOOKUP(M225,'附件一之1-開班數'!$A$7:$B$66,2,0)&amp;"、"&amp;VLOOKUP(N225,'附件一之1-開班數'!$A$7:$B$66,2,0),IF(COUNT(M225:Q225)=3,VLOOKUP(M225,'附件一之1-開班數'!$A$7:$B$66,2,0)&amp;"、"&amp;VLOOKUP(N225,'附件一之1-開班數'!$A$7:$B$66,2,0)&amp;"、"&amp;VLOOKUP(O225,'附件一之1-開班數'!$A$7:$B$66,2,0),IF(COUNT(M225:Q225)=4,VLOOKUP(M225,'附件一之1-開班數'!$A$7:$B$66,2,0)&amp;"、"&amp;VLOOKUP(N225,'附件一之1-開班數'!$A$7:$B$66,2,0)&amp;"、"&amp;VLOOKUP(O225,'附件一之1-開班數'!$A$7:$B$66,2,0)&amp;"、"&amp;VLOOKUP(P225,'附件一之1-開班數'!$A$7:$B$66,2,0),IF(COUNT(M225:Q225)=5,VLOOKUP(M225,'附件一之1-開班數'!$A$7:$B$66,2,0)&amp;"、"&amp;VLOOKUP(N225,'附件一之1-開班數'!$A$7:$B$66,2,0)&amp;"、"&amp;VLOOKUP(O225,'附件一之1-開班數'!$A$7:$B$66,2,0)&amp;"、"&amp;VLOOKUP(P225,'附件一之1-開班數'!$A$7:$B$66,2,0)&amp;"、"&amp;VLOOKUP(Q225,'附件一之1-開班數'!$A$7:$B$66,2,0),IF(D225="","","學生無班級"))))))),"有班級不存在,或跳格輸入")</f>
        <v/>
      </c>
      <c r="S225" s="10">
        <f t="shared" si="23"/>
        <v>1</v>
      </c>
      <c r="T225" s="10">
        <f t="shared" si="24"/>
        <v>1</v>
      </c>
      <c r="U225" s="10">
        <f t="shared" si="25"/>
        <v>1</v>
      </c>
      <c r="V225" s="10">
        <f t="shared" si="26"/>
        <v>1</v>
      </c>
      <c r="W225" s="10">
        <f t="shared" si="27"/>
        <v>3</v>
      </c>
      <c r="X225" s="10">
        <f t="shared" si="28"/>
        <v>3</v>
      </c>
      <c r="Y225" s="10">
        <f>IF(M225="",0,IF(K225=1,VLOOKUP(M225,'附件一之1-開班數'!$A$7:$V$66,7,FALSE),0))</f>
        <v>0</v>
      </c>
      <c r="Z225" s="10">
        <f>IF(N225="",0,IF(K225=1,VLOOKUP(N225,'附件一之1-開班數'!$A$7:$V$66,7,FALSE),0))</f>
        <v>0</v>
      </c>
      <c r="AA225" s="10">
        <f>IF(O225="",0,IF(K225=1,VLOOKUP(O225,'附件一之1-開班數'!$A$7:$V$66,7,FALSE),0))</f>
        <v>0</v>
      </c>
      <c r="AB225" s="10">
        <f>IF(P225="",0,IF(K225=1,VLOOKUP(P225,'附件一之1-開班數'!$A$7:$V$66,7,FALSE),0))</f>
        <v>0</v>
      </c>
      <c r="AC225" s="10">
        <f>IF(Q225="",0,IF(K225=1,VLOOKUP(Q225,'附件一之1-開班數'!$A$7:$V$66,7,FALSE),0))</f>
        <v>0</v>
      </c>
    </row>
    <row r="226" spans="1:29" x14ac:dyDescent="0.3">
      <c r="A226" s="128" t="str">
        <f t="shared" si="22"/>
        <v/>
      </c>
      <c r="B226" s="14"/>
      <c r="C226" s="14"/>
      <c r="D226" s="14"/>
      <c r="E226" s="14"/>
      <c r="F226" s="166"/>
      <c r="G226" s="173"/>
      <c r="H226" s="14"/>
      <c r="I226" s="14"/>
      <c r="J226" s="14"/>
      <c r="K226" s="166"/>
      <c r="L226" s="175"/>
      <c r="M226" s="171"/>
      <c r="N226" s="92"/>
      <c r="O226" s="92"/>
      <c r="P226" s="92"/>
      <c r="Q226" s="172"/>
      <c r="R226" s="176" t="str">
        <f>IFERROR(IF(COUNTIF(M226:Q226,M226)+COUNTIF(M226:Q226,N226)+COUNTIF(M226:Q226,O226)+COUNTIF(M226:Q226,P226)+COUNTIF(M226:Q226,Q226)-COUNT(M226:Q226)&lt;&gt;0,"學生班級重複",IF(COUNT(M226:Q226)=1,VLOOKUP(M226,'附件一之1-開班數'!$A$7:$B$66,2,0),IF(COUNT(M226:Q226)=2,VLOOKUP(M226,'附件一之1-開班數'!$A$7:$B$66,2,0)&amp;"、"&amp;VLOOKUP(N226,'附件一之1-開班數'!$A$7:$B$66,2,0),IF(COUNT(M226:Q226)=3,VLOOKUP(M226,'附件一之1-開班數'!$A$7:$B$66,2,0)&amp;"、"&amp;VLOOKUP(N226,'附件一之1-開班數'!$A$7:$B$66,2,0)&amp;"、"&amp;VLOOKUP(O226,'附件一之1-開班數'!$A$7:$B$66,2,0),IF(COUNT(M226:Q226)=4,VLOOKUP(M226,'附件一之1-開班數'!$A$7:$B$66,2,0)&amp;"、"&amp;VLOOKUP(N226,'附件一之1-開班數'!$A$7:$B$66,2,0)&amp;"、"&amp;VLOOKUP(O226,'附件一之1-開班數'!$A$7:$B$66,2,0)&amp;"、"&amp;VLOOKUP(P226,'附件一之1-開班數'!$A$7:$B$66,2,0),IF(COUNT(M226:Q226)=5,VLOOKUP(M226,'附件一之1-開班數'!$A$7:$B$66,2,0)&amp;"、"&amp;VLOOKUP(N226,'附件一之1-開班數'!$A$7:$B$66,2,0)&amp;"、"&amp;VLOOKUP(O226,'附件一之1-開班數'!$A$7:$B$66,2,0)&amp;"、"&amp;VLOOKUP(P226,'附件一之1-開班數'!$A$7:$B$66,2,0)&amp;"、"&amp;VLOOKUP(Q226,'附件一之1-開班數'!$A$7:$B$66,2,0),IF(D226="","","學生無班級"))))))),"有班級不存在,或跳格輸入")</f>
        <v/>
      </c>
      <c r="S226" s="10">
        <f t="shared" si="23"/>
        <v>1</v>
      </c>
      <c r="T226" s="10">
        <f t="shared" si="24"/>
        <v>1</v>
      </c>
      <c r="U226" s="10">
        <f t="shared" si="25"/>
        <v>1</v>
      </c>
      <c r="V226" s="10">
        <f t="shared" si="26"/>
        <v>1</v>
      </c>
      <c r="W226" s="10">
        <f t="shared" si="27"/>
        <v>3</v>
      </c>
      <c r="X226" s="10">
        <f t="shared" si="28"/>
        <v>3</v>
      </c>
      <c r="Y226" s="10">
        <f>IF(M226="",0,IF(K226=1,VLOOKUP(M226,'附件一之1-開班數'!$A$7:$V$66,7,FALSE),0))</f>
        <v>0</v>
      </c>
      <c r="Z226" s="10">
        <f>IF(N226="",0,IF(K226=1,VLOOKUP(N226,'附件一之1-開班數'!$A$7:$V$66,7,FALSE),0))</f>
        <v>0</v>
      </c>
      <c r="AA226" s="10">
        <f>IF(O226="",0,IF(K226=1,VLOOKUP(O226,'附件一之1-開班數'!$A$7:$V$66,7,FALSE),0))</f>
        <v>0</v>
      </c>
      <c r="AB226" s="10">
        <f>IF(P226="",0,IF(K226=1,VLOOKUP(P226,'附件一之1-開班數'!$A$7:$V$66,7,FALSE),0))</f>
        <v>0</v>
      </c>
      <c r="AC226" s="10">
        <f>IF(Q226="",0,IF(K226=1,VLOOKUP(Q226,'附件一之1-開班數'!$A$7:$V$66,7,FALSE),0))</f>
        <v>0</v>
      </c>
    </row>
    <row r="227" spans="1:29" x14ac:dyDescent="0.3">
      <c r="A227" s="128" t="str">
        <f t="shared" si="22"/>
        <v/>
      </c>
      <c r="B227" s="14"/>
      <c r="C227" s="14"/>
      <c r="D227" s="14"/>
      <c r="E227" s="14"/>
      <c r="F227" s="166"/>
      <c r="G227" s="173"/>
      <c r="H227" s="14"/>
      <c r="I227" s="14"/>
      <c r="J227" s="14"/>
      <c r="K227" s="166"/>
      <c r="L227" s="175"/>
      <c r="M227" s="171"/>
      <c r="N227" s="92"/>
      <c r="O227" s="92"/>
      <c r="P227" s="92"/>
      <c r="Q227" s="172"/>
      <c r="R227" s="176" t="str">
        <f>IFERROR(IF(COUNTIF(M227:Q227,M227)+COUNTIF(M227:Q227,N227)+COUNTIF(M227:Q227,O227)+COUNTIF(M227:Q227,P227)+COUNTIF(M227:Q227,Q227)-COUNT(M227:Q227)&lt;&gt;0,"學生班級重複",IF(COUNT(M227:Q227)=1,VLOOKUP(M227,'附件一之1-開班數'!$A$7:$B$66,2,0),IF(COUNT(M227:Q227)=2,VLOOKUP(M227,'附件一之1-開班數'!$A$7:$B$66,2,0)&amp;"、"&amp;VLOOKUP(N227,'附件一之1-開班數'!$A$7:$B$66,2,0),IF(COUNT(M227:Q227)=3,VLOOKUP(M227,'附件一之1-開班數'!$A$7:$B$66,2,0)&amp;"、"&amp;VLOOKUP(N227,'附件一之1-開班數'!$A$7:$B$66,2,0)&amp;"、"&amp;VLOOKUP(O227,'附件一之1-開班數'!$A$7:$B$66,2,0),IF(COUNT(M227:Q227)=4,VLOOKUP(M227,'附件一之1-開班數'!$A$7:$B$66,2,0)&amp;"、"&amp;VLOOKUP(N227,'附件一之1-開班數'!$A$7:$B$66,2,0)&amp;"、"&amp;VLOOKUP(O227,'附件一之1-開班數'!$A$7:$B$66,2,0)&amp;"、"&amp;VLOOKUP(P227,'附件一之1-開班數'!$A$7:$B$66,2,0),IF(COUNT(M227:Q227)=5,VLOOKUP(M227,'附件一之1-開班數'!$A$7:$B$66,2,0)&amp;"、"&amp;VLOOKUP(N227,'附件一之1-開班數'!$A$7:$B$66,2,0)&amp;"、"&amp;VLOOKUP(O227,'附件一之1-開班數'!$A$7:$B$66,2,0)&amp;"、"&amp;VLOOKUP(P227,'附件一之1-開班數'!$A$7:$B$66,2,0)&amp;"、"&amp;VLOOKUP(Q227,'附件一之1-開班數'!$A$7:$B$66,2,0),IF(D227="","","學生無班級"))))))),"有班級不存在,或跳格輸入")</f>
        <v/>
      </c>
      <c r="S227" s="10">
        <f t="shared" si="23"/>
        <v>1</v>
      </c>
      <c r="T227" s="10">
        <f t="shared" si="24"/>
        <v>1</v>
      </c>
      <c r="U227" s="10">
        <f t="shared" si="25"/>
        <v>1</v>
      </c>
      <c r="V227" s="10">
        <f t="shared" si="26"/>
        <v>1</v>
      </c>
      <c r="W227" s="10">
        <f t="shared" si="27"/>
        <v>3</v>
      </c>
      <c r="X227" s="10">
        <f t="shared" si="28"/>
        <v>3</v>
      </c>
      <c r="Y227" s="10">
        <f>IF(M227="",0,IF(K227=1,VLOOKUP(M227,'附件一之1-開班數'!$A$7:$V$66,7,FALSE),0))</f>
        <v>0</v>
      </c>
      <c r="Z227" s="10">
        <f>IF(N227="",0,IF(K227=1,VLOOKUP(N227,'附件一之1-開班數'!$A$7:$V$66,7,FALSE),0))</f>
        <v>0</v>
      </c>
      <c r="AA227" s="10">
        <f>IF(O227="",0,IF(K227=1,VLOOKUP(O227,'附件一之1-開班數'!$A$7:$V$66,7,FALSE),0))</f>
        <v>0</v>
      </c>
      <c r="AB227" s="10">
        <f>IF(P227="",0,IF(K227=1,VLOOKUP(P227,'附件一之1-開班數'!$A$7:$V$66,7,FALSE),0))</f>
        <v>0</v>
      </c>
      <c r="AC227" s="10">
        <f>IF(Q227="",0,IF(K227=1,VLOOKUP(Q227,'附件一之1-開班數'!$A$7:$V$66,7,FALSE),0))</f>
        <v>0</v>
      </c>
    </row>
    <row r="228" spans="1:29" x14ac:dyDescent="0.3">
      <c r="A228" s="128" t="str">
        <f t="shared" si="22"/>
        <v/>
      </c>
      <c r="B228" s="14"/>
      <c r="C228" s="14"/>
      <c r="D228" s="14"/>
      <c r="E228" s="14"/>
      <c r="F228" s="166"/>
      <c r="G228" s="173"/>
      <c r="H228" s="14"/>
      <c r="I228" s="14"/>
      <c r="J228" s="14"/>
      <c r="K228" s="166"/>
      <c r="L228" s="175"/>
      <c r="M228" s="171"/>
      <c r="N228" s="92"/>
      <c r="O228" s="92"/>
      <c r="P228" s="92"/>
      <c r="Q228" s="172"/>
      <c r="R228" s="176" t="str">
        <f>IFERROR(IF(COUNTIF(M228:Q228,M228)+COUNTIF(M228:Q228,N228)+COUNTIF(M228:Q228,O228)+COUNTIF(M228:Q228,P228)+COUNTIF(M228:Q228,Q228)-COUNT(M228:Q228)&lt;&gt;0,"學生班級重複",IF(COUNT(M228:Q228)=1,VLOOKUP(M228,'附件一之1-開班數'!$A$7:$B$66,2,0),IF(COUNT(M228:Q228)=2,VLOOKUP(M228,'附件一之1-開班數'!$A$7:$B$66,2,0)&amp;"、"&amp;VLOOKUP(N228,'附件一之1-開班數'!$A$7:$B$66,2,0),IF(COUNT(M228:Q228)=3,VLOOKUP(M228,'附件一之1-開班數'!$A$7:$B$66,2,0)&amp;"、"&amp;VLOOKUP(N228,'附件一之1-開班數'!$A$7:$B$66,2,0)&amp;"、"&amp;VLOOKUP(O228,'附件一之1-開班數'!$A$7:$B$66,2,0),IF(COUNT(M228:Q228)=4,VLOOKUP(M228,'附件一之1-開班數'!$A$7:$B$66,2,0)&amp;"、"&amp;VLOOKUP(N228,'附件一之1-開班數'!$A$7:$B$66,2,0)&amp;"、"&amp;VLOOKUP(O228,'附件一之1-開班數'!$A$7:$B$66,2,0)&amp;"、"&amp;VLOOKUP(P228,'附件一之1-開班數'!$A$7:$B$66,2,0),IF(COUNT(M228:Q228)=5,VLOOKUP(M228,'附件一之1-開班數'!$A$7:$B$66,2,0)&amp;"、"&amp;VLOOKUP(N228,'附件一之1-開班數'!$A$7:$B$66,2,0)&amp;"、"&amp;VLOOKUP(O228,'附件一之1-開班數'!$A$7:$B$66,2,0)&amp;"、"&amp;VLOOKUP(P228,'附件一之1-開班數'!$A$7:$B$66,2,0)&amp;"、"&amp;VLOOKUP(Q228,'附件一之1-開班數'!$A$7:$B$66,2,0),IF(D228="","","學生無班級"))))))),"有班級不存在,或跳格輸入")</f>
        <v/>
      </c>
      <c r="S228" s="10">
        <f t="shared" si="23"/>
        <v>1</v>
      </c>
      <c r="T228" s="10">
        <f t="shared" si="24"/>
        <v>1</v>
      </c>
      <c r="U228" s="10">
        <f t="shared" si="25"/>
        <v>1</v>
      </c>
      <c r="V228" s="10">
        <f t="shared" si="26"/>
        <v>1</v>
      </c>
      <c r="W228" s="10">
        <f t="shared" si="27"/>
        <v>3</v>
      </c>
      <c r="X228" s="10">
        <f t="shared" si="28"/>
        <v>3</v>
      </c>
      <c r="Y228" s="10">
        <f>IF(M228="",0,IF(K228=1,VLOOKUP(M228,'附件一之1-開班數'!$A$7:$V$66,7,FALSE),0))</f>
        <v>0</v>
      </c>
      <c r="Z228" s="10">
        <f>IF(N228="",0,IF(K228=1,VLOOKUP(N228,'附件一之1-開班數'!$A$7:$V$66,7,FALSE),0))</f>
        <v>0</v>
      </c>
      <c r="AA228" s="10">
        <f>IF(O228="",0,IF(K228=1,VLOOKUP(O228,'附件一之1-開班數'!$A$7:$V$66,7,FALSE),0))</f>
        <v>0</v>
      </c>
      <c r="AB228" s="10">
        <f>IF(P228="",0,IF(K228=1,VLOOKUP(P228,'附件一之1-開班數'!$A$7:$V$66,7,FALSE),0))</f>
        <v>0</v>
      </c>
      <c r="AC228" s="10">
        <f>IF(Q228="",0,IF(K228=1,VLOOKUP(Q228,'附件一之1-開班數'!$A$7:$V$66,7,FALSE),0))</f>
        <v>0</v>
      </c>
    </row>
    <row r="229" spans="1:29" x14ac:dyDescent="0.3">
      <c r="A229" s="128" t="str">
        <f t="shared" si="22"/>
        <v/>
      </c>
      <c r="B229" s="14"/>
      <c r="C229" s="14"/>
      <c r="D229" s="14"/>
      <c r="E229" s="14"/>
      <c r="F229" s="166"/>
      <c r="G229" s="173"/>
      <c r="H229" s="14"/>
      <c r="I229" s="14"/>
      <c r="J229" s="14"/>
      <c r="K229" s="166"/>
      <c r="L229" s="175"/>
      <c r="M229" s="171"/>
      <c r="N229" s="92"/>
      <c r="O229" s="92"/>
      <c r="P229" s="92"/>
      <c r="Q229" s="172"/>
      <c r="R229" s="176" t="str">
        <f>IFERROR(IF(COUNTIF(M229:Q229,M229)+COUNTIF(M229:Q229,N229)+COUNTIF(M229:Q229,O229)+COUNTIF(M229:Q229,P229)+COUNTIF(M229:Q229,Q229)-COUNT(M229:Q229)&lt;&gt;0,"學生班級重複",IF(COUNT(M229:Q229)=1,VLOOKUP(M229,'附件一之1-開班數'!$A$7:$B$66,2,0),IF(COUNT(M229:Q229)=2,VLOOKUP(M229,'附件一之1-開班數'!$A$7:$B$66,2,0)&amp;"、"&amp;VLOOKUP(N229,'附件一之1-開班數'!$A$7:$B$66,2,0),IF(COUNT(M229:Q229)=3,VLOOKUP(M229,'附件一之1-開班數'!$A$7:$B$66,2,0)&amp;"、"&amp;VLOOKUP(N229,'附件一之1-開班數'!$A$7:$B$66,2,0)&amp;"、"&amp;VLOOKUP(O229,'附件一之1-開班數'!$A$7:$B$66,2,0),IF(COUNT(M229:Q229)=4,VLOOKUP(M229,'附件一之1-開班數'!$A$7:$B$66,2,0)&amp;"、"&amp;VLOOKUP(N229,'附件一之1-開班數'!$A$7:$B$66,2,0)&amp;"、"&amp;VLOOKUP(O229,'附件一之1-開班數'!$A$7:$B$66,2,0)&amp;"、"&amp;VLOOKUP(P229,'附件一之1-開班數'!$A$7:$B$66,2,0),IF(COUNT(M229:Q229)=5,VLOOKUP(M229,'附件一之1-開班數'!$A$7:$B$66,2,0)&amp;"、"&amp;VLOOKUP(N229,'附件一之1-開班數'!$A$7:$B$66,2,0)&amp;"、"&amp;VLOOKUP(O229,'附件一之1-開班數'!$A$7:$B$66,2,0)&amp;"、"&amp;VLOOKUP(P229,'附件一之1-開班數'!$A$7:$B$66,2,0)&amp;"、"&amp;VLOOKUP(Q229,'附件一之1-開班數'!$A$7:$B$66,2,0),IF(D229="","","學生無班級"))))))),"有班級不存在,或跳格輸入")</f>
        <v/>
      </c>
      <c r="S229" s="10">
        <f t="shared" si="23"/>
        <v>1</v>
      </c>
      <c r="T229" s="10">
        <f t="shared" si="24"/>
        <v>1</v>
      </c>
      <c r="U229" s="10">
        <f t="shared" si="25"/>
        <v>1</v>
      </c>
      <c r="V229" s="10">
        <f t="shared" si="26"/>
        <v>1</v>
      </c>
      <c r="W229" s="10">
        <f t="shared" si="27"/>
        <v>3</v>
      </c>
      <c r="X229" s="10">
        <f t="shared" si="28"/>
        <v>3</v>
      </c>
      <c r="Y229" s="10">
        <f>IF(M229="",0,IF(K229=1,VLOOKUP(M229,'附件一之1-開班數'!$A$7:$V$66,7,FALSE),0))</f>
        <v>0</v>
      </c>
      <c r="Z229" s="10">
        <f>IF(N229="",0,IF(K229=1,VLOOKUP(N229,'附件一之1-開班數'!$A$7:$V$66,7,FALSE),0))</f>
        <v>0</v>
      </c>
      <c r="AA229" s="10">
        <f>IF(O229="",0,IF(K229=1,VLOOKUP(O229,'附件一之1-開班數'!$A$7:$V$66,7,FALSE),0))</f>
        <v>0</v>
      </c>
      <c r="AB229" s="10">
        <f>IF(P229="",0,IF(K229=1,VLOOKUP(P229,'附件一之1-開班數'!$A$7:$V$66,7,FALSE),0))</f>
        <v>0</v>
      </c>
      <c r="AC229" s="10">
        <f>IF(Q229="",0,IF(K229=1,VLOOKUP(Q229,'附件一之1-開班數'!$A$7:$V$66,7,FALSE),0))</f>
        <v>0</v>
      </c>
    </row>
    <row r="230" spans="1:29" x14ac:dyDescent="0.3">
      <c r="A230" s="128" t="str">
        <f t="shared" si="22"/>
        <v/>
      </c>
      <c r="B230" s="14"/>
      <c r="C230" s="14"/>
      <c r="D230" s="14"/>
      <c r="E230" s="14"/>
      <c r="F230" s="166"/>
      <c r="G230" s="173"/>
      <c r="H230" s="14"/>
      <c r="I230" s="14"/>
      <c r="J230" s="14"/>
      <c r="K230" s="166"/>
      <c r="L230" s="175"/>
      <c r="M230" s="171"/>
      <c r="N230" s="92"/>
      <c r="O230" s="92"/>
      <c r="P230" s="92"/>
      <c r="Q230" s="172"/>
      <c r="R230" s="176" t="str">
        <f>IFERROR(IF(COUNTIF(M230:Q230,M230)+COUNTIF(M230:Q230,N230)+COUNTIF(M230:Q230,O230)+COUNTIF(M230:Q230,P230)+COUNTIF(M230:Q230,Q230)-COUNT(M230:Q230)&lt;&gt;0,"學生班級重複",IF(COUNT(M230:Q230)=1,VLOOKUP(M230,'附件一之1-開班數'!$A$7:$B$66,2,0),IF(COUNT(M230:Q230)=2,VLOOKUP(M230,'附件一之1-開班數'!$A$7:$B$66,2,0)&amp;"、"&amp;VLOOKUP(N230,'附件一之1-開班數'!$A$7:$B$66,2,0),IF(COUNT(M230:Q230)=3,VLOOKUP(M230,'附件一之1-開班數'!$A$7:$B$66,2,0)&amp;"、"&amp;VLOOKUP(N230,'附件一之1-開班數'!$A$7:$B$66,2,0)&amp;"、"&amp;VLOOKUP(O230,'附件一之1-開班數'!$A$7:$B$66,2,0),IF(COUNT(M230:Q230)=4,VLOOKUP(M230,'附件一之1-開班數'!$A$7:$B$66,2,0)&amp;"、"&amp;VLOOKUP(N230,'附件一之1-開班數'!$A$7:$B$66,2,0)&amp;"、"&amp;VLOOKUP(O230,'附件一之1-開班數'!$A$7:$B$66,2,0)&amp;"、"&amp;VLOOKUP(P230,'附件一之1-開班數'!$A$7:$B$66,2,0),IF(COUNT(M230:Q230)=5,VLOOKUP(M230,'附件一之1-開班數'!$A$7:$B$66,2,0)&amp;"、"&amp;VLOOKUP(N230,'附件一之1-開班數'!$A$7:$B$66,2,0)&amp;"、"&amp;VLOOKUP(O230,'附件一之1-開班數'!$A$7:$B$66,2,0)&amp;"、"&amp;VLOOKUP(P230,'附件一之1-開班數'!$A$7:$B$66,2,0)&amp;"、"&amp;VLOOKUP(Q230,'附件一之1-開班數'!$A$7:$B$66,2,0),IF(D230="","","學生無班級"))))))),"有班級不存在,或跳格輸入")</f>
        <v/>
      </c>
      <c r="S230" s="10">
        <f t="shared" si="23"/>
        <v>1</v>
      </c>
      <c r="T230" s="10">
        <f t="shared" si="24"/>
        <v>1</v>
      </c>
      <c r="U230" s="10">
        <f t="shared" si="25"/>
        <v>1</v>
      </c>
      <c r="V230" s="10">
        <f t="shared" si="26"/>
        <v>1</v>
      </c>
      <c r="W230" s="10">
        <f t="shared" si="27"/>
        <v>3</v>
      </c>
      <c r="X230" s="10">
        <f t="shared" si="28"/>
        <v>3</v>
      </c>
      <c r="Y230" s="10">
        <f>IF(M230="",0,IF(K230=1,VLOOKUP(M230,'附件一之1-開班數'!$A$7:$V$66,7,FALSE),0))</f>
        <v>0</v>
      </c>
      <c r="Z230" s="10">
        <f>IF(N230="",0,IF(K230=1,VLOOKUP(N230,'附件一之1-開班數'!$A$7:$V$66,7,FALSE),0))</f>
        <v>0</v>
      </c>
      <c r="AA230" s="10">
        <f>IF(O230="",0,IF(K230=1,VLOOKUP(O230,'附件一之1-開班數'!$A$7:$V$66,7,FALSE),0))</f>
        <v>0</v>
      </c>
      <c r="AB230" s="10">
        <f>IF(P230="",0,IF(K230=1,VLOOKUP(P230,'附件一之1-開班數'!$A$7:$V$66,7,FALSE),0))</f>
        <v>0</v>
      </c>
      <c r="AC230" s="10">
        <f>IF(Q230="",0,IF(K230=1,VLOOKUP(Q230,'附件一之1-開班數'!$A$7:$V$66,7,FALSE),0))</f>
        <v>0</v>
      </c>
    </row>
    <row r="231" spans="1:29" x14ac:dyDescent="0.3">
      <c r="A231" s="128" t="str">
        <f t="shared" si="22"/>
        <v/>
      </c>
      <c r="B231" s="14"/>
      <c r="C231" s="14"/>
      <c r="D231" s="14"/>
      <c r="E231" s="14"/>
      <c r="F231" s="166"/>
      <c r="G231" s="173"/>
      <c r="H231" s="14"/>
      <c r="I231" s="14"/>
      <c r="J231" s="14"/>
      <c r="K231" s="166"/>
      <c r="L231" s="175"/>
      <c r="M231" s="171"/>
      <c r="N231" s="92"/>
      <c r="O231" s="92"/>
      <c r="P231" s="92"/>
      <c r="Q231" s="172"/>
      <c r="R231" s="176" t="str">
        <f>IFERROR(IF(COUNTIF(M231:Q231,M231)+COUNTIF(M231:Q231,N231)+COUNTIF(M231:Q231,O231)+COUNTIF(M231:Q231,P231)+COUNTIF(M231:Q231,Q231)-COUNT(M231:Q231)&lt;&gt;0,"學生班級重複",IF(COUNT(M231:Q231)=1,VLOOKUP(M231,'附件一之1-開班數'!$A$7:$B$66,2,0),IF(COUNT(M231:Q231)=2,VLOOKUP(M231,'附件一之1-開班數'!$A$7:$B$66,2,0)&amp;"、"&amp;VLOOKUP(N231,'附件一之1-開班數'!$A$7:$B$66,2,0),IF(COUNT(M231:Q231)=3,VLOOKUP(M231,'附件一之1-開班數'!$A$7:$B$66,2,0)&amp;"、"&amp;VLOOKUP(N231,'附件一之1-開班數'!$A$7:$B$66,2,0)&amp;"、"&amp;VLOOKUP(O231,'附件一之1-開班數'!$A$7:$B$66,2,0),IF(COUNT(M231:Q231)=4,VLOOKUP(M231,'附件一之1-開班數'!$A$7:$B$66,2,0)&amp;"、"&amp;VLOOKUP(N231,'附件一之1-開班數'!$A$7:$B$66,2,0)&amp;"、"&amp;VLOOKUP(O231,'附件一之1-開班數'!$A$7:$B$66,2,0)&amp;"、"&amp;VLOOKUP(P231,'附件一之1-開班數'!$A$7:$B$66,2,0),IF(COUNT(M231:Q231)=5,VLOOKUP(M231,'附件一之1-開班數'!$A$7:$B$66,2,0)&amp;"、"&amp;VLOOKUP(N231,'附件一之1-開班數'!$A$7:$B$66,2,0)&amp;"、"&amp;VLOOKUP(O231,'附件一之1-開班數'!$A$7:$B$66,2,0)&amp;"、"&amp;VLOOKUP(P231,'附件一之1-開班數'!$A$7:$B$66,2,0)&amp;"、"&amp;VLOOKUP(Q231,'附件一之1-開班數'!$A$7:$B$66,2,0),IF(D231="","","學生無班級"))))))),"有班級不存在,或跳格輸入")</f>
        <v/>
      </c>
      <c r="S231" s="10">
        <f t="shared" si="23"/>
        <v>1</v>
      </c>
      <c r="T231" s="10">
        <f t="shared" si="24"/>
        <v>1</v>
      </c>
      <c r="U231" s="10">
        <f t="shared" si="25"/>
        <v>1</v>
      </c>
      <c r="V231" s="10">
        <f t="shared" si="26"/>
        <v>1</v>
      </c>
      <c r="W231" s="10">
        <f t="shared" si="27"/>
        <v>3</v>
      </c>
      <c r="X231" s="10">
        <f t="shared" si="28"/>
        <v>3</v>
      </c>
      <c r="Y231" s="10">
        <f>IF(M231="",0,IF(K231=1,VLOOKUP(M231,'附件一之1-開班數'!$A$7:$V$66,7,FALSE),0))</f>
        <v>0</v>
      </c>
      <c r="Z231" s="10">
        <f>IF(N231="",0,IF(K231=1,VLOOKUP(N231,'附件一之1-開班數'!$A$7:$V$66,7,FALSE),0))</f>
        <v>0</v>
      </c>
      <c r="AA231" s="10">
        <f>IF(O231="",0,IF(K231=1,VLOOKUP(O231,'附件一之1-開班數'!$A$7:$V$66,7,FALSE),0))</f>
        <v>0</v>
      </c>
      <c r="AB231" s="10">
        <f>IF(P231="",0,IF(K231=1,VLOOKUP(P231,'附件一之1-開班數'!$A$7:$V$66,7,FALSE),0))</f>
        <v>0</v>
      </c>
      <c r="AC231" s="10">
        <f>IF(Q231="",0,IF(K231=1,VLOOKUP(Q231,'附件一之1-開班數'!$A$7:$V$66,7,FALSE),0))</f>
        <v>0</v>
      </c>
    </row>
    <row r="232" spans="1:29" x14ac:dyDescent="0.3">
      <c r="A232" s="128" t="str">
        <f t="shared" si="22"/>
        <v/>
      </c>
      <c r="B232" s="14"/>
      <c r="C232" s="14"/>
      <c r="D232" s="14"/>
      <c r="E232" s="14"/>
      <c r="F232" s="166"/>
      <c r="G232" s="173"/>
      <c r="H232" s="14"/>
      <c r="I232" s="14"/>
      <c r="J232" s="14"/>
      <c r="K232" s="166"/>
      <c r="L232" s="175"/>
      <c r="M232" s="171"/>
      <c r="N232" s="92"/>
      <c r="O232" s="92"/>
      <c r="P232" s="92"/>
      <c r="Q232" s="172"/>
      <c r="R232" s="176" t="str">
        <f>IFERROR(IF(COUNTIF(M232:Q232,M232)+COUNTIF(M232:Q232,N232)+COUNTIF(M232:Q232,O232)+COUNTIF(M232:Q232,P232)+COUNTIF(M232:Q232,Q232)-COUNT(M232:Q232)&lt;&gt;0,"學生班級重複",IF(COUNT(M232:Q232)=1,VLOOKUP(M232,'附件一之1-開班數'!$A$7:$B$66,2,0),IF(COUNT(M232:Q232)=2,VLOOKUP(M232,'附件一之1-開班數'!$A$7:$B$66,2,0)&amp;"、"&amp;VLOOKUP(N232,'附件一之1-開班數'!$A$7:$B$66,2,0),IF(COUNT(M232:Q232)=3,VLOOKUP(M232,'附件一之1-開班數'!$A$7:$B$66,2,0)&amp;"、"&amp;VLOOKUP(N232,'附件一之1-開班數'!$A$7:$B$66,2,0)&amp;"、"&amp;VLOOKUP(O232,'附件一之1-開班數'!$A$7:$B$66,2,0),IF(COUNT(M232:Q232)=4,VLOOKUP(M232,'附件一之1-開班數'!$A$7:$B$66,2,0)&amp;"、"&amp;VLOOKUP(N232,'附件一之1-開班數'!$A$7:$B$66,2,0)&amp;"、"&amp;VLOOKUP(O232,'附件一之1-開班數'!$A$7:$B$66,2,0)&amp;"、"&amp;VLOOKUP(P232,'附件一之1-開班數'!$A$7:$B$66,2,0),IF(COUNT(M232:Q232)=5,VLOOKUP(M232,'附件一之1-開班數'!$A$7:$B$66,2,0)&amp;"、"&amp;VLOOKUP(N232,'附件一之1-開班數'!$A$7:$B$66,2,0)&amp;"、"&amp;VLOOKUP(O232,'附件一之1-開班數'!$A$7:$B$66,2,0)&amp;"、"&amp;VLOOKUP(P232,'附件一之1-開班數'!$A$7:$B$66,2,0)&amp;"、"&amp;VLOOKUP(Q232,'附件一之1-開班數'!$A$7:$B$66,2,0),IF(D232="","","學生無班級"))))))),"有班級不存在,或跳格輸入")</f>
        <v/>
      </c>
      <c r="S232" s="10">
        <f t="shared" si="23"/>
        <v>1</v>
      </c>
      <c r="T232" s="10">
        <f t="shared" si="24"/>
        <v>1</v>
      </c>
      <c r="U232" s="10">
        <f t="shared" si="25"/>
        <v>1</v>
      </c>
      <c r="V232" s="10">
        <f t="shared" si="26"/>
        <v>1</v>
      </c>
      <c r="W232" s="10">
        <f t="shared" si="27"/>
        <v>3</v>
      </c>
      <c r="X232" s="10">
        <f t="shared" si="28"/>
        <v>3</v>
      </c>
      <c r="Y232" s="10">
        <f>IF(M232="",0,IF(K232=1,VLOOKUP(M232,'附件一之1-開班數'!$A$7:$V$66,7,FALSE),0))</f>
        <v>0</v>
      </c>
      <c r="Z232" s="10">
        <f>IF(N232="",0,IF(K232=1,VLOOKUP(N232,'附件一之1-開班數'!$A$7:$V$66,7,FALSE),0))</f>
        <v>0</v>
      </c>
      <c r="AA232" s="10">
        <f>IF(O232="",0,IF(K232=1,VLOOKUP(O232,'附件一之1-開班數'!$A$7:$V$66,7,FALSE),0))</f>
        <v>0</v>
      </c>
      <c r="AB232" s="10">
        <f>IF(P232="",0,IF(K232=1,VLOOKUP(P232,'附件一之1-開班數'!$A$7:$V$66,7,FALSE),0))</f>
        <v>0</v>
      </c>
      <c r="AC232" s="10">
        <f>IF(Q232="",0,IF(K232=1,VLOOKUP(Q232,'附件一之1-開班數'!$A$7:$V$66,7,FALSE),0))</f>
        <v>0</v>
      </c>
    </row>
    <row r="233" spans="1:29" x14ac:dyDescent="0.3">
      <c r="A233" s="128" t="str">
        <f t="shared" si="22"/>
        <v/>
      </c>
      <c r="B233" s="14"/>
      <c r="C233" s="14"/>
      <c r="D233" s="14"/>
      <c r="E233" s="14"/>
      <c r="F233" s="166"/>
      <c r="G233" s="173"/>
      <c r="H233" s="14"/>
      <c r="I233" s="14"/>
      <c r="J233" s="14"/>
      <c r="K233" s="166"/>
      <c r="L233" s="175"/>
      <c r="M233" s="171"/>
      <c r="N233" s="92"/>
      <c r="O233" s="92"/>
      <c r="P233" s="92"/>
      <c r="Q233" s="172"/>
      <c r="R233" s="176" t="str">
        <f>IFERROR(IF(COUNTIF(M233:Q233,M233)+COUNTIF(M233:Q233,N233)+COUNTIF(M233:Q233,O233)+COUNTIF(M233:Q233,P233)+COUNTIF(M233:Q233,Q233)-COUNT(M233:Q233)&lt;&gt;0,"學生班級重複",IF(COUNT(M233:Q233)=1,VLOOKUP(M233,'附件一之1-開班數'!$A$7:$B$66,2,0),IF(COUNT(M233:Q233)=2,VLOOKUP(M233,'附件一之1-開班數'!$A$7:$B$66,2,0)&amp;"、"&amp;VLOOKUP(N233,'附件一之1-開班數'!$A$7:$B$66,2,0),IF(COUNT(M233:Q233)=3,VLOOKUP(M233,'附件一之1-開班數'!$A$7:$B$66,2,0)&amp;"、"&amp;VLOOKUP(N233,'附件一之1-開班數'!$A$7:$B$66,2,0)&amp;"、"&amp;VLOOKUP(O233,'附件一之1-開班數'!$A$7:$B$66,2,0),IF(COUNT(M233:Q233)=4,VLOOKUP(M233,'附件一之1-開班數'!$A$7:$B$66,2,0)&amp;"、"&amp;VLOOKUP(N233,'附件一之1-開班數'!$A$7:$B$66,2,0)&amp;"、"&amp;VLOOKUP(O233,'附件一之1-開班數'!$A$7:$B$66,2,0)&amp;"、"&amp;VLOOKUP(P233,'附件一之1-開班數'!$A$7:$B$66,2,0),IF(COUNT(M233:Q233)=5,VLOOKUP(M233,'附件一之1-開班數'!$A$7:$B$66,2,0)&amp;"、"&amp;VLOOKUP(N233,'附件一之1-開班數'!$A$7:$B$66,2,0)&amp;"、"&amp;VLOOKUP(O233,'附件一之1-開班數'!$A$7:$B$66,2,0)&amp;"、"&amp;VLOOKUP(P233,'附件一之1-開班數'!$A$7:$B$66,2,0)&amp;"、"&amp;VLOOKUP(Q233,'附件一之1-開班數'!$A$7:$B$66,2,0),IF(D233="","","學生無班級"))))))),"有班級不存在,或跳格輸入")</f>
        <v/>
      </c>
      <c r="S233" s="10">
        <f t="shared" si="23"/>
        <v>1</v>
      </c>
      <c r="T233" s="10">
        <f t="shared" si="24"/>
        <v>1</v>
      </c>
      <c r="U233" s="10">
        <f t="shared" si="25"/>
        <v>1</v>
      </c>
      <c r="V233" s="10">
        <f t="shared" si="26"/>
        <v>1</v>
      </c>
      <c r="W233" s="10">
        <f t="shared" si="27"/>
        <v>3</v>
      </c>
      <c r="X233" s="10">
        <f t="shared" si="28"/>
        <v>3</v>
      </c>
      <c r="Y233" s="10">
        <f>IF(M233="",0,IF(K233=1,VLOOKUP(M233,'附件一之1-開班數'!$A$7:$V$66,7,FALSE),0))</f>
        <v>0</v>
      </c>
      <c r="Z233" s="10">
        <f>IF(N233="",0,IF(K233=1,VLOOKUP(N233,'附件一之1-開班數'!$A$7:$V$66,7,FALSE),0))</f>
        <v>0</v>
      </c>
      <c r="AA233" s="10">
        <f>IF(O233="",0,IF(K233=1,VLOOKUP(O233,'附件一之1-開班數'!$A$7:$V$66,7,FALSE),0))</f>
        <v>0</v>
      </c>
      <c r="AB233" s="10">
        <f>IF(P233="",0,IF(K233=1,VLOOKUP(P233,'附件一之1-開班數'!$A$7:$V$66,7,FALSE),0))</f>
        <v>0</v>
      </c>
      <c r="AC233" s="10">
        <f>IF(Q233="",0,IF(K233=1,VLOOKUP(Q233,'附件一之1-開班數'!$A$7:$V$66,7,FALSE),0))</f>
        <v>0</v>
      </c>
    </row>
    <row r="234" spans="1:29" x14ac:dyDescent="0.3">
      <c r="A234" s="128" t="str">
        <f t="shared" si="22"/>
        <v/>
      </c>
      <c r="B234" s="14"/>
      <c r="C234" s="14"/>
      <c r="D234" s="14"/>
      <c r="E234" s="14"/>
      <c r="F234" s="166"/>
      <c r="G234" s="173"/>
      <c r="H234" s="14"/>
      <c r="I234" s="14"/>
      <c r="J234" s="14"/>
      <c r="K234" s="166"/>
      <c r="L234" s="175"/>
      <c r="M234" s="171"/>
      <c r="N234" s="92"/>
      <c r="O234" s="92"/>
      <c r="P234" s="92"/>
      <c r="Q234" s="172"/>
      <c r="R234" s="176" t="str">
        <f>IFERROR(IF(COUNTIF(M234:Q234,M234)+COUNTIF(M234:Q234,N234)+COUNTIF(M234:Q234,O234)+COUNTIF(M234:Q234,P234)+COUNTIF(M234:Q234,Q234)-COUNT(M234:Q234)&lt;&gt;0,"學生班級重複",IF(COUNT(M234:Q234)=1,VLOOKUP(M234,'附件一之1-開班數'!$A$7:$B$66,2,0),IF(COUNT(M234:Q234)=2,VLOOKUP(M234,'附件一之1-開班數'!$A$7:$B$66,2,0)&amp;"、"&amp;VLOOKUP(N234,'附件一之1-開班數'!$A$7:$B$66,2,0),IF(COUNT(M234:Q234)=3,VLOOKUP(M234,'附件一之1-開班數'!$A$7:$B$66,2,0)&amp;"、"&amp;VLOOKUP(N234,'附件一之1-開班數'!$A$7:$B$66,2,0)&amp;"、"&amp;VLOOKUP(O234,'附件一之1-開班數'!$A$7:$B$66,2,0),IF(COUNT(M234:Q234)=4,VLOOKUP(M234,'附件一之1-開班數'!$A$7:$B$66,2,0)&amp;"、"&amp;VLOOKUP(N234,'附件一之1-開班數'!$A$7:$B$66,2,0)&amp;"、"&amp;VLOOKUP(O234,'附件一之1-開班數'!$A$7:$B$66,2,0)&amp;"、"&amp;VLOOKUP(P234,'附件一之1-開班數'!$A$7:$B$66,2,0),IF(COUNT(M234:Q234)=5,VLOOKUP(M234,'附件一之1-開班數'!$A$7:$B$66,2,0)&amp;"、"&amp;VLOOKUP(N234,'附件一之1-開班數'!$A$7:$B$66,2,0)&amp;"、"&amp;VLOOKUP(O234,'附件一之1-開班數'!$A$7:$B$66,2,0)&amp;"、"&amp;VLOOKUP(P234,'附件一之1-開班數'!$A$7:$B$66,2,0)&amp;"、"&amp;VLOOKUP(Q234,'附件一之1-開班數'!$A$7:$B$66,2,0),IF(D234="","","學生無班級"))))))),"有班級不存在,或跳格輸入")</f>
        <v/>
      </c>
      <c r="S234" s="10">
        <f t="shared" si="23"/>
        <v>1</v>
      </c>
      <c r="T234" s="10">
        <f t="shared" si="24"/>
        <v>1</v>
      </c>
      <c r="U234" s="10">
        <f t="shared" si="25"/>
        <v>1</v>
      </c>
      <c r="V234" s="10">
        <f t="shared" si="26"/>
        <v>1</v>
      </c>
      <c r="W234" s="10">
        <f t="shared" si="27"/>
        <v>3</v>
      </c>
      <c r="X234" s="10">
        <f t="shared" si="28"/>
        <v>3</v>
      </c>
      <c r="Y234" s="10">
        <f>IF(M234="",0,IF(K234=1,VLOOKUP(M234,'附件一之1-開班數'!$A$7:$V$66,7,FALSE),0))</f>
        <v>0</v>
      </c>
      <c r="Z234" s="10">
        <f>IF(N234="",0,IF(K234=1,VLOOKUP(N234,'附件一之1-開班數'!$A$7:$V$66,7,FALSE),0))</f>
        <v>0</v>
      </c>
      <c r="AA234" s="10">
        <f>IF(O234="",0,IF(K234=1,VLOOKUP(O234,'附件一之1-開班數'!$A$7:$V$66,7,FALSE),0))</f>
        <v>0</v>
      </c>
      <c r="AB234" s="10">
        <f>IF(P234="",0,IF(K234=1,VLOOKUP(P234,'附件一之1-開班數'!$A$7:$V$66,7,FALSE),0))</f>
        <v>0</v>
      </c>
      <c r="AC234" s="10">
        <f>IF(Q234="",0,IF(K234=1,VLOOKUP(Q234,'附件一之1-開班數'!$A$7:$V$66,7,FALSE),0))</f>
        <v>0</v>
      </c>
    </row>
    <row r="235" spans="1:29" x14ac:dyDescent="0.3">
      <c r="A235" s="128" t="str">
        <f t="shared" si="22"/>
        <v/>
      </c>
      <c r="B235" s="14"/>
      <c r="C235" s="14"/>
      <c r="D235" s="14"/>
      <c r="E235" s="14"/>
      <c r="F235" s="166"/>
      <c r="G235" s="173"/>
      <c r="H235" s="14"/>
      <c r="I235" s="14"/>
      <c r="J235" s="14"/>
      <c r="K235" s="166"/>
      <c r="L235" s="175"/>
      <c r="M235" s="171"/>
      <c r="N235" s="92"/>
      <c r="O235" s="92"/>
      <c r="P235" s="92"/>
      <c r="Q235" s="172"/>
      <c r="R235" s="176" t="str">
        <f>IFERROR(IF(COUNTIF(M235:Q235,M235)+COUNTIF(M235:Q235,N235)+COUNTIF(M235:Q235,O235)+COUNTIF(M235:Q235,P235)+COUNTIF(M235:Q235,Q235)-COUNT(M235:Q235)&lt;&gt;0,"學生班級重複",IF(COUNT(M235:Q235)=1,VLOOKUP(M235,'附件一之1-開班數'!$A$7:$B$66,2,0),IF(COUNT(M235:Q235)=2,VLOOKUP(M235,'附件一之1-開班數'!$A$7:$B$66,2,0)&amp;"、"&amp;VLOOKUP(N235,'附件一之1-開班數'!$A$7:$B$66,2,0),IF(COUNT(M235:Q235)=3,VLOOKUP(M235,'附件一之1-開班數'!$A$7:$B$66,2,0)&amp;"、"&amp;VLOOKUP(N235,'附件一之1-開班數'!$A$7:$B$66,2,0)&amp;"、"&amp;VLOOKUP(O235,'附件一之1-開班數'!$A$7:$B$66,2,0),IF(COUNT(M235:Q235)=4,VLOOKUP(M235,'附件一之1-開班數'!$A$7:$B$66,2,0)&amp;"、"&amp;VLOOKUP(N235,'附件一之1-開班數'!$A$7:$B$66,2,0)&amp;"、"&amp;VLOOKUP(O235,'附件一之1-開班數'!$A$7:$B$66,2,0)&amp;"、"&amp;VLOOKUP(P235,'附件一之1-開班數'!$A$7:$B$66,2,0),IF(COUNT(M235:Q235)=5,VLOOKUP(M235,'附件一之1-開班數'!$A$7:$B$66,2,0)&amp;"、"&amp;VLOOKUP(N235,'附件一之1-開班數'!$A$7:$B$66,2,0)&amp;"、"&amp;VLOOKUP(O235,'附件一之1-開班數'!$A$7:$B$66,2,0)&amp;"、"&amp;VLOOKUP(P235,'附件一之1-開班數'!$A$7:$B$66,2,0)&amp;"、"&amp;VLOOKUP(Q235,'附件一之1-開班數'!$A$7:$B$66,2,0),IF(D235="","","學生無班級"))))))),"有班級不存在,或跳格輸入")</f>
        <v/>
      </c>
      <c r="S235" s="10">
        <f t="shared" si="23"/>
        <v>1</v>
      </c>
      <c r="T235" s="10">
        <f t="shared" si="24"/>
        <v>1</v>
      </c>
      <c r="U235" s="10">
        <f t="shared" si="25"/>
        <v>1</v>
      </c>
      <c r="V235" s="10">
        <f t="shared" si="26"/>
        <v>1</v>
      </c>
      <c r="W235" s="10">
        <f t="shared" si="27"/>
        <v>3</v>
      </c>
      <c r="X235" s="10">
        <f t="shared" si="28"/>
        <v>3</v>
      </c>
      <c r="Y235" s="10">
        <f>IF(M235="",0,IF(K235=1,VLOOKUP(M235,'附件一之1-開班數'!$A$7:$V$66,7,FALSE),0))</f>
        <v>0</v>
      </c>
      <c r="Z235" s="10">
        <f>IF(N235="",0,IF(K235=1,VLOOKUP(N235,'附件一之1-開班數'!$A$7:$V$66,7,FALSE),0))</f>
        <v>0</v>
      </c>
      <c r="AA235" s="10">
        <f>IF(O235="",0,IF(K235=1,VLOOKUP(O235,'附件一之1-開班數'!$A$7:$V$66,7,FALSE),0))</f>
        <v>0</v>
      </c>
      <c r="AB235" s="10">
        <f>IF(P235="",0,IF(K235=1,VLOOKUP(P235,'附件一之1-開班數'!$A$7:$V$66,7,FALSE),0))</f>
        <v>0</v>
      </c>
      <c r="AC235" s="10">
        <f>IF(Q235="",0,IF(K235=1,VLOOKUP(Q235,'附件一之1-開班數'!$A$7:$V$66,7,FALSE),0))</f>
        <v>0</v>
      </c>
    </row>
    <row r="236" spans="1:29" x14ac:dyDescent="0.3">
      <c r="A236" s="128" t="str">
        <f t="shared" si="22"/>
        <v/>
      </c>
      <c r="B236" s="14"/>
      <c r="C236" s="14"/>
      <c r="D236" s="14"/>
      <c r="E236" s="14"/>
      <c r="F236" s="166"/>
      <c r="G236" s="173"/>
      <c r="H236" s="14"/>
      <c r="I236" s="14"/>
      <c r="J236" s="14"/>
      <c r="K236" s="166"/>
      <c r="L236" s="175"/>
      <c r="M236" s="171"/>
      <c r="N236" s="92"/>
      <c r="O236" s="92"/>
      <c r="P236" s="92"/>
      <c r="Q236" s="172"/>
      <c r="R236" s="176" t="str">
        <f>IFERROR(IF(COUNTIF(M236:Q236,M236)+COUNTIF(M236:Q236,N236)+COUNTIF(M236:Q236,O236)+COUNTIF(M236:Q236,P236)+COUNTIF(M236:Q236,Q236)-COUNT(M236:Q236)&lt;&gt;0,"學生班級重複",IF(COUNT(M236:Q236)=1,VLOOKUP(M236,'附件一之1-開班數'!$A$7:$B$66,2,0),IF(COUNT(M236:Q236)=2,VLOOKUP(M236,'附件一之1-開班數'!$A$7:$B$66,2,0)&amp;"、"&amp;VLOOKUP(N236,'附件一之1-開班數'!$A$7:$B$66,2,0),IF(COUNT(M236:Q236)=3,VLOOKUP(M236,'附件一之1-開班數'!$A$7:$B$66,2,0)&amp;"、"&amp;VLOOKUP(N236,'附件一之1-開班數'!$A$7:$B$66,2,0)&amp;"、"&amp;VLOOKUP(O236,'附件一之1-開班數'!$A$7:$B$66,2,0),IF(COUNT(M236:Q236)=4,VLOOKUP(M236,'附件一之1-開班數'!$A$7:$B$66,2,0)&amp;"、"&amp;VLOOKUP(N236,'附件一之1-開班數'!$A$7:$B$66,2,0)&amp;"、"&amp;VLOOKUP(O236,'附件一之1-開班數'!$A$7:$B$66,2,0)&amp;"、"&amp;VLOOKUP(P236,'附件一之1-開班數'!$A$7:$B$66,2,0),IF(COUNT(M236:Q236)=5,VLOOKUP(M236,'附件一之1-開班數'!$A$7:$B$66,2,0)&amp;"、"&amp;VLOOKUP(N236,'附件一之1-開班數'!$A$7:$B$66,2,0)&amp;"、"&amp;VLOOKUP(O236,'附件一之1-開班數'!$A$7:$B$66,2,0)&amp;"、"&amp;VLOOKUP(P236,'附件一之1-開班數'!$A$7:$B$66,2,0)&amp;"、"&amp;VLOOKUP(Q236,'附件一之1-開班數'!$A$7:$B$66,2,0),IF(D236="","","學生無班級"))))))),"有班級不存在,或跳格輸入")</f>
        <v/>
      </c>
      <c r="S236" s="10">
        <f t="shared" si="23"/>
        <v>1</v>
      </c>
      <c r="T236" s="10">
        <f t="shared" si="24"/>
        <v>1</v>
      </c>
      <c r="U236" s="10">
        <f t="shared" si="25"/>
        <v>1</v>
      </c>
      <c r="V236" s="10">
        <f t="shared" si="26"/>
        <v>1</v>
      </c>
      <c r="W236" s="10">
        <f t="shared" si="27"/>
        <v>3</v>
      </c>
      <c r="X236" s="10">
        <f t="shared" si="28"/>
        <v>3</v>
      </c>
      <c r="Y236" s="10">
        <f>IF(M236="",0,IF(K236=1,VLOOKUP(M236,'附件一之1-開班數'!$A$7:$V$66,7,FALSE),0))</f>
        <v>0</v>
      </c>
      <c r="Z236" s="10">
        <f>IF(N236="",0,IF(K236=1,VLOOKUP(N236,'附件一之1-開班數'!$A$7:$V$66,7,FALSE),0))</f>
        <v>0</v>
      </c>
      <c r="AA236" s="10">
        <f>IF(O236="",0,IF(K236=1,VLOOKUP(O236,'附件一之1-開班數'!$A$7:$V$66,7,FALSE),0))</f>
        <v>0</v>
      </c>
      <c r="AB236" s="10">
        <f>IF(P236="",0,IF(K236=1,VLOOKUP(P236,'附件一之1-開班數'!$A$7:$V$66,7,FALSE),0))</f>
        <v>0</v>
      </c>
      <c r="AC236" s="10">
        <f>IF(Q236="",0,IF(K236=1,VLOOKUP(Q236,'附件一之1-開班數'!$A$7:$V$66,7,FALSE),0))</f>
        <v>0</v>
      </c>
    </row>
    <row r="237" spans="1:29" x14ac:dyDescent="0.3">
      <c r="A237" s="128" t="str">
        <f t="shared" si="22"/>
        <v/>
      </c>
      <c r="B237" s="14"/>
      <c r="C237" s="14"/>
      <c r="D237" s="14"/>
      <c r="E237" s="14"/>
      <c r="F237" s="166"/>
      <c r="G237" s="173"/>
      <c r="H237" s="14"/>
      <c r="I237" s="14"/>
      <c r="J237" s="14"/>
      <c r="K237" s="166"/>
      <c r="L237" s="175"/>
      <c r="M237" s="171"/>
      <c r="N237" s="92"/>
      <c r="O237" s="92"/>
      <c r="P237" s="92"/>
      <c r="Q237" s="172"/>
      <c r="R237" s="176" t="str">
        <f>IFERROR(IF(COUNTIF(M237:Q237,M237)+COUNTIF(M237:Q237,N237)+COUNTIF(M237:Q237,O237)+COUNTIF(M237:Q237,P237)+COUNTIF(M237:Q237,Q237)-COUNT(M237:Q237)&lt;&gt;0,"學生班級重複",IF(COUNT(M237:Q237)=1,VLOOKUP(M237,'附件一之1-開班數'!$A$7:$B$66,2,0),IF(COUNT(M237:Q237)=2,VLOOKUP(M237,'附件一之1-開班數'!$A$7:$B$66,2,0)&amp;"、"&amp;VLOOKUP(N237,'附件一之1-開班數'!$A$7:$B$66,2,0),IF(COUNT(M237:Q237)=3,VLOOKUP(M237,'附件一之1-開班數'!$A$7:$B$66,2,0)&amp;"、"&amp;VLOOKUP(N237,'附件一之1-開班數'!$A$7:$B$66,2,0)&amp;"、"&amp;VLOOKUP(O237,'附件一之1-開班數'!$A$7:$B$66,2,0),IF(COUNT(M237:Q237)=4,VLOOKUP(M237,'附件一之1-開班數'!$A$7:$B$66,2,0)&amp;"、"&amp;VLOOKUP(N237,'附件一之1-開班數'!$A$7:$B$66,2,0)&amp;"、"&amp;VLOOKUP(O237,'附件一之1-開班數'!$A$7:$B$66,2,0)&amp;"、"&amp;VLOOKUP(P237,'附件一之1-開班數'!$A$7:$B$66,2,0),IF(COUNT(M237:Q237)=5,VLOOKUP(M237,'附件一之1-開班數'!$A$7:$B$66,2,0)&amp;"、"&amp;VLOOKUP(N237,'附件一之1-開班數'!$A$7:$B$66,2,0)&amp;"、"&amp;VLOOKUP(O237,'附件一之1-開班數'!$A$7:$B$66,2,0)&amp;"、"&amp;VLOOKUP(P237,'附件一之1-開班數'!$A$7:$B$66,2,0)&amp;"、"&amp;VLOOKUP(Q237,'附件一之1-開班數'!$A$7:$B$66,2,0),IF(D237="","","學生無班級"))))))),"有班級不存在,或跳格輸入")</f>
        <v/>
      </c>
      <c r="S237" s="10">
        <f t="shared" si="23"/>
        <v>1</v>
      </c>
      <c r="T237" s="10">
        <f t="shared" si="24"/>
        <v>1</v>
      </c>
      <c r="U237" s="10">
        <f t="shared" si="25"/>
        <v>1</v>
      </c>
      <c r="V237" s="10">
        <f t="shared" si="26"/>
        <v>1</v>
      </c>
      <c r="W237" s="10">
        <f t="shared" si="27"/>
        <v>3</v>
      </c>
      <c r="X237" s="10">
        <f t="shared" si="28"/>
        <v>3</v>
      </c>
      <c r="Y237" s="10">
        <f>IF(M237="",0,IF(K237=1,VLOOKUP(M237,'附件一之1-開班數'!$A$7:$V$66,7,FALSE),0))</f>
        <v>0</v>
      </c>
      <c r="Z237" s="10">
        <f>IF(N237="",0,IF(K237=1,VLOOKUP(N237,'附件一之1-開班數'!$A$7:$V$66,7,FALSE),0))</f>
        <v>0</v>
      </c>
      <c r="AA237" s="10">
        <f>IF(O237="",0,IF(K237=1,VLOOKUP(O237,'附件一之1-開班數'!$A$7:$V$66,7,FALSE),0))</f>
        <v>0</v>
      </c>
      <c r="AB237" s="10">
        <f>IF(P237="",0,IF(K237=1,VLOOKUP(P237,'附件一之1-開班數'!$A$7:$V$66,7,FALSE),0))</f>
        <v>0</v>
      </c>
      <c r="AC237" s="10">
        <f>IF(Q237="",0,IF(K237=1,VLOOKUP(Q237,'附件一之1-開班數'!$A$7:$V$66,7,FALSE),0))</f>
        <v>0</v>
      </c>
    </row>
    <row r="238" spans="1:29" x14ac:dyDescent="0.3">
      <c r="A238" s="128" t="str">
        <f t="shared" si="22"/>
        <v/>
      </c>
      <c r="B238" s="14"/>
      <c r="C238" s="14"/>
      <c r="D238" s="14"/>
      <c r="E238" s="14"/>
      <c r="F238" s="166"/>
      <c r="G238" s="173"/>
      <c r="H238" s="14"/>
      <c r="I238" s="14"/>
      <c r="J238" s="14"/>
      <c r="K238" s="166"/>
      <c r="L238" s="175"/>
      <c r="M238" s="171"/>
      <c r="N238" s="92"/>
      <c r="O238" s="92"/>
      <c r="P238" s="92"/>
      <c r="Q238" s="172"/>
      <c r="R238" s="176" t="str">
        <f>IFERROR(IF(COUNTIF(M238:Q238,M238)+COUNTIF(M238:Q238,N238)+COUNTIF(M238:Q238,O238)+COUNTIF(M238:Q238,P238)+COUNTIF(M238:Q238,Q238)-COUNT(M238:Q238)&lt;&gt;0,"學生班級重複",IF(COUNT(M238:Q238)=1,VLOOKUP(M238,'附件一之1-開班數'!$A$7:$B$66,2,0),IF(COUNT(M238:Q238)=2,VLOOKUP(M238,'附件一之1-開班數'!$A$7:$B$66,2,0)&amp;"、"&amp;VLOOKUP(N238,'附件一之1-開班數'!$A$7:$B$66,2,0),IF(COUNT(M238:Q238)=3,VLOOKUP(M238,'附件一之1-開班數'!$A$7:$B$66,2,0)&amp;"、"&amp;VLOOKUP(N238,'附件一之1-開班數'!$A$7:$B$66,2,0)&amp;"、"&amp;VLOOKUP(O238,'附件一之1-開班數'!$A$7:$B$66,2,0),IF(COUNT(M238:Q238)=4,VLOOKUP(M238,'附件一之1-開班數'!$A$7:$B$66,2,0)&amp;"、"&amp;VLOOKUP(N238,'附件一之1-開班數'!$A$7:$B$66,2,0)&amp;"、"&amp;VLOOKUP(O238,'附件一之1-開班數'!$A$7:$B$66,2,0)&amp;"、"&amp;VLOOKUP(P238,'附件一之1-開班數'!$A$7:$B$66,2,0),IF(COUNT(M238:Q238)=5,VLOOKUP(M238,'附件一之1-開班數'!$A$7:$B$66,2,0)&amp;"、"&amp;VLOOKUP(N238,'附件一之1-開班數'!$A$7:$B$66,2,0)&amp;"、"&amp;VLOOKUP(O238,'附件一之1-開班數'!$A$7:$B$66,2,0)&amp;"、"&amp;VLOOKUP(P238,'附件一之1-開班數'!$A$7:$B$66,2,0)&amp;"、"&amp;VLOOKUP(Q238,'附件一之1-開班數'!$A$7:$B$66,2,0),IF(D238="","","學生無班級"))))))),"有班級不存在,或跳格輸入")</f>
        <v/>
      </c>
      <c r="S238" s="10">
        <f t="shared" si="23"/>
        <v>1</v>
      </c>
      <c r="T238" s="10">
        <f t="shared" si="24"/>
        <v>1</v>
      </c>
      <c r="U238" s="10">
        <f t="shared" si="25"/>
        <v>1</v>
      </c>
      <c r="V238" s="10">
        <f t="shared" si="26"/>
        <v>1</v>
      </c>
      <c r="W238" s="10">
        <f t="shared" si="27"/>
        <v>3</v>
      </c>
      <c r="X238" s="10">
        <f t="shared" si="28"/>
        <v>3</v>
      </c>
      <c r="Y238" s="10">
        <f>IF(M238="",0,IF(K238=1,VLOOKUP(M238,'附件一之1-開班數'!$A$7:$V$66,7,FALSE),0))</f>
        <v>0</v>
      </c>
      <c r="Z238" s="10">
        <f>IF(N238="",0,IF(K238=1,VLOOKUP(N238,'附件一之1-開班數'!$A$7:$V$66,7,FALSE),0))</f>
        <v>0</v>
      </c>
      <c r="AA238" s="10">
        <f>IF(O238="",0,IF(K238=1,VLOOKUP(O238,'附件一之1-開班數'!$A$7:$V$66,7,FALSE),0))</f>
        <v>0</v>
      </c>
      <c r="AB238" s="10">
        <f>IF(P238="",0,IF(K238=1,VLOOKUP(P238,'附件一之1-開班數'!$A$7:$V$66,7,FALSE),0))</f>
        <v>0</v>
      </c>
      <c r="AC238" s="10">
        <f>IF(Q238="",0,IF(K238=1,VLOOKUP(Q238,'附件一之1-開班數'!$A$7:$V$66,7,FALSE),0))</f>
        <v>0</v>
      </c>
    </row>
    <row r="239" spans="1:29" x14ac:dyDescent="0.3">
      <c r="A239" s="128" t="str">
        <f t="shared" si="22"/>
        <v/>
      </c>
      <c r="B239" s="14"/>
      <c r="C239" s="14"/>
      <c r="D239" s="14"/>
      <c r="E239" s="14"/>
      <c r="F239" s="166"/>
      <c r="G239" s="173"/>
      <c r="H239" s="14"/>
      <c r="I239" s="14"/>
      <c r="J239" s="14"/>
      <c r="K239" s="166"/>
      <c r="L239" s="175"/>
      <c r="M239" s="171"/>
      <c r="N239" s="92"/>
      <c r="O239" s="92"/>
      <c r="P239" s="92"/>
      <c r="Q239" s="172"/>
      <c r="R239" s="176" t="str">
        <f>IFERROR(IF(COUNTIF(M239:Q239,M239)+COUNTIF(M239:Q239,N239)+COUNTIF(M239:Q239,O239)+COUNTIF(M239:Q239,P239)+COUNTIF(M239:Q239,Q239)-COUNT(M239:Q239)&lt;&gt;0,"學生班級重複",IF(COUNT(M239:Q239)=1,VLOOKUP(M239,'附件一之1-開班數'!$A$7:$B$66,2,0),IF(COUNT(M239:Q239)=2,VLOOKUP(M239,'附件一之1-開班數'!$A$7:$B$66,2,0)&amp;"、"&amp;VLOOKUP(N239,'附件一之1-開班數'!$A$7:$B$66,2,0),IF(COUNT(M239:Q239)=3,VLOOKUP(M239,'附件一之1-開班數'!$A$7:$B$66,2,0)&amp;"、"&amp;VLOOKUP(N239,'附件一之1-開班數'!$A$7:$B$66,2,0)&amp;"、"&amp;VLOOKUP(O239,'附件一之1-開班數'!$A$7:$B$66,2,0),IF(COUNT(M239:Q239)=4,VLOOKUP(M239,'附件一之1-開班數'!$A$7:$B$66,2,0)&amp;"、"&amp;VLOOKUP(N239,'附件一之1-開班數'!$A$7:$B$66,2,0)&amp;"、"&amp;VLOOKUP(O239,'附件一之1-開班數'!$A$7:$B$66,2,0)&amp;"、"&amp;VLOOKUP(P239,'附件一之1-開班數'!$A$7:$B$66,2,0),IF(COUNT(M239:Q239)=5,VLOOKUP(M239,'附件一之1-開班數'!$A$7:$B$66,2,0)&amp;"、"&amp;VLOOKUP(N239,'附件一之1-開班數'!$A$7:$B$66,2,0)&amp;"、"&amp;VLOOKUP(O239,'附件一之1-開班數'!$A$7:$B$66,2,0)&amp;"、"&amp;VLOOKUP(P239,'附件一之1-開班數'!$A$7:$B$66,2,0)&amp;"、"&amp;VLOOKUP(Q239,'附件一之1-開班數'!$A$7:$B$66,2,0),IF(D239="","","學生無班級"))))))),"有班級不存在,或跳格輸入")</f>
        <v/>
      </c>
      <c r="S239" s="10">
        <f t="shared" si="23"/>
        <v>1</v>
      </c>
      <c r="T239" s="10">
        <f t="shared" si="24"/>
        <v>1</v>
      </c>
      <c r="U239" s="10">
        <f t="shared" si="25"/>
        <v>1</v>
      </c>
      <c r="V239" s="10">
        <f t="shared" si="26"/>
        <v>1</v>
      </c>
      <c r="W239" s="10">
        <f t="shared" si="27"/>
        <v>3</v>
      </c>
      <c r="X239" s="10">
        <f t="shared" si="28"/>
        <v>3</v>
      </c>
      <c r="Y239" s="10">
        <f>IF(M239="",0,IF(K239=1,VLOOKUP(M239,'附件一之1-開班數'!$A$7:$V$66,7,FALSE),0))</f>
        <v>0</v>
      </c>
      <c r="Z239" s="10">
        <f>IF(N239="",0,IF(K239=1,VLOOKUP(N239,'附件一之1-開班數'!$A$7:$V$66,7,FALSE),0))</f>
        <v>0</v>
      </c>
      <c r="AA239" s="10">
        <f>IF(O239="",0,IF(K239=1,VLOOKUP(O239,'附件一之1-開班數'!$A$7:$V$66,7,FALSE),0))</f>
        <v>0</v>
      </c>
      <c r="AB239" s="10">
        <f>IF(P239="",0,IF(K239=1,VLOOKUP(P239,'附件一之1-開班數'!$A$7:$V$66,7,FALSE),0))</f>
        <v>0</v>
      </c>
      <c r="AC239" s="10">
        <f>IF(Q239="",0,IF(K239=1,VLOOKUP(Q239,'附件一之1-開班數'!$A$7:$V$66,7,FALSE),0))</f>
        <v>0</v>
      </c>
    </row>
    <row r="240" spans="1:29" x14ac:dyDescent="0.3">
      <c r="A240" s="128" t="str">
        <f t="shared" si="22"/>
        <v/>
      </c>
      <c r="B240" s="14"/>
      <c r="C240" s="14"/>
      <c r="D240" s="14"/>
      <c r="E240" s="14"/>
      <c r="F240" s="166"/>
      <c r="G240" s="173"/>
      <c r="H240" s="14"/>
      <c r="I240" s="14"/>
      <c r="J240" s="14"/>
      <c r="K240" s="166"/>
      <c r="L240" s="175"/>
      <c r="M240" s="171"/>
      <c r="N240" s="92"/>
      <c r="O240" s="92"/>
      <c r="P240" s="92"/>
      <c r="Q240" s="172"/>
      <c r="R240" s="176" t="str">
        <f>IFERROR(IF(COUNTIF(M240:Q240,M240)+COUNTIF(M240:Q240,N240)+COUNTIF(M240:Q240,O240)+COUNTIF(M240:Q240,P240)+COUNTIF(M240:Q240,Q240)-COUNT(M240:Q240)&lt;&gt;0,"學生班級重複",IF(COUNT(M240:Q240)=1,VLOOKUP(M240,'附件一之1-開班數'!$A$7:$B$66,2,0),IF(COUNT(M240:Q240)=2,VLOOKUP(M240,'附件一之1-開班數'!$A$7:$B$66,2,0)&amp;"、"&amp;VLOOKUP(N240,'附件一之1-開班數'!$A$7:$B$66,2,0),IF(COUNT(M240:Q240)=3,VLOOKUP(M240,'附件一之1-開班數'!$A$7:$B$66,2,0)&amp;"、"&amp;VLOOKUP(N240,'附件一之1-開班數'!$A$7:$B$66,2,0)&amp;"、"&amp;VLOOKUP(O240,'附件一之1-開班數'!$A$7:$B$66,2,0),IF(COUNT(M240:Q240)=4,VLOOKUP(M240,'附件一之1-開班數'!$A$7:$B$66,2,0)&amp;"、"&amp;VLOOKUP(N240,'附件一之1-開班數'!$A$7:$B$66,2,0)&amp;"、"&amp;VLOOKUP(O240,'附件一之1-開班數'!$A$7:$B$66,2,0)&amp;"、"&amp;VLOOKUP(P240,'附件一之1-開班數'!$A$7:$B$66,2,0),IF(COUNT(M240:Q240)=5,VLOOKUP(M240,'附件一之1-開班數'!$A$7:$B$66,2,0)&amp;"、"&amp;VLOOKUP(N240,'附件一之1-開班數'!$A$7:$B$66,2,0)&amp;"、"&amp;VLOOKUP(O240,'附件一之1-開班數'!$A$7:$B$66,2,0)&amp;"、"&amp;VLOOKUP(P240,'附件一之1-開班數'!$A$7:$B$66,2,0)&amp;"、"&amp;VLOOKUP(Q240,'附件一之1-開班數'!$A$7:$B$66,2,0),IF(D240="","","學生無班級"))))))),"有班級不存在,或跳格輸入")</f>
        <v/>
      </c>
      <c r="S240" s="10">
        <f t="shared" si="23"/>
        <v>1</v>
      </c>
      <c r="T240" s="10">
        <f t="shared" si="24"/>
        <v>1</v>
      </c>
      <c r="U240" s="10">
        <f t="shared" si="25"/>
        <v>1</v>
      </c>
      <c r="V240" s="10">
        <f t="shared" si="26"/>
        <v>1</v>
      </c>
      <c r="W240" s="10">
        <f t="shared" si="27"/>
        <v>3</v>
      </c>
      <c r="X240" s="10">
        <f t="shared" si="28"/>
        <v>3</v>
      </c>
      <c r="Y240" s="10">
        <f>IF(M240="",0,IF(K240=1,VLOOKUP(M240,'附件一之1-開班數'!$A$7:$V$66,7,FALSE),0))</f>
        <v>0</v>
      </c>
      <c r="Z240" s="10">
        <f>IF(N240="",0,IF(K240=1,VLOOKUP(N240,'附件一之1-開班數'!$A$7:$V$66,7,FALSE),0))</f>
        <v>0</v>
      </c>
      <c r="AA240" s="10">
        <f>IF(O240="",0,IF(K240=1,VLOOKUP(O240,'附件一之1-開班數'!$A$7:$V$66,7,FALSE),0))</f>
        <v>0</v>
      </c>
      <c r="AB240" s="10">
        <f>IF(P240="",0,IF(K240=1,VLOOKUP(P240,'附件一之1-開班數'!$A$7:$V$66,7,FALSE),0))</f>
        <v>0</v>
      </c>
      <c r="AC240" s="10">
        <f>IF(Q240="",0,IF(K240=1,VLOOKUP(Q240,'附件一之1-開班數'!$A$7:$V$66,7,FALSE),0))</f>
        <v>0</v>
      </c>
    </row>
    <row r="241" spans="1:29" x14ac:dyDescent="0.3">
      <c r="A241" s="128" t="str">
        <f t="shared" si="22"/>
        <v/>
      </c>
      <c r="B241" s="14"/>
      <c r="C241" s="14"/>
      <c r="D241" s="14"/>
      <c r="E241" s="14"/>
      <c r="F241" s="166"/>
      <c r="G241" s="173"/>
      <c r="H241" s="14"/>
      <c r="I241" s="14"/>
      <c r="J241" s="14"/>
      <c r="K241" s="166"/>
      <c r="L241" s="175"/>
      <c r="M241" s="171"/>
      <c r="N241" s="92"/>
      <c r="O241" s="92"/>
      <c r="P241" s="92"/>
      <c r="Q241" s="172"/>
      <c r="R241" s="176" t="str">
        <f>IFERROR(IF(COUNTIF(M241:Q241,M241)+COUNTIF(M241:Q241,N241)+COUNTIF(M241:Q241,O241)+COUNTIF(M241:Q241,P241)+COUNTIF(M241:Q241,Q241)-COUNT(M241:Q241)&lt;&gt;0,"學生班級重複",IF(COUNT(M241:Q241)=1,VLOOKUP(M241,'附件一之1-開班數'!$A$7:$B$66,2,0),IF(COUNT(M241:Q241)=2,VLOOKUP(M241,'附件一之1-開班數'!$A$7:$B$66,2,0)&amp;"、"&amp;VLOOKUP(N241,'附件一之1-開班數'!$A$7:$B$66,2,0),IF(COUNT(M241:Q241)=3,VLOOKUP(M241,'附件一之1-開班數'!$A$7:$B$66,2,0)&amp;"、"&amp;VLOOKUP(N241,'附件一之1-開班數'!$A$7:$B$66,2,0)&amp;"、"&amp;VLOOKUP(O241,'附件一之1-開班數'!$A$7:$B$66,2,0),IF(COUNT(M241:Q241)=4,VLOOKUP(M241,'附件一之1-開班數'!$A$7:$B$66,2,0)&amp;"、"&amp;VLOOKUP(N241,'附件一之1-開班數'!$A$7:$B$66,2,0)&amp;"、"&amp;VLOOKUP(O241,'附件一之1-開班數'!$A$7:$B$66,2,0)&amp;"、"&amp;VLOOKUP(P241,'附件一之1-開班數'!$A$7:$B$66,2,0),IF(COUNT(M241:Q241)=5,VLOOKUP(M241,'附件一之1-開班數'!$A$7:$B$66,2,0)&amp;"、"&amp;VLOOKUP(N241,'附件一之1-開班數'!$A$7:$B$66,2,0)&amp;"、"&amp;VLOOKUP(O241,'附件一之1-開班數'!$A$7:$B$66,2,0)&amp;"、"&amp;VLOOKUP(P241,'附件一之1-開班數'!$A$7:$B$66,2,0)&amp;"、"&amp;VLOOKUP(Q241,'附件一之1-開班數'!$A$7:$B$66,2,0),IF(D241="","","學生無班級"))))))),"有班級不存在,或跳格輸入")</f>
        <v/>
      </c>
      <c r="S241" s="10">
        <f t="shared" si="23"/>
        <v>1</v>
      </c>
      <c r="T241" s="10">
        <f t="shared" si="24"/>
        <v>1</v>
      </c>
      <c r="U241" s="10">
        <f t="shared" si="25"/>
        <v>1</v>
      </c>
      <c r="V241" s="10">
        <f t="shared" si="26"/>
        <v>1</v>
      </c>
      <c r="W241" s="10">
        <f t="shared" si="27"/>
        <v>3</v>
      </c>
      <c r="X241" s="10">
        <f t="shared" si="28"/>
        <v>3</v>
      </c>
      <c r="Y241" s="10">
        <f>IF(M241="",0,IF(K241=1,VLOOKUP(M241,'附件一之1-開班數'!$A$7:$V$66,7,FALSE),0))</f>
        <v>0</v>
      </c>
      <c r="Z241" s="10">
        <f>IF(N241="",0,IF(K241=1,VLOOKUP(N241,'附件一之1-開班數'!$A$7:$V$66,7,FALSE),0))</f>
        <v>0</v>
      </c>
      <c r="AA241" s="10">
        <f>IF(O241="",0,IF(K241=1,VLOOKUP(O241,'附件一之1-開班數'!$A$7:$V$66,7,FALSE),0))</f>
        <v>0</v>
      </c>
      <c r="AB241" s="10">
        <f>IF(P241="",0,IF(K241=1,VLOOKUP(P241,'附件一之1-開班數'!$A$7:$V$66,7,FALSE),0))</f>
        <v>0</v>
      </c>
      <c r="AC241" s="10">
        <f>IF(Q241="",0,IF(K241=1,VLOOKUP(Q241,'附件一之1-開班數'!$A$7:$V$66,7,FALSE),0))</f>
        <v>0</v>
      </c>
    </row>
    <row r="242" spans="1:29" x14ac:dyDescent="0.3">
      <c r="A242" s="128" t="str">
        <f t="shared" si="22"/>
        <v/>
      </c>
      <c r="B242" s="14"/>
      <c r="C242" s="14"/>
      <c r="D242" s="14"/>
      <c r="E242" s="14"/>
      <c r="F242" s="166"/>
      <c r="G242" s="173"/>
      <c r="H242" s="14"/>
      <c r="I242" s="14"/>
      <c r="J242" s="14"/>
      <c r="K242" s="166"/>
      <c r="L242" s="175"/>
      <c r="M242" s="171"/>
      <c r="N242" s="92"/>
      <c r="O242" s="92"/>
      <c r="P242" s="92"/>
      <c r="Q242" s="172"/>
      <c r="R242" s="176" t="str">
        <f>IFERROR(IF(COUNTIF(M242:Q242,M242)+COUNTIF(M242:Q242,N242)+COUNTIF(M242:Q242,O242)+COUNTIF(M242:Q242,P242)+COUNTIF(M242:Q242,Q242)-COUNT(M242:Q242)&lt;&gt;0,"學生班級重複",IF(COUNT(M242:Q242)=1,VLOOKUP(M242,'附件一之1-開班數'!$A$7:$B$66,2,0),IF(COUNT(M242:Q242)=2,VLOOKUP(M242,'附件一之1-開班數'!$A$7:$B$66,2,0)&amp;"、"&amp;VLOOKUP(N242,'附件一之1-開班數'!$A$7:$B$66,2,0),IF(COUNT(M242:Q242)=3,VLOOKUP(M242,'附件一之1-開班數'!$A$7:$B$66,2,0)&amp;"、"&amp;VLOOKUP(N242,'附件一之1-開班數'!$A$7:$B$66,2,0)&amp;"、"&amp;VLOOKUP(O242,'附件一之1-開班數'!$A$7:$B$66,2,0),IF(COUNT(M242:Q242)=4,VLOOKUP(M242,'附件一之1-開班數'!$A$7:$B$66,2,0)&amp;"、"&amp;VLOOKUP(N242,'附件一之1-開班數'!$A$7:$B$66,2,0)&amp;"、"&amp;VLOOKUP(O242,'附件一之1-開班數'!$A$7:$B$66,2,0)&amp;"、"&amp;VLOOKUP(P242,'附件一之1-開班數'!$A$7:$B$66,2,0),IF(COUNT(M242:Q242)=5,VLOOKUP(M242,'附件一之1-開班數'!$A$7:$B$66,2,0)&amp;"、"&amp;VLOOKUP(N242,'附件一之1-開班數'!$A$7:$B$66,2,0)&amp;"、"&amp;VLOOKUP(O242,'附件一之1-開班數'!$A$7:$B$66,2,0)&amp;"、"&amp;VLOOKUP(P242,'附件一之1-開班數'!$A$7:$B$66,2,0)&amp;"、"&amp;VLOOKUP(Q242,'附件一之1-開班數'!$A$7:$B$66,2,0),IF(D242="","","學生無班級"))))))),"有班級不存在,或跳格輸入")</f>
        <v/>
      </c>
      <c r="S242" s="10">
        <f t="shared" si="23"/>
        <v>1</v>
      </c>
      <c r="T242" s="10">
        <f t="shared" si="24"/>
        <v>1</v>
      </c>
      <c r="U242" s="10">
        <f t="shared" si="25"/>
        <v>1</v>
      </c>
      <c r="V242" s="10">
        <f t="shared" si="26"/>
        <v>1</v>
      </c>
      <c r="W242" s="10">
        <f t="shared" si="27"/>
        <v>3</v>
      </c>
      <c r="X242" s="10">
        <f t="shared" si="28"/>
        <v>3</v>
      </c>
      <c r="Y242" s="10">
        <f>IF(M242="",0,IF(K242=1,VLOOKUP(M242,'附件一之1-開班數'!$A$7:$V$66,7,FALSE),0))</f>
        <v>0</v>
      </c>
      <c r="Z242" s="10">
        <f>IF(N242="",0,IF(K242=1,VLOOKUP(N242,'附件一之1-開班數'!$A$7:$V$66,7,FALSE),0))</f>
        <v>0</v>
      </c>
      <c r="AA242" s="10">
        <f>IF(O242="",0,IF(K242=1,VLOOKUP(O242,'附件一之1-開班數'!$A$7:$V$66,7,FALSE),0))</f>
        <v>0</v>
      </c>
      <c r="AB242" s="10">
        <f>IF(P242="",0,IF(K242=1,VLOOKUP(P242,'附件一之1-開班數'!$A$7:$V$66,7,FALSE),0))</f>
        <v>0</v>
      </c>
      <c r="AC242" s="10">
        <f>IF(Q242="",0,IF(K242=1,VLOOKUP(Q242,'附件一之1-開班數'!$A$7:$V$66,7,FALSE),0))</f>
        <v>0</v>
      </c>
    </row>
    <row r="243" spans="1:29" x14ac:dyDescent="0.3">
      <c r="A243" s="128" t="str">
        <f t="shared" si="22"/>
        <v/>
      </c>
      <c r="B243" s="14"/>
      <c r="C243" s="14"/>
      <c r="D243" s="14"/>
      <c r="E243" s="14"/>
      <c r="F243" s="166"/>
      <c r="G243" s="173"/>
      <c r="H243" s="14"/>
      <c r="I243" s="14"/>
      <c r="J243" s="14"/>
      <c r="K243" s="166"/>
      <c r="L243" s="175"/>
      <c r="M243" s="171"/>
      <c r="N243" s="92"/>
      <c r="O243" s="92"/>
      <c r="P243" s="92"/>
      <c r="Q243" s="172"/>
      <c r="R243" s="176" t="str">
        <f>IFERROR(IF(COUNTIF(M243:Q243,M243)+COUNTIF(M243:Q243,N243)+COUNTIF(M243:Q243,O243)+COUNTIF(M243:Q243,P243)+COUNTIF(M243:Q243,Q243)-COUNT(M243:Q243)&lt;&gt;0,"學生班級重複",IF(COUNT(M243:Q243)=1,VLOOKUP(M243,'附件一之1-開班數'!$A$7:$B$66,2,0),IF(COUNT(M243:Q243)=2,VLOOKUP(M243,'附件一之1-開班數'!$A$7:$B$66,2,0)&amp;"、"&amp;VLOOKUP(N243,'附件一之1-開班數'!$A$7:$B$66,2,0),IF(COUNT(M243:Q243)=3,VLOOKUP(M243,'附件一之1-開班數'!$A$7:$B$66,2,0)&amp;"、"&amp;VLOOKUP(N243,'附件一之1-開班數'!$A$7:$B$66,2,0)&amp;"、"&amp;VLOOKUP(O243,'附件一之1-開班數'!$A$7:$B$66,2,0),IF(COUNT(M243:Q243)=4,VLOOKUP(M243,'附件一之1-開班數'!$A$7:$B$66,2,0)&amp;"、"&amp;VLOOKUP(N243,'附件一之1-開班數'!$A$7:$B$66,2,0)&amp;"、"&amp;VLOOKUP(O243,'附件一之1-開班數'!$A$7:$B$66,2,0)&amp;"、"&amp;VLOOKUP(P243,'附件一之1-開班數'!$A$7:$B$66,2,0),IF(COUNT(M243:Q243)=5,VLOOKUP(M243,'附件一之1-開班數'!$A$7:$B$66,2,0)&amp;"、"&amp;VLOOKUP(N243,'附件一之1-開班數'!$A$7:$B$66,2,0)&amp;"、"&amp;VLOOKUP(O243,'附件一之1-開班數'!$A$7:$B$66,2,0)&amp;"、"&amp;VLOOKUP(P243,'附件一之1-開班數'!$A$7:$B$66,2,0)&amp;"、"&amp;VLOOKUP(Q243,'附件一之1-開班數'!$A$7:$B$66,2,0),IF(D243="","","學生無班級"))))))),"有班級不存在,或跳格輸入")</f>
        <v/>
      </c>
      <c r="S243" s="10">
        <f t="shared" si="23"/>
        <v>1</v>
      </c>
      <c r="T243" s="10">
        <f t="shared" si="24"/>
        <v>1</v>
      </c>
      <c r="U243" s="10">
        <f t="shared" si="25"/>
        <v>1</v>
      </c>
      <c r="V243" s="10">
        <f t="shared" si="26"/>
        <v>1</v>
      </c>
      <c r="W243" s="10">
        <f t="shared" si="27"/>
        <v>3</v>
      </c>
      <c r="X243" s="10">
        <f t="shared" si="28"/>
        <v>3</v>
      </c>
      <c r="Y243" s="10">
        <f>IF(M243="",0,IF(K243=1,VLOOKUP(M243,'附件一之1-開班數'!$A$7:$V$66,7,FALSE),0))</f>
        <v>0</v>
      </c>
      <c r="Z243" s="10">
        <f>IF(N243="",0,IF(K243=1,VLOOKUP(N243,'附件一之1-開班數'!$A$7:$V$66,7,FALSE),0))</f>
        <v>0</v>
      </c>
      <c r="AA243" s="10">
        <f>IF(O243="",0,IF(K243=1,VLOOKUP(O243,'附件一之1-開班數'!$A$7:$V$66,7,FALSE),0))</f>
        <v>0</v>
      </c>
      <c r="AB243" s="10">
        <f>IF(P243="",0,IF(K243=1,VLOOKUP(P243,'附件一之1-開班數'!$A$7:$V$66,7,FALSE),0))</f>
        <v>0</v>
      </c>
      <c r="AC243" s="10">
        <f>IF(Q243="",0,IF(K243=1,VLOOKUP(Q243,'附件一之1-開班數'!$A$7:$V$66,7,FALSE),0))</f>
        <v>0</v>
      </c>
    </row>
    <row r="244" spans="1:29" x14ac:dyDescent="0.3">
      <c r="A244" s="128" t="str">
        <f t="shared" si="22"/>
        <v/>
      </c>
      <c r="B244" s="14"/>
      <c r="C244" s="14"/>
      <c r="D244" s="14"/>
      <c r="E244" s="14"/>
      <c r="F244" s="166"/>
      <c r="G244" s="173"/>
      <c r="H244" s="14"/>
      <c r="I244" s="14"/>
      <c r="J244" s="14"/>
      <c r="K244" s="166"/>
      <c r="L244" s="175"/>
      <c r="M244" s="171"/>
      <c r="N244" s="92"/>
      <c r="O244" s="92"/>
      <c r="P244" s="92"/>
      <c r="Q244" s="172"/>
      <c r="R244" s="176" t="str">
        <f>IFERROR(IF(COUNTIF(M244:Q244,M244)+COUNTIF(M244:Q244,N244)+COUNTIF(M244:Q244,O244)+COUNTIF(M244:Q244,P244)+COUNTIF(M244:Q244,Q244)-COUNT(M244:Q244)&lt;&gt;0,"學生班級重複",IF(COUNT(M244:Q244)=1,VLOOKUP(M244,'附件一之1-開班數'!$A$7:$B$66,2,0),IF(COUNT(M244:Q244)=2,VLOOKUP(M244,'附件一之1-開班數'!$A$7:$B$66,2,0)&amp;"、"&amp;VLOOKUP(N244,'附件一之1-開班數'!$A$7:$B$66,2,0),IF(COUNT(M244:Q244)=3,VLOOKUP(M244,'附件一之1-開班數'!$A$7:$B$66,2,0)&amp;"、"&amp;VLOOKUP(N244,'附件一之1-開班數'!$A$7:$B$66,2,0)&amp;"、"&amp;VLOOKUP(O244,'附件一之1-開班數'!$A$7:$B$66,2,0),IF(COUNT(M244:Q244)=4,VLOOKUP(M244,'附件一之1-開班數'!$A$7:$B$66,2,0)&amp;"、"&amp;VLOOKUP(N244,'附件一之1-開班數'!$A$7:$B$66,2,0)&amp;"、"&amp;VLOOKUP(O244,'附件一之1-開班數'!$A$7:$B$66,2,0)&amp;"、"&amp;VLOOKUP(P244,'附件一之1-開班數'!$A$7:$B$66,2,0),IF(COUNT(M244:Q244)=5,VLOOKUP(M244,'附件一之1-開班數'!$A$7:$B$66,2,0)&amp;"、"&amp;VLOOKUP(N244,'附件一之1-開班數'!$A$7:$B$66,2,0)&amp;"、"&amp;VLOOKUP(O244,'附件一之1-開班數'!$A$7:$B$66,2,0)&amp;"、"&amp;VLOOKUP(P244,'附件一之1-開班數'!$A$7:$B$66,2,0)&amp;"、"&amp;VLOOKUP(Q244,'附件一之1-開班數'!$A$7:$B$66,2,0),IF(D244="","","學生無班級"))))))),"有班級不存在,或跳格輸入")</f>
        <v/>
      </c>
      <c r="S244" s="10">
        <f t="shared" si="23"/>
        <v>1</v>
      </c>
      <c r="T244" s="10">
        <f t="shared" si="24"/>
        <v>1</v>
      </c>
      <c r="U244" s="10">
        <f t="shared" si="25"/>
        <v>1</v>
      </c>
      <c r="V244" s="10">
        <f t="shared" si="26"/>
        <v>1</v>
      </c>
      <c r="W244" s="10">
        <f t="shared" si="27"/>
        <v>3</v>
      </c>
      <c r="X244" s="10">
        <f t="shared" si="28"/>
        <v>3</v>
      </c>
      <c r="Y244" s="10">
        <f>IF(M244="",0,IF(K244=1,VLOOKUP(M244,'附件一之1-開班數'!$A$7:$V$66,7,FALSE),0))</f>
        <v>0</v>
      </c>
      <c r="Z244" s="10">
        <f>IF(N244="",0,IF(K244=1,VLOOKUP(N244,'附件一之1-開班數'!$A$7:$V$66,7,FALSE),0))</f>
        <v>0</v>
      </c>
      <c r="AA244" s="10">
        <f>IF(O244="",0,IF(K244=1,VLOOKUP(O244,'附件一之1-開班數'!$A$7:$V$66,7,FALSE),0))</f>
        <v>0</v>
      </c>
      <c r="AB244" s="10">
        <f>IF(P244="",0,IF(K244=1,VLOOKUP(P244,'附件一之1-開班數'!$A$7:$V$66,7,FALSE),0))</f>
        <v>0</v>
      </c>
      <c r="AC244" s="10">
        <f>IF(Q244="",0,IF(K244=1,VLOOKUP(Q244,'附件一之1-開班數'!$A$7:$V$66,7,FALSE),0))</f>
        <v>0</v>
      </c>
    </row>
    <row r="245" spans="1:29" x14ac:dyDescent="0.3">
      <c r="A245" s="128" t="str">
        <f t="shared" si="22"/>
        <v/>
      </c>
      <c r="B245" s="14"/>
      <c r="C245" s="14"/>
      <c r="D245" s="14"/>
      <c r="E245" s="14"/>
      <c r="F245" s="166"/>
      <c r="G245" s="173"/>
      <c r="H245" s="14"/>
      <c r="I245" s="14"/>
      <c r="J245" s="14"/>
      <c r="K245" s="166"/>
      <c r="L245" s="175"/>
      <c r="M245" s="171"/>
      <c r="N245" s="92"/>
      <c r="O245" s="92"/>
      <c r="P245" s="92"/>
      <c r="Q245" s="172"/>
      <c r="R245" s="176" t="str">
        <f>IFERROR(IF(COUNTIF(M245:Q245,M245)+COUNTIF(M245:Q245,N245)+COUNTIF(M245:Q245,O245)+COUNTIF(M245:Q245,P245)+COUNTIF(M245:Q245,Q245)-COUNT(M245:Q245)&lt;&gt;0,"學生班級重複",IF(COUNT(M245:Q245)=1,VLOOKUP(M245,'附件一之1-開班數'!$A$7:$B$66,2,0),IF(COUNT(M245:Q245)=2,VLOOKUP(M245,'附件一之1-開班數'!$A$7:$B$66,2,0)&amp;"、"&amp;VLOOKUP(N245,'附件一之1-開班數'!$A$7:$B$66,2,0),IF(COUNT(M245:Q245)=3,VLOOKUP(M245,'附件一之1-開班數'!$A$7:$B$66,2,0)&amp;"、"&amp;VLOOKUP(N245,'附件一之1-開班數'!$A$7:$B$66,2,0)&amp;"、"&amp;VLOOKUP(O245,'附件一之1-開班數'!$A$7:$B$66,2,0),IF(COUNT(M245:Q245)=4,VLOOKUP(M245,'附件一之1-開班數'!$A$7:$B$66,2,0)&amp;"、"&amp;VLOOKUP(N245,'附件一之1-開班數'!$A$7:$B$66,2,0)&amp;"、"&amp;VLOOKUP(O245,'附件一之1-開班數'!$A$7:$B$66,2,0)&amp;"、"&amp;VLOOKUP(P245,'附件一之1-開班數'!$A$7:$B$66,2,0),IF(COUNT(M245:Q245)=5,VLOOKUP(M245,'附件一之1-開班數'!$A$7:$B$66,2,0)&amp;"、"&amp;VLOOKUP(N245,'附件一之1-開班數'!$A$7:$B$66,2,0)&amp;"、"&amp;VLOOKUP(O245,'附件一之1-開班數'!$A$7:$B$66,2,0)&amp;"、"&amp;VLOOKUP(P245,'附件一之1-開班數'!$A$7:$B$66,2,0)&amp;"、"&amp;VLOOKUP(Q245,'附件一之1-開班數'!$A$7:$B$66,2,0),IF(D245="","","學生無班級"))))))),"有班級不存在,或跳格輸入")</f>
        <v/>
      </c>
      <c r="S245" s="10">
        <f t="shared" si="23"/>
        <v>1</v>
      </c>
      <c r="T245" s="10">
        <f t="shared" si="24"/>
        <v>1</v>
      </c>
      <c r="U245" s="10">
        <f t="shared" si="25"/>
        <v>1</v>
      </c>
      <c r="V245" s="10">
        <f t="shared" si="26"/>
        <v>1</v>
      </c>
      <c r="W245" s="10">
        <f t="shared" si="27"/>
        <v>3</v>
      </c>
      <c r="X245" s="10">
        <f t="shared" si="28"/>
        <v>3</v>
      </c>
      <c r="Y245" s="10">
        <f>IF(M245="",0,IF(K245=1,VLOOKUP(M245,'附件一之1-開班數'!$A$7:$V$66,7,FALSE),0))</f>
        <v>0</v>
      </c>
      <c r="Z245" s="10">
        <f>IF(N245="",0,IF(K245=1,VLOOKUP(N245,'附件一之1-開班數'!$A$7:$V$66,7,FALSE),0))</f>
        <v>0</v>
      </c>
      <c r="AA245" s="10">
        <f>IF(O245="",0,IF(K245=1,VLOOKUP(O245,'附件一之1-開班數'!$A$7:$V$66,7,FALSE),0))</f>
        <v>0</v>
      </c>
      <c r="AB245" s="10">
        <f>IF(P245="",0,IF(K245=1,VLOOKUP(P245,'附件一之1-開班數'!$A$7:$V$66,7,FALSE),0))</f>
        <v>0</v>
      </c>
      <c r="AC245" s="10">
        <f>IF(Q245="",0,IF(K245=1,VLOOKUP(Q245,'附件一之1-開班數'!$A$7:$V$66,7,FALSE),0))</f>
        <v>0</v>
      </c>
    </row>
    <row r="246" spans="1:29" x14ac:dyDescent="0.3">
      <c r="A246" s="128" t="str">
        <f t="shared" si="22"/>
        <v/>
      </c>
      <c r="B246" s="14"/>
      <c r="C246" s="14"/>
      <c r="D246" s="14"/>
      <c r="E246" s="14"/>
      <c r="F246" s="166"/>
      <c r="G246" s="173"/>
      <c r="H246" s="14"/>
      <c r="I246" s="14"/>
      <c r="J246" s="14"/>
      <c r="K246" s="166"/>
      <c r="L246" s="175"/>
      <c r="M246" s="171"/>
      <c r="N246" s="92"/>
      <c r="O246" s="92"/>
      <c r="P246" s="92"/>
      <c r="Q246" s="172"/>
      <c r="R246" s="176" t="str">
        <f>IFERROR(IF(COUNTIF(M246:Q246,M246)+COUNTIF(M246:Q246,N246)+COUNTIF(M246:Q246,O246)+COUNTIF(M246:Q246,P246)+COUNTIF(M246:Q246,Q246)-COUNT(M246:Q246)&lt;&gt;0,"學生班級重複",IF(COUNT(M246:Q246)=1,VLOOKUP(M246,'附件一之1-開班數'!$A$7:$B$66,2,0),IF(COUNT(M246:Q246)=2,VLOOKUP(M246,'附件一之1-開班數'!$A$7:$B$66,2,0)&amp;"、"&amp;VLOOKUP(N246,'附件一之1-開班數'!$A$7:$B$66,2,0),IF(COUNT(M246:Q246)=3,VLOOKUP(M246,'附件一之1-開班數'!$A$7:$B$66,2,0)&amp;"、"&amp;VLOOKUP(N246,'附件一之1-開班數'!$A$7:$B$66,2,0)&amp;"、"&amp;VLOOKUP(O246,'附件一之1-開班數'!$A$7:$B$66,2,0),IF(COUNT(M246:Q246)=4,VLOOKUP(M246,'附件一之1-開班數'!$A$7:$B$66,2,0)&amp;"、"&amp;VLOOKUP(N246,'附件一之1-開班數'!$A$7:$B$66,2,0)&amp;"、"&amp;VLOOKUP(O246,'附件一之1-開班數'!$A$7:$B$66,2,0)&amp;"、"&amp;VLOOKUP(P246,'附件一之1-開班數'!$A$7:$B$66,2,0),IF(COUNT(M246:Q246)=5,VLOOKUP(M246,'附件一之1-開班數'!$A$7:$B$66,2,0)&amp;"、"&amp;VLOOKUP(N246,'附件一之1-開班數'!$A$7:$B$66,2,0)&amp;"、"&amp;VLOOKUP(O246,'附件一之1-開班數'!$A$7:$B$66,2,0)&amp;"、"&amp;VLOOKUP(P246,'附件一之1-開班數'!$A$7:$B$66,2,0)&amp;"、"&amp;VLOOKUP(Q246,'附件一之1-開班數'!$A$7:$B$66,2,0),IF(D246="","","學生無班級"))))))),"有班級不存在,或跳格輸入")</f>
        <v/>
      </c>
      <c r="S246" s="10">
        <f t="shared" si="23"/>
        <v>1</v>
      </c>
      <c r="T246" s="10">
        <f t="shared" si="24"/>
        <v>1</v>
      </c>
      <c r="U246" s="10">
        <f t="shared" si="25"/>
        <v>1</v>
      </c>
      <c r="V246" s="10">
        <f t="shared" si="26"/>
        <v>1</v>
      </c>
      <c r="W246" s="10">
        <f t="shared" si="27"/>
        <v>3</v>
      </c>
      <c r="X246" s="10">
        <f t="shared" si="28"/>
        <v>3</v>
      </c>
      <c r="Y246" s="10">
        <f>IF(M246="",0,IF(K246=1,VLOOKUP(M246,'附件一之1-開班數'!$A$7:$V$66,7,FALSE),0))</f>
        <v>0</v>
      </c>
      <c r="Z246" s="10">
        <f>IF(N246="",0,IF(K246=1,VLOOKUP(N246,'附件一之1-開班數'!$A$7:$V$66,7,FALSE),0))</f>
        <v>0</v>
      </c>
      <c r="AA246" s="10">
        <f>IF(O246="",0,IF(K246=1,VLOOKUP(O246,'附件一之1-開班數'!$A$7:$V$66,7,FALSE),0))</f>
        <v>0</v>
      </c>
      <c r="AB246" s="10">
        <f>IF(P246="",0,IF(K246=1,VLOOKUP(P246,'附件一之1-開班數'!$A$7:$V$66,7,FALSE),0))</f>
        <v>0</v>
      </c>
      <c r="AC246" s="10">
        <f>IF(Q246="",0,IF(K246=1,VLOOKUP(Q246,'附件一之1-開班數'!$A$7:$V$66,7,FALSE),0))</f>
        <v>0</v>
      </c>
    </row>
    <row r="247" spans="1:29" x14ac:dyDescent="0.3">
      <c r="A247" s="128" t="str">
        <f t="shared" si="22"/>
        <v/>
      </c>
      <c r="B247" s="14"/>
      <c r="C247" s="14"/>
      <c r="D247" s="14"/>
      <c r="E247" s="14"/>
      <c r="F247" s="166"/>
      <c r="G247" s="173"/>
      <c r="H247" s="14"/>
      <c r="I247" s="14"/>
      <c r="J247" s="14"/>
      <c r="K247" s="166"/>
      <c r="L247" s="175"/>
      <c r="M247" s="171"/>
      <c r="N247" s="92"/>
      <c r="O247" s="92"/>
      <c r="P247" s="92"/>
      <c r="Q247" s="172"/>
      <c r="R247" s="176" t="str">
        <f>IFERROR(IF(COUNTIF(M247:Q247,M247)+COUNTIF(M247:Q247,N247)+COUNTIF(M247:Q247,O247)+COUNTIF(M247:Q247,P247)+COUNTIF(M247:Q247,Q247)-COUNT(M247:Q247)&lt;&gt;0,"學生班級重複",IF(COUNT(M247:Q247)=1,VLOOKUP(M247,'附件一之1-開班數'!$A$7:$B$66,2,0),IF(COUNT(M247:Q247)=2,VLOOKUP(M247,'附件一之1-開班數'!$A$7:$B$66,2,0)&amp;"、"&amp;VLOOKUP(N247,'附件一之1-開班數'!$A$7:$B$66,2,0),IF(COUNT(M247:Q247)=3,VLOOKUP(M247,'附件一之1-開班數'!$A$7:$B$66,2,0)&amp;"、"&amp;VLOOKUP(N247,'附件一之1-開班數'!$A$7:$B$66,2,0)&amp;"、"&amp;VLOOKUP(O247,'附件一之1-開班數'!$A$7:$B$66,2,0),IF(COUNT(M247:Q247)=4,VLOOKUP(M247,'附件一之1-開班數'!$A$7:$B$66,2,0)&amp;"、"&amp;VLOOKUP(N247,'附件一之1-開班數'!$A$7:$B$66,2,0)&amp;"、"&amp;VLOOKUP(O247,'附件一之1-開班數'!$A$7:$B$66,2,0)&amp;"、"&amp;VLOOKUP(P247,'附件一之1-開班數'!$A$7:$B$66,2,0),IF(COUNT(M247:Q247)=5,VLOOKUP(M247,'附件一之1-開班數'!$A$7:$B$66,2,0)&amp;"、"&amp;VLOOKUP(N247,'附件一之1-開班數'!$A$7:$B$66,2,0)&amp;"、"&amp;VLOOKUP(O247,'附件一之1-開班數'!$A$7:$B$66,2,0)&amp;"、"&amp;VLOOKUP(P247,'附件一之1-開班數'!$A$7:$B$66,2,0)&amp;"、"&amp;VLOOKUP(Q247,'附件一之1-開班數'!$A$7:$B$66,2,0),IF(D247="","","學生無班級"))))))),"有班級不存在,或跳格輸入")</f>
        <v/>
      </c>
      <c r="S247" s="10">
        <f t="shared" si="23"/>
        <v>1</v>
      </c>
      <c r="T247" s="10">
        <f t="shared" si="24"/>
        <v>1</v>
      </c>
      <c r="U247" s="10">
        <f t="shared" si="25"/>
        <v>1</v>
      </c>
      <c r="V247" s="10">
        <f t="shared" si="26"/>
        <v>1</v>
      </c>
      <c r="W247" s="10">
        <f t="shared" si="27"/>
        <v>3</v>
      </c>
      <c r="X247" s="10">
        <f t="shared" si="28"/>
        <v>3</v>
      </c>
      <c r="Y247" s="10">
        <f>IF(M247="",0,IF(K247=1,VLOOKUP(M247,'附件一之1-開班數'!$A$7:$V$66,7,FALSE),0))</f>
        <v>0</v>
      </c>
      <c r="Z247" s="10">
        <f>IF(N247="",0,IF(K247=1,VLOOKUP(N247,'附件一之1-開班數'!$A$7:$V$66,7,FALSE),0))</f>
        <v>0</v>
      </c>
      <c r="AA247" s="10">
        <f>IF(O247="",0,IF(K247=1,VLOOKUP(O247,'附件一之1-開班數'!$A$7:$V$66,7,FALSE),0))</f>
        <v>0</v>
      </c>
      <c r="AB247" s="10">
        <f>IF(P247="",0,IF(K247=1,VLOOKUP(P247,'附件一之1-開班數'!$A$7:$V$66,7,FALSE),0))</f>
        <v>0</v>
      </c>
      <c r="AC247" s="10">
        <f>IF(Q247="",0,IF(K247=1,VLOOKUP(Q247,'附件一之1-開班數'!$A$7:$V$66,7,FALSE),0))</f>
        <v>0</v>
      </c>
    </row>
    <row r="248" spans="1:29" x14ac:dyDescent="0.3">
      <c r="A248" s="128" t="str">
        <f t="shared" si="22"/>
        <v/>
      </c>
      <c r="B248" s="14"/>
      <c r="C248" s="14"/>
      <c r="D248" s="14"/>
      <c r="E248" s="14"/>
      <c r="F248" s="166"/>
      <c r="G248" s="173"/>
      <c r="H248" s="14"/>
      <c r="I248" s="14"/>
      <c r="J248" s="14"/>
      <c r="K248" s="166"/>
      <c r="L248" s="175"/>
      <c r="M248" s="171"/>
      <c r="N248" s="92"/>
      <c r="O248" s="92"/>
      <c r="P248" s="92"/>
      <c r="Q248" s="172"/>
      <c r="R248" s="176" t="str">
        <f>IFERROR(IF(COUNTIF(M248:Q248,M248)+COUNTIF(M248:Q248,N248)+COUNTIF(M248:Q248,O248)+COUNTIF(M248:Q248,P248)+COUNTIF(M248:Q248,Q248)-COUNT(M248:Q248)&lt;&gt;0,"學生班級重複",IF(COUNT(M248:Q248)=1,VLOOKUP(M248,'附件一之1-開班數'!$A$7:$B$66,2,0),IF(COUNT(M248:Q248)=2,VLOOKUP(M248,'附件一之1-開班數'!$A$7:$B$66,2,0)&amp;"、"&amp;VLOOKUP(N248,'附件一之1-開班數'!$A$7:$B$66,2,0),IF(COUNT(M248:Q248)=3,VLOOKUP(M248,'附件一之1-開班數'!$A$7:$B$66,2,0)&amp;"、"&amp;VLOOKUP(N248,'附件一之1-開班數'!$A$7:$B$66,2,0)&amp;"、"&amp;VLOOKUP(O248,'附件一之1-開班數'!$A$7:$B$66,2,0),IF(COUNT(M248:Q248)=4,VLOOKUP(M248,'附件一之1-開班數'!$A$7:$B$66,2,0)&amp;"、"&amp;VLOOKUP(N248,'附件一之1-開班數'!$A$7:$B$66,2,0)&amp;"、"&amp;VLOOKUP(O248,'附件一之1-開班數'!$A$7:$B$66,2,0)&amp;"、"&amp;VLOOKUP(P248,'附件一之1-開班數'!$A$7:$B$66,2,0),IF(COUNT(M248:Q248)=5,VLOOKUP(M248,'附件一之1-開班數'!$A$7:$B$66,2,0)&amp;"、"&amp;VLOOKUP(N248,'附件一之1-開班數'!$A$7:$B$66,2,0)&amp;"、"&amp;VLOOKUP(O248,'附件一之1-開班數'!$A$7:$B$66,2,0)&amp;"、"&amp;VLOOKUP(P248,'附件一之1-開班數'!$A$7:$B$66,2,0)&amp;"、"&amp;VLOOKUP(Q248,'附件一之1-開班數'!$A$7:$B$66,2,0),IF(D248="","","學生無班級"))))))),"有班級不存在,或跳格輸入")</f>
        <v/>
      </c>
      <c r="S248" s="10">
        <f t="shared" si="23"/>
        <v>1</v>
      </c>
      <c r="T248" s="10">
        <f t="shared" si="24"/>
        <v>1</v>
      </c>
      <c r="U248" s="10">
        <f t="shared" si="25"/>
        <v>1</v>
      </c>
      <c r="V248" s="10">
        <f t="shared" si="26"/>
        <v>1</v>
      </c>
      <c r="W248" s="10">
        <f t="shared" si="27"/>
        <v>3</v>
      </c>
      <c r="X248" s="10">
        <f t="shared" si="28"/>
        <v>3</v>
      </c>
      <c r="Y248" s="10">
        <f>IF(M248="",0,IF(K248=1,VLOOKUP(M248,'附件一之1-開班數'!$A$7:$V$66,7,FALSE),0))</f>
        <v>0</v>
      </c>
      <c r="Z248" s="10">
        <f>IF(N248="",0,IF(K248=1,VLOOKUP(N248,'附件一之1-開班數'!$A$7:$V$66,7,FALSE),0))</f>
        <v>0</v>
      </c>
      <c r="AA248" s="10">
        <f>IF(O248="",0,IF(K248=1,VLOOKUP(O248,'附件一之1-開班數'!$A$7:$V$66,7,FALSE),0))</f>
        <v>0</v>
      </c>
      <c r="AB248" s="10">
        <f>IF(P248="",0,IF(K248=1,VLOOKUP(P248,'附件一之1-開班數'!$A$7:$V$66,7,FALSE),0))</f>
        <v>0</v>
      </c>
      <c r="AC248" s="10">
        <f>IF(Q248="",0,IF(K248=1,VLOOKUP(Q248,'附件一之1-開班數'!$A$7:$V$66,7,FALSE),0))</f>
        <v>0</v>
      </c>
    </row>
    <row r="249" spans="1:29" x14ac:dyDescent="0.3">
      <c r="A249" s="128" t="str">
        <f t="shared" si="22"/>
        <v/>
      </c>
      <c r="B249" s="14"/>
      <c r="C249" s="14"/>
      <c r="D249" s="14"/>
      <c r="E249" s="14"/>
      <c r="F249" s="166"/>
      <c r="G249" s="173"/>
      <c r="H249" s="14"/>
      <c r="I249" s="14"/>
      <c r="J249" s="14"/>
      <c r="K249" s="166"/>
      <c r="L249" s="175"/>
      <c r="M249" s="171"/>
      <c r="N249" s="92"/>
      <c r="O249" s="92"/>
      <c r="P249" s="92"/>
      <c r="Q249" s="172"/>
      <c r="R249" s="176" t="str">
        <f>IFERROR(IF(COUNTIF(M249:Q249,M249)+COUNTIF(M249:Q249,N249)+COUNTIF(M249:Q249,O249)+COUNTIF(M249:Q249,P249)+COUNTIF(M249:Q249,Q249)-COUNT(M249:Q249)&lt;&gt;0,"學生班級重複",IF(COUNT(M249:Q249)=1,VLOOKUP(M249,'附件一之1-開班數'!$A$7:$B$66,2,0),IF(COUNT(M249:Q249)=2,VLOOKUP(M249,'附件一之1-開班數'!$A$7:$B$66,2,0)&amp;"、"&amp;VLOOKUP(N249,'附件一之1-開班數'!$A$7:$B$66,2,0),IF(COUNT(M249:Q249)=3,VLOOKUP(M249,'附件一之1-開班數'!$A$7:$B$66,2,0)&amp;"、"&amp;VLOOKUP(N249,'附件一之1-開班數'!$A$7:$B$66,2,0)&amp;"、"&amp;VLOOKUP(O249,'附件一之1-開班數'!$A$7:$B$66,2,0),IF(COUNT(M249:Q249)=4,VLOOKUP(M249,'附件一之1-開班數'!$A$7:$B$66,2,0)&amp;"、"&amp;VLOOKUP(N249,'附件一之1-開班數'!$A$7:$B$66,2,0)&amp;"、"&amp;VLOOKUP(O249,'附件一之1-開班數'!$A$7:$B$66,2,0)&amp;"、"&amp;VLOOKUP(P249,'附件一之1-開班數'!$A$7:$B$66,2,0),IF(COUNT(M249:Q249)=5,VLOOKUP(M249,'附件一之1-開班數'!$A$7:$B$66,2,0)&amp;"、"&amp;VLOOKUP(N249,'附件一之1-開班數'!$A$7:$B$66,2,0)&amp;"、"&amp;VLOOKUP(O249,'附件一之1-開班數'!$A$7:$B$66,2,0)&amp;"、"&amp;VLOOKUP(P249,'附件一之1-開班數'!$A$7:$B$66,2,0)&amp;"、"&amp;VLOOKUP(Q249,'附件一之1-開班數'!$A$7:$B$66,2,0),IF(D249="","","學生無班級"))))))),"有班級不存在,或跳格輸入")</f>
        <v/>
      </c>
      <c r="S249" s="10">
        <f t="shared" si="23"/>
        <v>1</v>
      </c>
      <c r="T249" s="10">
        <f t="shared" si="24"/>
        <v>1</v>
      </c>
      <c r="U249" s="10">
        <f t="shared" si="25"/>
        <v>1</v>
      </c>
      <c r="V249" s="10">
        <f t="shared" si="26"/>
        <v>1</v>
      </c>
      <c r="W249" s="10">
        <f t="shared" si="27"/>
        <v>3</v>
      </c>
      <c r="X249" s="10">
        <f t="shared" si="28"/>
        <v>3</v>
      </c>
      <c r="Y249" s="10">
        <f>IF(M249="",0,IF(K249=1,VLOOKUP(M249,'附件一之1-開班數'!$A$7:$V$66,7,FALSE),0))</f>
        <v>0</v>
      </c>
      <c r="Z249" s="10">
        <f>IF(N249="",0,IF(K249=1,VLOOKUP(N249,'附件一之1-開班數'!$A$7:$V$66,7,FALSE),0))</f>
        <v>0</v>
      </c>
      <c r="AA249" s="10">
        <f>IF(O249="",0,IF(K249=1,VLOOKUP(O249,'附件一之1-開班數'!$A$7:$V$66,7,FALSE),0))</f>
        <v>0</v>
      </c>
      <c r="AB249" s="10">
        <f>IF(P249="",0,IF(K249=1,VLOOKUP(P249,'附件一之1-開班數'!$A$7:$V$66,7,FALSE),0))</f>
        <v>0</v>
      </c>
      <c r="AC249" s="10">
        <f>IF(Q249="",0,IF(K249=1,VLOOKUP(Q249,'附件一之1-開班數'!$A$7:$V$66,7,FALSE),0))</f>
        <v>0</v>
      </c>
    </row>
    <row r="250" spans="1:29" x14ac:dyDescent="0.3">
      <c r="A250" s="128" t="str">
        <f t="shared" si="22"/>
        <v/>
      </c>
      <c r="B250" s="14"/>
      <c r="C250" s="14"/>
      <c r="D250" s="14"/>
      <c r="E250" s="14"/>
      <c r="F250" s="166"/>
      <c r="G250" s="173"/>
      <c r="H250" s="14"/>
      <c r="I250" s="14"/>
      <c r="J250" s="14"/>
      <c r="K250" s="166"/>
      <c r="L250" s="175"/>
      <c r="M250" s="171"/>
      <c r="N250" s="92"/>
      <c r="O250" s="92"/>
      <c r="P250" s="92"/>
      <c r="Q250" s="172"/>
      <c r="R250" s="176" t="str">
        <f>IFERROR(IF(COUNTIF(M250:Q250,M250)+COUNTIF(M250:Q250,N250)+COUNTIF(M250:Q250,O250)+COUNTIF(M250:Q250,P250)+COUNTIF(M250:Q250,Q250)-COUNT(M250:Q250)&lt;&gt;0,"學生班級重複",IF(COUNT(M250:Q250)=1,VLOOKUP(M250,'附件一之1-開班數'!$A$7:$B$66,2,0),IF(COUNT(M250:Q250)=2,VLOOKUP(M250,'附件一之1-開班數'!$A$7:$B$66,2,0)&amp;"、"&amp;VLOOKUP(N250,'附件一之1-開班數'!$A$7:$B$66,2,0),IF(COUNT(M250:Q250)=3,VLOOKUP(M250,'附件一之1-開班數'!$A$7:$B$66,2,0)&amp;"、"&amp;VLOOKUP(N250,'附件一之1-開班數'!$A$7:$B$66,2,0)&amp;"、"&amp;VLOOKUP(O250,'附件一之1-開班數'!$A$7:$B$66,2,0),IF(COUNT(M250:Q250)=4,VLOOKUP(M250,'附件一之1-開班數'!$A$7:$B$66,2,0)&amp;"、"&amp;VLOOKUP(N250,'附件一之1-開班數'!$A$7:$B$66,2,0)&amp;"、"&amp;VLOOKUP(O250,'附件一之1-開班數'!$A$7:$B$66,2,0)&amp;"、"&amp;VLOOKUP(P250,'附件一之1-開班數'!$A$7:$B$66,2,0),IF(COUNT(M250:Q250)=5,VLOOKUP(M250,'附件一之1-開班數'!$A$7:$B$66,2,0)&amp;"、"&amp;VLOOKUP(N250,'附件一之1-開班數'!$A$7:$B$66,2,0)&amp;"、"&amp;VLOOKUP(O250,'附件一之1-開班數'!$A$7:$B$66,2,0)&amp;"、"&amp;VLOOKUP(P250,'附件一之1-開班數'!$A$7:$B$66,2,0)&amp;"、"&amp;VLOOKUP(Q250,'附件一之1-開班數'!$A$7:$B$66,2,0),IF(D250="","","學生無班級"))))))),"有班級不存在,或跳格輸入")</f>
        <v/>
      </c>
      <c r="S250" s="10">
        <f t="shared" si="23"/>
        <v>1</v>
      </c>
      <c r="T250" s="10">
        <f t="shared" si="24"/>
        <v>1</v>
      </c>
      <c r="U250" s="10">
        <f t="shared" si="25"/>
        <v>1</v>
      </c>
      <c r="V250" s="10">
        <f t="shared" si="26"/>
        <v>1</v>
      </c>
      <c r="W250" s="10">
        <f t="shared" si="27"/>
        <v>3</v>
      </c>
      <c r="X250" s="10">
        <f t="shared" si="28"/>
        <v>3</v>
      </c>
      <c r="Y250" s="10">
        <f>IF(M250="",0,IF(K250=1,VLOOKUP(M250,'附件一之1-開班數'!$A$7:$V$66,7,FALSE),0))</f>
        <v>0</v>
      </c>
      <c r="Z250" s="10">
        <f>IF(N250="",0,IF(K250=1,VLOOKUP(N250,'附件一之1-開班數'!$A$7:$V$66,7,FALSE),0))</f>
        <v>0</v>
      </c>
      <c r="AA250" s="10">
        <f>IF(O250="",0,IF(K250=1,VLOOKUP(O250,'附件一之1-開班數'!$A$7:$V$66,7,FALSE),0))</f>
        <v>0</v>
      </c>
      <c r="AB250" s="10">
        <f>IF(P250="",0,IF(K250=1,VLOOKUP(P250,'附件一之1-開班數'!$A$7:$V$66,7,FALSE),0))</f>
        <v>0</v>
      </c>
      <c r="AC250" s="10">
        <f>IF(Q250="",0,IF(K250=1,VLOOKUP(Q250,'附件一之1-開班數'!$A$7:$V$66,7,FALSE),0))</f>
        <v>0</v>
      </c>
    </row>
    <row r="251" spans="1:29" x14ac:dyDescent="0.3">
      <c r="A251" s="128" t="str">
        <f t="shared" si="22"/>
        <v/>
      </c>
      <c r="B251" s="14"/>
      <c r="C251" s="14"/>
      <c r="D251" s="14"/>
      <c r="E251" s="14"/>
      <c r="F251" s="166"/>
      <c r="G251" s="173"/>
      <c r="H251" s="14"/>
      <c r="I251" s="14"/>
      <c r="J251" s="14"/>
      <c r="K251" s="166"/>
      <c r="L251" s="175"/>
      <c r="M251" s="171"/>
      <c r="N251" s="92"/>
      <c r="O251" s="92"/>
      <c r="P251" s="92"/>
      <c r="Q251" s="172"/>
      <c r="R251" s="176" t="str">
        <f>IFERROR(IF(COUNTIF(M251:Q251,M251)+COUNTIF(M251:Q251,N251)+COUNTIF(M251:Q251,O251)+COUNTIF(M251:Q251,P251)+COUNTIF(M251:Q251,Q251)-COUNT(M251:Q251)&lt;&gt;0,"學生班級重複",IF(COUNT(M251:Q251)=1,VLOOKUP(M251,'附件一之1-開班數'!$A$7:$B$66,2,0),IF(COUNT(M251:Q251)=2,VLOOKUP(M251,'附件一之1-開班數'!$A$7:$B$66,2,0)&amp;"、"&amp;VLOOKUP(N251,'附件一之1-開班數'!$A$7:$B$66,2,0),IF(COUNT(M251:Q251)=3,VLOOKUP(M251,'附件一之1-開班數'!$A$7:$B$66,2,0)&amp;"、"&amp;VLOOKUP(N251,'附件一之1-開班數'!$A$7:$B$66,2,0)&amp;"、"&amp;VLOOKUP(O251,'附件一之1-開班數'!$A$7:$B$66,2,0),IF(COUNT(M251:Q251)=4,VLOOKUP(M251,'附件一之1-開班數'!$A$7:$B$66,2,0)&amp;"、"&amp;VLOOKUP(N251,'附件一之1-開班數'!$A$7:$B$66,2,0)&amp;"、"&amp;VLOOKUP(O251,'附件一之1-開班數'!$A$7:$B$66,2,0)&amp;"、"&amp;VLOOKUP(P251,'附件一之1-開班數'!$A$7:$B$66,2,0),IF(COUNT(M251:Q251)=5,VLOOKUP(M251,'附件一之1-開班數'!$A$7:$B$66,2,0)&amp;"、"&amp;VLOOKUP(N251,'附件一之1-開班數'!$A$7:$B$66,2,0)&amp;"、"&amp;VLOOKUP(O251,'附件一之1-開班數'!$A$7:$B$66,2,0)&amp;"、"&amp;VLOOKUP(P251,'附件一之1-開班數'!$A$7:$B$66,2,0)&amp;"、"&amp;VLOOKUP(Q251,'附件一之1-開班數'!$A$7:$B$66,2,0),IF(D251="","","學生無班級"))))))),"有班級不存在,或跳格輸入")</f>
        <v/>
      </c>
      <c r="S251" s="10">
        <f t="shared" si="23"/>
        <v>1</v>
      </c>
      <c r="T251" s="10">
        <f t="shared" si="24"/>
        <v>1</v>
      </c>
      <c r="U251" s="10">
        <f t="shared" si="25"/>
        <v>1</v>
      </c>
      <c r="V251" s="10">
        <f t="shared" si="26"/>
        <v>1</v>
      </c>
      <c r="W251" s="10">
        <f t="shared" si="27"/>
        <v>3</v>
      </c>
      <c r="X251" s="10">
        <f t="shared" si="28"/>
        <v>3</v>
      </c>
      <c r="Y251" s="10">
        <f>IF(M251="",0,IF(K251=1,VLOOKUP(M251,'附件一之1-開班數'!$A$7:$V$66,7,FALSE),0))</f>
        <v>0</v>
      </c>
      <c r="Z251" s="10">
        <f>IF(N251="",0,IF(K251=1,VLOOKUP(N251,'附件一之1-開班數'!$A$7:$V$66,7,FALSE),0))</f>
        <v>0</v>
      </c>
      <c r="AA251" s="10">
        <f>IF(O251="",0,IF(K251=1,VLOOKUP(O251,'附件一之1-開班數'!$A$7:$V$66,7,FALSE),0))</f>
        <v>0</v>
      </c>
      <c r="AB251" s="10">
        <f>IF(P251="",0,IF(K251=1,VLOOKUP(P251,'附件一之1-開班數'!$A$7:$V$66,7,FALSE),0))</f>
        <v>0</v>
      </c>
      <c r="AC251" s="10">
        <f>IF(Q251="",0,IF(K251=1,VLOOKUP(Q251,'附件一之1-開班數'!$A$7:$V$66,7,FALSE),0))</f>
        <v>0</v>
      </c>
    </row>
    <row r="252" spans="1:29" x14ac:dyDescent="0.3">
      <c r="A252" s="128" t="str">
        <f t="shared" si="22"/>
        <v/>
      </c>
      <c r="B252" s="14"/>
      <c r="C252" s="14"/>
      <c r="D252" s="14"/>
      <c r="E252" s="14"/>
      <c r="F252" s="166"/>
      <c r="G252" s="173"/>
      <c r="H252" s="14"/>
      <c r="I252" s="14"/>
      <c r="J252" s="14"/>
      <c r="K252" s="166"/>
      <c r="L252" s="175"/>
      <c r="M252" s="171"/>
      <c r="N252" s="92"/>
      <c r="O252" s="92"/>
      <c r="P252" s="92"/>
      <c r="Q252" s="172"/>
      <c r="R252" s="176" t="str">
        <f>IFERROR(IF(COUNTIF(M252:Q252,M252)+COUNTIF(M252:Q252,N252)+COUNTIF(M252:Q252,O252)+COUNTIF(M252:Q252,P252)+COUNTIF(M252:Q252,Q252)-COUNT(M252:Q252)&lt;&gt;0,"學生班級重複",IF(COUNT(M252:Q252)=1,VLOOKUP(M252,'附件一之1-開班數'!$A$7:$B$66,2,0),IF(COUNT(M252:Q252)=2,VLOOKUP(M252,'附件一之1-開班數'!$A$7:$B$66,2,0)&amp;"、"&amp;VLOOKUP(N252,'附件一之1-開班數'!$A$7:$B$66,2,0),IF(COUNT(M252:Q252)=3,VLOOKUP(M252,'附件一之1-開班數'!$A$7:$B$66,2,0)&amp;"、"&amp;VLOOKUP(N252,'附件一之1-開班數'!$A$7:$B$66,2,0)&amp;"、"&amp;VLOOKUP(O252,'附件一之1-開班數'!$A$7:$B$66,2,0),IF(COUNT(M252:Q252)=4,VLOOKUP(M252,'附件一之1-開班數'!$A$7:$B$66,2,0)&amp;"、"&amp;VLOOKUP(N252,'附件一之1-開班數'!$A$7:$B$66,2,0)&amp;"、"&amp;VLOOKUP(O252,'附件一之1-開班數'!$A$7:$B$66,2,0)&amp;"、"&amp;VLOOKUP(P252,'附件一之1-開班數'!$A$7:$B$66,2,0),IF(COUNT(M252:Q252)=5,VLOOKUP(M252,'附件一之1-開班數'!$A$7:$B$66,2,0)&amp;"、"&amp;VLOOKUP(N252,'附件一之1-開班數'!$A$7:$B$66,2,0)&amp;"、"&amp;VLOOKUP(O252,'附件一之1-開班數'!$A$7:$B$66,2,0)&amp;"、"&amp;VLOOKUP(P252,'附件一之1-開班數'!$A$7:$B$66,2,0)&amp;"、"&amp;VLOOKUP(Q252,'附件一之1-開班數'!$A$7:$B$66,2,0),IF(D252="","","學生無班級"))))))),"有班級不存在,或跳格輸入")</f>
        <v/>
      </c>
      <c r="S252" s="10">
        <f t="shared" si="23"/>
        <v>1</v>
      </c>
      <c r="T252" s="10">
        <f t="shared" si="24"/>
        <v>1</v>
      </c>
      <c r="U252" s="10">
        <f t="shared" si="25"/>
        <v>1</v>
      </c>
      <c r="V252" s="10">
        <f t="shared" si="26"/>
        <v>1</v>
      </c>
      <c r="W252" s="10">
        <f t="shared" si="27"/>
        <v>3</v>
      </c>
      <c r="X252" s="10">
        <f t="shared" si="28"/>
        <v>3</v>
      </c>
      <c r="Y252" s="10">
        <f>IF(M252="",0,IF(K252=1,VLOOKUP(M252,'附件一之1-開班數'!$A$7:$V$66,7,FALSE),0))</f>
        <v>0</v>
      </c>
      <c r="Z252" s="10">
        <f>IF(N252="",0,IF(K252=1,VLOOKUP(N252,'附件一之1-開班數'!$A$7:$V$66,7,FALSE),0))</f>
        <v>0</v>
      </c>
      <c r="AA252" s="10">
        <f>IF(O252="",0,IF(K252=1,VLOOKUP(O252,'附件一之1-開班數'!$A$7:$V$66,7,FALSE),0))</f>
        <v>0</v>
      </c>
      <c r="AB252" s="10">
        <f>IF(P252="",0,IF(K252=1,VLOOKUP(P252,'附件一之1-開班數'!$A$7:$V$66,7,FALSE),0))</f>
        <v>0</v>
      </c>
      <c r="AC252" s="10">
        <f>IF(Q252="",0,IF(K252=1,VLOOKUP(Q252,'附件一之1-開班數'!$A$7:$V$66,7,FALSE),0))</f>
        <v>0</v>
      </c>
    </row>
    <row r="253" spans="1:29" x14ac:dyDescent="0.3">
      <c r="A253" s="128" t="str">
        <f t="shared" si="22"/>
        <v/>
      </c>
      <c r="B253" s="14"/>
      <c r="C253" s="14"/>
      <c r="D253" s="14"/>
      <c r="E253" s="14"/>
      <c r="F253" s="166"/>
      <c r="G253" s="173"/>
      <c r="H253" s="14"/>
      <c r="I253" s="14"/>
      <c r="J253" s="14"/>
      <c r="K253" s="166"/>
      <c r="L253" s="175"/>
      <c r="M253" s="171"/>
      <c r="N253" s="92"/>
      <c r="O253" s="92"/>
      <c r="P253" s="92"/>
      <c r="Q253" s="172"/>
      <c r="R253" s="176" t="str">
        <f>IFERROR(IF(COUNTIF(M253:Q253,M253)+COUNTIF(M253:Q253,N253)+COUNTIF(M253:Q253,O253)+COUNTIF(M253:Q253,P253)+COUNTIF(M253:Q253,Q253)-COUNT(M253:Q253)&lt;&gt;0,"學生班級重複",IF(COUNT(M253:Q253)=1,VLOOKUP(M253,'附件一之1-開班數'!$A$7:$B$66,2,0),IF(COUNT(M253:Q253)=2,VLOOKUP(M253,'附件一之1-開班數'!$A$7:$B$66,2,0)&amp;"、"&amp;VLOOKUP(N253,'附件一之1-開班數'!$A$7:$B$66,2,0),IF(COUNT(M253:Q253)=3,VLOOKUP(M253,'附件一之1-開班數'!$A$7:$B$66,2,0)&amp;"、"&amp;VLOOKUP(N253,'附件一之1-開班數'!$A$7:$B$66,2,0)&amp;"、"&amp;VLOOKUP(O253,'附件一之1-開班數'!$A$7:$B$66,2,0),IF(COUNT(M253:Q253)=4,VLOOKUP(M253,'附件一之1-開班數'!$A$7:$B$66,2,0)&amp;"、"&amp;VLOOKUP(N253,'附件一之1-開班數'!$A$7:$B$66,2,0)&amp;"、"&amp;VLOOKUP(O253,'附件一之1-開班數'!$A$7:$B$66,2,0)&amp;"、"&amp;VLOOKUP(P253,'附件一之1-開班數'!$A$7:$B$66,2,0),IF(COUNT(M253:Q253)=5,VLOOKUP(M253,'附件一之1-開班數'!$A$7:$B$66,2,0)&amp;"、"&amp;VLOOKUP(N253,'附件一之1-開班數'!$A$7:$B$66,2,0)&amp;"、"&amp;VLOOKUP(O253,'附件一之1-開班數'!$A$7:$B$66,2,0)&amp;"、"&amp;VLOOKUP(P253,'附件一之1-開班數'!$A$7:$B$66,2,0)&amp;"、"&amp;VLOOKUP(Q253,'附件一之1-開班數'!$A$7:$B$66,2,0),IF(D253="","","學生無班級"))))))),"有班級不存在,或跳格輸入")</f>
        <v/>
      </c>
      <c r="S253" s="10">
        <f t="shared" si="23"/>
        <v>1</v>
      </c>
      <c r="T253" s="10">
        <f t="shared" si="24"/>
        <v>1</v>
      </c>
      <c r="U253" s="10">
        <f t="shared" si="25"/>
        <v>1</v>
      </c>
      <c r="V253" s="10">
        <f t="shared" si="26"/>
        <v>1</v>
      </c>
      <c r="W253" s="10">
        <f t="shared" si="27"/>
        <v>3</v>
      </c>
      <c r="X253" s="10">
        <f t="shared" si="28"/>
        <v>3</v>
      </c>
      <c r="Y253" s="10">
        <f>IF(M253="",0,IF(K253=1,VLOOKUP(M253,'附件一之1-開班數'!$A$7:$V$66,7,FALSE),0))</f>
        <v>0</v>
      </c>
      <c r="Z253" s="10">
        <f>IF(N253="",0,IF(K253=1,VLOOKUP(N253,'附件一之1-開班數'!$A$7:$V$66,7,FALSE),0))</f>
        <v>0</v>
      </c>
      <c r="AA253" s="10">
        <f>IF(O253="",0,IF(K253=1,VLOOKUP(O253,'附件一之1-開班數'!$A$7:$V$66,7,FALSE),0))</f>
        <v>0</v>
      </c>
      <c r="AB253" s="10">
        <f>IF(P253="",0,IF(K253=1,VLOOKUP(P253,'附件一之1-開班數'!$A$7:$V$66,7,FALSE),0))</f>
        <v>0</v>
      </c>
      <c r="AC253" s="10">
        <f>IF(Q253="",0,IF(K253=1,VLOOKUP(Q253,'附件一之1-開班數'!$A$7:$V$66,7,FALSE),0))</f>
        <v>0</v>
      </c>
    </row>
    <row r="254" spans="1:29" x14ac:dyDescent="0.3">
      <c r="A254" s="128" t="str">
        <f t="shared" si="22"/>
        <v/>
      </c>
      <c r="B254" s="14"/>
      <c r="C254" s="14"/>
      <c r="D254" s="14"/>
      <c r="E254" s="14"/>
      <c r="F254" s="166"/>
      <c r="G254" s="173"/>
      <c r="H254" s="14"/>
      <c r="I254" s="14"/>
      <c r="J254" s="14"/>
      <c r="K254" s="166"/>
      <c r="L254" s="175"/>
      <c r="M254" s="171"/>
      <c r="N254" s="92"/>
      <c r="O254" s="92"/>
      <c r="P254" s="92"/>
      <c r="Q254" s="172"/>
      <c r="R254" s="176" t="str">
        <f>IFERROR(IF(COUNTIF(M254:Q254,M254)+COUNTIF(M254:Q254,N254)+COUNTIF(M254:Q254,O254)+COUNTIF(M254:Q254,P254)+COUNTIF(M254:Q254,Q254)-COUNT(M254:Q254)&lt;&gt;0,"學生班級重複",IF(COUNT(M254:Q254)=1,VLOOKUP(M254,'附件一之1-開班數'!$A$7:$B$66,2,0),IF(COUNT(M254:Q254)=2,VLOOKUP(M254,'附件一之1-開班數'!$A$7:$B$66,2,0)&amp;"、"&amp;VLOOKUP(N254,'附件一之1-開班數'!$A$7:$B$66,2,0),IF(COUNT(M254:Q254)=3,VLOOKUP(M254,'附件一之1-開班數'!$A$7:$B$66,2,0)&amp;"、"&amp;VLOOKUP(N254,'附件一之1-開班數'!$A$7:$B$66,2,0)&amp;"、"&amp;VLOOKUP(O254,'附件一之1-開班數'!$A$7:$B$66,2,0),IF(COUNT(M254:Q254)=4,VLOOKUP(M254,'附件一之1-開班數'!$A$7:$B$66,2,0)&amp;"、"&amp;VLOOKUP(N254,'附件一之1-開班數'!$A$7:$B$66,2,0)&amp;"、"&amp;VLOOKUP(O254,'附件一之1-開班數'!$A$7:$B$66,2,0)&amp;"、"&amp;VLOOKUP(P254,'附件一之1-開班數'!$A$7:$B$66,2,0),IF(COUNT(M254:Q254)=5,VLOOKUP(M254,'附件一之1-開班數'!$A$7:$B$66,2,0)&amp;"、"&amp;VLOOKUP(N254,'附件一之1-開班數'!$A$7:$B$66,2,0)&amp;"、"&amp;VLOOKUP(O254,'附件一之1-開班數'!$A$7:$B$66,2,0)&amp;"、"&amp;VLOOKUP(P254,'附件一之1-開班數'!$A$7:$B$66,2,0)&amp;"、"&amp;VLOOKUP(Q254,'附件一之1-開班數'!$A$7:$B$66,2,0),IF(D254="","","學生無班級"))))))),"有班級不存在,或跳格輸入")</f>
        <v/>
      </c>
      <c r="S254" s="10">
        <f t="shared" si="23"/>
        <v>1</v>
      </c>
      <c r="T254" s="10">
        <f t="shared" si="24"/>
        <v>1</v>
      </c>
      <c r="U254" s="10">
        <f t="shared" si="25"/>
        <v>1</v>
      </c>
      <c r="V254" s="10">
        <f t="shared" si="26"/>
        <v>1</v>
      </c>
      <c r="W254" s="10">
        <f t="shared" si="27"/>
        <v>3</v>
      </c>
      <c r="X254" s="10">
        <f t="shared" si="28"/>
        <v>3</v>
      </c>
      <c r="Y254" s="10">
        <f>IF(M254="",0,IF(K254=1,VLOOKUP(M254,'附件一之1-開班數'!$A$7:$V$66,7,FALSE),0))</f>
        <v>0</v>
      </c>
      <c r="Z254" s="10">
        <f>IF(N254="",0,IF(K254=1,VLOOKUP(N254,'附件一之1-開班數'!$A$7:$V$66,7,FALSE),0))</f>
        <v>0</v>
      </c>
      <c r="AA254" s="10">
        <f>IF(O254="",0,IF(K254=1,VLOOKUP(O254,'附件一之1-開班數'!$A$7:$V$66,7,FALSE),0))</f>
        <v>0</v>
      </c>
      <c r="AB254" s="10">
        <f>IF(P254="",0,IF(K254=1,VLOOKUP(P254,'附件一之1-開班數'!$A$7:$V$66,7,FALSE),0))</f>
        <v>0</v>
      </c>
      <c r="AC254" s="10">
        <f>IF(Q254="",0,IF(K254=1,VLOOKUP(Q254,'附件一之1-開班數'!$A$7:$V$66,7,FALSE),0))</f>
        <v>0</v>
      </c>
    </row>
    <row r="255" spans="1:29" x14ac:dyDescent="0.3">
      <c r="A255" s="128" t="str">
        <f t="shared" si="22"/>
        <v/>
      </c>
      <c r="B255" s="14"/>
      <c r="C255" s="14"/>
      <c r="D255" s="14"/>
      <c r="E255" s="14"/>
      <c r="F255" s="166"/>
      <c r="G255" s="173"/>
      <c r="H255" s="14"/>
      <c r="I255" s="14"/>
      <c r="J255" s="14"/>
      <c r="K255" s="166"/>
      <c r="L255" s="175"/>
      <c r="M255" s="171"/>
      <c r="N255" s="92"/>
      <c r="O255" s="92"/>
      <c r="P255" s="92"/>
      <c r="Q255" s="172"/>
      <c r="R255" s="176" t="str">
        <f>IFERROR(IF(COUNTIF(M255:Q255,M255)+COUNTIF(M255:Q255,N255)+COUNTIF(M255:Q255,O255)+COUNTIF(M255:Q255,P255)+COUNTIF(M255:Q255,Q255)-COUNT(M255:Q255)&lt;&gt;0,"學生班級重複",IF(COUNT(M255:Q255)=1,VLOOKUP(M255,'附件一之1-開班數'!$A$7:$B$66,2,0),IF(COUNT(M255:Q255)=2,VLOOKUP(M255,'附件一之1-開班數'!$A$7:$B$66,2,0)&amp;"、"&amp;VLOOKUP(N255,'附件一之1-開班數'!$A$7:$B$66,2,0),IF(COUNT(M255:Q255)=3,VLOOKUP(M255,'附件一之1-開班數'!$A$7:$B$66,2,0)&amp;"、"&amp;VLOOKUP(N255,'附件一之1-開班數'!$A$7:$B$66,2,0)&amp;"、"&amp;VLOOKUP(O255,'附件一之1-開班數'!$A$7:$B$66,2,0),IF(COUNT(M255:Q255)=4,VLOOKUP(M255,'附件一之1-開班數'!$A$7:$B$66,2,0)&amp;"、"&amp;VLOOKUP(N255,'附件一之1-開班數'!$A$7:$B$66,2,0)&amp;"、"&amp;VLOOKUP(O255,'附件一之1-開班數'!$A$7:$B$66,2,0)&amp;"、"&amp;VLOOKUP(P255,'附件一之1-開班數'!$A$7:$B$66,2,0),IF(COUNT(M255:Q255)=5,VLOOKUP(M255,'附件一之1-開班數'!$A$7:$B$66,2,0)&amp;"、"&amp;VLOOKUP(N255,'附件一之1-開班數'!$A$7:$B$66,2,0)&amp;"、"&amp;VLOOKUP(O255,'附件一之1-開班數'!$A$7:$B$66,2,0)&amp;"、"&amp;VLOOKUP(P255,'附件一之1-開班數'!$A$7:$B$66,2,0)&amp;"、"&amp;VLOOKUP(Q255,'附件一之1-開班數'!$A$7:$B$66,2,0),IF(D255="","","學生無班級"))))))),"有班級不存在,或跳格輸入")</f>
        <v/>
      </c>
      <c r="S255" s="10">
        <f t="shared" si="23"/>
        <v>1</v>
      </c>
      <c r="T255" s="10">
        <f t="shared" si="24"/>
        <v>1</v>
      </c>
      <c r="U255" s="10">
        <f t="shared" si="25"/>
        <v>1</v>
      </c>
      <c r="V255" s="10">
        <f t="shared" si="26"/>
        <v>1</v>
      </c>
      <c r="W255" s="10">
        <f t="shared" si="27"/>
        <v>3</v>
      </c>
      <c r="X255" s="10">
        <f t="shared" si="28"/>
        <v>3</v>
      </c>
      <c r="Y255" s="10">
        <f>IF(M255="",0,IF(K255=1,VLOOKUP(M255,'附件一之1-開班數'!$A$7:$V$66,7,FALSE),0))</f>
        <v>0</v>
      </c>
      <c r="Z255" s="10">
        <f>IF(N255="",0,IF(K255=1,VLOOKUP(N255,'附件一之1-開班數'!$A$7:$V$66,7,FALSE),0))</f>
        <v>0</v>
      </c>
      <c r="AA255" s="10">
        <f>IF(O255="",0,IF(K255=1,VLOOKUP(O255,'附件一之1-開班數'!$A$7:$V$66,7,FALSE),0))</f>
        <v>0</v>
      </c>
      <c r="AB255" s="10">
        <f>IF(P255="",0,IF(K255=1,VLOOKUP(P255,'附件一之1-開班數'!$A$7:$V$66,7,FALSE),0))</f>
        <v>0</v>
      </c>
      <c r="AC255" s="10">
        <f>IF(Q255="",0,IF(K255=1,VLOOKUP(Q255,'附件一之1-開班數'!$A$7:$V$66,7,FALSE),0))</f>
        <v>0</v>
      </c>
    </row>
    <row r="256" spans="1:29" x14ac:dyDescent="0.3">
      <c r="A256" s="128" t="str">
        <f t="shared" si="22"/>
        <v/>
      </c>
      <c r="B256" s="14"/>
      <c r="C256" s="14"/>
      <c r="D256" s="14"/>
      <c r="E256" s="14"/>
      <c r="F256" s="166"/>
      <c r="G256" s="173"/>
      <c r="H256" s="14"/>
      <c r="I256" s="14"/>
      <c r="J256" s="14"/>
      <c r="K256" s="166"/>
      <c r="L256" s="175"/>
      <c r="M256" s="171"/>
      <c r="N256" s="92"/>
      <c r="O256" s="92"/>
      <c r="P256" s="92"/>
      <c r="Q256" s="172"/>
      <c r="R256" s="176" t="str">
        <f>IFERROR(IF(COUNTIF(M256:Q256,M256)+COUNTIF(M256:Q256,N256)+COUNTIF(M256:Q256,O256)+COUNTIF(M256:Q256,P256)+COUNTIF(M256:Q256,Q256)-COUNT(M256:Q256)&lt;&gt;0,"學生班級重複",IF(COUNT(M256:Q256)=1,VLOOKUP(M256,'附件一之1-開班數'!$A$7:$B$66,2,0),IF(COUNT(M256:Q256)=2,VLOOKUP(M256,'附件一之1-開班數'!$A$7:$B$66,2,0)&amp;"、"&amp;VLOOKUP(N256,'附件一之1-開班數'!$A$7:$B$66,2,0),IF(COUNT(M256:Q256)=3,VLOOKUP(M256,'附件一之1-開班數'!$A$7:$B$66,2,0)&amp;"、"&amp;VLOOKUP(N256,'附件一之1-開班數'!$A$7:$B$66,2,0)&amp;"、"&amp;VLOOKUP(O256,'附件一之1-開班數'!$A$7:$B$66,2,0),IF(COUNT(M256:Q256)=4,VLOOKUP(M256,'附件一之1-開班數'!$A$7:$B$66,2,0)&amp;"、"&amp;VLOOKUP(N256,'附件一之1-開班數'!$A$7:$B$66,2,0)&amp;"、"&amp;VLOOKUP(O256,'附件一之1-開班數'!$A$7:$B$66,2,0)&amp;"、"&amp;VLOOKUP(P256,'附件一之1-開班數'!$A$7:$B$66,2,0),IF(COUNT(M256:Q256)=5,VLOOKUP(M256,'附件一之1-開班數'!$A$7:$B$66,2,0)&amp;"、"&amp;VLOOKUP(N256,'附件一之1-開班數'!$A$7:$B$66,2,0)&amp;"、"&amp;VLOOKUP(O256,'附件一之1-開班數'!$A$7:$B$66,2,0)&amp;"、"&amp;VLOOKUP(P256,'附件一之1-開班數'!$A$7:$B$66,2,0)&amp;"、"&amp;VLOOKUP(Q256,'附件一之1-開班數'!$A$7:$B$66,2,0),IF(D256="","","學生無班級"))))))),"有班級不存在,或跳格輸入")</f>
        <v/>
      </c>
      <c r="S256" s="10">
        <f t="shared" si="23"/>
        <v>1</v>
      </c>
      <c r="T256" s="10">
        <f t="shared" si="24"/>
        <v>1</v>
      </c>
      <c r="U256" s="10">
        <f t="shared" si="25"/>
        <v>1</v>
      </c>
      <c r="V256" s="10">
        <f t="shared" si="26"/>
        <v>1</v>
      </c>
      <c r="W256" s="10">
        <f t="shared" si="27"/>
        <v>3</v>
      </c>
      <c r="X256" s="10">
        <f t="shared" si="28"/>
        <v>3</v>
      </c>
      <c r="Y256" s="10">
        <f>IF(M256="",0,IF(K256=1,VLOOKUP(M256,'附件一之1-開班數'!$A$7:$V$66,7,FALSE),0))</f>
        <v>0</v>
      </c>
      <c r="Z256" s="10">
        <f>IF(N256="",0,IF(K256=1,VLOOKUP(N256,'附件一之1-開班數'!$A$7:$V$66,7,FALSE),0))</f>
        <v>0</v>
      </c>
      <c r="AA256" s="10">
        <f>IF(O256="",0,IF(K256=1,VLOOKUP(O256,'附件一之1-開班數'!$A$7:$V$66,7,FALSE),0))</f>
        <v>0</v>
      </c>
      <c r="AB256" s="10">
        <f>IF(P256="",0,IF(K256=1,VLOOKUP(P256,'附件一之1-開班數'!$A$7:$V$66,7,FALSE),0))</f>
        <v>0</v>
      </c>
      <c r="AC256" s="10">
        <f>IF(Q256="",0,IF(K256=1,VLOOKUP(Q256,'附件一之1-開班數'!$A$7:$V$66,7,FALSE),0))</f>
        <v>0</v>
      </c>
    </row>
    <row r="257" spans="1:29" x14ac:dyDescent="0.3">
      <c r="A257" s="128" t="str">
        <f t="shared" si="22"/>
        <v/>
      </c>
      <c r="B257" s="14"/>
      <c r="C257" s="14"/>
      <c r="D257" s="14"/>
      <c r="E257" s="14"/>
      <c r="F257" s="166"/>
      <c r="G257" s="173"/>
      <c r="H257" s="14"/>
      <c r="I257" s="14"/>
      <c r="J257" s="14"/>
      <c r="K257" s="166"/>
      <c r="L257" s="175"/>
      <c r="M257" s="171"/>
      <c r="N257" s="92"/>
      <c r="O257" s="92"/>
      <c r="P257" s="92"/>
      <c r="Q257" s="172"/>
      <c r="R257" s="176" t="str">
        <f>IFERROR(IF(COUNTIF(M257:Q257,M257)+COUNTIF(M257:Q257,N257)+COUNTIF(M257:Q257,O257)+COUNTIF(M257:Q257,P257)+COUNTIF(M257:Q257,Q257)-COUNT(M257:Q257)&lt;&gt;0,"學生班級重複",IF(COUNT(M257:Q257)=1,VLOOKUP(M257,'附件一之1-開班數'!$A$7:$B$66,2,0),IF(COUNT(M257:Q257)=2,VLOOKUP(M257,'附件一之1-開班數'!$A$7:$B$66,2,0)&amp;"、"&amp;VLOOKUP(N257,'附件一之1-開班數'!$A$7:$B$66,2,0),IF(COUNT(M257:Q257)=3,VLOOKUP(M257,'附件一之1-開班數'!$A$7:$B$66,2,0)&amp;"、"&amp;VLOOKUP(N257,'附件一之1-開班數'!$A$7:$B$66,2,0)&amp;"、"&amp;VLOOKUP(O257,'附件一之1-開班數'!$A$7:$B$66,2,0),IF(COUNT(M257:Q257)=4,VLOOKUP(M257,'附件一之1-開班數'!$A$7:$B$66,2,0)&amp;"、"&amp;VLOOKUP(N257,'附件一之1-開班數'!$A$7:$B$66,2,0)&amp;"、"&amp;VLOOKUP(O257,'附件一之1-開班數'!$A$7:$B$66,2,0)&amp;"、"&amp;VLOOKUP(P257,'附件一之1-開班數'!$A$7:$B$66,2,0),IF(COUNT(M257:Q257)=5,VLOOKUP(M257,'附件一之1-開班數'!$A$7:$B$66,2,0)&amp;"、"&amp;VLOOKUP(N257,'附件一之1-開班數'!$A$7:$B$66,2,0)&amp;"、"&amp;VLOOKUP(O257,'附件一之1-開班數'!$A$7:$B$66,2,0)&amp;"、"&amp;VLOOKUP(P257,'附件一之1-開班數'!$A$7:$B$66,2,0)&amp;"、"&amp;VLOOKUP(Q257,'附件一之1-開班數'!$A$7:$B$66,2,0),IF(D257="","","學生無班級"))))))),"有班級不存在,或跳格輸入")</f>
        <v/>
      </c>
      <c r="S257" s="10">
        <f t="shared" si="23"/>
        <v>1</v>
      </c>
      <c r="T257" s="10">
        <f t="shared" si="24"/>
        <v>1</v>
      </c>
      <c r="U257" s="10">
        <f t="shared" si="25"/>
        <v>1</v>
      </c>
      <c r="V257" s="10">
        <f t="shared" si="26"/>
        <v>1</v>
      </c>
      <c r="W257" s="10">
        <f t="shared" si="27"/>
        <v>3</v>
      </c>
      <c r="X257" s="10">
        <f t="shared" si="28"/>
        <v>3</v>
      </c>
      <c r="Y257" s="10">
        <f>IF(M257="",0,IF(K257=1,VLOOKUP(M257,'附件一之1-開班數'!$A$7:$V$66,7,FALSE),0))</f>
        <v>0</v>
      </c>
      <c r="Z257" s="10">
        <f>IF(N257="",0,IF(K257=1,VLOOKUP(N257,'附件一之1-開班數'!$A$7:$V$66,7,FALSE),0))</f>
        <v>0</v>
      </c>
      <c r="AA257" s="10">
        <f>IF(O257="",0,IF(K257=1,VLOOKUP(O257,'附件一之1-開班數'!$A$7:$V$66,7,FALSE),0))</f>
        <v>0</v>
      </c>
      <c r="AB257" s="10">
        <f>IF(P257="",0,IF(K257=1,VLOOKUP(P257,'附件一之1-開班數'!$A$7:$V$66,7,FALSE),0))</f>
        <v>0</v>
      </c>
      <c r="AC257" s="10">
        <f>IF(Q257="",0,IF(K257=1,VLOOKUP(Q257,'附件一之1-開班數'!$A$7:$V$66,7,FALSE),0))</f>
        <v>0</v>
      </c>
    </row>
    <row r="258" spans="1:29" x14ac:dyDescent="0.3">
      <c r="A258" s="128" t="str">
        <f t="shared" si="22"/>
        <v/>
      </c>
      <c r="B258" s="14"/>
      <c r="C258" s="14"/>
      <c r="D258" s="14"/>
      <c r="E258" s="14"/>
      <c r="F258" s="166"/>
      <c r="G258" s="173"/>
      <c r="H258" s="14"/>
      <c r="I258" s="14"/>
      <c r="J258" s="14"/>
      <c r="K258" s="166"/>
      <c r="L258" s="175"/>
      <c r="M258" s="171"/>
      <c r="N258" s="92"/>
      <c r="O258" s="92"/>
      <c r="P258" s="92"/>
      <c r="Q258" s="172"/>
      <c r="R258" s="176" t="str">
        <f>IFERROR(IF(COUNTIF(M258:Q258,M258)+COUNTIF(M258:Q258,N258)+COUNTIF(M258:Q258,O258)+COUNTIF(M258:Q258,P258)+COUNTIF(M258:Q258,Q258)-COUNT(M258:Q258)&lt;&gt;0,"學生班級重複",IF(COUNT(M258:Q258)=1,VLOOKUP(M258,'附件一之1-開班數'!$A$7:$B$66,2,0),IF(COUNT(M258:Q258)=2,VLOOKUP(M258,'附件一之1-開班數'!$A$7:$B$66,2,0)&amp;"、"&amp;VLOOKUP(N258,'附件一之1-開班數'!$A$7:$B$66,2,0),IF(COUNT(M258:Q258)=3,VLOOKUP(M258,'附件一之1-開班數'!$A$7:$B$66,2,0)&amp;"、"&amp;VLOOKUP(N258,'附件一之1-開班數'!$A$7:$B$66,2,0)&amp;"、"&amp;VLOOKUP(O258,'附件一之1-開班數'!$A$7:$B$66,2,0),IF(COUNT(M258:Q258)=4,VLOOKUP(M258,'附件一之1-開班數'!$A$7:$B$66,2,0)&amp;"、"&amp;VLOOKUP(N258,'附件一之1-開班數'!$A$7:$B$66,2,0)&amp;"、"&amp;VLOOKUP(O258,'附件一之1-開班數'!$A$7:$B$66,2,0)&amp;"、"&amp;VLOOKUP(P258,'附件一之1-開班數'!$A$7:$B$66,2,0),IF(COUNT(M258:Q258)=5,VLOOKUP(M258,'附件一之1-開班數'!$A$7:$B$66,2,0)&amp;"、"&amp;VLOOKUP(N258,'附件一之1-開班數'!$A$7:$B$66,2,0)&amp;"、"&amp;VLOOKUP(O258,'附件一之1-開班數'!$A$7:$B$66,2,0)&amp;"、"&amp;VLOOKUP(P258,'附件一之1-開班數'!$A$7:$B$66,2,0)&amp;"、"&amp;VLOOKUP(Q258,'附件一之1-開班數'!$A$7:$B$66,2,0),IF(D258="","","學生無班級"))))))),"有班級不存在,或跳格輸入")</f>
        <v/>
      </c>
      <c r="S258" s="10">
        <f t="shared" si="23"/>
        <v>1</v>
      </c>
      <c r="T258" s="10">
        <f t="shared" si="24"/>
        <v>1</v>
      </c>
      <c r="U258" s="10">
        <f t="shared" si="25"/>
        <v>1</v>
      </c>
      <c r="V258" s="10">
        <f t="shared" si="26"/>
        <v>1</v>
      </c>
      <c r="W258" s="10">
        <f t="shared" si="27"/>
        <v>3</v>
      </c>
      <c r="X258" s="10">
        <f t="shared" si="28"/>
        <v>3</v>
      </c>
      <c r="Y258" s="10">
        <f>IF(M258="",0,IF(K258=1,VLOOKUP(M258,'附件一之1-開班數'!$A$7:$V$66,7,FALSE),0))</f>
        <v>0</v>
      </c>
      <c r="Z258" s="10">
        <f>IF(N258="",0,IF(K258=1,VLOOKUP(N258,'附件一之1-開班數'!$A$7:$V$66,7,FALSE),0))</f>
        <v>0</v>
      </c>
      <c r="AA258" s="10">
        <f>IF(O258="",0,IF(K258=1,VLOOKUP(O258,'附件一之1-開班數'!$A$7:$V$66,7,FALSE),0))</f>
        <v>0</v>
      </c>
      <c r="AB258" s="10">
        <f>IF(P258="",0,IF(K258=1,VLOOKUP(P258,'附件一之1-開班數'!$A$7:$V$66,7,FALSE),0))</f>
        <v>0</v>
      </c>
      <c r="AC258" s="10">
        <f>IF(Q258="",0,IF(K258=1,VLOOKUP(Q258,'附件一之1-開班數'!$A$7:$V$66,7,FALSE),0))</f>
        <v>0</v>
      </c>
    </row>
    <row r="259" spans="1:29" x14ac:dyDescent="0.3">
      <c r="A259" s="128" t="str">
        <f t="shared" si="22"/>
        <v/>
      </c>
      <c r="B259" s="14"/>
      <c r="C259" s="14"/>
      <c r="D259" s="14"/>
      <c r="E259" s="14"/>
      <c r="F259" s="166"/>
      <c r="G259" s="173"/>
      <c r="H259" s="14"/>
      <c r="I259" s="14"/>
      <c r="J259" s="14"/>
      <c r="K259" s="166"/>
      <c r="L259" s="175"/>
      <c r="M259" s="171"/>
      <c r="N259" s="92"/>
      <c r="O259" s="92"/>
      <c r="P259" s="92"/>
      <c r="Q259" s="172"/>
      <c r="R259" s="176" t="str">
        <f>IFERROR(IF(COUNTIF(M259:Q259,M259)+COUNTIF(M259:Q259,N259)+COUNTIF(M259:Q259,O259)+COUNTIF(M259:Q259,P259)+COUNTIF(M259:Q259,Q259)-COUNT(M259:Q259)&lt;&gt;0,"學生班級重複",IF(COUNT(M259:Q259)=1,VLOOKUP(M259,'附件一之1-開班數'!$A$7:$B$66,2,0),IF(COUNT(M259:Q259)=2,VLOOKUP(M259,'附件一之1-開班數'!$A$7:$B$66,2,0)&amp;"、"&amp;VLOOKUP(N259,'附件一之1-開班數'!$A$7:$B$66,2,0),IF(COUNT(M259:Q259)=3,VLOOKUP(M259,'附件一之1-開班數'!$A$7:$B$66,2,0)&amp;"、"&amp;VLOOKUP(N259,'附件一之1-開班數'!$A$7:$B$66,2,0)&amp;"、"&amp;VLOOKUP(O259,'附件一之1-開班數'!$A$7:$B$66,2,0),IF(COUNT(M259:Q259)=4,VLOOKUP(M259,'附件一之1-開班數'!$A$7:$B$66,2,0)&amp;"、"&amp;VLOOKUP(N259,'附件一之1-開班數'!$A$7:$B$66,2,0)&amp;"、"&amp;VLOOKUP(O259,'附件一之1-開班數'!$A$7:$B$66,2,0)&amp;"、"&amp;VLOOKUP(P259,'附件一之1-開班數'!$A$7:$B$66,2,0),IF(COUNT(M259:Q259)=5,VLOOKUP(M259,'附件一之1-開班數'!$A$7:$B$66,2,0)&amp;"、"&amp;VLOOKUP(N259,'附件一之1-開班數'!$A$7:$B$66,2,0)&amp;"、"&amp;VLOOKUP(O259,'附件一之1-開班數'!$A$7:$B$66,2,0)&amp;"、"&amp;VLOOKUP(P259,'附件一之1-開班數'!$A$7:$B$66,2,0)&amp;"、"&amp;VLOOKUP(Q259,'附件一之1-開班數'!$A$7:$B$66,2,0),IF(D259="","","學生無班級"))))))),"有班級不存在,或跳格輸入")</f>
        <v/>
      </c>
      <c r="S259" s="10">
        <f t="shared" si="23"/>
        <v>1</v>
      </c>
      <c r="T259" s="10">
        <f t="shared" si="24"/>
        <v>1</v>
      </c>
      <c r="U259" s="10">
        <f t="shared" si="25"/>
        <v>1</v>
      </c>
      <c r="V259" s="10">
        <f t="shared" si="26"/>
        <v>1</v>
      </c>
      <c r="W259" s="10">
        <f t="shared" si="27"/>
        <v>3</v>
      </c>
      <c r="X259" s="10">
        <f t="shared" si="28"/>
        <v>3</v>
      </c>
      <c r="Y259" s="10">
        <f>IF(M259="",0,IF(K259=1,VLOOKUP(M259,'附件一之1-開班數'!$A$7:$V$66,7,FALSE),0))</f>
        <v>0</v>
      </c>
      <c r="Z259" s="10">
        <f>IF(N259="",0,IF(K259=1,VLOOKUP(N259,'附件一之1-開班數'!$A$7:$V$66,7,FALSE),0))</f>
        <v>0</v>
      </c>
      <c r="AA259" s="10">
        <f>IF(O259="",0,IF(K259=1,VLOOKUP(O259,'附件一之1-開班數'!$A$7:$V$66,7,FALSE),0))</f>
        <v>0</v>
      </c>
      <c r="AB259" s="10">
        <f>IF(P259="",0,IF(K259=1,VLOOKUP(P259,'附件一之1-開班數'!$A$7:$V$66,7,FALSE),0))</f>
        <v>0</v>
      </c>
      <c r="AC259" s="10">
        <f>IF(Q259="",0,IF(K259=1,VLOOKUP(Q259,'附件一之1-開班數'!$A$7:$V$66,7,FALSE),0))</f>
        <v>0</v>
      </c>
    </row>
    <row r="260" spans="1:29" x14ac:dyDescent="0.3">
      <c r="A260" s="128" t="str">
        <f t="shared" si="22"/>
        <v/>
      </c>
      <c r="B260" s="14"/>
      <c r="C260" s="14"/>
      <c r="D260" s="14"/>
      <c r="E260" s="14"/>
      <c r="F260" s="166"/>
      <c r="G260" s="173"/>
      <c r="H260" s="14"/>
      <c r="I260" s="14"/>
      <c r="J260" s="14"/>
      <c r="K260" s="166"/>
      <c r="L260" s="175"/>
      <c r="M260" s="171"/>
      <c r="N260" s="92"/>
      <c r="O260" s="92"/>
      <c r="P260" s="92"/>
      <c r="Q260" s="172"/>
      <c r="R260" s="176" t="str">
        <f>IFERROR(IF(COUNTIF(M260:Q260,M260)+COUNTIF(M260:Q260,N260)+COUNTIF(M260:Q260,O260)+COUNTIF(M260:Q260,P260)+COUNTIF(M260:Q260,Q260)-COUNT(M260:Q260)&lt;&gt;0,"學生班級重複",IF(COUNT(M260:Q260)=1,VLOOKUP(M260,'附件一之1-開班數'!$A$7:$B$66,2,0),IF(COUNT(M260:Q260)=2,VLOOKUP(M260,'附件一之1-開班數'!$A$7:$B$66,2,0)&amp;"、"&amp;VLOOKUP(N260,'附件一之1-開班數'!$A$7:$B$66,2,0),IF(COUNT(M260:Q260)=3,VLOOKUP(M260,'附件一之1-開班數'!$A$7:$B$66,2,0)&amp;"、"&amp;VLOOKUP(N260,'附件一之1-開班數'!$A$7:$B$66,2,0)&amp;"、"&amp;VLOOKUP(O260,'附件一之1-開班數'!$A$7:$B$66,2,0),IF(COUNT(M260:Q260)=4,VLOOKUP(M260,'附件一之1-開班數'!$A$7:$B$66,2,0)&amp;"、"&amp;VLOOKUP(N260,'附件一之1-開班數'!$A$7:$B$66,2,0)&amp;"、"&amp;VLOOKUP(O260,'附件一之1-開班數'!$A$7:$B$66,2,0)&amp;"、"&amp;VLOOKUP(P260,'附件一之1-開班數'!$A$7:$B$66,2,0),IF(COUNT(M260:Q260)=5,VLOOKUP(M260,'附件一之1-開班數'!$A$7:$B$66,2,0)&amp;"、"&amp;VLOOKUP(N260,'附件一之1-開班數'!$A$7:$B$66,2,0)&amp;"、"&amp;VLOOKUP(O260,'附件一之1-開班數'!$A$7:$B$66,2,0)&amp;"、"&amp;VLOOKUP(P260,'附件一之1-開班數'!$A$7:$B$66,2,0)&amp;"、"&amp;VLOOKUP(Q260,'附件一之1-開班數'!$A$7:$B$66,2,0),IF(D260="","","學生無班級"))))))),"有班級不存在,或跳格輸入")</f>
        <v/>
      </c>
      <c r="S260" s="10">
        <f t="shared" si="23"/>
        <v>1</v>
      </c>
      <c r="T260" s="10">
        <f t="shared" si="24"/>
        <v>1</v>
      </c>
      <c r="U260" s="10">
        <f t="shared" si="25"/>
        <v>1</v>
      </c>
      <c r="V260" s="10">
        <f t="shared" si="26"/>
        <v>1</v>
      </c>
      <c r="W260" s="10">
        <f t="shared" si="27"/>
        <v>3</v>
      </c>
      <c r="X260" s="10">
        <f t="shared" si="28"/>
        <v>3</v>
      </c>
      <c r="Y260" s="10">
        <f>IF(M260="",0,IF(K260=1,VLOOKUP(M260,'附件一之1-開班數'!$A$7:$V$66,7,FALSE),0))</f>
        <v>0</v>
      </c>
      <c r="Z260" s="10">
        <f>IF(N260="",0,IF(K260=1,VLOOKUP(N260,'附件一之1-開班數'!$A$7:$V$66,7,FALSE),0))</f>
        <v>0</v>
      </c>
      <c r="AA260" s="10">
        <f>IF(O260="",0,IF(K260=1,VLOOKUP(O260,'附件一之1-開班數'!$A$7:$V$66,7,FALSE),0))</f>
        <v>0</v>
      </c>
      <c r="AB260" s="10">
        <f>IF(P260="",0,IF(K260=1,VLOOKUP(P260,'附件一之1-開班數'!$A$7:$V$66,7,FALSE),0))</f>
        <v>0</v>
      </c>
      <c r="AC260" s="10">
        <f>IF(Q260="",0,IF(K260=1,VLOOKUP(Q260,'附件一之1-開班數'!$A$7:$V$66,7,FALSE),0))</f>
        <v>0</v>
      </c>
    </row>
    <row r="261" spans="1:29" x14ac:dyDescent="0.3">
      <c r="A261" s="128" t="str">
        <f t="shared" si="22"/>
        <v/>
      </c>
      <c r="B261" s="14"/>
      <c r="C261" s="14"/>
      <c r="D261" s="14"/>
      <c r="E261" s="14"/>
      <c r="F261" s="166"/>
      <c r="G261" s="173"/>
      <c r="H261" s="14"/>
      <c r="I261" s="14"/>
      <c r="J261" s="14"/>
      <c r="K261" s="166"/>
      <c r="L261" s="175"/>
      <c r="M261" s="171"/>
      <c r="N261" s="92"/>
      <c r="O261" s="92"/>
      <c r="P261" s="92"/>
      <c r="Q261" s="172"/>
      <c r="R261" s="176" t="str">
        <f>IFERROR(IF(COUNTIF(M261:Q261,M261)+COUNTIF(M261:Q261,N261)+COUNTIF(M261:Q261,O261)+COUNTIF(M261:Q261,P261)+COUNTIF(M261:Q261,Q261)-COUNT(M261:Q261)&lt;&gt;0,"學生班級重複",IF(COUNT(M261:Q261)=1,VLOOKUP(M261,'附件一之1-開班數'!$A$7:$B$66,2,0),IF(COUNT(M261:Q261)=2,VLOOKUP(M261,'附件一之1-開班數'!$A$7:$B$66,2,0)&amp;"、"&amp;VLOOKUP(N261,'附件一之1-開班數'!$A$7:$B$66,2,0),IF(COUNT(M261:Q261)=3,VLOOKUP(M261,'附件一之1-開班數'!$A$7:$B$66,2,0)&amp;"、"&amp;VLOOKUP(N261,'附件一之1-開班數'!$A$7:$B$66,2,0)&amp;"、"&amp;VLOOKUP(O261,'附件一之1-開班數'!$A$7:$B$66,2,0),IF(COUNT(M261:Q261)=4,VLOOKUP(M261,'附件一之1-開班數'!$A$7:$B$66,2,0)&amp;"、"&amp;VLOOKUP(N261,'附件一之1-開班數'!$A$7:$B$66,2,0)&amp;"、"&amp;VLOOKUP(O261,'附件一之1-開班數'!$A$7:$B$66,2,0)&amp;"、"&amp;VLOOKUP(P261,'附件一之1-開班數'!$A$7:$B$66,2,0),IF(COUNT(M261:Q261)=5,VLOOKUP(M261,'附件一之1-開班數'!$A$7:$B$66,2,0)&amp;"、"&amp;VLOOKUP(N261,'附件一之1-開班數'!$A$7:$B$66,2,0)&amp;"、"&amp;VLOOKUP(O261,'附件一之1-開班數'!$A$7:$B$66,2,0)&amp;"、"&amp;VLOOKUP(P261,'附件一之1-開班數'!$A$7:$B$66,2,0)&amp;"、"&amp;VLOOKUP(Q261,'附件一之1-開班數'!$A$7:$B$66,2,0),IF(D261="","","學生無班級"))))))),"有班級不存在,或跳格輸入")</f>
        <v/>
      </c>
      <c r="S261" s="10">
        <f t="shared" si="23"/>
        <v>1</v>
      </c>
      <c r="T261" s="10">
        <f t="shared" si="24"/>
        <v>1</v>
      </c>
      <c r="U261" s="10">
        <f t="shared" si="25"/>
        <v>1</v>
      </c>
      <c r="V261" s="10">
        <f t="shared" si="26"/>
        <v>1</v>
      </c>
      <c r="W261" s="10">
        <f t="shared" si="27"/>
        <v>3</v>
      </c>
      <c r="X261" s="10">
        <f t="shared" si="28"/>
        <v>3</v>
      </c>
      <c r="Y261" s="10">
        <f>IF(M261="",0,IF(K261=1,VLOOKUP(M261,'附件一之1-開班數'!$A$7:$V$66,7,FALSE),0))</f>
        <v>0</v>
      </c>
      <c r="Z261" s="10">
        <f>IF(N261="",0,IF(K261=1,VLOOKUP(N261,'附件一之1-開班數'!$A$7:$V$66,7,FALSE),0))</f>
        <v>0</v>
      </c>
      <c r="AA261" s="10">
        <f>IF(O261="",0,IF(K261=1,VLOOKUP(O261,'附件一之1-開班數'!$A$7:$V$66,7,FALSE),0))</f>
        <v>0</v>
      </c>
      <c r="AB261" s="10">
        <f>IF(P261="",0,IF(K261=1,VLOOKUP(P261,'附件一之1-開班數'!$A$7:$V$66,7,FALSE),0))</f>
        <v>0</v>
      </c>
      <c r="AC261" s="10">
        <f>IF(Q261="",0,IF(K261=1,VLOOKUP(Q261,'附件一之1-開班數'!$A$7:$V$66,7,FALSE),0))</f>
        <v>0</v>
      </c>
    </row>
    <row r="262" spans="1:29" x14ac:dyDescent="0.3">
      <c r="A262" s="128" t="str">
        <f t="shared" ref="A262:A325" si="29">IF(D262&lt;&gt;"",ROW()-5,"")</f>
        <v/>
      </c>
      <c r="B262" s="14"/>
      <c r="C262" s="14"/>
      <c r="D262" s="14"/>
      <c r="E262" s="14"/>
      <c r="F262" s="166"/>
      <c r="G262" s="173"/>
      <c r="H262" s="14"/>
      <c r="I262" s="14"/>
      <c r="J262" s="14"/>
      <c r="K262" s="166"/>
      <c r="L262" s="175"/>
      <c r="M262" s="171"/>
      <c r="N262" s="92"/>
      <c r="O262" s="92"/>
      <c r="P262" s="92"/>
      <c r="Q262" s="172"/>
      <c r="R262" s="176" t="str">
        <f>IFERROR(IF(COUNTIF(M262:Q262,M262)+COUNTIF(M262:Q262,N262)+COUNTIF(M262:Q262,O262)+COUNTIF(M262:Q262,P262)+COUNTIF(M262:Q262,Q262)-COUNT(M262:Q262)&lt;&gt;0,"學生班級重複",IF(COUNT(M262:Q262)=1,VLOOKUP(M262,'附件一之1-開班數'!$A$7:$B$66,2,0),IF(COUNT(M262:Q262)=2,VLOOKUP(M262,'附件一之1-開班數'!$A$7:$B$66,2,0)&amp;"、"&amp;VLOOKUP(N262,'附件一之1-開班數'!$A$7:$B$66,2,0),IF(COUNT(M262:Q262)=3,VLOOKUP(M262,'附件一之1-開班數'!$A$7:$B$66,2,0)&amp;"、"&amp;VLOOKUP(N262,'附件一之1-開班數'!$A$7:$B$66,2,0)&amp;"、"&amp;VLOOKUP(O262,'附件一之1-開班數'!$A$7:$B$66,2,0),IF(COUNT(M262:Q262)=4,VLOOKUP(M262,'附件一之1-開班數'!$A$7:$B$66,2,0)&amp;"、"&amp;VLOOKUP(N262,'附件一之1-開班數'!$A$7:$B$66,2,0)&amp;"、"&amp;VLOOKUP(O262,'附件一之1-開班數'!$A$7:$B$66,2,0)&amp;"、"&amp;VLOOKUP(P262,'附件一之1-開班數'!$A$7:$B$66,2,0),IF(COUNT(M262:Q262)=5,VLOOKUP(M262,'附件一之1-開班數'!$A$7:$B$66,2,0)&amp;"、"&amp;VLOOKUP(N262,'附件一之1-開班數'!$A$7:$B$66,2,0)&amp;"、"&amp;VLOOKUP(O262,'附件一之1-開班數'!$A$7:$B$66,2,0)&amp;"、"&amp;VLOOKUP(P262,'附件一之1-開班數'!$A$7:$B$66,2,0)&amp;"、"&amp;VLOOKUP(Q262,'附件一之1-開班數'!$A$7:$B$66,2,0),IF(D262="","","學生無班級"))))))),"有班級不存在,或跳格輸入")</f>
        <v/>
      </c>
      <c r="S262" s="10">
        <f t="shared" si="23"/>
        <v>1</v>
      </c>
      <c r="T262" s="10">
        <f t="shared" si="24"/>
        <v>1</v>
      </c>
      <c r="U262" s="10">
        <f t="shared" si="25"/>
        <v>1</v>
      </c>
      <c r="V262" s="10">
        <f t="shared" si="26"/>
        <v>1</v>
      </c>
      <c r="W262" s="10">
        <f t="shared" si="27"/>
        <v>3</v>
      </c>
      <c r="X262" s="10">
        <f t="shared" si="28"/>
        <v>3</v>
      </c>
      <c r="Y262" s="10">
        <f>IF(M262="",0,IF(K262=1,VLOOKUP(M262,'附件一之1-開班數'!$A$7:$V$66,7,FALSE),0))</f>
        <v>0</v>
      </c>
      <c r="Z262" s="10">
        <f>IF(N262="",0,IF(K262=1,VLOOKUP(N262,'附件一之1-開班數'!$A$7:$V$66,7,FALSE),0))</f>
        <v>0</v>
      </c>
      <c r="AA262" s="10">
        <f>IF(O262="",0,IF(K262=1,VLOOKUP(O262,'附件一之1-開班數'!$A$7:$V$66,7,FALSE),0))</f>
        <v>0</v>
      </c>
      <c r="AB262" s="10">
        <f>IF(P262="",0,IF(K262=1,VLOOKUP(P262,'附件一之1-開班數'!$A$7:$V$66,7,FALSE),0))</f>
        <v>0</v>
      </c>
      <c r="AC262" s="10">
        <f>IF(Q262="",0,IF(K262=1,VLOOKUP(Q262,'附件一之1-開班數'!$A$7:$V$66,7,FALSE),0))</f>
        <v>0</v>
      </c>
    </row>
    <row r="263" spans="1:29" x14ac:dyDescent="0.3">
      <c r="A263" s="128" t="str">
        <f t="shared" si="29"/>
        <v/>
      </c>
      <c r="B263" s="14"/>
      <c r="C263" s="14"/>
      <c r="D263" s="14"/>
      <c r="E263" s="14"/>
      <c r="F263" s="166"/>
      <c r="G263" s="173"/>
      <c r="H263" s="14"/>
      <c r="I263" s="14"/>
      <c r="J263" s="14"/>
      <c r="K263" s="166"/>
      <c r="L263" s="175"/>
      <c r="M263" s="171"/>
      <c r="N263" s="92"/>
      <c r="O263" s="92"/>
      <c r="P263" s="92"/>
      <c r="Q263" s="172"/>
      <c r="R263" s="176" t="str">
        <f>IFERROR(IF(COUNTIF(M263:Q263,M263)+COUNTIF(M263:Q263,N263)+COUNTIF(M263:Q263,O263)+COUNTIF(M263:Q263,P263)+COUNTIF(M263:Q263,Q263)-COUNT(M263:Q263)&lt;&gt;0,"學生班級重複",IF(COUNT(M263:Q263)=1,VLOOKUP(M263,'附件一之1-開班數'!$A$7:$B$66,2,0),IF(COUNT(M263:Q263)=2,VLOOKUP(M263,'附件一之1-開班數'!$A$7:$B$66,2,0)&amp;"、"&amp;VLOOKUP(N263,'附件一之1-開班數'!$A$7:$B$66,2,0),IF(COUNT(M263:Q263)=3,VLOOKUP(M263,'附件一之1-開班數'!$A$7:$B$66,2,0)&amp;"、"&amp;VLOOKUP(N263,'附件一之1-開班數'!$A$7:$B$66,2,0)&amp;"、"&amp;VLOOKUP(O263,'附件一之1-開班數'!$A$7:$B$66,2,0),IF(COUNT(M263:Q263)=4,VLOOKUP(M263,'附件一之1-開班數'!$A$7:$B$66,2,0)&amp;"、"&amp;VLOOKUP(N263,'附件一之1-開班數'!$A$7:$B$66,2,0)&amp;"、"&amp;VLOOKUP(O263,'附件一之1-開班數'!$A$7:$B$66,2,0)&amp;"、"&amp;VLOOKUP(P263,'附件一之1-開班數'!$A$7:$B$66,2,0),IF(COUNT(M263:Q263)=5,VLOOKUP(M263,'附件一之1-開班數'!$A$7:$B$66,2,0)&amp;"、"&amp;VLOOKUP(N263,'附件一之1-開班數'!$A$7:$B$66,2,0)&amp;"、"&amp;VLOOKUP(O263,'附件一之1-開班數'!$A$7:$B$66,2,0)&amp;"、"&amp;VLOOKUP(P263,'附件一之1-開班數'!$A$7:$B$66,2,0)&amp;"、"&amp;VLOOKUP(Q263,'附件一之1-開班數'!$A$7:$B$66,2,0),IF(D263="","","學生無班級"))))))),"有班級不存在,或跳格輸入")</f>
        <v/>
      </c>
      <c r="S263" s="10">
        <f t="shared" ref="S263:S326" si="30">IF(COUNTA(D263,E263:F263)=0,1,IF(AND(D263="",SUM(E263:F263)&lt;&gt;0),2,IF(SUM(E263:F263)&lt;&gt;1,3,4)))</f>
        <v>1</v>
      </c>
      <c r="T263" s="10">
        <f t="shared" ref="T263:T326" si="31">IF(COUNTA(D263,G263:K263)=0,1,IF(AND(D263="",SUM(G263:K263)&lt;&gt;0),2,IF(SUM(G263:K263)&lt;&gt;1,3,4)))</f>
        <v>1</v>
      </c>
      <c r="U263" s="10">
        <f t="shared" ref="U263:U326" si="32">IF(COUNTA(B263:D263)=0,1,IF(AND(D263="",COUNTA(B263:C263)&lt;&gt;0),2,IF(COUNTA(B263:C263)&gt;1,3,4)))</f>
        <v>1</v>
      </c>
      <c r="V263" s="10">
        <f t="shared" ref="V263:V326" si="33">IF(COUNTA(D263,M263:Q263)=0,1,IF(AND(D263="",COUNTA(M263:Q263)&lt;&gt;0),2,3))</f>
        <v>1</v>
      </c>
      <c r="W263" s="10">
        <f t="shared" ref="W263:W326" si="34">IF(AND(D263="",COUNTA(L263)&lt;&gt;0),2,3)</f>
        <v>3</v>
      </c>
      <c r="X263" s="10">
        <f t="shared" ref="X263:X326" si="35">IF(K263="",3,IF(COUNTA(K263)&lt;&gt;COUNTA(M263:Q263),1,2))</f>
        <v>3</v>
      </c>
      <c r="Y263" s="10">
        <f>IF(M263="",0,IF(K263=1,VLOOKUP(M263,'附件一之1-開班數'!$A$7:$V$66,7,FALSE),0))</f>
        <v>0</v>
      </c>
      <c r="Z263" s="10">
        <f>IF(N263="",0,IF(K263=1,VLOOKUP(N263,'附件一之1-開班數'!$A$7:$V$66,7,FALSE),0))</f>
        <v>0</v>
      </c>
      <c r="AA263" s="10">
        <f>IF(O263="",0,IF(K263=1,VLOOKUP(O263,'附件一之1-開班數'!$A$7:$V$66,7,FALSE),0))</f>
        <v>0</v>
      </c>
      <c r="AB263" s="10">
        <f>IF(P263="",0,IF(K263=1,VLOOKUP(P263,'附件一之1-開班數'!$A$7:$V$66,7,FALSE),0))</f>
        <v>0</v>
      </c>
      <c r="AC263" s="10">
        <f>IF(Q263="",0,IF(K263=1,VLOOKUP(Q263,'附件一之1-開班數'!$A$7:$V$66,7,FALSE),0))</f>
        <v>0</v>
      </c>
    </row>
    <row r="264" spans="1:29" x14ac:dyDescent="0.3">
      <c r="A264" s="128" t="str">
        <f t="shared" si="29"/>
        <v/>
      </c>
      <c r="B264" s="14"/>
      <c r="C264" s="14"/>
      <c r="D264" s="14"/>
      <c r="E264" s="14"/>
      <c r="F264" s="166"/>
      <c r="G264" s="173"/>
      <c r="H264" s="14"/>
      <c r="I264" s="14"/>
      <c r="J264" s="14"/>
      <c r="K264" s="166"/>
      <c r="L264" s="175"/>
      <c r="M264" s="171"/>
      <c r="N264" s="92"/>
      <c r="O264" s="92"/>
      <c r="P264" s="92"/>
      <c r="Q264" s="172"/>
      <c r="R264" s="176" t="str">
        <f>IFERROR(IF(COUNTIF(M264:Q264,M264)+COUNTIF(M264:Q264,N264)+COUNTIF(M264:Q264,O264)+COUNTIF(M264:Q264,P264)+COUNTIF(M264:Q264,Q264)-COUNT(M264:Q264)&lt;&gt;0,"學生班級重複",IF(COUNT(M264:Q264)=1,VLOOKUP(M264,'附件一之1-開班數'!$A$7:$B$66,2,0),IF(COUNT(M264:Q264)=2,VLOOKUP(M264,'附件一之1-開班數'!$A$7:$B$66,2,0)&amp;"、"&amp;VLOOKUP(N264,'附件一之1-開班數'!$A$7:$B$66,2,0),IF(COUNT(M264:Q264)=3,VLOOKUP(M264,'附件一之1-開班數'!$A$7:$B$66,2,0)&amp;"、"&amp;VLOOKUP(N264,'附件一之1-開班數'!$A$7:$B$66,2,0)&amp;"、"&amp;VLOOKUP(O264,'附件一之1-開班數'!$A$7:$B$66,2,0),IF(COUNT(M264:Q264)=4,VLOOKUP(M264,'附件一之1-開班數'!$A$7:$B$66,2,0)&amp;"、"&amp;VLOOKUP(N264,'附件一之1-開班數'!$A$7:$B$66,2,0)&amp;"、"&amp;VLOOKUP(O264,'附件一之1-開班數'!$A$7:$B$66,2,0)&amp;"、"&amp;VLOOKUP(P264,'附件一之1-開班數'!$A$7:$B$66,2,0),IF(COUNT(M264:Q264)=5,VLOOKUP(M264,'附件一之1-開班數'!$A$7:$B$66,2,0)&amp;"、"&amp;VLOOKUP(N264,'附件一之1-開班數'!$A$7:$B$66,2,0)&amp;"、"&amp;VLOOKUP(O264,'附件一之1-開班數'!$A$7:$B$66,2,0)&amp;"、"&amp;VLOOKUP(P264,'附件一之1-開班數'!$A$7:$B$66,2,0)&amp;"、"&amp;VLOOKUP(Q264,'附件一之1-開班數'!$A$7:$B$66,2,0),IF(D264="","","學生無班級"))))))),"有班級不存在,或跳格輸入")</f>
        <v/>
      </c>
      <c r="S264" s="10">
        <f t="shared" si="30"/>
        <v>1</v>
      </c>
      <c r="T264" s="10">
        <f t="shared" si="31"/>
        <v>1</v>
      </c>
      <c r="U264" s="10">
        <f t="shared" si="32"/>
        <v>1</v>
      </c>
      <c r="V264" s="10">
        <f t="shared" si="33"/>
        <v>1</v>
      </c>
      <c r="W264" s="10">
        <f t="shared" si="34"/>
        <v>3</v>
      </c>
      <c r="X264" s="10">
        <f t="shared" si="35"/>
        <v>3</v>
      </c>
      <c r="Y264" s="10">
        <f>IF(M264="",0,IF(K264=1,VLOOKUP(M264,'附件一之1-開班數'!$A$7:$V$66,7,FALSE),0))</f>
        <v>0</v>
      </c>
      <c r="Z264" s="10">
        <f>IF(N264="",0,IF(K264=1,VLOOKUP(N264,'附件一之1-開班數'!$A$7:$V$66,7,FALSE),0))</f>
        <v>0</v>
      </c>
      <c r="AA264" s="10">
        <f>IF(O264="",0,IF(K264=1,VLOOKUP(O264,'附件一之1-開班數'!$A$7:$V$66,7,FALSE),0))</f>
        <v>0</v>
      </c>
      <c r="AB264" s="10">
        <f>IF(P264="",0,IF(K264=1,VLOOKUP(P264,'附件一之1-開班數'!$A$7:$V$66,7,FALSE),0))</f>
        <v>0</v>
      </c>
      <c r="AC264" s="10">
        <f>IF(Q264="",0,IF(K264=1,VLOOKUP(Q264,'附件一之1-開班數'!$A$7:$V$66,7,FALSE),0))</f>
        <v>0</v>
      </c>
    </row>
    <row r="265" spans="1:29" x14ac:dyDescent="0.3">
      <c r="A265" s="128" t="str">
        <f t="shared" si="29"/>
        <v/>
      </c>
      <c r="B265" s="14"/>
      <c r="C265" s="14"/>
      <c r="D265" s="14"/>
      <c r="E265" s="14"/>
      <c r="F265" s="166"/>
      <c r="G265" s="173"/>
      <c r="H265" s="14"/>
      <c r="I265" s="14"/>
      <c r="J265" s="14"/>
      <c r="K265" s="166"/>
      <c r="L265" s="175"/>
      <c r="M265" s="171"/>
      <c r="N265" s="92"/>
      <c r="O265" s="92"/>
      <c r="P265" s="92"/>
      <c r="Q265" s="172"/>
      <c r="R265" s="176" t="str">
        <f>IFERROR(IF(COUNTIF(M265:Q265,M265)+COUNTIF(M265:Q265,N265)+COUNTIF(M265:Q265,O265)+COUNTIF(M265:Q265,P265)+COUNTIF(M265:Q265,Q265)-COUNT(M265:Q265)&lt;&gt;0,"學生班級重複",IF(COUNT(M265:Q265)=1,VLOOKUP(M265,'附件一之1-開班數'!$A$7:$B$66,2,0),IF(COUNT(M265:Q265)=2,VLOOKUP(M265,'附件一之1-開班數'!$A$7:$B$66,2,0)&amp;"、"&amp;VLOOKUP(N265,'附件一之1-開班數'!$A$7:$B$66,2,0),IF(COUNT(M265:Q265)=3,VLOOKUP(M265,'附件一之1-開班數'!$A$7:$B$66,2,0)&amp;"、"&amp;VLOOKUP(N265,'附件一之1-開班數'!$A$7:$B$66,2,0)&amp;"、"&amp;VLOOKUP(O265,'附件一之1-開班數'!$A$7:$B$66,2,0),IF(COUNT(M265:Q265)=4,VLOOKUP(M265,'附件一之1-開班數'!$A$7:$B$66,2,0)&amp;"、"&amp;VLOOKUP(N265,'附件一之1-開班數'!$A$7:$B$66,2,0)&amp;"、"&amp;VLOOKUP(O265,'附件一之1-開班數'!$A$7:$B$66,2,0)&amp;"、"&amp;VLOOKUP(P265,'附件一之1-開班數'!$A$7:$B$66,2,0),IF(COUNT(M265:Q265)=5,VLOOKUP(M265,'附件一之1-開班數'!$A$7:$B$66,2,0)&amp;"、"&amp;VLOOKUP(N265,'附件一之1-開班數'!$A$7:$B$66,2,0)&amp;"、"&amp;VLOOKUP(O265,'附件一之1-開班數'!$A$7:$B$66,2,0)&amp;"、"&amp;VLOOKUP(P265,'附件一之1-開班數'!$A$7:$B$66,2,0)&amp;"、"&amp;VLOOKUP(Q265,'附件一之1-開班數'!$A$7:$B$66,2,0),IF(D265="","","學生無班級"))))))),"有班級不存在,或跳格輸入")</f>
        <v/>
      </c>
      <c r="S265" s="10">
        <f t="shared" si="30"/>
        <v>1</v>
      </c>
      <c r="T265" s="10">
        <f t="shared" si="31"/>
        <v>1</v>
      </c>
      <c r="U265" s="10">
        <f t="shared" si="32"/>
        <v>1</v>
      </c>
      <c r="V265" s="10">
        <f t="shared" si="33"/>
        <v>1</v>
      </c>
      <c r="W265" s="10">
        <f t="shared" si="34"/>
        <v>3</v>
      </c>
      <c r="X265" s="10">
        <f t="shared" si="35"/>
        <v>3</v>
      </c>
      <c r="Y265" s="10">
        <f>IF(M265="",0,IF(K265=1,VLOOKUP(M265,'附件一之1-開班數'!$A$7:$V$66,7,FALSE),0))</f>
        <v>0</v>
      </c>
      <c r="Z265" s="10">
        <f>IF(N265="",0,IF(K265=1,VLOOKUP(N265,'附件一之1-開班數'!$A$7:$V$66,7,FALSE),0))</f>
        <v>0</v>
      </c>
      <c r="AA265" s="10">
        <f>IF(O265="",0,IF(K265=1,VLOOKUP(O265,'附件一之1-開班數'!$A$7:$V$66,7,FALSE),0))</f>
        <v>0</v>
      </c>
      <c r="AB265" s="10">
        <f>IF(P265="",0,IF(K265=1,VLOOKUP(P265,'附件一之1-開班數'!$A$7:$V$66,7,FALSE),0))</f>
        <v>0</v>
      </c>
      <c r="AC265" s="10">
        <f>IF(Q265="",0,IF(K265=1,VLOOKUP(Q265,'附件一之1-開班數'!$A$7:$V$66,7,FALSE),0))</f>
        <v>0</v>
      </c>
    </row>
    <row r="266" spans="1:29" x14ac:dyDescent="0.3">
      <c r="A266" s="128" t="str">
        <f t="shared" si="29"/>
        <v/>
      </c>
      <c r="B266" s="14"/>
      <c r="C266" s="14"/>
      <c r="D266" s="14"/>
      <c r="E266" s="14"/>
      <c r="F266" s="166"/>
      <c r="G266" s="173"/>
      <c r="H266" s="14"/>
      <c r="I266" s="14"/>
      <c r="J266" s="14"/>
      <c r="K266" s="166"/>
      <c r="L266" s="175"/>
      <c r="M266" s="171"/>
      <c r="N266" s="92"/>
      <c r="O266" s="92"/>
      <c r="P266" s="92"/>
      <c r="Q266" s="172"/>
      <c r="R266" s="176" t="str">
        <f>IFERROR(IF(COUNTIF(M266:Q266,M266)+COUNTIF(M266:Q266,N266)+COUNTIF(M266:Q266,O266)+COUNTIF(M266:Q266,P266)+COUNTIF(M266:Q266,Q266)-COUNT(M266:Q266)&lt;&gt;0,"學生班級重複",IF(COUNT(M266:Q266)=1,VLOOKUP(M266,'附件一之1-開班數'!$A$7:$B$66,2,0),IF(COUNT(M266:Q266)=2,VLOOKUP(M266,'附件一之1-開班數'!$A$7:$B$66,2,0)&amp;"、"&amp;VLOOKUP(N266,'附件一之1-開班數'!$A$7:$B$66,2,0),IF(COUNT(M266:Q266)=3,VLOOKUP(M266,'附件一之1-開班數'!$A$7:$B$66,2,0)&amp;"、"&amp;VLOOKUP(N266,'附件一之1-開班數'!$A$7:$B$66,2,0)&amp;"、"&amp;VLOOKUP(O266,'附件一之1-開班數'!$A$7:$B$66,2,0),IF(COUNT(M266:Q266)=4,VLOOKUP(M266,'附件一之1-開班數'!$A$7:$B$66,2,0)&amp;"、"&amp;VLOOKUP(N266,'附件一之1-開班數'!$A$7:$B$66,2,0)&amp;"、"&amp;VLOOKUP(O266,'附件一之1-開班數'!$A$7:$B$66,2,0)&amp;"、"&amp;VLOOKUP(P266,'附件一之1-開班數'!$A$7:$B$66,2,0),IF(COUNT(M266:Q266)=5,VLOOKUP(M266,'附件一之1-開班數'!$A$7:$B$66,2,0)&amp;"、"&amp;VLOOKUP(N266,'附件一之1-開班數'!$A$7:$B$66,2,0)&amp;"、"&amp;VLOOKUP(O266,'附件一之1-開班數'!$A$7:$B$66,2,0)&amp;"、"&amp;VLOOKUP(P266,'附件一之1-開班數'!$A$7:$B$66,2,0)&amp;"、"&amp;VLOOKUP(Q266,'附件一之1-開班數'!$A$7:$B$66,2,0),IF(D266="","","學生無班級"))))))),"有班級不存在,或跳格輸入")</f>
        <v/>
      </c>
      <c r="S266" s="10">
        <f t="shared" si="30"/>
        <v>1</v>
      </c>
      <c r="T266" s="10">
        <f t="shared" si="31"/>
        <v>1</v>
      </c>
      <c r="U266" s="10">
        <f t="shared" si="32"/>
        <v>1</v>
      </c>
      <c r="V266" s="10">
        <f t="shared" si="33"/>
        <v>1</v>
      </c>
      <c r="W266" s="10">
        <f t="shared" si="34"/>
        <v>3</v>
      </c>
      <c r="X266" s="10">
        <f t="shared" si="35"/>
        <v>3</v>
      </c>
      <c r="Y266" s="10">
        <f>IF(M266="",0,IF(K266=1,VLOOKUP(M266,'附件一之1-開班數'!$A$7:$V$66,7,FALSE),0))</f>
        <v>0</v>
      </c>
      <c r="Z266" s="10">
        <f>IF(N266="",0,IF(K266=1,VLOOKUP(N266,'附件一之1-開班數'!$A$7:$V$66,7,FALSE),0))</f>
        <v>0</v>
      </c>
      <c r="AA266" s="10">
        <f>IF(O266="",0,IF(K266=1,VLOOKUP(O266,'附件一之1-開班數'!$A$7:$V$66,7,FALSE),0))</f>
        <v>0</v>
      </c>
      <c r="AB266" s="10">
        <f>IF(P266="",0,IF(K266=1,VLOOKUP(P266,'附件一之1-開班數'!$A$7:$V$66,7,FALSE),0))</f>
        <v>0</v>
      </c>
      <c r="AC266" s="10">
        <f>IF(Q266="",0,IF(K266=1,VLOOKUP(Q266,'附件一之1-開班數'!$A$7:$V$66,7,FALSE),0))</f>
        <v>0</v>
      </c>
    </row>
    <row r="267" spans="1:29" x14ac:dyDescent="0.3">
      <c r="A267" s="128" t="str">
        <f t="shared" si="29"/>
        <v/>
      </c>
      <c r="B267" s="14"/>
      <c r="C267" s="14"/>
      <c r="D267" s="14"/>
      <c r="E267" s="14"/>
      <c r="F267" s="166"/>
      <c r="G267" s="173"/>
      <c r="H267" s="14"/>
      <c r="I267" s="14"/>
      <c r="J267" s="14"/>
      <c r="K267" s="166"/>
      <c r="L267" s="175"/>
      <c r="M267" s="171"/>
      <c r="N267" s="92"/>
      <c r="O267" s="92"/>
      <c r="P267" s="92"/>
      <c r="Q267" s="172"/>
      <c r="R267" s="176" t="str">
        <f>IFERROR(IF(COUNTIF(M267:Q267,M267)+COUNTIF(M267:Q267,N267)+COUNTIF(M267:Q267,O267)+COUNTIF(M267:Q267,P267)+COUNTIF(M267:Q267,Q267)-COUNT(M267:Q267)&lt;&gt;0,"學生班級重複",IF(COUNT(M267:Q267)=1,VLOOKUP(M267,'附件一之1-開班數'!$A$7:$B$66,2,0),IF(COUNT(M267:Q267)=2,VLOOKUP(M267,'附件一之1-開班數'!$A$7:$B$66,2,0)&amp;"、"&amp;VLOOKUP(N267,'附件一之1-開班數'!$A$7:$B$66,2,0),IF(COUNT(M267:Q267)=3,VLOOKUP(M267,'附件一之1-開班數'!$A$7:$B$66,2,0)&amp;"、"&amp;VLOOKUP(N267,'附件一之1-開班數'!$A$7:$B$66,2,0)&amp;"、"&amp;VLOOKUP(O267,'附件一之1-開班數'!$A$7:$B$66,2,0),IF(COUNT(M267:Q267)=4,VLOOKUP(M267,'附件一之1-開班數'!$A$7:$B$66,2,0)&amp;"、"&amp;VLOOKUP(N267,'附件一之1-開班數'!$A$7:$B$66,2,0)&amp;"、"&amp;VLOOKUP(O267,'附件一之1-開班數'!$A$7:$B$66,2,0)&amp;"、"&amp;VLOOKUP(P267,'附件一之1-開班數'!$A$7:$B$66,2,0),IF(COUNT(M267:Q267)=5,VLOOKUP(M267,'附件一之1-開班數'!$A$7:$B$66,2,0)&amp;"、"&amp;VLOOKUP(N267,'附件一之1-開班數'!$A$7:$B$66,2,0)&amp;"、"&amp;VLOOKUP(O267,'附件一之1-開班數'!$A$7:$B$66,2,0)&amp;"、"&amp;VLOOKUP(P267,'附件一之1-開班數'!$A$7:$B$66,2,0)&amp;"、"&amp;VLOOKUP(Q267,'附件一之1-開班數'!$A$7:$B$66,2,0),IF(D267="","","學生無班級"))))))),"有班級不存在,或跳格輸入")</f>
        <v/>
      </c>
      <c r="S267" s="10">
        <f t="shared" si="30"/>
        <v>1</v>
      </c>
      <c r="T267" s="10">
        <f t="shared" si="31"/>
        <v>1</v>
      </c>
      <c r="U267" s="10">
        <f t="shared" si="32"/>
        <v>1</v>
      </c>
      <c r="V267" s="10">
        <f t="shared" si="33"/>
        <v>1</v>
      </c>
      <c r="W267" s="10">
        <f t="shared" si="34"/>
        <v>3</v>
      </c>
      <c r="X267" s="10">
        <f t="shared" si="35"/>
        <v>3</v>
      </c>
      <c r="Y267" s="10">
        <f>IF(M267="",0,IF(K267=1,VLOOKUP(M267,'附件一之1-開班數'!$A$7:$V$66,7,FALSE),0))</f>
        <v>0</v>
      </c>
      <c r="Z267" s="10">
        <f>IF(N267="",0,IF(K267=1,VLOOKUP(N267,'附件一之1-開班數'!$A$7:$V$66,7,FALSE),0))</f>
        <v>0</v>
      </c>
      <c r="AA267" s="10">
        <f>IF(O267="",0,IF(K267=1,VLOOKUP(O267,'附件一之1-開班數'!$A$7:$V$66,7,FALSE),0))</f>
        <v>0</v>
      </c>
      <c r="AB267" s="10">
        <f>IF(P267="",0,IF(K267=1,VLOOKUP(P267,'附件一之1-開班數'!$A$7:$V$66,7,FALSE),0))</f>
        <v>0</v>
      </c>
      <c r="AC267" s="10">
        <f>IF(Q267="",0,IF(K267=1,VLOOKUP(Q267,'附件一之1-開班數'!$A$7:$V$66,7,FALSE),0))</f>
        <v>0</v>
      </c>
    </row>
    <row r="268" spans="1:29" x14ac:dyDescent="0.3">
      <c r="A268" s="128" t="str">
        <f t="shared" si="29"/>
        <v/>
      </c>
      <c r="B268" s="14"/>
      <c r="C268" s="14"/>
      <c r="D268" s="14"/>
      <c r="E268" s="14"/>
      <c r="F268" s="166"/>
      <c r="G268" s="173"/>
      <c r="H268" s="14"/>
      <c r="I268" s="14"/>
      <c r="J268" s="14"/>
      <c r="K268" s="166"/>
      <c r="L268" s="175"/>
      <c r="M268" s="171"/>
      <c r="N268" s="92"/>
      <c r="O268" s="92"/>
      <c r="P268" s="92"/>
      <c r="Q268" s="172"/>
      <c r="R268" s="176" t="str">
        <f>IFERROR(IF(COUNTIF(M268:Q268,M268)+COUNTIF(M268:Q268,N268)+COUNTIF(M268:Q268,O268)+COUNTIF(M268:Q268,P268)+COUNTIF(M268:Q268,Q268)-COUNT(M268:Q268)&lt;&gt;0,"學生班級重複",IF(COUNT(M268:Q268)=1,VLOOKUP(M268,'附件一之1-開班數'!$A$7:$B$66,2,0),IF(COUNT(M268:Q268)=2,VLOOKUP(M268,'附件一之1-開班數'!$A$7:$B$66,2,0)&amp;"、"&amp;VLOOKUP(N268,'附件一之1-開班數'!$A$7:$B$66,2,0),IF(COUNT(M268:Q268)=3,VLOOKUP(M268,'附件一之1-開班數'!$A$7:$B$66,2,0)&amp;"、"&amp;VLOOKUP(N268,'附件一之1-開班數'!$A$7:$B$66,2,0)&amp;"、"&amp;VLOOKUP(O268,'附件一之1-開班數'!$A$7:$B$66,2,0),IF(COUNT(M268:Q268)=4,VLOOKUP(M268,'附件一之1-開班數'!$A$7:$B$66,2,0)&amp;"、"&amp;VLOOKUP(N268,'附件一之1-開班數'!$A$7:$B$66,2,0)&amp;"、"&amp;VLOOKUP(O268,'附件一之1-開班數'!$A$7:$B$66,2,0)&amp;"、"&amp;VLOOKUP(P268,'附件一之1-開班數'!$A$7:$B$66,2,0),IF(COUNT(M268:Q268)=5,VLOOKUP(M268,'附件一之1-開班數'!$A$7:$B$66,2,0)&amp;"、"&amp;VLOOKUP(N268,'附件一之1-開班數'!$A$7:$B$66,2,0)&amp;"、"&amp;VLOOKUP(O268,'附件一之1-開班數'!$A$7:$B$66,2,0)&amp;"、"&amp;VLOOKUP(P268,'附件一之1-開班數'!$A$7:$B$66,2,0)&amp;"、"&amp;VLOOKUP(Q268,'附件一之1-開班數'!$A$7:$B$66,2,0),IF(D268="","","學生無班級"))))))),"有班級不存在,或跳格輸入")</f>
        <v/>
      </c>
      <c r="S268" s="10">
        <f t="shared" si="30"/>
        <v>1</v>
      </c>
      <c r="T268" s="10">
        <f t="shared" si="31"/>
        <v>1</v>
      </c>
      <c r="U268" s="10">
        <f t="shared" si="32"/>
        <v>1</v>
      </c>
      <c r="V268" s="10">
        <f t="shared" si="33"/>
        <v>1</v>
      </c>
      <c r="W268" s="10">
        <f t="shared" si="34"/>
        <v>3</v>
      </c>
      <c r="X268" s="10">
        <f t="shared" si="35"/>
        <v>3</v>
      </c>
      <c r="Y268" s="10">
        <f>IF(M268="",0,IF(K268=1,VLOOKUP(M268,'附件一之1-開班數'!$A$7:$V$66,7,FALSE),0))</f>
        <v>0</v>
      </c>
      <c r="Z268" s="10">
        <f>IF(N268="",0,IF(K268=1,VLOOKUP(N268,'附件一之1-開班數'!$A$7:$V$66,7,FALSE),0))</f>
        <v>0</v>
      </c>
      <c r="AA268" s="10">
        <f>IF(O268="",0,IF(K268=1,VLOOKUP(O268,'附件一之1-開班數'!$A$7:$V$66,7,FALSE),0))</f>
        <v>0</v>
      </c>
      <c r="AB268" s="10">
        <f>IF(P268="",0,IF(K268=1,VLOOKUP(P268,'附件一之1-開班數'!$A$7:$V$66,7,FALSE),0))</f>
        <v>0</v>
      </c>
      <c r="AC268" s="10">
        <f>IF(Q268="",0,IF(K268=1,VLOOKUP(Q268,'附件一之1-開班數'!$A$7:$V$66,7,FALSE),0))</f>
        <v>0</v>
      </c>
    </row>
    <row r="269" spans="1:29" x14ac:dyDescent="0.3">
      <c r="A269" s="128" t="str">
        <f t="shared" si="29"/>
        <v/>
      </c>
      <c r="B269" s="14"/>
      <c r="C269" s="14"/>
      <c r="D269" s="14"/>
      <c r="E269" s="14"/>
      <c r="F269" s="166"/>
      <c r="G269" s="173"/>
      <c r="H269" s="14"/>
      <c r="I269" s="14"/>
      <c r="J269" s="14"/>
      <c r="K269" s="166"/>
      <c r="L269" s="175"/>
      <c r="M269" s="171"/>
      <c r="N269" s="92"/>
      <c r="O269" s="92"/>
      <c r="P269" s="92"/>
      <c r="Q269" s="172"/>
      <c r="R269" s="176" t="str">
        <f>IFERROR(IF(COUNTIF(M269:Q269,M269)+COUNTIF(M269:Q269,N269)+COUNTIF(M269:Q269,O269)+COUNTIF(M269:Q269,P269)+COUNTIF(M269:Q269,Q269)-COUNT(M269:Q269)&lt;&gt;0,"學生班級重複",IF(COUNT(M269:Q269)=1,VLOOKUP(M269,'附件一之1-開班數'!$A$7:$B$66,2,0),IF(COUNT(M269:Q269)=2,VLOOKUP(M269,'附件一之1-開班數'!$A$7:$B$66,2,0)&amp;"、"&amp;VLOOKUP(N269,'附件一之1-開班數'!$A$7:$B$66,2,0),IF(COUNT(M269:Q269)=3,VLOOKUP(M269,'附件一之1-開班數'!$A$7:$B$66,2,0)&amp;"、"&amp;VLOOKUP(N269,'附件一之1-開班數'!$A$7:$B$66,2,0)&amp;"、"&amp;VLOOKUP(O269,'附件一之1-開班數'!$A$7:$B$66,2,0),IF(COUNT(M269:Q269)=4,VLOOKUP(M269,'附件一之1-開班數'!$A$7:$B$66,2,0)&amp;"、"&amp;VLOOKUP(N269,'附件一之1-開班數'!$A$7:$B$66,2,0)&amp;"、"&amp;VLOOKUP(O269,'附件一之1-開班數'!$A$7:$B$66,2,0)&amp;"、"&amp;VLOOKUP(P269,'附件一之1-開班數'!$A$7:$B$66,2,0),IF(COUNT(M269:Q269)=5,VLOOKUP(M269,'附件一之1-開班數'!$A$7:$B$66,2,0)&amp;"、"&amp;VLOOKUP(N269,'附件一之1-開班數'!$A$7:$B$66,2,0)&amp;"、"&amp;VLOOKUP(O269,'附件一之1-開班數'!$A$7:$B$66,2,0)&amp;"、"&amp;VLOOKUP(P269,'附件一之1-開班數'!$A$7:$B$66,2,0)&amp;"、"&amp;VLOOKUP(Q269,'附件一之1-開班數'!$A$7:$B$66,2,0),IF(D269="","","學生無班級"))))))),"有班級不存在,或跳格輸入")</f>
        <v/>
      </c>
      <c r="S269" s="10">
        <f t="shared" si="30"/>
        <v>1</v>
      </c>
      <c r="T269" s="10">
        <f t="shared" si="31"/>
        <v>1</v>
      </c>
      <c r="U269" s="10">
        <f t="shared" si="32"/>
        <v>1</v>
      </c>
      <c r="V269" s="10">
        <f t="shared" si="33"/>
        <v>1</v>
      </c>
      <c r="W269" s="10">
        <f t="shared" si="34"/>
        <v>3</v>
      </c>
      <c r="X269" s="10">
        <f t="shared" si="35"/>
        <v>3</v>
      </c>
      <c r="Y269" s="10">
        <f>IF(M269="",0,IF(K269=1,VLOOKUP(M269,'附件一之1-開班數'!$A$7:$V$66,7,FALSE),0))</f>
        <v>0</v>
      </c>
      <c r="Z269" s="10">
        <f>IF(N269="",0,IF(K269=1,VLOOKUP(N269,'附件一之1-開班數'!$A$7:$V$66,7,FALSE),0))</f>
        <v>0</v>
      </c>
      <c r="AA269" s="10">
        <f>IF(O269="",0,IF(K269=1,VLOOKUP(O269,'附件一之1-開班數'!$A$7:$V$66,7,FALSE),0))</f>
        <v>0</v>
      </c>
      <c r="AB269" s="10">
        <f>IF(P269="",0,IF(K269=1,VLOOKUP(P269,'附件一之1-開班數'!$A$7:$V$66,7,FALSE),0))</f>
        <v>0</v>
      </c>
      <c r="AC269" s="10">
        <f>IF(Q269="",0,IF(K269=1,VLOOKUP(Q269,'附件一之1-開班數'!$A$7:$V$66,7,FALSE),0))</f>
        <v>0</v>
      </c>
    </row>
    <row r="270" spans="1:29" x14ac:dyDescent="0.3">
      <c r="A270" s="128" t="str">
        <f t="shared" si="29"/>
        <v/>
      </c>
      <c r="B270" s="14"/>
      <c r="C270" s="14"/>
      <c r="D270" s="14"/>
      <c r="E270" s="14"/>
      <c r="F270" s="166"/>
      <c r="G270" s="173"/>
      <c r="H270" s="14"/>
      <c r="I270" s="14"/>
      <c r="J270" s="14"/>
      <c r="K270" s="166"/>
      <c r="L270" s="175"/>
      <c r="M270" s="171"/>
      <c r="N270" s="92"/>
      <c r="O270" s="92"/>
      <c r="P270" s="92"/>
      <c r="Q270" s="172"/>
      <c r="R270" s="176" t="str">
        <f>IFERROR(IF(COUNTIF(M270:Q270,M270)+COUNTIF(M270:Q270,N270)+COUNTIF(M270:Q270,O270)+COUNTIF(M270:Q270,P270)+COUNTIF(M270:Q270,Q270)-COUNT(M270:Q270)&lt;&gt;0,"學生班級重複",IF(COUNT(M270:Q270)=1,VLOOKUP(M270,'附件一之1-開班數'!$A$7:$B$66,2,0),IF(COUNT(M270:Q270)=2,VLOOKUP(M270,'附件一之1-開班數'!$A$7:$B$66,2,0)&amp;"、"&amp;VLOOKUP(N270,'附件一之1-開班數'!$A$7:$B$66,2,0),IF(COUNT(M270:Q270)=3,VLOOKUP(M270,'附件一之1-開班數'!$A$7:$B$66,2,0)&amp;"、"&amp;VLOOKUP(N270,'附件一之1-開班數'!$A$7:$B$66,2,0)&amp;"、"&amp;VLOOKUP(O270,'附件一之1-開班數'!$A$7:$B$66,2,0),IF(COUNT(M270:Q270)=4,VLOOKUP(M270,'附件一之1-開班數'!$A$7:$B$66,2,0)&amp;"、"&amp;VLOOKUP(N270,'附件一之1-開班數'!$A$7:$B$66,2,0)&amp;"、"&amp;VLOOKUP(O270,'附件一之1-開班數'!$A$7:$B$66,2,0)&amp;"、"&amp;VLOOKUP(P270,'附件一之1-開班數'!$A$7:$B$66,2,0),IF(COUNT(M270:Q270)=5,VLOOKUP(M270,'附件一之1-開班數'!$A$7:$B$66,2,0)&amp;"、"&amp;VLOOKUP(N270,'附件一之1-開班數'!$A$7:$B$66,2,0)&amp;"、"&amp;VLOOKUP(O270,'附件一之1-開班數'!$A$7:$B$66,2,0)&amp;"、"&amp;VLOOKUP(P270,'附件一之1-開班數'!$A$7:$B$66,2,0)&amp;"、"&amp;VLOOKUP(Q270,'附件一之1-開班數'!$A$7:$B$66,2,0),IF(D270="","","學生無班級"))))))),"有班級不存在,或跳格輸入")</f>
        <v/>
      </c>
      <c r="S270" s="10">
        <f t="shared" si="30"/>
        <v>1</v>
      </c>
      <c r="T270" s="10">
        <f t="shared" si="31"/>
        <v>1</v>
      </c>
      <c r="U270" s="10">
        <f t="shared" si="32"/>
        <v>1</v>
      </c>
      <c r="V270" s="10">
        <f t="shared" si="33"/>
        <v>1</v>
      </c>
      <c r="W270" s="10">
        <f t="shared" si="34"/>
        <v>3</v>
      </c>
      <c r="X270" s="10">
        <f t="shared" si="35"/>
        <v>3</v>
      </c>
      <c r="Y270" s="10">
        <f>IF(M270="",0,IF(K270=1,VLOOKUP(M270,'附件一之1-開班數'!$A$7:$V$66,7,FALSE),0))</f>
        <v>0</v>
      </c>
      <c r="Z270" s="10">
        <f>IF(N270="",0,IF(K270=1,VLOOKUP(N270,'附件一之1-開班數'!$A$7:$V$66,7,FALSE),0))</f>
        <v>0</v>
      </c>
      <c r="AA270" s="10">
        <f>IF(O270="",0,IF(K270=1,VLOOKUP(O270,'附件一之1-開班數'!$A$7:$V$66,7,FALSE),0))</f>
        <v>0</v>
      </c>
      <c r="AB270" s="10">
        <f>IF(P270="",0,IF(K270=1,VLOOKUP(P270,'附件一之1-開班數'!$A$7:$V$66,7,FALSE),0))</f>
        <v>0</v>
      </c>
      <c r="AC270" s="10">
        <f>IF(Q270="",0,IF(K270=1,VLOOKUP(Q270,'附件一之1-開班數'!$A$7:$V$66,7,FALSE),0))</f>
        <v>0</v>
      </c>
    </row>
    <row r="271" spans="1:29" x14ac:dyDescent="0.3">
      <c r="A271" s="128" t="str">
        <f t="shared" si="29"/>
        <v/>
      </c>
      <c r="B271" s="14"/>
      <c r="C271" s="14"/>
      <c r="D271" s="14"/>
      <c r="E271" s="14"/>
      <c r="F271" s="166"/>
      <c r="G271" s="173"/>
      <c r="H271" s="14"/>
      <c r="I271" s="14"/>
      <c r="J271" s="14"/>
      <c r="K271" s="166"/>
      <c r="L271" s="175"/>
      <c r="M271" s="171"/>
      <c r="N271" s="92"/>
      <c r="O271" s="92"/>
      <c r="P271" s="92"/>
      <c r="Q271" s="172"/>
      <c r="R271" s="176" t="str">
        <f>IFERROR(IF(COUNTIF(M271:Q271,M271)+COUNTIF(M271:Q271,N271)+COUNTIF(M271:Q271,O271)+COUNTIF(M271:Q271,P271)+COUNTIF(M271:Q271,Q271)-COUNT(M271:Q271)&lt;&gt;0,"學生班級重複",IF(COUNT(M271:Q271)=1,VLOOKUP(M271,'附件一之1-開班數'!$A$7:$B$66,2,0),IF(COUNT(M271:Q271)=2,VLOOKUP(M271,'附件一之1-開班數'!$A$7:$B$66,2,0)&amp;"、"&amp;VLOOKUP(N271,'附件一之1-開班數'!$A$7:$B$66,2,0),IF(COUNT(M271:Q271)=3,VLOOKUP(M271,'附件一之1-開班數'!$A$7:$B$66,2,0)&amp;"、"&amp;VLOOKUP(N271,'附件一之1-開班數'!$A$7:$B$66,2,0)&amp;"、"&amp;VLOOKUP(O271,'附件一之1-開班數'!$A$7:$B$66,2,0),IF(COUNT(M271:Q271)=4,VLOOKUP(M271,'附件一之1-開班數'!$A$7:$B$66,2,0)&amp;"、"&amp;VLOOKUP(N271,'附件一之1-開班數'!$A$7:$B$66,2,0)&amp;"、"&amp;VLOOKUP(O271,'附件一之1-開班數'!$A$7:$B$66,2,0)&amp;"、"&amp;VLOOKUP(P271,'附件一之1-開班數'!$A$7:$B$66,2,0),IF(COUNT(M271:Q271)=5,VLOOKUP(M271,'附件一之1-開班數'!$A$7:$B$66,2,0)&amp;"、"&amp;VLOOKUP(N271,'附件一之1-開班數'!$A$7:$B$66,2,0)&amp;"、"&amp;VLOOKUP(O271,'附件一之1-開班數'!$A$7:$B$66,2,0)&amp;"、"&amp;VLOOKUP(P271,'附件一之1-開班數'!$A$7:$B$66,2,0)&amp;"、"&amp;VLOOKUP(Q271,'附件一之1-開班數'!$A$7:$B$66,2,0),IF(D271="","","學生無班級"))))))),"有班級不存在,或跳格輸入")</f>
        <v/>
      </c>
      <c r="S271" s="10">
        <f t="shared" si="30"/>
        <v>1</v>
      </c>
      <c r="T271" s="10">
        <f t="shared" si="31"/>
        <v>1</v>
      </c>
      <c r="U271" s="10">
        <f t="shared" si="32"/>
        <v>1</v>
      </c>
      <c r="V271" s="10">
        <f t="shared" si="33"/>
        <v>1</v>
      </c>
      <c r="W271" s="10">
        <f t="shared" si="34"/>
        <v>3</v>
      </c>
      <c r="X271" s="10">
        <f t="shared" si="35"/>
        <v>3</v>
      </c>
      <c r="Y271" s="10">
        <f>IF(M271="",0,IF(K271=1,VLOOKUP(M271,'附件一之1-開班數'!$A$7:$V$66,7,FALSE),0))</f>
        <v>0</v>
      </c>
      <c r="Z271" s="10">
        <f>IF(N271="",0,IF(K271=1,VLOOKUP(N271,'附件一之1-開班數'!$A$7:$V$66,7,FALSE),0))</f>
        <v>0</v>
      </c>
      <c r="AA271" s="10">
        <f>IF(O271="",0,IF(K271=1,VLOOKUP(O271,'附件一之1-開班數'!$A$7:$V$66,7,FALSE),0))</f>
        <v>0</v>
      </c>
      <c r="AB271" s="10">
        <f>IF(P271="",0,IF(K271=1,VLOOKUP(P271,'附件一之1-開班數'!$A$7:$V$66,7,FALSE),0))</f>
        <v>0</v>
      </c>
      <c r="AC271" s="10">
        <f>IF(Q271="",0,IF(K271=1,VLOOKUP(Q271,'附件一之1-開班數'!$A$7:$V$66,7,FALSE),0))</f>
        <v>0</v>
      </c>
    </row>
    <row r="272" spans="1:29" x14ac:dyDescent="0.3">
      <c r="A272" s="128" t="str">
        <f t="shared" si="29"/>
        <v/>
      </c>
      <c r="B272" s="14"/>
      <c r="C272" s="14"/>
      <c r="D272" s="14"/>
      <c r="E272" s="14"/>
      <c r="F272" s="166"/>
      <c r="G272" s="173"/>
      <c r="H272" s="14"/>
      <c r="I272" s="14"/>
      <c r="J272" s="14"/>
      <c r="K272" s="166"/>
      <c r="L272" s="175"/>
      <c r="M272" s="171"/>
      <c r="N272" s="92"/>
      <c r="O272" s="92"/>
      <c r="P272" s="92"/>
      <c r="Q272" s="172"/>
      <c r="R272" s="176" t="str">
        <f>IFERROR(IF(COUNTIF(M272:Q272,M272)+COUNTIF(M272:Q272,N272)+COUNTIF(M272:Q272,O272)+COUNTIF(M272:Q272,P272)+COUNTIF(M272:Q272,Q272)-COUNT(M272:Q272)&lt;&gt;0,"學生班級重複",IF(COUNT(M272:Q272)=1,VLOOKUP(M272,'附件一之1-開班數'!$A$7:$B$66,2,0),IF(COUNT(M272:Q272)=2,VLOOKUP(M272,'附件一之1-開班數'!$A$7:$B$66,2,0)&amp;"、"&amp;VLOOKUP(N272,'附件一之1-開班數'!$A$7:$B$66,2,0),IF(COUNT(M272:Q272)=3,VLOOKUP(M272,'附件一之1-開班數'!$A$7:$B$66,2,0)&amp;"、"&amp;VLOOKUP(N272,'附件一之1-開班數'!$A$7:$B$66,2,0)&amp;"、"&amp;VLOOKUP(O272,'附件一之1-開班數'!$A$7:$B$66,2,0),IF(COUNT(M272:Q272)=4,VLOOKUP(M272,'附件一之1-開班數'!$A$7:$B$66,2,0)&amp;"、"&amp;VLOOKUP(N272,'附件一之1-開班數'!$A$7:$B$66,2,0)&amp;"、"&amp;VLOOKUP(O272,'附件一之1-開班數'!$A$7:$B$66,2,0)&amp;"、"&amp;VLOOKUP(P272,'附件一之1-開班數'!$A$7:$B$66,2,0),IF(COUNT(M272:Q272)=5,VLOOKUP(M272,'附件一之1-開班數'!$A$7:$B$66,2,0)&amp;"、"&amp;VLOOKUP(N272,'附件一之1-開班數'!$A$7:$B$66,2,0)&amp;"、"&amp;VLOOKUP(O272,'附件一之1-開班數'!$A$7:$B$66,2,0)&amp;"、"&amp;VLOOKUP(P272,'附件一之1-開班數'!$A$7:$B$66,2,0)&amp;"、"&amp;VLOOKUP(Q272,'附件一之1-開班數'!$A$7:$B$66,2,0),IF(D272="","","學生無班級"))))))),"有班級不存在,或跳格輸入")</f>
        <v/>
      </c>
      <c r="S272" s="10">
        <f t="shared" si="30"/>
        <v>1</v>
      </c>
      <c r="T272" s="10">
        <f t="shared" si="31"/>
        <v>1</v>
      </c>
      <c r="U272" s="10">
        <f t="shared" si="32"/>
        <v>1</v>
      </c>
      <c r="V272" s="10">
        <f t="shared" si="33"/>
        <v>1</v>
      </c>
      <c r="W272" s="10">
        <f t="shared" si="34"/>
        <v>3</v>
      </c>
      <c r="X272" s="10">
        <f t="shared" si="35"/>
        <v>3</v>
      </c>
      <c r="Y272" s="10">
        <f>IF(M272="",0,IF(K272=1,VLOOKUP(M272,'附件一之1-開班數'!$A$7:$V$66,7,FALSE),0))</f>
        <v>0</v>
      </c>
      <c r="Z272" s="10">
        <f>IF(N272="",0,IF(K272=1,VLOOKUP(N272,'附件一之1-開班數'!$A$7:$V$66,7,FALSE),0))</f>
        <v>0</v>
      </c>
      <c r="AA272" s="10">
        <f>IF(O272="",0,IF(K272=1,VLOOKUP(O272,'附件一之1-開班數'!$A$7:$V$66,7,FALSE),0))</f>
        <v>0</v>
      </c>
      <c r="AB272" s="10">
        <f>IF(P272="",0,IF(K272=1,VLOOKUP(P272,'附件一之1-開班數'!$A$7:$V$66,7,FALSE),0))</f>
        <v>0</v>
      </c>
      <c r="AC272" s="10">
        <f>IF(Q272="",0,IF(K272=1,VLOOKUP(Q272,'附件一之1-開班數'!$A$7:$V$66,7,FALSE),0))</f>
        <v>0</v>
      </c>
    </row>
    <row r="273" spans="1:29" x14ac:dyDescent="0.3">
      <c r="A273" s="128" t="str">
        <f t="shared" si="29"/>
        <v/>
      </c>
      <c r="B273" s="14"/>
      <c r="C273" s="14"/>
      <c r="D273" s="14"/>
      <c r="E273" s="14"/>
      <c r="F273" s="166"/>
      <c r="G273" s="173"/>
      <c r="H273" s="14"/>
      <c r="I273" s="14"/>
      <c r="J273" s="14"/>
      <c r="K273" s="166"/>
      <c r="L273" s="175"/>
      <c r="M273" s="171"/>
      <c r="N273" s="92"/>
      <c r="O273" s="92"/>
      <c r="P273" s="92"/>
      <c r="Q273" s="172"/>
      <c r="R273" s="176" t="str">
        <f>IFERROR(IF(COUNTIF(M273:Q273,M273)+COUNTIF(M273:Q273,N273)+COUNTIF(M273:Q273,O273)+COUNTIF(M273:Q273,P273)+COUNTIF(M273:Q273,Q273)-COUNT(M273:Q273)&lt;&gt;0,"學生班級重複",IF(COUNT(M273:Q273)=1,VLOOKUP(M273,'附件一之1-開班數'!$A$7:$B$66,2,0),IF(COUNT(M273:Q273)=2,VLOOKUP(M273,'附件一之1-開班數'!$A$7:$B$66,2,0)&amp;"、"&amp;VLOOKUP(N273,'附件一之1-開班數'!$A$7:$B$66,2,0),IF(COUNT(M273:Q273)=3,VLOOKUP(M273,'附件一之1-開班數'!$A$7:$B$66,2,0)&amp;"、"&amp;VLOOKUP(N273,'附件一之1-開班數'!$A$7:$B$66,2,0)&amp;"、"&amp;VLOOKUP(O273,'附件一之1-開班數'!$A$7:$B$66,2,0),IF(COUNT(M273:Q273)=4,VLOOKUP(M273,'附件一之1-開班數'!$A$7:$B$66,2,0)&amp;"、"&amp;VLOOKUP(N273,'附件一之1-開班數'!$A$7:$B$66,2,0)&amp;"、"&amp;VLOOKUP(O273,'附件一之1-開班數'!$A$7:$B$66,2,0)&amp;"、"&amp;VLOOKUP(P273,'附件一之1-開班數'!$A$7:$B$66,2,0),IF(COUNT(M273:Q273)=5,VLOOKUP(M273,'附件一之1-開班數'!$A$7:$B$66,2,0)&amp;"、"&amp;VLOOKUP(N273,'附件一之1-開班數'!$A$7:$B$66,2,0)&amp;"、"&amp;VLOOKUP(O273,'附件一之1-開班數'!$A$7:$B$66,2,0)&amp;"、"&amp;VLOOKUP(P273,'附件一之1-開班數'!$A$7:$B$66,2,0)&amp;"、"&amp;VLOOKUP(Q273,'附件一之1-開班數'!$A$7:$B$66,2,0),IF(D273="","","學生無班級"))))))),"有班級不存在,或跳格輸入")</f>
        <v/>
      </c>
      <c r="S273" s="10">
        <f t="shared" si="30"/>
        <v>1</v>
      </c>
      <c r="T273" s="10">
        <f t="shared" si="31"/>
        <v>1</v>
      </c>
      <c r="U273" s="10">
        <f t="shared" si="32"/>
        <v>1</v>
      </c>
      <c r="V273" s="10">
        <f t="shared" si="33"/>
        <v>1</v>
      </c>
      <c r="W273" s="10">
        <f t="shared" si="34"/>
        <v>3</v>
      </c>
      <c r="X273" s="10">
        <f t="shared" si="35"/>
        <v>3</v>
      </c>
      <c r="Y273" s="10">
        <f>IF(M273="",0,IF(K273=1,VLOOKUP(M273,'附件一之1-開班數'!$A$7:$V$66,7,FALSE),0))</f>
        <v>0</v>
      </c>
      <c r="Z273" s="10">
        <f>IF(N273="",0,IF(K273=1,VLOOKUP(N273,'附件一之1-開班數'!$A$7:$V$66,7,FALSE),0))</f>
        <v>0</v>
      </c>
      <c r="AA273" s="10">
        <f>IF(O273="",0,IF(K273=1,VLOOKUP(O273,'附件一之1-開班數'!$A$7:$V$66,7,FALSE),0))</f>
        <v>0</v>
      </c>
      <c r="AB273" s="10">
        <f>IF(P273="",0,IF(K273=1,VLOOKUP(P273,'附件一之1-開班數'!$A$7:$V$66,7,FALSE),0))</f>
        <v>0</v>
      </c>
      <c r="AC273" s="10">
        <f>IF(Q273="",0,IF(K273=1,VLOOKUP(Q273,'附件一之1-開班數'!$A$7:$V$66,7,FALSE),0))</f>
        <v>0</v>
      </c>
    </row>
    <row r="274" spans="1:29" x14ac:dyDescent="0.3">
      <c r="A274" s="128" t="str">
        <f t="shared" si="29"/>
        <v/>
      </c>
      <c r="B274" s="14"/>
      <c r="C274" s="14"/>
      <c r="D274" s="14"/>
      <c r="E274" s="14"/>
      <c r="F274" s="166"/>
      <c r="G274" s="173"/>
      <c r="H274" s="14"/>
      <c r="I274" s="14"/>
      <c r="J274" s="14"/>
      <c r="K274" s="166"/>
      <c r="L274" s="175"/>
      <c r="M274" s="171"/>
      <c r="N274" s="92"/>
      <c r="O274" s="92"/>
      <c r="P274" s="92"/>
      <c r="Q274" s="172"/>
      <c r="R274" s="176" t="str">
        <f>IFERROR(IF(COUNTIF(M274:Q274,M274)+COUNTIF(M274:Q274,N274)+COUNTIF(M274:Q274,O274)+COUNTIF(M274:Q274,P274)+COUNTIF(M274:Q274,Q274)-COUNT(M274:Q274)&lt;&gt;0,"學生班級重複",IF(COUNT(M274:Q274)=1,VLOOKUP(M274,'附件一之1-開班數'!$A$7:$B$66,2,0),IF(COUNT(M274:Q274)=2,VLOOKUP(M274,'附件一之1-開班數'!$A$7:$B$66,2,0)&amp;"、"&amp;VLOOKUP(N274,'附件一之1-開班數'!$A$7:$B$66,2,0),IF(COUNT(M274:Q274)=3,VLOOKUP(M274,'附件一之1-開班數'!$A$7:$B$66,2,0)&amp;"、"&amp;VLOOKUP(N274,'附件一之1-開班數'!$A$7:$B$66,2,0)&amp;"、"&amp;VLOOKUP(O274,'附件一之1-開班數'!$A$7:$B$66,2,0),IF(COUNT(M274:Q274)=4,VLOOKUP(M274,'附件一之1-開班數'!$A$7:$B$66,2,0)&amp;"、"&amp;VLOOKUP(N274,'附件一之1-開班數'!$A$7:$B$66,2,0)&amp;"、"&amp;VLOOKUP(O274,'附件一之1-開班數'!$A$7:$B$66,2,0)&amp;"、"&amp;VLOOKUP(P274,'附件一之1-開班數'!$A$7:$B$66,2,0),IF(COUNT(M274:Q274)=5,VLOOKUP(M274,'附件一之1-開班數'!$A$7:$B$66,2,0)&amp;"、"&amp;VLOOKUP(N274,'附件一之1-開班數'!$A$7:$B$66,2,0)&amp;"、"&amp;VLOOKUP(O274,'附件一之1-開班數'!$A$7:$B$66,2,0)&amp;"、"&amp;VLOOKUP(P274,'附件一之1-開班數'!$A$7:$B$66,2,0)&amp;"、"&amp;VLOOKUP(Q274,'附件一之1-開班數'!$A$7:$B$66,2,0),IF(D274="","","學生無班級"))))))),"有班級不存在,或跳格輸入")</f>
        <v/>
      </c>
      <c r="S274" s="10">
        <f t="shared" si="30"/>
        <v>1</v>
      </c>
      <c r="T274" s="10">
        <f t="shared" si="31"/>
        <v>1</v>
      </c>
      <c r="U274" s="10">
        <f t="shared" si="32"/>
        <v>1</v>
      </c>
      <c r="V274" s="10">
        <f t="shared" si="33"/>
        <v>1</v>
      </c>
      <c r="W274" s="10">
        <f t="shared" si="34"/>
        <v>3</v>
      </c>
      <c r="X274" s="10">
        <f t="shared" si="35"/>
        <v>3</v>
      </c>
      <c r="Y274" s="10">
        <f>IF(M274="",0,IF(K274=1,VLOOKUP(M274,'附件一之1-開班數'!$A$7:$V$66,7,FALSE),0))</f>
        <v>0</v>
      </c>
      <c r="Z274" s="10">
        <f>IF(N274="",0,IF(K274=1,VLOOKUP(N274,'附件一之1-開班數'!$A$7:$V$66,7,FALSE),0))</f>
        <v>0</v>
      </c>
      <c r="AA274" s="10">
        <f>IF(O274="",0,IF(K274=1,VLOOKUP(O274,'附件一之1-開班數'!$A$7:$V$66,7,FALSE),0))</f>
        <v>0</v>
      </c>
      <c r="AB274" s="10">
        <f>IF(P274="",0,IF(K274=1,VLOOKUP(P274,'附件一之1-開班數'!$A$7:$V$66,7,FALSE),0))</f>
        <v>0</v>
      </c>
      <c r="AC274" s="10">
        <f>IF(Q274="",0,IF(K274=1,VLOOKUP(Q274,'附件一之1-開班數'!$A$7:$V$66,7,FALSE),0))</f>
        <v>0</v>
      </c>
    </row>
    <row r="275" spans="1:29" x14ac:dyDescent="0.3">
      <c r="A275" s="128" t="str">
        <f t="shared" si="29"/>
        <v/>
      </c>
      <c r="B275" s="14"/>
      <c r="C275" s="14"/>
      <c r="D275" s="14"/>
      <c r="E275" s="14"/>
      <c r="F275" s="166"/>
      <c r="G275" s="173"/>
      <c r="H275" s="14"/>
      <c r="I275" s="14"/>
      <c r="J275" s="14"/>
      <c r="K275" s="166"/>
      <c r="L275" s="175"/>
      <c r="M275" s="171"/>
      <c r="N275" s="92"/>
      <c r="O275" s="92"/>
      <c r="P275" s="92"/>
      <c r="Q275" s="172"/>
      <c r="R275" s="176" t="str">
        <f>IFERROR(IF(COUNTIF(M275:Q275,M275)+COUNTIF(M275:Q275,N275)+COUNTIF(M275:Q275,O275)+COUNTIF(M275:Q275,P275)+COUNTIF(M275:Q275,Q275)-COUNT(M275:Q275)&lt;&gt;0,"學生班級重複",IF(COUNT(M275:Q275)=1,VLOOKUP(M275,'附件一之1-開班數'!$A$7:$B$66,2,0),IF(COUNT(M275:Q275)=2,VLOOKUP(M275,'附件一之1-開班數'!$A$7:$B$66,2,0)&amp;"、"&amp;VLOOKUP(N275,'附件一之1-開班數'!$A$7:$B$66,2,0),IF(COUNT(M275:Q275)=3,VLOOKUP(M275,'附件一之1-開班數'!$A$7:$B$66,2,0)&amp;"、"&amp;VLOOKUP(N275,'附件一之1-開班數'!$A$7:$B$66,2,0)&amp;"、"&amp;VLOOKUP(O275,'附件一之1-開班數'!$A$7:$B$66,2,0),IF(COUNT(M275:Q275)=4,VLOOKUP(M275,'附件一之1-開班數'!$A$7:$B$66,2,0)&amp;"、"&amp;VLOOKUP(N275,'附件一之1-開班數'!$A$7:$B$66,2,0)&amp;"、"&amp;VLOOKUP(O275,'附件一之1-開班數'!$A$7:$B$66,2,0)&amp;"、"&amp;VLOOKUP(P275,'附件一之1-開班數'!$A$7:$B$66,2,0),IF(COUNT(M275:Q275)=5,VLOOKUP(M275,'附件一之1-開班數'!$A$7:$B$66,2,0)&amp;"、"&amp;VLOOKUP(N275,'附件一之1-開班數'!$A$7:$B$66,2,0)&amp;"、"&amp;VLOOKUP(O275,'附件一之1-開班數'!$A$7:$B$66,2,0)&amp;"、"&amp;VLOOKUP(P275,'附件一之1-開班數'!$A$7:$B$66,2,0)&amp;"、"&amp;VLOOKUP(Q275,'附件一之1-開班數'!$A$7:$B$66,2,0),IF(D275="","","學生無班級"))))))),"有班級不存在,或跳格輸入")</f>
        <v/>
      </c>
      <c r="S275" s="10">
        <f t="shared" si="30"/>
        <v>1</v>
      </c>
      <c r="T275" s="10">
        <f t="shared" si="31"/>
        <v>1</v>
      </c>
      <c r="U275" s="10">
        <f t="shared" si="32"/>
        <v>1</v>
      </c>
      <c r="V275" s="10">
        <f t="shared" si="33"/>
        <v>1</v>
      </c>
      <c r="W275" s="10">
        <f t="shared" si="34"/>
        <v>3</v>
      </c>
      <c r="X275" s="10">
        <f t="shared" si="35"/>
        <v>3</v>
      </c>
      <c r="Y275" s="10">
        <f>IF(M275="",0,IF(K275=1,VLOOKUP(M275,'附件一之1-開班數'!$A$7:$V$66,7,FALSE),0))</f>
        <v>0</v>
      </c>
      <c r="Z275" s="10">
        <f>IF(N275="",0,IF(K275=1,VLOOKUP(N275,'附件一之1-開班數'!$A$7:$V$66,7,FALSE),0))</f>
        <v>0</v>
      </c>
      <c r="AA275" s="10">
        <f>IF(O275="",0,IF(K275=1,VLOOKUP(O275,'附件一之1-開班數'!$A$7:$V$66,7,FALSE),0))</f>
        <v>0</v>
      </c>
      <c r="AB275" s="10">
        <f>IF(P275="",0,IF(K275=1,VLOOKUP(P275,'附件一之1-開班數'!$A$7:$V$66,7,FALSE),0))</f>
        <v>0</v>
      </c>
      <c r="AC275" s="10">
        <f>IF(Q275="",0,IF(K275=1,VLOOKUP(Q275,'附件一之1-開班數'!$A$7:$V$66,7,FALSE),0))</f>
        <v>0</v>
      </c>
    </row>
    <row r="276" spans="1:29" x14ac:dyDescent="0.3">
      <c r="A276" s="128" t="str">
        <f t="shared" si="29"/>
        <v/>
      </c>
      <c r="B276" s="14"/>
      <c r="C276" s="14"/>
      <c r="D276" s="14"/>
      <c r="E276" s="14"/>
      <c r="F276" s="166"/>
      <c r="G276" s="173"/>
      <c r="H276" s="14"/>
      <c r="I276" s="14"/>
      <c r="J276" s="14"/>
      <c r="K276" s="166"/>
      <c r="L276" s="175"/>
      <c r="M276" s="171"/>
      <c r="N276" s="92"/>
      <c r="O276" s="92"/>
      <c r="P276" s="92"/>
      <c r="Q276" s="172"/>
      <c r="R276" s="176" t="str">
        <f>IFERROR(IF(COUNTIF(M276:Q276,M276)+COUNTIF(M276:Q276,N276)+COUNTIF(M276:Q276,O276)+COUNTIF(M276:Q276,P276)+COUNTIF(M276:Q276,Q276)-COUNT(M276:Q276)&lt;&gt;0,"學生班級重複",IF(COUNT(M276:Q276)=1,VLOOKUP(M276,'附件一之1-開班數'!$A$7:$B$66,2,0),IF(COUNT(M276:Q276)=2,VLOOKUP(M276,'附件一之1-開班數'!$A$7:$B$66,2,0)&amp;"、"&amp;VLOOKUP(N276,'附件一之1-開班數'!$A$7:$B$66,2,0),IF(COUNT(M276:Q276)=3,VLOOKUP(M276,'附件一之1-開班數'!$A$7:$B$66,2,0)&amp;"、"&amp;VLOOKUP(N276,'附件一之1-開班數'!$A$7:$B$66,2,0)&amp;"、"&amp;VLOOKUP(O276,'附件一之1-開班數'!$A$7:$B$66,2,0),IF(COUNT(M276:Q276)=4,VLOOKUP(M276,'附件一之1-開班數'!$A$7:$B$66,2,0)&amp;"、"&amp;VLOOKUP(N276,'附件一之1-開班數'!$A$7:$B$66,2,0)&amp;"、"&amp;VLOOKUP(O276,'附件一之1-開班數'!$A$7:$B$66,2,0)&amp;"、"&amp;VLOOKUP(P276,'附件一之1-開班數'!$A$7:$B$66,2,0),IF(COUNT(M276:Q276)=5,VLOOKUP(M276,'附件一之1-開班數'!$A$7:$B$66,2,0)&amp;"、"&amp;VLOOKUP(N276,'附件一之1-開班數'!$A$7:$B$66,2,0)&amp;"、"&amp;VLOOKUP(O276,'附件一之1-開班數'!$A$7:$B$66,2,0)&amp;"、"&amp;VLOOKUP(P276,'附件一之1-開班數'!$A$7:$B$66,2,0)&amp;"、"&amp;VLOOKUP(Q276,'附件一之1-開班數'!$A$7:$B$66,2,0),IF(D276="","","學生無班級"))))))),"有班級不存在,或跳格輸入")</f>
        <v/>
      </c>
      <c r="S276" s="10">
        <f t="shared" si="30"/>
        <v>1</v>
      </c>
      <c r="T276" s="10">
        <f t="shared" si="31"/>
        <v>1</v>
      </c>
      <c r="U276" s="10">
        <f t="shared" si="32"/>
        <v>1</v>
      </c>
      <c r="V276" s="10">
        <f t="shared" si="33"/>
        <v>1</v>
      </c>
      <c r="W276" s="10">
        <f t="shared" si="34"/>
        <v>3</v>
      </c>
      <c r="X276" s="10">
        <f t="shared" si="35"/>
        <v>3</v>
      </c>
      <c r="Y276" s="10">
        <f>IF(M276="",0,IF(K276=1,VLOOKUP(M276,'附件一之1-開班數'!$A$7:$V$66,7,FALSE),0))</f>
        <v>0</v>
      </c>
      <c r="Z276" s="10">
        <f>IF(N276="",0,IF(K276=1,VLOOKUP(N276,'附件一之1-開班數'!$A$7:$V$66,7,FALSE),0))</f>
        <v>0</v>
      </c>
      <c r="AA276" s="10">
        <f>IF(O276="",0,IF(K276=1,VLOOKUP(O276,'附件一之1-開班數'!$A$7:$V$66,7,FALSE),0))</f>
        <v>0</v>
      </c>
      <c r="AB276" s="10">
        <f>IF(P276="",0,IF(K276=1,VLOOKUP(P276,'附件一之1-開班數'!$A$7:$V$66,7,FALSE),0))</f>
        <v>0</v>
      </c>
      <c r="AC276" s="10">
        <f>IF(Q276="",0,IF(K276=1,VLOOKUP(Q276,'附件一之1-開班數'!$A$7:$V$66,7,FALSE),0))</f>
        <v>0</v>
      </c>
    </row>
    <row r="277" spans="1:29" x14ac:dyDescent="0.3">
      <c r="A277" s="128" t="str">
        <f t="shared" si="29"/>
        <v/>
      </c>
      <c r="B277" s="14"/>
      <c r="C277" s="14"/>
      <c r="D277" s="14"/>
      <c r="E277" s="14"/>
      <c r="F277" s="166"/>
      <c r="G277" s="173"/>
      <c r="H277" s="14"/>
      <c r="I277" s="14"/>
      <c r="J277" s="14"/>
      <c r="K277" s="166"/>
      <c r="L277" s="175"/>
      <c r="M277" s="171"/>
      <c r="N277" s="92"/>
      <c r="O277" s="92"/>
      <c r="P277" s="92"/>
      <c r="Q277" s="172"/>
      <c r="R277" s="176" t="str">
        <f>IFERROR(IF(COUNTIF(M277:Q277,M277)+COUNTIF(M277:Q277,N277)+COUNTIF(M277:Q277,O277)+COUNTIF(M277:Q277,P277)+COUNTIF(M277:Q277,Q277)-COUNT(M277:Q277)&lt;&gt;0,"學生班級重複",IF(COUNT(M277:Q277)=1,VLOOKUP(M277,'附件一之1-開班數'!$A$7:$B$66,2,0),IF(COUNT(M277:Q277)=2,VLOOKUP(M277,'附件一之1-開班數'!$A$7:$B$66,2,0)&amp;"、"&amp;VLOOKUP(N277,'附件一之1-開班數'!$A$7:$B$66,2,0),IF(COUNT(M277:Q277)=3,VLOOKUP(M277,'附件一之1-開班數'!$A$7:$B$66,2,0)&amp;"、"&amp;VLOOKUP(N277,'附件一之1-開班數'!$A$7:$B$66,2,0)&amp;"、"&amp;VLOOKUP(O277,'附件一之1-開班數'!$A$7:$B$66,2,0),IF(COUNT(M277:Q277)=4,VLOOKUP(M277,'附件一之1-開班數'!$A$7:$B$66,2,0)&amp;"、"&amp;VLOOKUP(N277,'附件一之1-開班數'!$A$7:$B$66,2,0)&amp;"、"&amp;VLOOKUP(O277,'附件一之1-開班數'!$A$7:$B$66,2,0)&amp;"、"&amp;VLOOKUP(P277,'附件一之1-開班數'!$A$7:$B$66,2,0),IF(COUNT(M277:Q277)=5,VLOOKUP(M277,'附件一之1-開班數'!$A$7:$B$66,2,0)&amp;"、"&amp;VLOOKUP(N277,'附件一之1-開班數'!$A$7:$B$66,2,0)&amp;"、"&amp;VLOOKUP(O277,'附件一之1-開班數'!$A$7:$B$66,2,0)&amp;"、"&amp;VLOOKUP(P277,'附件一之1-開班數'!$A$7:$B$66,2,0)&amp;"、"&amp;VLOOKUP(Q277,'附件一之1-開班數'!$A$7:$B$66,2,0),IF(D277="","","學生無班級"))))))),"有班級不存在,或跳格輸入")</f>
        <v/>
      </c>
      <c r="S277" s="10">
        <f t="shared" si="30"/>
        <v>1</v>
      </c>
      <c r="T277" s="10">
        <f t="shared" si="31"/>
        <v>1</v>
      </c>
      <c r="U277" s="10">
        <f t="shared" si="32"/>
        <v>1</v>
      </c>
      <c r="V277" s="10">
        <f t="shared" si="33"/>
        <v>1</v>
      </c>
      <c r="W277" s="10">
        <f t="shared" si="34"/>
        <v>3</v>
      </c>
      <c r="X277" s="10">
        <f t="shared" si="35"/>
        <v>3</v>
      </c>
      <c r="Y277" s="10">
        <f>IF(M277="",0,IF(K277=1,VLOOKUP(M277,'附件一之1-開班數'!$A$7:$V$66,7,FALSE),0))</f>
        <v>0</v>
      </c>
      <c r="Z277" s="10">
        <f>IF(N277="",0,IF(K277=1,VLOOKUP(N277,'附件一之1-開班數'!$A$7:$V$66,7,FALSE),0))</f>
        <v>0</v>
      </c>
      <c r="AA277" s="10">
        <f>IF(O277="",0,IF(K277=1,VLOOKUP(O277,'附件一之1-開班數'!$A$7:$V$66,7,FALSE),0))</f>
        <v>0</v>
      </c>
      <c r="AB277" s="10">
        <f>IF(P277="",0,IF(K277=1,VLOOKUP(P277,'附件一之1-開班數'!$A$7:$V$66,7,FALSE),0))</f>
        <v>0</v>
      </c>
      <c r="AC277" s="10">
        <f>IF(Q277="",0,IF(K277=1,VLOOKUP(Q277,'附件一之1-開班數'!$A$7:$V$66,7,FALSE),0))</f>
        <v>0</v>
      </c>
    </row>
    <row r="278" spans="1:29" x14ac:dyDescent="0.3">
      <c r="A278" s="128" t="str">
        <f t="shared" si="29"/>
        <v/>
      </c>
      <c r="B278" s="14"/>
      <c r="C278" s="14"/>
      <c r="D278" s="14"/>
      <c r="E278" s="14"/>
      <c r="F278" s="166"/>
      <c r="G278" s="173"/>
      <c r="H278" s="14"/>
      <c r="I278" s="14"/>
      <c r="J278" s="14"/>
      <c r="K278" s="166"/>
      <c r="L278" s="175"/>
      <c r="M278" s="171"/>
      <c r="N278" s="92"/>
      <c r="O278" s="92"/>
      <c r="P278" s="92"/>
      <c r="Q278" s="172"/>
      <c r="R278" s="176" t="str">
        <f>IFERROR(IF(COUNTIF(M278:Q278,M278)+COUNTIF(M278:Q278,N278)+COUNTIF(M278:Q278,O278)+COUNTIF(M278:Q278,P278)+COUNTIF(M278:Q278,Q278)-COUNT(M278:Q278)&lt;&gt;0,"學生班級重複",IF(COUNT(M278:Q278)=1,VLOOKUP(M278,'附件一之1-開班數'!$A$7:$B$66,2,0),IF(COUNT(M278:Q278)=2,VLOOKUP(M278,'附件一之1-開班數'!$A$7:$B$66,2,0)&amp;"、"&amp;VLOOKUP(N278,'附件一之1-開班數'!$A$7:$B$66,2,0),IF(COUNT(M278:Q278)=3,VLOOKUP(M278,'附件一之1-開班數'!$A$7:$B$66,2,0)&amp;"、"&amp;VLOOKUP(N278,'附件一之1-開班數'!$A$7:$B$66,2,0)&amp;"、"&amp;VLOOKUP(O278,'附件一之1-開班數'!$A$7:$B$66,2,0),IF(COUNT(M278:Q278)=4,VLOOKUP(M278,'附件一之1-開班數'!$A$7:$B$66,2,0)&amp;"、"&amp;VLOOKUP(N278,'附件一之1-開班數'!$A$7:$B$66,2,0)&amp;"、"&amp;VLOOKUP(O278,'附件一之1-開班數'!$A$7:$B$66,2,0)&amp;"、"&amp;VLOOKUP(P278,'附件一之1-開班數'!$A$7:$B$66,2,0),IF(COUNT(M278:Q278)=5,VLOOKUP(M278,'附件一之1-開班數'!$A$7:$B$66,2,0)&amp;"、"&amp;VLOOKUP(N278,'附件一之1-開班數'!$A$7:$B$66,2,0)&amp;"、"&amp;VLOOKUP(O278,'附件一之1-開班數'!$A$7:$B$66,2,0)&amp;"、"&amp;VLOOKUP(P278,'附件一之1-開班數'!$A$7:$B$66,2,0)&amp;"、"&amp;VLOOKUP(Q278,'附件一之1-開班數'!$A$7:$B$66,2,0),IF(D278="","","學生無班級"))))))),"有班級不存在,或跳格輸入")</f>
        <v/>
      </c>
      <c r="S278" s="10">
        <f t="shared" si="30"/>
        <v>1</v>
      </c>
      <c r="T278" s="10">
        <f t="shared" si="31"/>
        <v>1</v>
      </c>
      <c r="U278" s="10">
        <f t="shared" si="32"/>
        <v>1</v>
      </c>
      <c r="V278" s="10">
        <f t="shared" si="33"/>
        <v>1</v>
      </c>
      <c r="W278" s="10">
        <f t="shared" si="34"/>
        <v>3</v>
      </c>
      <c r="X278" s="10">
        <f t="shared" si="35"/>
        <v>3</v>
      </c>
      <c r="Y278" s="10">
        <f>IF(M278="",0,IF(K278=1,VLOOKUP(M278,'附件一之1-開班數'!$A$7:$V$66,7,FALSE),0))</f>
        <v>0</v>
      </c>
      <c r="Z278" s="10">
        <f>IF(N278="",0,IF(K278=1,VLOOKUP(N278,'附件一之1-開班數'!$A$7:$V$66,7,FALSE),0))</f>
        <v>0</v>
      </c>
      <c r="AA278" s="10">
        <f>IF(O278="",0,IF(K278=1,VLOOKUP(O278,'附件一之1-開班數'!$A$7:$V$66,7,FALSE),0))</f>
        <v>0</v>
      </c>
      <c r="AB278" s="10">
        <f>IF(P278="",0,IF(K278=1,VLOOKUP(P278,'附件一之1-開班數'!$A$7:$V$66,7,FALSE),0))</f>
        <v>0</v>
      </c>
      <c r="AC278" s="10">
        <f>IF(Q278="",0,IF(K278=1,VLOOKUP(Q278,'附件一之1-開班數'!$A$7:$V$66,7,FALSE),0))</f>
        <v>0</v>
      </c>
    </row>
    <row r="279" spans="1:29" x14ac:dyDescent="0.3">
      <c r="A279" s="128" t="str">
        <f t="shared" si="29"/>
        <v/>
      </c>
      <c r="B279" s="14"/>
      <c r="C279" s="14"/>
      <c r="D279" s="14"/>
      <c r="E279" s="14"/>
      <c r="F279" s="166"/>
      <c r="G279" s="173"/>
      <c r="H279" s="14"/>
      <c r="I279" s="14"/>
      <c r="J279" s="14"/>
      <c r="K279" s="166"/>
      <c r="L279" s="175"/>
      <c r="M279" s="171"/>
      <c r="N279" s="92"/>
      <c r="O279" s="92"/>
      <c r="P279" s="92"/>
      <c r="Q279" s="172"/>
      <c r="R279" s="176" t="str">
        <f>IFERROR(IF(COUNTIF(M279:Q279,M279)+COUNTIF(M279:Q279,N279)+COUNTIF(M279:Q279,O279)+COUNTIF(M279:Q279,P279)+COUNTIF(M279:Q279,Q279)-COUNT(M279:Q279)&lt;&gt;0,"學生班級重複",IF(COUNT(M279:Q279)=1,VLOOKUP(M279,'附件一之1-開班數'!$A$7:$B$66,2,0),IF(COUNT(M279:Q279)=2,VLOOKUP(M279,'附件一之1-開班數'!$A$7:$B$66,2,0)&amp;"、"&amp;VLOOKUP(N279,'附件一之1-開班數'!$A$7:$B$66,2,0),IF(COUNT(M279:Q279)=3,VLOOKUP(M279,'附件一之1-開班數'!$A$7:$B$66,2,0)&amp;"、"&amp;VLOOKUP(N279,'附件一之1-開班數'!$A$7:$B$66,2,0)&amp;"、"&amp;VLOOKUP(O279,'附件一之1-開班數'!$A$7:$B$66,2,0),IF(COUNT(M279:Q279)=4,VLOOKUP(M279,'附件一之1-開班數'!$A$7:$B$66,2,0)&amp;"、"&amp;VLOOKUP(N279,'附件一之1-開班數'!$A$7:$B$66,2,0)&amp;"、"&amp;VLOOKUP(O279,'附件一之1-開班數'!$A$7:$B$66,2,0)&amp;"、"&amp;VLOOKUP(P279,'附件一之1-開班數'!$A$7:$B$66,2,0),IF(COUNT(M279:Q279)=5,VLOOKUP(M279,'附件一之1-開班數'!$A$7:$B$66,2,0)&amp;"、"&amp;VLOOKUP(N279,'附件一之1-開班數'!$A$7:$B$66,2,0)&amp;"、"&amp;VLOOKUP(O279,'附件一之1-開班數'!$A$7:$B$66,2,0)&amp;"、"&amp;VLOOKUP(P279,'附件一之1-開班數'!$A$7:$B$66,2,0)&amp;"、"&amp;VLOOKUP(Q279,'附件一之1-開班數'!$A$7:$B$66,2,0),IF(D279="","","學生無班級"))))))),"有班級不存在,或跳格輸入")</f>
        <v/>
      </c>
      <c r="S279" s="10">
        <f t="shared" si="30"/>
        <v>1</v>
      </c>
      <c r="T279" s="10">
        <f t="shared" si="31"/>
        <v>1</v>
      </c>
      <c r="U279" s="10">
        <f t="shared" si="32"/>
        <v>1</v>
      </c>
      <c r="V279" s="10">
        <f t="shared" si="33"/>
        <v>1</v>
      </c>
      <c r="W279" s="10">
        <f t="shared" si="34"/>
        <v>3</v>
      </c>
      <c r="X279" s="10">
        <f t="shared" si="35"/>
        <v>3</v>
      </c>
      <c r="Y279" s="10">
        <f>IF(M279="",0,IF(K279=1,VLOOKUP(M279,'附件一之1-開班數'!$A$7:$V$66,7,FALSE),0))</f>
        <v>0</v>
      </c>
      <c r="Z279" s="10">
        <f>IF(N279="",0,IF(K279=1,VLOOKUP(N279,'附件一之1-開班數'!$A$7:$V$66,7,FALSE),0))</f>
        <v>0</v>
      </c>
      <c r="AA279" s="10">
        <f>IF(O279="",0,IF(K279=1,VLOOKUP(O279,'附件一之1-開班數'!$A$7:$V$66,7,FALSE),0))</f>
        <v>0</v>
      </c>
      <c r="AB279" s="10">
        <f>IF(P279="",0,IF(K279=1,VLOOKUP(P279,'附件一之1-開班數'!$A$7:$V$66,7,FALSE),0))</f>
        <v>0</v>
      </c>
      <c r="AC279" s="10">
        <f>IF(Q279="",0,IF(K279=1,VLOOKUP(Q279,'附件一之1-開班數'!$A$7:$V$66,7,FALSE),0))</f>
        <v>0</v>
      </c>
    </row>
    <row r="280" spans="1:29" x14ac:dyDescent="0.3">
      <c r="A280" s="128" t="str">
        <f t="shared" si="29"/>
        <v/>
      </c>
      <c r="B280" s="14"/>
      <c r="C280" s="14"/>
      <c r="D280" s="14"/>
      <c r="E280" s="14"/>
      <c r="F280" s="166"/>
      <c r="G280" s="173"/>
      <c r="H280" s="14"/>
      <c r="I280" s="14"/>
      <c r="J280" s="14"/>
      <c r="K280" s="166"/>
      <c r="L280" s="175"/>
      <c r="M280" s="171"/>
      <c r="N280" s="92"/>
      <c r="O280" s="92"/>
      <c r="P280" s="92"/>
      <c r="Q280" s="172"/>
      <c r="R280" s="176" t="str">
        <f>IFERROR(IF(COUNTIF(M280:Q280,M280)+COUNTIF(M280:Q280,N280)+COUNTIF(M280:Q280,O280)+COUNTIF(M280:Q280,P280)+COUNTIF(M280:Q280,Q280)-COUNT(M280:Q280)&lt;&gt;0,"學生班級重複",IF(COUNT(M280:Q280)=1,VLOOKUP(M280,'附件一之1-開班數'!$A$7:$B$66,2,0),IF(COUNT(M280:Q280)=2,VLOOKUP(M280,'附件一之1-開班數'!$A$7:$B$66,2,0)&amp;"、"&amp;VLOOKUP(N280,'附件一之1-開班數'!$A$7:$B$66,2,0),IF(COUNT(M280:Q280)=3,VLOOKUP(M280,'附件一之1-開班數'!$A$7:$B$66,2,0)&amp;"、"&amp;VLOOKUP(N280,'附件一之1-開班數'!$A$7:$B$66,2,0)&amp;"、"&amp;VLOOKUP(O280,'附件一之1-開班數'!$A$7:$B$66,2,0),IF(COUNT(M280:Q280)=4,VLOOKUP(M280,'附件一之1-開班數'!$A$7:$B$66,2,0)&amp;"、"&amp;VLOOKUP(N280,'附件一之1-開班數'!$A$7:$B$66,2,0)&amp;"、"&amp;VLOOKUP(O280,'附件一之1-開班數'!$A$7:$B$66,2,0)&amp;"、"&amp;VLOOKUP(P280,'附件一之1-開班數'!$A$7:$B$66,2,0),IF(COUNT(M280:Q280)=5,VLOOKUP(M280,'附件一之1-開班數'!$A$7:$B$66,2,0)&amp;"、"&amp;VLOOKUP(N280,'附件一之1-開班數'!$A$7:$B$66,2,0)&amp;"、"&amp;VLOOKUP(O280,'附件一之1-開班數'!$A$7:$B$66,2,0)&amp;"、"&amp;VLOOKUP(P280,'附件一之1-開班數'!$A$7:$B$66,2,0)&amp;"、"&amp;VLOOKUP(Q280,'附件一之1-開班數'!$A$7:$B$66,2,0),IF(D280="","","學生無班級"))))))),"有班級不存在,或跳格輸入")</f>
        <v/>
      </c>
      <c r="S280" s="10">
        <f t="shared" si="30"/>
        <v>1</v>
      </c>
      <c r="T280" s="10">
        <f t="shared" si="31"/>
        <v>1</v>
      </c>
      <c r="U280" s="10">
        <f t="shared" si="32"/>
        <v>1</v>
      </c>
      <c r="V280" s="10">
        <f t="shared" si="33"/>
        <v>1</v>
      </c>
      <c r="W280" s="10">
        <f t="shared" si="34"/>
        <v>3</v>
      </c>
      <c r="X280" s="10">
        <f t="shared" si="35"/>
        <v>3</v>
      </c>
      <c r="Y280" s="10">
        <f>IF(M280="",0,IF(K280=1,VLOOKUP(M280,'附件一之1-開班數'!$A$7:$V$66,7,FALSE),0))</f>
        <v>0</v>
      </c>
      <c r="Z280" s="10">
        <f>IF(N280="",0,IF(K280=1,VLOOKUP(N280,'附件一之1-開班數'!$A$7:$V$66,7,FALSE),0))</f>
        <v>0</v>
      </c>
      <c r="AA280" s="10">
        <f>IF(O280="",0,IF(K280=1,VLOOKUP(O280,'附件一之1-開班數'!$A$7:$V$66,7,FALSE),0))</f>
        <v>0</v>
      </c>
      <c r="AB280" s="10">
        <f>IF(P280="",0,IF(K280=1,VLOOKUP(P280,'附件一之1-開班數'!$A$7:$V$66,7,FALSE),0))</f>
        <v>0</v>
      </c>
      <c r="AC280" s="10">
        <f>IF(Q280="",0,IF(K280=1,VLOOKUP(Q280,'附件一之1-開班數'!$A$7:$V$66,7,FALSE),0))</f>
        <v>0</v>
      </c>
    </row>
    <row r="281" spans="1:29" x14ac:dyDescent="0.3">
      <c r="A281" s="128" t="str">
        <f t="shared" si="29"/>
        <v/>
      </c>
      <c r="B281" s="14"/>
      <c r="C281" s="14"/>
      <c r="D281" s="14"/>
      <c r="E281" s="14"/>
      <c r="F281" s="166"/>
      <c r="G281" s="173"/>
      <c r="H281" s="14"/>
      <c r="I281" s="14"/>
      <c r="J281" s="14"/>
      <c r="K281" s="166"/>
      <c r="L281" s="175"/>
      <c r="M281" s="171"/>
      <c r="N281" s="92"/>
      <c r="O281" s="92"/>
      <c r="P281" s="92"/>
      <c r="Q281" s="172"/>
      <c r="R281" s="176" t="str">
        <f>IFERROR(IF(COUNTIF(M281:Q281,M281)+COUNTIF(M281:Q281,N281)+COUNTIF(M281:Q281,O281)+COUNTIF(M281:Q281,P281)+COUNTIF(M281:Q281,Q281)-COUNT(M281:Q281)&lt;&gt;0,"學生班級重複",IF(COUNT(M281:Q281)=1,VLOOKUP(M281,'附件一之1-開班數'!$A$7:$B$66,2,0),IF(COUNT(M281:Q281)=2,VLOOKUP(M281,'附件一之1-開班數'!$A$7:$B$66,2,0)&amp;"、"&amp;VLOOKUP(N281,'附件一之1-開班數'!$A$7:$B$66,2,0),IF(COUNT(M281:Q281)=3,VLOOKUP(M281,'附件一之1-開班數'!$A$7:$B$66,2,0)&amp;"、"&amp;VLOOKUP(N281,'附件一之1-開班數'!$A$7:$B$66,2,0)&amp;"、"&amp;VLOOKUP(O281,'附件一之1-開班數'!$A$7:$B$66,2,0),IF(COUNT(M281:Q281)=4,VLOOKUP(M281,'附件一之1-開班數'!$A$7:$B$66,2,0)&amp;"、"&amp;VLOOKUP(N281,'附件一之1-開班數'!$A$7:$B$66,2,0)&amp;"、"&amp;VLOOKUP(O281,'附件一之1-開班數'!$A$7:$B$66,2,0)&amp;"、"&amp;VLOOKUP(P281,'附件一之1-開班數'!$A$7:$B$66,2,0),IF(COUNT(M281:Q281)=5,VLOOKUP(M281,'附件一之1-開班數'!$A$7:$B$66,2,0)&amp;"、"&amp;VLOOKUP(N281,'附件一之1-開班數'!$A$7:$B$66,2,0)&amp;"、"&amp;VLOOKUP(O281,'附件一之1-開班數'!$A$7:$B$66,2,0)&amp;"、"&amp;VLOOKUP(P281,'附件一之1-開班數'!$A$7:$B$66,2,0)&amp;"、"&amp;VLOOKUP(Q281,'附件一之1-開班數'!$A$7:$B$66,2,0),IF(D281="","","學生無班級"))))))),"有班級不存在,或跳格輸入")</f>
        <v/>
      </c>
      <c r="S281" s="10">
        <f t="shared" si="30"/>
        <v>1</v>
      </c>
      <c r="T281" s="10">
        <f t="shared" si="31"/>
        <v>1</v>
      </c>
      <c r="U281" s="10">
        <f t="shared" si="32"/>
        <v>1</v>
      </c>
      <c r="V281" s="10">
        <f t="shared" si="33"/>
        <v>1</v>
      </c>
      <c r="W281" s="10">
        <f t="shared" si="34"/>
        <v>3</v>
      </c>
      <c r="X281" s="10">
        <f t="shared" si="35"/>
        <v>3</v>
      </c>
      <c r="Y281" s="10">
        <f>IF(M281="",0,IF(K281=1,VLOOKUP(M281,'附件一之1-開班數'!$A$7:$V$66,7,FALSE),0))</f>
        <v>0</v>
      </c>
      <c r="Z281" s="10">
        <f>IF(N281="",0,IF(K281=1,VLOOKUP(N281,'附件一之1-開班數'!$A$7:$V$66,7,FALSE),0))</f>
        <v>0</v>
      </c>
      <c r="AA281" s="10">
        <f>IF(O281="",0,IF(K281=1,VLOOKUP(O281,'附件一之1-開班數'!$A$7:$V$66,7,FALSE),0))</f>
        <v>0</v>
      </c>
      <c r="AB281" s="10">
        <f>IF(P281="",0,IF(K281=1,VLOOKUP(P281,'附件一之1-開班數'!$A$7:$V$66,7,FALSE),0))</f>
        <v>0</v>
      </c>
      <c r="AC281" s="10">
        <f>IF(Q281="",0,IF(K281=1,VLOOKUP(Q281,'附件一之1-開班數'!$A$7:$V$66,7,FALSE),0))</f>
        <v>0</v>
      </c>
    </row>
    <row r="282" spans="1:29" x14ac:dyDescent="0.3">
      <c r="A282" s="128" t="str">
        <f t="shared" si="29"/>
        <v/>
      </c>
      <c r="B282" s="14"/>
      <c r="C282" s="14"/>
      <c r="D282" s="14"/>
      <c r="E282" s="14"/>
      <c r="F282" s="166"/>
      <c r="G282" s="173"/>
      <c r="H282" s="14"/>
      <c r="I282" s="14"/>
      <c r="J282" s="14"/>
      <c r="K282" s="166"/>
      <c r="L282" s="175"/>
      <c r="M282" s="171"/>
      <c r="N282" s="92"/>
      <c r="O282" s="92"/>
      <c r="P282" s="92"/>
      <c r="Q282" s="172"/>
      <c r="R282" s="176" t="str">
        <f>IFERROR(IF(COUNTIF(M282:Q282,M282)+COUNTIF(M282:Q282,N282)+COUNTIF(M282:Q282,O282)+COUNTIF(M282:Q282,P282)+COUNTIF(M282:Q282,Q282)-COUNT(M282:Q282)&lt;&gt;0,"學生班級重複",IF(COUNT(M282:Q282)=1,VLOOKUP(M282,'附件一之1-開班數'!$A$7:$B$66,2,0),IF(COUNT(M282:Q282)=2,VLOOKUP(M282,'附件一之1-開班數'!$A$7:$B$66,2,0)&amp;"、"&amp;VLOOKUP(N282,'附件一之1-開班數'!$A$7:$B$66,2,0),IF(COUNT(M282:Q282)=3,VLOOKUP(M282,'附件一之1-開班數'!$A$7:$B$66,2,0)&amp;"、"&amp;VLOOKUP(N282,'附件一之1-開班數'!$A$7:$B$66,2,0)&amp;"、"&amp;VLOOKUP(O282,'附件一之1-開班數'!$A$7:$B$66,2,0),IF(COUNT(M282:Q282)=4,VLOOKUP(M282,'附件一之1-開班數'!$A$7:$B$66,2,0)&amp;"、"&amp;VLOOKUP(N282,'附件一之1-開班數'!$A$7:$B$66,2,0)&amp;"、"&amp;VLOOKUP(O282,'附件一之1-開班數'!$A$7:$B$66,2,0)&amp;"、"&amp;VLOOKUP(P282,'附件一之1-開班數'!$A$7:$B$66,2,0),IF(COUNT(M282:Q282)=5,VLOOKUP(M282,'附件一之1-開班數'!$A$7:$B$66,2,0)&amp;"、"&amp;VLOOKUP(N282,'附件一之1-開班數'!$A$7:$B$66,2,0)&amp;"、"&amp;VLOOKUP(O282,'附件一之1-開班數'!$A$7:$B$66,2,0)&amp;"、"&amp;VLOOKUP(P282,'附件一之1-開班數'!$A$7:$B$66,2,0)&amp;"、"&amp;VLOOKUP(Q282,'附件一之1-開班數'!$A$7:$B$66,2,0),IF(D282="","","學生無班級"))))))),"有班級不存在,或跳格輸入")</f>
        <v/>
      </c>
      <c r="S282" s="10">
        <f t="shared" si="30"/>
        <v>1</v>
      </c>
      <c r="T282" s="10">
        <f t="shared" si="31"/>
        <v>1</v>
      </c>
      <c r="U282" s="10">
        <f t="shared" si="32"/>
        <v>1</v>
      </c>
      <c r="V282" s="10">
        <f t="shared" si="33"/>
        <v>1</v>
      </c>
      <c r="W282" s="10">
        <f t="shared" si="34"/>
        <v>3</v>
      </c>
      <c r="X282" s="10">
        <f t="shared" si="35"/>
        <v>3</v>
      </c>
      <c r="Y282" s="10">
        <f>IF(M282="",0,IF(K282=1,VLOOKUP(M282,'附件一之1-開班數'!$A$7:$V$66,7,FALSE),0))</f>
        <v>0</v>
      </c>
      <c r="Z282" s="10">
        <f>IF(N282="",0,IF(K282=1,VLOOKUP(N282,'附件一之1-開班數'!$A$7:$V$66,7,FALSE),0))</f>
        <v>0</v>
      </c>
      <c r="AA282" s="10">
        <f>IF(O282="",0,IF(K282=1,VLOOKUP(O282,'附件一之1-開班數'!$A$7:$V$66,7,FALSE),0))</f>
        <v>0</v>
      </c>
      <c r="AB282" s="10">
        <f>IF(P282="",0,IF(K282=1,VLOOKUP(P282,'附件一之1-開班數'!$A$7:$V$66,7,FALSE),0))</f>
        <v>0</v>
      </c>
      <c r="AC282" s="10">
        <f>IF(Q282="",0,IF(K282=1,VLOOKUP(Q282,'附件一之1-開班數'!$A$7:$V$66,7,FALSE),0))</f>
        <v>0</v>
      </c>
    </row>
    <row r="283" spans="1:29" x14ac:dyDescent="0.3">
      <c r="A283" s="128" t="str">
        <f t="shared" si="29"/>
        <v/>
      </c>
      <c r="B283" s="14"/>
      <c r="C283" s="14"/>
      <c r="D283" s="14"/>
      <c r="E283" s="14"/>
      <c r="F283" s="166"/>
      <c r="G283" s="173"/>
      <c r="H283" s="14"/>
      <c r="I283" s="14"/>
      <c r="J283" s="14"/>
      <c r="K283" s="166"/>
      <c r="L283" s="175"/>
      <c r="M283" s="171"/>
      <c r="N283" s="92"/>
      <c r="O283" s="92"/>
      <c r="P283" s="92"/>
      <c r="Q283" s="172"/>
      <c r="R283" s="176" t="str">
        <f>IFERROR(IF(COUNTIF(M283:Q283,M283)+COUNTIF(M283:Q283,N283)+COUNTIF(M283:Q283,O283)+COUNTIF(M283:Q283,P283)+COUNTIF(M283:Q283,Q283)-COUNT(M283:Q283)&lt;&gt;0,"學生班級重複",IF(COUNT(M283:Q283)=1,VLOOKUP(M283,'附件一之1-開班數'!$A$7:$B$66,2,0),IF(COUNT(M283:Q283)=2,VLOOKUP(M283,'附件一之1-開班數'!$A$7:$B$66,2,0)&amp;"、"&amp;VLOOKUP(N283,'附件一之1-開班數'!$A$7:$B$66,2,0),IF(COUNT(M283:Q283)=3,VLOOKUP(M283,'附件一之1-開班數'!$A$7:$B$66,2,0)&amp;"、"&amp;VLOOKUP(N283,'附件一之1-開班數'!$A$7:$B$66,2,0)&amp;"、"&amp;VLOOKUP(O283,'附件一之1-開班數'!$A$7:$B$66,2,0),IF(COUNT(M283:Q283)=4,VLOOKUP(M283,'附件一之1-開班數'!$A$7:$B$66,2,0)&amp;"、"&amp;VLOOKUP(N283,'附件一之1-開班數'!$A$7:$B$66,2,0)&amp;"、"&amp;VLOOKUP(O283,'附件一之1-開班數'!$A$7:$B$66,2,0)&amp;"、"&amp;VLOOKUP(P283,'附件一之1-開班數'!$A$7:$B$66,2,0),IF(COUNT(M283:Q283)=5,VLOOKUP(M283,'附件一之1-開班數'!$A$7:$B$66,2,0)&amp;"、"&amp;VLOOKUP(N283,'附件一之1-開班數'!$A$7:$B$66,2,0)&amp;"、"&amp;VLOOKUP(O283,'附件一之1-開班數'!$A$7:$B$66,2,0)&amp;"、"&amp;VLOOKUP(P283,'附件一之1-開班數'!$A$7:$B$66,2,0)&amp;"、"&amp;VLOOKUP(Q283,'附件一之1-開班數'!$A$7:$B$66,2,0),IF(D283="","","學生無班級"))))))),"有班級不存在,或跳格輸入")</f>
        <v/>
      </c>
      <c r="S283" s="10">
        <f t="shared" si="30"/>
        <v>1</v>
      </c>
      <c r="T283" s="10">
        <f t="shared" si="31"/>
        <v>1</v>
      </c>
      <c r="U283" s="10">
        <f t="shared" si="32"/>
        <v>1</v>
      </c>
      <c r="V283" s="10">
        <f t="shared" si="33"/>
        <v>1</v>
      </c>
      <c r="W283" s="10">
        <f t="shared" si="34"/>
        <v>3</v>
      </c>
      <c r="X283" s="10">
        <f t="shared" si="35"/>
        <v>3</v>
      </c>
      <c r="Y283" s="10">
        <f>IF(M283="",0,IF(K283=1,VLOOKUP(M283,'附件一之1-開班數'!$A$7:$V$66,7,FALSE),0))</f>
        <v>0</v>
      </c>
      <c r="Z283" s="10">
        <f>IF(N283="",0,IF(K283=1,VLOOKUP(N283,'附件一之1-開班數'!$A$7:$V$66,7,FALSE),0))</f>
        <v>0</v>
      </c>
      <c r="AA283" s="10">
        <f>IF(O283="",0,IF(K283=1,VLOOKUP(O283,'附件一之1-開班數'!$A$7:$V$66,7,FALSE),0))</f>
        <v>0</v>
      </c>
      <c r="AB283" s="10">
        <f>IF(P283="",0,IF(K283=1,VLOOKUP(P283,'附件一之1-開班數'!$A$7:$V$66,7,FALSE),0))</f>
        <v>0</v>
      </c>
      <c r="AC283" s="10">
        <f>IF(Q283="",0,IF(K283=1,VLOOKUP(Q283,'附件一之1-開班數'!$A$7:$V$66,7,FALSE),0))</f>
        <v>0</v>
      </c>
    </row>
    <row r="284" spans="1:29" x14ac:dyDescent="0.3">
      <c r="A284" s="128" t="str">
        <f t="shared" si="29"/>
        <v/>
      </c>
      <c r="B284" s="14"/>
      <c r="C284" s="14"/>
      <c r="D284" s="14"/>
      <c r="E284" s="14"/>
      <c r="F284" s="166"/>
      <c r="G284" s="173"/>
      <c r="H284" s="14"/>
      <c r="I284" s="14"/>
      <c r="J284" s="14"/>
      <c r="K284" s="166"/>
      <c r="L284" s="175"/>
      <c r="M284" s="171"/>
      <c r="N284" s="92"/>
      <c r="O284" s="92"/>
      <c r="P284" s="92"/>
      <c r="Q284" s="172"/>
      <c r="R284" s="176" t="str">
        <f>IFERROR(IF(COUNTIF(M284:Q284,M284)+COUNTIF(M284:Q284,N284)+COUNTIF(M284:Q284,O284)+COUNTIF(M284:Q284,P284)+COUNTIF(M284:Q284,Q284)-COUNT(M284:Q284)&lt;&gt;0,"學生班級重複",IF(COUNT(M284:Q284)=1,VLOOKUP(M284,'附件一之1-開班數'!$A$7:$B$66,2,0),IF(COUNT(M284:Q284)=2,VLOOKUP(M284,'附件一之1-開班數'!$A$7:$B$66,2,0)&amp;"、"&amp;VLOOKUP(N284,'附件一之1-開班數'!$A$7:$B$66,2,0),IF(COUNT(M284:Q284)=3,VLOOKUP(M284,'附件一之1-開班數'!$A$7:$B$66,2,0)&amp;"、"&amp;VLOOKUP(N284,'附件一之1-開班數'!$A$7:$B$66,2,0)&amp;"、"&amp;VLOOKUP(O284,'附件一之1-開班數'!$A$7:$B$66,2,0),IF(COUNT(M284:Q284)=4,VLOOKUP(M284,'附件一之1-開班數'!$A$7:$B$66,2,0)&amp;"、"&amp;VLOOKUP(N284,'附件一之1-開班數'!$A$7:$B$66,2,0)&amp;"、"&amp;VLOOKUP(O284,'附件一之1-開班數'!$A$7:$B$66,2,0)&amp;"、"&amp;VLOOKUP(P284,'附件一之1-開班數'!$A$7:$B$66,2,0),IF(COUNT(M284:Q284)=5,VLOOKUP(M284,'附件一之1-開班數'!$A$7:$B$66,2,0)&amp;"、"&amp;VLOOKUP(N284,'附件一之1-開班數'!$A$7:$B$66,2,0)&amp;"、"&amp;VLOOKUP(O284,'附件一之1-開班數'!$A$7:$B$66,2,0)&amp;"、"&amp;VLOOKUP(P284,'附件一之1-開班數'!$A$7:$B$66,2,0)&amp;"、"&amp;VLOOKUP(Q284,'附件一之1-開班數'!$A$7:$B$66,2,0),IF(D284="","","學生無班級"))))))),"有班級不存在,或跳格輸入")</f>
        <v/>
      </c>
      <c r="S284" s="10">
        <f t="shared" si="30"/>
        <v>1</v>
      </c>
      <c r="T284" s="10">
        <f t="shared" si="31"/>
        <v>1</v>
      </c>
      <c r="U284" s="10">
        <f t="shared" si="32"/>
        <v>1</v>
      </c>
      <c r="V284" s="10">
        <f t="shared" si="33"/>
        <v>1</v>
      </c>
      <c r="W284" s="10">
        <f t="shared" si="34"/>
        <v>3</v>
      </c>
      <c r="X284" s="10">
        <f t="shared" si="35"/>
        <v>3</v>
      </c>
      <c r="Y284" s="10">
        <f>IF(M284="",0,IF(K284=1,VLOOKUP(M284,'附件一之1-開班數'!$A$7:$V$66,7,FALSE),0))</f>
        <v>0</v>
      </c>
      <c r="Z284" s="10">
        <f>IF(N284="",0,IF(K284=1,VLOOKUP(N284,'附件一之1-開班數'!$A$7:$V$66,7,FALSE),0))</f>
        <v>0</v>
      </c>
      <c r="AA284" s="10">
        <f>IF(O284="",0,IF(K284=1,VLOOKUP(O284,'附件一之1-開班數'!$A$7:$V$66,7,FALSE),0))</f>
        <v>0</v>
      </c>
      <c r="AB284" s="10">
        <f>IF(P284="",0,IF(K284=1,VLOOKUP(P284,'附件一之1-開班數'!$A$7:$V$66,7,FALSE),0))</f>
        <v>0</v>
      </c>
      <c r="AC284" s="10">
        <f>IF(Q284="",0,IF(K284=1,VLOOKUP(Q284,'附件一之1-開班數'!$A$7:$V$66,7,FALSE),0))</f>
        <v>0</v>
      </c>
    </row>
    <row r="285" spans="1:29" x14ac:dyDescent="0.3">
      <c r="A285" s="128" t="str">
        <f t="shared" si="29"/>
        <v/>
      </c>
      <c r="B285" s="14"/>
      <c r="C285" s="14"/>
      <c r="D285" s="14"/>
      <c r="E285" s="14"/>
      <c r="F285" s="166"/>
      <c r="G285" s="173"/>
      <c r="H285" s="14"/>
      <c r="I285" s="14"/>
      <c r="J285" s="14"/>
      <c r="K285" s="166"/>
      <c r="L285" s="175"/>
      <c r="M285" s="171"/>
      <c r="N285" s="92"/>
      <c r="O285" s="92"/>
      <c r="P285" s="92"/>
      <c r="Q285" s="172"/>
      <c r="R285" s="176" t="str">
        <f>IFERROR(IF(COUNTIF(M285:Q285,M285)+COUNTIF(M285:Q285,N285)+COUNTIF(M285:Q285,O285)+COUNTIF(M285:Q285,P285)+COUNTIF(M285:Q285,Q285)-COUNT(M285:Q285)&lt;&gt;0,"學生班級重複",IF(COUNT(M285:Q285)=1,VLOOKUP(M285,'附件一之1-開班數'!$A$7:$B$66,2,0),IF(COUNT(M285:Q285)=2,VLOOKUP(M285,'附件一之1-開班數'!$A$7:$B$66,2,0)&amp;"、"&amp;VLOOKUP(N285,'附件一之1-開班數'!$A$7:$B$66,2,0),IF(COUNT(M285:Q285)=3,VLOOKUP(M285,'附件一之1-開班數'!$A$7:$B$66,2,0)&amp;"、"&amp;VLOOKUP(N285,'附件一之1-開班數'!$A$7:$B$66,2,0)&amp;"、"&amp;VLOOKUP(O285,'附件一之1-開班數'!$A$7:$B$66,2,0),IF(COUNT(M285:Q285)=4,VLOOKUP(M285,'附件一之1-開班數'!$A$7:$B$66,2,0)&amp;"、"&amp;VLOOKUP(N285,'附件一之1-開班數'!$A$7:$B$66,2,0)&amp;"、"&amp;VLOOKUP(O285,'附件一之1-開班數'!$A$7:$B$66,2,0)&amp;"、"&amp;VLOOKUP(P285,'附件一之1-開班數'!$A$7:$B$66,2,0),IF(COUNT(M285:Q285)=5,VLOOKUP(M285,'附件一之1-開班數'!$A$7:$B$66,2,0)&amp;"、"&amp;VLOOKUP(N285,'附件一之1-開班數'!$A$7:$B$66,2,0)&amp;"、"&amp;VLOOKUP(O285,'附件一之1-開班數'!$A$7:$B$66,2,0)&amp;"、"&amp;VLOOKUP(P285,'附件一之1-開班數'!$A$7:$B$66,2,0)&amp;"、"&amp;VLOOKUP(Q285,'附件一之1-開班數'!$A$7:$B$66,2,0),IF(D285="","","學生無班級"))))))),"有班級不存在,或跳格輸入")</f>
        <v/>
      </c>
      <c r="S285" s="10">
        <f t="shared" si="30"/>
        <v>1</v>
      </c>
      <c r="T285" s="10">
        <f t="shared" si="31"/>
        <v>1</v>
      </c>
      <c r="U285" s="10">
        <f t="shared" si="32"/>
        <v>1</v>
      </c>
      <c r="V285" s="10">
        <f t="shared" si="33"/>
        <v>1</v>
      </c>
      <c r="W285" s="10">
        <f t="shared" si="34"/>
        <v>3</v>
      </c>
      <c r="X285" s="10">
        <f t="shared" si="35"/>
        <v>3</v>
      </c>
      <c r="Y285" s="10">
        <f>IF(M285="",0,IF(K285=1,VLOOKUP(M285,'附件一之1-開班數'!$A$7:$V$66,7,FALSE),0))</f>
        <v>0</v>
      </c>
      <c r="Z285" s="10">
        <f>IF(N285="",0,IF(K285=1,VLOOKUP(N285,'附件一之1-開班數'!$A$7:$V$66,7,FALSE),0))</f>
        <v>0</v>
      </c>
      <c r="AA285" s="10">
        <f>IF(O285="",0,IF(K285=1,VLOOKUP(O285,'附件一之1-開班數'!$A$7:$V$66,7,FALSE),0))</f>
        <v>0</v>
      </c>
      <c r="AB285" s="10">
        <f>IF(P285="",0,IF(K285=1,VLOOKUP(P285,'附件一之1-開班數'!$A$7:$V$66,7,FALSE),0))</f>
        <v>0</v>
      </c>
      <c r="AC285" s="10">
        <f>IF(Q285="",0,IF(K285=1,VLOOKUP(Q285,'附件一之1-開班數'!$A$7:$V$66,7,FALSE),0))</f>
        <v>0</v>
      </c>
    </row>
    <row r="286" spans="1:29" x14ac:dyDescent="0.3">
      <c r="A286" s="128" t="str">
        <f t="shared" si="29"/>
        <v/>
      </c>
      <c r="B286" s="14"/>
      <c r="C286" s="14"/>
      <c r="D286" s="14"/>
      <c r="E286" s="14"/>
      <c r="F286" s="166"/>
      <c r="G286" s="173"/>
      <c r="H286" s="14"/>
      <c r="I286" s="14"/>
      <c r="J286" s="14"/>
      <c r="K286" s="166"/>
      <c r="L286" s="175"/>
      <c r="M286" s="171"/>
      <c r="N286" s="92"/>
      <c r="O286" s="92"/>
      <c r="P286" s="92"/>
      <c r="Q286" s="172"/>
      <c r="R286" s="176" t="str">
        <f>IFERROR(IF(COUNTIF(M286:Q286,M286)+COUNTIF(M286:Q286,N286)+COUNTIF(M286:Q286,O286)+COUNTIF(M286:Q286,P286)+COUNTIF(M286:Q286,Q286)-COUNT(M286:Q286)&lt;&gt;0,"學生班級重複",IF(COUNT(M286:Q286)=1,VLOOKUP(M286,'附件一之1-開班數'!$A$7:$B$66,2,0),IF(COUNT(M286:Q286)=2,VLOOKUP(M286,'附件一之1-開班數'!$A$7:$B$66,2,0)&amp;"、"&amp;VLOOKUP(N286,'附件一之1-開班數'!$A$7:$B$66,2,0),IF(COUNT(M286:Q286)=3,VLOOKUP(M286,'附件一之1-開班數'!$A$7:$B$66,2,0)&amp;"、"&amp;VLOOKUP(N286,'附件一之1-開班數'!$A$7:$B$66,2,0)&amp;"、"&amp;VLOOKUP(O286,'附件一之1-開班數'!$A$7:$B$66,2,0),IF(COUNT(M286:Q286)=4,VLOOKUP(M286,'附件一之1-開班數'!$A$7:$B$66,2,0)&amp;"、"&amp;VLOOKUP(N286,'附件一之1-開班數'!$A$7:$B$66,2,0)&amp;"、"&amp;VLOOKUP(O286,'附件一之1-開班數'!$A$7:$B$66,2,0)&amp;"、"&amp;VLOOKUP(P286,'附件一之1-開班數'!$A$7:$B$66,2,0),IF(COUNT(M286:Q286)=5,VLOOKUP(M286,'附件一之1-開班數'!$A$7:$B$66,2,0)&amp;"、"&amp;VLOOKUP(N286,'附件一之1-開班數'!$A$7:$B$66,2,0)&amp;"、"&amp;VLOOKUP(O286,'附件一之1-開班數'!$A$7:$B$66,2,0)&amp;"、"&amp;VLOOKUP(P286,'附件一之1-開班數'!$A$7:$B$66,2,0)&amp;"、"&amp;VLOOKUP(Q286,'附件一之1-開班數'!$A$7:$B$66,2,0),IF(D286="","","學生無班級"))))))),"有班級不存在,或跳格輸入")</f>
        <v/>
      </c>
      <c r="S286" s="10">
        <f t="shared" si="30"/>
        <v>1</v>
      </c>
      <c r="T286" s="10">
        <f t="shared" si="31"/>
        <v>1</v>
      </c>
      <c r="U286" s="10">
        <f t="shared" si="32"/>
        <v>1</v>
      </c>
      <c r="V286" s="10">
        <f t="shared" si="33"/>
        <v>1</v>
      </c>
      <c r="W286" s="10">
        <f t="shared" si="34"/>
        <v>3</v>
      </c>
      <c r="X286" s="10">
        <f t="shared" si="35"/>
        <v>3</v>
      </c>
      <c r="Y286" s="10">
        <f>IF(M286="",0,IF(K286=1,VLOOKUP(M286,'附件一之1-開班數'!$A$7:$V$66,7,FALSE),0))</f>
        <v>0</v>
      </c>
      <c r="Z286" s="10">
        <f>IF(N286="",0,IF(K286=1,VLOOKUP(N286,'附件一之1-開班數'!$A$7:$V$66,7,FALSE),0))</f>
        <v>0</v>
      </c>
      <c r="AA286" s="10">
        <f>IF(O286="",0,IF(K286=1,VLOOKUP(O286,'附件一之1-開班數'!$A$7:$V$66,7,FALSE),0))</f>
        <v>0</v>
      </c>
      <c r="AB286" s="10">
        <f>IF(P286="",0,IF(K286=1,VLOOKUP(P286,'附件一之1-開班數'!$A$7:$V$66,7,FALSE),0))</f>
        <v>0</v>
      </c>
      <c r="AC286" s="10">
        <f>IF(Q286="",0,IF(K286=1,VLOOKUP(Q286,'附件一之1-開班數'!$A$7:$V$66,7,FALSE),0))</f>
        <v>0</v>
      </c>
    </row>
    <row r="287" spans="1:29" x14ac:dyDescent="0.3">
      <c r="A287" s="128" t="str">
        <f t="shared" si="29"/>
        <v/>
      </c>
      <c r="B287" s="14"/>
      <c r="C287" s="14"/>
      <c r="D287" s="14"/>
      <c r="E287" s="14"/>
      <c r="F287" s="166"/>
      <c r="G287" s="173"/>
      <c r="H287" s="14"/>
      <c r="I287" s="14"/>
      <c r="J287" s="14"/>
      <c r="K287" s="166"/>
      <c r="L287" s="175"/>
      <c r="M287" s="171"/>
      <c r="N287" s="92"/>
      <c r="O287" s="92"/>
      <c r="P287" s="92"/>
      <c r="Q287" s="172"/>
      <c r="R287" s="176" t="str">
        <f>IFERROR(IF(COUNTIF(M287:Q287,M287)+COUNTIF(M287:Q287,N287)+COUNTIF(M287:Q287,O287)+COUNTIF(M287:Q287,P287)+COUNTIF(M287:Q287,Q287)-COUNT(M287:Q287)&lt;&gt;0,"學生班級重複",IF(COUNT(M287:Q287)=1,VLOOKUP(M287,'附件一之1-開班數'!$A$7:$B$66,2,0),IF(COUNT(M287:Q287)=2,VLOOKUP(M287,'附件一之1-開班數'!$A$7:$B$66,2,0)&amp;"、"&amp;VLOOKUP(N287,'附件一之1-開班數'!$A$7:$B$66,2,0),IF(COUNT(M287:Q287)=3,VLOOKUP(M287,'附件一之1-開班數'!$A$7:$B$66,2,0)&amp;"、"&amp;VLOOKUP(N287,'附件一之1-開班數'!$A$7:$B$66,2,0)&amp;"、"&amp;VLOOKUP(O287,'附件一之1-開班數'!$A$7:$B$66,2,0),IF(COUNT(M287:Q287)=4,VLOOKUP(M287,'附件一之1-開班數'!$A$7:$B$66,2,0)&amp;"、"&amp;VLOOKUP(N287,'附件一之1-開班數'!$A$7:$B$66,2,0)&amp;"、"&amp;VLOOKUP(O287,'附件一之1-開班數'!$A$7:$B$66,2,0)&amp;"、"&amp;VLOOKUP(P287,'附件一之1-開班數'!$A$7:$B$66,2,0),IF(COUNT(M287:Q287)=5,VLOOKUP(M287,'附件一之1-開班數'!$A$7:$B$66,2,0)&amp;"、"&amp;VLOOKUP(N287,'附件一之1-開班數'!$A$7:$B$66,2,0)&amp;"、"&amp;VLOOKUP(O287,'附件一之1-開班數'!$A$7:$B$66,2,0)&amp;"、"&amp;VLOOKUP(P287,'附件一之1-開班數'!$A$7:$B$66,2,0)&amp;"、"&amp;VLOOKUP(Q287,'附件一之1-開班數'!$A$7:$B$66,2,0),IF(D287="","","學生無班級"))))))),"有班級不存在,或跳格輸入")</f>
        <v/>
      </c>
      <c r="S287" s="10">
        <f t="shared" si="30"/>
        <v>1</v>
      </c>
      <c r="T287" s="10">
        <f t="shared" si="31"/>
        <v>1</v>
      </c>
      <c r="U287" s="10">
        <f t="shared" si="32"/>
        <v>1</v>
      </c>
      <c r="V287" s="10">
        <f t="shared" si="33"/>
        <v>1</v>
      </c>
      <c r="W287" s="10">
        <f t="shared" si="34"/>
        <v>3</v>
      </c>
      <c r="X287" s="10">
        <f t="shared" si="35"/>
        <v>3</v>
      </c>
      <c r="Y287" s="10">
        <f>IF(M287="",0,IF(K287=1,VLOOKUP(M287,'附件一之1-開班數'!$A$7:$V$66,7,FALSE),0))</f>
        <v>0</v>
      </c>
      <c r="Z287" s="10">
        <f>IF(N287="",0,IF(K287=1,VLOOKUP(N287,'附件一之1-開班數'!$A$7:$V$66,7,FALSE),0))</f>
        <v>0</v>
      </c>
      <c r="AA287" s="10">
        <f>IF(O287="",0,IF(K287=1,VLOOKUP(O287,'附件一之1-開班數'!$A$7:$V$66,7,FALSE),0))</f>
        <v>0</v>
      </c>
      <c r="AB287" s="10">
        <f>IF(P287="",0,IF(K287=1,VLOOKUP(P287,'附件一之1-開班數'!$A$7:$V$66,7,FALSE),0))</f>
        <v>0</v>
      </c>
      <c r="AC287" s="10">
        <f>IF(Q287="",0,IF(K287=1,VLOOKUP(Q287,'附件一之1-開班數'!$A$7:$V$66,7,FALSE),0))</f>
        <v>0</v>
      </c>
    </row>
    <row r="288" spans="1:29" x14ac:dyDescent="0.3">
      <c r="A288" s="128" t="str">
        <f t="shared" si="29"/>
        <v/>
      </c>
      <c r="B288" s="14"/>
      <c r="C288" s="14"/>
      <c r="D288" s="14"/>
      <c r="E288" s="14"/>
      <c r="F288" s="166"/>
      <c r="G288" s="173"/>
      <c r="H288" s="14"/>
      <c r="I288" s="14"/>
      <c r="J288" s="14"/>
      <c r="K288" s="166"/>
      <c r="L288" s="175"/>
      <c r="M288" s="171"/>
      <c r="N288" s="92"/>
      <c r="O288" s="92"/>
      <c r="P288" s="92"/>
      <c r="Q288" s="172"/>
      <c r="R288" s="176" t="str">
        <f>IFERROR(IF(COUNTIF(M288:Q288,M288)+COUNTIF(M288:Q288,N288)+COUNTIF(M288:Q288,O288)+COUNTIF(M288:Q288,P288)+COUNTIF(M288:Q288,Q288)-COUNT(M288:Q288)&lt;&gt;0,"學生班級重複",IF(COUNT(M288:Q288)=1,VLOOKUP(M288,'附件一之1-開班數'!$A$7:$B$66,2,0),IF(COUNT(M288:Q288)=2,VLOOKUP(M288,'附件一之1-開班數'!$A$7:$B$66,2,0)&amp;"、"&amp;VLOOKUP(N288,'附件一之1-開班數'!$A$7:$B$66,2,0),IF(COUNT(M288:Q288)=3,VLOOKUP(M288,'附件一之1-開班數'!$A$7:$B$66,2,0)&amp;"、"&amp;VLOOKUP(N288,'附件一之1-開班數'!$A$7:$B$66,2,0)&amp;"、"&amp;VLOOKUP(O288,'附件一之1-開班數'!$A$7:$B$66,2,0),IF(COUNT(M288:Q288)=4,VLOOKUP(M288,'附件一之1-開班數'!$A$7:$B$66,2,0)&amp;"、"&amp;VLOOKUP(N288,'附件一之1-開班數'!$A$7:$B$66,2,0)&amp;"、"&amp;VLOOKUP(O288,'附件一之1-開班數'!$A$7:$B$66,2,0)&amp;"、"&amp;VLOOKUP(P288,'附件一之1-開班數'!$A$7:$B$66,2,0),IF(COUNT(M288:Q288)=5,VLOOKUP(M288,'附件一之1-開班數'!$A$7:$B$66,2,0)&amp;"、"&amp;VLOOKUP(N288,'附件一之1-開班數'!$A$7:$B$66,2,0)&amp;"、"&amp;VLOOKUP(O288,'附件一之1-開班數'!$A$7:$B$66,2,0)&amp;"、"&amp;VLOOKUP(P288,'附件一之1-開班數'!$A$7:$B$66,2,0)&amp;"、"&amp;VLOOKUP(Q288,'附件一之1-開班數'!$A$7:$B$66,2,0),IF(D288="","","學生無班級"))))))),"有班級不存在,或跳格輸入")</f>
        <v/>
      </c>
      <c r="S288" s="10">
        <f t="shared" si="30"/>
        <v>1</v>
      </c>
      <c r="T288" s="10">
        <f t="shared" si="31"/>
        <v>1</v>
      </c>
      <c r="U288" s="10">
        <f t="shared" si="32"/>
        <v>1</v>
      </c>
      <c r="V288" s="10">
        <f t="shared" si="33"/>
        <v>1</v>
      </c>
      <c r="W288" s="10">
        <f t="shared" si="34"/>
        <v>3</v>
      </c>
      <c r="X288" s="10">
        <f t="shared" si="35"/>
        <v>3</v>
      </c>
      <c r="Y288" s="10">
        <f>IF(M288="",0,IF(K288=1,VLOOKUP(M288,'附件一之1-開班數'!$A$7:$V$66,7,FALSE),0))</f>
        <v>0</v>
      </c>
      <c r="Z288" s="10">
        <f>IF(N288="",0,IF(K288=1,VLOOKUP(N288,'附件一之1-開班數'!$A$7:$V$66,7,FALSE),0))</f>
        <v>0</v>
      </c>
      <c r="AA288" s="10">
        <f>IF(O288="",0,IF(K288=1,VLOOKUP(O288,'附件一之1-開班數'!$A$7:$V$66,7,FALSE),0))</f>
        <v>0</v>
      </c>
      <c r="AB288" s="10">
        <f>IF(P288="",0,IF(K288=1,VLOOKUP(P288,'附件一之1-開班數'!$A$7:$V$66,7,FALSE),0))</f>
        <v>0</v>
      </c>
      <c r="AC288" s="10">
        <f>IF(Q288="",0,IF(K288=1,VLOOKUP(Q288,'附件一之1-開班數'!$A$7:$V$66,7,FALSE),0))</f>
        <v>0</v>
      </c>
    </row>
    <row r="289" spans="1:29" x14ac:dyDescent="0.3">
      <c r="A289" s="128" t="str">
        <f t="shared" si="29"/>
        <v/>
      </c>
      <c r="B289" s="14"/>
      <c r="C289" s="14"/>
      <c r="D289" s="14"/>
      <c r="E289" s="14"/>
      <c r="F289" s="166"/>
      <c r="G289" s="173"/>
      <c r="H289" s="14"/>
      <c r="I289" s="14"/>
      <c r="J289" s="14"/>
      <c r="K289" s="166"/>
      <c r="L289" s="175"/>
      <c r="M289" s="171"/>
      <c r="N289" s="92"/>
      <c r="O289" s="92"/>
      <c r="P289" s="92"/>
      <c r="Q289" s="172"/>
      <c r="R289" s="176" t="str">
        <f>IFERROR(IF(COUNTIF(M289:Q289,M289)+COUNTIF(M289:Q289,N289)+COUNTIF(M289:Q289,O289)+COUNTIF(M289:Q289,P289)+COUNTIF(M289:Q289,Q289)-COUNT(M289:Q289)&lt;&gt;0,"學生班級重複",IF(COUNT(M289:Q289)=1,VLOOKUP(M289,'附件一之1-開班數'!$A$7:$B$66,2,0),IF(COUNT(M289:Q289)=2,VLOOKUP(M289,'附件一之1-開班數'!$A$7:$B$66,2,0)&amp;"、"&amp;VLOOKUP(N289,'附件一之1-開班數'!$A$7:$B$66,2,0),IF(COUNT(M289:Q289)=3,VLOOKUP(M289,'附件一之1-開班數'!$A$7:$B$66,2,0)&amp;"、"&amp;VLOOKUP(N289,'附件一之1-開班數'!$A$7:$B$66,2,0)&amp;"、"&amp;VLOOKUP(O289,'附件一之1-開班數'!$A$7:$B$66,2,0),IF(COUNT(M289:Q289)=4,VLOOKUP(M289,'附件一之1-開班數'!$A$7:$B$66,2,0)&amp;"、"&amp;VLOOKUP(N289,'附件一之1-開班數'!$A$7:$B$66,2,0)&amp;"、"&amp;VLOOKUP(O289,'附件一之1-開班數'!$A$7:$B$66,2,0)&amp;"、"&amp;VLOOKUP(P289,'附件一之1-開班數'!$A$7:$B$66,2,0),IF(COUNT(M289:Q289)=5,VLOOKUP(M289,'附件一之1-開班數'!$A$7:$B$66,2,0)&amp;"、"&amp;VLOOKUP(N289,'附件一之1-開班數'!$A$7:$B$66,2,0)&amp;"、"&amp;VLOOKUP(O289,'附件一之1-開班數'!$A$7:$B$66,2,0)&amp;"、"&amp;VLOOKUP(P289,'附件一之1-開班數'!$A$7:$B$66,2,0)&amp;"、"&amp;VLOOKUP(Q289,'附件一之1-開班數'!$A$7:$B$66,2,0),IF(D289="","","學生無班級"))))))),"有班級不存在,或跳格輸入")</f>
        <v/>
      </c>
      <c r="S289" s="10">
        <f t="shared" si="30"/>
        <v>1</v>
      </c>
      <c r="T289" s="10">
        <f t="shared" si="31"/>
        <v>1</v>
      </c>
      <c r="U289" s="10">
        <f t="shared" si="32"/>
        <v>1</v>
      </c>
      <c r="V289" s="10">
        <f t="shared" si="33"/>
        <v>1</v>
      </c>
      <c r="W289" s="10">
        <f t="shared" si="34"/>
        <v>3</v>
      </c>
      <c r="X289" s="10">
        <f t="shared" si="35"/>
        <v>3</v>
      </c>
      <c r="Y289" s="10">
        <f>IF(M289="",0,IF(K289=1,VLOOKUP(M289,'附件一之1-開班數'!$A$7:$V$66,7,FALSE),0))</f>
        <v>0</v>
      </c>
      <c r="Z289" s="10">
        <f>IF(N289="",0,IF(K289=1,VLOOKUP(N289,'附件一之1-開班數'!$A$7:$V$66,7,FALSE),0))</f>
        <v>0</v>
      </c>
      <c r="AA289" s="10">
        <f>IF(O289="",0,IF(K289=1,VLOOKUP(O289,'附件一之1-開班數'!$A$7:$V$66,7,FALSE),0))</f>
        <v>0</v>
      </c>
      <c r="AB289" s="10">
        <f>IF(P289="",0,IF(K289=1,VLOOKUP(P289,'附件一之1-開班數'!$A$7:$V$66,7,FALSE),0))</f>
        <v>0</v>
      </c>
      <c r="AC289" s="10">
        <f>IF(Q289="",0,IF(K289=1,VLOOKUP(Q289,'附件一之1-開班數'!$A$7:$V$66,7,FALSE),0))</f>
        <v>0</v>
      </c>
    </row>
    <row r="290" spans="1:29" x14ac:dyDescent="0.3">
      <c r="A290" s="128" t="str">
        <f t="shared" si="29"/>
        <v/>
      </c>
      <c r="B290" s="14"/>
      <c r="C290" s="14"/>
      <c r="D290" s="14"/>
      <c r="E290" s="14"/>
      <c r="F290" s="166"/>
      <c r="G290" s="173"/>
      <c r="H290" s="14"/>
      <c r="I290" s="14"/>
      <c r="J290" s="14"/>
      <c r="K290" s="166"/>
      <c r="L290" s="175"/>
      <c r="M290" s="171"/>
      <c r="N290" s="92"/>
      <c r="O290" s="92"/>
      <c r="P290" s="92"/>
      <c r="Q290" s="172"/>
      <c r="R290" s="176" t="str">
        <f>IFERROR(IF(COUNTIF(M290:Q290,M290)+COUNTIF(M290:Q290,N290)+COUNTIF(M290:Q290,O290)+COUNTIF(M290:Q290,P290)+COUNTIF(M290:Q290,Q290)-COUNT(M290:Q290)&lt;&gt;0,"學生班級重複",IF(COUNT(M290:Q290)=1,VLOOKUP(M290,'附件一之1-開班數'!$A$7:$B$66,2,0),IF(COUNT(M290:Q290)=2,VLOOKUP(M290,'附件一之1-開班數'!$A$7:$B$66,2,0)&amp;"、"&amp;VLOOKUP(N290,'附件一之1-開班數'!$A$7:$B$66,2,0),IF(COUNT(M290:Q290)=3,VLOOKUP(M290,'附件一之1-開班數'!$A$7:$B$66,2,0)&amp;"、"&amp;VLOOKUP(N290,'附件一之1-開班數'!$A$7:$B$66,2,0)&amp;"、"&amp;VLOOKUP(O290,'附件一之1-開班數'!$A$7:$B$66,2,0),IF(COUNT(M290:Q290)=4,VLOOKUP(M290,'附件一之1-開班數'!$A$7:$B$66,2,0)&amp;"、"&amp;VLOOKUP(N290,'附件一之1-開班數'!$A$7:$B$66,2,0)&amp;"、"&amp;VLOOKUP(O290,'附件一之1-開班數'!$A$7:$B$66,2,0)&amp;"、"&amp;VLOOKUP(P290,'附件一之1-開班數'!$A$7:$B$66,2,0),IF(COUNT(M290:Q290)=5,VLOOKUP(M290,'附件一之1-開班數'!$A$7:$B$66,2,0)&amp;"、"&amp;VLOOKUP(N290,'附件一之1-開班數'!$A$7:$B$66,2,0)&amp;"、"&amp;VLOOKUP(O290,'附件一之1-開班數'!$A$7:$B$66,2,0)&amp;"、"&amp;VLOOKUP(P290,'附件一之1-開班數'!$A$7:$B$66,2,0)&amp;"、"&amp;VLOOKUP(Q290,'附件一之1-開班數'!$A$7:$B$66,2,0),IF(D290="","","學生無班級"))))))),"有班級不存在,或跳格輸入")</f>
        <v/>
      </c>
      <c r="S290" s="10">
        <f t="shared" si="30"/>
        <v>1</v>
      </c>
      <c r="T290" s="10">
        <f t="shared" si="31"/>
        <v>1</v>
      </c>
      <c r="U290" s="10">
        <f t="shared" si="32"/>
        <v>1</v>
      </c>
      <c r="V290" s="10">
        <f t="shared" si="33"/>
        <v>1</v>
      </c>
      <c r="W290" s="10">
        <f t="shared" si="34"/>
        <v>3</v>
      </c>
      <c r="X290" s="10">
        <f t="shared" si="35"/>
        <v>3</v>
      </c>
      <c r="Y290" s="10">
        <f>IF(M290="",0,IF(K290=1,VLOOKUP(M290,'附件一之1-開班數'!$A$7:$V$66,7,FALSE),0))</f>
        <v>0</v>
      </c>
      <c r="Z290" s="10">
        <f>IF(N290="",0,IF(K290=1,VLOOKUP(N290,'附件一之1-開班數'!$A$7:$V$66,7,FALSE),0))</f>
        <v>0</v>
      </c>
      <c r="AA290" s="10">
        <f>IF(O290="",0,IF(K290=1,VLOOKUP(O290,'附件一之1-開班數'!$A$7:$V$66,7,FALSE),0))</f>
        <v>0</v>
      </c>
      <c r="AB290" s="10">
        <f>IF(P290="",0,IF(K290=1,VLOOKUP(P290,'附件一之1-開班數'!$A$7:$V$66,7,FALSE),0))</f>
        <v>0</v>
      </c>
      <c r="AC290" s="10">
        <f>IF(Q290="",0,IF(K290=1,VLOOKUP(Q290,'附件一之1-開班數'!$A$7:$V$66,7,FALSE),0))</f>
        <v>0</v>
      </c>
    </row>
    <row r="291" spans="1:29" x14ac:dyDescent="0.3">
      <c r="A291" s="128" t="str">
        <f t="shared" si="29"/>
        <v/>
      </c>
      <c r="B291" s="14"/>
      <c r="C291" s="14"/>
      <c r="D291" s="14"/>
      <c r="E291" s="14"/>
      <c r="F291" s="166"/>
      <c r="G291" s="173"/>
      <c r="H291" s="14"/>
      <c r="I291" s="14"/>
      <c r="J291" s="14"/>
      <c r="K291" s="166"/>
      <c r="L291" s="175"/>
      <c r="M291" s="171"/>
      <c r="N291" s="92"/>
      <c r="O291" s="92"/>
      <c r="P291" s="92"/>
      <c r="Q291" s="172"/>
      <c r="R291" s="176" t="str">
        <f>IFERROR(IF(COUNTIF(M291:Q291,M291)+COUNTIF(M291:Q291,N291)+COUNTIF(M291:Q291,O291)+COUNTIF(M291:Q291,P291)+COUNTIF(M291:Q291,Q291)-COUNT(M291:Q291)&lt;&gt;0,"學生班級重複",IF(COUNT(M291:Q291)=1,VLOOKUP(M291,'附件一之1-開班數'!$A$7:$B$66,2,0),IF(COUNT(M291:Q291)=2,VLOOKUP(M291,'附件一之1-開班數'!$A$7:$B$66,2,0)&amp;"、"&amp;VLOOKUP(N291,'附件一之1-開班數'!$A$7:$B$66,2,0),IF(COUNT(M291:Q291)=3,VLOOKUP(M291,'附件一之1-開班數'!$A$7:$B$66,2,0)&amp;"、"&amp;VLOOKUP(N291,'附件一之1-開班數'!$A$7:$B$66,2,0)&amp;"、"&amp;VLOOKUP(O291,'附件一之1-開班數'!$A$7:$B$66,2,0),IF(COUNT(M291:Q291)=4,VLOOKUP(M291,'附件一之1-開班數'!$A$7:$B$66,2,0)&amp;"、"&amp;VLOOKUP(N291,'附件一之1-開班數'!$A$7:$B$66,2,0)&amp;"、"&amp;VLOOKUP(O291,'附件一之1-開班數'!$A$7:$B$66,2,0)&amp;"、"&amp;VLOOKUP(P291,'附件一之1-開班數'!$A$7:$B$66,2,0),IF(COUNT(M291:Q291)=5,VLOOKUP(M291,'附件一之1-開班數'!$A$7:$B$66,2,0)&amp;"、"&amp;VLOOKUP(N291,'附件一之1-開班數'!$A$7:$B$66,2,0)&amp;"、"&amp;VLOOKUP(O291,'附件一之1-開班數'!$A$7:$B$66,2,0)&amp;"、"&amp;VLOOKUP(P291,'附件一之1-開班數'!$A$7:$B$66,2,0)&amp;"、"&amp;VLOOKUP(Q291,'附件一之1-開班數'!$A$7:$B$66,2,0),IF(D291="","","學生無班級"))))))),"有班級不存在,或跳格輸入")</f>
        <v/>
      </c>
      <c r="S291" s="10">
        <f t="shared" si="30"/>
        <v>1</v>
      </c>
      <c r="T291" s="10">
        <f t="shared" si="31"/>
        <v>1</v>
      </c>
      <c r="U291" s="10">
        <f t="shared" si="32"/>
        <v>1</v>
      </c>
      <c r="V291" s="10">
        <f t="shared" si="33"/>
        <v>1</v>
      </c>
      <c r="W291" s="10">
        <f t="shared" si="34"/>
        <v>3</v>
      </c>
      <c r="X291" s="10">
        <f t="shared" si="35"/>
        <v>3</v>
      </c>
      <c r="Y291" s="10">
        <f>IF(M291="",0,IF(K291=1,VLOOKUP(M291,'附件一之1-開班數'!$A$7:$V$66,7,FALSE),0))</f>
        <v>0</v>
      </c>
      <c r="Z291" s="10">
        <f>IF(N291="",0,IF(K291=1,VLOOKUP(N291,'附件一之1-開班數'!$A$7:$V$66,7,FALSE),0))</f>
        <v>0</v>
      </c>
      <c r="AA291" s="10">
        <f>IF(O291="",0,IF(K291=1,VLOOKUP(O291,'附件一之1-開班數'!$A$7:$V$66,7,FALSE),0))</f>
        <v>0</v>
      </c>
      <c r="AB291" s="10">
        <f>IF(P291="",0,IF(K291=1,VLOOKUP(P291,'附件一之1-開班數'!$A$7:$V$66,7,FALSE),0))</f>
        <v>0</v>
      </c>
      <c r="AC291" s="10">
        <f>IF(Q291="",0,IF(K291=1,VLOOKUP(Q291,'附件一之1-開班數'!$A$7:$V$66,7,FALSE),0))</f>
        <v>0</v>
      </c>
    </row>
    <row r="292" spans="1:29" x14ac:dyDescent="0.3">
      <c r="A292" s="128" t="str">
        <f t="shared" si="29"/>
        <v/>
      </c>
      <c r="B292" s="14"/>
      <c r="C292" s="14"/>
      <c r="D292" s="14"/>
      <c r="E292" s="14"/>
      <c r="F292" s="166"/>
      <c r="G292" s="173"/>
      <c r="H292" s="14"/>
      <c r="I292" s="14"/>
      <c r="J292" s="14"/>
      <c r="K292" s="166"/>
      <c r="L292" s="175"/>
      <c r="M292" s="171"/>
      <c r="N292" s="92"/>
      <c r="O292" s="92"/>
      <c r="P292" s="92"/>
      <c r="Q292" s="172"/>
      <c r="R292" s="176" t="str">
        <f>IFERROR(IF(COUNTIF(M292:Q292,M292)+COUNTIF(M292:Q292,N292)+COUNTIF(M292:Q292,O292)+COUNTIF(M292:Q292,P292)+COUNTIF(M292:Q292,Q292)-COUNT(M292:Q292)&lt;&gt;0,"學生班級重複",IF(COUNT(M292:Q292)=1,VLOOKUP(M292,'附件一之1-開班數'!$A$7:$B$66,2,0),IF(COUNT(M292:Q292)=2,VLOOKUP(M292,'附件一之1-開班數'!$A$7:$B$66,2,0)&amp;"、"&amp;VLOOKUP(N292,'附件一之1-開班數'!$A$7:$B$66,2,0),IF(COUNT(M292:Q292)=3,VLOOKUP(M292,'附件一之1-開班數'!$A$7:$B$66,2,0)&amp;"、"&amp;VLOOKUP(N292,'附件一之1-開班數'!$A$7:$B$66,2,0)&amp;"、"&amp;VLOOKUP(O292,'附件一之1-開班數'!$A$7:$B$66,2,0),IF(COUNT(M292:Q292)=4,VLOOKUP(M292,'附件一之1-開班數'!$A$7:$B$66,2,0)&amp;"、"&amp;VLOOKUP(N292,'附件一之1-開班數'!$A$7:$B$66,2,0)&amp;"、"&amp;VLOOKUP(O292,'附件一之1-開班數'!$A$7:$B$66,2,0)&amp;"、"&amp;VLOOKUP(P292,'附件一之1-開班數'!$A$7:$B$66,2,0),IF(COUNT(M292:Q292)=5,VLOOKUP(M292,'附件一之1-開班數'!$A$7:$B$66,2,0)&amp;"、"&amp;VLOOKUP(N292,'附件一之1-開班數'!$A$7:$B$66,2,0)&amp;"、"&amp;VLOOKUP(O292,'附件一之1-開班數'!$A$7:$B$66,2,0)&amp;"、"&amp;VLOOKUP(P292,'附件一之1-開班數'!$A$7:$B$66,2,0)&amp;"、"&amp;VLOOKUP(Q292,'附件一之1-開班數'!$A$7:$B$66,2,0),IF(D292="","","學生無班級"))))))),"有班級不存在,或跳格輸入")</f>
        <v/>
      </c>
      <c r="S292" s="10">
        <f t="shared" si="30"/>
        <v>1</v>
      </c>
      <c r="T292" s="10">
        <f t="shared" si="31"/>
        <v>1</v>
      </c>
      <c r="U292" s="10">
        <f t="shared" si="32"/>
        <v>1</v>
      </c>
      <c r="V292" s="10">
        <f t="shared" si="33"/>
        <v>1</v>
      </c>
      <c r="W292" s="10">
        <f t="shared" si="34"/>
        <v>3</v>
      </c>
      <c r="X292" s="10">
        <f t="shared" si="35"/>
        <v>3</v>
      </c>
      <c r="Y292" s="10">
        <f>IF(M292="",0,IF(K292=1,VLOOKUP(M292,'附件一之1-開班數'!$A$7:$V$66,7,FALSE),0))</f>
        <v>0</v>
      </c>
      <c r="Z292" s="10">
        <f>IF(N292="",0,IF(K292=1,VLOOKUP(N292,'附件一之1-開班數'!$A$7:$V$66,7,FALSE),0))</f>
        <v>0</v>
      </c>
      <c r="AA292" s="10">
        <f>IF(O292="",0,IF(K292=1,VLOOKUP(O292,'附件一之1-開班數'!$A$7:$V$66,7,FALSE),0))</f>
        <v>0</v>
      </c>
      <c r="AB292" s="10">
        <f>IF(P292="",0,IF(K292=1,VLOOKUP(P292,'附件一之1-開班數'!$A$7:$V$66,7,FALSE),0))</f>
        <v>0</v>
      </c>
      <c r="AC292" s="10">
        <f>IF(Q292="",0,IF(K292=1,VLOOKUP(Q292,'附件一之1-開班數'!$A$7:$V$66,7,FALSE),0))</f>
        <v>0</v>
      </c>
    </row>
    <row r="293" spans="1:29" x14ac:dyDescent="0.3">
      <c r="A293" s="128" t="str">
        <f t="shared" si="29"/>
        <v/>
      </c>
      <c r="B293" s="14"/>
      <c r="C293" s="14"/>
      <c r="D293" s="14"/>
      <c r="E293" s="14"/>
      <c r="F293" s="166"/>
      <c r="G293" s="173"/>
      <c r="H293" s="14"/>
      <c r="I293" s="14"/>
      <c r="J293" s="14"/>
      <c r="K293" s="166"/>
      <c r="L293" s="175"/>
      <c r="M293" s="171"/>
      <c r="N293" s="92"/>
      <c r="O293" s="92"/>
      <c r="P293" s="92"/>
      <c r="Q293" s="172"/>
      <c r="R293" s="176" t="str">
        <f>IFERROR(IF(COUNTIF(M293:Q293,M293)+COUNTIF(M293:Q293,N293)+COUNTIF(M293:Q293,O293)+COUNTIF(M293:Q293,P293)+COUNTIF(M293:Q293,Q293)-COUNT(M293:Q293)&lt;&gt;0,"學生班級重複",IF(COUNT(M293:Q293)=1,VLOOKUP(M293,'附件一之1-開班數'!$A$7:$B$66,2,0),IF(COUNT(M293:Q293)=2,VLOOKUP(M293,'附件一之1-開班數'!$A$7:$B$66,2,0)&amp;"、"&amp;VLOOKUP(N293,'附件一之1-開班數'!$A$7:$B$66,2,0),IF(COUNT(M293:Q293)=3,VLOOKUP(M293,'附件一之1-開班數'!$A$7:$B$66,2,0)&amp;"、"&amp;VLOOKUP(N293,'附件一之1-開班數'!$A$7:$B$66,2,0)&amp;"、"&amp;VLOOKUP(O293,'附件一之1-開班數'!$A$7:$B$66,2,0),IF(COUNT(M293:Q293)=4,VLOOKUP(M293,'附件一之1-開班數'!$A$7:$B$66,2,0)&amp;"、"&amp;VLOOKUP(N293,'附件一之1-開班數'!$A$7:$B$66,2,0)&amp;"、"&amp;VLOOKUP(O293,'附件一之1-開班數'!$A$7:$B$66,2,0)&amp;"、"&amp;VLOOKUP(P293,'附件一之1-開班數'!$A$7:$B$66,2,0),IF(COUNT(M293:Q293)=5,VLOOKUP(M293,'附件一之1-開班數'!$A$7:$B$66,2,0)&amp;"、"&amp;VLOOKUP(N293,'附件一之1-開班數'!$A$7:$B$66,2,0)&amp;"、"&amp;VLOOKUP(O293,'附件一之1-開班數'!$A$7:$B$66,2,0)&amp;"、"&amp;VLOOKUP(P293,'附件一之1-開班數'!$A$7:$B$66,2,0)&amp;"、"&amp;VLOOKUP(Q293,'附件一之1-開班數'!$A$7:$B$66,2,0),IF(D293="","","學生無班級"))))))),"有班級不存在,或跳格輸入")</f>
        <v/>
      </c>
      <c r="S293" s="10">
        <f t="shared" si="30"/>
        <v>1</v>
      </c>
      <c r="T293" s="10">
        <f t="shared" si="31"/>
        <v>1</v>
      </c>
      <c r="U293" s="10">
        <f t="shared" si="32"/>
        <v>1</v>
      </c>
      <c r="V293" s="10">
        <f t="shared" si="33"/>
        <v>1</v>
      </c>
      <c r="W293" s="10">
        <f t="shared" si="34"/>
        <v>3</v>
      </c>
      <c r="X293" s="10">
        <f t="shared" si="35"/>
        <v>3</v>
      </c>
      <c r="Y293" s="10">
        <f>IF(M293="",0,IF(K293=1,VLOOKUP(M293,'附件一之1-開班數'!$A$7:$V$66,7,FALSE),0))</f>
        <v>0</v>
      </c>
      <c r="Z293" s="10">
        <f>IF(N293="",0,IF(K293=1,VLOOKUP(N293,'附件一之1-開班數'!$A$7:$V$66,7,FALSE),0))</f>
        <v>0</v>
      </c>
      <c r="AA293" s="10">
        <f>IF(O293="",0,IF(K293=1,VLOOKUP(O293,'附件一之1-開班數'!$A$7:$V$66,7,FALSE),0))</f>
        <v>0</v>
      </c>
      <c r="AB293" s="10">
        <f>IF(P293="",0,IF(K293=1,VLOOKUP(P293,'附件一之1-開班數'!$A$7:$V$66,7,FALSE),0))</f>
        <v>0</v>
      </c>
      <c r="AC293" s="10">
        <f>IF(Q293="",0,IF(K293=1,VLOOKUP(Q293,'附件一之1-開班數'!$A$7:$V$66,7,FALSE),0))</f>
        <v>0</v>
      </c>
    </row>
    <row r="294" spans="1:29" x14ac:dyDescent="0.3">
      <c r="A294" s="128" t="str">
        <f t="shared" si="29"/>
        <v/>
      </c>
      <c r="B294" s="14"/>
      <c r="C294" s="14"/>
      <c r="D294" s="14"/>
      <c r="E294" s="14"/>
      <c r="F294" s="166"/>
      <c r="G294" s="173"/>
      <c r="H294" s="14"/>
      <c r="I294" s="14"/>
      <c r="J294" s="14"/>
      <c r="K294" s="166"/>
      <c r="L294" s="175"/>
      <c r="M294" s="171"/>
      <c r="N294" s="92"/>
      <c r="O294" s="92"/>
      <c r="P294" s="92"/>
      <c r="Q294" s="172"/>
      <c r="R294" s="176" t="str">
        <f>IFERROR(IF(COUNTIF(M294:Q294,M294)+COUNTIF(M294:Q294,N294)+COUNTIF(M294:Q294,O294)+COUNTIF(M294:Q294,P294)+COUNTIF(M294:Q294,Q294)-COUNT(M294:Q294)&lt;&gt;0,"學生班級重複",IF(COUNT(M294:Q294)=1,VLOOKUP(M294,'附件一之1-開班數'!$A$7:$B$66,2,0),IF(COUNT(M294:Q294)=2,VLOOKUP(M294,'附件一之1-開班數'!$A$7:$B$66,2,0)&amp;"、"&amp;VLOOKUP(N294,'附件一之1-開班數'!$A$7:$B$66,2,0),IF(COUNT(M294:Q294)=3,VLOOKUP(M294,'附件一之1-開班數'!$A$7:$B$66,2,0)&amp;"、"&amp;VLOOKUP(N294,'附件一之1-開班數'!$A$7:$B$66,2,0)&amp;"、"&amp;VLOOKUP(O294,'附件一之1-開班數'!$A$7:$B$66,2,0),IF(COUNT(M294:Q294)=4,VLOOKUP(M294,'附件一之1-開班數'!$A$7:$B$66,2,0)&amp;"、"&amp;VLOOKUP(N294,'附件一之1-開班數'!$A$7:$B$66,2,0)&amp;"、"&amp;VLOOKUP(O294,'附件一之1-開班數'!$A$7:$B$66,2,0)&amp;"、"&amp;VLOOKUP(P294,'附件一之1-開班數'!$A$7:$B$66,2,0),IF(COUNT(M294:Q294)=5,VLOOKUP(M294,'附件一之1-開班數'!$A$7:$B$66,2,0)&amp;"、"&amp;VLOOKUP(N294,'附件一之1-開班數'!$A$7:$B$66,2,0)&amp;"、"&amp;VLOOKUP(O294,'附件一之1-開班數'!$A$7:$B$66,2,0)&amp;"、"&amp;VLOOKUP(P294,'附件一之1-開班數'!$A$7:$B$66,2,0)&amp;"、"&amp;VLOOKUP(Q294,'附件一之1-開班數'!$A$7:$B$66,2,0),IF(D294="","","學生無班級"))))))),"有班級不存在,或跳格輸入")</f>
        <v/>
      </c>
      <c r="S294" s="10">
        <f t="shared" si="30"/>
        <v>1</v>
      </c>
      <c r="T294" s="10">
        <f t="shared" si="31"/>
        <v>1</v>
      </c>
      <c r="U294" s="10">
        <f t="shared" si="32"/>
        <v>1</v>
      </c>
      <c r="V294" s="10">
        <f t="shared" si="33"/>
        <v>1</v>
      </c>
      <c r="W294" s="10">
        <f t="shared" si="34"/>
        <v>3</v>
      </c>
      <c r="X294" s="10">
        <f t="shared" si="35"/>
        <v>3</v>
      </c>
      <c r="Y294" s="10">
        <f>IF(M294="",0,IF(K294=1,VLOOKUP(M294,'附件一之1-開班數'!$A$7:$V$66,7,FALSE),0))</f>
        <v>0</v>
      </c>
      <c r="Z294" s="10">
        <f>IF(N294="",0,IF(K294=1,VLOOKUP(N294,'附件一之1-開班數'!$A$7:$V$66,7,FALSE),0))</f>
        <v>0</v>
      </c>
      <c r="AA294" s="10">
        <f>IF(O294="",0,IF(K294=1,VLOOKUP(O294,'附件一之1-開班數'!$A$7:$V$66,7,FALSE),0))</f>
        <v>0</v>
      </c>
      <c r="AB294" s="10">
        <f>IF(P294="",0,IF(K294=1,VLOOKUP(P294,'附件一之1-開班數'!$A$7:$V$66,7,FALSE),0))</f>
        <v>0</v>
      </c>
      <c r="AC294" s="10">
        <f>IF(Q294="",0,IF(K294=1,VLOOKUP(Q294,'附件一之1-開班數'!$A$7:$V$66,7,FALSE),0))</f>
        <v>0</v>
      </c>
    </row>
    <row r="295" spans="1:29" x14ac:dyDescent="0.3">
      <c r="A295" s="128" t="str">
        <f t="shared" si="29"/>
        <v/>
      </c>
      <c r="B295" s="14"/>
      <c r="C295" s="14"/>
      <c r="D295" s="14"/>
      <c r="E295" s="14"/>
      <c r="F295" s="166"/>
      <c r="G295" s="173"/>
      <c r="H295" s="14"/>
      <c r="I295" s="14"/>
      <c r="J295" s="14"/>
      <c r="K295" s="166"/>
      <c r="L295" s="175"/>
      <c r="M295" s="171"/>
      <c r="N295" s="92"/>
      <c r="O295" s="92"/>
      <c r="P295" s="92"/>
      <c r="Q295" s="172"/>
      <c r="R295" s="176" t="str">
        <f>IFERROR(IF(COUNTIF(M295:Q295,M295)+COUNTIF(M295:Q295,N295)+COUNTIF(M295:Q295,O295)+COUNTIF(M295:Q295,P295)+COUNTIF(M295:Q295,Q295)-COUNT(M295:Q295)&lt;&gt;0,"學生班級重複",IF(COUNT(M295:Q295)=1,VLOOKUP(M295,'附件一之1-開班數'!$A$7:$B$66,2,0),IF(COUNT(M295:Q295)=2,VLOOKUP(M295,'附件一之1-開班數'!$A$7:$B$66,2,0)&amp;"、"&amp;VLOOKUP(N295,'附件一之1-開班數'!$A$7:$B$66,2,0),IF(COUNT(M295:Q295)=3,VLOOKUP(M295,'附件一之1-開班數'!$A$7:$B$66,2,0)&amp;"、"&amp;VLOOKUP(N295,'附件一之1-開班數'!$A$7:$B$66,2,0)&amp;"、"&amp;VLOOKUP(O295,'附件一之1-開班數'!$A$7:$B$66,2,0),IF(COUNT(M295:Q295)=4,VLOOKUP(M295,'附件一之1-開班數'!$A$7:$B$66,2,0)&amp;"、"&amp;VLOOKUP(N295,'附件一之1-開班數'!$A$7:$B$66,2,0)&amp;"、"&amp;VLOOKUP(O295,'附件一之1-開班數'!$A$7:$B$66,2,0)&amp;"、"&amp;VLOOKUP(P295,'附件一之1-開班數'!$A$7:$B$66,2,0),IF(COUNT(M295:Q295)=5,VLOOKUP(M295,'附件一之1-開班數'!$A$7:$B$66,2,0)&amp;"、"&amp;VLOOKUP(N295,'附件一之1-開班數'!$A$7:$B$66,2,0)&amp;"、"&amp;VLOOKUP(O295,'附件一之1-開班數'!$A$7:$B$66,2,0)&amp;"、"&amp;VLOOKUP(P295,'附件一之1-開班數'!$A$7:$B$66,2,0)&amp;"、"&amp;VLOOKUP(Q295,'附件一之1-開班數'!$A$7:$B$66,2,0),IF(D295="","","學生無班級"))))))),"有班級不存在,或跳格輸入")</f>
        <v/>
      </c>
      <c r="S295" s="10">
        <f t="shared" si="30"/>
        <v>1</v>
      </c>
      <c r="T295" s="10">
        <f t="shared" si="31"/>
        <v>1</v>
      </c>
      <c r="U295" s="10">
        <f t="shared" si="32"/>
        <v>1</v>
      </c>
      <c r="V295" s="10">
        <f t="shared" si="33"/>
        <v>1</v>
      </c>
      <c r="W295" s="10">
        <f t="shared" si="34"/>
        <v>3</v>
      </c>
      <c r="X295" s="10">
        <f t="shared" si="35"/>
        <v>3</v>
      </c>
      <c r="Y295" s="10">
        <f>IF(M295="",0,IF(K295=1,VLOOKUP(M295,'附件一之1-開班數'!$A$7:$V$66,7,FALSE),0))</f>
        <v>0</v>
      </c>
      <c r="Z295" s="10">
        <f>IF(N295="",0,IF(K295=1,VLOOKUP(N295,'附件一之1-開班數'!$A$7:$V$66,7,FALSE),0))</f>
        <v>0</v>
      </c>
      <c r="AA295" s="10">
        <f>IF(O295="",0,IF(K295=1,VLOOKUP(O295,'附件一之1-開班數'!$A$7:$V$66,7,FALSE),0))</f>
        <v>0</v>
      </c>
      <c r="AB295" s="10">
        <f>IF(P295="",0,IF(K295=1,VLOOKUP(P295,'附件一之1-開班數'!$A$7:$V$66,7,FALSE),0))</f>
        <v>0</v>
      </c>
      <c r="AC295" s="10">
        <f>IF(Q295="",0,IF(K295=1,VLOOKUP(Q295,'附件一之1-開班數'!$A$7:$V$66,7,FALSE),0))</f>
        <v>0</v>
      </c>
    </row>
    <row r="296" spans="1:29" x14ac:dyDescent="0.3">
      <c r="A296" s="128" t="str">
        <f t="shared" si="29"/>
        <v/>
      </c>
      <c r="B296" s="14"/>
      <c r="C296" s="14"/>
      <c r="D296" s="14"/>
      <c r="E296" s="14"/>
      <c r="F296" s="166"/>
      <c r="G296" s="173"/>
      <c r="H296" s="14"/>
      <c r="I296" s="14"/>
      <c r="J296" s="14"/>
      <c r="K296" s="166"/>
      <c r="L296" s="175"/>
      <c r="M296" s="171"/>
      <c r="N296" s="92"/>
      <c r="O296" s="92"/>
      <c r="P296" s="92"/>
      <c r="Q296" s="172"/>
      <c r="R296" s="176" t="str">
        <f>IFERROR(IF(COUNTIF(M296:Q296,M296)+COUNTIF(M296:Q296,N296)+COUNTIF(M296:Q296,O296)+COUNTIF(M296:Q296,P296)+COUNTIF(M296:Q296,Q296)-COUNT(M296:Q296)&lt;&gt;0,"學生班級重複",IF(COUNT(M296:Q296)=1,VLOOKUP(M296,'附件一之1-開班數'!$A$7:$B$66,2,0),IF(COUNT(M296:Q296)=2,VLOOKUP(M296,'附件一之1-開班數'!$A$7:$B$66,2,0)&amp;"、"&amp;VLOOKUP(N296,'附件一之1-開班數'!$A$7:$B$66,2,0),IF(COUNT(M296:Q296)=3,VLOOKUP(M296,'附件一之1-開班數'!$A$7:$B$66,2,0)&amp;"、"&amp;VLOOKUP(N296,'附件一之1-開班數'!$A$7:$B$66,2,0)&amp;"、"&amp;VLOOKUP(O296,'附件一之1-開班數'!$A$7:$B$66,2,0),IF(COUNT(M296:Q296)=4,VLOOKUP(M296,'附件一之1-開班數'!$A$7:$B$66,2,0)&amp;"、"&amp;VLOOKUP(N296,'附件一之1-開班數'!$A$7:$B$66,2,0)&amp;"、"&amp;VLOOKUP(O296,'附件一之1-開班數'!$A$7:$B$66,2,0)&amp;"、"&amp;VLOOKUP(P296,'附件一之1-開班數'!$A$7:$B$66,2,0),IF(COUNT(M296:Q296)=5,VLOOKUP(M296,'附件一之1-開班數'!$A$7:$B$66,2,0)&amp;"、"&amp;VLOOKUP(N296,'附件一之1-開班數'!$A$7:$B$66,2,0)&amp;"、"&amp;VLOOKUP(O296,'附件一之1-開班數'!$A$7:$B$66,2,0)&amp;"、"&amp;VLOOKUP(P296,'附件一之1-開班數'!$A$7:$B$66,2,0)&amp;"、"&amp;VLOOKUP(Q296,'附件一之1-開班數'!$A$7:$B$66,2,0),IF(D296="","","學生無班級"))))))),"有班級不存在,或跳格輸入")</f>
        <v/>
      </c>
      <c r="S296" s="10">
        <f t="shared" si="30"/>
        <v>1</v>
      </c>
      <c r="T296" s="10">
        <f t="shared" si="31"/>
        <v>1</v>
      </c>
      <c r="U296" s="10">
        <f t="shared" si="32"/>
        <v>1</v>
      </c>
      <c r="V296" s="10">
        <f t="shared" si="33"/>
        <v>1</v>
      </c>
      <c r="W296" s="10">
        <f t="shared" si="34"/>
        <v>3</v>
      </c>
      <c r="X296" s="10">
        <f t="shared" si="35"/>
        <v>3</v>
      </c>
      <c r="Y296" s="10">
        <f>IF(M296="",0,IF(K296=1,VLOOKUP(M296,'附件一之1-開班數'!$A$7:$V$66,7,FALSE),0))</f>
        <v>0</v>
      </c>
      <c r="Z296" s="10">
        <f>IF(N296="",0,IF(K296=1,VLOOKUP(N296,'附件一之1-開班數'!$A$7:$V$66,7,FALSE),0))</f>
        <v>0</v>
      </c>
      <c r="AA296" s="10">
        <f>IF(O296="",0,IF(K296=1,VLOOKUP(O296,'附件一之1-開班數'!$A$7:$V$66,7,FALSE),0))</f>
        <v>0</v>
      </c>
      <c r="AB296" s="10">
        <f>IF(P296="",0,IF(K296=1,VLOOKUP(P296,'附件一之1-開班數'!$A$7:$V$66,7,FALSE),0))</f>
        <v>0</v>
      </c>
      <c r="AC296" s="10">
        <f>IF(Q296="",0,IF(K296=1,VLOOKUP(Q296,'附件一之1-開班數'!$A$7:$V$66,7,FALSE),0))</f>
        <v>0</v>
      </c>
    </row>
    <row r="297" spans="1:29" x14ac:dyDescent="0.3">
      <c r="A297" s="128" t="str">
        <f t="shared" si="29"/>
        <v/>
      </c>
      <c r="B297" s="14"/>
      <c r="C297" s="14"/>
      <c r="D297" s="14"/>
      <c r="E297" s="14"/>
      <c r="F297" s="166"/>
      <c r="G297" s="173"/>
      <c r="H297" s="14"/>
      <c r="I297" s="14"/>
      <c r="J297" s="14"/>
      <c r="K297" s="166"/>
      <c r="L297" s="175"/>
      <c r="M297" s="171"/>
      <c r="N297" s="92"/>
      <c r="O297" s="92"/>
      <c r="P297" s="92"/>
      <c r="Q297" s="172"/>
      <c r="R297" s="176" t="str">
        <f>IFERROR(IF(COUNTIF(M297:Q297,M297)+COUNTIF(M297:Q297,N297)+COUNTIF(M297:Q297,O297)+COUNTIF(M297:Q297,P297)+COUNTIF(M297:Q297,Q297)-COUNT(M297:Q297)&lt;&gt;0,"學生班級重複",IF(COUNT(M297:Q297)=1,VLOOKUP(M297,'附件一之1-開班數'!$A$7:$B$66,2,0),IF(COUNT(M297:Q297)=2,VLOOKUP(M297,'附件一之1-開班數'!$A$7:$B$66,2,0)&amp;"、"&amp;VLOOKUP(N297,'附件一之1-開班數'!$A$7:$B$66,2,0),IF(COUNT(M297:Q297)=3,VLOOKUP(M297,'附件一之1-開班數'!$A$7:$B$66,2,0)&amp;"、"&amp;VLOOKUP(N297,'附件一之1-開班數'!$A$7:$B$66,2,0)&amp;"、"&amp;VLOOKUP(O297,'附件一之1-開班數'!$A$7:$B$66,2,0),IF(COUNT(M297:Q297)=4,VLOOKUP(M297,'附件一之1-開班數'!$A$7:$B$66,2,0)&amp;"、"&amp;VLOOKUP(N297,'附件一之1-開班數'!$A$7:$B$66,2,0)&amp;"、"&amp;VLOOKUP(O297,'附件一之1-開班數'!$A$7:$B$66,2,0)&amp;"、"&amp;VLOOKUP(P297,'附件一之1-開班數'!$A$7:$B$66,2,0),IF(COUNT(M297:Q297)=5,VLOOKUP(M297,'附件一之1-開班數'!$A$7:$B$66,2,0)&amp;"、"&amp;VLOOKUP(N297,'附件一之1-開班數'!$A$7:$B$66,2,0)&amp;"、"&amp;VLOOKUP(O297,'附件一之1-開班數'!$A$7:$B$66,2,0)&amp;"、"&amp;VLOOKUP(P297,'附件一之1-開班數'!$A$7:$B$66,2,0)&amp;"、"&amp;VLOOKUP(Q297,'附件一之1-開班數'!$A$7:$B$66,2,0),IF(D297="","","學生無班級"))))))),"有班級不存在,或跳格輸入")</f>
        <v/>
      </c>
      <c r="S297" s="10">
        <f t="shared" si="30"/>
        <v>1</v>
      </c>
      <c r="T297" s="10">
        <f t="shared" si="31"/>
        <v>1</v>
      </c>
      <c r="U297" s="10">
        <f t="shared" si="32"/>
        <v>1</v>
      </c>
      <c r="V297" s="10">
        <f t="shared" si="33"/>
        <v>1</v>
      </c>
      <c r="W297" s="10">
        <f t="shared" si="34"/>
        <v>3</v>
      </c>
      <c r="X297" s="10">
        <f t="shared" si="35"/>
        <v>3</v>
      </c>
      <c r="Y297" s="10">
        <f>IF(M297="",0,IF(K297=1,VLOOKUP(M297,'附件一之1-開班數'!$A$7:$V$66,7,FALSE),0))</f>
        <v>0</v>
      </c>
      <c r="Z297" s="10">
        <f>IF(N297="",0,IF(K297=1,VLOOKUP(N297,'附件一之1-開班數'!$A$7:$V$66,7,FALSE),0))</f>
        <v>0</v>
      </c>
      <c r="AA297" s="10">
        <f>IF(O297="",0,IF(K297=1,VLOOKUP(O297,'附件一之1-開班數'!$A$7:$V$66,7,FALSE),0))</f>
        <v>0</v>
      </c>
      <c r="AB297" s="10">
        <f>IF(P297="",0,IF(K297=1,VLOOKUP(P297,'附件一之1-開班數'!$A$7:$V$66,7,FALSE),0))</f>
        <v>0</v>
      </c>
      <c r="AC297" s="10">
        <f>IF(Q297="",0,IF(K297=1,VLOOKUP(Q297,'附件一之1-開班數'!$A$7:$V$66,7,FALSE),0))</f>
        <v>0</v>
      </c>
    </row>
    <row r="298" spans="1:29" x14ac:dyDescent="0.3">
      <c r="A298" s="128" t="str">
        <f t="shared" si="29"/>
        <v/>
      </c>
      <c r="B298" s="14"/>
      <c r="C298" s="14"/>
      <c r="D298" s="14"/>
      <c r="E298" s="14"/>
      <c r="F298" s="166"/>
      <c r="G298" s="173"/>
      <c r="H298" s="14"/>
      <c r="I298" s="14"/>
      <c r="J298" s="14"/>
      <c r="K298" s="166"/>
      <c r="L298" s="175"/>
      <c r="M298" s="171"/>
      <c r="N298" s="92"/>
      <c r="O298" s="92"/>
      <c r="P298" s="92"/>
      <c r="Q298" s="172"/>
      <c r="R298" s="176" t="str">
        <f>IFERROR(IF(COUNTIF(M298:Q298,M298)+COUNTIF(M298:Q298,N298)+COUNTIF(M298:Q298,O298)+COUNTIF(M298:Q298,P298)+COUNTIF(M298:Q298,Q298)-COUNT(M298:Q298)&lt;&gt;0,"學生班級重複",IF(COUNT(M298:Q298)=1,VLOOKUP(M298,'附件一之1-開班數'!$A$7:$B$66,2,0),IF(COUNT(M298:Q298)=2,VLOOKUP(M298,'附件一之1-開班數'!$A$7:$B$66,2,0)&amp;"、"&amp;VLOOKUP(N298,'附件一之1-開班數'!$A$7:$B$66,2,0),IF(COUNT(M298:Q298)=3,VLOOKUP(M298,'附件一之1-開班數'!$A$7:$B$66,2,0)&amp;"、"&amp;VLOOKUP(N298,'附件一之1-開班數'!$A$7:$B$66,2,0)&amp;"、"&amp;VLOOKUP(O298,'附件一之1-開班數'!$A$7:$B$66,2,0),IF(COUNT(M298:Q298)=4,VLOOKUP(M298,'附件一之1-開班數'!$A$7:$B$66,2,0)&amp;"、"&amp;VLOOKUP(N298,'附件一之1-開班數'!$A$7:$B$66,2,0)&amp;"、"&amp;VLOOKUP(O298,'附件一之1-開班數'!$A$7:$B$66,2,0)&amp;"、"&amp;VLOOKUP(P298,'附件一之1-開班數'!$A$7:$B$66,2,0),IF(COUNT(M298:Q298)=5,VLOOKUP(M298,'附件一之1-開班數'!$A$7:$B$66,2,0)&amp;"、"&amp;VLOOKUP(N298,'附件一之1-開班數'!$A$7:$B$66,2,0)&amp;"、"&amp;VLOOKUP(O298,'附件一之1-開班數'!$A$7:$B$66,2,0)&amp;"、"&amp;VLOOKUP(P298,'附件一之1-開班數'!$A$7:$B$66,2,0)&amp;"、"&amp;VLOOKUP(Q298,'附件一之1-開班數'!$A$7:$B$66,2,0),IF(D298="","","學生無班級"))))))),"有班級不存在,或跳格輸入")</f>
        <v/>
      </c>
      <c r="S298" s="10">
        <f t="shared" si="30"/>
        <v>1</v>
      </c>
      <c r="T298" s="10">
        <f t="shared" si="31"/>
        <v>1</v>
      </c>
      <c r="U298" s="10">
        <f t="shared" si="32"/>
        <v>1</v>
      </c>
      <c r="V298" s="10">
        <f t="shared" si="33"/>
        <v>1</v>
      </c>
      <c r="W298" s="10">
        <f t="shared" si="34"/>
        <v>3</v>
      </c>
      <c r="X298" s="10">
        <f t="shared" si="35"/>
        <v>3</v>
      </c>
      <c r="Y298" s="10">
        <f>IF(M298="",0,IF(K298=1,VLOOKUP(M298,'附件一之1-開班數'!$A$7:$V$66,7,FALSE),0))</f>
        <v>0</v>
      </c>
      <c r="Z298" s="10">
        <f>IF(N298="",0,IF(K298=1,VLOOKUP(N298,'附件一之1-開班數'!$A$7:$V$66,7,FALSE),0))</f>
        <v>0</v>
      </c>
      <c r="AA298" s="10">
        <f>IF(O298="",0,IF(K298=1,VLOOKUP(O298,'附件一之1-開班數'!$A$7:$V$66,7,FALSE),0))</f>
        <v>0</v>
      </c>
      <c r="AB298" s="10">
        <f>IF(P298="",0,IF(K298=1,VLOOKUP(P298,'附件一之1-開班數'!$A$7:$V$66,7,FALSE),0))</f>
        <v>0</v>
      </c>
      <c r="AC298" s="10">
        <f>IF(Q298="",0,IF(K298=1,VLOOKUP(Q298,'附件一之1-開班數'!$A$7:$V$66,7,FALSE),0))</f>
        <v>0</v>
      </c>
    </row>
    <row r="299" spans="1:29" x14ac:dyDescent="0.3">
      <c r="A299" s="128" t="str">
        <f t="shared" si="29"/>
        <v/>
      </c>
      <c r="B299" s="14"/>
      <c r="C299" s="14"/>
      <c r="D299" s="14"/>
      <c r="E299" s="14"/>
      <c r="F299" s="166"/>
      <c r="G299" s="173"/>
      <c r="H299" s="14"/>
      <c r="I299" s="14"/>
      <c r="J299" s="14"/>
      <c r="K299" s="166"/>
      <c r="L299" s="175"/>
      <c r="M299" s="171"/>
      <c r="N299" s="92"/>
      <c r="O299" s="92"/>
      <c r="P299" s="92"/>
      <c r="Q299" s="172"/>
      <c r="R299" s="176" t="str">
        <f>IFERROR(IF(COUNTIF(M299:Q299,M299)+COUNTIF(M299:Q299,N299)+COUNTIF(M299:Q299,O299)+COUNTIF(M299:Q299,P299)+COUNTIF(M299:Q299,Q299)-COUNT(M299:Q299)&lt;&gt;0,"學生班級重複",IF(COUNT(M299:Q299)=1,VLOOKUP(M299,'附件一之1-開班數'!$A$7:$B$66,2,0),IF(COUNT(M299:Q299)=2,VLOOKUP(M299,'附件一之1-開班數'!$A$7:$B$66,2,0)&amp;"、"&amp;VLOOKUP(N299,'附件一之1-開班數'!$A$7:$B$66,2,0),IF(COUNT(M299:Q299)=3,VLOOKUP(M299,'附件一之1-開班數'!$A$7:$B$66,2,0)&amp;"、"&amp;VLOOKUP(N299,'附件一之1-開班數'!$A$7:$B$66,2,0)&amp;"、"&amp;VLOOKUP(O299,'附件一之1-開班數'!$A$7:$B$66,2,0),IF(COUNT(M299:Q299)=4,VLOOKUP(M299,'附件一之1-開班數'!$A$7:$B$66,2,0)&amp;"、"&amp;VLOOKUP(N299,'附件一之1-開班數'!$A$7:$B$66,2,0)&amp;"、"&amp;VLOOKUP(O299,'附件一之1-開班數'!$A$7:$B$66,2,0)&amp;"、"&amp;VLOOKUP(P299,'附件一之1-開班數'!$A$7:$B$66,2,0),IF(COUNT(M299:Q299)=5,VLOOKUP(M299,'附件一之1-開班數'!$A$7:$B$66,2,0)&amp;"、"&amp;VLOOKUP(N299,'附件一之1-開班數'!$A$7:$B$66,2,0)&amp;"、"&amp;VLOOKUP(O299,'附件一之1-開班數'!$A$7:$B$66,2,0)&amp;"、"&amp;VLOOKUP(P299,'附件一之1-開班數'!$A$7:$B$66,2,0)&amp;"、"&amp;VLOOKUP(Q299,'附件一之1-開班數'!$A$7:$B$66,2,0),IF(D299="","","學生無班級"))))))),"有班級不存在,或跳格輸入")</f>
        <v/>
      </c>
      <c r="S299" s="10">
        <f t="shared" si="30"/>
        <v>1</v>
      </c>
      <c r="T299" s="10">
        <f t="shared" si="31"/>
        <v>1</v>
      </c>
      <c r="U299" s="10">
        <f t="shared" si="32"/>
        <v>1</v>
      </c>
      <c r="V299" s="10">
        <f t="shared" si="33"/>
        <v>1</v>
      </c>
      <c r="W299" s="10">
        <f t="shared" si="34"/>
        <v>3</v>
      </c>
      <c r="X299" s="10">
        <f t="shared" si="35"/>
        <v>3</v>
      </c>
      <c r="Y299" s="10">
        <f>IF(M299="",0,IF(K299=1,VLOOKUP(M299,'附件一之1-開班數'!$A$7:$V$66,7,FALSE),0))</f>
        <v>0</v>
      </c>
      <c r="Z299" s="10">
        <f>IF(N299="",0,IF(K299=1,VLOOKUP(N299,'附件一之1-開班數'!$A$7:$V$66,7,FALSE),0))</f>
        <v>0</v>
      </c>
      <c r="AA299" s="10">
        <f>IF(O299="",0,IF(K299=1,VLOOKUP(O299,'附件一之1-開班數'!$A$7:$V$66,7,FALSE),0))</f>
        <v>0</v>
      </c>
      <c r="AB299" s="10">
        <f>IF(P299="",0,IF(K299=1,VLOOKUP(P299,'附件一之1-開班數'!$A$7:$V$66,7,FALSE),0))</f>
        <v>0</v>
      </c>
      <c r="AC299" s="10">
        <f>IF(Q299="",0,IF(K299=1,VLOOKUP(Q299,'附件一之1-開班數'!$A$7:$V$66,7,FALSE),0))</f>
        <v>0</v>
      </c>
    </row>
    <row r="300" spans="1:29" x14ac:dyDescent="0.3">
      <c r="A300" s="128" t="str">
        <f t="shared" si="29"/>
        <v/>
      </c>
      <c r="B300" s="14"/>
      <c r="C300" s="14"/>
      <c r="D300" s="14"/>
      <c r="E300" s="14"/>
      <c r="F300" s="166"/>
      <c r="G300" s="173"/>
      <c r="H300" s="14"/>
      <c r="I300" s="14"/>
      <c r="J300" s="14"/>
      <c r="K300" s="166"/>
      <c r="L300" s="175"/>
      <c r="M300" s="171"/>
      <c r="N300" s="92"/>
      <c r="O300" s="92"/>
      <c r="P300" s="92"/>
      <c r="Q300" s="172"/>
      <c r="R300" s="176" t="str">
        <f>IFERROR(IF(COUNTIF(M300:Q300,M300)+COUNTIF(M300:Q300,N300)+COUNTIF(M300:Q300,O300)+COUNTIF(M300:Q300,P300)+COUNTIF(M300:Q300,Q300)-COUNT(M300:Q300)&lt;&gt;0,"學生班級重複",IF(COUNT(M300:Q300)=1,VLOOKUP(M300,'附件一之1-開班數'!$A$7:$B$66,2,0),IF(COUNT(M300:Q300)=2,VLOOKUP(M300,'附件一之1-開班數'!$A$7:$B$66,2,0)&amp;"、"&amp;VLOOKUP(N300,'附件一之1-開班數'!$A$7:$B$66,2,0),IF(COUNT(M300:Q300)=3,VLOOKUP(M300,'附件一之1-開班數'!$A$7:$B$66,2,0)&amp;"、"&amp;VLOOKUP(N300,'附件一之1-開班數'!$A$7:$B$66,2,0)&amp;"、"&amp;VLOOKUP(O300,'附件一之1-開班數'!$A$7:$B$66,2,0),IF(COUNT(M300:Q300)=4,VLOOKUP(M300,'附件一之1-開班數'!$A$7:$B$66,2,0)&amp;"、"&amp;VLOOKUP(N300,'附件一之1-開班數'!$A$7:$B$66,2,0)&amp;"、"&amp;VLOOKUP(O300,'附件一之1-開班數'!$A$7:$B$66,2,0)&amp;"、"&amp;VLOOKUP(P300,'附件一之1-開班數'!$A$7:$B$66,2,0),IF(COUNT(M300:Q300)=5,VLOOKUP(M300,'附件一之1-開班數'!$A$7:$B$66,2,0)&amp;"、"&amp;VLOOKUP(N300,'附件一之1-開班數'!$A$7:$B$66,2,0)&amp;"、"&amp;VLOOKUP(O300,'附件一之1-開班數'!$A$7:$B$66,2,0)&amp;"、"&amp;VLOOKUP(P300,'附件一之1-開班數'!$A$7:$B$66,2,0)&amp;"、"&amp;VLOOKUP(Q300,'附件一之1-開班數'!$A$7:$B$66,2,0),IF(D300="","","學生無班級"))))))),"有班級不存在,或跳格輸入")</f>
        <v/>
      </c>
      <c r="S300" s="10">
        <f t="shared" si="30"/>
        <v>1</v>
      </c>
      <c r="T300" s="10">
        <f t="shared" si="31"/>
        <v>1</v>
      </c>
      <c r="U300" s="10">
        <f t="shared" si="32"/>
        <v>1</v>
      </c>
      <c r="V300" s="10">
        <f t="shared" si="33"/>
        <v>1</v>
      </c>
      <c r="W300" s="10">
        <f t="shared" si="34"/>
        <v>3</v>
      </c>
      <c r="X300" s="10">
        <f t="shared" si="35"/>
        <v>3</v>
      </c>
      <c r="Y300" s="10">
        <f>IF(M300="",0,IF(K300=1,VLOOKUP(M300,'附件一之1-開班數'!$A$7:$V$66,7,FALSE),0))</f>
        <v>0</v>
      </c>
      <c r="Z300" s="10">
        <f>IF(N300="",0,IF(K300=1,VLOOKUP(N300,'附件一之1-開班數'!$A$7:$V$66,7,FALSE),0))</f>
        <v>0</v>
      </c>
      <c r="AA300" s="10">
        <f>IF(O300="",0,IF(K300=1,VLOOKUP(O300,'附件一之1-開班數'!$A$7:$V$66,7,FALSE),0))</f>
        <v>0</v>
      </c>
      <c r="AB300" s="10">
        <f>IF(P300="",0,IF(K300=1,VLOOKUP(P300,'附件一之1-開班數'!$A$7:$V$66,7,FALSE),0))</f>
        <v>0</v>
      </c>
      <c r="AC300" s="10">
        <f>IF(Q300="",0,IF(K300=1,VLOOKUP(Q300,'附件一之1-開班數'!$A$7:$V$66,7,FALSE),0))</f>
        <v>0</v>
      </c>
    </row>
    <row r="301" spans="1:29" x14ac:dyDescent="0.3">
      <c r="A301" s="128" t="str">
        <f t="shared" si="29"/>
        <v/>
      </c>
      <c r="B301" s="14"/>
      <c r="C301" s="14"/>
      <c r="D301" s="14"/>
      <c r="E301" s="14"/>
      <c r="F301" s="166"/>
      <c r="G301" s="173"/>
      <c r="H301" s="14"/>
      <c r="I301" s="14"/>
      <c r="J301" s="14"/>
      <c r="K301" s="166"/>
      <c r="L301" s="175"/>
      <c r="M301" s="171"/>
      <c r="N301" s="92"/>
      <c r="O301" s="92"/>
      <c r="P301" s="92"/>
      <c r="Q301" s="172"/>
      <c r="R301" s="176" t="str">
        <f>IFERROR(IF(COUNTIF(M301:Q301,M301)+COUNTIF(M301:Q301,N301)+COUNTIF(M301:Q301,O301)+COUNTIF(M301:Q301,P301)+COUNTIF(M301:Q301,Q301)-COUNT(M301:Q301)&lt;&gt;0,"學生班級重複",IF(COUNT(M301:Q301)=1,VLOOKUP(M301,'附件一之1-開班數'!$A$7:$B$66,2,0),IF(COUNT(M301:Q301)=2,VLOOKUP(M301,'附件一之1-開班數'!$A$7:$B$66,2,0)&amp;"、"&amp;VLOOKUP(N301,'附件一之1-開班數'!$A$7:$B$66,2,0),IF(COUNT(M301:Q301)=3,VLOOKUP(M301,'附件一之1-開班數'!$A$7:$B$66,2,0)&amp;"、"&amp;VLOOKUP(N301,'附件一之1-開班數'!$A$7:$B$66,2,0)&amp;"、"&amp;VLOOKUP(O301,'附件一之1-開班數'!$A$7:$B$66,2,0),IF(COUNT(M301:Q301)=4,VLOOKUP(M301,'附件一之1-開班數'!$A$7:$B$66,2,0)&amp;"、"&amp;VLOOKUP(N301,'附件一之1-開班數'!$A$7:$B$66,2,0)&amp;"、"&amp;VLOOKUP(O301,'附件一之1-開班數'!$A$7:$B$66,2,0)&amp;"、"&amp;VLOOKUP(P301,'附件一之1-開班數'!$A$7:$B$66,2,0),IF(COUNT(M301:Q301)=5,VLOOKUP(M301,'附件一之1-開班數'!$A$7:$B$66,2,0)&amp;"、"&amp;VLOOKUP(N301,'附件一之1-開班數'!$A$7:$B$66,2,0)&amp;"、"&amp;VLOOKUP(O301,'附件一之1-開班數'!$A$7:$B$66,2,0)&amp;"、"&amp;VLOOKUP(P301,'附件一之1-開班數'!$A$7:$B$66,2,0)&amp;"、"&amp;VLOOKUP(Q301,'附件一之1-開班數'!$A$7:$B$66,2,0),IF(D301="","","學生無班級"))))))),"有班級不存在,或跳格輸入")</f>
        <v/>
      </c>
      <c r="S301" s="10">
        <f t="shared" si="30"/>
        <v>1</v>
      </c>
      <c r="T301" s="10">
        <f t="shared" si="31"/>
        <v>1</v>
      </c>
      <c r="U301" s="10">
        <f t="shared" si="32"/>
        <v>1</v>
      </c>
      <c r="V301" s="10">
        <f t="shared" si="33"/>
        <v>1</v>
      </c>
      <c r="W301" s="10">
        <f t="shared" si="34"/>
        <v>3</v>
      </c>
      <c r="X301" s="10">
        <f t="shared" si="35"/>
        <v>3</v>
      </c>
      <c r="Y301" s="10">
        <f>IF(M301="",0,IF(K301=1,VLOOKUP(M301,'附件一之1-開班數'!$A$7:$V$66,7,FALSE),0))</f>
        <v>0</v>
      </c>
      <c r="Z301" s="10">
        <f>IF(N301="",0,IF(K301=1,VLOOKUP(N301,'附件一之1-開班數'!$A$7:$V$66,7,FALSE),0))</f>
        <v>0</v>
      </c>
      <c r="AA301" s="10">
        <f>IF(O301="",0,IF(K301=1,VLOOKUP(O301,'附件一之1-開班數'!$A$7:$V$66,7,FALSE),0))</f>
        <v>0</v>
      </c>
      <c r="AB301" s="10">
        <f>IF(P301="",0,IF(K301=1,VLOOKUP(P301,'附件一之1-開班數'!$A$7:$V$66,7,FALSE),0))</f>
        <v>0</v>
      </c>
      <c r="AC301" s="10">
        <f>IF(Q301="",0,IF(K301=1,VLOOKUP(Q301,'附件一之1-開班數'!$A$7:$V$66,7,FALSE),0))</f>
        <v>0</v>
      </c>
    </row>
    <row r="302" spans="1:29" x14ac:dyDescent="0.3">
      <c r="A302" s="128" t="str">
        <f t="shared" si="29"/>
        <v/>
      </c>
      <c r="B302" s="14"/>
      <c r="C302" s="14"/>
      <c r="D302" s="14"/>
      <c r="E302" s="14"/>
      <c r="F302" s="166"/>
      <c r="G302" s="173"/>
      <c r="H302" s="14"/>
      <c r="I302" s="14"/>
      <c r="J302" s="14"/>
      <c r="K302" s="166"/>
      <c r="L302" s="175"/>
      <c r="M302" s="171"/>
      <c r="N302" s="92"/>
      <c r="O302" s="92"/>
      <c r="P302" s="92"/>
      <c r="Q302" s="172"/>
      <c r="R302" s="176" t="str">
        <f>IFERROR(IF(COUNTIF(M302:Q302,M302)+COUNTIF(M302:Q302,N302)+COUNTIF(M302:Q302,O302)+COUNTIF(M302:Q302,P302)+COUNTIF(M302:Q302,Q302)-COUNT(M302:Q302)&lt;&gt;0,"學生班級重複",IF(COUNT(M302:Q302)=1,VLOOKUP(M302,'附件一之1-開班數'!$A$7:$B$66,2,0),IF(COUNT(M302:Q302)=2,VLOOKUP(M302,'附件一之1-開班數'!$A$7:$B$66,2,0)&amp;"、"&amp;VLOOKUP(N302,'附件一之1-開班數'!$A$7:$B$66,2,0),IF(COUNT(M302:Q302)=3,VLOOKUP(M302,'附件一之1-開班數'!$A$7:$B$66,2,0)&amp;"、"&amp;VLOOKUP(N302,'附件一之1-開班數'!$A$7:$B$66,2,0)&amp;"、"&amp;VLOOKUP(O302,'附件一之1-開班數'!$A$7:$B$66,2,0),IF(COUNT(M302:Q302)=4,VLOOKUP(M302,'附件一之1-開班數'!$A$7:$B$66,2,0)&amp;"、"&amp;VLOOKUP(N302,'附件一之1-開班數'!$A$7:$B$66,2,0)&amp;"、"&amp;VLOOKUP(O302,'附件一之1-開班數'!$A$7:$B$66,2,0)&amp;"、"&amp;VLOOKUP(P302,'附件一之1-開班數'!$A$7:$B$66,2,0),IF(COUNT(M302:Q302)=5,VLOOKUP(M302,'附件一之1-開班數'!$A$7:$B$66,2,0)&amp;"、"&amp;VLOOKUP(N302,'附件一之1-開班數'!$A$7:$B$66,2,0)&amp;"、"&amp;VLOOKUP(O302,'附件一之1-開班數'!$A$7:$B$66,2,0)&amp;"、"&amp;VLOOKUP(P302,'附件一之1-開班數'!$A$7:$B$66,2,0)&amp;"、"&amp;VLOOKUP(Q302,'附件一之1-開班數'!$A$7:$B$66,2,0),IF(D302="","","學生無班級"))))))),"有班級不存在,或跳格輸入")</f>
        <v/>
      </c>
      <c r="S302" s="10">
        <f t="shared" si="30"/>
        <v>1</v>
      </c>
      <c r="T302" s="10">
        <f t="shared" si="31"/>
        <v>1</v>
      </c>
      <c r="U302" s="10">
        <f t="shared" si="32"/>
        <v>1</v>
      </c>
      <c r="V302" s="10">
        <f t="shared" si="33"/>
        <v>1</v>
      </c>
      <c r="W302" s="10">
        <f t="shared" si="34"/>
        <v>3</v>
      </c>
      <c r="X302" s="10">
        <f t="shared" si="35"/>
        <v>3</v>
      </c>
      <c r="Y302" s="10">
        <f>IF(M302="",0,IF(K302=1,VLOOKUP(M302,'附件一之1-開班數'!$A$7:$V$66,7,FALSE),0))</f>
        <v>0</v>
      </c>
      <c r="Z302" s="10">
        <f>IF(N302="",0,IF(K302=1,VLOOKUP(N302,'附件一之1-開班數'!$A$7:$V$66,7,FALSE),0))</f>
        <v>0</v>
      </c>
      <c r="AA302" s="10">
        <f>IF(O302="",0,IF(K302=1,VLOOKUP(O302,'附件一之1-開班數'!$A$7:$V$66,7,FALSE),0))</f>
        <v>0</v>
      </c>
      <c r="AB302" s="10">
        <f>IF(P302="",0,IF(K302=1,VLOOKUP(P302,'附件一之1-開班數'!$A$7:$V$66,7,FALSE),0))</f>
        <v>0</v>
      </c>
      <c r="AC302" s="10">
        <f>IF(Q302="",0,IF(K302=1,VLOOKUP(Q302,'附件一之1-開班數'!$A$7:$V$66,7,FALSE),0))</f>
        <v>0</v>
      </c>
    </row>
    <row r="303" spans="1:29" x14ac:dyDescent="0.3">
      <c r="A303" s="128" t="str">
        <f t="shared" si="29"/>
        <v/>
      </c>
      <c r="B303" s="14"/>
      <c r="C303" s="14"/>
      <c r="D303" s="14"/>
      <c r="E303" s="14"/>
      <c r="F303" s="166"/>
      <c r="G303" s="173"/>
      <c r="H303" s="14"/>
      <c r="I303" s="14"/>
      <c r="J303" s="14"/>
      <c r="K303" s="166"/>
      <c r="L303" s="175"/>
      <c r="M303" s="171"/>
      <c r="N303" s="92"/>
      <c r="O303" s="92"/>
      <c r="P303" s="92"/>
      <c r="Q303" s="172"/>
      <c r="R303" s="176" t="str">
        <f>IFERROR(IF(COUNTIF(M303:Q303,M303)+COUNTIF(M303:Q303,N303)+COUNTIF(M303:Q303,O303)+COUNTIF(M303:Q303,P303)+COUNTIF(M303:Q303,Q303)-COUNT(M303:Q303)&lt;&gt;0,"學生班級重複",IF(COUNT(M303:Q303)=1,VLOOKUP(M303,'附件一之1-開班數'!$A$7:$B$66,2,0),IF(COUNT(M303:Q303)=2,VLOOKUP(M303,'附件一之1-開班數'!$A$7:$B$66,2,0)&amp;"、"&amp;VLOOKUP(N303,'附件一之1-開班數'!$A$7:$B$66,2,0),IF(COUNT(M303:Q303)=3,VLOOKUP(M303,'附件一之1-開班數'!$A$7:$B$66,2,0)&amp;"、"&amp;VLOOKUP(N303,'附件一之1-開班數'!$A$7:$B$66,2,0)&amp;"、"&amp;VLOOKUP(O303,'附件一之1-開班數'!$A$7:$B$66,2,0),IF(COUNT(M303:Q303)=4,VLOOKUP(M303,'附件一之1-開班數'!$A$7:$B$66,2,0)&amp;"、"&amp;VLOOKUP(N303,'附件一之1-開班數'!$A$7:$B$66,2,0)&amp;"、"&amp;VLOOKUP(O303,'附件一之1-開班數'!$A$7:$B$66,2,0)&amp;"、"&amp;VLOOKUP(P303,'附件一之1-開班數'!$A$7:$B$66,2,0),IF(COUNT(M303:Q303)=5,VLOOKUP(M303,'附件一之1-開班數'!$A$7:$B$66,2,0)&amp;"、"&amp;VLOOKUP(N303,'附件一之1-開班數'!$A$7:$B$66,2,0)&amp;"、"&amp;VLOOKUP(O303,'附件一之1-開班數'!$A$7:$B$66,2,0)&amp;"、"&amp;VLOOKUP(P303,'附件一之1-開班數'!$A$7:$B$66,2,0)&amp;"、"&amp;VLOOKUP(Q303,'附件一之1-開班數'!$A$7:$B$66,2,0),IF(D303="","","學生無班級"))))))),"有班級不存在,或跳格輸入")</f>
        <v/>
      </c>
      <c r="S303" s="10">
        <f t="shared" si="30"/>
        <v>1</v>
      </c>
      <c r="T303" s="10">
        <f t="shared" si="31"/>
        <v>1</v>
      </c>
      <c r="U303" s="10">
        <f t="shared" si="32"/>
        <v>1</v>
      </c>
      <c r="V303" s="10">
        <f t="shared" si="33"/>
        <v>1</v>
      </c>
      <c r="W303" s="10">
        <f t="shared" si="34"/>
        <v>3</v>
      </c>
      <c r="X303" s="10">
        <f t="shared" si="35"/>
        <v>3</v>
      </c>
      <c r="Y303" s="10">
        <f>IF(M303="",0,IF(K303=1,VLOOKUP(M303,'附件一之1-開班數'!$A$7:$V$66,7,FALSE),0))</f>
        <v>0</v>
      </c>
      <c r="Z303" s="10">
        <f>IF(N303="",0,IF(K303=1,VLOOKUP(N303,'附件一之1-開班數'!$A$7:$V$66,7,FALSE),0))</f>
        <v>0</v>
      </c>
      <c r="AA303" s="10">
        <f>IF(O303="",0,IF(K303=1,VLOOKUP(O303,'附件一之1-開班數'!$A$7:$V$66,7,FALSE),0))</f>
        <v>0</v>
      </c>
      <c r="AB303" s="10">
        <f>IF(P303="",0,IF(K303=1,VLOOKUP(P303,'附件一之1-開班數'!$A$7:$V$66,7,FALSE),0))</f>
        <v>0</v>
      </c>
      <c r="AC303" s="10">
        <f>IF(Q303="",0,IF(K303=1,VLOOKUP(Q303,'附件一之1-開班數'!$A$7:$V$66,7,FALSE),0))</f>
        <v>0</v>
      </c>
    </row>
    <row r="304" spans="1:29" x14ac:dyDescent="0.3">
      <c r="A304" s="128" t="str">
        <f t="shared" si="29"/>
        <v/>
      </c>
      <c r="B304" s="14"/>
      <c r="C304" s="14"/>
      <c r="D304" s="14"/>
      <c r="E304" s="14"/>
      <c r="F304" s="166"/>
      <c r="G304" s="173"/>
      <c r="H304" s="14"/>
      <c r="I304" s="14"/>
      <c r="J304" s="14"/>
      <c r="K304" s="166"/>
      <c r="L304" s="175"/>
      <c r="M304" s="171"/>
      <c r="N304" s="92"/>
      <c r="O304" s="92"/>
      <c r="P304" s="92"/>
      <c r="Q304" s="172"/>
      <c r="R304" s="176" t="str">
        <f>IFERROR(IF(COUNTIF(M304:Q304,M304)+COUNTIF(M304:Q304,N304)+COUNTIF(M304:Q304,O304)+COUNTIF(M304:Q304,P304)+COUNTIF(M304:Q304,Q304)-COUNT(M304:Q304)&lt;&gt;0,"學生班級重複",IF(COUNT(M304:Q304)=1,VLOOKUP(M304,'附件一之1-開班數'!$A$7:$B$66,2,0),IF(COUNT(M304:Q304)=2,VLOOKUP(M304,'附件一之1-開班數'!$A$7:$B$66,2,0)&amp;"、"&amp;VLOOKUP(N304,'附件一之1-開班數'!$A$7:$B$66,2,0),IF(COUNT(M304:Q304)=3,VLOOKUP(M304,'附件一之1-開班數'!$A$7:$B$66,2,0)&amp;"、"&amp;VLOOKUP(N304,'附件一之1-開班數'!$A$7:$B$66,2,0)&amp;"、"&amp;VLOOKUP(O304,'附件一之1-開班數'!$A$7:$B$66,2,0),IF(COUNT(M304:Q304)=4,VLOOKUP(M304,'附件一之1-開班數'!$A$7:$B$66,2,0)&amp;"、"&amp;VLOOKUP(N304,'附件一之1-開班數'!$A$7:$B$66,2,0)&amp;"、"&amp;VLOOKUP(O304,'附件一之1-開班數'!$A$7:$B$66,2,0)&amp;"、"&amp;VLOOKUP(P304,'附件一之1-開班數'!$A$7:$B$66,2,0),IF(COUNT(M304:Q304)=5,VLOOKUP(M304,'附件一之1-開班數'!$A$7:$B$66,2,0)&amp;"、"&amp;VLOOKUP(N304,'附件一之1-開班數'!$A$7:$B$66,2,0)&amp;"、"&amp;VLOOKUP(O304,'附件一之1-開班數'!$A$7:$B$66,2,0)&amp;"、"&amp;VLOOKUP(P304,'附件一之1-開班數'!$A$7:$B$66,2,0)&amp;"、"&amp;VLOOKUP(Q304,'附件一之1-開班數'!$A$7:$B$66,2,0),IF(D304="","","學生無班級"))))))),"有班級不存在,或跳格輸入")</f>
        <v/>
      </c>
      <c r="S304" s="10">
        <f t="shared" si="30"/>
        <v>1</v>
      </c>
      <c r="T304" s="10">
        <f t="shared" si="31"/>
        <v>1</v>
      </c>
      <c r="U304" s="10">
        <f t="shared" si="32"/>
        <v>1</v>
      </c>
      <c r="V304" s="10">
        <f t="shared" si="33"/>
        <v>1</v>
      </c>
      <c r="W304" s="10">
        <f t="shared" si="34"/>
        <v>3</v>
      </c>
      <c r="X304" s="10">
        <f t="shared" si="35"/>
        <v>3</v>
      </c>
      <c r="Y304" s="10">
        <f>IF(M304="",0,IF(K304=1,VLOOKUP(M304,'附件一之1-開班數'!$A$7:$V$66,7,FALSE),0))</f>
        <v>0</v>
      </c>
      <c r="Z304" s="10">
        <f>IF(N304="",0,IF(K304=1,VLOOKUP(N304,'附件一之1-開班數'!$A$7:$V$66,7,FALSE),0))</f>
        <v>0</v>
      </c>
      <c r="AA304" s="10">
        <f>IF(O304="",0,IF(K304=1,VLOOKUP(O304,'附件一之1-開班數'!$A$7:$V$66,7,FALSE),0))</f>
        <v>0</v>
      </c>
      <c r="AB304" s="10">
        <f>IF(P304="",0,IF(K304=1,VLOOKUP(P304,'附件一之1-開班數'!$A$7:$V$66,7,FALSE),0))</f>
        <v>0</v>
      </c>
      <c r="AC304" s="10">
        <f>IF(Q304="",0,IF(K304=1,VLOOKUP(Q304,'附件一之1-開班數'!$A$7:$V$66,7,FALSE),0))</f>
        <v>0</v>
      </c>
    </row>
    <row r="305" spans="1:29" x14ac:dyDescent="0.3">
      <c r="A305" s="128" t="str">
        <f t="shared" si="29"/>
        <v/>
      </c>
      <c r="B305" s="14"/>
      <c r="C305" s="14"/>
      <c r="D305" s="14"/>
      <c r="E305" s="14"/>
      <c r="F305" s="166"/>
      <c r="G305" s="173"/>
      <c r="H305" s="14"/>
      <c r="I305" s="14"/>
      <c r="J305" s="14"/>
      <c r="K305" s="166"/>
      <c r="L305" s="175"/>
      <c r="M305" s="171"/>
      <c r="N305" s="92"/>
      <c r="O305" s="92"/>
      <c r="P305" s="92"/>
      <c r="Q305" s="172"/>
      <c r="R305" s="176" t="str">
        <f>IFERROR(IF(COUNTIF(M305:Q305,M305)+COUNTIF(M305:Q305,N305)+COUNTIF(M305:Q305,O305)+COUNTIF(M305:Q305,P305)+COUNTIF(M305:Q305,Q305)-COUNT(M305:Q305)&lt;&gt;0,"學生班級重複",IF(COUNT(M305:Q305)=1,VLOOKUP(M305,'附件一之1-開班數'!$A$7:$B$66,2,0),IF(COUNT(M305:Q305)=2,VLOOKUP(M305,'附件一之1-開班數'!$A$7:$B$66,2,0)&amp;"、"&amp;VLOOKUP(N305,'附件一之1-開班數'!$A$7:$B$66,2,0),IF(COUNT(M305:Q305)=3,VLOOKUP(M305,'附件一之1-開班數'!$A$7:$B$66,2,0)&amp;"、"&amp;VLOOKUP(N305,'附件一之1-開班數'!$A$7:$B$66,2,0)&amp;"、"&amp;VLOOKUP(O305,'附件一之1-開班數'!$A$7:$B$66,2,0),IF(COUNT(M305:Q305)=4,VLOOKUP(M305,'附件一之1-開班數'!$A$7:$B$66,2,0)&amp;"、"&amp;VLOOKUP(N305,'附件一之1-開班數'!$A$7:$B$66,2,0)&amp;"、"&amp;VLOOKUP(O305,'附件一之1-開班數'!$A$7:$B$66,2,0)&amp;"、"&amp;VLOOKUP(P305,'附件一之1-開班數'!$A$7:$B$66,2,0),IF(COUNT(M305:Q305)=5,VLOOKUP(M305,'附件一之1-開班數'!$A$7:$B$66,2,0)&amp;"、"&amp;VLOOKUP(N305,'附件一之1-開班數'!$A$7:$B$66,2,0)&amp;"、"&amp;VLOOKUP(O305,'附件一之1-開班數'!$A$7:$B$66,2,0)&amp;"、"&amp;VLOOKUP(P305,'附件一之1-開班數'!$A$7:$B$66,2,0)&amp;"、"&amp;VLOOKUP(Q305,'附件一之1-開班數'!$A$7:$B$66,2,0),IF(D305="","","學生無班級"))))))),"有班級不存在,或跳格輸入")</f>
        <v/>
      </c>
      <c r="S305" s="10">
        <f t="shared" si="30"/>
        <v>1</v>
      </c>
      <c r="T305" s="10">
        <f t="shared" si="31"/>
        <v>1</v>
      </c>
      <c r="U305" s="10">
        <f t="shared" si="32"/>
        <v>1</v>
      </c>
      <c r="V305" s="10">
        <f t="shared" si="33"/>
        <v>1</v>
      </c>
      <c r="W305" s="10">
        <f t="shared" si="34"/>
        <v>3</v>
      </c>
      <c r="X305" s="10">
        <f t="shared" si="35"/>
        <v>3</v>
      </c>
      <c r="Y305" s="10">
        <f>IF(M305="",0,IF(K305=1,VLOOKUP(M305,'附件一之1-開班數'!$A$7:$V$66,7,FALSE),0))</f>
        <v>0</v>
      </c>
      <c r="Z305" s="10">
        <f>IF(N305="",0,IF(K305=1,VLOOKUP(N305,'附件一之1-開班數'!$A$7:$V$66,7,FALSE),0))</f>
        <v>0</v>
      </c>
      <c r="AA305" s="10">
        <f>IF(O305="",0,IF(K305=1,VLOOKUP(O305,'附件一之1-開班數'!$A$7:$V$66,7,FALSE),0))</f>
        <v>0</v>
      </c>
      <c r="AB305" s="10">
        <f>IF(P305="",0,IF(K305=1,VLOOKUP(P305,'附件一之1-開班數'!$A$7:$V$66,7,FALSE),0))</f>
        <v>0</v>
      </c>
      <c r="AC305" s="10">
        <f>IF(Q305="",0,IF(K305=1,VLOOKUP(Q305,'附件一之1-開班數'!$A$7:$V$66,7,FALSE),0))</f>
        <v>0</v>
      </c>
    </row>
    <row r="306" spans="1:29" x14ac:dyDescent="0.3">
      <c r="A306" s="128" t="str">
        <f t="shared" si="29"/>
        <v/>
      </c>
      <c r="B306" s="14"/>
      <c r="C306" s="14"/>
      <c r="D306" s="14"/>
      <c r="E306" s="14"/>
      <c r="F306" s="166"/>
      <c r="G306" s="173"/>
      <c r="H306" s="14"/>
      <c r="I306" s="14"/>
      <c r="J306" s="14"/>
      <c r="K306" s="166"/>
      <c r="L306" s="175"/>
      <c r="M306" s="171"/>
      <c r="N306" s="92"/>
      <c r="O306" s="92"/>
      <c r="P306" s="92"/>
      <c r="Q306" s="172"/>
      <c r="R306" s="176" t="str">
        <f>IFERROR(IF(COUNTIF(M306:Q306,M306)+COUNTIF(M306:Q306,N306)+COUNTIF(M306:Q306,O306)+COUNTIF(M306:Q306,P306)+COUNTIF(M306:Q306,Q306)-COUNT(M306:Q306)&lt;&gt;0,"學生班級重複",IF(COUNT(M306:Q306)=1,VLOOKUP(M306,'附件一之1-開班數'!$A$7:$B$66,2,0),IF(COUNT(M306:Q306)=2,VLOOKUP(M306,'附件一之1-開班數'!$A$7:$B$66,2,0)&amp;"、"&amp;VLOOKUP(N306,'附件一之1-開班數'!$A$7:$B$66,2,0),IF(COUNT(M306:Q306)=3,VLOOKUP(M306,'附件一之1-開班數'!$A$7:$B$66,2,0)&amp;"、"&amp;VLOOKUP(N306,'附件一之1-開班數'!$A$7:$B$66,2,0)&amp;"、"&amp;VLOOKUP(O306,'附件一之1-開班數'!$A$7:$B$66,2,0),IF(COUNT(M306:Q306)=4,VLOOKUP(M306,'附件一之1-開班數'!$A$7:$B$66,2,0)&amp;"、"&amp;VLOOKUP(N306,'附件一之1-開班數'!$A$7:$B$66,2,0)&amp;"、"&amp;VLOOKUP(O306,'附件一之1-開班數'!$A$7:$B$66,2,0)&amp;"、"&amp;VLOOKUP(P306,'附件一之1-開班數'!$A$7:$B$66,2,0),IF(COUNT(M306:Q306)=5,VLOOKUP(M306,'附件一之1-開班數'!$A$7:$B$66,2,0)&amp;"、"&amp;VLOOKUP(N306,'附件一之1-開班數'!$A$7:$B$66,2,0)&amp;"、"&amp;VLOOKUP(O306,'附件一之1-開班數'!$A$7:$B$66,2,0)&amp;"、"&amp;VLOOKUP(P306,'附件一之1-開班數'!$A$7:$B$66,2,0)&amp;"、"&amp;VLOOKUP(Q306,'附件一之1-開班數'!$A$7:$B$66,2,0),IF(D306="","","學生無班級"))))))),"有班級不存在,或跳格輸入")</f>
        <v/>
      </c>
      <c r="S306" s="10">
        <f t="shared" si="30"/>
        <v>1</v>
      </c>
      <c r="T306" s="10">
        <f t="shared" si="31"/>
        <v>1</v>
      </c>
      <c r="U306" s="10">
        <f t="shared" si="32"/>
        <v>1</v>
      </c>
      <c r="V306" s="10">
        <f t="shared" si="33"/>
        <v>1</v>
      </c>
      <c r="W306" s="10">
        <f t="shared" si="34"/>
        <v>3</v>
      </c>
      <c r="X306" s="10">
        <f t="shared" si="35"/>
        <v>3</v>
      </c>
      <c r="Y306" s="10">
        <f>IF(M306="",0,IF(K306=1,VLOOKUP(M306,'附件一之1-開班數'!$A$7:$V$66,7,FALSE),0))</f>
        <v>0</v>
      </c>
      <c r="Z306" s="10">
        <f>IF(N306="",0,IF(K306=1,VLOOKUP(N306,'附件一之1-開班數'!$A$7:$V$66,7,FALSE),0))</f>
        <v>0</v>
      </c>
      <c r="AA306" s="10">
        <f>IF(O306="",0,IF(K306=1,VLOOKUP(O306,'附件一之1-開班數'!$A$7:$V$66,7,FALSE),0))</f>
        <v>0</v>
      </c>
      <c r="AB306" s="10">
        <f>IF(P306="",0,IF(K306=1,VLOOKUP(P306,'附件一之1-開班數'!$A$7:$V$66,7,FALSE),0))</f>
        <v>0</v>
      </c>
      <c r="AC306" s="10">
        <f>IF(Q306="",0,IF(K306=1,VLOOKUP(Q306,'附件一之1-開班數'!$A$7:$V$66,7,FALSE),0))</f>
        <v>0</v>
      </c>
    </row>
    <row r="307" spans="1:29" x14ac:dyDescent="0.3">
      <c r="A307" s="128" t="str">
        <f t="shared" si="29"/>
        <v/>
      </c>
      <c r="B307" s="14"/>
      <c r="C307" s="14"/>
      <c r="D307" s="14"/>
      <c r="E307" s="14"/>
      <c r="F307" s="166"/>
      <c r="G307" s="173"/>
      <c r="H307" s="14"/>
      <c r="I307" s="14"/>
      <c r="J307" s="14"/>
      <c r="K307" s="166"/>
      <c r="L307" s="175"/>
      <c r="M307" s="171"/>
      <c r="N307" s="92"/>
      <c r="O307" s="92"/>
      <c r="P307" s="92"/>
      <c r="Q307" s="172"/>
      <c r="R307" s="176" t="str">
        <f>IFERROR(IF(COUNTIF(M307:Q307,M307)+COUNTIF(M307:Q307,N307)+COUNTIF(M307:Q307,O307)+COUNTIF(M307:Q307,P307)+COUNTIF(M307:Q307,Q307)-COUNT(M307:Q307)&lt;&gt;0,"學生班級重複",IF(COUNT(M307:Q307)=1,VLOOKUP(M307,'附件一之1-開班數'!$A$7:$B$66,2,0),IF(COUNT(M307:Q307)=2,VLOOKUP(M307,'附件一之1-開班數'!$A$7:$B$66,2,0)&amp;"、"&amp;VLOOKUP(N307,'附件一之1-開班數'!$A$7:$B$66,2,0),IF(COUNT(M307:Q307)=3,VLOOKUP(M307,'附件一之1-開班數'!$A$7:$B$66,2,0)&amp;"、"&amp;VLOOKUP(N307,'附件一之1-開班數'!$A$7:$B$66,2,0)&amp;"、"&amp;VLOOKUP(O307,'附件一之1-開班數'!$A$7:$B$66,2,0),IF(COUNT(M307:Q307)=4,VLOOKUP(M307,'附件一之1-開班數'!$A$7:$B$66,2,0)&amp;"、"&amp;VLOOKUP(N307,'附件一之1-開班數'!$A$7:$B$66,2,0)&amp;"、"&amp;VLOOKUP(O307,'附件一之1-開班數'!$A$7:$B$66,2,0)&amp;"、"&amp;VLOOKUP(P307,'附件一之1-開班數'!$A$7:$B$66,2,0),IF(COUNT(M307:Q307)=5,VLOOKUP(M307,'附件一之1-開班數'!$A$7:$B$66,2,0)&amp;"、"&amp;VLOOKUP(N307,'附件一之1-開班數'!$A$7:$B$66,2,0)&amp;"、"&amp;VLOOKUP(O307,'附件一之1-開班數'!$A$7:$B$66,2,0)&amp;"、"&amp;VLOOKUP(P307,'附件一之1-開班數'!$A$7:$B$66,2,0)&amp;"、"&amp;VLOOKUP(Q307,'附件一之1-開班數'!$A$7:$B$66,2,0),IF(D307="","","學生無班級"))))))),"有班級不存在,或跳格輸入")</f>
        <v/>
      </c>
      <c r="S307" s="10">
        <f t="shared" si="30"/>
        <v>1</v>
      </c>
      <c r="T307" s="10">
        <f t="shared" si="31"/>
        <v>1</v>
      </c>
      <c r="U307" s="10">
        <f t="shared" si="32"/>
        <v>1</v>
      </c>
      <c r="V307" s="10">
        <f t="shared" si="33"/>
        <v>1</v>
      </c>
      <c r="W307" s="10">
        <f t="shared" si="34"/>
        <v>3</v>
      </c>
      <c r="X307" s="10">
        <f t="shared" si="35"/>
        <v>3</v>
      </c>
      <c r="Y307" s="10">
        <f>IF(M307="",0,IF(K307=1,VLOOKUP(M307,'附件一之1-開班數'!$A$7:$V$66,7,FALSE),0))</f>
        <v>0</v>
      </c>
      <c r="Z307" s="10">
        <f>IF(N307="",0,IF(K307=1,VLOOKUP(N307,'附件一之1-開班數'!$A$7:$V$66,7,FALSE),0))</f>
        <v>0</v>
      </c>
      <c r="AA307" s="10">
        <f>IF(O307="",0,IF(K307=1,VLOOKUP(O307,'附件一之1-開班數'!$A$7:$V$66,7,FALSE),0))</f>
        <v>0</v>
      </c>
      <c r="AB307" s="10">
        <f>IF(P307="",0,IF(K307=1,VLOOKUP(P307,'附件一之1-開班數'!$A$7:$V$66,7,FALSE),0))</f>
        <v>0</v>
      </c>
      <c r="AC307" s="10">
        <f>IF(Q307="",0,IF(K307=1,VLOOKUP(Q307,'附件一之1-開班數'!$A$7:$V$66,7,FALSE),0))</f>
        <v>0</v>
      </c>
    </row>
    <row r="308" spans="1:29" x14ac:dyDescent="0.3">
      <c r="A308" s="128" t="str">
        <f t="shared" si="29"/>
        <v/>
      </c>
      <c r="B308" s="14"/>
      <c r="C308" s="14"/>
      <c r="D308" s="14"/>
      <c r="E308" s="14"/>
      <c r="F308" s="166"/>
      <c r="G308" s="173"/>
      <c r="H308" s="14"/>
      <c r="I308" s="14"/>
      <c r="J308" s="14"/>
      <c r="K308" s="166"/>
      <c r="L308" s="175"/>
      <c r="M308" s="171"/>
      <c r="N308" s="92"/>
      <c r="O308" s="92"/>
      <c r="P308" s="92"/>
      <c r="Q308" s="172"/>
      <c r="R308" s="176" t="str">
        <f>IFERROR(IF(COUNTIF(M308:Q308,M308)+COUNTIF(M308:Q308,N308)+COUNTIF(M308:Q308,O308)+COUNTIF(M308:Q308,P308)+COUNTIF(M308:Q308,Q308)-COUNT(M308:Q308)&lt;&gt;0,"學生班級重複",IF(COUNT(M308:Q308)=1,VLOOKUP(M308,'附件一之1-開班數'!$A$7:$B$66,2,0),IF(COUNT(M308:Q308)=2,VLOOKUP(M308,'附件一之1-開班數'!$A$7:$B$66,2,0)&amp;"、"&amp;VLOOKUP(N308,'附件一之1-開班數'!$A$7:$B$66,2,0),IF(COUNT(M308:Q308)=3,VLOOKUP(M308,'附件一之1-開班數'!$A$7:$B$66,2,0)&amp;"、"&amp;VLOOKUP(N308,'附件一之1-開班數'!$A$7:$B$66,2,0)&amp;"、"&amp;VLOOKUP(O308,'附件一之1-開班數'!$A$7:$B$66,2,0),IF(COUNT(M308:Q308)=4,VLOOKUP(M308,'附件一之1-開班數'!$A$7:$B$66,2,0)&amp;"、"&amp;VLOOKUP(N308,'附件一之1-開班數'!$A$7:$B$66,2,0)&amp;"、"&amp;VLOOKUP(O308,'附件一之1-開班數'!$A$7:$B$66,2,0)&amp;"、"&amp;VLOOKUP(P308,'附件一之1-開班數'!$A$7:$B$66,2,0),IF(COUNT(M308:Q308)=5,VLOOKUP(M308,'附件一之1-開班數'!$A$7:$B$66,2,0)&amp;"、"&amp;VLOOKUP(N308,'附件一之1-開班數'!$A$7:$B$66,2,0)&amp;"、"&amp;VLOOKUP(O308,'附件一之1-開班數'!$A$7:$B$66,2,0)&amp;"、"&amp;VLOOKUP(P308,'附件一之1-開班數'!$A$7:$B$66,2,0)&amp;"、"&amp;VLOOKUP(Q308,'附件一之1-開班數'!$A$7:$B$66,2,0),IF(D308="","","學生無班級"))))))),"有班級不存在,或跳格輸入")</f>
        <v/>
      </c>
      <c r="S308" s="10">
        <f t="shared" si="30"/>
        <v>1</v>
      </c>
      <c r="T308" s="10">
        <f t="shared" si="31"/>
        <v>1</v>
      </c>
      <c r="U308" s="10">
        <f t="shared" si="32"/>
        <v>1</v>
      </c>
      <c r="V308" s="10">
        <f t="shared" si="33"/>
        <v>1</v>
      </c>
      <c r="W308" s="10">
        <f t="shared" si="34"/>
        <v>3</v>
      </c>
      <c r="X308" s="10">
        <f t="shared" si="35"/>
        <v>3</v>
      </c>
      <c r="Y308" s="10">
        <f>IF(M308="",0,IF(K308=1,VLOOKUP(M308,'附件一之1-開班數'!$A$7:$V$66,7,FALSE),0))</f>
        <v>0</v>
      </c>
      <c r="Z308" s="10">
        <f>IF(N308="",0,IF(K308=1,VLOOKUP(N308,'附件一之1-開班數'!$A$7:$V$66,7,FALSE),0))</f>
        <v>0</v>
      </c>
      <c r="AA308" s="10">
        <f>IF(O308="",0,IF(K308=1,VLOOKUP(O308,'附件一之1-開班數'!$A$7:$V$66,7,FALSE),0))</f>
        <v>0</v>
      </c>
      <c r="AB308" s="10">
        <f>IF(P308="",0,IF(K308=1,VLOOKUP(P308,'附件一之1-開班數'!$A$7:$V$66,7,FALSE),0))</f>
        <v>0</v>
      </c>
      <c r="AC308" s="10">
        <f>IF(Q308="",0,IF(K308=1,VLOOKUP(Q308,'附件一之1-開班數'!$A$7:$V$66,7,FALSE),0))</f>
        <v>0</v>
      </c>
    </row>
    <row r="309" spans="1:29" x14ac:dyDescent="0.3">
      <c r="A309" s="128" t="str">
        <f t="shared" si="29"/>
        <v/>
      </c>
      <c r="B309" s="14"/>
      <c r="C309" s="14"/>
      <c r="D309" s="14"/>
      <c r="E309" s="14"/>
      <c r="F309" s="166"/>
      <c r="G309" s="173"/>
      <c r="H309" s="14"/>
      <c r="I309" s="14"/>
      <c r="J309" s="14"/>
      <c r="K309" s="166"/>
      <c r="L309" s="175"/>
      <c r="M309" s="171"/>
      <c r="N309" s="92"/>
      <c r="O309" s="92"/>
      <c r="P309" s="92"/>
      <c r="Q309" s="172"/>
      <c r="R309" s="176" t="str">
        <f>IFERROR(IF(COUNTIF(M309:Q309,M309)+COUNTIF(M309:Q309,N309)+COUNTIF(M309:Q309,O309)+COUNTIF(M309:Q309,P309)+COUNTIF(M309:Q309,Q309)-COUNT(M309:Q309)&lt;&gt;0,"學生班級重複",IF(COUNT(M309:Q309)=1,VLOOKUP(M309,'附件一之1-開班數'!$A$7:$B$66,2,0),IF(COUNT(M309:Q309)=2,VLOOKUP(M309,'附件一之1-開班數'!$A$7:$B$66,2,0)&amp;"、"&amp;VLOOKUP(N309,'附件一之1-開班數'!$A$7:$B$66,2,0),IF(COUNT(M309:Q309)=3,VLOOKUP(M309,'附件一之1-開班數'!$A$7:$B$66,2,0)&amp;"、"&amp;VLOOKUP(N309,'附件一之1-開班數'!$A$7:$B$66,2,0)&amp;"、"&amp;VLOOKUP(O309,'附件一之1-開班數'!$A$7:$B$66,2,0),IF(COUNT(M309:Q309)=4,VLOOKUP(M309,'附件一之1-開班數'!$A$7:$B$66,2,0)&amp;"、"&amp;VLOOKUP(N309,'附件一之1-開班數'!$A$7:$B$66,2,0)&amp;"、"&amp;VLOOKUP(O309,'附件一之1-開班數'!$A$7:$B$66,2,0)&amp;"、"&amp;VLOOKUP(P309,'附件一之1-開班數'!$A$7:$B$66,2,0),IF(COUNT(M309:Q309)=5,VLOOKUP(M309,'附件一之1-開班數'!$A$7:$B$66,2,0)&amp;"、"&amp;VLOOKUP(N309,'附件一之1-開班數'!$A$7:$B$66,2,0)&amp;"、"&amp;VLOOKUP(O309,'附件一之1-開班數'!$A$7:$B$66,2,0)&amp;"、"&amp;VLOOKUP(P309,'附件一之1-開班數'!$A$7:$B$66,2,0)&amp;"、"&amp;VLOOKUP(Q309,'附件一之1-開班數'!$A$7:$B$66,2,0),IF(D309="","","學生無班級"))))))),"有班級不存在,或跳格輸入")</f>
        <v/>
      </c>
      <c r="S309" s="10">
        <f t="shared" si="30"/>
        <v>1</v>
      </c>
      <c r="T309" s="10">
        <f t="shared" si="31"/>
        <v>1</v>
      </c>
      <c r="U309" s="10">
        <f t="shared" si="32"/>
        <v>1</v>
      </c>
      <c r="V309" s="10">
        <f t="shared" si="33"/>
        <v>1</v>
      </c>
      <c r="W309" s="10">
        <f t="shared" si="34"/>
        <v>3</v>
      </c>
      <c r="X309" s="10">
        <f t="shared" si="35"/>
        <v>3</v>
      </c>
      <c r="Y309" s="10">
        <f>IF(M309="",0,IF(K309=1,VLOOKUP(M309,'附件一之1-開班數'!$A$7:$V$66,7,FALSE),0))</f>
        <v>0</v>
      </c>
      <c r="Z309" s="10">
        <f>IF(N309="",0,IF(K309=1,VLOOKUP(N309,'附件一之1-開班數'!$A$7:$V$66,7,FALSE),0))</f>
        <v>0</v>
      </c>
      <c r="AA309" s="10">
        <f>IF(O309="",0,IF(K309=1,VLOOKUP(O309,'附件一之1-開班數'!$A$7:$V$66,7,FALSE),0))</f>
        <v>0</v>
      </c>
      <c r="AB309" s="10">
        <f>IF(P309="",0,IF(K309=1,VLOOKUP(P309,'附件一之1-開班數'!$A$7:$V$66,7,FALSE),0))</f>
        <v>0</v>
      </c>
      <c r="AC309" s="10">
        <f>IF(Q309="",0,IF(K309=1,VLOOKUP(Q309,'附件一之1-開班數'!$A$7:$V$66,7,FALSE),0))</f>
        <v>0</v>
      </c>
    </row>
    <row r="310" spans="1:29" x14ac:dyDescent="0.3">
      <c r="A310" s="128" t="str">
        <f t="shared" si="29"/>
        <v/>
      </c>
      <c r="B310" s="14"/>
      <c r="C310" s="14"/>
      <c r="D310" s="14"/>
      <c r="E310" s="14"/>
      <c r="F310" s="166"/>
      <c r="G310" s="173"/>
      <c r="H310" s="14"/>
      <c r="I310" s="14"/>
      <c r="J310" s="14"/>
      <c r="K310" s="166"/>
      <c r="L310" s="175"/>
      <c r="M310" s="171"/>
      <c r="N310" s="92"/>
      <c r="O310" s="92"/>
      <c r="P310" s="92"/>
      <c r="Q310" s="172"/>
      <c r="R310" s="176" t="str">
        <f>IFERROR(IF(COUNTIF(M310:Q310,M310)+COUNTIF(M310:Q310,N310)+COUNTIF(M310:Q310,O310)+COUNTIF(M310:Q310,P310)+COUNTIF(M310:Q310,Q310)-COUNT(M310:Q310)&lt;&gt;0,"學生班級重複",IF(COUNT(M310:Q310)=1,VLOOKUP(M310,'附件一之1-開班數'!$A$7:$B$66,2,0),IF(COUNT(M310:Q310)=2,VLOOKUP(M310,'附件一之1-開班數'!$A$7:$B$66,2,0)&amp;"、"&amp;VLOOKUP(N310,'附件一之1-開班數'!$A$7:$B$66,2,0),IF(COUNT(M310:Q310)=3,VLOOKUP(M310,'附件一之1-開班數'!$A$7:$B$66,2,0)&amp;"、"&amp;VLOOKUP(N310,'附件一之1-開班數'!$A$7:$B$66,2,0)&amp;"、"&amp;VLOOKUP(O310,'附件一之1-開班數'!$A$7:$B$66,2,0),IF(COUNT(M310:Q310)=4,VLOOKUP(M310,'附件一之1-開班數'!$A$7:$B$66,2,0)&amp;"、"&amp;VLOOKUP(N310,'附件一之1-開班數'!$A$7:$B$66,2,0)&amp;"、"&amp;VLOOKUP(O310,'附件一之1-開班數'!$A$7:$B$66,2,0)&amp;"、"&amp;VLOOKUP(P310,'附件一之1-開班數'!$A$7:$B$66,2,0),IF(COUNT(M310:Q310)=5,VLOOKUP(M310,'附件一之1-開班數'!$A$7:$B$66,2,0)&amp;"、"&amp;VLOOKUP(N310,'附件一之1-開班數'!$A$7:$B$66,2,0)&amp;"、"&amp;VLOOKUP(O310,'附件一之1-開班數'!$A$7:$B$66,2,0)&amp;"、"&amp;VLOOKUP(P310,'附件一之1-開班數'!$A$7:$B$66,2,0)&amp;"、"&amp;VLOOKUP(Q310,'附件一之1-開班數'!$A$7:$B$66,2,0),IF(D310="","","學生無班級"))))))),"有班級不存在,或跳格輸入")</f>
        <v/>
      </c>
      <c r="S310" s="10">
        <f t="shared" si="30"/>
        <v>1</v>
      </c>
      <c r="T310" s="10">
        <f t="shared" si="31"/>
        <v>1</v>
      </c>
      <c r="U310" s="10">
        <f t="shared" si="32"/>
        <v>1</v>
      </c>
      <c r="V310" s="10">
        <f t="shared" si="33"/>
        <v>1</v>
      </c>
      <c r="W310" s="10">
        <f t="shared" si="34"/>
        <v>3</v>
      </c>
      <c r="X310" s="10">
        <f t="shared" si="35"/>
        <v>3</v>
      </c>
      <c r="Y310" s="10">
        <f>IF(M310="",0,IF(K310=1,VLOOKUP(M310,'附件一之1-開班數'!$A$7:$V$66,7,FALSE),0))</f>
        <v>0</v>
      </c>
      <c r="Z310" s="10">
        <f>IF(N310="",0,IF(K310=1,VLOOKUP(N310,'附件一之1-開班數'!$A$7:$V$66,7,FALSE),0))</f>
        <v>0</v>
      </c>
      <c r="AA310" s="10">
        <f>IF(O310="",0,IF(K310=1,VLOOKUP(O310,'附件一之1-開班數'!$A$7:$V$66,7,FALSE),0))</f>
        <v>0</v>
      </c>
      <c r="AB310" s="10">
        <f>IF(P310="",0,IF(K310=1,VLOOKUP(P310,'附件一之1-開班數'!$A$7:$V$66,7,FALSE),0))</f>
        <v>0</v>
      </c>
      <c r="AC310" s="10">
        <f>IF(Q310="",0,IF(K310=1,VLOOKUP(Q310,'附件一之1-開班數'!$A$7:$V$66,7,FALSE),0))</f>
        <v>0</v>
      </c>
    </row>
    <row r="311" spans="1:29" x14ac:dyDescent="0.3">
      <c r="A311" s="128" t="str">
        <f t="shared" si="29"/>
        <v/>
      </c>
      <c r="B311" s="14"/>
      <c r="C311" s="14"/>
      <c r="D311" s="14"/>
      <c r="E311" s="14"/>
      <c r="F311" s="166"/>
      <c r="G311" s="173"/>
      <c r="H311" s="14"/>
      <c r="I311" s="14"/>
      <c r="J311" s="14"/>
      <c r="K311" s="166"/>
      <c r="L311" s="175"/>
      <c r="M311" s="171"/>
      <c r="N311" s="92"/>
      <c r="O311" s="92"/>
      <c r="P311" s="92"/>
      <c r="Q311" s="172"/>
      <c r="R311" s="176" t="str">
        <f>IFERROR(IF(COUNTIF(M311:Q311,M311)+COUNTIF(M311:Q311,N311)+COUNTIF(M311:Q311,O311)+COUNTIF(M311:Q311,P311)+COUNTIF(M311:Q311,Q311)-COUNT(M311:Q311)&lt;&gt;0,"學生班級重複",IF(COUNT(M311:Q311)=1,VLOOKUP(M311,'附件一之1-開班數'!$A$7:$B$66,2,0),IF(COUNT(M311:Q311)=2,VLOOKUP(M311,'附件一之1-開班數'!$A$7:$B$66,2,0)&amp;"、"&amp;VLOOKUP(N311,'附件一之1-開班數'!$A$7:$B$66,2,0),IF(COUNT(M311:Q311)=3,VLOOKUP(M311,'附件一之1-開班數'!$A$7:$B$66,2,0)&amp;"、"&amp;VLOOKUP(N311,'附件一之1-開班數'!$A$7:$B$66,2,0)&amp;"、"&amp;VLOOKUP(O311,'附件一之1-開班數'!$A$7:$B$66,2,0),IF(COUNT(M311:Q311)=4,VLOOKUP(M311,'附件一之1-開班數'!$A$7:$B$66,2,0)&amp;"、"&amp;VLOOKUP(N311,'附件一之1-開班數'!$A$7:$B$66,2,0)&amp;"、"&amp;VLOOKUP(O311,'附件一之1-開班數'!$A$7:$B$66,2,0)&amp;"、"&amp;VLOOKUP(P311,'附件一之1-開班數'!$A$7:$B$66,2,0),IF(COUNT(M311:Q311)=5,VLOOKUP(M311,'附件一之1-開班數'!$A$7:$B$66,2,0)&amp;"、"&amp;VLOOKUP(N311,'附件一之1-開班數'!$A$7:$B$66,2,0)&amp;"、"&amp;VLOOKUP(O311,'附件一之1-開班數'!$A$7:$B$66,2,0)&amp;"、"&amp;VLOOKUP(P311,'附件一之1-開班數'!$A$7:$B$66,2,0)&amp;"、"&amp;VLOOKUP(Q311,'附件一之1-開班數'!$A$7:$B$66,2,0),IF(D311="","","學生無班級"))))))),"有班級不存在,或跳格輸入")</f>
        <v/>
      </c>
      <c r="S311" s="10">
        <f t="shared" si="30"/>
        <v>1</v>
      </c>
      <c r="T311" s="10">
        <f t="shared" si="31"/>
        <v>1</v>
      </c>
      <c r="U311" s="10">
        <f t="shared" si="32"/>
        <v>1</v>
      </c>
      <c r="V311" s="10">
        <f t="shared" si="33"/>
        <v>1</v>
      </c>
      <c r="W311" s="10">
        <f t="shared" si="34"/>
        <v>3</v>
      </c>
      <c r="X311" s="10">
        <f t="shared" si="35"/>
        <v>3</v>
      </c>
      <c r="Y311" s="10">
        <f>IF(M311="",0,IF(K311=1,VLOOKUP(M311,'附件一之1-開班數'!$A$7:$V$66,7,FALSE),0))</f>
        <v>0</v>
      </c>
      <c r="Z311" s="10">
        <f>IF(N311="",0,IF(K311=1,VLOOKUP(N311,'附件一之1-開班數'!$A$7:$V$66,7,FALSE),0))</f>
        <v>0</v>
      </c>
      <c r="AA311" s="10">
        <f>IF(O311="",0,IF(K311=1,VLOOKUP(O311,'附件一之1-開班數'!$A$7:$V$66,7,FALSE),0))</f>
        <v>0</v>
      </c>
      <c r="AB311" s="10">
        <f>IF(P311="",0,IF(K311=1,VLOOKUP(P311,'附件一之1-開班數'!$A$7:$V$66,7,FALSE),0))</f>
        <v>0</v>
      </c>
      <c r="AC311" s="10">
        <f>IF(Q311="",0,IF(K311=1,VLOOKUP(Q311,'附件一之1-開班數'!$A$7:$V$66,7,FALSE),0))</f>
        <v>0</v>
      </c>
    </row>
    <row r="312" spans="1:29" x14ac:dyDescent="0.3">
      <c r="A312" s="128" t="str">
        <f t="shared" si="29"/>
        <v/>
      </c>
      <c r="B312" s="14"/>
      <c r="C312" s="14"/>
      <c r="D312" s="14"/>
      <c r="E312" s="14"/>
      <c r="F312" s="166"/>
      <c r="G312" s="173"/>
      <c r="H312" s="14"/>
      <c r="I312" s="14"/>
      <c r="J312" s="14"/>
      <c r="K312" s="166"/>
      <c r="L312" s="175"/>
      <c r="M312" s="171"/>
      <c r="N312" s="92"/>
      <c r="O312" s="92"/>
      <c r="P312" s="92"/>
      <c r="Q312" s="172"/>
      <c r="R312" s="176" t="str">
        <f>IFERROR(IF(COUNTIF(M312:Q312,M312)+COUNTIF(M312:Q312,N312)+COUNTIF(M312:Q312,O312)+COUNTIF(M312:Q312,P312)+COUNTIF(M312:Q312,Q312)-COUNT(M312:Q312)&lt;&gt;0,"學生班級重複",IF(COUNT(M312:Q312)=1,VLOOKUP(M312,'附件一之1-開班數'!$A$7:$B$66,2,0),IF(COUNT(M312:Q312)=2,VLOOKUP(M312,'附件一之1-開班數'!$A$7:$B$66,2,0)&amp;"、"&amp;VLOOKUP(N312,'附件一之1-開班數'!$A$7:$B$66,2,0),IF(COUNT(M312:Q312)=3,VLOOKUP(M312,'附件一之1-開班數'!$A$7:$B$66,2,0)&amp;"、"&amp;VLOOKUP(N312,'附件一之1-開班數'!$A$7:$B$66,2,0)&amp;"、"&amp;VLOOKUP(O312,'附件一之1-開班數'!$A$7:$B$66,2,0),IF(COUNT(M312:Q312)=4,VLOOKUP(M312,'附件一之1-開班數'!$A$7:$B$66,2,0)&amp;"、"&amp;VLOOKUP(N312,'附件一之1-開班數'!$A$7:$B$66,2,0)&amp;"、"&amp;VLOOKUP(O312,'附件一之1-開班數'!$A$7:$B$66,2,0)&amp;"、"&amp;VLOOKUP(P312,'附件一之1-開班數'!$A$7:$B$66,2,0),IF(COUNT(M312:Q312)=5,VLOOKUP(M312,'附件一之1-開班數'!$A$7:$B$66,2,0)&amp;"、"&amp;VLOOKUP(N312,'附件一之1-開班數'!$A$7:$B$66,2,0)&amp;"、"&amp;VLOOKUP(O312,'附件一之1-開班數'!$A$7:$B$66,2,0)&amp;"、"&amp;VLOOKUP(P312,'附件一之1-開班數'!$A$7:$B$66,2,0)&amp;"、"&amp;VLOOKUP(Q312,'附件一之1-開班數'!$A$7:$B$66,2,0),IF(D312="","","學生無班級"))))))),"有班級不存在,或跳格輸入")</f>
        <v/>
      </c>
      <c r="S312" s="10">
        <f t="shared" si="30"/>
        <v>1</v>
      </c>
      <c r="T312" s="10">
        <f t="shared" si="31"/>
        <v>1</v>
      </c>
      <c r="U312" s="10">
        <f t="shared" si="32"/>
        <v>1</v>
      </c>
      <c r="V312" s="10">
        <f t="shared" si="33"/>
        <v>1</v>
      </c>
      <c r="W312" s="10">
        <f t="shared" si="34"/>
        <v>3</v>
      </c>
      <c r="X312" s="10">
        <f t="shared" si="35"/>
        <v>3</v>
      </c>
      <c r="Y312" s="10">
        <f>IF(M312="",0,IF(K312=1,VLOOKUP(M312,'附件一之1-開班數'!$A$7:$V$66,7,FALSE),0))</f>
        <v>0</v>
      </c>
      <c r="Z312" s="10">
        <f>IF(N312="",0,IF(K312=1,VLOOKUP(N312,'附件一之1-開班數'!$A$7:$V$66,7,FALSE),0))</f>
        <v>0</v>
      </c>
      <c r="AA312" s="10">
        <f>IF(O312="",0,IF(K312=1,VLOOKUP(O312,'附件一之1-開班數'!$A$7:$V$66,7,FALSE),0))</f>
        <v>0</v>
      </c>
      <c r="AB312" s="10">
        <f>IF(P312="",0,IF(K312=1,VLOOKUP(P312,'附件一之1-開班數'!$A$7:$V$66,7,FALSE),0))</f>
        <v>0</v>
      </c>
      <c r="AC312" s="10">
        <f>IF(Q312="",0,IF(K312=1,VLOOKUP(Q312,'附件一之1-開班數'!$A$7:$V$66,7,FALSE),0))</f>
        <v>0</v>
      </c>
    </row>
    <row r="313" spans="1:29" x14ac:dyDescent="0.3">
      <c r="A313" s="128" t="str">
        <f t="shared" si="29"/>
        <v/>
      </c>
      <c r="B313" s="14"/>
      <c r="C313" s="14"/>
      <c r="D313" s="14"/>
      <c r="E313" s="14"/>
      <c r="F313" s="166"/>
      <c r="G313" s="173"/>
      <c r="H313" s="14"/>
      <c r="I313" s="14"/>
      <c r="J313" s="14"/>
      <c r="K313" s="166"/>
      <c r="L313" s="175"/>
      <c r="M313" s="171"/>
      <c r="N313" s="92"/>
      <c r="O313" s="92"/>
      <c r="P313" s="92"/>
      <c r="Q313" s="172"/>
      <c r="R313" s="176" t="str">
        <f>IFERROR(IF(COUNTIF(M313:Q313,M313)+COUNTIF(M313:Q313,N313)+COUNTIF(M313:Q313,O313)+COUNTIF(M313:Q313,P313)+COUNTIF(M313:Q313,Q313)-COUNT(M313:Q313)&lt;&gt;0,"學生班級重複",IF(COUNT(M313:Q313)=1,VLOOKUP(M313,'附件一之1-開班數'!$A$7:$B$66,2,0),IF(COUNT(M313:Q313)=2,VLOOKUP(M313,'附件一之1-開班數'!$A$7:$B$66,2,0)&amp;"、"&amp;VLOOKUP(N313,'附件一之1-開班數'!$A$7:$B$66,2,0),IF(COUNT(M313:Q313)=3,VLOOKUP(M313,'附件一之1-開班數'!$A$7:$B$66,2,0)&amp;"、"&amp;VLOOKUP(N313,'附件一之1-開班數'!$A$7:$B$66,2,0)&amp;"、"&amp;VLOOKUP(O313,'附件一之1-開班數'!$A$7:$B$66,2,0),IF(COUNT(M313:Q313)=4,VLOOKUP(M313,'附件一之1-開班數'!$A$7:$B$66,2,0)&amp;"、"&amp;VLOOKUP(N313,'附件一之1-開班數'!$A$7:$B$66,2,0)&amp;"、"&amp;VLOOKUP(O313,'附件一之1-開班數'!$A$7:$B$66,2,0)&amp;"、"&amp;VLOOKUP(P313,'附件一之1-開班數'!$A$7:$B$66,2,0),IF(COUNT(M313:Q313)=5,VLOOKUP(M313,'附件一之1-開班數'!$A$7:$B$66,2,0)&amp;"、"&amp;VLOOKUP(N313,'附件一之1-開班數'!$A$7:$B$66,2,0)&amp;"、"&amp;VLOOKUP(O313,'附件一之1-開班數'!$A$7:$B$66,2,0)&amp;"、"&amp;VLOOKUP(P313,'附件一之1-開班數'!$A$7:$B$66,2,0)&amp;"、"&amp;VLOOKUP(Q313,'附件一之1-開班數'!$A$7:$B$66,2,0),IF(D313="","","學生無班級"))))))),"有班級不存在,或跳格輸入")</f>
        <v/>
      </c>
      <c r="S313" s="10">
        <f t="shared" si="30"/>
        <v>1</v>
      </c>
      <c r="T313" s="10">
        <f t="shared" si="31"/>
        <v>1</v>
      </c>
      <c r="U313" s="10">
        <f t="shared" si="32"/>
        <v>1</v>
      </c>
      <c r="V313" s="10">
        <f t="shared" si="33"/>
        <v>1</v>
      </c>
      <c r="W313" s="10">
        <f t="shared" si="34"/>
        <v>3</v>
      </c>
      <c r="X313" s="10">
        <f t="shared" si="35"/>
        <v>3</v>
      </c>
      <c r="Y313" s="10">
        <f>IF(M313="",0,IF(K313=1,VLOOKUP(M313,'附件一之1-開班數'!$A$7:$V$66,7,FALSE),0))</f>
        <v>0</v>
      </c>
      <c r="Z313" s="10">
        <f>IF(N313="",0,IF(K313=1,VLOOKUP(N313,'附件一之1-開班數'!$A$7:$V$66,7,FALSE),0))</f>
        <v>0</v>
      </c>
      <c r="AA313" s="10">
        <f>IF(O313="",0,IF(K313=1,VLOOKUP(O313,'附件一之1-開班數'!$A$7:$V$66,7,FALSE),0))</f>
        <v>0</v>
      </c>
      <c r="AB313" s="10">
        <f>IF(P313="",0,IF(K313=1,VLOOKUP(P313,'附件一之1-開班數'!$A$7:$V$66,7,FALSE),0))</f>
        <v>0</v>
      </c>
      <c r="AC313" s="10">
        <f>IF(Q313="",0,IF(K313=1,VLOOKUP(Q313,'附件一之1-開班數'!$A$7:$V$66,7,FALSE),0))</f>
        <v>0</v>
      </c>
    </row>
    <row r="314" spans="1:29" x14ac:dyDescent="0.3">
      <c r="A314" s="128" t="str">
        <f t="shared" si="29"/>
        <v/>
      </c>
      <c r="B314" s="14"/>
      <c r="C314" s="14"/>
      <c r="D314" s="14"/>
      <c r="E314" s="14"/>
      <c r="F314" s="166"/>
      <c r="G314" s="173"/>
      <c r="H314" s="14"/>
      <c r="I314" s="14"/>
      <c r="J314" s="14"/>
      <c r="K314" s="166"/>
      <c r="L314" s="175"/>
      <c r="M314" s="171"/>
      <c r="N314" s="92"/>
      <c r="O314" s="92"/>
      <c r="P314" s="92"/>
      <c r="Q314" s="172"/>
      <c r="R314" s="176" t="str">
        <f>IFERROR(IF(COUNTIF(M314:Q314,M314)+COUNTIF(M314:Q314,N314)+COUNTIF(M314:Q314,O314)+COUNTIF(M314:Q314,P314)+COUNTIF(M314:Q314,Q314)-COUNT(M314:Q314)&lt;&gt;0,"學生班級重複",IF(COUNT(M314:Q314)=1,VLOOKUP(M314,'附件一之1-開班數'!$A$7:$B$66,2,0),IF(COUNT(M314:Q314)=2,VLOOKUP(M314,'附件一之1-開班數'!$A$7:$B$66,2,0)&amp;"、"&amp;VLOOKUP(N314,'附件一之1-開班數'!$A$7:$B$66,2,0),IF(COUNT(M314:Q314)=3,VLOOKUP(M314,'附件一之1-開班數'!$A$7:$B$66,2,0)&amp;"、"&amp;VLOOKUP(N314,'附件一之1-開班數'!$A$7:$B$66,2,0)&amp;"、"&amp;VLOOKUP(O314,'附件一之1-開班數'!$A$7:$B$66,2,0),IF(COUNT(M314:Q314)=4,VLOOKUP(M314,'附件一之1-開班數'!$A$7:$B$66,2,0)&amp;"、"&amp;VLOOKUP(N314,'附件一之1-開班數'!$A$7:$B$66,2,0)&amp;"、"&amp;VLOOKUP(O314,'附件一之1-開班數'!$A$7:$B$66,2,0)&amp;"、"&amp;VLOOKUP(P314,'附件一之1-開班數'!$A$7:$B$66,2,0),IF(COUNT(M314:Q314)=5,VLOOKUP(M314,'附件一之1-開班數'!$A$7:$B$66,2,0)&amp;"、"&amp;VLOOKUP(N314,'附件一之1-開班數'!$A$7:$B$66,2,0)&amp;"、"&amp;VLOOKUP(O314,'附件一之1-開班數'!$A$7:$B$66,2,0)&amp;"、"&amp;VLOOKUP(P314,'附件一之1-開班數'!$A$7:$B$66,2,0)&amp;"、"&amp;VLOOKUP(Q314,'附件一之1-開班數'!$A$7:$B$66,2,0),IF(D314="","","學生無班級"))))))),"有班級不存在,或跳格輸入")</f>
        <v/>
      </c>
      <c r="S314" s="10">
        <f t="shared" si="30"/>
        <v>1</v>
      </c>
      <c r="T314" s="10">
        <f t="shared" si="31"/>
        <v>1</v>
      </c>
      <c r="U314" s="10">
        <f t="shared" si="32"/>
        <v>1</v>
      </c>
      <c r="V314" s="10">
        <f t="shared" si="33"/>
        <v>1</v>
      </c>
      <c r="W314" s="10">
        <f t="shared" si="34"/>
        <v>3</v>
      </c>
      <c r="X314" s="10">
        <f t="shared" si="35"/>
        <v>3</v>
      </c>
      <c r="Y314" s="10">
        <f>IF(M314="",0,IF(K314=1,VLOOKUP(M314,'附件一之1-開班數'!$A$7:$V$66,7,FALSE),0))</f>
        <v>0</v>
      </c>
      <c r="Z314" s="10">
        <f>IF(N314="",0,IF(K314=1,VLOOKUP(N314,'附件一之1-開班數'!$A$7:$V$66,7,FALSE),0))</f>
        <v>0</v>
      </c>
      <c r="AA314" s="10">
        <f>IF(O314="",0,IF(K314=1,VLOOKUP(O314,'附件一之1-開班數'!$A$7:$V$66,7,FALSE),0))</f>
        <v>0</v>
      </c>
      <c r="AB314" s="10">
        <f>IF(P314="",0,IF(K314=1,VLOOKUP(P314,'附件一之1-開班數'!$A$7:$V$66,7,FALSE),0))</f>
        <v>0</v>
      </c>
      <c r="AC314" s="10">
        <f>IF(Q314="",0,IF(K314=1,VLOOKUP(Q314,'附件一之1-開班數'!$A$7:$V$66,7,FALSE),0))</f>
        <v>0</v>
      </c>
    </row>
    <row r="315" spans="1:29" x14ac:dyDescent="0.3">
      <c r="A315" s="128" t="str">
        <f t="shared" si="29"/>
        <v/>
      </c>
      <c r="B315" s="14"/>
      <c r="C315" s="14"/>
      <c r="D315" s="14"/>
      <c r="E315" s="14"/>
      <c r="F315" s="166"/>
      <c r="G315" s="173"/>
      <c r="H315" s="14"/>
      <c r="I315" s="14"/>
      <c r="J315" s="14"/>
      <c r="K315" s="166"/>
      <c r="L315" s="175"/>
      <c r="M315" s="171"/>
      <c r="N315" s="92"/>
      <c r="O315" s="92"/>
      <c r="P315" s="92"/>
      <c r="Q315" s="172"/>
      <c r="R315" s="176" t="str">
        <f>IFERROR(IF(COUNTIF(M315:Q315,M315)+COUNTIF(M315:Q315,N315)+COUNTIF(M315:Q315,O315)+COUNTIF(M315:Q315,P315)+COUNTIF(M315:Q315,Q315)-COUNT(M315:Q315)&lt;&gt;0,"學生班級重複",IF(COUNT(M315:Q315)=1,VLOOKUP(M315,'附件一之1-開班數'!$A$7:$B$66,2,0),IF(COUNT(M315:Q315)=2,VLOOKUP(M315,'附件一之1-開班數'!$A$7:$B$66,2,0)&amp;"、"&amp;VLOOKUP(N315,'附件一之1-開班數'!$A$7:$B$66,2,0),IF(COUNT(M315:Q315)=3,VLOOKUP(M315,'附件一之1-開班數'!$A$7:$B$66,2,0)&amp;"、"&amp;VLOOKUP(N315,'附件一之1-開班數'!$A$7:$B$66,2,0)&amp;"、"&amp;VLOOKUP(O315,'附件一之1-開班數'!$A$7:$B$66,2,0),IF(COUNT(M315:Q315)=4,VLOOKUP(M315,'附件一之1-開班數'!$A$7:$B$66,2,0)&amp;"、"&amp;VLOOKUP(N315,'附件一之1-開班數'!$A$7:$B$66,2,0)&amp;"、"&amp;VLOOKUP(O315,'附件一之1-開班數'!$A$7:$B$66,2,0)&amp;"、"&amp;VLOOKUP(P315,'附件一之1-開班數'!$A$7:$B$66,2,0),IF(COUNT(M315:Q315)=5,VLOOKUP(M315,'附件一之1-開班數'!$A$7:$B$66,2,0)&amp;"、"&amp;VLOOKUP(N315,'附件一之1-開班數'!$A$7:$B$66,2,0)&amp;"、"&amp;VLOOKUP(O315,'附件一之1-開班數'!$A$7:$B$66,2,0)&amp;"、"&amp;VLOOKUP(P315,'附件一之1-開班數'!$A$7:$B$66,2,0)&amp;"、"&amp;VLOOKUP(Q315,'附件一之1-開班數'!$A$7:$B$66,2,0),IF(D315="","","學生無班級"))))))),"有班級不存在,或跳格輸入")</f>
        <v/>
      </c>
      <c r="S315" s="10">
        <f t="shared" si="30"/>
        <v>1</v>
      </c>
      <c r="T315" s="10">
        <f t="shared" si="31"/>
        <v>1</v>
      </c>
      <c r="U315" s="10">
        <f t="shared" si="32"/>
        <v>1</v>
      </c>
      <c r="V315" s="10">
        <f t="shared" si="33"/>
        <v>1</v>
      </c>
      <c r="W315" s="10">
        <f t="shared" si="34"/>
        <v>3</v>
      </c>
      <c r="X315" s="10">
        <f t="shared" si="35"/>
        <v>3</v>
      </c>
      <c r="Y315" s="10">
        <f>IF(M315="",0,IF(K315=1,VLOOKUP(M315,'附件一之1-開班數'!$A$7:$V$66,7,FALSE),0))</f>
        <v>0</v>
      </c>
      <c r="Z315" s="10">
        <f>IF(N315="",0,IF(K315=1,VLOOKUP(N315,'附件一之1-開班數'!$A$7:$V$66,7,FALSE),0))</f>
        <v>0</v>
      </c>
      <c r="AA315" s="10">
        <f>IF(O315="",0,IF(K315=1,VLOOKUP(O315,'附件一之1-開班數'!$A$7:$V$66,7,FALSE),0))</f>
        <v>0</v>
      </c>
      <c r="AB315" s="10">
        <f>IF(P315="",0,IF(K315=1,VLOOKUP(P315,'附件一之1-開班數'!$A$7:$V$66,7,FALSE),0))</f>
        <v>0</v>
      </c>
      <c r="AC315" s="10">
        <f>IF(Q315="",0,IF(K315=1,VLOOKUP(Q315,'附件一之1-開班數'!$A$7:$V$66,7,FALSE),0))</f>
        <v>0</v>
      </c>
    </row>
    <row r="316" spans="1:29" x14ac:dyDescent="0.3">
      <c r="A316" s="128" t="str">
        <f t="shared" si="29"/>
        <v/>
      </c>
      <c r="B316" s="14"/>
      <c r="C316" s="14"/>
      <c r="D316" s="14"/>
      <c r="E316" s="14"/>
      <c r="F316" s="166"/>
      <c r="G316" s="173"/>
      <c r="H316" s="14"/>
      <c r="I316" s="14"/>
      <c r="J316" s="14"/>
      <c r="K316" s="166"/>
      <c r="L316" s="175"/>
      <c r="M316" s="171"/>
      <c r="N316" s="92"/>
      <c r="O316" s="92"/>
      <c r="P316" s="92"/>
      <c r="Q316" s="172"/>
      <c r="R316" s="176" t="str">
        <f>IFERROR(IF(COUNTIF(M316:Q316,M316)+COUNTIF(M316:Q316,N316)+COUNTIF(M316:Q316,O316)+COUNTIF(M316:Q316,P316)+COUNTIF(M316:Q316,Q316)-COUNT(M316:Q316)&lt;&gt;0,"學生班級重複",IF(COUNT(M316:Q316)=1,VLOOKUP(M316,'附件一之1-開班數'!$A$7:$B$66,2,0),IF(COUNT(M316:Q316)=2,VLOOKUP(M316,'附件一之1-開班數'!$A$7:$B$66,2,0)&amp;"、"&amp;VLOOKUP(N316,'附件一之1-開班數'!$A$7:$B$66,2,0),IF(COUNT(M316:Q316)=3,VLOOKUP(M316,'附件一之1-開班數'!$A$7:$B$66,2,0)&amp;"、"&amp;VLOOKUP(N316,'附件一之1-開班數'!$A$7:$B$66,2,0)&amp;"、"&amp;VLOOKUP(O316,'附件一之1-開班數'!$A$7:$B$66,2,0),IF(COUNT(M316:Q316)=4,VLOOKUP(M316,'附件一之1-開班數'!$A$7:$B$66,2,0)&amp;"、"&amp;VLOOKUP(N316,'附件一之1-開班數'!$A$7:$B$66,2,0)&amp;"、"&amp;VLOOKUP(O316,'附件一之1-開班數'!$A$7:$B$66,2,0)&amp;"、"&amp;VLOOKUP(P316,'附件一之1-開班數'!$A$7:$B$66,2,0),IF(COUNT(M316:Q316)=5,VLOOKUP(M316,'附件一之1-開班數'!$A$7:$B$66,2,0)&amp;"、"&amp;VLOOKUP(N316,'附件一之1-開班數'!$A$7:$B$66,2,0)&amp;"、"&amp;VLOOKUP(O316,'附件一之1-開班數'!$A$7:$B$66,2,0)&amp;"、"&amp;VLOOKUP(P316,'附件一之1-開班數'!$A$7:$B$66,2,0)&amp;"、"&amp;VLOOKUP(Q316,'附件一之1-開班數'!$A$7:$B$66,2,0),IF(D316="","","學生無班級"))))))),"有班級不存在,或跳格輸入")</f>
        <v/>
      </c>
      <c r="S316" s="10">
        <f t="shared" si="30"/>
        <v>1</v>
      </c>
      <c r="T316" s="10">
        <f t="shared" si="31"/>
        <v>1</v>
      </c>
      <c r="U316" s="10">
        <f t="shared" si="32"/>
        <v>1</v>
      </c>
      <c r="V316" s="10">
        <f t="shared" si="33"/>
        <v>1</v>
      </c>
      <c r="W316" s="10">
        <f t="shared" si="34"/>
        <v>3</v>
      </c>
      <c r="X316" s="10">
        <f t="shared" si="35"/>
        <v>3</v>
      </c>
      <c r="Y316" s="10">
        <f>IF(M316="",0,IF(K316=1,VLOOKUP(M316,'附件一之1-開班數'!$A$7:$V$66,7,FALSE),0))</f>
        <v>0</v>
      </c>
      <c r="Z316" s="10">
        <f>IF(N316="",0,IF(K316=1,VLOOKUP(N316,'附件一之1-開班數'!$A$7:$V$66,7,FALSE),0))</f>
        <v>0</v>
      </c>
      <c r="AA316" s="10">
        <f>IF(O316="",0,IF(K316=1,VLOOKUP(O316,'附件一之1-開班數'!$A$7:$V$66,7,FALSE),0))</f>
        <v>0</v>
      </c>
      <c r="AB316" s="10">
        <f>IF(P316="",0,IF(K316=1,VLOOKUP(P316,'附件一之1-開班數'!$A$7:$V$66,7,FALSE),0))</f>
        <v>0</v>
      </c>
      <c r="AC316" s="10">
        <f>IF(Q316="",0,IF(K316=1,VLOOKUP(Q316,'附件一之1-開班數'!$A$7:$V$66,7,FALSE),0))</f>
        <v>0</v>
      </c>
    </row>
    <row r="317" spans="1:29" x14ac:dyDescent="0.3">
      <c r="A317" s="128" t="str">
        <f t="shared" si="29"/>
        <v/>
      </c>
      <c r="B317" s="14"/>
      <c r="C317" s="14"/>
      <c r="D317" s="14"/>
      <c r="E317" s="14"/>
      <c r="F317" s="166"/>
      <c r="G317" s="173"/>
      <c r="H317" s="14"/>
      <c r="I317" s="14"/>
      <c r="J317" s="14"/>
      <c r="K317" s="166"/>
      <c r="L317" s="175"/>
      <c r="M317" s="171"/>
      <c r="N317" s="92"/>
      <c r="O317" s="92"/>
      <c r="P317" s="92"/>
      <c r="Q317" s="172"/>
      <c r="R317" s="176" t="str">
        <f>IFERROR(IF(COUNTIF(M317:Q317,M317)+COUNTIF(M317:Q317,N317)+COUNTIF(M317:Q317,O317)+COUNTIF(M317:Q317,P317)+COUNTIF(M317:Q317,Q317)-COUNT(M317:Q317)&lt;&gt;0,"學生班級重複",IF(COUNT(M317:Q317)=1,VLOOKUP(M317,'附件一之1-開班數'!$A$7:$B$66,2,0),IF(COUNT(M317:Q317)=2,VLOOKUP(M317,'附件一之1-開班數'!$A$7:$B$66,2,0)&amp;"、"&amp;VLOOKUP(N317,'附件一之1-開班數'!$A$7:$B$66,2,0),IF(COUNT(M317:Q317)=3,VLOOKUP(M317,'附件一之1-開班數'!$A$7:$B$66,2,0)&amp;"、"&amp;VLOOKUP(N317,'附件一之1-開班數'!$A$7:$B$66,2,0)&amp;"、"&amp;VLOOKUP(O317,'附件一之1-開班數'!$A$7:$B$66,2,0),IF(COUNT(M317:Q317)=4,VLOOKUP(M317,'附件一之1-開班數'!$A$7:$B$66,2,0)&amp;"、"&amp;VLOOKUP(N317,'附件一之1-開班數'!$A$7:$B$66,2,0)&amp;"、"&amp;VLOOKUP(O317,'附件一之1-開班數'!$A$7:$B$66,2,0)&amp;"、"&amp;VLOOKUP(P317,'附件一之1-開班數'!$A$7:$B$66,2,0),IF(COUNT(M317:Q317)=5,VLOOKUP(M317,'附件一之1-開班數'!$A$7:$B$66,2,0)&amp;"、"&amp;VLOOKUP(N317,'附件一之1-開班數'!$A$7:$B$66,2,0)&amp;"、"&amp;VLOOKUP(O317,'附件一之1-開班數'!$A$7:$B$66,2,0)&amp;"、"&amp;VLOOKUP(P317,'附件一之1-開班數'!$A$7:$B$66,2,0)&amp;"、"&amp;VLOOKUP(Q317,'附件一之1-開班數'!$A$7:$B$66,2,0),IF(D317="","","學生無班級"))))))),"有班級不存在,或跳格輸入")</f>
        <v/>
      </c>
      <c r="S317" s="10">
        <f t="shared" si="30"/>
        <v>1</v>
      </c>
      <c r="T317" s="10">
        <f t="shared" si="31"/>
        <v>1</v>
      </c>
      <c r="U317" s="10">
        <f t="shared" si="32"/>
        <v>1</v>
      </c>
      <c r="V317" s="10">
        <f t="shared" si="33"/>
        <v>1</v>
      </c>
      <c r="W317" s="10">
        <f t="shared" si="34"/>
        <v>3</v>
      </c>
      <c r="X317" s="10">
        <f t="shared" si="35"/>
        <v>3</v>
      </c>
      <c r="Y317" s="10">
        <f>IF(M317="",0,IF(K317=1,VLOOKUP(M317,'附件一之1-開班數'!$A$7:$V$66,7,FALSE),0))</f>
        <v>0</v>
      </c>
      <c r="Z317" s="10">
        <f>IF(N317="",0,IF(K317=1,VLOOKUP(N317,'附件一之1-開班數'!$A$7:$V$66,7,FALSE),0))</f>
        <v>0</v>
      </c>
      <c r="AA317" s="10">
        <f>IF(O317="",0,IF(K317=1,VLOOKUP(O317,'附件一之1-開班數'!$A$7:$V$66,7,FALSE),0))</f>
        <v>0</v>
      </c>
      <c r="AB317" s="10">
        <f>IF(P317="",0,IF(K317=1,VLOOKUP(P317,'附件一之1-開班數'!$A$7:$V$66,7,FALSE),0))</f>
        <v>0</v>
      </c>
      <c r="AC317" s="10">
        <f>IF(Q317="",0,IF(K317=1,VLOOKUP(Q317,'附件一之1-開班數'!$A$7:$V$66,7,FALSE),0))</f>
        <v>0</v>
      </c>
    </row>
    <row r="318" spans="1:29" x14ac:dyDescent="0.3">
      <c r="A318" s="128" t="str">
        <f t="shared" si="29"/>
        <v/>
      </c>
      <c r="B318" s="14"/>
      <c r="C318" s="14"/>
      <c r="D318" s="14"/>
      <c r="E318" s="14"/>
      <c r="F318" s="166"/>
      <c r="G318" s="173"/>
      <c r="H318" s="14"/>
      <c r="I318" s="14"/>
      <c r="J318" s="14"/>
      <c r="K318" s="166"/>
      <c r="L318" s="175"/>
      <c r="M318" s="171"/>
      <c r="N318" s="92"/>
      <c r="O318" s="92"/>
      <c r="P318" s="92"/>
      <c r="Q318" s="172"/>
      <c r="R318" s="176" t="str">
        <f>IFERROR(IF(COUNTIF(M318:Q318,M318)+COUNTIF(M318:Q318,N318)+COUNTIF(M318:Q318,O318)+COUNTIF(M318:Q318,P318)+COUNTIF(M318:Q318,Q318)-COUNT(M318:Q318)&lt;&gt;0,"學生班級重複",IF(COUNT(M318:Q318)=1,VLOOKUP(M318,'附件一之1-開班數'!$A$7:$B$66,2,0),IF(COUNT(M318:Q318)=2,VLOOKUP(M318,'附件一之1-開班數'!$A$7:$B$66,2,0)&amp;"、"&amp;VLOOKUP(N318,'附件一之1-開班數'!$A$7:$B$66,2,0),IF(COUNT(M318:Q318)=3,VLOOKUP(M318,'附件一之1-開班數'!$A$7:$B$66,2,0)&amp;"、"&amp;VLOOKUP(N318,'附件一之1-開班數'!$A$7:$B$66,2,0)&amp;"、"&amp;VLOOKUP(O318,'附件一之1-開班數'!$A$7:$B$66,2,0),IF(COUNT(M318:Q318)=4,VLOOKUP(M318,'附件一之1-開班數'!$A$7:$B$66,2,0)&amp;"、"&amp;VLOOKUP(N318,'附件一之1-開班數'!$A$7:$B$66,2,0)&amp;"、"&amp;VLOOKUP(O318,'附件一之1-開班數'!$A$7:$B$66,2,0)&amp;"、"&amp;VLOOKUP(P318,'附件一之1-開班數'!$A$7:$B$66,2,0),IF(COUNT(M318:Q318)=5,VLOOKUP(M318,'附件一之1-開班數'!$A$7:$B$66,2,0)&amp;"、"&amp;VLOOKUP(N318,'附件一之1-開班數'!$A$7:$B$66,2,0)&amp;"、"&amp;VLOOKUP(O318,'附件一之1-開班數'!$A$7:$B$66,2,0)&amp;"、"&amp;VLOOKUP(P318,'附件一之1-開班數'!$A$7:$B$66,2,0)&amp;"、"&amp;VLOOKUP(Q318,'附件一之1-開班數'!$A$7:$B$66,2,0),IF(D318="","","學生無班級"))))))),"有班級不存在,或跳格輸入")</f>
        <v/>
      </c>
      <c r="S318" s="10">
        <f t="shared" si="30"/>
        <v>1</v>
      </c>
      <c r="T318" s="10">
        <f t="shared" si="31"/>
        <v>1</v>
      </c>
      <c r="U318" s="10">
        <f t="shared" si="32"/>
        <v>1</v>
      </c>
      <c r="V318" s="10">
        <f t="shared" si="33"/>
        <v>1</v>
      </c>
      <c r="W318" s="10">
        <f t="shared" si="34"/>
        <v>3</v>
      </c>
      <c r="X318" s="10">
        <f t="shared" si="35"/>
        <v>3</v>
      </c>
      <c r="Y318" s="10">
        <f>IF(M318="",0,IF(K318=1,VLOOKUP(M318,'附件一之1-開班數'!$A$7:$V$66,7,FALSE),0))</f>
        <v>0</v>
      </c>
      <c r="Z318" s="10">
        <f>IF(N318="",0,IF(K318=1,VLOOKUP(N318,'附件一之1-開班數'!$A$7:$V$66,7,FALSE),0))</f>
        <v>0</v>
      </c>
      <c r="AA318" s="10">
        <f>IF(O318="",0,IF(K318=1,VLOOKUP(O318,'附件一之1-開班數'!$A$7:$V$66,7,FALSE),0))</f>
        <v>0</v>
      </c>
      <c r="AB318" s="10">
        <f>IF(P318="",0,IF(K318=1,VLOOKUP(P318,'附件一之1-開班數'!$A$7:$V$66,7,FALSE),0))</f>
        <v>0</v>
      </c>
      <c r="AC318" s="10">
        <f>IF(Q318="",0,IF(K318=1,VLOOKUP(Q318,'附件一之1-開班數'!$A$7:$V$66,7,FALSE),0))</f>
        <v>0</v>
      </c>
    </row>
    <row r="319" spans="1:29" x14ac:dyDescent="0.3">
      <c r="A319" s="128" t="str">
        <f t="shared" si="29"/>
        <v/>
      </c>
      <c r="B319" s="14"/>
      <c r="C319" s="14"/>
      <c r="D319" s="14"/>
      <c r="E319" s="14"/>
      <c r="F319" s="166"/>
      <c r="G319" s="173"/>
      <c r="H319" s="14"/>
      <c r="I319" s="14"/>
      <c r="J319" s="14"/>
      <c r="K319" s="166"/>
      <c r="L319" s="175"/>
      <c r="M319" s="171"/>
      <c r="N319" s="92"/>
      <c r="O319" s="92"/>
      <c r="P319" s="92"/>
      <c r="Q319" s="172"/>
      <c r="R319" s="176" t="str">
        <f>IFERROR(IF(COUNTIF(M319:Q319,M319)+COUNTIF(M319:Q319,N319)+COUNTIF(M319:Q319,O319)+COUNTIF(M319:Q319,P319)+COUNTIF(M319:Q319,Q319)-COUNT(M319:Q319)&lt;&gt;0,"學生班級重複",IF(COUNT(M319:Q319)=1,VLOOKUP(M319,'附件一之1-開班數'!$A$7:$B$66,2,0),IF(COUNT(M319:Q319)=2,VLOOKUP(M319,'附件一之1-開班數'!$A$7:$B$66,2,0)&amp;"、"&amp;VLOOKUP(N319,'附件一之1-開班數'!$A$7:$B$66,2,0),IF(COUNT(M319:Q319)=3,VLOOKUP(M319,'附件一之1-開班數'!$A$7:$B$66,2,0)&amp;"、"&amp;VLOOKUP(N319,'附件一之1-開班數'!$A$7:$B$66,2,0)&amp;"、"&amp;VLOOKUP(O319,'附件一之1-開班數'!$A$7:$B$66,2,0),IF(COUNT(M319:Q319)=4,VLOOKUP(M319,'附件一之1-開班數'!$A$7:$B$66,2,0)&amp;"、"&amp;VLOOKUP(N319,'附件一之1-開班數'!$A$7:$B$66,2,0)&amp;"、"&amp;VLOOKUP(O319,'附件一之1-開班數'!$A$7:$B$66,2,0)&amp;"、"&amp;VLOOKUP(P319,'附件一之1-開班數'!$A$7:$B$66,2,0),IF(COUNT(M319:Q319)=5,VLOOKUP(M319,'附件一之1-開班數'!$A$7:$B$66,2,0)&amp;"、"&amp;VLOOKUP(N319,'附件一之1-開班數'!$A$7:$B$66,2,0)&amp;"、"&amp;VLOOKUP(O319,'附件一之1-開班數'!$A$7:$B$66,2,0)&amp;"、"&amp;VLOOKUP(P319,'附件一之1-開班數'!$A$7:$B$66,2,0)&amp;"、"&amp;VLOOKUP(Q319,'附件一之1-開班數'!$A$7:$B$66,2,0),IF(D319="","","學生無班級"))))))),"有班級不存在,或跳格輸入")</f>
        <v/>
      </c>
      <c r="S319" s="10">
        <f t="shared" si="30"/>
        <v>1</v>
      </c>
      <c r="T319" s="10">
        <f t="shared" si="31"/>
        <v>1</v>
      </c>
      <c r="U319" s="10">
        <f t="shared" si="32"/>
        <v>1</v>
      </c>
      <c r="V319" s="10">
        <f t="shared" si="33"/>
        <v>1</v>
      </c>
      <c r="W319" s="10">
        <f t="shared" si="34"/>
        <v>3</v>
      </c>
      <c r="X319" s="10">
        <f t="shared" si="35"/>
        <v>3</v>
      </c>
      <c r="Y319" s="10">
        <f>IF(M319="",0,IF(K319=1,VLOOKUP(M319,'附件一之1-開班數'!$A$7:$V$66,7,FALSE),0))</f>
        <v>0</v>
      </c>
      <c r="Z319" s="10">
        <f>IF(N319="",0,IF(K319=1,VLOOKUP(N319,'附件一之1-開班數'!$A$7:$V$66,7,FALSE),0))</f>
        <v>0</v>
      </c>
      <c r="AA319" s="10">
        <f>IF(O319="",0,IF(K319=1,VLOOKUP(O319,'附件一之1-開班數'!$A$7:$V$66,7,FALSE),0))</f>
        <v>0</v>
      </c>
      <c r="AB319" s="10">
        <f>IF(P319="",0,IF(K319=1,VLOOKUP(P319,'附件一之1-開班數'!$A$7:$V$66,7,FALSE),0))</f>
        <v>0</v>
      </c>
      <c r="AC319" s="10">
        <f>IF(Q319="",0,IF(K319=1,VLOOKUP(Q319,'附件一之1-開班數'!$A$7:$V$66,7,FALSE),0))</f>
        <v>0</v>
      </c>
    </row>
    <row r="320" spans="1:29" x14ac:dyDescent="0.3">
      <c r="A320" s="128" t="str">
        <f t="shared" si="29"/>
        <v/>
      </c>
      <c r="B320" s="14"/>
      <c r="C320" s="14"/>
      <c r="D320" s="14"/>
      <c r="E320" s="14"/>
      <c r="F320" s="166"/>
      <c r="G320" s="173"/>
      <c r="H320" s="14"/>
      <c r="I320" s="14"/>
      <c r="J320" s="14"/>
      <c r="K320" s="166"/>
      <c r="L320" s="175"/>
      <c r="M320" s="171"/>
      <c r="N320" s="92"/>
      <c r="O320" s="92"/>
      <c r="P320" s="92"/>
      <c r="Q320" s="172"/>
      <c r="R320" s="176" t="str">
        <f>IFERROR(IF(COUNTIF(M320:Q320,M320)+COUNTIF(M320:Q320,N320)+COUNTIF(M320:Q320,O320)+COUNTIF(M320:Q320,P320)+COUNTIF(M320:Q320,Q320)-COUNT(M320:Q320)&lt;&gt;0,"學生班級重複",IF(COUNT(M320:Q320)=1,VLOOKUP(M320,'附件一之1-開班數'!$A$7:$B$66,2,0),IF(COUNT(M320:Q320)=2,VLOOKUP(M320,'附件一之1-開班數'!$A$7:$B$66,2,0)&amp;"、"&amp;VLOOKUP(N320,'附件一之1-開班數'!$A$7:$B$66,2,0),IF(COUNT(M320:Q320)=3,VLOOKUP(M320,'附件一之1-開班數'!$A$7:$B$66,2,0)&amp;"、"&amp;VLOOKUP(N320,'附件一之1-開班數'!$A$7:$B$66,2,0)&amp;"、"&amp;VLOOKUP(O320,'附件一之1-開班數'!$A$7:$B$66,2,0),IF(COUNT(M320:Q320)=4,VLOOKUP(M320,'附件一之1-開班數'!$A$7:$B$66,2,0)&amp;"、"&amp;VLOOKUP(N320,'附件一之1-開班數'!$A$7:$B$66,2,0)&amp;"、"&amp;VLOOKUP(O320,'附件一之1-開班數'!$A$7:$B$66,2,0)&amp;"、"&amp;VLOOKUP(P320,'附件一之1-開班數'!$A$7:$B$66,2,0),IF(COUNT(M320:Q320)=5,VLOOKUP(M320,'附件一之1-開班數'!$A$7:$B$66,2,0)&amp;"、"&amp;VLOOKUP(N320,'附件一之1-開班數'!$A$7:$B$66,2,0)&amp;"、"&amp;VLOOKUP(O320,'附件一之1-開班數'!$A$7:$B$66,2,0)&amp;"、"&amp;VLOOKUP(P320,'附件一之1-開班數'!$A$7:$B$66,2,0)&amp;"、"&amp;VLOOKUP(Q320,'附件一之1-開班數'!$A$7:$B$66,2,0),IF(D320="","","學生無班級"))))))),"有班級不存在,或跳格輸入")</f>
        <v/>
      </c>
      <c r="S320" s="10">
        <f t="shared" si="30"/>
        <v>1</v>
      </c>
      <c r="T320" s="10">
        <f t="shared" si="31"/>
        <v>1</v>
      </c>
      <c r="U320" s="10">
        <f t="shared" si="32"/>
        <v>1</v>
      </c>
      <c r="V320" s="10">
        <f t="shared" si="33"/>
        <v>1</v>
      </c>
      <c r="W320" s="10">
        <f t="shared" si="34"/>
        <v>3</v>
      </c>
      <c r="X320" s="10">
        <f t="shared" si="35"/>
        <v>3</v>
      </c>
      <c r="Y320" s="10">
        <f>IF(M320="",0,IF(K320=1,VLOOKUP(M320,'附件一之1-開班數'!$A$7:$V$66,7,FALSE),0))</f>
        <v>0</v>
      </c>
      <c r="Z320" s="10">
        <f>IF(N320="",0,IF(K320=1,VLOOKUP(N320,'附件一之1-開班數'!$A$7:$V$66,7,FALSE),0))</f>
        <v>0</v>
      </c>
      <c r="AA320" s="10">
        <f>IF(O320="",0,IF(K320=1,VLOOKUP(O320,'附件一之1-開班數'!$A$7:$V$66,7,FALSE),0))</f>
        <v>0</v>
      </c>
      <c r="AB320" s="10">
        <f>IF(P320="",0,IF(K320=1,VLOOKUP(P320,'附件一之1-開班數'!$A$7:$V$66,7,FALSE),0))</f>
        <v>0</v>
      </c>
      <c r="AC320" s="10">
        <f>IF(Q320="",0,IF(K320=1,VLOOKUP(Q320,'附件一之1-開班數'!$A$7:$V$66,7,FALSE),0))</f>
        <v>0</v>
      </c>
    </row>
    <row r="321" spans="1:29" x14ac:dyDescent="0.3">
      <c r="A321" s="128" t="str">
        <f t="shared" si="29"/>
        <v/>
      </c>
      <c r="B321" s="14"/>
      <c r="C321" s="14"/>
      <c r="D321" s="14"/>
      <c r="E321" s="14"/>
      <c r="F321" s="166"/>
      <c r="G321" s="173"/>
      <c r="H321" s="14"/>
      <c r="I321" s="14"/>
      <c r="J321" s="14"/>
      <c r="K321" s="166"/>
      <c r="L321" s="175"/>
      <c r="M321" s="171"/>
      <c r="N321" s="92"/>
      <c r="O321" s="92"/>
      <c r="P321" s="92"/>
      <c r="Q321" s="172"/>
      <c r="R321" s="176" t="str">
        <f>IFERROR(IF(COUNTIF(M321:Q321,M321)+COUNTIF(M321:Q321,N321)+COUNTIF(M321:Q321,O321)+COUNTIF(M321:Q321,P321)+COUNTIF(M321:Q321,Q321)-COUNT(M321:Q321)&lt;&gt;0,"學生班級重複",IF(COUNT(M321:Q321)=1,VLOOKUP(M321,'附件一之1-開班數'!$A$7:$B$66,2,0),IF(COUNT(M321:Q321)=2,VLOOKUP(M321,'附件一之1-開班數'!$A$7:$B$66,2,0)&amp;"、"&amp;VLOOKUP(N321,'附件一之1-開班數'!$A$7:$B$66,2,0),IF(COUNT(M321:Q321)=3,VLOOKUP(M321,'附件一之1-開班數'!$A$7:$B$66,2,0)&amp;"、"&amp;VLOOKUP(N321,'附件一之1-開班數'!$A$7:$B$66,2,0)&amp;"、"&amp;VLOOKUP(O321,'附件一之1-開班數'!$A$7:$B$66,2,0),IF(COUNT(M321:Q321)=4,VLOOKUP(M321,'附件一之1-開班數'!$A$7:$B$66,2,0)&amp;"、"&amp;VLOOKUP(N321,'附件一之1-開班數'!$A$7:$B$66,2,0)&amp;"、"&amp;VLOOKUP(O321,'附件一之1-開班數'!$A$7:$B$66,2,0)&amp;"、"&amp;VLOOKUP(P321,'附件一之1-開班數'!$A$7:$B$66,2,0),IF(COUNT(M321:Q321)=5,VLOOKUP(M321,'附件一之1-開班數'!$A$7:$B$66,2,0)&amp;"、"&amp;VLOOKUP(N321,'附件一之1-開班數'!$A$7:$B$66,2,0)&amp;"、"&amp;VLOOKUP(O321,'附件一之1-開班數'!$A$7:$B$66,2,0)&amp;"、"&amp;VLOOKUP(P321,'附件一之1-開班數'!$A$7:$B$66,2,0)&amp;"、"&amp;VLOOKUP(Q321,'附件一之1-開班數'!$A$7:$B$66,2,0),IF(D321="","","學生無班級"))))))),"有班級不存在,或跳格輸入")</f>
        <v/>
      </c>
      <c r="S321" s="10">
        <f t="shared" si="30"/>
        <v>1</v>
      </c>
      <c r="T321" s="10">
        <f t="shared" si="31"/>
        <v>1</v>
      </c>
      <c r="U321" s="10">
        <f t="shared" si="32"/>
        <v>1</v>
      </c>
      <c r="V321" s="10">
        <f t="shared" si="33"/>
        <v>1</v>
      </c>
      <c r="W321" s="10">
        <f t="shared" si="34"/>
        <v>3</v>
      </c>
      <c r="X321" s="10">
        <f t="shared" si="35"/>
        <v>3</v>
      </c>
      <c r="Y321" s="10">
        <f>IF(M321="",0,IF(K321=1,VLOOKUP(M321,'附件一之1-開班數'!$A$7:$V$66,7,FALSE),0))</f>
        <v>0</v>
      </c>
      <c r="Z321" s="10">
        <f>IF(N321="",0,IF(K321=1,VLOOKUP(N321,'附件一之1-開班數'!$A$7:$V$66,7,FALSE),0))</f>
        <v>0</v>
      </c>
      <c r="AA321" s="10">
        <f>IF(O321="",0,IF(K321=1,VLOOKUP(O321,'附件一之1-開班數'!$A$7:$V$66,7,FALSE),0))</f>
        <v>0</v>
      </c>
      <c r="AB321" s="10">
        <f>IF(P321="",0,IF(K321=1,VLOOKUP(P321,'附件一之1-開班數'!$A$7:$V$66,7,FALSE),0))</f>
        <v>0</v>
      </c>
      <c r="AC321" s="10">
        <f>IF(Q321="",0,IF(K321=1,VLOOKUP(Q321,'附件一之1-開班數'!$A$7:$V$66,7,FALSE),0))</f>
        <v>0</v>
      </c>
    </row>
    <row r="322" spans="1:29" x14ac:dyDescent="0.3">
      <c r="A322" s="128" t="str">
        <f t="shared" si="29"/>
        <v/>
      </c>
      <c r="B322" s="14"/>
      <c r="C322" s="14"/>
      <c r="D322" s="14"/>
      <c r="E322" s="14"/>
      <c r="F322" s="166"/>
      <c r="G322" s="173"/>
      <c r="H322" s="14"/>
      <c r="I322" s="14"/>
      <c r="J322" s="14"/>
      <c r="K322" s="166"/>
      <c r="L322" s="175"/>
      <c r="M322" s="171"/>
      <c r="N322" s="92"/>
      <c r="O322" s="92"/>
      <c r="P322" s="92"/>
      <c r="Q322" s="172"/>
      <c r="R322" s="176" t="str">
        <f>IFERROR(IF(COUNTIF(M322:Q322,M322)+COUNTIF(M322:Q322,N322)+COUNTIF(M322:Q322,O322)+COUNTIF(M322:Q322,P322)+COUNTIF(M322:Q322,Q322)-COUNT(M322:Q322)&lt;&gt;0,"學生班級重複",IF(COUNT(M322:Q322)=1,VLOOKUP(M322,'附件一之1-開班數'!$A$7:$B$66,2,0),IF(COUNT(M322:Q322)=2,VLOOKUP(M322,'附件一之1-開班數'!$A$7:$B$66,2,0)&amp;"、"&amp;VLOOKUP(N322,'附件一之1-開班數'!$A$7:$B$66,2,0),IF(COUNT(M322:Q322)=3,VLOOKUP(M322,'附件一之1-開班數'!$A$7:$B$66,2,0)&amp;"、"&amp;VLOOKUP(N322,'附件一之1-開班數'!$A$7:$B$66,2,0)&amp;"、"&amp;VLOOKUP(O322,'附件一之1-開班數'!$A$7:$B$66,2,0),IF(COUNT(M322:Q322)=4,VLOOKUP(M322,'附件一之1-開班數'!$A$7:$B$66,2,0)&amp;"、"&amp;VLOOKUP(N322,'附件一之1-開班數'!$A$7:$B$66,2,0)&amp;"、"&amp;VLOOKUP(O322,'附件一之1-開班數'!$A$7:$B$66,2,0)&amp;"、"&amp;VLOOKUP(P322,'附件一之1-開班數'!$A$7:$B$66,2,0),IF(COUNT(M322:Q322)=5,VLOOKUP(M322,'附件一之1-開班數'!$A$7:$B$66,2,0)&amp;"、"&amp;VLOOKUP(N322,'附件一之1-開班數'!$A$7:$B$66,2,0)&amp;"、"&amp;VLOOKUP(O322,'附件一之1-開班數'!$A$7:$B$66,2,0)&amp;"、"&amp;VLOOKUP(P322,'附件一之1-開班數'!$A$7:$B$66,2,0)&amp;"、"&amp;VLOOKUP(Q322,'附件一之1-開班數'!$A$7:$B$66,2,0),IF(D322="","","學生無班級"))))))),"有班級不存在,或跳格輸入")</f>
        <v/>
      </c>
      <c r="S322" s="10">
        <f t="shared" si="30"/>
        <v>1</v>
      </c>
      <c r="T322" s="10">
        <f t="shared" si="31"/>
        <v>1</v>
      </c>
      <c r="U322" s="10">
        <f t="shared" si="32"/>
        <v>1</v>
      </c>
      <c r="V322" s="10">
        <f t="shared" si="33"/>
        <v>1</v>
      </c>
      <c r="W322" s="10">
        <f t="shared" si="34"/>
        <v>3</v>
      </c>
      <c r="X322" s="10">
        <f t="shared" si="35"/>
        <v>3</v>
      </c>
      <c r="Y322" s="10">
        <f>IF(M322="",0,IF(K322=1,VLOOKUP(M322,'附件一之1-開班數'!$A$7:$V$66,7,FALSE),0))</f>
        <v>0</v>
      </c>
      <c r="Z322" s="10">
        <f>IF(N322="",0,IF(K322=1,VLOOKUP(N322,'附件一之1-開班數'!$A$7:$V$66,7,FALSE),0))</f>
        <v>0</v>
      </c>
      <c r="AA322" s="10">
        <f>IF(O322="",0,IF(K322=1,VLOOKUP(O322,'附件一之1-開班數'!$A$7:$V$66,7,FALSE),0))</f>
        <v>0</v>
      </c>
      <c r="AB322" s="10">
        <f>IF(P322="",0,IF(K322=1,VLOOKUP(P322,'附件一之1-開班數'!$A$7:$V$66,7,FALSE),0))</f>
        <v>0</v>
      </c>
      <c r="AC322" s="10">
        <f>IF(Q322="",0,IF(K322=1,VLOOKUP(Q322,'附件一之1-開班數'!$A$7:$V$66,7,FALSE),0))</f>
        <v>0</v>
      </c>
    </row>
    <row r="323" spans="1:29" x14ac:dyDescent="0.3">
      <c r="A323" s="128" t="str">
        <f t="shared" si="29"/>
        <v/>
      </c>
      <c r="B323" s="14"/>
      <c r="C323" s="14"/>
      <c r="D323" s="14"/>
      <c r="E323" s="14"/>
      <c r="F323" s="166"/>
      <c r="G323" s="173"/>
      <c r="H323" s="14"/>
      <c r="I323" s="14"/>
      <c r="J323" s="14"/>
      <c r="K323" s="166"/>
      <c r="L323" s="175"/>
      <c r="M323" s="171"/>
      <c r="N323" s="92"/>
      <c r="O323" s="92"/>
      <c r="P323" s="92"/>
      <c r="Q323" s="172"/>
      <c r="R323" s="176" t="str">
        <f>IFERROR(IF(COUNTIF(M323:Q323,M323)+COUNTIF(M323:Q323,N323)+COUNTIF(M323:Q323,O323)+COUNTIF(M323:Q323,P323)+COUNTIF(M323:Q323,Q323)-COUNT(M323:Q323)&lt;&gt;0,"學生班級重複",IF(COUNT(M323:Q323)=1,VLOOKUP(M323,'附件一之1-開班數'!$A$7:$B$66,2,0),IF(COUNT(M323:Q323)=2,VLOOKUP(M323,'附件一之1-開班數'!$A$7:$B$66,2,0)&amp;"、"&amp;VLOOKUP(N323,'附件一之1-開班數'!$A$7:$B$66,2,0),IF(COUNT(M323:Q323)=3,VLOOKUP(M323,'附件一之1-開班數'!$A$7:$B$66,2,0)&amp;"、"&amp;VLOOKUP(N323,'附件一之1-開班數'!$A$7:$B$66,2,0)&amp;"、"&amp;VLOOKUP(O323,'附件一之1-開班數'!$A$7:$B$66,2,0),IF(COUNT(M323:Q323)=4,VLOOKUP(M323,'附件一之1-開班數'!$A$7:$B$66,2,0)&amp;"、"&amp;VLOOKUP(N323,'附件一之1-開班數'!$A$7:$B$66,2,0)&amp;"、"&amp;VLOOKUP(O323,'附件一之1-開班數'!$A$7:$B$66,2,0)&amp;"、"&amp;VLOOKUP(P323,'附件一之1-開班數'!$A$7:$B$66,2,0),IF(COUNT(M323:Q323)=5,VLOOKUP(M323,'附件一之1-開班數'!$A$7:$B$66,2,0)&amp;"、"&amp;VLOOKUP(N323,'附件一之1-開班數'!$A$7:$B$66,2,0)&amp;"、"&amp;VLOOKUP(O323,'附件一之1-開班數'!$A$7:$B$66,2,0)&amp;"、"&amp;VLOOKUP(P323,'附件一之1-開班數'!$A$7:$B$66,2,0)&amp;"、"&amp;VLOOKUP(Q323,'附件一之1-開班數'!$A$7:$B$66,2,0),IF(D323="","","學生無班級"))))))),"有班級不存在,或跳格輸入")</f>
        <v/>
      </c>
      <c r="S323" s="10">
        <f t="shared" si="30"/>
        <v>1</v>
      </c>
      <c r="T323" s="10">
        <f t="shared" si="31"/>
        <v>1</v>
      </c>
      <c r="U323" s="10">
        <f t="shared" si="32"/>
        <v>1</v>
      </c>
      <c r="V323" s="10">
        <f t="shared" si="33"/>
        <v>1</v>
      </c>
      <c r="W323" s="10">
        <f t="shared" si="34"/>
        <v>3</v>
      </c>
      <c r="X323" s="10">
        <f t="shared" si="35"/>
        <v>3</v>
      </c>
      <c r="Y323" s="10">
        <f>IF(M323="",0,IF(K323=1,VLOOKUP(M323,'附件一之1-開班數'!$A$7:$V$66,7,FALSE),0))</f>
        <v>0</v>
      </c>
      <c r="Z323" s="10">
        <f>IF(N323="",0,IF(K323=1,VLOOKUP(N323,'附件一之1-開班數'!$A$7:$V$66,7,FALSE),0))</f>
        <v>0</v>
      </c>
      <c r="AA323" s="10">
        <f>IF(O323="",0,IF(K323=1,VLOOKUP(O323,'附件一之1-開班數'!$A$7:$V$66,7,FALSE),0))</f>
        <v>0</v>
      </c>
      <c r="AB323" s="10">
        <f>IF(P323="",0,IF(K323=1,VLOOKUP(P323,'附件一之1-開班數'!$A$7:$V$66,7,FALSE),0))</f>
        <v>0</v>
      </c>
      <c r="AC323" s="10">
        <f>IF(Q323="",0,IF(K323=1,VLOOKUP(Q323,'附件一之1-開班數'!$A$7:$V$66,7,FALSE),0))</f>
        <v>0</v>
      </c>
    </row>
    <row r="324" spans="1:29" x14ac:dyDescent="0.3">
      <c r="A324" s="128" t="str">
        <f t="shared" si="29"/>
        <v/>
      </c>
      <c r="B324" s="14"/>
      <c r="C324" s="14"/>
      <c r="D324" s="14"/>
      <c r="E324" s="14"/>
      <c r="F324" s="166"/>
      <c r="G324" s="173"/>
      <c r="H324" s="14"/>
      <c r="I324" s="14"/>
      <c r="J324" s="14"/>
      <c r="K324" s="166"/>
      <c r="L324" s="175"/>
      <c r="M324" s="171"/>
      <c r="N324" s="92"/>
      <c r="O324" s="92"/>
      <c r="P324" s="92"/>
      <c r="Q324" s="172"/>
      <c r="R324" s="176" t="str">
        <f>IFERROR(IF(COUNTIF(M324:Q324,M324)+COUNTIF(M324:Q324,N324)+COUNTIF(M324:Q324,O324)+COUNTIF(M324:Q324,P324)+COUNTIF(M324:Q324,Q324)-COUNT(M324:Q324)&lt;&gt;0,"學生班級重複",IF(COUNT(M324:Q324)=1,VLOOKUP(M324,'附件一之1-開班數'!$A$7:$B$66,2,0),IF(COUNT(M324:Q324)=2,VLOOKUP(M324,'附件一之1-開班數'!$A$7:$B$66,2,0)&amp;"、"&amp;VLOOKUP(N324,'附件一之1-開班數'!$A$7:$B$66,2,0),IF(COUNT(M324:Q324)=3,VLOOKUP(M324,'附件一之1-開班數'!$A$7:$B$66,2,0)&amp;"、"&amp;VLOOKUP(N324,'附件一之1-開班數'!$A$7:$B$66,2,0)&amp;"、"&amp;VLOOKUP(O324,'附件一之1-開班數'!$A$7:$B$66,2,0),IF(COUNT(M324:Q324)=4,VLOOKUP(M324,'附件一之1-開班數'!$A$7:$B$66,2,0)&amp;"、"&amp;VLOOKUP(N324,'附件一之1-開班數'!$A$7:$B$66,2,0)&amp;"、"&amp;VLOOKUP(O324,'附件一之1-開班數'!$A$7:$B$66,2,0)&amp;"、"&amp;VLOOKUP(P324,'附件一之1-開班數'!$A$7:$B$66,2,0),IF(COUNT(M324:Q324)=5,VLOOKUP(M324,'附件一之1-開班數'!$A$7:$B$66,2,0)&amp;"、"&amp;VLOOKUP(N324,'附件一之1-開班數'!$A$7:$B$66,2,0)&amp;"、"&amp;VLOOKUP(O324,'附件一之1-開班數'!$A$7:$B$66,2,0)&amp;"、"&amp;VLOOKUP(P324,'附件一之1-開班數'!$A$7:$B$66,2,0)&amp;"、"&amp;VLOOKUP(Q324,'附件一之1-開班數'!$A$7:$B$66,2,0),IF(D324="","","學生無班級"))))))),"有班級不存在,或跳格輸入")</f>
        <v/>
      </c>
      <c r="S324" s="10">
        <f t="shared" si="30"/>
        <v>1</v>
      </c>
      <c r="T324" s="10">
        <f t="shared" si="31"/>
        <v>1</v>
      </c>
      <c r="U324" s="10">
        <f t="shared" si="32"/>
        <v>1</v>
      </c>
      <c r="V324" s="10">
        <f t="shared" si="33"/>
        <v>1</v>
      </c>
      <c r="W324" s="10">
        <f t="shared" si="34"/>
        <v>3</v>
      </c>
      <c r="X324" s="10">
        <f t="shared" si="35"/>
        <v>3</v>
      </c>
      <c r="Y324" s="10">
        <f>IF(M324="",0,IF(K324=1,VLOOKUP(M324,'附件一之1-開班數'!$A$7:$V$66,7,FALSE),0))</f>
        <v>0</v>
      </c>
      <c r="Z324" s="10">
        <f>IF(N324="",0,IF(K324=1,VLOOKUP(N324,'附件一之1-開班數'!$A$7:$V$66,7,FALSE),0))</f>
        <v>0</v>
      </c>
      <c r="AA324" s="10">
        <f>IF(O324="",0,IF(K324=1,VLOOKUP(O324,'附件一之1-開班數'!$A$7:$V$66,7,FALSE),0))</f>
        <v>0</v>
      </c>
      <c r="AB324" s="10">
        <f>IF(P324="",0,IF(K324=1,VLOOKUP(P324,'附件一之1-開班數'!$A$7:$V$66,7,FALSE),0))</f>
        <v>0</v>
      </c>
      <c r="AC324" s="10">
        <f>IF(Q324="",0,IF(K324=1,VLOOKUP(Q324,'附件一之1-開班數'!$A$7:$V$66,7,FALSE),0))</f>
        <v>0</v>
      </c>
    </row>
    <row r="325" spans="1:29" x14ac:dyDescent="0.3">
      <c r="A325" s="128" t="str">
        <f t="shared" si="29"/>
        <v/>
      </c>
      <c r="B325" s="14"/>
      <c r="C325" s="14"/>
      <c r="D325" s="14"/>
      <c r="E325" s="14"/>
      <c r="F325" s="166"/>
      <c r="G325" s="173"/>
      <c r="H325" s="14"/>
      <c r="I325" s="14"/>
      <c r="J325" s="14"/>
      <c r="K325" s="166"/>
      <c r="L325" s="175"/>
      <c r="M325" s="171"/>
      <c r="N325" s="92"/>
      <c r="O325" s="92"/>
      <c r="P325" s="92"/>
      <c r="Q325" s="172"/>
      <c r="R325" s="176" t="str">
        <f>IFERROR(IF(COUNTIF(M325:Q325,M325)+COUNTIF(M325:Q325,N325)+COUNTIF(M325:Q325,O325)+COUNTIF(M325:Q325,P325)+COUNTIF(M325:Q325,Q325)-COUNT(M325:Q325)&lt;&gt;0,"學生班級重複",IF(COUNT(M325:Q325)=1,VLOOKUP(M325,'附件一之1-開班數'!$A$7:$B$66,2,0),IF(COUNT(M325:Q325)=2,VLOOKUP(M325,'附件一之1-開班數'!$A$7:$B$66,2,0)&amp;"、"&amp;VLOOKUP(N325,'附件一之1-開班數'!$A$7:$B$66,2,0),IF(COUNT(M325:Q325)=3,VLOOKUP(M325,'附件一之1-開班數'!$A$7:$B$66,2,0)&amp;"、"&amp;VLOOKUP(N325,'附件一之1-開班數'!$A$7:$B$66,2,0)&amp;"、"&amp;VLOOKUP(O325,'附件一之1-開班數'!$A$7:$B$66,2,0),IF(COUNT(M325:Q325)=4,VLOOKUP(M325,'附件一之1-開班數'!$A$7:$B$66,2,0)&amp;"、"&amp;VLOOKUP(N325,'附件一之1-開班數'!$A$7:$B$66,2,0)&amp;"、"&amp;VLOOKUP(O325,'附件一之1-開班數'!$A$7:$B$66,2,0)&amp;"、"&amp;VLOOKUP(P325,'附件一之1-開班數'!$A$7:$B$66,2,0),IF(COUNT(M325:Q325)=5,VLOOKUP(M325,'附件一之1-開班數'!$A$7:$B$66,2,0)&amp;"、"&amp;VLOOKUP(N325,'附件一之1-開班數'!$A$7:$B$66,2,0)&amp;"、"&amp;VLOOKUP(O325,'附件一之1-開班數'!$A$7:$B$66,2,0)&amp;"、"&amp;VLOOKUP(P325,'附件一之1-開班數'!$A$7:$B$66,2,0)&amp;"、"&amp;VLOOKUP(Q325,'附件一之1-開班數'!$A$7:$B$66,2,0),IF(D325="","","學生無班級"))))))),"有班級不存在,或跳格輸入")</f>
        <v/>
      </c>
      <c r="S325" s="10">
        <f t="shared" si="30"/>
        <v>1</v>
      </c>
      <c r="T325" s="10">
        <f t="shared" si="31"/>
        <v>1</v>
      </c>
      <c r="U325" s="10">
        <f t="shared" si="32"/>
        <v>1</v>
      </c>
      <c r="V325" s="10">
        <f t="shared" si="33"/>
        <v>1</v>
      </c>
      <c r="W325" s="10">
        <f t="shared" si="34"/>
        <v>3</v>
      </c>
      <c r="X325" s="10">
        <f t="shared" si="35"/>
        <v>3</v>
      </c>
      <c r="Y325" s="10">
        <f>IF(M325="",0,IF(K325=1,VLOOKUP(M325,'附件一之1-開班數'!$A$7:$V$66,7,FALSE),0))</f>
        <v>0</v>
      </c>
      <c r="Z325" s="10">
        <f>IF(N325="",0,IF(K325=1,VLOOKUP(N325,'附件一之1-開班數'!$A$7:$V$66,7,FALSE),0))</f>
        <v>0</v>
      </c>
      <c r="AA325" s="10">
        <f>IF(O325="",0,IF(K325=1,VLOOKUP(O325,'附件一之1-開班數'!$A$7:$V$66,7,FALSE),0))</f>
        <v>0</v>
      </c>
      <c r="AB325" s="10">
        <f>IF(P325="",0,IF(K325=1,VLOOKUP(P325,'附件一之1-開班數'!$A$7:$V$66,7,FALSE),0))</f>
        <v>0</v>
      </c>
      <c r="AC325" s="10">
        <f>IF(Q325="",0,IF(K325=1,VLOOKUP(Q325,'附件一之1-開班數'!$A$7:$V$66,7,FALSE),0))</f>
        <v>0</v>
      </c>
    </row>
    <row r="326" spans="1:29" x14ac:dyDescent="0.3">
      <c r="A326" s="128" t="str">
        <f t="shared" ref="A326:A389" si="36">IF(D326&lt;&gt;"",ROW()-5,"")</f>
        <v/>
      </c>
      <c r="B326" s="14"/>
      <c r="C326" s="14"/>
      <c r="D326" s="14"/>
      <c r="E326" s="14"/>
      <c r="F326" s="166"/>
      <c r="G326" s="173"/>
      <c r="H326" s="14"/>
      <c r="I326" s="14"/>
      <c r="J326" s="14"/>
      <c r="K326" s="166"/>
      <c r="L326" s="175"/>
      <c r="M326" s="171"/>
      <c r="N326" s="92"/>
      <c r="O326" s="92"/>
      <c r="P326" s="92"/>
      <c r="Q326" s="172"/>
      <c r="R326" s="176" t="str">
        <f>IFERROR(IF(COUNTIF(M326:Q326,M326)+COUNTIF(M326:Q326,N326)+COUNTIF(M326:Q326,O326)+COUNTIF(M326:Q326,P326)+COUNTIF(M326:Q326,Q326)-COUNT(M326:Q326)&lt;&gt;0,"學生班級重複",IF(COUNT(M326:Q326)=1,VLOOKUP(M326,'附件一之1-開班數'!$A$7:$B$66,2,0),IF(COUNT(M326:Q326)=2,VLOOKUP(M326,'附件一之1-開班數'!$A$7:$B$66,2,0)&amp;"、"&amp;VLOOKUP(N326,'附件一之1-開班數'!$A$7:$B$66,2,0),IF(COUNT(M326:Q326)=3,VLOOKUP(M326,'附件一之1-開班數'!$A$7:$B$66,2,0)&amp;"、"&amp;VLOOKUP(N326,'附件一之1-開班數'!$A$7:$B$66,2,0)&amp;"、"&amp;VLOOKUP(O326,'附件一之1-開班數'!$A$7:$B$66,2,0),IF(COUNT(M326:Q326)=4,VLOOKUP(M326,'附件一之1-開班數'!$A$7:$B$66,2,0)&amp;"、"&amp;VLOOKUP(N326,'附件一之1-開班數'!$A$7:$B$66,2,0)&amp;"、"&amp;VLOOKUP(O326,'附件一之1-開班數'!$A$7:$B$66,2,0)&amp;"、"&amp;VLOOKUP(P326,'附件一之1-開班數'!$A$7:$B$66,2,0),IF(COUNT(M326:Q326)=5,VLOOKUP(M326,'附件一之1-開班數'!$A$7:$B$66,2,0)&amp;"、"&amp;VLOOKUP(N326,'附件一之1-開班數'!$A$7:$B$66,2,0)&amp;"、"&amp;VLOOKUP(O326,'附件一之1-開班數'!$A$7:$B$66,2,0)&amp;"、"&amp;VLOOKUP(P326,'附件一之1-開班數'!$A$7:$B$66,2,0)&amp;"、"&amp;VLOOKUP(Q326,'附件一之1-開班數'!$A$7:$B$66,2,0),IF(D326="","","學生無班級"))))))),"有班級不存在,或跳格輸入")</f>
        <v/>
      </c>
      <c r="S326" s="10">
        <f t="shared" si="30"/>
        <v>1</v>
      </c>
      <c r="T326" s="10">
        <f t="shared" si="31"/>
        <v>1</v>
      </c>
      <c r="U326" s="10">
        <f t="shared" si="32"/>
        <v>1</v>
      </c>
      <c r="V326" s="10">
        <f t="shared" si="33"/>
        <v>1</v>
      </c>
      <c r="W326" s="10">
        <f t="shared" si="34"/>
        <v>3</v>
      </c>
      <c r="X326" s="10">
        <f t="shared" si="35"/>
        <v>3</v>
      </c>
      <c r="Y326" s="10">
        <f>IF(M326="",0,IF(K326=1,VLOOKUP(M326,'附件一之1-開班數'!$A$7:$V$66,7,FALSE),0))</f>
        <v>0</v>
      </c>
      <c r="Z326" s="10">
        <f>IF(N326="",0,IF(K326=1,VLOOKUP(N326,'附件一之1-開班數'!$A$7:$V$66,7,FALSE),0))</f>
        <v>0</v>
      </c>
      <c r="AA326" s="10">
        <f>IF(O326="",0,IF(K326=1,VLOOKUP(O326,'附件一之1-開班數'!$A$7:$V$66,7,FALSE),0))</f>
        <v>0</v>
      </c>
      <c r="AB326" s="10">
        <f>IF(P326="",0,IF(K326=1,VLOOKUP(P326,'附件一之1-開班數'!$A$7:$V$66,7,FALSE),0))</f>
        <v>0</v>
      </c>
      <c r="AC326" s="10">
        <f>IF(Q326="",0,IF(K326=1,VLOOKUP(Q326,'附件一之1-開班數'!$A$7:$V$66,7,FALSE),0))</f>
        <v>0</v>
      </c>
    </row>
    <row r="327" spans="1:29" x14ac:dyDescent="0.3">
      <c r="A327" s="128" t="str">
        <f t="shared" si="36"/>
        <v/>
      </c>
      <c r="B327" s="14"/>
      <c r="C327" s="14"/>
      <c r="D327" s="14"/>
      <c r="E327" s="14"/>
      <c r="F327" s="166"/>
      <c r="G327" s="173"/>
      <c r="H327" s="14"/>
      <c r="I327" s="14"/>
      <c r="J327" s="14"/>
      <c r="K327" s="166"/>
      <c r="L327" s="175"/>
      <c r="M327" s="171"/>
      <c r="N327" s="92"/>
      <c r="O327" s="92"/>
      <c r="P327" s="92"/>
      <c r="Q327" s="172"/>
      <c r="R327" s="176" t="str">
        <f>IFERROR(IF(COUNTIF(M327:Q327,M327)+COUNTIF(M327:Q327,N327)+COUNTIF(M327:Q327,O327)+COUNTIF(M327:Q327,P327)+COUNTIF(M327:Q327,Q327)-COUNT(M327:Q327)&lt;&gt;0,"學生班級重複",IF(COUNT(M327:Q327)=1,VLOOKUP(M327,'附件一之1-開班數'!$A$7:$B$66,2,0),IF(COUNT(M327:Q327)=2,VLOOKUP(M327,'附件一之1-開班數'!$A$7:$B$66,2,0)&amp;"、"&amp;VLOOKUP(N327,'附件一之1-開班數'!$A$7:$B$66,2,0),IF(COUNT(M327:Q327)=3,VLOOKUP(M327,'附件一之1-開班數'!$A$7:$B$66,2,0)&amp;"、"&amp;VLOOKUP(N327,'附件一之1-開班數'!$A$7:$B$66,2,0)&amp;"、"&amp;VLOOKUP(O327,'附件一之1-開班數'!$A$7:$B$66,2,0),IF(COUNT(M327:Q327)=4,VLOOKUP(M327,'附件一之1-開班數'!$A$7:$B$66,2,0)&amp;"、"&amp;VLOOKUP(N327,'附件一之1-開班數'!$A$7:$B$66,2,0)&amp;"、"&amp;VLOOKUP(O327,'附件一之1-開班數'!$A$7:$B$66,2,0)&amp;"、"&amp;VLOOKUP(P327,'附件一之1-開班數'!$A$7:$B$66,2,0),IF(COUNT(M327:Q327)=5,VLOOKUP(M327,'附件一之1-開班數'!$A$7:$B$66,2,0)&amp;"、"&amp;VLOOKUP(N327,'附件一之1-開班數'!$A$7:$B$66,2,0)&amp;"、"&amp;VLOOKUP(O327,'附件一之1-開班數'!$A$7:$B$66,2,0)&amp;"、"&amp;VLOOKUP(P327,'附件一之1-開班數'!$A$7:$B$66,2,0)&amp;"、"&amp;VLOOKUP(Q327,'附件一之1-開班數'!$A$7:$B$66,2,0),IF(D327="","","學生無班級"))))))),"有班級不存在,或跳格輸入")</f>
        <v/>
      </c>
      <c r="S327" s="10">
        <f t="shared" ref="S327:S390" si="37">IF(COUNTA(D327,E327:F327)=0,1,IF(AND(D327="",SUM(E327:F327)&lt;&gt;0),2,IF(SUM(E327:F327)&lt;&gt;1,3,4)))</f>
        <v>1</v>
      </c>
      <c r="T327" s="10">
        <f t="shared" ref="T327:T390" si="38">IF(COUNTA(D327,G327:K327)=0,1,IF(AND(D327="",SUM(G327:K327)&lt;&gt;0),2,IF(SUM(G327:K327)&lt;&gt;1,3,4)))</f>
        <v>1</v>
      </c>
      <c r="U327" s="10">
        <f t="shared" ref="U327:U390" si="39">IF(COUNTA(B327:D327)=0,1,IF(AND(D327="",COUNTA(B327:C327)&lt;&gt;0),2,IF(COUNTA(B327:C327)&gt;1,3,4)))</f>
        <v>1</v>
      </c>
      <c r="V327" s="10">
        <f t="shared" ref="V327:V390" si="40">IF(COUNTA(D327,M327:Q327)=0,1,IF(AND(D327="",COUNTA(M327:Q327)&lt;&gt;0),2,3))</f>
        <v>1</v>
      </c>
      <c r="W327" s="10">
        <f t="shared" ref="W327:W390" si="41">IF(AND(D327="",COUNTA(L327)&lt;&gt;0),2,3)</f>
        <v>3</v>
      </c>
      <c r="X327" s="10">
        <f t="shared" ref="X327:X390" si="42">IF(K327="",3,IF(COUNTA(K327)&lt;&gt;COUNTA(M327:Q327),1,2))</f>
        <v>3</v>
      </c>
      <c r="Y327" s="10">
        <f>IF(M327="",0,IF(K327=1,VLOOKUP(M327,'附件一之1-開班數'!$A$7:$V$66,7,FALSE),0))</f>
        <v>0</v>
      </c>
      <c r="Z327" s="10">
        <f>IF(N327="",0,IF(K327=1,VLOOKUP(N327,'附件一之1-開班數'!$A$7:$V$66,7,FALSE),0))</f>
        <v>0</v>
      </c>
      <c r="AA327" s="10">
        <f>IF(O327="",0,IF(K327=1,VLOOKUP(O327,'附件一之1-開班數'!$A$7:$V$66,7,FALSE),0))</f>
        <v>0</v>
      </c>
      <c r="AB327" s="10">
        <f>IF(P327="",0,IF(K327=1,VLOOKUP(P327,'附件一之1-開班數'!$A$7:$V$66,7,FALSE),0))</f>
        <v>0</v>
      </c>
      <c r="AC327" s="10">
        <f>IF(Q327="",0,IF(K327=1,VLOOKUP(Q327,'附件一之1-開班數'!$A$7:$V$66,7,FALSE),0))</f>
        <v>0</v>
      </c>
    </row>
    <row r="328" spans="1:29" x14ac:dyDescent="0.3">
      <c r="A328" s="128" t="str">
        <f t="shared" si="36"/>
        <v/>
      </c>
      <c r="B328" s="14"/>
      <c r="C328" s="14"/>
      <c r="D328" s="14"/>
      <c r="E328" s="14"/>
      <c r="F328" s="166"/>
      <c r="G328" s="173"/>
      <c r="H328" s="14"/>
      <c r="I328" s="14"/>
      <c r="J328" s="14"/>
      <c r="K328" s="166"/>
      <c r="L328" s="175"/>
      <c r="M328" s="171"/>
      <c r="N328" s="92"/>
      <c r="O328" s="92"/>
      <c r="P328" s="92"/>
      <c r="Q328" s="172"/>
      <c r="R328" s="176" t="str">
        <f>IFERROR(IF(COUNTIF(M328:Q328,M328)+COUNTIF(M328:Q328,N328)+COUNTIF(M328:Q328,O328)+COUNTIF(M328:Q328,P328)+COUNTIF(M328:Q328,Q328)-COUNT(M328:Q328)&lt;&gt;0,"學生班級重複",IF(COUNT(M328:Q328)=1,VLOOKUP(M328,'附件一之1-開班數'!$A$7:$B$66,2,0),IF(COUNT(M328:Q328)=2,VLOOKUP(M328,'附件一之1-開班數'!$A$7:$B$66,2,0)&amp;"、"&amp;VLOOKUP(N328,'附件一之1-開班數'!$A$7:$B$66,2,0),IF(COUNT(M328:Q328)=3,VLOOKUP(M328,'附件一之1-開班數'!$A$7:$B$66,2,0)&amp;"、"&amp;VLOOKUP(N328,'附件一之1-開班數'!$A$7:$B$66,2,0)&amp;"、"&amp;VLOOKUP(O328,'附件一之1-開班數'!$A$7:$B$66,2,0),IF(COUNT(M328:Q328)=4,VLOOKUP(M328,'附件一之1-開班數'!$A$7:$B$66,2,0)&amp;"、"&amp;VLOOKUP(N328,'附件一之1-開班數'!$A$7:$B$66,2,0)&amp;"、"&amp;VLOOKUP(O328,'附件一之1-開班數'!$A$7:$B$66,2,0)&amp;"、"&amp;VLOOKUP(P328,'附件一之1-開班數'!$A$7:$B$66,2,0),IF(COUNT(M328:Q328)=5,VLOOKUP(M328,'附件一之1-開班數'!$A$7:$B$66,2,0)&amp;"、"&amp;VLOOKUP(N328,'附件一之1-開班數'!$A$7:$B$66,2,0)&amp;"、"&amp;VLOOKUP(O328,'附件一之1-開班數'!$A$7:$B$66,2,0)&amp;"、"&amp;VLOOKUP(P328,'附件一之1-開班數'!$A$7:$B$66,2,0)&amp;"、"&amp;VLOOKUP(Q328,'附件一之1-開班數'!$A$7:$B$66,2,0),IF(D328="","","學生無班級"))))))),"有班級不存在,或跳格輸入")</f>
        <v/>
      </c>
      <c r="S328" s="10">
        <f t="shared" si="37"/>
        <v>1</v>
      </c>
      <c r="T328" s="10">
        <f t="shared" si="38"/>
        <v>1</v>
      </c>
      <c r="U328" s="10">
        <f t="shared" si="39"/>
        <v>1</v>
      </c>
      <c r="V328" s="10">
        <f t="shared" si="40"/>
        <v>1</v>
      </c>
      <c r="W328" s="10">
        <f t="shared" si="41"/>
        <v>3</v>
      </c>
      <c r="X328" s="10">
        <f t="shared" si="42"/>
        <v>3</v>
      </c>
      <c r="Y328" s="10">
        <f>IF(M328="",0,IF(K328=1,VLOOKUP(M328,'附件一之1-開班數'!$A$7:$V$66,7,FALSE),0))</f>
        <v>0</v>
      </c>
      <c r="Z328" s="10">
        <f>IF(N328="",0,IF(K328=1,VLOOKUP(N328,'附件一之1-開班數'!$A$7:$V$66,7,FALSE),0))</f>
        <v>0</v>
      </c>
      <c r="AA328" s="10">
        <f>IF(O328="",0,IF(K328=1,VLOOKUP(O328,'附件一之1-開班數'!$A$7:$V$66,7,FALSE),0))</f>
        <v>0</v>
      </c>
      <c r="AB328" s="10">
        <f>IF(P328="",0,IF(K328=1,VLOOKUP(P328,'附件一之1-開班數'!$A$7:$V$66,7,FALSE),0))</f>
        <v>0</v>
      </c>
      <c r="AC328" s="10">
        <f>IF(Q328="",0,IF(K328=1,VLOOKUP(Q328,'附件一之1-開班數'!$A$7:$V$66,7,FALSE),0))</f>
        <v>0</v>
      </c>
    </row>
    <row r="329" spans="1:29" x14ac:dyDescent="0.3">
      <c r="A329" s="128" t="str">
        <f t="shared" si="36"/>
        <v/>
      </c>
      <c r="B329" s="14"/>
      <c r="C329" s="14"/>
      <c r="D329" s="14"/>
      <c r="E329" s="14"/>
      <c r="F329" s="166"/>
      <c r="G329" s="173"/>
      <c r="H329" s="14"/>
      <c r="I329" s="14"/>
      <c r="J329" s="14"/>
      <c r="K329" s="166"/>
      <c r="L329" s="175"/>
      <c r="M329" s="171"/>
      <c r="N329" s="92"/>
      <c r="O329" s="92"/>
      <c r="P329" s="92"/>
      <c r="Q329" s="172"/>
      <c r="R329" s="176" t="str">
        <f>IFERROR(IF(COUNTIF(M329:Q329,M329)+COUNTIF(M329:Q329,N329)+COUNTIF(M329:Q329,O329)+COUNTIF(M329:Q329,P329)+COUNTIF(M329:Q329,Q329)-COUNT(M329:Q329)&lt;&gt;0,"學生班級重複",IF(COUNT(M329:Q329)=1,VLOOKUP(M329,'附件一之1-開班數'!$A$7:$B$66,2,0),IF(COUNT(M329:Q329)=2,VLOOKUP(M329,'附件一之1-開班數'!$A$7:$B$66,2,0)&amp;"、"&amp;VLOOKUP(N329,'附件一之1-開班數'!$A$7:$B$66,2,0),IF(COUNT(M329:Q329)=3,VLOOKUP(M329,'附件一之1-開班數'!$A$7:$B$66,2,0)&amp;"、"&amp;VLOOKUP(N329,'附件一之1-開班數'!$A$7:$B$66,2,0)&amp;"、"&amp;VLOOKUP(O329,'附件一之1-開班數'!$A$7:$B$66,2,0),IF(COUNT(M329:Q329)=4,VLOOKUP(M329,'附件一之1-開班數'!$A$7:$B$66,2,0)&amp;"、"&amp;VLOOKUP(N329,'附件一之1-開班數'!$A$7:$B$66,2,0)&amp;"、"&amp;VLOOKUP(O329,'附件一之1-開班數'!$A$7:$B$66,2,0)&amp;"、"&amp;VLOOKUP(P329,'附件一之1-開班數'!$A$7:$B$66,2,0),IF(COUNT(M329:Q329)=5,VLOOKUP(M329,'附件一之1-開班數'!$A$7:$B$66,2,0)&amp;"、"&amp;VLOOKUP(N329,'附件一之1-開班數'!$A$7:$B$66,2,0)&amp;"、"&amp;VLOOKUP(O329,'附件一之1-開班數'!$A$7:$B$66,2,0)&amp;"、"&amp;VLOOKUP(P329,'附件一之1-開班數'!$A$7:$B$66,2,0)&amp;"、"&amp;VLOOKUP(Q329,'附件一之1-開班數'!$A$7:$B$66,2,0),IF(D329="","","學生無班級"))))))),"有班級不存在,或跳格輸入")</f>
        <v/>
      </c>
      <c r="S329" s="10">
        <f t="shared" si="37"/>
        <v>1</v>
      </c>
      <c r="T329" s="10">
        <f t="shared" si="38"/>
        <v>1</v>
      </c>
      <c r="U329" s="10">
        <f t="shared" si="39"/>
        <v>1</v>
      </c>
      <c r="V329" s="10">
        <f t="shared" si="40"/>
        <v>1</v>
      </c>
      <c r="W329" s="10">
        <f t="shared" si="41"/>
        <v>3</v>
      </c>
      <c r="X329" s="10">
        <f t="shared" si="42"/>
        <v>3</v>
      </c>
      <c r="Y329" s="10">
        <f>IF(M329="",0,IF(K329=1,VLOOKUP(M329,'附件一之1-開班數'!$A$7:$V$66,7,FALSE),0))</f>
        <v>0</v>
      </c>
      <c r="Z329" s="10">
        <f>IF(N329="",0,IF(K329=1,VLOOKUP(N329,'附件一之1-開班數'!$A$7:$V$66,7,FALSE),0))</f>
        <v>0</v>
      </c>
      <c r="AA329" s="10">
        <f>IF(O329="",0,IF(K329=1,VLOOKUP(O329,'附件一之1-開班數'!$A$7:$V$66,7,FALSE),0))</f>
        <v>0</v>
      </c>
      <c r="AB329" s="10">
        <f>IF(P329="",0,IF(K329=1,VLOOKUP(P329,'附件一之1-開班數'!$A$7:$V$66,7,FALSE),0))</f>
        <v>0</v>
      </c>
      <c r="AC329" s="10">
        <f>IF(Q329="",0,IF(K329=1,VLOOKUP(Q329,'附件一之1-開班數'!$A$7:$V$66,7,FALSE),0))</f>
        <v>0</v>
      </c>
    </row>
    <row r="330" spans="1:29" x14ac:dyDescent="0.3">
      <c r="A330" s="128" t="str">
        <f t="shared" si="36"/>
        <v/>
      </c>
      <c r="B330" s="14"/>
      <c r="C330" s="14"/>
      <c r="D330" s="14"/>
      <c r="E330" s="14"/>
      <c r="F330" s="166"/>
      <c r="G330" s="173"/>
      <c r="H330" s="14"/>
      <c r="I330" s="14"/>
      <c r="J330" s="14"/>
      <c r="K330" s="166"/>
      <c r="L330" s="175"/>
      <c r="M330" s="171"/>
      <c r="N330" s="92"/>
      <c r="O330" s="92"/>
      <c r="P330" s="92"/>
      <c r="Q330" s="172"/>
      <c r="R330" s="176" t="str">
        <f>IFERROR(IF(COUNTIF(M330:Q330,M330)+COUNTIF(M330:Q330,N330)+COUNTIF(M330:Q330,O330)+COUNTIF(M330:Q330,P330)+COUNTIF(M330:Q330,Q330)-COUNT(M330:Q330)&lt;&gt;0,"學生班級重複",IF(COUNT(M330:Q330)=1,VLOOKUP(M330,'附件一之1-開班數'!$A$7:$B$66,2,0),IF(COUNT(M330:Q330)=2,VLOOKUP(M330,'附件一之1-開班數'!$A$7:$B$66,2,0)&amp;"、"&amp;VLOOKUP(N330,'附件一之1-開班數'!$A$7:$B$66,2,0),IF(COUNT(M330:Q330)=3,VLOOKUP(M330,'附件一之1-開班數'!$A$7:$B$66,2,0)&amp;"、"&amp;VLOOKUP(N330,'附件一之1-開班數'!$A$7:$B$66,2,0)&amp;"、"&amp;VLOOKUP(O330,'附件一之1-開班數'!$A$7:$B$66,2,0),IF(COUNT(M330:Q330)=4,VLOOKUP(M330,'附件一之1-開班數'!$A$7:$B$66,2,0)&amp;"、"&amp;VLOOKUP(N330,'附件一之1-開班數'!$A$7:$B$66,2,0)&amp;"、"&amp;VLOOKUP(O330,'附件一之1-開班數'!$A$7:$B$66,2,0)&amp;"、"&amp;VLOOKUP(P330,'附件一之1-開班數'!$A$7:$B$66,2,0),IF(COUNT(M330:Q330)=5,VLOOKUP(M330,'附件一之1-開班數'!$A$7:$B$66,2,0)&amp;"、"&amp;VLOOKUP(N330,'附件一之1-開班數'!$A$7:$B$66,2,0)&amp;"、"&amp;VLOOKUP(O330,'附件一之1-開班數'!$A$7:$B$66,2,0)&amp;"、"&amp;VLOOKUP(P330,'附件一之1-開班數'!$A$7:$B$66,2,0)&amp;"、"&amp;VLOOKUP(Q330,'附件一之1-開班數'!$A$7:$B$66,2,0),IF(D330="","","學生無班級"))))))),"有班級不存在,或跳格輸入")</f>
        <v/>
      </c>
      <c r="S330" s="10">
        <f t="shared" si="37"/>
        <v>1</v>
      </c>
      <c r="T330" s="10">
        <f t="shared" si="38"/>
        <v>1</v>
      </c>
      <c r="U330" s="10">
        <f t="shared" si="39"/>
        <v>1</v>
      </c>
      <c r="V330" s="10">
        <f t="shared" si="40"/>
        <v>1</v>
      </c>
      <c r="W330" s="10">
        <f t="shared" si="41"/>
        <v>3</v>
      </c>
      <c r="X330" s="10">
        <f t="shared" si="42"/>
        <v>3</v>
      </c>
      <c r="Y330" s="10">
        <f>IF(M330="",0,IF(K330=1,VLOOKUP(M330,'附件一之1-開班數'!$A$7:$V$66,7,FALSE),0))</f>
        <v>0</v>
      </c>
      <c r="Z330" s="10">
        <f>IF(N330="",0,IF(K330=1,VLOOKUP(N330,'附件一之1-開班數'!$A$7:$V$66,7,FALSE),0))</f>
        <v>0</v>
      </c>
      <c r="AA330" s="10">
        <f>IF(O330="",0,IF(K330=1,VLOOKUP(O330,'附件一之1-開班數'!$A$7:$V$66,7,FALSE),0))</f>
        <v>0</v>
      </c>
      <c r="AB330" s="10">
        <f>IF(P330="",0,IF(K330=1,VLOOKUP(P330,'附件一之1-開班數'!$A$7:$V$66,7,FALSE),0))</f>
        <v>0</v>
      </c>
      <c r="AC330" s="10">
        <f>IF(Q330="",0,IF(K330=1,VLOOKUP(Q330,'附件一之1-開班數'!$A$7:$V$66,7,FALSE),0))</f>
        <v>0</v>
      </c>
    </row>
    <row r="331" spans="1:29" x14ac:dyDescent="0.3">
      <c r="A331" s="128" t="str">
        <f t="shared" si="36"/>
        <v/>
      </c>
      <c r="B331" s="14"/>
      <c r="C331" s="14"/>
      <c r="D331" s="14"/>
      <c r="E331" s="14"/>
      <c r="F331" s="166"/>
      <c r="G331" s="173"/>
      <c r="H331" s="14"/>
      <c r="I331" s="14"/>
      <c r="J331" s="14"/>
      <c r="K331" s="166"/>
      <c r="L331" s="175"/>
      <c r="M331" s="171"/>
      <c r="N331" s="92"/>
      <c r="O331" s="92"/>
      <c r="P331" s="92"/>
      <c r="Q331" s="172"/>
      <c r="R331" s="176" t="str">
        <f>IFERROR(IF(COUNTIF(M331:Q331,M331)+COUNTIF(M331:Q331,N331)+COUNTIF(M331:Q331,O331)+COUNTIF(M331:Q331,P331)+COUNTIF(M331:Q331,Q331)-COUNT(M331:Q331)&lt;&gt;0,"學生班級重複",IF(COUNT(M331:Q331)=1,VLOOKUP(M331,'附件一之1-開班數'!$A$7:$B$66,2,0),IF(COUNT(M331:Q331)=2,VLOOKUP(M331,'附件一之1-開班數'!$A$7:$B$66,2,0)&amp;"、"&amp;VLOOKUP(N331,'附件一之1-開班數'!$A$7:$B$66,2,0),IF(COUNT(M331:Q331)=3,VLOOKUP(M331,'附件一之1-開班數'!$A$7:$B$66,2,0)&amp;"、"&amp;VLOOKUP(N331,'附件一之1-開班數'!$A$7:$B$66,2,0)&amp;"、"&amp;VLOOKUP(O331,'附件一之1-開班數'!$A$7:$B$66,2,0),IF(COUNT(M331:Q331)=4,VLOOKUP(M331,'附件一之1-開班數'!$A$7:$B$66,2,0)&amp;"、"&amp;VLOOKUP(N331,'附件一之1-開班數'!$A$7:$B$66,2,0)&amp;"、"&amp;VLOOKUP(O331,'附件一之1-開班數'!$A$7:$B$66,2,0)&amp;"、"&amp;VLOOKUP(P331,'附件一之1-開班數'!$A$7:$B$66,2,0),IF(COUNT(M331:Q331)=5,VLOOKUP(M331,'附件一之1-開班數'!$A$7:$B$66,2,0)&amp;"、"&amp;VLOOKUP(N331,'附件一之1-開班數'!$A$7:$B$66,2,0)&amp;"、"&amp;VLOOKUP(O331,'附件一之1-開班數'!$A$7:$B$66,2,0)&amp;"、"&amp;VLOOKUP(P331,'附件一之1-開班數'!$A$7:$B$66,2,0)&amp;"、"&amp;VLOOKUP(Q331,'附件一之1-開班數'!$A$7:$B$66,2,0),IF(D331="","","學生無班級"))))))),"有班級不存在,或跳格輸入")</f>
        <v/>
      </c>
      <c r="S331" s="10">
        <f t="shared" si="37"/>
        <v>1</v>
      </c>
      <c r="T331" s="10">
        <f t="shared" si="38"/>
        <v>1</v>
      </c>
      <c r="U331" s="10">
        <f t="shared" si="39"/>
        <v>1</v>
      </c>
      <c r="V331" s="10">
        <f t="shared" si="40"/>
        <v>1</v>
      </c>
      <c r="W331" s="10">
        <f t="shared" si="41"/>
        <v>3</v>
      </c>
      <c r="X331" s="10">
        <f t="shared" si="42"/>
        <v>3</v>
      </c>
      <c r="Y331" s="10">
        <f>IF(M331="",0,IF(K331=1,VLOOKUP(M331,'附件一之1-開班數'!$A$7:$V$66,7,FALSE),0))</f>
        <v>0</v>
      </c>
      <c r="Z331" s="10">
        <f>IF(N331="",0,IF(K331=1,VLOOKUP(N331,'附件一之1-開班數'!$A$7:$V$66,7,FALSE),0))</f>
        <v>0</v>
      </c>
      <c r="AA331" s="10">
        <f>IF(O331="",0,IF(K331=1,VLOOKUP(O331,'附件一之1-開班數'!$A$7:$V$66,7,FALSE),0))</f>
        <v>0</v>
      </c>
      <c r="AB331" s="10">
        <f>IF(P331="",0,IF(K331=1,VLOOKUP(P331,'附件一之1-開班數'!$A$7:$V$66,7,FALSE),0))</f>
        <v>0</v>
      </c>
      <c r="AC331" s="10">
        <f>IF(Q331="",0,IF(K331=1,VLOOKUP(Q331,'附件一之1-開班數'!$A$7:$V$66,7,FALSE),0))</f>
        <v>0</v>
      </c>
    </row>
    <row r="332" spans="1:29" x14ac:dyDescent="0.3">
      <c r="A332" s="128" t="str">
        <f t="shared" si="36"/>
        <v/>
      </c>
      <c r="B332" s="14"/>
      <c r="C332" s="14"/>
      <c r="D332" s="14"/>
      <c r="E332" s="14"/>
      <c r="F332" s="166"/>
      <c r="G332" s="173"/>
      <c r="H332" s="14"/>
      <c r="I332" s="14"/>
      <c r="J332" s="14"/>
      <c r="K332" s="166"/>
      <c r="L332" s="175"/>
      <c r="M332" s="171"/>
      <c r="N332" s="92"/>
      <c r="O332" s="92"/>
      <c r="P332" s="92"/>
      <c r="Q332" s="172"/>
      <c r="R332" s="176" t="str">
        <f>IFERROR(IF(COUNTIF(M332:Q332,M332)+COUNTIF(M332:Q332,N332)+COUNTIF(M332:Q332,O332)+COUNTIF(M332:Q332,P332)+COUNTIF(M332:Q332,Q332)-COUNT(M332:Q332)&lt;&gt;0,"學生班級重複",IF(COUNT(M332:Q332)=1,VLOOKUP(M332,'附件一之1-開班數'!$A$7:$B$66,2,0),IF(COUNT(M332:Q332)=2,VLOOKUP(M332,'附件一之1-開班數'!$A$7:$B$66,2,0)&amp;"、"&amp;VLOOKUP(N332,'附件一之1-開班數'!$A$7:$B$66,2,0),IF(COUNT(M332:Q332)=3,VLOOKUP(M332,'附件一之1-開班數'!$A$7:$B$66,2,0)&amp;"、"&amp;VLOOKUP(N332,'附件一之1-開班數'!$A$7:$B$66,2,0)&amp;"、"&amp;VLOOKUP(O332,'附件一之1-開班數'!$A$7:$B$66,2,0),IF(COUNT(M332:Q332)=4,VLOOKUP(M332,'附件一之1-開班數'!$A$7:$B$66,2,0)&amp;"、"&amp;VLOOKUP(N332,'附件一之1-開班數'!$A$7:$B$66,2,0)&amp;"、"&amp;VLOOKUP(O332,'附件一之1-開班數'!$A$7:$B$66,2,0)&amp;"、"&amp;VLOOKUP(P332,'附件一之1-開班數'!$A$7:$B$66,2,0),IF(COUNT(M332:Q332)=5,VLOOKUP(M332,'附件一之1-開班數'!$A$7:$B$66,2,0)&amp;"、"&amp;VLOOKUP(N332,'附件一之1-開班數'!$A$7:$B$66,2,0)&amp;"、"&amp;VLOOKUP(O332,'附件一之1-開班數'!$A$7:$B$66,2,0)&amp;"、"&amp;VLOOKUP(P332,'附件一之1-開班數'!$A$7:$B$66,2,0)&amp;"、"&amp;VLOOKUP(Q332,'附件一之1-開班數'!$A$7:$B$66,2,0),IF(D332="","","學生無班級"))))))),"有班級不存在,或跳格輸入")</f>
        <v/>
      </c>
      <c r="S332" s="10">
        <f t="shared" si="37"/>
        <v>1</v>
      </c>
      <c r="T332" s="10">
        <f t="shared" si="38"/>
        <v>1</v>
      </c>
      <c r="U332" s="10">
        <f t="shared" si="39"/>
        <v>1</v>
      </c>
      <c r="V332" s="10">
        <f t="shared" si="40"/>
        <v>1</v>
      </c>
      <c r="W332" s="10">
        <f t="shared" si="41"/>
        <v>3</v>
      </c>
      <c r="X332" s="10">
        <f t="shared" si="42"/>
        <v>3</v>
      </c>
      <c r="Y332" s="10">
        <f>IF(M332="",0,IF(K332=1,VLOOKUP(M332,'附件一之1-開班數'!$A$7:$V$66,7,FALSE),0))</f>
        <v>0</v>
      </c>
      <c r="Z332" s="10">
        <f>IF(N332="",0,IF(K332=1,VLOOKUP(N332,'附件一之1-開班數'!$A$7:$V$66,7,FALSE),0))</f>
        <v>0</v>
      </c>
      <c r="AA332" s="10">
        <f>IF(O332="",0,IF(K332=1,VLOOKUP(O332,'附件一之1-開班數'!$A$7:$V$66,7,FALSE),0))</f>
        <v>0</v>
      </c>
      <c r="AB332" s="10">
        <f>IF(P332="",0,IF(K332=1,VLOOKUP(P332,'附件一之1-開班數'!$A$7:$V$66,7,FALSE),0))</f>
        <v>0</v>
      </c>
      <c r="AC332" s="10">
        <f>IF(Q332="",0,IF(K332=1,VLOOKUP(Q332,'附件一之1-開班數'!$A$7:$V$66,7,FALSE),0))</f>
        <v>0</v>
      </c>
    </row>
    <row r="333" spans="1:29" x14ac:dyDescent="0.3">
      <c r="A333" s="128" t="str">
        <f t="shared" si="36"/>
        <v/>
      </c>
      <c r="B333" s="14"/>
      <c r="C333" s="14"/>
      <c r="D333" s="14"/>
      <c r="E333" s="14"/>
      <c r="F333" s="166"/>
      <c r="G333" s="173"/>
      <c r="H333" s="14"/>
      <c r="I333" s="14"/>
      <c r="J333" s="14"/>
      <c r="K333" s="166"/>
      <c r="L333" s="175"/>
      <c r="M333" s="171"/>
      <c r="N333" s="92"/>
      <c r="O333" s="92"/>
      <c r="P333" s="92"/>
      <c r="Q333" s="172"/>
      <c r="R333" s="176" t="str">
        <f>IFERROR(IF(COUNTIF(M333:Q333,M333)+COUNTIF(M333:Q333,N333)+COUNTIF(M333:Q333,O333)+COUNTIF(M333:Q333,P333)+COUNTIF(M333:Q333,Q333)-COUNT(M333:Q333)&lt;&gt;0,"學生班級重複",IF(COUNT(M333:Q333)=1,VLOOKUP(M333,'附件一之1-開班數'!$A$7:$B$66,2,0),IF(COUNT(M333:Q333)=2,VLOOKUP(M333,'附件一之1-開班數'!$A$7:$B$66,2,0)&amp;"、"&amp;VLOOKUP(N333,'附件一之1-開班數'!$A$7:$B$66,2,0),IF(COUNT(M333:Q333)=3,VLOOKUP(M333,'附件一之1-開班數'!$A$7:$B$66,2,0)&amp;"、"&amp;VLOOKUP(N333,'附件一之1-開班數'!$A$7:$B$66,2,0)&amp;"、"&amp;VLOOKUP(O333,'附件一之1-開班數'!$A$7:$B$66,2,0),IF(COUNT(M333:Q333)=4,VLOOKUP(M333,'附件一之1-開班數'!$A$7:$B$66,2,0)&amp;"、"&amp;VLOOKUP(N333,'附件一之1-開班數'!$A$7:$B$66,2,0)&amp;"、"&amp;VLOOKUP(O333,'附件一之1-開班數'!$A$7:$B$66,2,0)&amp;"、"&amp;VLOOKUP(P333,'附件一之1-開班數'!$A$7:$B$66,2,0),IF(COUNT(M333:Q333)=5,VLOOKUP(M333,'附件一之1-開班數'!$A$7:$B$66,2,0)&amp;"、"&amp;VLOOKUP(N333,'附件一之1-開班數'!$A$7:$B$66,2,0)&amp;"、"&amp;VLOOKUP(O333,'附件一之1-開班數'!$A$7:$B$66,2,0)&amp;"、"&amp;VLOOKUP(P333,'附件一之1-開班數'!$A$7:$B$66,2,0)&amp;"、"&amp;VLOOKUP(Q333,'附件一之1-開班數'!$A$7:$B$66,2,0),IF(D333="","","學生無班級"))))))),"有班級不存在,或跳格輸入")</f>
        <v/>
      </c>
      <c r="S333" s="10">
        <f t="shared" si="37"/>
        <v>1</v>
      </c>
      <c r="T333" s="10">
        <f t="shared" si="38"/>
        <v>1</v>
      </c>
      <c r="U333" s="10">
        <f t="shared" si="39"/>
        <v>1</v>
      </c>
      <c r="V333" s="10">
        <f t="shared" si="40"/>
        <v>1</v>
      </c>
      <c r="W333" s="10">
        <f t="shared" si="41"/>
        <v>3</v>
      </c>
      <c r="X333" s="10">
        <f t="shared" si="42"/>
        <v>3</v>
      </c>
      <c r="Y333" s="10">
        <f>IF(M333="",0,IF(K333=1,VLOOKUP(M333,'附件一之1-開班數'!$A$7:$V$66,7,FALSE),0))</f>
        <v>0</v>
      </c>
      <c r="Z333" s="10">
        <f>IF(N333="",0,IF(K333=1,VLOOKUP(N333,'附件一之1-開班數'!$A$7:$V$66,7,FALSE),0))</f>
        <v>0</v>
      </c>
      <c r="AA333" s="10">
        <f>IF(O333="",0,IF(K333=1,VLOOKUP(O333,'附件一之1-開班數'!$A$7:$V$66,7,FALSE),0))</f>
        <v>0</v>
      </c>
      <c r="AB333" s="10">
        <f>IF(P333="",0,IF(K333=1,VLOOKUP(P333,'附件一之1-開班數'!$A$7:$V$66,7,FALSE),0))</f>
        <v>0</v>
      </c>
      <c r="AC333" s="10">
        <f>IF(Q333="",0,IF(K333=1,VLOOKUP(Q333,'附件一之1-開班數'!$A$7:$V$66,7,FALSE),0))</f>
        <v>0</v>
      </c>
    </row>
    <row r="334" spans="1:29" x14ac:dyDescent="0.3">
      <c r="A334" s="128" t="str">
        <f t="shared" si="36"/>
        <v/>
      </c>
      <c r="B334" s="14"/>
      <c r="C334" s="14"/>
      <c r="D334" s="14"/>
      <c r="E334" s="14"/>
      <c r="F334" s="166"/>
      <c r="G334" s="173"/>
      <c r="H334" s="14"/>
      <c r="I334" s="14"/>
      <c r="J334" s="14"/>
      <c r="K334" s="166"/>
      <c r="L334" s="175"/>
      <c r="M334" s="171"/>
      <c r="N334" s="92"/>
      <c r="O334" s="92"/>
      <c r="P334" s="92"/>
      <c r="Q334" s="172"/>
      <c r="R334" s="176" t="str">
        <f>IFERROR(IF(COUNTIF(M334:Q334,M334)+COUNTIF(M334:Q334,N334)+COUNTIF(M334:Q334,O334)+COUNTIF(M334:Q334,P334)+COUNTIF(M334:Q334,Q334)-COUNT(M334:Q334)&lt;&gt;0,"學生班級重複",IF(COUNT(M334:Q334)=1,VLOOKUP(M334,'附件一之1-開班數'!$A$7:$B$66,2,0),IF(COUNT(M334:Q334)=2,VLOOKUP(M334,'附件一之1-開班數'!$A$7:$B$66,2,0)&amp;"、"&amp;VLOOKUP(N334,'附件一之1-開班數'!$A$7:$B$66,2,0),IF(COUNT(M334:Q334)=3,VLOOKUP(M334,'附件一之1-開班數'!$A$7:$B$66,2,0)&amp;"、"&amp;VLOOKUP(N334,'附件一之1-開班數'!$A$7:$B$66,2,0)&amp;"、"&amp;VLOOKUP(O334,'附件一之1-開班數'!$A$7:$B$66,2,0),IF(COUNT(M334:Q334)=4,VLOOKUP(M334,'附件一之1-開班數'!$A$7:$B$66,2,0)&amp;"、"&amp;VLOOKUP(N334,'附件一之1-開班數'!$A$7:$B$66,2,0)&amp;"、"&amp;VLOOKUP(O334,'附件一之1-開班數'!$A$7:$B$66,2,0)&amp;"、"&amp;VLOOKUP(P334,'附件一之1-開班數'!$A$7:$B$66,2,0),IF(COUNT(M334:Q334)=5,VLOOKUP(M334,'附件一之1-開班數'!$A$7:$B$66,2,0)&amp;"、"&amp;VLOOKUP(N334,'附件一之1-開班數'!$A$7:$B$66,2,0)&amp;"、"&amp;VLOOKUP(O334,'附件一之1-開班數'!$A$7:$B$66,2,0)&amp;"、"&amp;VLOOKUP(P334,'附件一之1-開班數'!$A$7:$B$66,2,0)&amp;"、"&amp;VLOOKUP(Q334,'附件一之1-開班數'!$A$7:$B$66,2,0),IF(D334="","","學生無班級"))))))),"有班級不存在,或跳格輸入")</f>
        <v/>
      </c>
      <c r="S334" s="10">
        <f t="shared" si="37"/>
        <v>1</v>
      </c>
      <c r="T334" s="10">
        <f t="shared" si="38"/>
        <v>1</v>
      </c>
      <c r="U334" s="10">
        <f t="shared" si="39"/>
        <v>1</v>
      </c>
      <c r="V334" s="10">
        <f t="shared" si="40"/>
        <v>1</v>
      </c>
      <c r="W334" s="10">
        <f t="shared" si="41"/>
        <v>3</v>
      </c>
      <c r="X334" s="10">
        <f t="shared" si="42"/>
        <v>3</v>
      </c>
      <c r="Y334" s="10">
        <f>IF(M334="",0,IF(K334=1,VLOOKUP(M334,'附件一之1-開班數'!$A$7:$V$66,7,FALSE),0))</f>
        <v>0</v>
      </c>
      <c r="Z334" s="10">
        <f>IF(N334="",0,IF(K334=1,VLOOKUP(N334,'附件一之1-開班數'!$A$7:$V$66,7,FALSE),0))</f>
        <v>0</v>
      </c>
      <c r="AA334" s="10">
        <f>IF(O334="",0,IF(K334=1,VLOOKUP(O334,'附件一之1-開班數'!$A$7:$V$66,7,FALSE),0))</f>
        <v>0</v>
      </c>
      <c r="AB334" s="10">
        <f>IF(P334="",0,IF(K334=1,VLOOKUP(P334,'附件一之1-開班數'!$A$7:$V$66,7,FALSE),0))</f>
        <v>0</v>
      </c>
      <c r="AC334" s="10">
        <f>IF(Q334="",0,IF(K334=1,VLOOKUP(Q334,'附件一之1-開班數'!$A$7:$V$66,7,FALSE),0))</f>
        <v>0</v>
      </c>
    </row>
    <row r="335" spans="1:29" x14ac:dyDescent="0.3">
      <c r="A335" s="128" t="str">
        <f t="shared" si="36"/>
        <v/>
      </c>
      <c r="B335" s="14"/>
      <c r="C335" s="14"/>
      <c r="D335" s="14"/>
      <c r="E335" s="14"/>
      <c r="F335" s="166"/>
      <c r="G335" s="173"/>
      <c r="H335" s="14"/>
      <c r="I335" s="14"/>
      <c r="J335" s="14"/>
      <c r="K335" s="166"/>
      <c r="L335" s="175"/>
      <c r="M335" s="171"/>
      <c r="N335" s="92"/>
      <c r="O335" s="92"/>
      <c r="P335" s="92"/>
      <c r="Q335" s="172"/>
      <c r="R335" s="176" t="str">
        <f>IFERROR(IF(COUNTIF(M335:Q335,M335)+COUNTIF(M335:Q335,N335)+COUNTIF(M335:Q335,O335)+COUNTIF(M335:Q335,P335)+COUNTIF(M335:Q335,Q335)-COUNT(M335:Q335)&lt;&gt;0,"學生班級重複",IF(COUNT(M335:Q335)=1,VLOOKUP(M335,'附件一之1-開班數'!$A$7:$B$66,2,0),IF(COUNT(M335:Q335)=2,VLOOKUP(M335,'附件一之1-開班數'!$A$7:$B$66,2,0)&amp;"、"&amp;VLOOKUP(N335,'附件一之1-開班數'!$A$7:$B$66,2,0),IF(COUNT(M335:Q335)=3,VLOOKUP(M335,'附件一之1-開班數'!$A$7:$B$66,2,0)&amp;"、"&amp;VLOOKUP(N335,'附件一之1-開班數'!$A$7:$B$66,2,0)&amp;"、"&amp;VLOOKUP(O335,'附件一之1-開班數'!$A$7:$B$66,2,0),IF(COUNT(M335:Q335)=4,VLOOKUP(M335,'附件一之1-開班數'!$A$7:$B$66,2,0)&amp;"、"&amp;VLOOKUP(N335,'附件一之1-開班數'!$A$7:$B$66,2,0)&amp;"、"&amp;VLOOKUP(O335,'附件一之1-開班數'!$A$7:$B$66,2,0)&amp;"、"&amp;VLOOKUP(P335,'附件一之1-開班數'!$A$7:$B$66,2,0),IF(COUNT(M335:Q335)=5,VLOOKUP(M335,'附件一之1-開班數'!$A$7:$B$66,2,0)&amp;"、"&amp;VLOOKUP(N335,'附件一之1-開班數'!$A$7:$B$66,2,0)&amp;"、"&amp;VLOOKUP(O335,'附件一之1-開班數'!$A$7:$B$66,2,0)&amp;"、"&amp;VLOOKUP(P335,'附件一之1-開班數'!$A$7:$B$66,2,0)&amp;"、"&amp;VLOOKUP(Q335,'附件一之1-開班數'!$A$7:$B$66,2,0),IF(D335="","","學生無班級"))))))),"有班級不存在,或跳格輸入")</f>
        <v/>
      </c>
      <c r="S335" s="10">
        <f t="shared" si="37"/>
        <v>1</v>
      </c>
      <c r="T335" s="10">
        <f t="shared" si="38"/>
        <v>1</v>
      </c>
      <c r="U335" s="10">
        <f t="shared" si="39"/>
        <v>1</v>
      </c>
      <c r="V335" s="10">
        <f t="shared" si="40"/>
        <v>1</v>
      </c>
      <c r="W335" s="10">
        <f t="shared" si="41"/>
        <v>3</v>
      </c>
      <c r="X335" s="10">
        <f t="shared" si="42"/>
        <v>3</v>
      </c>
      <c r="Y335" s="10">
        <f>IF(M335="",0,IF(K335=1,VLOOKUP(M335,'附件一之1-開班數'!$A$7:$V$66,7,FALSE),0))</f>
        <v>0</v>
      </c>
      <c r="Z335" s="10">
        <f>IF(N335="",0,IF(K335=1,VLOOKUP(N335,'附件一之1-開班數'!$A$7:$V$66,7,FALSE),0))</f>
        <v>0</v>
      </c>
      <c r="AA335" s="10">
        <f>IF(O335="",0,IF(K335=1,VLOOKUP(O335,'附件一之1-開班數'!$A$7:$V$66,7,FALSE),0))</f>
        <v>0</v>
      </c>
      <c r="AB335" s="10">
        <f>IF(P335="",0,IF(K335=1,VLOOKUP(P335,'附件一之1-開班數'!$A$7:$V$66,7,FALSE),0))</f>
        <v>0</v>
      </c>
      <c r="AC335" s="10">
        <f>IF(Q335="",0,IF(K335=1,VLOOKUP(Q335,'附件一之1-開班數'!$A$7:$V$66,7,FALSE),0))</f>
        <v>0</v>
      </c>
    </row>
    <row r="336" spans="1:29" x14ac:dyDescent="0.3">
      <c r="A336" s="128" t="str">
        <f t="shared" si="36"/>
        <v/>
      </c>
      <c r="B336" s="14"/>
      <c r="C336" s="14"/>
      <c r="D336" s="14"/>
      <c r="E336" s="14"/>
      <c r="F336" s="166"/>
      <c r="G336" s="173"/>
      <c r="H336" s="14"/>
      <c r="I336" s="14"/>
      <c r="J336" s="14"/>
      <c r="K336" s="166"/>
      <c r="L336" s="175"/>
      <c r="M336" s="171"/>
      <c r="N336" s="92"/>
      <c r="O336" s="92"/>
      <c r="P336" s="92"/>
      <c r="Q336" s="172"/>
      <c r="R336" s="176" t="str">
        <f>IFERROR(IF(COUNTIF(M336:Q336,M336)+COUNTIF(M336:Q336,N336)+COUNTIF(M336:Q336,O336)+COUNTIF(M336:Q336,P336)+COUNTIF(M336:Q336,Q336)-COUNT(M336:Q336)&lt;&gt;0,"學生班級重複",IF(COUNT(M336:Q336)=1,VLOOKUP(M336,'附件一之1-開班數'!$A$7:$B$66,2,0),IF(COUNT(M336:Q336)=2,VLOOKUP(M336,'附件一之1-開班數'!$A$7:$B$66,2,0)&amp;"、"&amp;VLOOKUP(N336,'附件一之1-開班數'!$A$7:$B$66,2,0),IF(COUNT(M336:Q336)=3,VLOOKUP(M336,'附件一之1-開班數'!$A$7:$B$66,2,0)&amp;"、"&amp;VLOOKUP(N336,'附件一之1-開班數'!$A$7:$B$66,2,0)&amp;"、"&amp;VLOOKUP(O336,'附件一之1-開班數'!$A$7:$B$66,2,0),IF(COUNT(M336:Q336)=4,VLOOKUP(M336,'附件一之1-開班數'!$A$7:$B$66,2,0)&amp;"、"&amp;VLOOKUP(N336,'附件一之1-開班數'!$A$7:$B$66,2,0)&amp;"、"&amp;VLOOKUP(O336,'附件一之1-開班數'!$A$7:$B$66,2,0)&amp;"、"&amp;VLOOKUP(P336,'附件一之1-開班數'!$A$7:$B$66,2,0),IF(COUNT(M336:Q336)=5,VLOOKUP(M336,'附件一之1-開班數'!$A$7:$B$66,2,0)&amp;"、"&amp;VLOOKUP(N336,'附件一之1-開班數'!$A$7:$B$66,2,0)&amp;"、"&amp;VLOOKUP(O336,'附件一之1-開班數'!$A$7:$B$66,2,0)&amp;"、"&amp;VLOOKUP(P336,'附件一之1-開班數'!$A$7:$B$66,2,0)&amp;"、"&amp;VLOOKUP(Q336,'附件一之1-開班數'!$A$7:$B$66,2,0),IF(D336="","","學生無班級"))))))),"有班級不存在,或跳格輸入")</f>
        <v/>
      </c>
      <c r="S336" s="10">
        <f t="shared" si="37"/>
        <v>1</v>
      </c>
      <c r="T336" s="10">
        <f t="shared" si="38"/>
        <v>1</v>
      </c>
      <c r="U336" s="10">
        <f t="shared" si="39"/>
        <v>1</v>
      </c>
      <c r="V336" s="10">
        <f t="shared" si="40"/>
        <v>1</v>
      </c>
      <c r="W336" s="10">
        <f t="shared" si="41"/>
        <v>3</v>
      </c>
      <c r="X336" s="10">
        <f t="shared" si="42"/>
        <v>3</v>
      </c>
      <c r="Y336" s="10">
        <f>IF(M336="",0,IF(K336=1,VLOOKUP(M336,'附件一之1-開班數'!$A$7:$V$66,7,FALSE),0))</f>
        <v>0</v>
      </c>
      <c r="Z336" s="10">
        <f>IF(N336="",0,IF(K336=1,VLOOKUP(N336,'附件一之1-開班數'!$A$7:$V$66,7,FALSE),0))</f>
        <v>0</v>
      </c>
      <c r="AA336" s="10">
        <f>IF(O336="",0,IF(K336=1,VLOOKUP(O336,'附件一之1-開班數'!$A$7:$V$66,7,FALSE),0))</f>
        <v>0</v>
      </c>
      <c r="AB336" s="10">
        <f>IF(P336="",0,IF(K336=1,VLOOKUP(P336,'附件一之1-開班數'!$A$7:$V$66,7,FALSE),0))</f>
        <v>0</v>
      </c>
      <c r="AC336" s="10">
        <f>IF(Q336="",0,IF(K336=1,VLOOKUP(Q336,'附件一之1-開班數'!$A$7:$V$66,7,FALSE),0))</f>
        <v>0</v>
      </c>
    </row>
    <row r="337" spans="1:29" x14ac:dyDescent="0.3">
      <c r="A337" s="128" t="str">
        <f t="shared" si="36"/>
        <v/>
      </c>
      <c r="B337" s="14"/>
      <c r="C337" s="14"/>
      <c r="D337" s="14"/>
      <c r="E337" s="14"/>
      <c r="F337" s="166"/>
      <c r="G337" s="173"/>
      <c r="H337" s="14"/>
      <c r="I337" s="14"/>
      <c r="J337" s="14"/>
      <c r="K337" s="166"/>
      <c r="L337" s="175"/>
      <c r="M337" s="171"/>
      <c r="N337" s="92"/>
      <c r="O337" s="92"/>
      <c r="P337" s="92"/>
      <c r="Q337" s="172"/>
      <c r="R337" s="176" t="str">
        <f>IFERROR(IF(COUNTIF(M337:Q337,M337)+COUNTIF(M337:Q337,N337)+COUNTIF(M337:Q337,O337)+COUNTIF(M337:Q337,P337)+COUNTIF(M337:Q337,Q337)-COUNT(M337:Q337)&lt;&gt;0,"學生班級重複",IF(COUNT(M337:Q337)=1,VLOOKUP(M337,'附件一之1-開班數'!$A$7:$B$66,2,0),IF(COUNT(M337:Q337)=2,VLOOKUP(M337,'附件一之1-開班數'!$A$7:$B$66,2,0)&amp;"、"&amp;VLOOKUP(N337,'附件一之1-開班數'!$A$7:$B$66,2,0),IF(COUNT(M337:Q337)=3,VLOOKUP(M337,'附件一之1-開班數'!$A$7:$B$66,2,0)&amp;"、"&amp;VLOOKUP(N337,'附件一之1-開班數'!$A$7:$B$66,2,0)&amp;"、"&amp;VLOOKUP(O337,'附件一之1-開班數'!$A$7:$B$66,2,0),IF(COUNT(M337:Q337)=4,VLOOKUP(M337,'附件一之1-開班數'!$A$7:$B$66,2,0)&amp;"、"&amp;VLOOKUP(N337,'附件一之1-開班數'!$A$7:$B$66,2,0)&amp;"、"&amp;VLOOKUP(O337,'附件一之1-開班數'!$A$7:$B$66,2,0)&amp;"、"&amp;VLOOKUP(P337,'附件一之1-開班數'!$A$7:$B$66,2,0),IF(COUNT(M337:Q337)=5,VLOOKUP(M337,'附件一之1-開班數'!$A$7:$B$66,2,0)&amp;"、"&amp;VLOOKUP(N337,'附件一之1-開班數'!$A$7:$B$66,2,0)&amp;"、"&amp;VLOOKUP(O337,'附件一之1-開班數'!$A$7:$B$66,2,0)&amp;"、"&amp;VLOOKUP(P337,'附件一之1-開班數'!$A$7:$B$66,2,0)&amp;"、"&amp;VLOOKUP(Q337,'附件一之1-開班數'!$A$7:$B$66,2,0),IF(D337="","","學生無班級"))))))),"有班級不存在,或跳格輸入")</f>
        <v/>
      </c>
      <c r="S337" s="10">
        <f t="shared" si="37"/>
        <v>1</v>
      </c>
      <c r="T337" s="10">
        <f t="shared" si="38"/>
        <v>1</v>
      </c>
      <c r="U337" s="10">
        <f t="shared" si="39"/>
        <v>1</v>
      </c>
      <c r="V337" s="10">
        <f t="shared" si="40"/>
        <v>1</v>
      </c>
      <c r="W337" s="10">
        <f t="shared" si="41"/>
        <v>3</v>
      </c>
      <c r="X337" s="10">
        <f t="shared" si="42"/>
        <v>3</v>
      </c>
      <c r="Y337" s="10">
        <f>IF(M337="",0,IF(K337=1,VLOOKUP(M337,'附件一之1-開班數'!$A$7:$V$66,7,FALSE),0))</f>
        <v>0</v>
      </c>
      <c r="Z337" s="10">
        <f>IF(N337="",0,IF(K337=1,VLOOKUP(N337,'附件一之1-開班數'!$A$7:$V$66,7,FALSE),0))</f>
        <v>0</v>
      </c>
      <c r="AA337" s="10">
        <f>IF(O337="",0,IF(K337=1,VLOOKUP(O337,'附件一之1-開班數'!$A$7:$V$66,7,FALSE),0))</f>
        <v>0</v>
      </c>
      <c r="AB337" s="10">
        <f>IF(P337="",0,IF(K337=1,VLOOKUP(P337,'附件一之1-開班數'!$A$7:$V$66,7,FALSE),0))</f>
        <v>0</v>
      </c>
      <c r="AC337" s="10">
        <f>IF(Q337="",0,IF(K337=1,VLOOKUP(Q337,'附件一之1-開班數'!$A$7:$V$66,7,FALSE),0))</f>
        <v>0</v>
      </c>
    </row>
    <row r="338" spans="1:29" x14ac:dyDescent="0.3">
      <c r="A338" s="128" t="str">
        <f t="shared" si="36"/>
        <v/>
      </c>
      <c r="B338" s="14"/>
      <c r="C338" s="14"/>
      <c r="D338" s="14"/>
      <c r="E338" s="14"/>
      <c r="F338" s="166"/>
      <c r="G338" s="173"/>
      <c r="H338" s="14"/>
      <c r="I338" s="14"/>
      <c r="J338" s="14"/>
      <c r="K338" s="166"/>
      <c r="L338" s="175"/>
      <c r="M338" s="171"/>
      <c r="N338" s="92"/>
      <c r="O338" s="92"/>
      <c r="P338" s="92"/>
      <c r="Q338" s="172"/>
      <c r="R338" s="176" t="str">
        <f>IFERROR(IF(COUNTIF(M338:Q338,M338)+COUNTIF(M338:Q338,N338)+COUNTIF(M338:Q338,O338)+COUNTIF(M338:Q338,P338)+COUNTIF(M338:Q338,Q338)-COUNT(M338:Q338)&lt;&gt;0,"學生班級重複",IF(COUNT(M338:Q338)=1,VLOOKUP(M338,'附件一之1-開班數'!$A$7:$B$66,2,0),IF(COUNT(M338:Q338)=2,VLOOKUP(M338,'附件一之1-開班數'!$A$7:$B$66,2,0)&amp;"、"&amp;VLOOKUP(N338,'附件一之1-開班數'!$A$7:$B$66,2,0),IF(COUNT(M338:Q338)=3,VLOOKUP(M338,'附件一之1-開班數'!$A$7:$B$66,2,0)&amp;"、"&amp;VLOOKUP(N338,'附件一之1-開班數'!$A$7:$B$66,2,0)&amp;"、"&amp;VLOOKUP(O338,'附件一之1-開班數'!$A$7:$B$66,2,0),IF(COUNT(M338:Q338)=4,VLOOKUP(M338,'附件一之1-開班數'!$A$7:$B$66,2,0)&amp;"、"&amp;VLOOKUP(N338,'附件一之1-開班數'!$A$7:$B$66,2,0)&amp;"、"&amp;VLOOKUP(O338,'附件一之1-開班數'!$A$7:$B$66,2,0)&amp;"、"&amp;VLOOKUP(P338,'附件一之1-開班數'!$A$7:$B$66,2,0),IF(COUNT(M338:Q338)=5,VLOOKUP(M338,'附件一之1-開班數'!$A$7:$B$66,2,0)&amp;"、"&amp;VLOOKUP(N338,'附件一之1-開班數'!$A$7:$B$66,2,0)&amp;"、"&amp;VLOOKUP(O338,'附件一之1-開班數'!$A$7:$B$66,2,0)&amp;"、"&amp;VLOOKUP(P338,'附件一之1-開班數'!$A$7:$B$66,2,0)&amp;"、"&amp;VLOOKUP(Q338,'附件一之1-開班數'!$A$7:$B$66,2,0),IF(D338="","","學生無班級"))))))),"有班級不存在,或跳格輸入")</f>
        <v/>
      </c>
      <c r="S338" s="10">
        <f t="shared" si="37"/>
        <v>1</v>
      </c>
      <c r="T338" s="10">
        <f t="shared" si="38"/>
        <v>1</v>
      </c>
      <c r="U338" s="10">
        <f t="shared" si="39"/>
        <v>1</v>
      </c>
      <c r="V338" s="10">
        <f t="shared" si="40"/>
        <v>1</v>
      </c>
      <c r="W338" s="10">
        <f t="shared" si="41"/>
        <v>3</v>
      </c>
      <c r="X338" s="10">
        <f t="shared" si="42"/>
        <v>3</v>
      </c>
      <c r="Y338" s="10">
        <f>IF(M338="",0,IF(K338=1,VLOOKUP(M338,'附件一之1-開班數'!$A$7:$V$66,7,FALSE),0))</f>
        <v>0</v>
      </c>
      <c r="Z338" s="10">
        <f>IF(N338="",0,IF(K338=1,VLOOKUP(N338,'附件一之1-開班數'!$A$7:$V$66,7,FALSE),0))</f>
        <v>0</v>
      </c>
      <c r="AA338" s="10">
        <f>IF(O338="",0,IF(K338=1,VLOOKUP(O338,'附件一之1-開班數'!$A$7:$V$66,7,FALSE),0))</f>
        <v>0</v>
      </c>
      <c r="AB338" s="10">
        <f>IF(P338="",0,IF(K338=1,VLOOKUP(P338,'附件一之1-開班數'!$A$7:$V$66,7,FALSE),0))</f>
        <v>0</v>
      </c>
      <c r="AC338" s="10">
        <f>IF(Q338="",0,IF(K338=1,VLOOKUP(Q338,'附件一之1-開班數'!$A$7:$V$66,7,FALSE),0))</f>
        <v>0</v>
      </c>
    </row>
    <row r="339" spans="1:29" x14ac:dyDescent="0.3">
      <c r="A339" s="128" t="str">
        <f t="shared" si="36"/>
        <v/>
      </c>
      <c r="B339" s="14"/>
      <c r="C339" s="14"/>
      <c r="D339" s="14"/>
      <c r="E339" s="14"/>
      <c r="F339" s="166"/>
      <c r="G339" s="173"/>
      <c r="H339" s="14"/>
      <c r="I339" s="14"/>
      <c r="J339" s="14"/>
      <c r="K339" s="166"/>
      <c r="L339" s="175"/>
      <c r="M339" s="171"/>
      <c r="N339" s="92"/>
      <c r="O339" s="92"/>
      <c r="P339" s="92"/>
      <c r="Q339" s="172"/>
      <c r="R339" s="176" t="str">
        <f>IFERROR(IF(COUNTIF(M339:Q339,M339)+COUNTIF(M339:Q339,N339)+COUNTIF(M339:Q339,O339)+COUNTIF(M339:Q339,P339)+COUNTIF(M339:Q339,Q339)-COUNT(M339:Q339)&lt;&gt;0,"學生班級重複",IF(COUNT(M339:Q339)=1,VLOOKUP(M339,'附件一之1-開班數'!$A$7:$B$66,2,0),IF(COUNT(M339:Q339)=2,VLOOKUP(M339,'附件一之1-開班數'!$A$7:$B$66,2,0)&amp;"、"&amp;VLOOKUP(N339,'附件一之1-開班數'!$A$7:$B$66,2,0),IF(COUNT(M339:Q339)=3,VLOOKUP(M339,'附件一之1-開班數'!$A$7:$B$66,2,0)&amp;"、"&amp;VLOOKUP(N339,'附件一之1-開班數'!$A$7:$B$66,2,0)&amp;"、"&amp;VLOOKUP(O339,'附件一之1-開班數'!$A$7:$B$66,2,0),IF(COUNT(M339:Q339)=4,VLOOKUP(M339,'附件一之1-開班數'!$A$7:$B$66,2,0)&amp;"、"&amp;VLOOKUP(N339,'附件一之1-開班數'!$A$7:$B$66,2,0)&amp;"、"&amp;VLOOKUP(O339,'附件一之1-開班數'!$A$7:$B$66,2,0)&amp;"、"&amp;VLOOKUP(P339,'附件一之1-開班數'!$A$7:$B$66,2,0),IF(COUNT(M339:Q339)=5,VLOOKUP(M339,'附件一之1-開班數'!$A$7:$B$66,2,0)&amp;"、"&amp;VLOOKUP(N339,'附件一之1-開班數'!$A$7:$B$66,2,0)&amp;"、"&amp;VLOOKUP(O339,'附件一之1-開班數'!$A$7:$B$66,2,0)&amp;"、"&amp;VLOOKUP(P339,'附件一之1-開班數'!$A$7:$B$66,2,0)&amp;"、"&amp;VLOOKUP(Q339,'附件一之1-開班數'!$A$7:$B$66,2,0),IF(D339="","","學生無班級"))))))),"有班級不存在,或跳格輸入")</f>
        <v/>
      </c>
      <c r="S339" s="10">
        <f t="shared" si="37"/>
        <v>1</v>
      </c>
      <c r="T339" s="10">
        <f t="shared" si="38"/>
        <v>1</v>
      </c>
      <c r="U339" s="10">
        <f t="shared" si="39"/>
        <v>1</v>
      </c>
      <c r="V339" s="10">
        <f t="shared" si="40"/>
        <v>1</v>
      </c>
      <c r="W339" s="10">
        <f t="shared" si="41"/>
        <v>3</v>
      </c>
      <c r="X339" s="10">
        <f t="shared" si="42"/>
        <v>3</v>
      </c>
      <c r="Y339" s="10">
        <f>IF(M339="",0,IF(K339=1,VLOOKUP(M339,'附件一之1-開班數'!$A$7:$V$66,7,FALSE),0))</f>
        <v>0</v>
      </c>
      <c r="Z339" s="10">
        <f>IF(N339="",0,IF(K339=1,VLOOKUP(N339,'附件一之1-開班數'!$A$7:$V$66,7,FALSE),0))</f>
        <v>0</v>
      </c>
      <c r="AA339" s="10">
        <f>IF(O339="",0,IF(K339=1,VLOOKUP(O339,'附件一之1-開班數'!$A$7:$V$66,7,FALSE),0))</f>
        <v>0</v>
      </c>
      <c r="AB339" s="10">
        <f>IF(P339="",0,IF(K339=1,VLOOKUP(P339,'附件一之1-開班數'!$A$7:$V$66,7,FALSE),0))</f>
        <v>0</v>
      </c>
      <c r="AC339" s="10">
        <f>IF(Q339="",0,IF(K339=1,VLOOKUP(Q339,'附件一之1-開班數'!$A$7:$V$66,7,FALSE),0))</f>
        <v>0</v>
      </c>
    </row>
    <row r="340" spans="1:29" x14ac:dyDescent="0.3">
      <c r="A340" s="128" t="str">
        <f t="shared" si="36"/>
        <v/>
      </c>
      <c r="B340" s="14"/>
      <c r="C340" s="14"/>
      <c r="D340" s="14"/>
      <c r="E340" s="14"/>
      <c r="F340" s="166"/>
      <c r="G340" s="173"/>
      <c r="H340" s="14"/>
      <c r="I340" s="14"/>
      <c r="J340" s="14"/>
      <c r="K340" s="166"/>
      <c r="L340" s="175"/>
      <c r="M340" s="171"/>
      <c r="N340" s="92"/>
      <c r="O340" s="92"/>
      <c r="P340" s="92"/>
      <c r="Q340" s="172"/>
      <c r="R340" s="176" t="str">
        <f>IFERROR(IF(COUNTIF(M340:Q340,M340)+COUNTIF(M340:Q340,N340)+COUNTIF(M340:Q340,O340)+COUNTIF(M340:Q340,P340)+COUNTIF(M340:Q340,Q340)-COUNT(M340:Q340)&lt;&gt;0,"學生班級重複",IF(COUNT(M340:Q340)=1,VLOOKUP(M340,'附件一之1-開班數'!$A$7:$B$66,2,0),IF(COUNT(M340:Q340)=2,VLOOKUP(M340,'附件一之1-開班數'!$A$7:$B$66,2,0)&amp;"、"&amp;VLOOKUP(N340,'附件一之1-開班數'!$A$7:$B$66,2,0),IF(COUNT(M340:Q340)=3,VLOOKUP(M340,'附件一之1-開班數'!$A$7:$B$66,2,0)&amp;"、"&amp;VLOOKUP(N340,'附件一之1-開班數'!$A$7:$B$66,2,0)&amp;"、"&amp;VLOOKUP(O340,'附件一之1-開班數'!$A$7:$B$66,2,0),IF(COUNT(M340:Q340)=4,VLOOKUP(M340,'附件一之1-開班數'!$A$7:$B$66,2,0)&amp;"、"&amp;VLOOKUP(N340,'附件一之1-開班數'!$A$7:$B$66,2,0)&amp;"、"&amp;VLOOKUP(O340,'附件一之1-開班數'!$A$7:$B$66,2,0)&amp;"、"&amp;VLOOKUP(P340,'附件一之1-開班數'!$A$7:$B$66,2,0),IF(COUNT(M340:Q340)=5,VLOOKUP(M340,'附件一之1-開班數'!$A$7:$B$66,2,0)&amp;"、"&amp;VLOOKUP(N340,'附件一之1-開班數'!$A$7:$B$66,2,0)&amp;"、"&amp;VLOOKUP(O340,'附件一之1-開班數'!$A$7:$B$66,2,0)&amp;"、"&amp;VLOOKUP(P340,'附件一之1-開班數'!$A$7:$B$66,2,0)&amp;"、"&amp;VLOOKUP(Q340,'附件一之1-開班數'!$A$7:$B$66,2,0),IF(D340="","","學生無班級"))))))),"有班級不存在,或跳格輸入")</f>
        <v/>
      </c>
      <c r="S340" s="10">
        <f t="shared" si="37"/>
        <v>1</v>
      </c>
      <c r="T340" s="10">
        <f t="shared" si="38"/>
        <v>1</v>
      </c>
      <c r="U340" s="10">
        <f t="shared" si="39"/>
        <v>1</v>
      </c>
      <c r="V340" s="10">
        <f t="shared" si="40"/>
        <v>1</v>
      </c>
      <c r="W340" s="10">
        <f t="shared" si="41"/>
        <v>3</v>
      </c>
      <c r="X340" s="10">
        <f t="shared" si="42"/>
        <v>3</v>
      </c>
      <c r="Y340" s="10">
        <f>IF(M340="",0,IF(K340=1,VLOOKUP(M340,'附件一之1-開班數'!$A$7:$V$66,7,FALSE),0))</f>
        <v>0</v>
      </c>
      <c r="Z340" s="10">
        <f>IF(N340="",0,IF(K340=1,VLOOKUP(N340,'附件一之1-開班數'!$A$7:$V$66,7,FALSE),0))</f>
        <v>0</v>
      </c>
      <c r="AA340" s="10">
        <f>IF(O340="",0,IF(K340=1,VLOOKUP(O340,'附件一之1-開班數'!$A$7:$V$66,7,FALSE),0))</f>
        <v>0</v>
      </c>
      <c r="AB340" s="10">
        <f>IF(P340="",0,IF(K340=1,VLOOKUP(P340,'附件一之1-開班數'!$A$7:$V$66,7,FALSE),0))</f>
        <v>0</v>
      </c>
      <c r="AC340" s="10">
        <f>IF(Q340="",0,IF(K340=1,VLOOKUP(Q340,'附件一之1-開班數'!$A$7:$V$66,7,FALSE),0))</f>
        <v>0</v>
      </c>
    </row>
    <row r="341" spans="1:29" x14ac:dyDescent="0.3">
      <c r="A341" s="128" t="str">
        <f t="shared" si="36"/>
        <v/>
      </c>
      <c r="B341" s="14"/>
      <c r="C341" s="14"/>
      <c r="D341" s="14"/>
      <c r="E341" s="14"/>
      <c r="F341" s="166"/>
      <c r="G341" s="173"/>
      <c r="H341" s="14"/>
      <c r="I341" s="14"/>
      <c r="J341" s="14"/>
      <c r="K341" s="166"/>
      <c r="L341" s="175"/>
      <c r="M341" s="171"/>
      <c r="N341" s="92"/>
      <c r="O341" s="92"/>
      <c r="P341" s="92"/>
      <c r="Q341" s="172"/>
      <c r="R341" s="176" t="str">
        <f>IFERROR(IF(COUNTIF(M341:Q341,M341)+COUNTIF(M341:Q341,N341)+COUNTIF(M341:Q341,O341)+COUNTIF(M341:Q341,P341)+COUNTIF(M341:Q341,Q341)-COUNT(M341:Q341)&lt;&gt;0,"學生班級重複",IF(COUNT(M341:Q341)=1,VLOOKUP(M341,'附件一之1-開班數'!$A$7:$B$66,2,0),IF(COUNT(M341:Q341)=2,VLOOKUP(M341,'附件一之1-開班數'!$A$7:$B$66,2,0)&amp;"、"&amp;VLOOKUP(N341,'附件一之1-開班數'!$A$7:$B$66,2,0),IF(COUNT(M341:Q341)=3,VLOOKUP(M341,'附件一之1-開班數'!$A$7:$B$66,2,0)&amp;"、"&amp;VLOOKUP(N341,'附件一之1-開班數'!$A$7:$B$66,2,0)&amp;"、"&amp;VLOOKUP(O341,'附件一之1-開班數'!$A$7:$B$66,2,0),IF(COUNT(M341:Q341)=4,VLOOKUP(M341,'附件一之1-開班數'!$A$7:$B$66,2,0)&amp;"、"&amp;VLOOKUP(N341,'附件一之1-開班數'!$A$7:$B$66,2,0)&amp;"、"&amp;VLOOKUP(O341,'附件一之1-開班數'!$A$7:$B$66,2,0)&amp;"、"&amp;VLOOKUP(P341,'附件一之1-開班數'!$A$7:$B$66,2,0),IF(COUNT(M341:Q341)=5,VLOOKUP(M341,'附件一之1-開班數'!$A$7:$B$66,2,0)&amp;"、"&amp;VLOOKUP(N341,'附件一之1-開班數'!$A$7:$B$66,2,0)&amp;"、"&amp;VLOOKUP(O341,'附件一之1-開班數'!$A$7:$B$66,2,0)&amp;"、"&amp;VLOOKUP(P341,'附件一之1-開班數'!$A$7:$B$66,2,0)&amp;"、"&amp;VLOOKUP(Q341,'附件一之1-開班數'!$A$7:$B$66,2,0),IF(D341="","","學生無班級"))))))),"有班級不存在,或跳格輸入")</f>
        <v/>
      </c>
      <c r="S341" s="10">
        <f t="shared" si="37"/>
        <v>1</v>
      </c>
      <c r="T341" s="10">
        <f t="shared" si="38"/>
        <v>1</v>
      </c>
      <c r="U341" s="10">
        <f t="shared" si="39"/>
        <v>1</v>
      </c>
      <c r="V341" s="10">
        <f t="shared" si="40"/>
        <v>1</v>
      </c>
      <c r="W341" s="10">
        <f t="shared" si="41"/>
        <v>3</v>
      </c>
      <c r="X341" s="10">
        <f t="shared" si="42"/>
        <v>3</v>
      </c>
      <c r="Y341" s="10">
        <f>IF(M341="",0,IF(K341=1,VLOOKUP(M341,'附件一之1-開班數'!$A$7:$V$66,7,FALSE),0))</f>
        <v>0</v>
      </c>
      <c r="Z341" s="10">
        <f>IF(N341="",0,IF(K341=1,VLOOKUP(N341,'附件一之1-開班數'!$A$7:$V$66,7,FALSE),0))</f>
        <v>0</v>
      </c>
      <c r="AA341" s="10">
        <f>IF(O341="",0,IF(K341=1,VLOOKUP(O341,'附件一之1-開班數'!$A$7:$V$66,7,FALSE),0))</f>
        <v>0</v>
      </c>
      <c r="AB341" s="10">
        <f>IF(P341="",0,IF(K341=1,VLOOKUP(P341,'附件一之1-開班數'!$A$7:$V$66,7,FALSE),0))</f>
        <v>0</v>
      </c>
      <c r="AC341" s="10">
        <f>IF(Q341="",0,IF(K341=1,VLOOKUP(Q341,'附件一之1-開班數'!$A$7:$V$66,7,FALSE),0))</f>
        <v>0</v>
      </c>
    </row>
    <row r="342" spans="1:29" x14ac:dyDescent="0.3">
      <c r="A342" s="128" t="str">
        <f t="shared" si="36"/>
        <v/>
      </c>
      <c r="B342" s="14"/>
      <c r="C342" s="14"/>
      <c r="D342" s="14"/>
      <c r="E342" s="14"/>
      <c r="F342" s="166"/>
      <c r="G342" s="173"/>
      <c r="H342" s="14"/>
      <c r="I342" s="14"/>
      <c r="J342" s="14"/>
      <c r="K342" s="166"/>
      <c r="L342" s="175"/>
      <c r="M342" s="171"/>
      <c r="N342" s="92"/>
      <c r="O342" s="92"/>
      <c r="P342" s="92"/>
      <c r="Q342" s="172"/>
      <c r="R342" s="176" t="str">
        <f>IFERROR(IF(COUNTIF(M342:Q342,M342)+COUNTIF(M342:Q342,N342)+COUNTIF(M342:Q342,O342)+COUNTIF(M342:Q342,P342)+COUNTIF(M342:Q342,Q342)-COUNT(M342:Q342)&lt;&gt;0,"學生班級重複",IF(COUNT(M342:Q342)=1,VLOOKUP(M342,'附件一之1-開班數'!$A$7:$B$66,2,0),IF(COUNT(M342:Q342)=2,VLOOKUP(M342,'附件一之1-開班數'!$A$7:$B$66,2,0)&amp;"、"&amp;VLOOKUP(N342,'附件一之1-開班數'!$A$7:$B$66,2,0),IF(COUNT(M342:Q342)=3,VLOOKUP(M342,'附件一之1-開班數'!$A$7:$B$66,2,0)&amp;"、"&amp;VLOOKUP(N342,'附件一之1-開班數'!$A$7:$B$66,2,0)&amp;"、"&amp;VLOOKUP(O342,'附件一之1-開班數'!$A$7:$B$66,2,0),IF(COUNT(M342:Q342)=4,VLOOKUP(M342,'附件一之1-開班數'!$A$7:$B$66,2,0)&amp;"、"&amp;VLOOKUP(N342,'附件一之1-開班數'!$A$7:$B$66,2,0)&amp;"、"&amp;VLOOKUP(O342,'附件一之1-開班數'!$A$7:$B$66,2,0)&amp;"、"&amp;VLOOKUP(P342,'附件一之1-開班數'!$A$7:$B$66,2,0),IF(COUNT(M342:Q342)=5,VLOOKUP(M342,'附件一之1-開班數'!$A$7:$B$66,2,0)&amp;"、"&amp;VLOOKUP(N342,'附件一之1-開班數'!$A$7:$B$66,2,0)&amp;"、"&amp;VLOOKUP(O342,'附件一之1-開班數'!$A$7:$B$66,2,0)&amp;"、"&amp;VLOOKUP(P342,'附件一之1-開班數'!$A$7:$B$66,2,0)&amp;"、"&amp;VLOOKUP(Q342,'附件一之1-開班數'!$A$7:$B$66,2,0),IF(D342="","","學生無班級"))))))),"有班級不存在,或跳格輸入")</f>
        <v/>
      </c>
      <c r="S342" s="10">
        <f t="shared" si="37"/>
        <v>1</v>
      </c>
      <c r="T342" s="10">
        <f t="shared" si="38"/>
        <v>1</v>
      </c>
      <c r="U342" s="10">
        <f t="shared" si="39"/>
        <v>1</v>
      </c>
      <c r="V342" s="10">
        <f t="shared" si="40"/>
        <v>1</v>
      </c>
      <c r="W342" s="10">
        <f t="shared" si="41"/>
        <v>3</v>
      </c>
      <c r="X342" s="10">
        <f t="shared" si="42"/>
        <v>3</v>
      </c>
      <c r="Y342" s="10">
        <f>IF(M342="",0,IF(K342=1,VLOOKUP(M342,'附件一之1-開班數'!$A$7:$V$66,7,FALSE),0))</f>
        <v>0</v>
      </c>
      <c r="Z342" s="10">
        <f>IF(N342="",0,IF(K342=1,VLOOKUP(N342,'附件一之1-開班數'!$A$7:$V$66,7,FALSE),0))</f>
        <v>0</v>
      </c>
      <c r="AA342" s="10">
        <f>IF(O342="",0,IF(K342=1,VLOOKUP(O342,'附件一之1-開班數'!$A$7:$V$66,7,FALSE),0))</f>
        <v>0</v>
      </c>
      <c r="AB342" s="10">
        <f>IF(P342="",0,IF(K342=1,VLOOKUP(P342,'附件一之1-開班數'!$A$7:$V$66,7,FALSE),0))</f>
        <v>0</v>
      </c>
      <c r="AC342" s="10">
        <f>IF(Q342="",0,IF(K342=1,VLOOKUP(Q342,'附件一之1-開班數'!$A$7:$V$66,7,FALSE),0))</f>
        <v>0</v>
      </c>
    </row>
    <row r="343" spans="1:29" x14ac:dyDescent="0.3">
      <c r="A343" s="128" t="str">
        <f t="shared" si="36"/>
        <v/>
      </c>
      <c r="B343" s="14"/>
      <c r="C343" s="14"/>
      <c r="D343" s="14"/>
      <c r="E343" s="14"/>
      <c r="F343" s="166"/>
      <c r="G343" s="173"/>
      <c r="H343" s="14"/>
      <c r="I343" s="14"/>
      <c r="J343" s="14"/>
      <c r="K343" s="166"/>
      <c r="L343" s="175"/>
      <c r="M343" s="171"/>
      <c r="N343" s="92"/>
      <c r="O343" s="92"/>
      <c r="P343" s="92"/>
      <c r="Q343" s="172"/>
      <c r="R343" s="176" t="str">
        <f>IFERROR(IF(COUNTIF(M343:Q343,M343)+COUNTIF(M343:Q343,N343)+COUNTIF(M343:Q343,O343)+COUNTIF(M343:Q343,P343)+COUNTIF(M343:Q343,Q343)-COUNT(M343:Q343)&lt;&gt;0,"學生班級重複",IF(COUNT(M343:Q343)=1,VLOOKUP(M343,'附件一之1-開班數'!$A$7:$B$66,2,0),IF(COUNT(M343:Q343)=2,VLOOKUP(M343,'附件一之1-開班數'!$A$7:$B$66,2,0)&amp;"、"&amp;VLOOKUP(N343,'附件一之1-開班數'!$A$7:$B$66,2,0),IF(COUNT(M343:Q343)=3,VLOOKUP(M343,'附件一之1-開班數'!$A$7:$B$66,2,0)&amp;"、"&amp;VLOOKUP(N343,'附件一之1-開班數'!$A$7:$B$66,2,0)&amp;"、"&amp;VLOOKUP(O343,'附件一之1-開班數'!$A$7:$B$66,2,0),IF(COUNT(M343:Q343)=4,VLOOKUP(M343,'附件一之1-開班數'!$A$7:$B$66,2,0)&amp;"、"&amp;VLOOKUP(N343,'附件一之1-開班數'!$A$7:$B$66,2,0)&amp;"、"&amp;VLOOKUP(O343,'附件一之1-開班數'!$A$7:$B$66,2,0)&amp;"、"&amp;VLOOKUP(P343,'附件一之1-開班數'!$A$7:$B$66,2,0),IF(COUNT(M343:Q343)=5,VLOOKUP(M343,'附件一之1-開班數'!$A$7:$B$66,2,0)&amp;"、"&amp;VLOOKUP(N343,'附件一之1-開班數'!$A$7:$B$66,2,0)&amp;"、"&amp;VLOOKUP(O343,'附件一之1-開班數'!$A$7:$B$66,2,0)&amp;"、"&amp;VLOOKUP(P343,'附件一之1-開班數'!$A$7:$B$66,2,0)&amp;"、"&amp;VLOOKUP(Q343,'附件一之1-開班數'!$A$7:$B$66,2,0),IF(D343="","","學生無班級"))))))),"有班級不存在,或跳格輸入")</f>
        <v/>
      </c>
      <c r="S343" s="10">
        <f t="shared" si="37"/>
        <v>1</v>
      </c>
      <c r="T343" s="10">
        <f t="shared" si="38"/>
        <v>1</v>
      </c>
      <c r="U343" s="10">
        <f t="shared" si="39"/>
        <v>1</v>
      </c>
      <c r="V343" s="10">
        <f t="shared" si="40"/>
        <v>1</v>
      </c>
      <c r="W343" s="10">
        <f t="shared" si="41"/>
        <v>3</v>
      </c>
      <c r="X343" s="10">
        <f t="shared" si="42"/>
        <v>3</v>
      </c>
      <c r="Y343" s="10">
        <f>IF(M343="",0,IF(K343=1,VLOOKUP(M343,'附件一之1-開班數'!$A$7:$V$66,7,FALSE),0))</f>
        <v>0</v>
      </c>
      <c r="Z343" s="10">
        <f>IF(N343="",0,IF(K343=1,VLOOKUP(N343,'附件一之1-開班數'!$A$7:$V$66,7,FALSE),0))</f>
        <v>0</v>
      </c>
      <c r="AA343" s="10">
        <f>IF(O343="",0,IF(K343=1,VLOOKUP(O343,'附件一之1-開班數'!$A$7:$V$66,7,FALSE),0))</f>
        <v>0</v>
      </c>
      <c r="AB343" s="10">
        <f>IF(P343="",0,IF(K343=1,VLOOKUP(P343,'附件一之1-開班數'!$A$7:$V$66,7,FALSE),0))</f>
        <v>0</v>
      </c>
      <c r="AC343" s="10">
        <f>IF(Q343="",0,IF(K343=1,VLOOKUP(Q343,'附件一之1-開班數'!$A$7:$V$66,7,FALSE),0))</f>
        <v>0</v>
      </c>
    </row>
    <row r="344" spans="1:29" x14ac:dyDescent="0.3">
      <c r="A344" s="128" t="str">
        <f t="shared" si="36"/>
        <v/>
      </c>
      <c r="B344" s="14"/>
      <c r="C344" s="14"/>
      <c r="D344" s="14"/>
      <c r="E344" s="14"/>
      <c r="F344" s="166"/>
      <c r="G344" s="173"/>
      <c r="H344" s="14"/>
      <c r="I344" s="14"/>
      <c r="J344" s="14"/>
      <c r="K344" s="166"/>
      <c r="L344" s="175"/>
      <c r="M344" s="171"/>
      <c r="N344" s="92"/>
      <c r="O344" s="92"/>
      <c r="P344" s="92"/>
      <c r="Q344" s="172"/>
      <c r="R344" s="176" t="str">
        <f>IFERROR(IF(COUNTIF(M344:Q344,M344)+COUNTIF(M344:Q344,N344)+COUNTIF(M344:Q344,O344)+COUNTIF(M344:Q344,P344)+COUNTIF(M344:Q344,Q344)-COUNT(M344:Q344)&lt;&gt;0,"學生班級重複",IF(COUNT(M344:Q344)=1,VLOOKUP(M344,'附件一之1-開班數'!$A$7:$B$66,2,0),IF(COUNT(M344:Q344)=2,VLOOKUP(M344,'附件一之1-開班數'!$A$7:$B$66,2,0)&amp;"、"&amp;VLOOKUP(N344,'附件一之1-開班數'!$A$7:$B$66,2,0),IF(COUNT(M344:Q344)=3,VLOOKUP(M344,'附件一之1-開班數'!$A$7:$B$66,2,0)&amp;"、"&amp;VLOOKUP(N344,'附件一之1-開班數'!$A$7:$B$66,2,0)&amp;"、"&amp;VLOOKUP(O344,'附件一之1-開班數'!$A$7:$B$66,2,0),IF(COUNT(M344:Q344)=4,VLOOKUP(M344,'附件一之1-開班數'!$A$7:$B$66,2,0)&amp;"、"&amp;VLOOKUP(N344,'附件一之1-開班數'!$A$7:$B$66,2,0)&amp;"、"&amp;VLOOKUP(O344,'附件一之1-開班數'!$A$7:$B$66,2,0)&amp;"、"&amp;VLOOKUP(P344,'附件一之1-開班數'!$A$7:$B$66,2,0),IF(COUNT(M344:Q344)=5,VLOOKUP(M344,'附件一之1-開班數'!$A$7:$B$66,2,0)&amp;"、"&amp;VLOOKUP(N344,'附件一之1-開班數'!$A$7:$B$66,2,0)&amp;"、"&amp;VLOOKUP(O344,'附件一之1-開班數'!$A$7:$B$66,2,0)&amp;"、"&amp;VLOOKUP(P344,'附件一之1-開班數'!$A$7:$B$66,2,0)&amp;"、"&amp;VLOOKUP(Q344,'附件一之1-開班數'!$A$7:$B$66,2,0),IF(D344="","","學生無班級"))))))),"有班級不存在,或跳格輸入")</f>
        <v/>
      </c>
      <c r="S344" s="10">
        <f t="shared" si="37"/>
        <v>1</v>
      </c>
      <c r="T344" s="10">
        <f t="shared" si="38"/>
        <v>1</v>
      </c>
      <c r="U344" s="10">
        <f t="shared" si="39"/>
        <v>1</v>
      </c>
      <c r="V344" s="10">
        <f t="shared" si="40"/>
        <v>1</v>
      </c>
      <c r="W344" s="10">
        <f t="shared" si="41"/>
        <v>3</v>
      </c>
      <c r="X344" s="10">
        <f t="shared" si="42"/>
        <v>3</v>
      </c>
      <c r="Y344" s="10">
        <f>IF(M344="",0,IF(K344=1,VLOOKUP(M344,'附件一之1-開班數'!$A$7:$V$66,7,FALSE),0))</f>
        <v>0</v>
      </c>
      <c r="Z344" s="10">
        <f>IF(N344="",0,IF(K344=1,VLOOKUP(N344,'附件一之1-開班數'!$A$7:$V$66,7,FALSE),0))</f>
        <v>0</v>
      </c>
      <c r="AA344" s="10">
        <f>IF(O344="",0,IF(K344=1,VLOOKUP(O344,'附件一之1-開班數'!$A$7:$V$66,7,FALSE),0))</f>
        <v>0</v>
      </c>
      <c r="AB344" s="10">
        <f>IF(P344="",0,IF(K344=1,VLOOKUP(P344,'附件一之1-開班數'!$A$7:$V$66,7,FALSE),0))</f>
        <v>0</v>
      </c>
      <c r="AC344" s="10">
        <f>IF(Q344="",0,IF(K344=1,VLOOKUP(Q344,'附件一之1-開班數'!$A$7:$V$66,7,FALSE),0))</f>
        <v>0</v>
      </c>
    </row>
    <row r="345" spans="1:29" x14ac:dyDescent="0.3">
      <c r="A345" s="128" t="str">
        <f t="shared" si="36"/>
        <v/>
      </c>
      <c r="B345" s="14"/>
      <c r="C345" s="14"/>
      <c r="D345" s="14"/>
      <c r="E345" s="14"/>
      <c r="F345" s="166"/>
      <c r="G345" s="173"/>
      <c r="H345" s="14"/>
      <c r="I345" s="14"/>
      <c r="J345" s="14"/>
      <c r="K345" s="166"/>
      <c r="L345" s="175"/>
      <c r="M345" s="171"/>
      <c r="N345" s="92"/>
      <c r="O345" s="92"/>
      <c r="P345" s="92"/>
      <c r="Q345" s="172"/>
      <c r="R345" s="176" t="str">
        <f>IFERROR(IF(COUNTIF(M345:Q345,M345)+COUNTIF(M345:Q345,N345)+COUNTIF(M345:Q345,O345)+COUNTIF(M345:Q345,P345)+COUNTIF(M345:Q345,Q345)-COUNT(M345:Q345)&lt;&gt;0,"學生班級重複",IF(COUNT(M345:Q345)=1,VLOOKUP(M345,'附件一之1-開班數'!$A$7:$B$66,2,0),IF(COUNT(M345:Q345)=2,VLOOKUP(M345,'附件一之1-開班數'!$A$7:$B$66,2,0)&amp;"、"&amp;VLOOKUP(N345,'附件一之1-開班數'!$A$7:$B$66,2,0),IF(COUNT(M345:Q345)=3,VLOOKUP(M345,'附件一之1-開班數'!$A$7:$B$66,2,0)&amp;"、"&amp;VLOOKUP(N345,'附件一之1-開班數'!$A$7:$B$66,2,0)&amp;"、"&amp;VLOOKUP(O345,'附件一之1-開班數'!$A$7:$B$66,2,0),IF(COUNT(M345:Q345)=4,VLOOKUP(M345,'附件一之1-開班數'!$A$7:$B$66,2,0)&amp;"、"&amp;VLOOKUP(N345,'附件一之1-開班數'!$A$7:$B$66,2,0)&amp;"、"&amp;VLOOKUP(O345,'附件一之1-開班數'!$A$7:$B$66,2,0)&amp;"、"&amp;VLOOKUP(P345,'附件一之1-開班數'!$A$7:$B$66,2,0),IF(COUNT(M345:Q345)=5,VLOOKUP(M345,'附件一之1-開班數'!$A$7:$B$66,2,0)&amp;"、"&amp;VLOOKUP(N345,'附件一之1-開班數'!$A$7:$B$66,2,0)&amp;"、"&amp;VLOOKUP(O345,'附件一之1-開班數'!$A$7:$B$66,2,0)&amp;"、"&amp;VLOOKUP(P345,'附件一之1-開班數'!$A$7:$B$66,2,0)&amp;"、"&amp;VLOOKUP(Q345,'附件一之1-開班數'!$A$7:$B$66,2,0),IF(D345="","","學生無班級"))))))),"有班級不存在,或跳格輸入")</f>
        <v/>
      </c>
      <c r="S345" s="10">
        <f t="shared" si="37"/>
        <v>1</v>
      </c>
      <c r="T345" s="10">
        <f t="shared" si="38"/>
        <v>1</v>
      </c>
      <c r="U345" s="10">
        <f t="shared" si="39"/>
        <v>1</v>
      </c>
      <c r="V345" s="10">
        <f t="shared" si="40"/>
        <v>1</v>
      </c>
      <c r="W345" s="10">
        <f t="shared" si="41"/>
        <v>3</v>
      </c>
      <c r="X345" s="10">
        <f t="shared" si="42"/>
        <v>3</v>
      </c>
      <c r="Y345" s="10">
        <f>IF(M345="",0,IF(K345=1,VLOOKUP(M345,'附件一之1-開班數'!$A$7:$V$66,7,FALSE),0))</f>
        <v>0</v>
      </c>
      <c r="Z345" s="10">
        <f>IF(N345="",0,IF(K345=1,VLOOKUP(N345,'附件一之1-開班數'!$A$7:$V$66,7,FALSE),0))</f>
        <v>0</v>
      </c>
      <c r="AA345" s="10">
        <f>IF(O345="",0,IF(K345=1,VLOOKUP(O345,'附件一之1-開班數'!$A$7:$V$66,7,FALSE),0))</f>
        <v>0</v>
      </c>
      <c r="AB345" s="10">
        <f>IF(P345="",0,IF(K345=1,VLOOKUP(P345,'附件一之1-開班數'!$A$7:$V$66,7,FALSE),0))</f>
        <v>0</v>
      </c>
      <c r="AC345" s="10">
        <f>IF(Q345="",0,IF(K345=1,VLOOKUP(Q345,'附件一之1-開班數'!$A$7:$V$66,7,FALSE),0))</f>
        <v>0</v>
      </c>
    </row>
    <row r="346" spans="1:29" x14ac:dyDescent="0.3">
      <c r="A346" s="128" t="str">
        <f t="shared" si="36"/>
        <v/>
      </c>
      <c r="B346" s="14"/>
      <c r="C346" s="14"/>
      <c r="D346" s="14"/>
      <c r="E346" s="14"/>
      <c r="F346" s="166"/>
      <c r="G346" s="173"/>
      <c r="H346" s="14"/>
      <c r="I346" s="14"/>
      <c r="J346" s="14"/>
      <c r="K346" s="166"/>
      <c r="L346" s="175"/>
      <c r="M346" s="171"/>
      <c r="N346" s="92"/>
      <c r="O346" s="92"/>
      <c r="P346" s="92"/>
      <c r="Q346" s="172"/>
      <c r="R346" s="176" t="str">
        <f>IFERROR(IF(COUNTIF(M346:Q346,M346)+COUNTIF(M346:Q346,N346)+COUNTIF(M346:Q346,O346)+COUNTIF(M346:Q346,P346)+COUNTIF(M346:Q346,Q346)-COUNT(M346:Q346)&lt;&gt;0,"學生班級重複",IF(COUNT(M346:Q346)=1,VLOOKUP(M346,'附件一之1-開班數'!$A$7:$B$66,2,0),IF(COUNT(M346:Q346)=2,VLOOKUP(M346,'附件一之1-開班數'!$A$7:$B$66,2,0)&amp;"、"&amp;VLOOKUP(N346,'附件一之1-開班數'!$A$7:$B$66,2,0),IF(COUNT(M346:Q346)=3,VLOOKUP(M346,'附件一之1-開班數'!$A$7:$B$66,2,0)&amp;"、"&amp;VLOOKUP(N346,'附件一之1-開班數'!$A$7:$B$66,2,0)&amp;"、"&amp;VLOOKUP(O346,'附件一之1-開班數'!$A$7:$B$66,2,0),IF(COUNT(M346:Q346)=4,VLOOKUP(M346,'附件一之1-開班數'!$A$7:$B$66,2,0)&amp;"、"&amp;VLOOKUP(N346,'附件一之1-開班數'!$A$7:$B$66,2,0)&amp;"、"&amp;VLOOKUP(O346,'附件一之1-開班數'!$A$7:$B$66,2,0)&amp;"、"&amp;VLOOKUP(P346,'附件一之1-開班數'!$A$7:$B$66,2,0),IF(COUNT(M346:Q346)=5,VLOOKUP(M346,'附件一之1-開班數'!$A$7:$B$66,2,0)&amp;"、"&amp;VLOOKUP(N346,'附件一之1-開班數'!$A$7:$B$66,2,0)&amp;"、"&amp;VLOOKUP(O346,'附件一之1-開班數'!$A$7:$B$66,2,0)&amp;"、"&amp;VLOOKUP(P346,'附件一之1-開班數'!$A$7:$B$66,2,0)&amp;"、"&amp;VLOOKUP(Q346,'附件一之1-開班數'!$A$7:$B$66,2,0),IF(D346="","","學生無班級"))))))),"有班級不存在,或跳格輸入")</f>
        <v/>
      </c>
      <c r="S346" s="10">
        <f t="shared" si="37"/>
        <v>1</v>
      </c>
      <c r="T346" s="10">
        <f t="shared" si="38"/>
        <v>1</v>
      </c>
      <c r="U346" s="10">
        <f t="shared" si="39"/>
        <v>1</v>
      </c>
      <c r="V346" s="10">
        <f t="shared" si="40"/>
        <v>1</v>
      </c>
      <c r="W346" s="10">
        <f t="shared" si="41"/>
        <v>3</v>
      </c>
      <c r="X346" s="10">
        <f t="shared" si="42"/>
        <v>3</v>
      </c>
      <c r="Y346" s="10">
        <f>IF(M346="",0,IF(K346=1,VLOOKUP(M346,'附件一之1-開班數'!$A$7:$V$66,7,FALSE),0))</f>
        <v>0</v>
      </c>
      <c r="Z346" s="10">
        <f>IF(N346="",0,IF(K346=1,VLOOKUP(N346,'附件一之1-開班數'!$A$7:$V$66,7,FALSE),0))</f>
        <v>0</v>
      </c>
      <c r="AA346" s="10">
        <f>IF(O346="",0,IF(K346=1,VLOOKUP(O346,'附件一之1-開班數'!$A$7:$V$66,7,FALSE),0))</f>
        <v>0</v>
      </c>
      <c r="AB346" s="10">
        <f>IF(P346="",0,IF(K346=1,VLOOKUP(P346,'附件一之1-開班數'!$A$7:$V$66,7,FALSE),0))</f>
        <v>0</v>
      </c>
      <c r="AC346" s="10">
        <f>IF(Q346="",0,IF(K346=1,VLOOKUP(Q346,'附件一之1-開班數'!$A$7:$V$66,7,FALSE),0))</f>
        <v>0</v>
      </c>
    </row>
    <row r="347" spans="1:29" x14ac:dyDescent="0.3">
      <c r="A347" s="128" t="str">
        <f t="shared" si="36"/>
        <v/>
      </c>
      <c r="B347" s="14"/>
      <c r="C347" s="14"/>
      <c r="D347" s="14"/>
      <c r="E347" s="14"/>
      <c r="F347" s="166"/>
      <c r="G347" s="173"/>
      <c r="H347" s="14"/>
      <c r="I347" s="14"/>
      <c r="J347" s="14"/>
      <c r="K347" s="166"/>
      <c r="L347" s="175"/>
      <c r="M347" s="171"/>
      <c r="N347" s="92"/>
      <c r="O347" s="92"/>
      <c r="P347" s="92"/>
      <c r="Q347" s="172"/>
      <c r="R347" s="176" t="str">
        <f>IFERROR(IF(COUNTIF(M347:Q347,M347)+COUNTIF(M347:Q347,N347)+COUNTIF(M347:Q347,O347)+COUNTIF(M347:Q347,P347)+COUNTIF(M347:Q347,Q347)-COUNT(M347:Q347)&lt;&gt;0,"學生班級重複",IF(COUNT(M347:Q347)=1,VLOOKUP(M347,'附件一之1-開班數'!$A$7:$B$66,2,0),IF(COUNT(M347:Q347)=2,VLOOKUP(M347,'附件一之1-開班數'!$A$7:$B$66,2,0)&amp;"、"&amp;VLOOKUP(N347,'附件一之1-開班數'!$A$7:$B$66,2,0),IF(COUNT(M347:Q347)=3,VLOOKUP(M347,'附件一之1-開班數'!$A$7:$B$66,2,0)&amp;"、"&amp;VLOOKUP(N347,'附件一之1-開班數'!$A$7:$B$66,2,0)&amp;"、"&amp;VLOOKUP(O347,'附件一之1-開班數'!$A$7:$B$66,2,0),IF(COUNT(M347:Q347)=4,VLOOKUP(M347,'附件一之1-開班數'!$A$7:$B$66,2,0)&amp;"、"&amp;VLOOKUP(N347,'附件一之1-開班數'!$A$7:$B$66,2,0)&amp;"、"&amp;VLOOKUP(O347,'附件一之1-開班數'!$A$7:$B$66,2,0)&amp;"、"&amp;VLOOKUP(P347,'附件一之1-開班數'!$A$7:$B$66,2,0),IF(COUNT(M347:Q347)=5,VLOOKUP(M347,'附件一之1-開班數'!$A$7:$B$66,2,0)&amp;"、"&amp;VLOOKUP(N347,'附件一之1-開班數'!$A$7:$B$66,2,0)&amp;"、"&amp;VLOOKUP(O347,'附件一之1-開班數'!$A$7:$B$66,2,0)&amp;"、"&amp;VLOOKUP(P347,'附件一之1-開班數'!$A$7:$B$66,2,0)&amp;"、"&amp;VLOOKUP(Q347,'附件一之1-開班數'!$A$7:$B$66,2,0),IF(D347="","","學生無班級"))))))),"有班級不存在,或跳格輸入")</f>
        <v/>
      </c>
      <c r="S347" s="10">
        <f t="shared" si="37"/>
        <v>1</v>
      </c>
      <c r="T347" s="10">
        <f t="shared" si="38"/>
        <v>1</v>
      </c>
      <c r="U347" s="10">
        <f t="shared" si="39"/>
        <v>1</v>
      </c>
      <c r="V347" s="10">
        <f t="shared" si="40"/>
        <v>1</v>
      </c>
      <c r="W347" s="10">
        <f t="shared" si="41"/>
        <v>3</v>
      </c>
      <c r="X347" s="10">
        <f t="shared" si="42"/>
        <v>3</v>
      </c>
      <c r="Y347" s="10">
        <f>IF(M347="",0,IF(K347=1,VLOOKUP(M347,'附件一之1-開班數'!$A$7:$V$66,7,FALSE),0))</f>
        <v>0</v>
      </c>
      <c r="Z347" s="10">
        <f>IF(N347="",0,IF(K347=1,VLOOKUP(N347,'附件一之1-開班數'!$A$7:$V$66,7,FALSE),0))</f>
        <v>0</v>
      </c>
      <c r="AA347" s="10">
        <f>IF(O347="",0,IF(K347=1,VLOOKUP(O347,'附件一之1-開班數'!$A$7:$V$66,7,FALSE),0))</f>
        <v>0</v>
      </c>
      <c r="AB347" s="10">
        <f>IF(P347="",0,IF(K347=1,VLOOKUP(P347,'附件一之1-開班數'!$A$7:$V$66,7,FALSE),0))</f>
        <v>0</v>
      </c>
      <c r="AC347" s="10">
        <f>IF(Q347="",0,IF(K347=1,VLOOKUP(Q347,'附件一之1-開班數'!$A$7:$V$66,7,FALSE),0))</f>
        <v>0</v>
      </c>
    </row>
    <row r="348" spans="1:29" x14ac:dyDescent="0.3">
      <c r="A348" s="128" t="str">
        <f t="shared" si="36"/>
        <v/>
      </c>
      <c r="B348" s="14"/>
      <c r="C348" s="14"/>
      <c r="D348" s="14"/>
      <c r="E348" s="14"/>
      <c r="F348" s="166"/>
      <c r="G348" s="173"/>
      <c r="H348" s="14"/>
      <c r="I348" s="14"/>
      <c r="J348" s="14"/>
      <c r="K348" s="166"/>
      <c r="L348" s="175"/>
      <c r="M348" s="171"/>
      <c r="N348" s="92"/>
      <c r="O348" s="92"/>
      <c r="P348" s="92"/>
      <c r="Q348" s="172"/>
      <c r="R348" s="176" t="str">
        <f>IFERROR(IF(COUNTIF(M348:Q348,M348)+COUNTIF(M348:Q348,N348)+COUNTIF(M348:Q348,O348)+COUNTIF(M348:Q348,P348)+COUNTIF(M348:Q348,Q348)-COUNT(M348:Q348)&lt;&gt;0,"學生班級重複",IF(COUNT(M348:Q348)=1,VLOOKUP(M348,'附件一之1-開班數'!$A$7:$B$66,2,0),IF(COUNT(M348:Q348)=2,VLOOKUP(M348,'附件一之1-開班數'!$A$7:$B$66,2,0)&amp;"、"&amp;VLOOKUP(N348,'附件一之1-開班數'!$A$7:$B$66,2,0),IF(COUNT(M348:Q348)=3,VLOOKUP(M348,'附件一之1-開班數'!$A$7:$B$66,2,0)&amp;"、"&amp;VLOOKUP(N348,'附件一之1-開班數'!$A$7:$B$66,2,0)&amp;"、"&amp;VLOOKUP(O348,'附件一之1-開班數'!$A$7:$B$66,2,0),IF(COUNT(M348:Q348)=4,VLOOKUP(M348,'附件一之1-開班數'!$A$7:$B$66,2,0)&amp;"、"&amp;VLOOKUP(N348,'附件一之1-開班數'!$A$7:$B$66,2,0)&amp;"、"&amp;VLOOKUP(O348,'附件一之1-開班數'!$A$7:$B$66,2,0)&amp;"、"&amp;VLOOKUP(P348,'附件一之1-開班數'!$A$7:$B$66,2,0),IF(COUNT(M348:Q348)=5,VLOOKUP(M348,'附件一之1-開班數'!$A$7:$B$66,2,0)&amp;"、"&amp;VLOOKUP(N348,'附件一之1-開班數'!$A$7:$B$66,2,0)&amp;"、"&amp;VLOOKUP(O348,'附件一之1-開班數'!$A$7:$B$66,2,0)&amp;"、"&amp;VLOOKUP(P348,'附件一之1-開班數'!$A$7:$B$66,2,0)&amp;"、"&amp;VLOOKUP(Q348,'附件一之1-開班數'!$A$7:$B$66,2,0),IF(D348="","","學生無班級"))))))),"有班級不存在,或跳格輸入")</f>
        <v/>
      </c>
      <c r="S348" s="10">
        <f t="shared" si="37"/>
        <v>1</v>
      </c>
      <c r="T348" s="10">
        <f t="shared" si="38"/>
        <v>1</v>
      </c>
      <c r="U348" s="10">
        <f t="shared" si="39"/>
        <v>1</v>
      </c>
      <c r="V348" s="10">
        <f t="shared" si="40"/>
        <v>1</v>
      </c>
      <c r="W348" s="10">
        <f t="shared" si="41"/>
        <v>3</v>
      </c>
      <c r="X348" s="10">
        <f t="shared" si="42"/>
        <v>3</v>
      </c>
      <c r="Y348" s="10">
        <f>IF(M348="",0,IF(K348=1,VLOOKUP(M348,'附件一之1-開班數'!$A$7:$V$66,7,FALSE),0))</f>
        <v>0</v>
      </c>
      <c r="Z348" s="10">
        <f>IF(N348="",0,IF(K348=1,VLOOKUP(N348,'附件一之1-開班數'!$A$7:$V$66,7,FALSE),0))</f>
        <v>0</v>
      </c>
      <c r="AA348" s="10">
        <f>IF(O348="",0,IF(K348=1,VLOOKUP(O348,'附件一之1-開班數'!$A$7:$V$66,7,FALSE),0))</f>
        <v>0</v>
      </c>
      <c r="AB348" s="10">
        <f>IF(P348="",0,IF(K348=1,VLOOKUP(P348,'附件一之1-開班數'!$A$7:$V$66,7,FALSE),0))</f>
        <v>0</v>
      </c>
      <c r="AC348" s="10">
        <f>IF(Q348="",0,IF(K348=1,VLOOKUP(Q348,'附件一之1-開班數'!$A$7:$V$66,7,FALSE),0))</f>
        <v>0</v>
      </c>
    </row>
    <row r="349" spans="1:29" x14ac:dyDescent="0.3">
      <c r="A349" s="128" t="str">
        <f t="shared" si="36"/>
        <v/>
      </c>
      <c r="B349" s="14"/>
      <c r="C349" s="14"/>
      <c r="D349" s="14"/>
      <c r="E349" s="14"/>
      <c r="F349" s="166"/>
      <c r="G349" s="173"/>
      <c r="H349" s="14"/>
      <c r="I349" s="14"/>
      <c r="J349" s="14"/>
      <c r="K349" s="166"/>
      <c r="L349" s="175"/>
      <c r="M349" s="171"/>
      <c r="N349" s="92"/>
      <c r="O349" s="92"/>
      <c r="P349" s="92"/>
      <c r="Q349" s="172"/>
      <c r="R349" s="176" t="str">
        <f>IFERROR(IF(COUNTIF(M349:Q349,M349)+COUNTIF(M349:Q349,N349)+COUNTIF(M349:Q349,O349)+COUNTIF(M349:Q349,P349)+COUNTIF(M349:Q349,Q349)-COUNT(M349:Q349)&lt;&gt;0,"學生班級重複",IF(COUNT(M349:Q349)=1,VLOOKUP(M349,'附件一之1-開班數'!$A$7:$B$66,2,0),IF(COUNT(M349:Q349)=2,VLOOKUP(M349,'附件一之1-開班數'!$A$7:$B$66,2,0)&amp;"、"&amp;VLOOKUP(N349,'附件一之1-開班數'!$A$7:$B$66,2,0),IF(COUNT(M349:Q349)=3,VLOOKUP(M349,'附件一之1-開班數'!$A$7:$B$66,2,0)&amp;"、"&amp;VLOOKUP(N349,'附件一之1-開班數'!$A$7:$B$66,2,0)&amp;"、"&amp;VLOOKUP(O349,'附件一之1-開班數'!$A$7:$B$66,2,0),IF(COUNT(M349:Q349)=4,VLOOKUP(M349,'附件一之1-開班數'!$A$7:$B$66,2,0)&amp;"、"&amp;VLOOKUP(N349,'附件一之1-開班數'!$A$7:$B$66,2,0)&amp;"、"&amp;VLOOKUP(O349,'附件一之1-開班數'!$A$7:$B$66,2,0)&amp;"、"&amp;VLOOKUP(P349,'附件一之1-開班數'!$A$7:$B$66,2,0),IF(COUNT(M349:Q349)=5,VLOOKUP(M349,'附件一之1-開班數'!$A$7:$B$66,2,0)&amp;"、"&amp;VLOOKUP(N349,'附件一之1-開班數'!$A$7:$B$66,2,0)&amp;"、"&amp;VLOOKUP(O349,'附件一之1-開班數'!$A$7:$B$66,2,0)&amp;"、"&amp;VLOOKUP(P349,'附件一之1-開班數'!$A$7:$B$66,2,0)&amp;"、"&amp;VLOOKUP(Q349,'附件一之1-開班數'!$A$7:$B$66,2,0),IF(D349="","","學生無班級"))))))),"有班級不存在,或跳格輸入")</f>
        <v/>
      </c>
      <c r="S349" s="10">
        <f t="shared" si="37"/>
        <v>1</v>
      </c>
      <c r="T349" s="10">
        <f t="shared" si="38"/>
        <v>1</v>
      </c>
      <c r="U349" s="10">
        <f t="shared" si="39"/>
        <v>1</v>
      </c>
      <c r="V349" s="10">
        <f t="shared" si="40"/>
        <v>1</v>
      </c>
      <c r="W349" s="10">
        <f t="shared" si="41"/>
        <v>3</v>
      </c>
      <c r="X349" s="10">
        <f t="shared" si="42"/>
        <v>3</v>
      </c>
      <c r="Y349" s="10">
        <f>IF(M349="",0,IF(K349=1,VLOOKUP(M349,'附件一之1-開班數'!$A$7:$V$66,7,FALSE),0))</f>
        <v>0</v>
      </c>
      <c r="Z349" s="10">
        <f>IF(N349="",0,IF(K349=1,VLOOKUP(N349,'附件一之1-開班數'!$A$7:$V$66,7,FALSE),0))</f>
        <v>0</v>
      </c>
      <c r="AA349" s="10">
        <f>IF(O349="",0,IF(K349=1,VLOOKUP(O349,'附件一之1-開班數'!$A$7:$V$66,7,FALSE),0))</f>
        <v>0</v>
      </c>
      <c r="AB349" s="10">
        <f>IF(P349="",0,IF(K349=1,VLOOKUP(P349,'附件一之1-開班數'!$A$7:$V$66,7,FALSE),0))</f>
        <v>0</v>
      </c>
      <c r="AC349" s="10">
        <f>IF(Q349="",0,IF(K349=1,VLOOKUP(Q349,'附件一之1-開班數'!$A$7:$V$66,7,FALSE),0))</f>
        <v>0</v>
      </c>
    </row>
    <row r="350" spans="1:29" x14ac:dyDescent="0.3">
      <c r="A350" s="128" t="str">
        <f t="shared" si="36"/>
        <v/>
      </c>
      <c r="B350" s="14"/>
      <c r="C350" s="14"/>
      <c r="D350" s="14"/>
      <c r="E350" s="14"/>
      <c r="F350" s="166"/>
      <c r="G350" s="173"/>
      <c r="H350" s="14"/>
      <c r="I350" s="14"/>
      <c r="J350" s="14"/>
      <c r="K350" s="166"/>
      <c r="L350" s="175"/>
      <c r="M350" s="171"/>
      <c r="N350" s="92"/>
      <c r="O350" s="92"/>
      <c r="P350" s="92"/>
      <c r="Q350" s="172"/>
      <c r="R350" s="176" t="str">
        <f>IFERROR(IF(COUNTIF(M350:Q350,M350)+COUNTIF(M350:Q350,N350)+COUNTIF(M350:Q350,O350)+COUNTIF(M350:Q350,P350)+COUNTIF(M350:Q350,Q350)-COUNT(M350:Q350)&lt;&gt;0,"學生班級重複",IF(COUNT(M350:Q350)=1,VLOOKUP(M350,'附件一之1-開班數'!$A$7:$B$66,2,0),IF(COUNT(M350:Q350)=2,VLOOKUP(M350,'附件一之1-開班數'!$A$7:$B$66,2,0)&amp;"、"&amp;VLOOKUP(N350,'附件一之1-開班數'!$A$7:$B$66,2,0),IF(COUNT(M350:Q350)=3,VLOOKUP(M350,'附件一之1-開班數'!$A$7:$B$66,2,0)&amp;"、"&amp;VLOOKUP(N350,'附件一之1-開班數'!$A$7:$B$66,2,0)&amp;"、"&amp;VLOOKUP(O350,'附件一之1-開班數'!$A$7:$B$66,2,0),IF(COUNT(M350:Q350)=4,VLOOKUP(M350,'附件一之1-開班數'!$A$7:$B$66,2,0)&amp;"、"&amp;VLOOKUP(N350,'附件一之1-開班數'!$A$7:$B$66,2,0)&amp;"、"&amp;VLOOKUP(O350,'附件一之1-開班數'!$A$7:$B$66,2,0)&amp;"、"&amp;VLOOKUP(P350,'附件一之1-開班數'!$A$7:$B$66,2,0),IF(COUNT(M350:Q350)=5,VLOOKUP(M350,'附件一之1-開班數'!$A$7:$B$66,2,0)&amp;"、"&amp;VLOOKUP(N350,'附件一之1-開班數'!$A$7:$B$66,2,0)&amp;"、"&amp;VLOOKUP(O350,'附件一之1-開班數'!$A$7:$B$66,2,0)&amp;"、"&amp;VLOOKUP(P350,'附件一之1-開班數'!$A$7:$B$66,2,0)&amp;"、"&amp;VLOOKUP(Q350,'附件一之1-開班數'!$A$7:$B$66,2,0),IF(D350="","","學生無班級"))))))),"有班級不存在,或跳格輸入")</f>
        <v/>
      </c>
      <c r="S350" s="10">
        <f t="shared" si="37"/>
        <v>1</v>
      </c>
      <c r="T350" s="10">
        <f t="shared" si="38"/>
        <v>1</v>
      </c>
      <c r="U350" s="10">
        <f t="shared" si="39"/>
        <v>1</v>
      </c>
      <c r="V350" s="10">
        <f t="shared" si="40"/>
        <v>1</v>
      </c>
      <c r="W350" s="10">
        <f t="shared" si="41"/>
        <v>3</v>
      </c>
      <c r="X350" s="10">
        <f t="shared" si="42"/>
        <v>3</v>
      </c>
      <c r="Y350" s="10">
        <f>IF(M350="",0,IF(K350=1,VLOOKUP(M350,'附件一之1-開班數'!$A$7:$V$66,7,FALSE),0))</f>
        <v>0</v>
      </c>
      <c r="Z350" s="10">
        <f>IF(N350="",0,IF(K350=1,VLOOKUP(N350,'附件一之1-開班數'!$A$7:$V$66,7,FALSE),0))</f>
        <v>0</v>
      </c>
      <c r="AA350" s="10">
        <f>IF(O350="",0,IF(K350=1,VLOOKUP(O350,'附件一之1-開班數'!$A$7:$V$66,7,FALSE),0))</f>
        <v>0</v>
      </c>
      <c r="AB350" s="10">
        <f>IF(P350="",0,IF(K350=1,VLOOKUP(P350,'附件一之1-開班數'!$A$7:$V$66,7,FALSE),0))</f>
        <v>0</v>
      </c>
      <c r="AC350" s="10">
        <f>IF(Q350="",0,IF(K350=1,VLOOKUP(Q350,'附件一之1-開班數'!$A$7:$V$66,7,FALSE),0))</f>
        <v>0</v>
      </c>
    </row>
    <row r="351" spans="1:29" x14ac:dyDescent="0.3">
      <c r="A351" s="128" t="str">
        <f t="shared" si="36"/>
        <v/>
      </c>
      <c r="B351" s="14"/>
      <c r="C351" s="14"/>
      <c r="D351" s="14"/>
      <c r="E351" s="14"/>
      <c r="F351" s="166"/>
      <c r="G351" s="173"/>
      <c r="H351" s="14"/>
      <c r="I351" s="14"/>
      <c r="J351" s="14"/>
      <c r="K351" s="166"/>
      <c r="L351" s="175"/>
      <c r="M351" s="171"/>
      <c r="N351" s="92"/>
      <c r="O351" s="92"/>
      <c r="P351" s="92"/>
      <c r="Q351" s="172"/>
      <c r="R351" s="176" t="str">
        <f>IFERROR(IF(COUNTIF(M351:Q351,M351)+COUNTIF(M351:Q351,N351)+COUNTIF(M351:Q351,O351)+COUNTIF(M351:Q351,P351)+COUNTIF(M351:Q351,Q351)-COUNT(M351:Q351)&lt;&gt;0,"學生班級重複",IF(COUNT(M351:Q351)=1,VLOOKUP(M351,'附件一之1-開班數'!$A$7:$B$66,2,0),IF(COUNT(M351:Q351)=2,VLOOKUP(M351,'附件一之1-開班數'!$A$7:$B$66,2,0)&amp;"、"&amp;VLOOKUP(N351,'附件一之1-開班數'!$A$7:$B$66,2,0),IF(COUNT(M351:Q351)=3,VLOOKUP(M351,'附件一之1-開班數'!$A$7:$B$66,2,0)&amp;"、"&amp;VLOOKUP(N351,'附件一之1-開班數'!$A$7:$B$66,2,0)&amp;"、"&amp;VLOOKUP(O351,'附件一之1-開班數'!$A$7:$B$66,2,0),IF(COUNT(M351:Q351)=4,VLOOKUP(M351,'附件一之1-開班數'!$A$7:$B$66,2,0)&amp;"、"&amp;VLOOKUP(N351,'附件一之1-開班數'!$A$7:$B$66,2,0)&amp;"、"&amp;VLOOKUP(O351,'附件一之1-開班數'!$A$7:$B$66,2,0)&amp;"、"&amp;VLOOKUP(P351,'附件一之1-開班數'!$A$7:$B$66,2,0),IF(COUNT(M351:Q351)=5,VLOOKUP(M351,'附件一之1-開班數'!$A$7:$B$66,2,0)&amp;"、"&amp;VLOOKUP(N351,'附件一之1-開班數'!$A$7:$B$66,2,0)&amp;"、"&amp;VLOOKUP(O351,'附件一之1-開班數'!$A$7:$B$66,2,0)&amp;"、"&amp;VLOOKUP(P351,'附件一之1-開班數'!$A$7:$B$66,2,0)&amp;"、"&amp;VLOOKUP(Q351,'附件一之1-開班數'!$A$7:$B$66,2,0),IF(D351="","","學生無班級"))))))),"有班級不存在,或跳格輸入")</f>
        <v/>
      </c>
      <c r="S351" s="10">
        <f t="shared" si="37"/>
        <v>1</v>
      </c>
      <c r="T351" s="10">
        <f t="shared" si="38"/>
        <v>1</v>
      </c>
      <c r="U351" s="10">
        <f t="shared" si="39"/>
        <v>1</v>
      </c>
      <c r="V351" s="10">
        <f t="shared" si="40"/>
        <v>1</v>
      </c>
      <c r="W351" s="10">
        <f t="shared" si="41"/>
        <v>3</v>
      </c>
      <c r="X351" s="10">
        <f t="shared" si="42"/>
        <v>3</v>
      </c>
      <c r="Y351" s="10">
        <f>IF(M351="",0,IF(K351=1,VLOOKUP(M351,'附件一之1-開班數'!$A$7:$V$66,7,FALSE),0))</f>
        <v>0</v>
      </c>
      <c r="Z351" s="10">
        <f>IF(N351="",0,IF(K351=1,VLOOKUP(N351,'附件一之1-開班數'!$A$7:$V$66,7,FALSE),0))</f>
        <v>0</v>
      </c>
      <c r="AA351" s="10">
        <f>IF(O351="",0,IF(K351=1,VLOOKUP(O351,'附件一之1-開班數'!$A$7:$V$66,7,FALSE),0))</f>
        <v>0</v>
      </c>
      <c r="AB351" s="10">
        <f>IF(P351="",0,IF(K351=1,VLOOKUP(P351,'附件一之1-開班數'!$A$7:$V$66,7,FALSE),0))</f>
        <v>0</v>
      </c>
      <c r="AC351" s="10">
        <f>IF(Q351="",0,IF(K351=1,VLOOKUP(Q351,'附件一之1-開班數'!$A$7:$V$66,7,FALSE),0))</f>
        <v>0</v>
      </c>
    </row>
    <row r="352" spans="1:29" x14ac:dyDescent="0.3">
      <c r="A352" s="128" t="str">
        <f t="shared" si="36"/>
        <v/>
      </c>
      <c r="B352" s="14"/>
      <c r="C352" s="14"/>
      <c r="D352" s="14"/>
      <c r="E352" s="14"/>
      <c r="F352" s="166"/>
      <c r="G352" s="173"/>
      <c r="H352" s="14"/>
      <c r="I352" s="14"/>
      <c r="J352" s="14"/>
      <c r="K352" s="166"/>
      <c r="L352" s="175"/>
      <c r="M352" s="171"/>
      <c r="N352" s="92"/>
      <c r="O352" s="92"/>
      <c r="P352" s="92"/>
      <c r="Q352" s="172"/>
      <c r="R352" s="176" t="str">
        <f>IFERROR(IF(COUNTIF(M352:Q352,M352)+COUNTIF(M352:Q352,N352)+COUNTIF(M352:Q352,O352)+COUNTIF(M352:Q352,P352)+COUNTIF(M352:Q352,Q352)-COUNT(M352:Q352)&lt;&gt;0,"學生班級重複",IF(COUNT(M352:Q352)=1,VLOOKUP(M352,'附件一之1-開班數'!$A$7:$B$66,2,0),IF(COUNT(M352:Q352)=2,VLOOKUP(M352,'附件一之1-開班數'!$A$7:$B$66,2,0)&amp;"、"&amp;VLOOKUP(N352,'附件一之1-開班數'!$A$7:$B$66,2,0),IF(COUNT(M352:Q352)=3,VLOOKUP(M352,'附件一之1-開班數'!$A$7:$B$66,2,0)&amp;"、"&amp;VLOOKUP(N352,'附件一之1-開班數'!$A$7:$B$66,2,0)&amp;"、"&amp;VLOOKUP(O352,'附件一之1-開班數'!$A$7:$B$66,2,0),IF(COUNT(M352:Q352)=4,VLOOKUP(M352,'附件一之1-開班數'!$A$7:$B$66,2,0)&amp;"、"&amp;VLOOKUP(N352,'附件一之1-開班數'!$A$7:$B$66,2,0)&amp;"、"&amp;VLOOKUP(O352,'附件一之1-開班數'!$A$7:$B$66,2,0)&amp;"、"&amp;VLOOKUP(P352,'附件一之1-開班數'!$A$7:$B$66,2,0),IF(COUNT(M352:Q352)=5,VLOOKUP(M352,'附件一之1-開班數'!$A$7:$B$66,2,0)&amp;"、"&amp;VLOOKUP(N352,'附件一之1-開班數'!$A$7:$B$66,2,0)&amp;"、"&amp;VLOOKUP(O352,'附件一之1-開班數'!$A$7:$B$66,2,0)&amp;"、"&amp;VLOOKUP(P352,'附件一之1-開班數'!$A$7:$B$66,2,0)&amp;"、"&amp;VLOOKUP(Q352,'附件一之1-開班數'!$A$7:$B$66,2,0),IF(D352="","","學生無班級"))))))),"有班級不存在,或跳格輸入")</f>
        <v/>
      </c>
      <c r="S352" s="10">
        <f t="shared" si="37"/>
        <v>1</v>
      </c>
      <c r="T352" s="10">
        <f t="shared" si="38"/>
        <v>1</v>
      </c>
      <c r="U352" s="10">
        <f t="shared" si="39"/>
        <v>1</v>
      </c>
      <c r="V352" s="10">
        <f t="shared" si="40"/>
        <v>1</v>
      </c>
      <c r="W352" s="10">
        <f t="shared" si="41"/>
        <v>3</v>
      </c>
      <c r="X352" s="10">
        <f t="shared" si="42"/>
        <v>3</v>
      </c>
      <c r="Y352" s="10">
        <f>IF(M352="",0,IF(K352=1,VLOOKUP(M352,'附件一之1-開班數'!$A$7:$V$66,7,FALSE),0))</f>
        <v>0</v>
      </c>
      <c r="Z352" s="10">
        <f>IF(N352="",0,IF(K352=1,VLOOKUP(N352,'附件一之1-開班數'!$A$7:$V$66,7,FALSE),0))</f>
        <v>0</v>
      </c>
      <c r="AA352" s="10">
        <f>IF(O352="",0,IF(K352=1,VLOOKUP(O352,'附件一之1-開班數'!$A$7:$V$66,7,FALSE),0))</f>
        <v>0</v>
      </c>
      <c r="AB352" s="10">
        <f>IF(P352="",0,IF(K352=1,VLOOKUP(P352,'附件一之1-開班數'!$A$7:$V$66,7,FALSE),0))</f>
        <v>0</v>
      </c>
      <c r="AC352" s="10">
        <f>IF(Q352="",0,IF(K352=1,VLOOKUP(Q352,'附件一之1-開班數'!$A$7:$V$66,7,FALSE),0))</f>
        <v>0</v>
      </c>
    </row>
    <row r="353" spans="1:29" x14ac:dyDescent="0.3">
      <c r="A353" s="128" t="str">
        <f t="shared" si="36"/>
        <v/>
      </c>
      <c r="B353" s="14"/>
      <c r="C353" s="14"/>
      <c r="D353" s="14"/>
      <c r="E353" s="14"/>
      <c r="F353" s="166"/>
      <c r="G353" s="173"/>
      <c r="H353" s="14"/>
      <c r="I353" s="14"/>
      <c r="J353" s="14"/>
      <c r="K353" s="166"/>
      <c r="L353" s="175"/>
      <c r="M353" s="171"/>
      <c r="N353" s="92"/>
      <c r="O353" s="92"/>
      <c r="P353" s="92"/>
      <c r="Q353" s="172"/>
      <c r="R353" s="176" t="str">
        <f>IFERROR(IF(COUNTIF(M353:Q353,M353)+COUNTIF(M353:Q353,N353)+COUNTIF(M353:Q353,O353)+COUNTIF(M353:Q353,P353)+COUNTIF(M353:Q353,Q353)-COUNT(M353:Q353)&lt;&gt;0,"學生班級重複",IF(COUNT(M353:Q353)=1,VLOOKUP(M353,'附件一之1-開班數'!$A$7:$B$66,2,0),IF(COUNT(M353:Q353)=2,VLOOKUP(M353,'附件一之1-開班數'!$A$7:$B$66,2,0)&amp;"、"&amp;VLOOKUP(N353,'附件一之1-開班數'!$A$7:$B$66,2,0),IF(COUNT(M353:Q353)=3,VLOOKUP(M353,'附件一之1-開班數'!$A$7:$B$66,2,0)&amp;"、"&amp;VLOOKUP(N353,'附件一之1-開班數'!$A$7:$B$66,2,0)&amp;"、"&amp;VLOOKUP(O353,'附件一之1-開班數'!$A$7:$B$66,2,0),IF(COUNT(M353:Q353)=4,VLOOKUP(M353,'附件一之1-開班數'!$A$7:$B$66,2,0)&amp;"、"&amp;VLOOKUP(N353,'附件一之1-開班數'!$A$7:$B$66,2,0)&amp;"、"&amp;VLOOKUP(O353,'附件一之1-開班數'!$A$7:$B$66,2,0)&amp;"、"&amp;VLOOKUP(P353,'附件一之1-開班數'!$A$7:$B$66,2,0),IF(COUNT(M353:Q353)=5,VLOOKUP(M353,'附件一之1-開班數'!$A$7:$B$66,2,0)&amp;"、"&amp;VLOOKUP(N353,'附件一之1-開班數'!$A$7:$B$66,2,0)&amp;"、"&amp;VLOOKUP(O353,'附件一之1-開班數'!$A$7:$B$66,2,0)&amp;"、"&amp;VLOOKUP(P353,'附件一之1-開班數'!$A$7:$B$66,2,0)&amp;"、"&amp;VLOOKUP(Q353,'附件一之1-開班數'!$A$7:$B$66,2,0),IF(D353="","","學生無班級"))))))),"有班級不存在,或跳格輸入")</f>
        <v/>
      </c>
      <c r="S353" s="10">
        <f t="shared" si="37"/>
        <v>1</v>
      </c>
      <c r="T353" s="10">
        <f t="shared" si="38"/>
        <v>1</v>
      </c>
      <c r="U353" s="10">
        <f t="shared" si="39"/>
        <v>1</v>
      </c>
      <c r="V353" s="10">
        <f t="shared" si="40"/>
        <v>1</v>
      </c>
      <c r="W353" s="10">
        <f t="shared" si="41"/>
        <v>3</v>
      </c>
      <c r="X353" s="10">
        <f t="shared" si="42"/>
        <v>3</v>
      </c>
      <c r="Y353" s="10">
        <f>IF(M353="",0,IF(K353=1,VLOOKUP(M353,'附件一之1-開班數'!$A$7:$V$66,7,FALSE),0))</f>
        <v>0</v>
      </c>
      <c r="Z353" s="10">
        <f>IF(N353="",0,IF(K353=1,VLOOKUP(N353,'附件一之1-開班數'!$A$7:$V$66,7,FALSE),0))</f>
        <v>0</v>
      </c>
      <c r="AA353" s="10">
        <f>IF(O353="",0,IF(K353=1,VLOOKUP(O353,'附件一之1-開班數'!$A$7:$V$66,7,FALSE),0))</f>
        <v>0</v>
      </c>
      <c r="AB353" s="10">
        <f>IF(P353="",0,IF(K353=1,VLOOKUP(P353,'附件一之1-開班數'!$A$7:$V$66,7,FALSE),0))</f>
        <v>0</v>
      </c>
      <c r="AC353" s="10">
        <f>IF(Q353="",0,IF(K353=1,VLOOKUP(Q353,'附件一之1-開班數'!$A$7:$V$66,7,FALSE),0))</f>
        <v>0</v>
      </c>
    </row>
    <row r="354" spans="1:29" x14ac:dyDescent="0.3">
      <c r="A354" s="128" t="str">
        <f t="shared" si="36"/>
        <v/>
      </c>
      <c r="B354" s="14"/>
      <c r="C354" s="14"/>
      <c r="D354" s="14"/>
      <c r="E354" s="14"/>
      <c r="F354" s="166"/>
      <c r="G354" s="173"/>
      <c r="H354" s="14"/>
      <c r="I354" s="14"/>
      <c r="J354" s="14"/>
      <c r="K354" s="166"/>
      <c r="L354" s="175"/>
      <c r="M354" s="171"/>
      <c r="N354" s="92"/>
      <c r="O354" s="92"/>
      <c r="P354" s="92"/>
      <c r="Q354" s="172"/>
      <c r="R354" s="176" t="str">
        <f>IFERROR(IF(COUNTIF(M354:Q354,M354)+COUNTIF(M354:Q354,N354)+COUNTIF(M354:Q354,O354)+COUNTIF(M354:Q354,P354)+COUNTIF(M354:Q354,Q354)-COUNT(M354:Q354)&lt;&gt;0,"學生班級重複",IF(COUNT(M354:Q354)=1,VLOOKUP(M354,'附件一之1-開班數'!$A$7:$B$66,2,0),IF(COUNT(M354:Q354)=2,VLOOKUP(M354,'附件一之1-開班數'!$A$7:$B$66,2,0)&amp;"、"&amp;VLOOKUP(N354,'附件一之1-開班數'!$A$7:$B$66,2,0),IF(COUNT(M354:Q354)=3,VLOOKUP(M354,'附件一之1-開班數'!$A$7:$B$66,2,0)&amp;"、"&amp;VLOOKUP(N354,'附件一之1-開班數'!$A$7:$B$66,2,0)&amp;"、"&amp;VLOOKUP(O354,'附件一之1-開班數'!$A$7:$B$66,2,0),IF(COUNT(M354:Q354)=4,VLOOKUP(M354,'附件一之1-開班數'!$A$7:$B$66,2,0)&amp;"、"&amp;VLOOKUP(N354,'附件一之1-開班數'!$A$7:$B$66,2,0)&amp;"、"&amp;VLOOKUP(O354,'附件一之1-開班數'!$A$7:$B$66,2,0)&amp;"、"&amp;VLOOKUP(P354,'附件一之1-開班數'!$A$7:$B$66,2,0),IF(COUNT(M354:Q354)=5,VLOOKUP(M354,'附件一之1-開班數'!$A$7:$B$66,2,0)&amp;"、"&amp;VLOOKUP(N354,'附件一之1-開班數'!$A$7:$B$66,2,0)&amp;"、"&amp;VLOOKUP(O354,'附件一之1-開班數'!$A$7:$B$66,2,0)&amp;"、"&amp;VLOOKUP(P354,'附件一之1-開班數'!$A$7:$B$66,2,0)&amp;"、"&amp;VLOOKUP(Q354,'附件一之1-開班數'!$A$7:$B$66,2,0),IF(D354="","","學生無班級"))))))),"有班級不存在,或跳格輸入")</f>
        <v/>
      </c>
      <c r="S354" s="10">
        <f t="shared" si="37"/>
        <v>1</v>
      </c>
      <c r="T354" s="10">
        <f t="shared" si="38"/>
        <v>1</v>
      </c>
      <c r="U354" s="10">
        <f t="shared" si="39"/>
        <v>1</v>
      </c>
      <c r="V354" s="10">
        <f t="shared" si="40"/>
        <v>1</v>
      </c>
      <c r="W354" s="10">
        <f t="shared" si="41"/>
        <v>3</v>
      </c>
      <c r="X354" s="10">
        <f t="shared" si="42"/>
        <v>3</v>
      </c>
      <c r="Y354" s="10">
        <f>IF(M354="",0,IF(K354=1,VLOOKUP(M354,'附件一之1-開班數'!$A$7:$V$66,7,FALSE),0))</f>
        <v>0</v>
      </c>
      <c r="Z354" s="10">
        <f>IF(N354="",0,IF(K354=1,VLOOKUP(N354,'附件一之1-開班數'!$A$7:$V$66,7,FALSE),0))</f>
        <v>0</v>
      </c>
      <c r="AA354" s="10">
        <f>IF(O354="",0,IF(K354=1,VLOOKUP(O354,'附件一之1-開班數'!$A$7:$V$66,7,FALSE),0))</f>
        <v>0</v>
      </c>
      <c r="AB354" s="10">
        <f>IF(P354="",0,IF(K354=1,VLOOKUP(P354,'附件一之1-開班數'!$A$7:$V$66,7,FALSE),0))</f>
        <v>0</v>
      </c>
      <c r="AC354" s="10">
        <f>IF(Q354="",0,IF(K354=1,VLOOKUP(Q354,'附件一之1-開班數'!$A$7:$V$66,7,FALSE),0))</f>
        <v>0</v>
      </c>
    </row>
    <row r="355" spans="1:29" x14ac:dyDescent="0.3">
      <c r="A355" s="128" t="str">
        <f t="shared" si="36"/>
        <v/>
      </c>
      <c r="B355" s="14"/>
      <c r="C355" s="14"/>
      <c r="D355" s="14"/>
      <c r="E355" s="14"/>
      <c r="F355" s="166"/>
      <c r="G355" s="173"/>
      <c r="H355" s="14"/>
      <c r="I355" s="14"/>
      <c r="J355" s="14"/>
      <c r="K355" s="166"/>
      <c r="L355" s="175"/>
      <c r="M355" s="171"/>
      <c r="N355" s="92"/>
      <c r="O355" s="92"/>
      <c r="P355" s="92"/>
      <c r="Q355" s="172"/>
      <c r="R355" s="176" t="str">
        <f>IFERROR(IF(COUNTIF(M355:Q355,M355)+COUNTIF(M355:Q355,N355)+COUNTIF(M355:Q355,O355)+COUNTIF(M355:Q355,P355)+COUNTIF(M355:Q355,Q355)-COUNT(M355:Q355)&lt;&gt;0,"學生班級重複",IF(COUNT(M355:Q355)=1,VLOOKUP(M355,'附件一之1-開班數'!$A$7:$B$66,2,0),IF(COUNT(M355:Q355)=2,VLOOKUP(M355,'附件一之1-開班數'!$A$7:$B$66,2,0)&amp;"、"&amp;VLOOKUP(N355,'附件一之1-開班數'!$A$7:$B$66,2,0),IF(COUNT(M355:Q355)=3,VLOOKUP(M355,'附件一之1-開班數'!$A$7:$B$66,2,0)&amp;"、"&amp;VLOOKUP(N355,'附件一之1-開班數'!$A$7:$B$66,2,0)&amp;"、"&amp;VLOOKUP(O355,'附件一之1-開班數'!$A$7:$B$66,2,0),IF(COUNT(M355:Q355)=4,VLOOKUP(M355,'附件一之1-開班數'!$A$7:$B$66,2,0)&amp;"、"&amp;VLOOKUP(N355,'附件一之1-開班數'!$A$7:$B$66,2,0)&amp;"、"&amp;VLOOKUP(O355,'附件一之1-開班數'!$A$7:$B$66,2,0)&amp;"、"&amp;VLOOKUP(P355,'附件一之1-開班數'!$A$7:$B$66,2,0),IF(COUNT(M355:Q355)=5,VLOOKUP(M355,'附件一之1-開班數'!$A$7:$B$66,2,0)&amp;"、"&amp;VLOOKUP(N355,'附件一之1-開班數'!$A$7:$B$66,2,0)&amp;"、"&amp;VLOOKUP(O355,'附件一之1-開班數'!$A$7:$B$66,2,0)&amp;"、"&amp;VLOOKUP(P355,'附件一之1-開班數'!$A$7:$B$66,2,0)&amp;"、"&amp;VLOOKUP(Q355,'附件一之1-開班數'!$A$7:$B$66,2,0),IF(D355="","","學生無班級"))))))),"有班級不存在,或跳格輸入")</f>
        <v/>
      </c>
      <c r="S355" s="10">
        <f t="shared" si="37"/>
        <v>1</v>
      </c>
      <c r="T355" s="10">
        <f t="shared" si="38"/>
        <v>1</v>
      </c>
      <c r="U355" s="10">
        <f t="shared" si="39"/>
        <v>1</v>
      </c>
      <c r="V355" s="10">
        <f t="shared" si="40"/>
        <v>1</v>
      </c>
      <c r="W355" s="10">
        <f t="shared" si="41"/>
        <v>3</v>
      </c>
      <c r="X355" s="10">
        <f t="shared" si="42"/>
        <v>3</v>
      </c>
      <c r="Y355" s="10">
        <f>IF(M355="",0,IF(K355=1,VLOOKUP(M355,'附件一之1-開班數'!$A$7:$V$66,7,FALSE),0))</f>
        <v>0</v>
      </c>
      <c r="Z355" s="10">
        <f>IF(N355="",0,IF(K355=1,VLOOKUP(N355,'附件一之1-開班數'!$A$7:$V$66,7,FALSE),0))</f>
        <v>0</v>
      </c>
      <c r="AA355" s="10">
        <f>IF(O355="",0,IF(K355=1,VLOOKUP(O355,'附件一之1-開班數'!$A$7:$V$66,7,FALSE),0))</f>
        <v>0</v>
      </c>
      <c r="AB355" s="10">
        <f>IF(P355="",0,IF(K355=1,VLOOKUP(P355,'附件一之1-開班數'!$A$7:$V$66,7,FALSE),0))</f>
        <v>0</v>
      </c>
      <c r="AC355" s="10">
        <f>IF(Q355="",0,IF(K355=1,VLOOKUP(Q355,'附件一之1-開班數'!$A$7:$V$66,7,FALSE),0))</f>
        <v>0</v>
      </c>
    </row>
    <row r="356" spans="1:29" x14ac:dyDescent="0.3">
      <c r="A356" s="128" t="str">
        <f t="shared" si="36"/>
        <v/>
      </c>
      <c r="B356" s="14"/>
      <c r="C356" s="14"/>
      <c r="D356" s="14"/>
      <c r="E356" s="14"/>
      <c r="F356" s="166"/>
      <c r="G356" s="173"/>
      <c r="H356" s="14"/>
      <c r="I356" s="14"/>
      <c r="J356" s="14"/>
      <c r="K356" s="166"/>
      <c r="L356" s="175"/>
      <c r="M356" s="171"/>
      <c r="N356" s="92"/>
      <c r="O356" s="92"/>
      <c r="P356" s="92"/>
      <c r="Q356" s="172"/>
      <c r="R356" s="176" t="str">
        <f>IFERROR(IF(COUNTIF(M356:Q356,M356)+COUNTIF(M356:Q356,N356)+COUNTIF(M356:Q356,O356)+COUNTIF(M356:Q356,P356)+COUNTIF(M356:Q356,Q356)-COUNT(M356:Q356)&lt;&gt;0,"學生班級重複",IF(COUNT(M356:Q356)=1,VLOOKUP(M356,'附件一之1-開班數'!$A$7:$B$66,2,0),IF(COUNT(M356:Q356)=2,VLOOKUP(M356,'附件一之1-開班數'!$A$7:$B$66,2,0)&amp;"、"&amp;VLOOKUP(N356,'附件一之1-開班數'!$A$7:$B$66,2,0),IF(COUNT(M356:Q356)=3,VLOOKUP(M356,'附件一之1-開班數'!$A$7:$B$66,2,0)&amp;"、"&amp;VLOOKUP(N356,'附件一之1-開班數'!$A$7:$B$66,2,0)&amp;"、"&amp;VLOOKUP(O356,'附件一之1-開班數'!$A$7:$B$66,2,0),IF(COUNT(M356:Q356)=4,VLOOKUP(M356,'附件一之1-開班數'!$A$7:$B$66,2,0)&amp;"、"&amp;VLOOKUP(N356,'附件一之1-開班數'!$A$7:$B$66,2,0)&amp;"、"&amp;VLOOKUP(O356,'附件一之1-開班數'!$A$7:$B$66,2,0)&amp;"、"&amp;VLOOKUP(P356,'附件一之1-開班數'!$A$7:$B$66,2,0),IF(COUNT(M356:Q356)=5,VLOOKUP(M356,'附件一之1-開班數'!$A$7:$B$66,2,0)&amp;"、"&amp;VLOOKUP(N356,'附件一之1-開班數'!$A$7:$B$66,2,0)&amp;"、"&amp;VLOOKUP(O356,'附件一之1-開班數'!$A$7:$B$66,2,0)&amp;"、"&amp;VLOOKUP(P356,'附件一之1-開班數'!$A$7:$B$66,2,0)&amp;"、"&amp;VLOOKUP(Q356,'附件一之1-開班數'!$A$7:$B$66,2,0),IF(D356="","","學生無班級"))))))),"有班級不存在,或跳格輸入")</f>
        <v/>
      </c>
      <c r="S356" s="10">
        <f t="shared" si="37"/>
        <v>1</v>
      </c>
      <c r="T356" s="10">
        <f t="shared" si="38"/>
        <v>1</v>
      </c>
      <c r="U356" s="10">
        <f t="shared" si="39"/>
        <v>1</v>
      </c>
      <c r="V356" s="10">
        <f t="shared" si="40"/>
        <v>1</v>
      </c>
      <c r="W356" s="10">
        <f t="shared" si="41"/>
        <v>3</v>
      </c>
      <c r="X356" s="10">
        <f t="shared" si="42"/>
        <v>3</v>
      </c>
      <c r="Y356" s="10">
        <f>IF(M356="",0,IF(K356=1,VLOOKUP(M356,'附件一之1-開班數'!$A$7:$V$66,7,FALSE),0))</f>
        <v>0</v>
      </c>
      <c r="Z356" s="10">
        <f>IF(N356="",0,IF(K356=1,VLOOKUP(N356,'附件一之1-開班數'!$A$7:$V$66,7,FALSE),0))</f>
        <v>0</v>
      </c>
      <c r="AA356" s="10">
        <f>IF(O356="",0,IF(K356=1,VLOOKUP(O356,'附件一之1-開班數'!$A$7:$V$66,7,FALSE),0))</f>
        <v>0</v>
      </c>
      <c r="AB356" s="10">
        <f>IF(P356="",0,IF(K356=1,VLOOKUP(P356,'附件一之1-開班數'!$A$7:$V$66,7,FALSE),0))</f>
        <v>0</v>
      </c>
      <c r="AC356" s="10">
        <f>IF(Q356="",0,IF(K356=1,VLOOKUP(Q356,'附件一之1-開班數'!$A$7:$V$66,7,FALSE),0))</f>
        <v>0</v>
      </c>
    </row>
    <row r="357" spans="1:29" x14ac:dyDescent="0.3">
      <c r="A357" s="128" t="str">
        <f t="shared" si="36"/>
        <v/>
      </c>
      <c r="B357" s="14"/>
      <c r="C357" s="14"/>
      <c r="D357" s="14"/>
      <c r="E357" s="14"/>
      <c r="F357" s="166"/>
      <c r="G357" s="173"/>
      <c r="H357" s="14"/>
      <c r="I357" s="14"/>
      <c r="J357" s="14"/>
      <c r="K357" s="166"/>
      <c r="L357" s="175"/>
      <c r="M357" s="171"/>
      <c r="N357" s="92"/>
      <c r="O357" s="92"/>
      <c r="P357" s="92"/>
      <c r="Q357" s="172"/>
      <c r="R357" s="176" t="str">
        <f>IFERROR(IF(COUNTIF(M357:Q357,M357)+COUNTIF(M357:Q357,N357)+COUNTIF(M357:Q357,O357)+COUNTIF(M357:Q357,P357)+COUNTIF(M357:Q357,Q357)-COUNT(M357:Q357)&lt;&gt;0,"學生班級重複",IF(COUNT(M357:Q357)=1,VLOOKUP(M357,'附件一之1-開班數'!$A$7:$B$66,2,0),IF(COUNT(M357:Q357)=2,VLOOKUP(M357,'附件一之1-開班數'!$A$7:$B$66,2,0)&amp;"、"&amp;VLOOKUP(N357,'附件一之1-開班數'!$A$7:$B$66,2,0),IF(COUNT(M357:Q357)=3,VLOOKUP(M357,'附件一之1-開班數'!$A$7:$B$66,2,0)&amp;"、"&amp;VLOOKUP(N357,'附件一之1-開班數'!$A$7:$B$66,2,0)&amp;"、"&amp;VLOOKUP(O357,'附件一之1-開班數'!$A$7:$B$66,2,0),IF(COUNT(M357:Q357)=4,VLOOKUP(M357,'附件一之1-開班數'!$A$7:$B$66,2,0)&amp;"、"&amp;VLOOKUP(N357,'附件一之1-開班數'!$A$7:$B$66,2,0)&amp;"、"&amp;VLOOKUP(O357,'附件一之1-開班數'!$A$7:$B$66,2,0)&amp;"、"&amp;VLOOKUP(P357,'附件一之1-開班數'!$A$7:$B$66,2,0),IF(COUNT(M357:Q357)=5,VLOOKUP(M357,'附件一之1-開班數'!$A$7:$B$66,2,0)&amp;"、"&amp;VLOOKUP(N357,'附件一之1-開班數'!$A$7:$B$66,2,0)&amp;"、"&amp;VLOOKUP(O357,'附件一之1-開班數'!$A$7:$B$66,2,0)&amp;"、"&amp;VLOOKUP(P357,'附件一之1-開班數'!$A$7:$B$66,2,0)&amp;"、"&amp;VLOOKUP(Q357,'附件一之1-開班數'!$A$7:$B$66,2,0),IF(D357="","","學生無班級"))))))),"有班級不存在,或跳格輸入")</f>
        <v/>
      </c>
      <c r="S357" s="10">
        <f t="shared" si="37"/>
        <v>1</v>
      </c>
      <c r="T357" s="10">
        <f t="shared" si="38"/>
        <v>1</v>
      </c>
      <c r="U357" s="10">
        <f t="shared" si="39"/>
        <v>1</v>
      </c>
      <c r="V357" s="10">
        <f t="shared" si="40"/>
        <v>1</v>
      </c>
      <c r="W357" s="10">
        <f t="shared" si="41"/>
        <v>3</v>
      </c>
      <c r="X357" s="10">
        <f t="shared" si="42"/>
        <v>3</v>
      </c>
      <c r="Y357" s="10">
        <f>IF(M357="",0,IF(K357=1,VLOOKUP(M357,'附件一之1-開班數'!$A$7:$V$66,7,FALSE),0))</f>
        <v>0</v>
      </c>
      <c r="Z357" s="10">
        <f>IF(N357="",0,IF(K357=1,VLOOKUP(N357,'附件一之1-開班數'!$A$7:$V$66,7,FALSE),0))</f>
        <v>0</v>
      </c>
      <c r="AA357" s="10">
        <f>IF(O357="",0,IF(K357=1,VLOOKUP(O357,'附件一之1-開班數'!$A$7:$V$66,7,FALSE),0))</f>
        <v>0</v>
      </c>
      <c r="AB357" s="10">
        <f>IF(P357="",0,IF(K357=1,VLOOKUP(P357,'附件一之1-開班數'!$A$7:$V$66,7,FALSE),0))</f>
        <v>0</v>
      </c>
      <c r="AC357" s="10">
        <f>IF(Q357="",0,IF(K357=1,VLOOKUP(Q357,'附件一之1-開班數'!$A$7:$V$66,7,FALSE),0))</f>
        <v>0</v>
      </c>
    </row>
    <row r="358" spans="1:29" x14ac:dyDescent="0.3">
      <c r="A358" s="128" t="str">
        <f t="shared" si="36"/>
        <v/>
      </c>
      <c r="B358" s="14"/>
      <c r="C358" s="14"/>
      <c r="D358" s="14"/>
      <c r="E358" s="14"/>
      <c r="F358" s="166"/>
      <c r="G358" s="173"/>
      <c r="H358" s="14"/>
      <c r="I358" s="14"/>
      <c r="J358" s="14"/>
      <c r="K358" s="166"/>
      <c r="L358" s="175"/>
      <c r="M358" s="171"/>
      <c r="N358" s="92"/>
      <c r="O358" s="92"/>
      <c r="P358" s="92"/>
      <c r="Q358" s="172"/>
      <c r="R358" s="176" t="str">
        <f>IFERROR(IF(COUNTIF(M358:Q358,M358)+COUNTIF(M358:Q358,N358)+COUNTIF(M358:Q358,O358)+COUNTIF(M358:Q358,P358)+COUNTIF(M358:Q358,Q358)-COUNT(M358:Q358)&lt;&gt;0,"學生班級重複",IF(COUNT(M358:Q358)=1,VLOOKUP(M358,'附件一之1-開班數'!$A$7:$B$66,2,0),IF(COUNT(M358:Q358)=2,VLOOKUP(M358,'附件一之1-開班數'!$A$7:$B$66,2,0)&amp;"、"&amp;VLOOKUP(N358,'附件一之1-開班數'!$A$7:$B$66,2,0),IF(COUNT(M358:Q358)=3,VLOOKUP(M358,'附件一之1-開班數'!$A$7:$B$66,2,0)&amp;"、"&amp;VLOOKUP(N358,'附件一之1-開班數'!$A$7:$B$66,2,0)&amp;"、"&amp;VLOOKUP(O358,'附件一之1-開班數'!$A$7:$B$66,2,0),IF(COUNT(M358:Q358)=4,VLOOKUP(M358,'附件一之1-開班數'!$A$7:$B$66,2,0)&amp;"、"&amp;VLOOKUP(N358,'附件一之1-開班數'!$A$7:$B$66,2,0)&amp;"、"&amp;VLOOKUP(O358,'附件一之1-開班數'!$A$7:$B$66,2,0)&amp;"、"&amp;VLOOKUP(P358,'附件一之1-開班數'!$A$7:$B$66,2,0),IF(COUNT(M358:Q358)=5,VLOOKUP(M358,'附件一之1-開班數'!$A$7:$B$66,2,0)&amp;"、"&amp;VLOOKUP(N358,'附件一之1-開班數'!$A$7:$B$66,2,0)&amp;"、"&amp;VLOOKUP(O358,'附件一之1-開班數'!$A$7:$B$66,2,0)&amp;"、"&amp;VLOOKUP(P358,'附件一之1-開班數'!$A$7:$B$66,2,0)&amp;"、"&amp;VLOOKUP(Q358,'附件一之1-開班數'!$A$7:$B$66,2,0),IF(D358="","","學生無班級"))))))),"有班級不存在,或跳格輸入")</f>
        <v/>
      </c>
      <c r="S358" s="10">
        <f t="shared" si="37"/>
        <v>1</v>
      </c>
      <c r="T358" s="10">
        <f t="shared" si="38"/>
        <v>1</v>
      </c>
      <c r="U358" s="10">
        <f t="shared" si="39"/>
        <v>1</v>
      </c>
      <c r="V358" s="10">
        <f t="shared" si="40"/>
        <v>1</v>
      </c>
      <c r="W358" s="10">
        <f t="shared" si="41"/>
        <v>3</v>
      </c>
      <c r="X358" s="10">
        <f t="shared" si="42"/>
        <v>3</v>
      </c>
      <c r="Y358" s="10">
        <f>IF(M358="",0,IF(K358=1,VLOOKUP(M358,'附件一之1-開班數'!$A$7:$V$66,7,FALSE),0))</f>
        <v>0</v>
      </c>
      <c r="Z358" s="10">
        <f>IF(N358="",0,IF(K358=1,VLOOKUP(N358,'附件一之1-開班數'!$A$7:$V$66,7,FALSE),0))</f>
        <v>0</v>
      </c>
      <c r="AA358" s="10">
        <f>IF(O358="",0,IF(K358=1,VLOOKUP(O358,'附件一之1-開班數'!$A$7:$V$66,7,FALSE),0))</f>
        <v>0</v>
      </c>
      <c r="AB358" s="10">
        <f>IF(P358="",0,IF(K358=1,VLOOKUP(P358,'附件一之1-開班數'!$A$7:$V$66,7,FALSE),0))</f>
        <v>0</v>
      </c>
      <c r="AC358" s="10">
        <f>IF(Q358="",0,IF(K358=1,VLOOKUP(Q358,'附件一之1-開班數'!$A$7:$V$66,7,FALSE),0))</f>
        <v>0</v>
      </c>
    </row>
    <row r="359" spans="1:29" x14ac:dyDescent="0.3">
      <c r="A359" s="128" t="str">
        <f t="shared" si="36"/>
        <v/>
      </c>
      <c r="B359" s="14"/>
      <c r="C359" s="14"/>
      <c r="D359" s="14"/>
      <c r="E359" s="14"/>
      <c r="F359" s="166"/>
      <c r="G359" s="173"/>
      <c r="H359" s="14"/>
      <c r="I359" s="14"/>
      <c r="J359" s="14"/>
      <c r="K359" s="166"/>
      <c r="L359" s="175"/>
      <c r="M359" s="171"/>
      <c r="N359" s="92"/>
      <c r="O359" s="92"/>
      <c r="P359" s="92"/>
      <c r="Q359" s="172"/>
      <c r="R359" s="176" t="str">
        <f>IFERROR(IF(COUNTIF(M359:Q359,M359)+COUNTIF(M359:Q359,N359)+COUNTIF(M359:Q359,O359)+COUNTIF(M359:Q359,P359)+COUNTIF(M359:Q359,Q359)-COUNT(M359:Q359)&lt;&gt;0,"學生班級重複",IF(COUNT(M359:Q359)=1,VLOOKUP(M359,'附件一之1-開班數'!$A$7:$B$66,2,0),IF(COUNT(M359:Q359)=2,VLOOKUP(M359,'附件一之1-開班數'!$A$7:$B$66,2,0)&amp;"、"&amp;VLOOKUP(N359,'附件一之1-開班數'!$A$7:$B$66,2,0),IF(COUNT(M359:Q359)=3,VLOOKUP(M359,'附件一之1-開班數'!$A$7:$B$66,2,0)&amp;"、"&amp;VLOOKUP(N359,'附件一之1-開班數'!$A$7:$B$66,2,0)&amp;"、"&amp;VLOOKUP(O359,'附件一之1-開班數'!$A$7:$B$66,2,0),IF(COUNT(M359:Q359)=4,VLOOKUP(M359,'附件一之1-開班數'!$A$7:$B$66,2,0)&amp;"、"&amp;VLOOKUP(N359,'附件一之1-開班數'!$A$7:$B$66,2,0)&amp;"、"&amp;VLOOKUP(O359,'附件一之1-開班數'!$A$7:$B$66,2,0)&amp;"、"&amp;VLOOKUP(P359,'附件一之1-開班數'!$A$7:$B$66,2,0),IF(COUNT(M359:Q359)=5,VLOOKUP(M359,'附件一之1-開班數'!$A$7:$B$66,2,0)&amp;"、"&amp;VLOOKUP(N359,'附件一之1-開班數'!$A$7:$B$66,2,0)&amp;"、"&amp;VLOOKUP(O359,'附件一之1-開班數'!$A$7:$B$66,2,0)&amp;"、"&amp;VLOOKUP(P359,'附件一之1-開班數'!$A$7:$B$66,2,0)&amp;"、"&amp;VLOOKUP(Q359,'附件一之1-開班數'!$A$7:$B$66,2,0),IF(D359="","","學生無班級"))))))),"有班級不存在,或跳格輸入")</f>
        <v/>
      </c>
      <c r="S359" s="10">
        <f t="shared" si="37"/>
        <v>1</v>
      </c>
      <c r="T359" s="10">
        <f t="shared" si="38"/>
        <v>1</v>
      </c>
      <c r="U359" s="10">
        <f t="shared" si="39"/>
        <v>1</v>
      </c>
      <c r="V359" s="10">
        <f t="shared" si="40"/>
        <v>1</v>
      </c>
      <c r="W359" s="10">
        <f t="shared" si="41"/>
        <v>3</v>
      </c>
      <c r="X359" s="10">
        <f t="shared" si="42"/>
        <v>3</v>
      </c>
      <c r="Y359" s="10">
        <f>IF(M359="",0,IF(K359=1,VLOOKUP(M359,'附件一之1-開班數'!$A$7:$V$66,7,FALSE),0))</f>
        <v>0</v>
      </c>
      <c r="Z359" s="10">
        <f>IF(N359="",0,IF(K359=1,VLOOKUP(N359,'附件一之1-開班數'!$A$7:$V$66,7,FALSE),0))</f>
        <v>0</v>
      </c>
      <c r="AA359" s="10">
        <f>IF(O359="",0,IF(K359=1,VLOOKUP(O359,'附件一之1-開班數'!$A$7:$V$66,7,FALSE),0))</f>
        <v>0</v>
      </c>
      <c r="AB359" s="10">
        <f>IF(P359="",0,IF(K359=1,VLOOKUP(P359,'附件一之1-開班數'!$A$7:$V$66,7,FALSE),0))</f>
        <v>0</v>
      </c>
      <c r="AC359" s="10">
        <f>IF(Q359="",0,IF(K359=1,VLOOKUP(Q359,'附件一之1-開班數'!$A$7:$V$66,7,FALSE),0))</f>
        <v>0</v>
      </c>
    </row>
    <row r="360" spans="1:29" x14ac:dyDescent="0.3">
      <c r="A360" s="128" t="str">
        <f t="shared" si="36"/>
        <v/>
      </c>
      <c r="B360" s="14"/>
      <c r="C360" s="14"/>
      <c r="D360" s="14"/>
      <c r="E360" s="14"/>
      <c r="F360" s="166"/>
      <c r="G360" s="173"/>
      <c r="H360" s="14"/>
      <c r="I360" s="14"/>
      <c r="J360" s="14"/>
      <c r="K360" s="166"/>
      <c r="L360" s="175"/>
      <c r="M360" s="171"/>
      <c r="N360" s="92"/>
      <c r="O360" s="92"/>
      <c r="P360" s="92"/>
      <c r="Q360" s="172"/>
      <c r="R360" s="176" t="str">
        <f>IFERROR(IF(COUNTIF(M360:Q360,M360)+COUNTIF(M360:Q360,N360)+COUNTIF(M360:Q360,O360)+COUNTIF(M360:Q360,P360)+COUNTIF(M360:Q360,Q360)-COUNT(M360:Q360)&lt;&gt;0,"學生班級重複",IF(COUNT(M360:Q360)=1,VLOOKUP(M360,'附件一之1-開班數'!$A$7:$B$66,2,0),IF(COUNT(M360:Q360)=2,VLOOKUP(M360,'附件一之1-開班數'!$A$7:$B$66,2,0)&amp;"、"&amp;VLOOKUP(N360,'附件一之1-開班數'!$A$7:$B$66,2,0),IF(COUNT(M360:Q360)=3,VLOOKUP(M360,'附件一之1-開班數'!$A$7:$B$66,2,0)&amp;"、"&amp;VLOOKUP(N360,'附件一之1-開班數'!$A$7:$B$66,2,0)&amp;"、"&amp;VLOOKUP(O360,'附件一之1-開班數'!$A$7:$B$66,2,0),IF(COUNT(M360:Q360)=4,VLOOKUP(M360,'附件一之1-開班數'!$A$7:$B$66,2,0)&amp;"、"&amp;VLOOKUP(N360,'附件一之1-開班數'!$A$7:$B$66,2,0)&amp;"、"&amp;VLOOKUP(O360,'附件一之1-開班數'!$A$7:$B$66,2,0)&amp;"、"&amp;VLOOKUP(P360,'附件一之1-開班數'!$A$7:$B$66,2,0),IF(COUNT(M360:Q360)=5,VLOOKUP(M360,'附件一之1-開班數'!$A$7:$B$66,2,0)&amp;"、"&amp;VLOOKUP(N360,'附件一之1-開班數'!$A$7:$B$66,2,0)&amp;"、"&amp;VLOOKUP(O360,'附件一之1-開班數'!$A$7:$B$66,2,0)&amp;"、"&amp;VLOOKUP(P360,'附件一之1-開班數'!$A$7:$B$66,2,0)&amp;"、"&amp;VLOOKUP(Q360,'附件一之1-開班數'!$A$7:$B$66,2,0),IF(D360="","","學生無班級"))))))),"有班級不存在,或跳格輸入")</f>
        <v/>
      </c>
      <c r="S360" s="10">
        <f t="shared" si="37"/>
        <v>1</v>
      </c>
      <c r="T360" s="10">
        <f t="shared" si="38"/>
        <v>1</v>
      </c>
      <c r="U360" s="10">
        <f t="shared" si="39"/>
        <v>1</v>
      </c>
      <c r="V360" s="10">
        <f t="shared" si="40"/>
        <v>1</v>
      </c>
      <c r="W360" s="10">
        <f t="shared" si="41"/>
        <v>3</v>
      </c>
      <c r="X360" s="10">
        <f t="shared" si="42"/>
        <v>3</v>
      </c>
      <c r="Y360" s="10">
        <f>IF(M360="",0,IF(K360=1,VLOOKUP(M360,'附件一之1-開班數'!$A$7:$V$66,7,FALSE),0))</f>
        <v>0</v>
      </c>
      <c r="Z360" s="10">
        <f>IF(N360="",0,IF(K360=1,VLOOKUP(N360,'附件一之1-開班數'!$A$7:$V$66,7,FALSE),0))</f>
        <v>0</v>
      </c>
      <c r="AA360" s="10">
        <f>IF(O360="",0,IF(K360=1,VLOOKUP(O360,'附件一之1-開班數'!$A$7:$V$66,7,FALSE),0))</f>
        <v>0</v>
      </c>
      <c r="AB360" s="10">
        <f>IF(P360="",0,IF(K360=1,VLOOKUP(P360,'附件一之1-開班數'!$A$7:$V$66,7,FALSE),0))</f>
        <v>0</v>
      </c>
      <c r="AC360" s="10">
        <f>IF(Q360="",0,IF(K360=1,VLOOKUP(Q360,'附件一之1-開班數'!$A$7:$V$66,7,FALSE),0))</f>
        <v>0</v>
      </c>
    </row>
    <row r="361" spans="1:29" x14ac:dyDescent="0.3">
      <c r="A361" s="128" t="str">
        <f t="shared" si="36"/>
        <v/>
      </c>
      <c r="B361" s="14"/>
      <c r="C361" s="14"/>
      <c r="D361" s="14"/>
      <c r="E361" s="14"/>
      <c r="F361" s="166"/>
      <c r="G361" s="173"/>
      <c r="H361" s="14"/>
      <c r="I361" s="14"/>
      <c r="J361" s="14"/>
      <c r="K361" s="166"/>
      <c r="L361" s="175"/>
      <c r="M361" s="171"/>
      <c r="N361" s="92"/>
      <c r="O361" s="92"/>
      <c r="P361" s="92"/>
      <c r="Q361" s="172"/>
      <c r="R361" s="176" t="str">
        <f>IFERROR(IF(COUNTIF(M361:Q361,M361)+COUNTIF(M361:Q361,N361)+COUNTIF(M361:Q361,O361)+COUNTIF(M361:Q361,P361)+COUNTIF(M361:Q361,Q361)-COUNT(M361:Q361)&lt;&gt;0,"學生班級重複",IF(COUNT(M361:Q361)=1,VLOOKUP(M361,'附件一之1-開班數'!$A$7:$B$66,2,0),IF(COUNT(M361:Q361)=2,VLOOKUP(M361,'附件一之1-開班數'!$A$7:$B$66,2,0)&amp;"、"&amp;VLOOKUP(N361,'附件一之1-開班數'!$A$7:$B$66,2,0),IF(COUNT(M361:Q361)=3,VLOOKUP(M361,'附件一之1-開班數'!$A$7:$B$66,2,0)&amp;"、"&amp;VLOOKUP(N361,'附件一之1-開班數'!$A$7:$B$66,2,0)&amp;"、"&amp;VLOOKUP(O361,'附件一之1-開班數'!$A$7:$B$66,2,0),IF(COUNT(M361:Q361)=4,VLOOKUP(M361,'附件一之1-開班數'!$A$7:$B$66,2,0)&amp;"、"&amp;VLOOKUP(N361,'附件一之1-開班數'!$A$7:$B$66,2,0)&amp;"、"&amp;VLOOKUP(O361,'附件一之1-開班數'!$A$7:$B$66,2,0)&amp;"、"&amp;VLOOKUP(P361,'附件一之1-開班數'!$A$7:$B$66,2,0),IF(COUNT(M361:Q361)=5,VLOOKUP(M361,'附件一之1-開班數'!$A$7:$B$66,2,0)&amp;"、"&amp;VLOOKUP(N361,'附件一之1-開班數'!$A$7:$B$66,2,0)&amp;"、"&amp;VLOOKUP(O361,'附件一之1-開班數'!$A$7:$B$66,2,0)&amp;"、"&amp;VLOOKUP(P361,'附件一之1-開班數'!$A$7:$B$66,2,0)&amp;"、"&amp;VLOOKUP(Q361,'附件一之1-開班數'!$A$7:$B$66,2,0),IF(D361="","","學生無班級"))))))),"有班級不存在,或跳格輸入")</f>
        <v/>
      </c>
      <c r="S361" s="10">
        <f t="shared" si="37"/>
        <v>1</v>
      </c>
      <c r="T361" s="10">
        <f t="shared" si="38"/>
        <v>1</v>
      </c>
      <c r="U361" s="10">
        <f t="shared" si="39"/>
        <v>1</v>
      </c>
      <c r="V361" s="10">
        <f t="shared" si="40"/>
        <v>1</v>
      </c>
      <c r="W361" s="10">
        <f t="shared" si="41"/>
        <v>3</v>
      </c>
      <c r="X361" s="10">
        <f t="shared" si="42"/>
        <v>3</v>
      </c>
      <c r="Y361" s="10">
        <f>IF(M361="",0,IF(K361=1,VLOOKUP(M361,'附件一之1-開班數'!$A$7:$V$66,7,FALSE),0))</f>
        <v>0</v>
      </c>
      <c r="Z361" s="10">
        <f>IF(N361="",0,IF(K361=1,VLOOKUP(N361,'附件一之1-開班數'!$A$7:$V$66,7,FALSE),0))</f>
        <v>0</v>
      </c>
      <c r="AA361" s="10">
        <f>IF(O361="",0,IF(K361=1,VLOOKUP(O361,'附件一之1-開班數'!$A$7:$V$66,7,FALSE),0))</f>
        <v>0</v>
      </c>
      <c r="AB361" s="10">
        <f>IF(P361="",0,IF(K361=1,VLOOKUP(P361,'附件一之1-開班數'!$A$7:$V$66,7,FALSE),0))</f>
        <v>0</v>
      </c>
      <c r="AC361" s="10">
        <f>IF(Q361="",0,IF(K361=1,VLOOKUP(Q361,'附件一之1-開班數'!$A$7:$V$66,7,FALSE),0))</f>
        <v>0</v>
      </c>
    </row>
    <row r="362" spans="1:29" x14ac:dyDescent="0.3">
      <c r="A362" s="128" t="str">
        <f t="shared" si="36"/>
        <v/>
      </c>
      <c r="B362" s="14"/>
      <c r="C362" s="14"/>
      <c r="D362" s="14"/>
      <c r="E362" s="14"/>
      <c r="F362" s="166"/>
      <c r="G362" s="173"/>
      <c r="H362" s="14"/>
      <c r="I362" s="14"/>
      <c r="J362" s="14"/>
      <c r="K362" s="166"/>
      <c r="L362" s="175"/>
      <c r="M362" s="171"/>
      <c r="N362" s="92"/>
      <c r="O362" s="92"/>
      <c r="P362" s="92"/>
      <c r="Q362" s="172"/>
      <c r="R362" s="176" t="str">
        <f>IFERROR(IF(COUNTIF(M362:Q362,M362)+COUNTIF(M362:Q362,N362)+COUNTIF(M362:Q362,O362)+COUNTIF(M362:Q362,P362)+COUNTIF(M362:Q362,Q362)-COUNT(M362:Q362)&lt;&gt;0,"學生班級重複",IF(COUNT(M362:Q362)=1,VLOOKUP(M362,'附件一之1-開班數'!$A$7:$B$66,2,0),IF(COUNT(M362:Q362)=2,VLOOKUP(M362,'附件一之1-開班數'!$A$7:$B$66,2,0)&amp;"、"&amp;VLOOKUP(N362,'附件一之1-開班數'!$A$7:$B$66,2,0),IF(COUNT(M362:Q362)=3,VLOOKUP(M362,'附件一之1-開班數'!$A$7:$B$66,2,0)&amp;"、"&amp;VLOOKUP(N362,'附件一之1-開班數'!$A$7:$B$66,2,0)&amp;"、"&amp;VLOOKUP(O362,'附件一之1-開班數'!$A$7:$B$66,2,0),IF(COUNT(M362:Q362)=4,VLOOKUP(M362,'附件一之1-開班數'!$A$7:$B$66,2,0)&amp;"、"&amp;VLOOKUP(N362,'附件一之1-開班數'!$A$7:$B$66,2,0)&amp;"、"&amp;VLOOKUP(O362,'附件一之1-開班數'!$A$7:$B$66,2,0)&amp;"、"&amp;VLOOKUP(P362,'附件一之1-開班數'!$A$7:$B$66,2,0),IF(COUNT(M362:Q362)=5,VLOOKUP(M362,'附件一之1-開班數'!$A$7:$B$66,2,0)&amp;"、"&amp;VLOOKUP(N362,'附件一之1-開班數'!$A$7:$B$66,2,0)&amp;"、"&amp;VLOOKUP(O362,'附件一之1-開班數'!$A$7:$B$66,2,0)&amp;"、"&amp;VLOOKUP(P362,'附件一之1-開班數'!$A$7:$B$66,2,0)&amp;"、"&amp;VLOOKUP(Q362,'附件一之1-開班數'!$A$7:$B$66,2,0),IF(D362="","","學生無班級"))))))),"有班級不存在,或跳格輸入")</f>
        <v/>
      </c>
      <c r="S362" s="10">
        <f t="shared" si="37"/>
        <v>1</v>
      </c>
      <c r="T362" s="10">
        <f t="shared" si="38"/>
        <v>1</v>
      </c>
      <c r="U362" s="10">
        <f t="shared" si="39"/>
        <v>1</v>
      </c>
      <c r="V362" s="10">
        <f t="shared" si="40"/>
        <v>1</v>
      </c>
      <c r="W362" s="10">
        <f t="shared" si="41"/>
        <v>3</v>
      </c>
      <c r="X362" s="10">
        <f t="shared" si="42"/>
        <v>3</v>
      </c>
      <c r="Y362" s="10">
        <f>IF(M362="",0,IF(K362=1,VLOOKUP(M362,'附件一之1-開班數'!$A$7:$V$66,7,FALSE),0))</f>
        <v>0</v>
      </c>
      <c r="Z362" s="10">
        <f>IF(N362="",0,IF(K362=1,VLOOKUP(N362,'附件一之1-開班數'!$A$7:$V$66,7,FALSE),0))</f>
        <v>0</v>
      </c>
      <c r="AA362" s="10">
        <f>IF(O362="",0,IF(K362=1,VLOOKUP(O362,'附件一之1-開班數'!$A$7:$V$66,7,FALSE),0))</f>
        <v>0</v>
      </c>
      <c r="AB362" s="10">
        <f>IF(P362="",0,IF(K362=1,VLOOKUP(P362,'附件一之1-開班數'!$A$7:$V$66,7,FALSE),0))</f>
        <v>0</v>
      </c>
      <c r="AC362" s="10">
        <f>IF(Q362="",0,IF(K362=1,VLOOKUP(Q362,'附件一之1-開班數'!$A$7:$V$66,7,FALSE),0))</f>
        <v>0</v>
      </c>
    </row>
    <row r="363" spans="1:29" x14ac:dyDescent="0.3">
      <c r="A363" s="128" t="str">
        <f t="shared" si="36"/>
        <v/>
      </c>
      <c r="B363" s="14"/>
      <c r="C363" s="14"/>
      <c r="D363" s="14"/>
      <c r="E363" s="14"/>
      <c r="F363" s="166"/>
      <c r="G363" s="173"/>
      <c r="H363" s="14"/>
      <c r="I363" s="14"/>
      <c r="J363" s="14"/>
      <c r="K363" s="166"/>
      <c r="L363" s="175"/>
      <c r="M363" s="171"/>
      <c r="N363" s="92"/>
      <c r="O363" s="92"/>
      <c r="P363" s="92"/>
      <c r="Q363" s="172"/>
      <c r="R363" s="176" t="str">
        <f>IFERROR(IF(COUNTIF(M363:Q363,M363)+COUNTIF(M363:Q363,N363)+COUNTIF(M363:Q363,O363)+COUNTIF(M363:Q363,P363)+COUNTIF(M363:Q363,Q363)-COUNT(M363:Q363)&lt;&gt;0,"學生班級重複",IF(COUNT(M363:Q363)=1,VLOOKUP(M363,'附件一之1-開班數'!$A$7:$B$66,2,0),IF(COUNT(M363:Q363)=2,VLOOKUP(M363,'附件一之1-開班數'!$A$7:$B$66,2,0)&amp;"、"&amp;VLOOKUP(N363,'附件一之1-開班數'!$A$7:$B$66,2,0),IF(COUNT(M363:Q363)=3,VLOOKUP(M363,'附件一之1-開班數'!$A$7:$B$66,2,0)&amp;"、"&amp;VLOOKUP(N363,'附件一之1-開班數'!$A$7:$B$66,2,0)&amp;"、"&amp;VLOOKUP(O363,'附件一之1-開班數'!$A$7:$B$66,2,0),IF(COUNT(M363:Q363)=4,VLOOKUP(M363,'附件一之1-開班數'!$A$7:$B$66,2,0)&amp;"、"&amp;VLOOKUP(N363,'附件一之1-開班數'!$A$7:$B$66,2,0)&amp;"、"&amp;VLOOKUP(O363,'附件一之1-開班數'!$A$7:$B$66,2,0)&amp;"、"&amp;VLOOKUP(P363,'附件一之1-開班數'!$A$7:$B$66,2,0),IF(COUNT(M363:Q363)=5,VLOOKUP(M363,'附件一之1-開班數'!$A$7:$B$66,2,0)&amp;"、"&amp;VLOOKUP(N363,'附件一之1-開班數'!$A$7:$B$66,2,0)&amp;"、"&amp;VLOOKUP(O363,'附件一之1-開班數'!$A$7:$B$66,2,0)&amp;"、"&amp;VLOOKUP(P363,'附件一之1-開班數'!$A$7:$B$66,2,0)&amp;"、"&amp;VLOOKUP(Q363,'附件一之1-開班數'!$A$7:$B$66,2,0),IF(D363="","","學生無班級"))))))),"有班級不存在,或跳格輸入")</f>
        <v/>
      </c>
      <c r="S363" s="10">
        <f t="shared" si="37"/>
        <v>1</v>
      </c>
      <c r="T363" s="10">
        <f t="shared" si="38"/>
        <v>1</v>
      </c>
      <c r="U363" s="10">
        <f t="shared" si="39"/>
        <v>1</v>
      </c>
      <c r="V363" s="10">
        <f t="shared" si="40"/>
        <v>1</v>
      </c>
      <c r="W363" s="10">
        <f t="shared" si="41"/>
        <v>3</v>
      </c>
      <c r="X363" s="10">
        <f t="shared" si="42"/>
        <v>3</v>
      </c>
      <c r="Y363" s="10">
        <f>IF(M363="",0,IF(K363=1,VLOOKUP(M363,'附件一之1-開班數'!$A$7:$V$66,7,FALSE),0))</f>
        <v>0</v>
      </c>
      <c r="Z363" s="10">
        <f>IF(N363="",0,IF(K363=1,VLOOKUP(N363,'附件一之1-開班數'!$A$7:$V$66,7,FALSE),0))</f>
        <v>0</v>
      </c>
      <c r="AA363" s="10">
        <f>IF(O363="",0,IF(K363=1,VLOOKUP(O363,'附件一之1-開班數'!$A$7:$V$66,7,FALSE),0))</f>
        <v>0</v>
      </c>
      <c r="AB363" s="10">
        <f>IF(P363="",0,IF(K363=1,VLOOKUP(P363,'附件一之1-開班數'!$A$7:$V$66,7,FALSE),0))</f>
        <v>0</v>
      </c>
      <c r="AC363" s="10">
        <f>IF(Q363="",0,IF(K363=1,VLOOKUP(Q363,'附件一之1-開班數'!$A$7:$V$66,7,FALSE),0))</f>
        <v>0</v>
      </c>
    </row>
    <row r="364" spans="1:29" x14ac:dyDescent="0.3">
      <c r="A364" s="128" t="str">
        <f t="shared" si="36"/>
        <v/>
      </c>
      <c r="B364" s="14"/>
      <c r="C364" s="14"/>
      <c r="D364" s="14"/>
      <c r="E364" s="14"/>
      <c r="F364" s="166"/>
      <c r="G364" s="173"/>
      <c r="H364" s="14"/>
      <c r="I364" s="14"/>
      <c r="J364" s="14"/>
      <c r="K364" s="166"/>
      <c r="L364" s="175"/>
      <c r="M364" s="171"/>
      <c r="N364" s="92"/>
      <c r="O364" s="92"/>
      <c r="P364" s="92"/>
      <c r="Q364" s="172"/>
      <c r="R364" s="176" t="str">
        <f>IFERROR(IF(COUNTIF(M364:Q364,M364)+COUNTIF(M364:Q364,N364)+COUNTIF(M364:Q364,O364)+COUNTIF(M364:Q364,P364)+COUNTIF(M364:Q364,Q364)-COUNT(M364:Q364)&lt;&gt;0,"學生班級重複",IF(COUNT(M364:Q364)=1,VLOOKUP(M364,'附件一之1-開班數'!$A$7:$B$66,2,0),IF(COUNT(M364:Q364)=2,VLOOKUP(M364,'附件一之1-開班數'!$A$7:$B$66,2,0)&amp;"、"&amp;VLOOKUP(N364,'附件一之1-開班數'!$A$7:$B$66,2,0),IF(COUNT(M364:Q364)=3,VLOOKUP(M364,'附件一之1-開班數'!$A$7:$B$66,2,0)&amp;"、"&amp;VLOOKUP(N364,'附件一之1-開班數'!$A$7:$B$66,2,0)&amp;"、"&amp;VLOOKUP(O364,'附件一之1-開班數'!$A$7:$B$66,2,0),IF(COUNT(M364:Q364)=4,VLOOKUP(M364,'附件一之1-開班數'!$A$7:$B$66,2,0)&amp;"、"&amp;VLOOKUP(N364,'附件一之1-開班數'!$A$7:$B$66,2,0)&amp;"、"&amp;VLOOKUP(O364,'附件一之1-開班數'!$A$7:$B$66,2,0)&amp;"、"&amp;VLOOKUP(P364,'附件一之1-開班數'!$A$7:$B$66,2,0),IF(COUNT(M364:Q364)=5,VLOOKUP(M364,'附件一之1-開班數'!$A$7:$B$66,2,0)&amp;"、"&amp;VLOOKUP(N364,'附件一之1-開班數'!$A$7:$B$66,2,0)&amp;"、"&amp;VLOOKUP(O364,'附件一之1-開班數'!$A$7:$B$66,2,0)&amp;"、"&amp;VLOOKUP(P364,'附件一之1-開班數'!$A$7:$B$66,2,0)&amp;"、"&amp;VLOOKUP(Q364,'附件一之1-開班數'!$A$7:$B$66,2,0),IF(D364="","","學生無班級"))))))),"有班級不存在,或跳格輸入")</f>
        <v/>
      </c>
      <c r="S364" s="10">
        <f t="shared" si="37"/>
        <v>1</v>
      </c>
      <c r="T364" s="10">
        <f t="shared" si="38"/>
        <v>1</v>
      </c>
      <c r="U364" s="10">
        <f t="shared" si="39"/>
        <v>1</v>
      </c>
      <c r="V364" s="10">
        <f t="shared" si="40"/>
        <v>1</v>
      </c>
      <c r="W364" s="10">
        <f t="shared" si="41"/>
        <v>3</v>
      </c>
      <c r="X364" s="10">
        <f t="shared" si="42"/>
        <v>3</v>
      </c>
      <c r="Y364" s="10">
        <f>IF(M364="",0,IF(K364=1,VLOOKUP(M364,'附件一之1-開班數'!$A$7:$V$66,7,FALSE),0))</f>
        <v>0</v>
      </c>
      <c r="Z364" s="10">
        <f>IF(N364="",0,IF(K364=1,VLOOKUP(N364,'附件一之1-開班數'!$A$7:$V$66,7,FALSE),0))</f>
        <v>0</v>
      </c>
      <c r="AA364" s="10">
        <f>IF(O364="",0,IF(K364=1,VLOOKUP(O364,'附件一之1-開班數'!$A$7:$V$66,7,FALSE),0))</f>
        <v>0</v>
      </c>
      <c r="AB364" s="10">
        <f>IF(P364="",0,IF(K364=1,VLOOKUP(P364,'附件一之1-開班數'!$A$7:$V$66,7,FALSE),0))</f>
        <v>0</v>
      </c>
      <c r="AC364" s="10">
        <f>IF(Q364="",0,IF(K364=1,VLOOKUP(Q364,'附件一之1-開班數'!$A$7:$V$66,7,FALSE),0))</f>
        <v>0</v>
      </c>
    </row>
    <row r="365" spans="1:29" x14ac:dyDescent="0.3">
      <c r="A365" s="128" t="str">
        <f t="shared" si="36"/>
        <v/>
      </c>
      <c r="B365" s="14"/>
      <c r="C365" s="14"/>
      <c r="D365" s="14"/>
      <c r="E365" s="14"/>
      <c r="F365" s="166"/>
      <c r="G365" s="173"/>
      <c r="H365" s="14"/>
      <c r="I365" s="14"/>
      <c r="J365" s="14"/>
      <c r="K365" s="166"/>
      <c r="L365" s="175"/>
      <c r="M365" s="171"/>
      <c r="N365" s="92"/>
      <c r="O365" s="92"/>
      <c r="P365" s="92"/>
      <c r="Q365" s="172"/>
      <c r="R365" s="176" t="str">
        <f>IFERROR(IF(COUNTIF(M365:Q365,M365)+COUNTIF(M365:Q365,N365)+COUNTIF(M365:Q365,O365)+COUNTIF(M365:Q365,P365)+COUNTIF(M365:Q365,Q365)-COUNT(M365:Q365)&lt;&gt;0,"學生班級重複",IF(COUNT(M365:Q365)=1,VLOOKUP(M365,'附件一之1-開班數'!$A$7:$B$66,2,0),IF(COUNT(M365:Q365)=2,VLOOKUP(M365,'附件一之1-開班數'!$A$7:$B$66,2,0)&amp;"、"&amp;VLOOKUP(N365,'附件一之1-開班數'!$A$7:$B$66,2,0),IF(COUNT(M365:Q365)=3,VLOOKUP(M365,'附件一之1-開班數'!$A$7:$B$66,2,0)&amp;"、"&amp;VLOOKUP(N365,'附件一之1-開班數'!$A$7:$B$66,2,0)&amp;"、"&amp;VLOOKUP(O365,'附件一之1-開班數'!$A$7:$B$66,2,0),IF(COUNT(M365:Q365)=4,VLOOKUP(M365,'附件一之1-開班數'!$A$7:$B$66,2,0)&amp;"、"&amp;VLOOKUP(N365,'附件一之1-開班數'!$A$7:$B$66,2,0)&amp;"、"&amp;VLOOKUP(O365,'附件一之1-開班數'!$A$7:$B$66,2,0)&amp;"、"&amp;VLOOKUP(P365,'附件一之1-開班數'!$A$7:$B$66,2,0),IF(COUNT(M365:Q365)=5,VLOOKUP(M365,'附件一之1-開班數'!$A$7:$B$66,2,0)&amp;"、"&amp;VLOOKUP(N365,'附件一之1-開班數'!$A$7:$B$66,2,0)&amp;"、"&amp;VLOOKUP(O365,'附件一之1-開班數'!$A$7:$B$66,2,0)&amp;"、"&amp;VLOOKUP(P365,'附件一之1-開班數'!$A$7:$B$66,2,0)&amp;"、"&amp;VLOOKUP(Q365,'附件一之1-開班數'!$A$7:$B$66,2,0),IF(D365="","","學生無班級"))))))),"有班級不存在,或跳格輸入")</f>
        <v/>
      </c>
      <c r="S365" s="10">
        <f t="shared" si="37"/>
        <v>1</v>
      </c>
      <c r="T365" s="10">
        <f t="shared" si="38"/>
        <v>1</v>
      </c>
      <c r="U365" s="10">
        <f t="shared" si="39"/>
        <v>1</v>
      </c>
      <c r="V365" s="10">
        <f t="shared" si="40"/>
        <v>1</v>
      </c>
      <c r="W365" s="10">
        <f t="shared" si="41"/>
        <v>3</v>
      </c>
      <c r="X365" s="10">
        <f t="shared" si="42"/>
        <v>3</v>
      </c>
      <c r="Y365" s="10">
        <f>IF(M365="",0,IF(K365=1,VLOOKUP(M365,'附件一之1-開班數'!$A$7:$V$66,7,FALSE),0))</f>
        <v>0</v>
      </c>
      <c r="Z365" s="10">
        <f>IF(N365="",0,IF(K365=1,VLOOKUP(N365,'附件一之1-開班數'!$A$7:$V$66,7,FALSE),0))</f>
        <v>0</v>
      </c>
      <c r="AA365" s="10">
        <f>IF(O365="",0,IF(K365=1,VLOOKUP(O365,'附件一之1-開班數'!$A$7:$V$66,7,FALSE),0))</f>
        <v>0</v>
      </c>
      <c r="AB365" s="10">
        <f>IF(P365="",0,IF(K365=1,VLOOKUP(P365,'附件一之1-開班數'!$A$7:$V$66,7,FALSE),0))</f>
        <v>0</v>
      </c>
      <c r="AC365" s="10">
        <f>IF(Q365="",0,IF(K365=1,VLOOKUP(Q365,'附件一之1-開班數'!$A$7:$V$66,7,FALSE),0))</f>
        <v>0</v>
      </c>
    </row>
    <row r="366" spans="1:29" x14ac:dyDescent="0.3">
      <c r="A366" s="128" t="str">
        <f t="shared" si="36"/>
        <v/>
      </c>
      <c r="B366" s="14"/>
      <c r="C366" s="14"/>
      <c r="D366" s="14"/>
      <c r="E366" s="14"/>
      <c r="F366" s="166"/>
      <c r="G366" s="173"/>
      <c r="H366" s="14"/>
      <c r="I366" s="14"/>
      <c r="J366" s="14"/>
      <c r="K366" s="166"/>
      <c r="L366" s="175"/>
      <c r="M366" s="171"/>
      <c r="N366" s="92"/>
      <c r="O366" s="92"/>
      <c r="P366" s="92"/>
      <c r="Q366" s="172"/>
      <c r="R366" s="176" t="str">
        <f>IFERROR(IF(COUNTIF(M366:Q366,M366)+COUNTIF(M366:Q366,N366)+COUNTIF(M366:Q366,O366)+COUNTIF(M366:Q366,P366)+COUNTIF(M366:Q366,Q366)-COUNT(M366:Q366)&lt;&gt;0,"學生班級重複",IF(COUNT(M366:Q366)=1,VLOOKUP(M366,'附件一之1-開班數'!$A$7:$B$66,2,0),IF(COUNT(M366:Q366)=2,VLOOKUP(M366,'附件一之1-開班數'!$A$7:$B$66,2,0)&amp;"、"&amp;VLOOKUP(N366,'附件一之1-開班數'!$A$7:$B$66,2,0),IF(COUNT(M366:Q366)=3,VLOOKUP(M366,'附件一之1-開班數'!$A$7:$B$66,2,0)&amp;"、"&amp;VLOOKUP(N366,'附件一之1-開班數'!$A$7:$B$66,2,0)&amp;"、"&amp;VLOOKUP(O366,'附件一之1-開班數'!$A$7:$B$66,2,0),IF(COUNT(M366:Q366)=4,VLOOKUP(M366,'附件一之1-開班數'!$A$7:$B$66,2,0)&amp;"、"&amp;VLOOKUP(N366,'附件一之1-開班數'!$A$7:$B$66,2,0)&amp;"、"&amp;VLOOKUP(O366,'附件一之1-開班數'!$A$7:$B$66,2,0)&amp;"、"&amp;VLOOKUP(P366,'附件一之1-開班數'!$A$7:$B$66,2,0),IF(COUNT(M366:Q366)=5,VLOOKUP(M366,'附件一之1-開班數'!$A$7:$B$66,2,0)&amp;"、"&amp;VLOOKUP(N366,'附件一之1-開班數'!$A$7:$B$66,2,0)&amp;"、"&amp;VLOOKUP(O366,'附件一之1-開班數'!$A$7:$B$66,2,0)&amp;"、"&amp;VLOOKUP(P366,'附件一之1-開班數'!$A$7:$B$66,2,0)&amp;"、"&amp;VLOOKUP(Q366,'附件一之1-開班數'!$A$7:$B$66,2,0),IF(D366="","","學生無班級"))))))),"有班級不存在,或跳格輸入")</f>
        <v/>
      </c>
      <c r="S366" s="10">
        <f t="shared" si="37"/>
        <v>1</v>
      </c>
      <c r="T366" s="10">
        <f t="shared" si="38"/>
        <v>1</v>
      </c>
      <c r="U366" s="10">
        <f t="shared" si="39"/>
        <v>1</v>
      </c>
      <c r="V366" s="10">
        <f t="shared" si="40"/>
        <v>1</v>
      </c>
      <c r="W366" s="10">
        <f t="shared" si="41"/>
        <v>3</v>
      </c>
      <c r="X366" s="10">
        <f t="shared" si="42"/>
        <v>3</v>
      </c>
      <c r="Y366" s="10">
        <f>IF(M366="",0,IF(K366=1,VLOOKUP(M366,'附件一之1-開班數'!$A$7:$V$66,7,FALSE),0))</f>
        <v>0</v>
      </c>
      <c r="Z366" s="10">
        <f>IF(N366="",0,IF(K366=1,VLOOKUP(N366,'附件一之1-開班數'!$A$7:$V$66,7,FALSE),0))</f>
        <v>0</v>
      </c>
      <c r="AA366" s="10">
        <f>IF(O366="",0,IF(K366=1,VLOOKUP(O366,'附件一之1-開班數'!$A$7:$V$66,7,FALSE),0))</f>
        <v>0</v>
      </c>
      <c r="AB366" s="10">
        <f>IF(P366="",0,IF(K366=1,VLOOKUP(P366,'附件一之1-開班數'!$A$7:$V$66,7,FALSE),0))</f>
        <v>0</v>
      </c>
      <c r="AC366" s="10">
        <f>IF(Q366="",0,IF(K366=1,VLOOKUP(Q366,'附件一之1-開班數'!$A$7:$V$66,7,FALSE),0))</f>
        <v>0</v>
      </c>
    </row>
    <row r="367" spans="1:29" x14ac:dyDescent="0.3">
      <c r="A367" s="128" t="str">
        <f t="shared" si="36"/>
        <v/>
      </c>
      <c r="B367" s="14"/>
      <c r="C367" s="14"/>
      <c r="D367" s="14"/>
      <c r="E367" s="14"/>
      <c r="F367" s="166"/>
      <c r="G367" s="173"/>
      <c r="H367" s="14"/>
      <c r="I367" s="14"/>
      <c r="J367" s="14"/>
      <c r="K367" s="166"/>
      <c r="L367" s="175"/>
      <c r="M367" s="171"/>
      <c r="N367" s="92"/>
      <c r="O367" s="92"/>
      <c r="P367" s="92"/>
      <c r="Q367" s="172"/>
      <c r="R367" s="176" t="str">
        <f>IFERROR(IF(COUNTIF(M367:Q367,M367)+COUNTIF(M367:Q367,N367)+COUNTIF(M367:Q367,O367)+COUNTIF(M367:Q367,P367)+COUNTIF(M367:Q367,Q367)-COUNT(M367:Q367)&lt;&gt;0,"學生班級重複",IF(COUNT(M367:Q367)=1,VLOOKUP(M367,'附件一之1-開班數'!$A$7:$B$66,2,0),IF(COUNT(M367:Q367)=2,VLOOKUP(M367,'附件一之1-開班數'!$A$7:$B$66,2,0)&amp;"、"&amp;VLOOKUP(N367,'附件一之1-開班數'!$A$7:$B$66,2,0),IF(COUNT(M367:Q367)=3,VLOOKUP(M367,'附件一之1-開班數'!$A$7:$B$66,2,0)&amp;"、"&amp;VLOOKUP(N367,'附件一之1-開班數'!$A$7:$B$66,2,0)&amp;"、"&amp;VLOOKUP(O367,'附件一之1-開班數'!$A$7:$B$66,2,0),IF(COUNT(M367:Q367)=4,VLOOKUP(M367,'附件一之1-開班數'!$A$7:$B$66,2,0)&amp;"、"&amp;VLOOKUP(N367,'附件一之1-開班數'!$A$7:$B$66,2,0)&amp;"、"&amp;VLOOKUP(O367,'附件一之1-開班數'!$A$7:$B$66,2,0)&amp;"、"&amp;VLOOKUP(P367,'附件一之1-開班數'!$A$7:$B$66,2,0),IF(COUNT(M367:Q367)=5,VLOOKUP(M367,'附件一之1-開班數'!$A$7:$B$66,2,0)&amp;"、"&amp;VLOOKUP(N367,'附件一之1-開班數'!$A$7:$B$66,2,0)&amp;"、"&amp;VLOOKUP(O367,'附件一之1-開班數'!$A$7:$B$66,2,0)&amp;"、"&amp;VLOOKUP(P367,'附件一之1-開班數'!$A$7:$B$66,2,0)&amp;"、"&amp;VLOOKUP(Q367,'附件一之1-開班數'!$A$7:$B$66,2,0),IF(D367="","","學生無班級"))))))),"有班級不存在,或跳格輸入")</f>
        <v/>
      </c>
      <c r="S367" s="10">
        <f t="shared" si="37"/>
        <v>1</v>
      </c>
      <c r="T367" s="10">
        <f t="shared" si="38"/>
        <v>1</v>
      </c>
      <c r="U367" s="10">
        <f t="shared" si="39"/>
        <v>1</v>
      </c>
      <c r="V367" s="10">
        <f t="shared" si="40"/>
        <v>1</v>
      </c>
      <c r="W367" s="10">
        <f t="shared" si="41"/>
        <v>3</v>
      </c>
      <c r="X367" s="10">
        <f t="shared" si="42"/>
        <v>3</v>
      </c>
      <c r="Y367" s="10">
        <f>IF(M367="",0,IF(K367=1,VLOOKUP(M367,'附件一之1-開班數'!$A$7:$V$66,7,FALSE),0))</f>
        <v>0</v>
      </c>
      <c r="Z367" s="10">
        <f>IF(N367="",0,IF(K367=1,VLOOKUP(N367,'附件一之1-開班數'!$A$7:$V$66,7,FALSE),0))</f>
        <v>0</v>
      </c>
      <c r="AA367" s="10">
        <f>IF(O367="",0,IF(K367=1,VLOOKUP(O367,'附件一之1-開班數'!$A$7:$V$66,7,FALSE),0))</f>
        <v>0</v>
      </c>
      <c r="AB367" s="10">
        <f>IF(P367="",0,IF(K367=1,VLOOKUP(P367,'附件一之1-開班數'!$A$7:$V$66,7,FALSE),0))</f>
        <v>0</v>
      </c>
      <c r="AC367" s="10">
        <f>IF(Q367="",0,IF(K367=1,VLOOKUP(Q367,'附件一之1-開班數'!$A$7:$V$66,7,FALSE),0))</f>
        <v>0</v>
      </c>
    </row>
    <row r="368" spans="1:29" x14ac:dyDescent="0.3">
      <c r="A368" s="128" t="str">
        <f t="shared" si="36"/>
        <v/>
      </c>
      <c r="B368" s="14"/>
      <c r="C368" s="14"/>
      <c r="D368" s="14"/>
      <c r="E368" s="14"/>
      <c r="F368" s="166"/>
      <c r="G368" s="173"/>
      <c r="H368" s="14"/>
      <c r="I368" s="14"/>
      <c r="J368" s="14"/>
      <c r="K368" s="166"/>
      <c r="L368" s="175"/>
      <c r="M368" s="171"/>
      <c r="N368" s="92"/>
      <c r="O368" s="92"/>
      <c r="P368" s="92"/>
      <c r="Q368" s="172"/>
      <c r="R368" s="176" t="str">
        <f>IFERROR(IF(COUNTIF(M368:Q368,M368)+COUNTIF(M368:Q368,N368)+COUNTIF(M368:Q368,O368)+COUNTIF(M368:Q368,P368)+COUNTIF(M368:Q368,Q368)-COUNT(M368:Q368)&lt;&gt;0,"學生班級重複",IF(COUNT(M368:Q368)=1,VLOOKUP(M368,'附件一之1-開班數'!$A$7:$B$66,2,0),IF(COUNT(M368:Q368)=2,VLOOKUP(M368,'附件一之1-開班數'!$A$7:$B$66,2,0)&amp;"、"&amp;VLOOKUP(N368,'附件一之1-開班數'!$A$7:$B$66,2,0),IF(COUNT(M368:Q368)=3,VLOOKUP(M368,'附件一之1-開班數'!$A$7:$B$66,2,0)&amp;"、"&amp;VLOOKUP(N368,'附件一之1-開班數'!$A$7:$B$66,2,0)&amp;"、"&amp;VLOOKUP(O368,'附件一之1-開班數'!$A$7:$B$66,2,0),IF(COUNT(M368:Q368)=4,VLOOKUP(M368,'附件一之1-開班數'!$A$7:$B$66,2,0)&amp;"、"&amp;VLOOKUP(N368,'附件一之1-開班數'!$A$7:$B$66,2,0)&amp;"、"&amp;VLOOKUP(O368,'附件一之1-開班數'!$A$7:$B$66,2,0)&amp;"、"&amp;VLOOKUP(P368,'附件一之1-開班數'!$A$7:$B$66,2,0),IF(COUNT(M368:Q368)=5,VLOOKUP(M368,'附件一之1-開班數'!$A$7:$B$66,2,0)&amp;"、"&amp;VLOOKUP(N368,'附件一之1-開班數'!$A$7:$B$66,2,0)&amp;"、"&amp;VLOOKUP(O368,'附件一之1-開班數'!$A$7:$B$66,2,0)&amp;"、"&amp;VLOOKUP(P368,'附件一之1-開班數'!$A$7:$B$66,2,0)&amp;"、"&amp;VLOOKUP(Q368,'附件一之1-開班數'!$A$7:$B$66,2,0),IF(D368="","","學生無班級"))))))),"有班級不存在,或跳格輸入")</f>
        <v/>
      </c>
      <c r="S368" s="10">
        <f t="shared" si="37"/>
        <v>1</v>
      </c>
      <c r="T368" s="10">
        <f t="shared" si="38"/>
        <v>1</v>
      </c>
      <c r="U368" s="10">
        <f t="shared" si="39"/>
        <v>1</v>
      </c>
      <c r="V368" s="10">
        <f t="shared" si="40"/>
        <v>1</v>
      </c>
      <c r="W368" s="10">
        <f t="shared" si="41"/>
        <v>3</v>
      </c>
      <c r="X368" s="10">
        <f t="shared" si="42"/>
        <v>3</v>
      </c>
      <c r="Y368" s="10">
        <f>IF(M368="",0,IF(K368=1,VLOOKUP(M368,'附件一之1-開班數'!$A$7:$V$66,7,FALSE),0))</f>
        <v>0</v>
      </c>
      <c r="Z368" s="10">
        <f>IF(N368="",0,IF(K368=1,VLOOKUP(N368,'附件一之1-開班數'!$A$7:$V$66,7,FALSE),0))</f>
        <v>0</v>
      </c>
      <c r="AA368" s="10">
        <f>IF(O368="",0,IF(K368=1,VLOOKUP(O368,'附件一之1-開班數'!$A$7:$V$66,7,FALSE),0))</f>
        <v>0</v>
      </c>
      <c r="AB368" s="10">
        <f>IF(P368="",0,IF(K368=1,VLOOKUP(P368,'附件一之1-開班數'!$A$7:$V$66,7,FALSE),0))</f>
        <v>0</v>
      </c>
      <c r="AC368" s="10">
        <f>IF(Q368="",0,IF(K368=1,VLOOKUP(Q368,'附件一之1-開班數'!$A$7:$V$66,7,FALSE),0))</f>
        <v>0</v>
      </c>
    </row>
    <row r="369" spans="1:29" x14ac:dyDescent="0.3">
      <c r="A369" s="128" t="str">
        <f t="shared" si="36"/>
        <v/>
      </c>
      <c r="B369" s="14"/>
      <c r="C369" s="14"/>
      <c r="D369" s="14"/>
      <c r="E369" s="14"/>
      <c r="F369" s="166"/>
      <c r="G369" s="173"/>
      <c r="H369" s="14"/>
      <c r="I369" s="14"/>
      <c r="J369" s="14"/>
      <c r="K369" s="166"/>
      <c r="L369" s="175"/>
      <c r="M369" s="171"/>
      <c r="N369" s="92"/>
      <c r="O369" s="92"/>
      <c r="P369" s="92"/>
      <c r="Q369" s="172"/>
      <c r="R369" s="176" t="str">
        <f>IFERROR(IF(COUNTIF(M369:Q369,M369)+COUNTIF(M369:Q369,N369)+COUNTIF(M369:Q369,O369)+COUNTIF(M369:Q369,P369)+COUNTIF(M369:Q369,Q369)-COUNT(M369:Q369)&lt;&gt;0,"學生班級重複",IF(COUNT(M369:Q369)=1,VLOOKUP(M369,'附件一之1-開班數'!$A$7:$B$66,2,0),IF(COUNT(M369:Q369)=2,VLOOKUP(M369,'附件一之1-開班數'!$A$7:$B$66,2,0)&amp;"、"&amp;VLOOKUP(N369,'附件一之1-開班數'!$A$7:$B$66,2,0),IF(COUNT(M369:Q369)=3,VLOOKUP(M369,'附件一之1-開班數'!$A$7:$B$66,2,0)&amp;"、"&amp;VLOOKUP(N369,'附件一之1-開班數'!$A$7:$B$66,2,0)&amp;"、"&amp;VLOOKUP(O369,'附件一之1-開班數'!$A$7:$B$66,2,0),IF(COUNT(M369:Q369)=4,VLOOKUP(M369,'附件一之1-開班數'!$A$7:$B$66,2,0)&amp;"、"&amp;VLOOKUP(N369,'附件一之1-開班數'!$A$7:$B$66,2,0)&amp;"、"&amp;VLOOKUP(O369,'附件一之1-開班數'!$A$7:$B$66,2,0)&amp;"、"&amp;VLOOKUP(P369,'附件一之1-開班數'!$A$7:$B$66,2,0),IF(COUNT(M369:Q369)=5,VLOOKUP(M369,'附件一之1-開班數'!$A$7:$B$66,2,0)&amp;"、"&amp;VLOOKUP(N369,'附件一之1-開班數'!$A$7:$B$66,2,0)&amp;"、"&amp;VLOOKUP(O369,'附件一之1-開班數'!$A$7:$B$66,2,0)&amp;"、"&amp;VLOOKUP(P369,'附件一之1-開班數'!$A$7:$B$66,2,0)&amp;"、"&amp;VLOOKUP(Q369,'附件一之1-開班數'!$A$7:$B$66,2,0),IF(D369="","","學生無班級"))))))),"有班級不存在,或跳格輸入")</f>
        <v/>
      </c>
      <c r="S369" s="10">
        <f t="shared" si="37"/>
        <v>1</v>
      </c>
      <c r="T369" s="10">
        <f t="shared" si="38"/>
        <v>1</v>
      </c>
      <c r="U369" s="10">
        <f t="shared" si="39"/>
        <v>1</v>
      </c>
      <c r="V369" s="10">
        <f t="shared" si="40"/>
        <v>1</v>
      </c>
      <c r="W369" s="10">
        <f t="shared" si="41"/>
        <v>3</v>
      </c>
      <c r="X369" s="10">
        <f t="shared" si="42"/>
        <v>3</v>
      </c>
      <c r="Y369" s="10">
        <f>IF(M369="",0,IF(K369=1,VLOOKUP(M369,'附件一之1-開班數'!$A$7:$V$66,7,FALSE),0))</f>
        <v>0</v>
      </c>
      <c r="Z369" s="10">
        <f>IF(N369="",0,IF(K369=1,VLOOKUP(N369,'附件一之1-開班數'!$A$7:$V$66,7,FALSE),0))</f>
        <v>0</v>
      </c>
      <c r="AA369" s="10">
        <f>IF(O369="",0,IF(K369=1,VLOOKUP(O369,'附件一之1-開班數'!$A$7:$V$66,7,FALSE),0))</f>
        <v>0</v>
      </c>
      <c r="AB369" s="10">
        <f>IF(P369="",0,IF(K369=1,VLOOKUP(P369,'附件一之1-開班數'!$A$7:$V$66,7,FALSE),0))</f>
        <v>0</v>
      </c>
      <c r="AC369" s="10">
        <f>IF(Q369="",0,IF(K369=1,VLOOKUP(Q369,'附件一之1-開班數'!$A$7:$V$66,7,FALSE),0))</f>
        <v>0</v>
      </c>
    </row>
    <row r="370" spans="1:29" x14ac:dyDescent="0.3">
      <c r="A370" s="128" t="str">
        <f t="shared" si="36"/>
        <v/>
      </c>
      <c r="B370" s="14"/>
      <c r="C370" s="14"/>
      <c r="D370" s="14"/>
      <c r="E370" s="14"/>
      <c r="F370" s="166"/>
      <c r="G370" s="173"/>
      <c r="H370" s="14"/>
      <c r="I370" s="14"/>
      <c r="J370" s="14"/>
      <c r="K370" s="166"/>
      <c r="L370" s="175"/>
      <c r="M370" s="171"/>
      <c r="N370" s="92"/>
      <c r="O370" s="92"/>
      <c r="P370" s="92"/>
      <c r="Q370" s="172"/>
      <c r="R370" s="176" t="str">
        <f>IFERROR(IF(COUNTIF(M370:Q370,M370)+COUNTIF(M370:Q370,N370)+COUNTIF(M370:Q370,O370)+COUNTIF(M370:Q370,P370)+COUNTIF(M370:Q370,Q370)-COUNT(M370:Q370)&lt;&gt;0,"學生班級重複",IF(COUNT(M370:Q370)=1,VLOOKUP(M370,'附件一之1-開班數'!$A$7:$B$66,2,0),IF(COUNT(M370:Q370)=2,VLOOKUP(M370,'附件一之1-開班數'!$A$7:$B$66,2,0)&amp;"、"&amp;VLOOKUP(N370,'附件一之1-開班數'!$A$7:$B$66,2,0),IF(COUNT(M370:Q370)=3,VLOOKUP(M370,'附件一之1-開班數'!$A$7:$B$66,2,0)&amp;"、"&amp;VLOOKUP(N370,'附件一之1-開班數'!$A$7:$B$66,2,0)&amp;"、"&amp;VLOOKUP(O370,'附件一之1-開班數'!$A$7:$B$66,2,0),IF(COUNT(M370:Q370)=4,VLOOKUP(M370,'附件一之1-開班數'!$A$7:$B$66,2,0)&amp;"、"&amp;VLOOKUP(N370,'附件一之1-開班數'!$A$7:$B$66,2,0)&amp;"、"&amp;VLOOKUP(O370,'附件一之1-開班數'!$A$7:$B$66,2,0)&amp;"、"&amp;VLOOKUP(P370,'附件一之1-開班數'!$A$7:$B$66,2,0),IF(COUNT(M370:Q370)=5,VLOOKUP(M370,'附件一之1-開班數'!$A$7:$B$66,2,0)&amp;"、"&amp;VLOOKUP(N370,'附件一之1-開班數'!$A$7:$B$66,2,0)&amp;"、"&amp;VLOOKUP(O370,'附件一之1-開班數'!$A$7:$B$66,2,0)&amp;"、"&amp;VLOOKUP(P370,'附件一之1-開班數'!$A$7:$B$66,2,0)&amp;"、"&amp;VLOOKUP(Q370,'附件一之1-開班數'!$A$7:$B$66,2,0),IF(D370="","","學生無班級"))))))),"有班級不存在,或跳格輸入")</f>
        <v/>
      </c>
      <c r="S370" s="10">
        <f t="shared" si="37"/>
        <v>1</v>
      </c>
      <c r="T370" s="10">
        <f t="shared" si="38"/>
        <v>1</v>
      </c>
      <c r="U370" s="10">
        <f t="shared" si="39"/>
        <v>1</v>
      </c>
      <c r="V370" s="10">
        <f t="shared" si="40"/>
        <v>1</v>
      </c>
      <c r="W370" s="10">
        <f t="shared" si="41"/>
        <v>3</v>
      </c>
      <c r="X370" s="10">
        <f t="shared" si="42"/>
        <v>3</v>
      </c>
      <c r="Y370" s="10">
        <f>IF(M370="",0,IF(K370=1,VLOOKUP(M370,'附件一之1-開班數'!$A$7:$V$66,7,FALSE),0))</f>
        <v>0</v>
      </c>
      <c r="Z370" s="10">
        <f>IF(N370="",0,IF(K370=1,VLOOKUP(N370,'附件一之1-開班數'!$A$7:$V$66,7,FALSE),0))</f>
        <v>0</v>
      </c>
      <c r="AA370" s="10">
        <f>IF(O370="",0,IF(K370=1,VLOOKUP(O370,'附件一之1-開班數'!$A$7:$V$66,7,FALSE),0))</f>
        <v>0</v>
      </c>
      <c r="AB370" s="10">
        <f>IF(P370="",0,IF(K370=1,VLOOKUP(P370,'附件一之1-開班數'!$A$7:$V$66,7,FALSE),0))</f>
        <v>0</v>
      </c>
      <c r="AC370" s="10">
        <f>IF(Q370="",0,IF(K370=1,VLOOKUP(Q370,'附件一之1-開班數'!$A$7:$V$66,7,FALSE),0))</f>
        <v>0</v>
      </c>
    </row>
    <row r="371" spans="1:29" x14ac:dyDescent="0.3">
      <c r="A371" s="128" t="str">
        <f t="shared" si="36"/>
        <v/>
      </c>
      <c r="B371" s="14"/>
      <c r="C371" s="14"/>
      <c r="D371" s="14"/>
      <c r="E371" s="14"/>
      <c r="F371" s="166"/>
      <c r="G371" s="173"/>
      <c r="H371" s="14"/>
      <c r="I371" s="14"/>
      <c r="J371" s="14"/>
      <c r="K371" s="166"/>
      <c r="L371" s="175"/>
      <c r="M371" s="171"/>
      <c r="N371" s="92"/>
      <c r="O371" s="92"/>
      <c r="P371" s="92"/>
      <c r="Q371" s="172"/>
      <c r="R371" s="176" t="str">
        <f>IFERROR(IF(COUNTIF(M371:Q371,M371)+COUNTIF(M371:Q371,N371)+COUNTIF(M371:Q371,O371)+COUNTIF(M371:Q371,P371)+COUNTIF(M371:Q371,Q371)-COUNT(M371:Q371)&lt;&gt;0,"學生班級重複",IF(COUNT(M371:Q371)=1,VLOOKUP(M371,'附件一之1-開班數'!$A$7:$B$66,2,0),IF(COUNT(M371:Q371)=2,VLOOKUP(M371,'附件一之1-開班數'!$A$7:$B$66,2,0)&amp;"、"&amp;VLOOKUP(N371,'附件一之1-開班數'!$A$7:$B$66,2,0),IF(COUNT(M371:Q371)=3,VLOOKUP(M371,'附件一之1-開班數'!$A$7:$B$66,2,0)&amp;"、"&amp;VLOOKUP(N371,'附件一之1-開班數'!$A$7:$B$66,2,0)&amp;"、"&amp;VLOOKUP(O371,'附件一之1-開班數'!$A$7:$B$66,2,0),IF(COUNT(M371:Q371)=4,VLOOKUP(M371,'附件一之1-開班數'!$A$7:$B$66,2,0)&amp;"、"&amp;VLOOKUP(N371,'附件一之1-開班數'!$A$7:$B$66,2,0)&amp;"、"&amp;VLOOKUP(O371,'附件一之1-開班數'!$A$7:$B$66,2,0)&amp;"、"&amp;VLOOKUP(P371,'附件一之1-開班數'!$A$7:$B$66,2,0),IF(COUNT(M371:Q371)=5,VLOOKUP(M371,'附件一之1-開班數'!$A$7:$B$66,2,0)&amp;"、"&amp;VLOOKUP(N371,'附件一之1-開班數'!$A$7:$B$66,2,0)&amp;"、"&amp;VLOOKUP(O371,'附件一之1-開班數'!$A$7:$B$66,2,0)&amp;"、"&amp;VLOOKUP(P371,'附件一之1-開班數'!$A$7:$B$66,2,0)&amp;"、"&amp;VLOOKUP(Q371,'附件一之1-開班數'!$A$7:$B$66,2,0),IF(D371="","","學生無班級"))))))),"有班級不存在,或跳格輸入")</f>
        <v/>
      </c>
      <c r="S371" s="10">
        <f t="shared" si="37"/>
        <v>1</v>
      </c>
      <c r="T371" s="10">
        <f t="shared" si="38"/>
        <v>1</v>
      </c>
      <c r="U371" s="10">
        <f t="shared" si="39"/>
        <v>1</v>
      </c>
      <c r="V371" s="10">
        <f t="shared" si="40"/>
        <v>1</v>
      </c>
      <c r="W371" s="10">
        <f t="shared" si="41"/>
        <v>3</v>
      </c>
      <c r="X371" s="10">
        <f t="shared" si="42"/>
        <v>3</v>
      </c>
      <c r="Y371" s="10">
        <f>IF(M371="",0,IF(K371=1,VLOOKUP(M371,'附件一之1-開班數'!$A$7:$V$66,7,FALSE),0))</f>
        <v>0</v>
      </c>
      <c r="Z371" s="10">
        <f>IF(N371="",0,IF(K371=1,VLOOKUP(N371,'附件一之1-開班數'!$A$7:$V$66,7,FALSE),0))</f>
        <v>0</v>
      </c>
      <c r="AA371" s="10">
        <f>IF(O371="",0,IF(K371=1,VLOOKUP(O371,'附件一之1-開班數'!$A$7:$V$66,7,FALSE),0))</f>
        <v>0</v>
      </c>
      <c r="AB371" s="10">
        <f>IF(P371="",0,IF(K371=1,VLOOKUP(P371,'附件一之1-開班數'!$A$7:$V$66,7,FALSE),0))</f>
        <v>0</v>
      </c>
      <c r="AC371" s="10">
        <f>IF(Q371="",0,IF(K371=1,VLOOKUP(Q371,'附件一之1-開班數'!$A$7:$V$66,7,FALSE),0))</f>
        <v>0</v>
      </c>
    </row>
    <row r="372" spans="1:29" x14ac:dyDescent="0.3">
      <c r="A372" s="128" t="str">
        <f t="shared" si="36"/>
        <v/>
      </c>
      <c r="B372" s="14"/>
      <c r="C372" s="14"/>
      <c r="D372" s="14"/>
      <c r="E372" s="14"/>
      <c r="F372" s="166"/>
      <c r="G372" s="173"/>
      <c r="H372" s="14"/>
      <c r="I372" s="14"/>
      <c r="J372" s="14"/>
      <c r="K372" s="166"/>
      <c r="L372" s="175"/>
      <c r="M372" s="171"/>
      <c r="N372" s="92"/>
      <c r="O372" s="92"/>
      <c r="P372" s="92"/>
      <c r="Q372" s="172"/>
      <c r="R372" s="176" t="str">
        <f>IFERROR(IF(COUNTIF(M372:Q372,M372)+COUNTIF(M372:Q372,N372)+COUNTIF(M372:Q372,O372)+COUNTIF(M372:Q372,P372)+COUNTIF(M372:Q372,Q372)-COUNT(M372:Q372)&lt;&gt;0,"學生班級重複",IF(COUNT(M372:Q372)=1,VLOOKUP(M372,'附件一之1-開班數'!$A$7:$B$66,2,0),IF(COUNT(M372:Q372)=2,VLOOKUP(M372,'附件一之1-開班數'!$A$7:$B$66,2,0)&amp;"、"&amp;VLOOKUP(N372,'附件一之1-開班數'!$A$7:$B$66,2,0),IF(COUNT(M372:Q372)=3,VLOOKUP(M372,'附件一之1-開班數'!$A$7:$B$66,2,0)&amp;"、"&amp;VLOOKUP(N372,'附件一之1-開班數'!$A$7:$B$66,2,0)&amp;"、"&amp;VLOOKUP(O372,'附件一之1-開班數'!$A$7:$B$66,2,0),IF(COUNT(M372:Q372)=4,VLOOKUP(M372,'附件一之1-開班數'!$A$7:$B$66,2,0)&amp;"、"&amp;VLOOKUP(N372,'附件一之1-開班數'!$A$7:$B$66,2,0)&amp;"、"&amp;VLOOKUP(O372,'附件一之1-開班數'!$A$7:$B$66,2,0)&amp;"、"&amp;VLOOKUP(P372,'附件一之1-開班數'!$A$7:$B$66,2,0),IF(COUNT(M372:Q372)=5,VLOOKUP(M372,'附件一之1-開班數'!$A$7:$B$66,2,0)&amp;"、"&amp;VLOOKUP(N372,'附件一之1-開班數'!$A$7:$B$66,2,0)&amp;"、"&amp;VLOOKUP(O372,'附件一之1-開班數'!$A$7:$B$66,2,0)&amp;"、"&amp;VLOOKUP(P372,'附件一之1-開班數'!$A$7:$B$66,2,0)&amp;"、"&amp;VLOOKUP(Q372,'附件一之1-開班數'!$A$7:$B$66,2,0),IF(D372="","","學生無班級"))))))),"有班級不存在,或跳格輸入")</f>
        <v/>
      </c>
      <c r="S372" s="10">
        <f t="shared" si="37"/>
        <v>1</v>
      </c>
      <c r="T372" s="10">
        <f t="shared" si="38"/>
        <v>1</v>
      </c>
      <c r="U372" s="10">
        <f t="shared" si="39"/>
        <v>1</v>
      </c>
      <c r="V372" s="10">
        <f t="shared" si="40"/>
        <v>1</v>
      </c>
      <c r="W372" s="10">
        <f t="shared" si="41"/>
        <v>3</v>
      </c>
      <c r="X372" s="10">
        <f t="shared" si="42"/>
        <v>3</v>
      </c>
      <c r="Y372" s="10">
        <f>IF(M372="",0,IF(K372=1,VLOOKUP(M372,'附件一之1-開班數'!$A$7:$V$66,7,FALSE),0))</f>
        <v>0</v>
      </c>
      <c r="Z372" s="10">
        <f>IF(N372="",0,IF(K372=1,VLOOKUP(N372,'附件一之1-開班數'!$A$7:$V$66,7,FALSE),0))</f>
        <v>0</v>
      </c>
      <c r="AA372" s="10">
        <f>IF(O372="",0,IF(K372=1,VLOOKUP(O372,'附件一之1-開班數'!$A$7:$V$66,7,FALSE),0))</f>
        <v>0</v>
      </c>
      <c r="AB372" s="10">
        <f>IF(P372="",0,IF(K372=1,VLOOKUP(P372,'附件一之1-開班數'!$A$7:$V$66,7,FALSE),0))</f>
        <v>0</v>
      </c>
      <c r="AC372" s="10">
        <f>IF(Q372="",0,IF(K372=1,VLOOKUP(Q372,'附件一之1-開班數'!$A$7:$V$66,7,FALSE),0))</f>
        <v>0</v>
      </c>
    </row>
    <row r="373" spans="1:29" x14ac:dyDescent="0.3">
      <c r="A373" s="128" t="str">
        <f t="shared" si="36"/>
        <v/>
      </c>
      <c r="B373" s="14"/>
      <c r="C373" s="14"/>
      <c r="D373" s="14"/>
      <c r="E373" s="14"/>
      <c r="F373" s="166"/>
      <c r="G373" s="173"/>
      <c r="H373" s="14"/>
      <c r="I373" s="14"/>
      <c r="J373" s="14"/>
      <c r="K373" s="166"/>
      <c r="L373" s="175"/>
      <c r="M373" s="171"/>
      <c r="N373" s="92"/>
      <c r="O373" s="92"/>
      <c r="P373" s="92"/>
      <c r="Q373" s="172"/>
      <c r="R373" s="176" t="str">
        <f>IFERROR(IF(COUNTIF(M373:Q373,M373)+COUNTIF(M373:Q373,N373)+COUNTIF(M373:Q373,O373)+COUNTIF(M373:Q373,P373)+COUNTIF(M373:Q373,Q373)-COUNT(M373:Q373)&lt;&gt;0,"學生班級重複",IF(COUNT(M373:Q373)=1,VLOOKUP(M373,'附件一之1-開班數'!$A$7:$B$66,2,0),IF(COUNT(M373:Q373)=2,VLOOKUP(M373,'附件一之1-開班數'!$A$7:$B$66,2,0)&amp;"、"&amp;VLOOKUP(N373,'附件一之1-開班數'!$A$7:$B$66,2,0),IF(COUNT(M373:Q373)=3,VLOOKUP(M373,'附件一之1-開班數'!$A$7:$B$66,2,0)&amp;"、"&amp;VLOOKUP(N373,'附件一之1-開班數'!$A$7:$B$66,2,0)&amp;"、"&amp;VLOOKUP(O373,'附件一之1-開班數'!$A$7:$B$66,2,0),IF(COUNT(M373:Q373)=4,VLOOKUP(M373,'附件一之1-開班數'!$A$7:$B$66,2,0)&amp;"、"&amp;VLOOKUP(N373,'附件一之1-開班數'!$A$7:$B$66,2,0)&amp;"、"&amp;VLOOKUP(O373,'附件一之1-開班數'!$A$7:$B$66,2,0)&amp;"、"&amp;VLOOKUP(P373,'附件一之1-開班數'!$A$7:$B$66,2,0),IF(COUNT(M373:Q373)=5,VLOOKUP(M373,'附件一之1-開班數'!$A$7:$B$66,2,0)&amp;"、"&amp;VLOOKUP(N373,'附件一之1-開班數'!$A$7:$B$66,2,0)&amp;"、"&amp;VLOOKUP(O373,'附件一之1-開班數'!$A$7:$B$66,2,0)&amp;"、"&amp;VLOOKUP(P373,'附件一之1-開班數'!$A$7:$B$66,2,0)&amp;"、"&amp;VLOOKUP(Q373,'附件一之1-開班數'!$A$7:$B$66,2,0),IF(D373="","","學生無班級"))))))),"有班級不存在,或跳格輸入")</f>
        <v/>
      </c>
      <c r="S373" s="10">
        <f t="shared" si="37"/>
        <v>1</v>
      </c>
      <c r="T373" s="10">
        <f t="shared" si="38"/>
        <v>1</v>
      </c>
      <c r="U373" s="10">
        <f t="shared" si="39"/>
        <v>1</v>
      </c>
      <c r="V373" s="10">
        <f t="shared" si="40"/>
        <v>1</v>
      </c>
      <c r="W373" s="10">
        <f t="shared" si="41"/>
        <v>3</v>
      </c>
      <c r="X373" s="10">
        <f t="shared" si="42"/>
        <v>3</v>
      </c>
      <c r="Y373" s="10">
        <f>IF(M373="",0,IF(K373=1,VLOOKUP(M373,'附件一之1-開班數'!$A$7:$V$66,7,FALSE),0))</f>
        <v>0</v>
      </c>
      <c r="Z373" s="10">
        <f>IF(N373="",0,IF(K373=1,VLOOKUP(N373,'附件一之1-開班數'!$A$7:$V$66,7,FALSE),0))</f>
        <v>0</v>
      </c>
      <c r="AA373" s="10">
        <f>IF(O373="",0,IF(K373=1,VLOOKUP(O373,'附件一之1-開班數'!$A$7:$V$66,7,FALSE),0))</f>
        <v>0</v>
      </c>
      <c r="AB373" s="10">
        <f>IF(P373="",0,IF(K373=1,VLOOKUP(P373,'附件一之1-開班數'!$A$7:$V$66,7,FALSE),0))</f>
        <v>0</v>
      </c>
      <c r="AC373" s="10">
        <f>IF(Q373="",0,IF(K373=1,VLOOKUP(Q373,'附件一之1-開班數'!$A$7:$V$66,7,FALSE),0))</f>
        <v>0</v>
      </c>
    </row>
    <row r="374" spans="1:29" x14ac:dyDescent="0.3">
      <c r="A374" s="128" t="str">
        <f t="shared" si="36"/>
        <v/>
      </c>
      <c r="B374" s="14"/>
      <c r="C374" s="14"/>
      <c r="D374" s="14"/>
      <c r="E374" s="14"/>
      <c r="F374" s="166"/>
      <c r="G374" s="173"/>
      <c r="H374" s="14"/>
      <c r="I374" s="14"/>
      <c r="J374" s="14"/>
      <c r="K374" s="166"/>
      <c r="L374" s="175"/>
      <c r="M374" s="171"/>
      <c r="N374" s="92"/>
      <c r="O374" s="92"/>
      <c r="P374" s="92"/>
      <c r="Q374" s="172"/>
      <c r="R374" s="176" t="str">
        <f>IFERROR(IF(COUNTIF(M374:Q374,M374)+COUNTIF(M374:Q374,N374)+COUNTIF(M374:Q374,O374)+COUNTIF(M374:Q374,P374)+COUNTIF(M374:Q374,Q374)-COUNT(M374:Q374)&lt;&gt;0,"學生班級重複",IF(COUNT(M374:Q374)=1,VLOOKUP(M374,'附件一之1-開班數'!$A$7:$B$66,2,0),IF(COUNT(M374:Q374)=2,VLOOKUP(M374,'附件一之1-開班數'!$A$7:$B$66,2,0)&amp;"、"&amp;VLOOKUP(N374,'附件一之1-開班數'!$A$7:$B$66,2,0),IF(COUNT(M374:Q374)=3,VLOOKUP(M374,'附件一之1-開班數'!$A$7:$B$66,2,0)&amp;"、"&amp;VLOOKUP(N374,'附件一之1-開班數'!$A$7:$B$66,2,0)&amp;"、"&amp;VLOOKUP(O374,'附件一之1-開班數'!$A$7:$B$66,2,0),IF(COUNT(M374:Q374)=4,VLOOKUP(M374,'附件一之1-開班數'!$A$7:$B$66,2,0)&amp;"、"&amp;VLOOKUP(N374,'附件一之1-開班數'!$A$7:$B$66,2,0)&amp;"、"&amp;VLOOKUP(O374,'附件一之1-開班數'!$A$7:$B$66,2,0)&amp;"、"&amp;VLOOKUP(P374,'附件一之1-開班數'!$A$7:$B$66,2,0),IF(COUNT(M374:Q374)=5,VLOOKUP(M374,'附件一之1-開班數'!$A$7:$B$66,2,0)&amp;"、"&amp;VLOOKUP(N374,'附件一之1-開班數'!$A$7:$B$66,2,0)&amp;"、"&amp;VLOOKUP(O374,'附件一之1-開班數'!$A$7:$B$66,2,0)&amp;"、"&amp;VLOOKUP(P374,'附件一之1-開班數'!$A$7:$B$66,2,0)&amp;"、"&amp;VLOOKUP(Q374,'附件一之1-開班數'!$A$7:$B$66,2,0),IF(D374="","","學生無班級"))))))),"有班級不存在,或跳格輸入")</f>
        <v/>
      </c>
      <c r="S374" s="10">
        <f t="shared" si="37"/>
        <v>1</v>
      </c>
      <c r="T374" s="10">
        <f t="shared" si="38"/>
        <v>1</v>
      </c>
      <c r="U374" s="10">
        <f t="shared" si="39"/>
        <v>1</v>
      </c>
      <c r="V374" s="10">
        <f t="shared" si="40"/>
        <v>1</v>
      </c>
      <c r="W374" s="10">
        <f t="shared" si="41"/>
        <v>3</v>
      </c>
      <c r="X374" s="10">
        <f t="shared" si="42"/>
        <v>3</v>
      </c>
      <c r="Y374" s="10">
        <f>IF(M374="",0,IF(K374=1,VLOOKUP(M374,'附件一之1-開班數'!$A$7:$V$66,7,FALSE),0))</f>
        <v>0</v>
      </c>
      <c r="Z374" s="10">
        <f>IF(N374="",0,IF(K374=1,VLOOKUP(N374,'附件一之1-開班數'!$A$7:$V$66,7,FALSE),0))</f>
        <v>0</v>
      </c>
      <c r="AA374" s="10">
        <f>IF(O374="",0,IF(K374=1,VLOOKUP(O374,'附件一之1-開班數'!$A$7:$V$66,7,FALSE),0))</f>
        <v>0</v>
      </c>
      <c r="AB374" s="10">
        <f>IF(P374="",0,IF(K374=1,VLOOKUP(P374,'附件一之1-開班數'!$A$7:$V$66,7,FALSE),0))</f>
        <v>0</v>
      </c>
      <c r="AC374" s="10">
        <f>IF(Q374="",0,IF(K374=1,VLOOKUP(Q374,'附件一之1-開班數'!$A$7:$V$66,7,FALSE),0))</f>
        <v>0</v>
      </c>
    </row>
    <row r="375" spans="1:29" x14ac:dyDescent="0.3">
      <c r="A375" s="128" t="str">
        <f t="shared" si="36"/>
        <v/>
      </c>
      <c r="B375" s="14"/>
      <c r="C375" s="14"/>
      <c r="D375" s="14"/>
      <c r="E375" s="14"/>
      <c r="F375" s="166"/>
      <c r="G375" s="173"/>
      <c r="H375" s="14"/>
      <c r="I375" s="14"/>
      <c r="J375" s="14"/>
      <c r="K375" s="166"/>
      <c r="L375" s="175"/>
      <c r="M375" s="171"/>
      <c r="N375" s="92"/>
      <c r="O375" s="92"/>
      <c r="P375" s="92"/>
      <c r="Q375" s="172"/>
      <c r="R375" s="176" t="str">
        <f>IFERROR(IF(COUNTIF(M375:Q375,M375)+COUNTIF(M375:Q375,N375)+COUNTIF(M375:Q375,O375)+COUNTIF(M375:Q375,P375)+COUNTIF(M375:Q375,Q375)-COUNT(M375:Q375)&lt;&gt;0,"學生班級重複",IF(COUNT(M375:Q375)=1,VLOOKUP(M375,'附件一之1-開班數'!$A$7:$B$66,2,0),IF(COUNT(M375:Q375)=2,VLOOKUP(M375,'附件一之1-開班數'!$A$7:$B$66,2,0)&amp;"、"&amp;VLOOKUP(N375,'附件一之1-開班數'!$A$7:$B$66,2,0),IF(COUNT(M375:Q375)=3,VLOOKUP(M375,'附件一之1-開班數'!$A$7:$B$66,2,0)&amp;"、"&amp;VLOOKUP(N375,'附件一之1-開班數'!$A$7:$B$66,2,0)&amp;"、"&amp;VLOOKUP(O375,'附件一之1-開班數'!$A$7:$B$66,2,0),IF(COUNT(M375:Q375)=4,VLOOKUP(M375,'附件一之1-開班數'!$A$7:$B$66,2,0)&amp;"、"&amp;VLOOKUP(N375,'附件一之1-開班數'!$A$7:$B$66,2,0)&amp;"、"&amp;VLOOKUP(O375,'附件一之1-開班數'!$A$7:$B$66,2,0)&amp;"、"&amp;VLOOKUP(P375,'附件一之1-開班數'!$A$7:$B$66,2,0),IF(COUNT(M375:Q375)=5,VLOOKUP(M375,'附件一之1-開班數'!$A$7:$B$66,2,0)&amp;"、"&amp;VLOOKUP(N375,'附件一之1-開班數'!$A$7:$B$66,2,0)&amp;"、"&amp;VLOOKUP(O375,'附件一之1-開班數'!$A$7:$B$66,2,0)&amp;"、"&amp;VLOOKUP(P375,'附件一之1-開班數'!$A$7:$B$66,2,0)&amp;"、"&amp;VLOOKUP(Q375,'附件一之1-開班數'!$A$7:$B$66,2,0),IF(D375="","","學生無班級"))))))),"有班級不存在,或跳格輸入")</f>
        <v/>
      </c>
      <c r="S375" s="10">
        <f t="shared" si="37"/>
        <v>1</v>
      </c>
      <c r="T375" s="10">
        <f t="shared" si="38"/>
        <v>1</v>
      </c>
      <c r="U375" s="10">
        <f t="shared" si="39"/>
        <v>1</v>
      </c>
      <c r="V375" s="10">
        <f t="shared" si="40"/>
        <v>1</v>
      </c>
      <c r="W375" s="10">
        <f t="shared" si="41"/>
        <v>3</v>
      </c>
      <c r="X375" s="10">
        <f t="shared" si="42"/>
        <v>3</v>
      </c>
      <c r="Y375" s="10">
        <f>IF(M375="",0,IF(K375=1,VLOOKUP(M375,'附件一之1-開班數'!$A$7:$V$66,7,FALSE),0))</f>
        <v>0</v>
      </c>
      <c r="Z375" s="10">
        <f>IF(N375="",0,IF(K375=1,VLOOKUP(N375,'附件一之1-開班數'!$A$7:$V$66,7,FALSE),0))</f>
        <v>0</v>
      </c>
      <c r="AA375" s="10">
        <f>IF(O375="",0,IF(K375=1,VLOOKUP(O375,'附件一之1-開班數'!$A$7:$V$66,7,FALSE),0))</f>
        <v>0</v>
      </c>
      <c r="AB375" s="10">
        <f>IF(P375="",0,IF(K375=1,VLOOKUP(P375,'附件一之1-開班數'!$A$7:$V$66,7,FALSE),0))</f>
        <v>0</v>
      </c>
      <c r="AC375" s="10">
        <f>IF(Q375="",0,IF(K375=1,VLOOKUP(Q375,'附件一之1-開班數'!$A$7:$V$66,7,FALSE),0))</f>
        <v>0</v>
      </c>
    </row>
    <row r="376" spans="1:29" x14ac:dyDescent="0.3">
      <c r="A376" s="128" t="str">
        <f t="shared" si="36"/>
        <v/>
      </c>
      <c r="B376" s="14"/>
      <c r="C376" s="14"/>
      <c r="D376" s="14"/>
      <c r="E376" s="14"/>
      <c r="F376" s="166"/>
      <c r="G376" s="173"/>
      <c r="H376" s="14"/>
      <c r="I376" s="14"/>
      <c r="J376" s="14"/>
      <c r="K376" s="166"/>
      <c r="L376" s="175"/>
      <c r="M376" s="171"/>
      <c r="N376" s="92"/>
      <c r="O376" s="92"/>
      <c r="P376" s="92"/>
      <c r="Q376" s="172"/>
      <c r="R376" s="176" t="str">
        <f>IFERROR(IF(COUNTIF(M376:Q376,M376)+COUNTIF(M376:Q376,N376)+COUNTIF(M376:Q376,O376)+COUNTIF(M376:Q376,P376)+COUNTIF(M376:Q376,Q376)-COUNT(M376:Q376)&lt;&gt;0,"學生班級重複",IF(COUNT(M376:Q376)=1,VLOOKUP(M376,'附件一之1-開班數'!$A$7:$B$66,2,0),IF(COUNT(M376:Q376)=2,VLOOKUP(M376,'附件一之1-開班數'!$A$7:$B$66,2,0)&amp;"、"&amp;VLOOKUP(N376,'附件一之1-開班數'!$A$7:$B$66,2,0),IF(COUNT(M376:Q376)=3,VLOOKUP(M376,'附件一之1-開班數'!$A$7:$B$66,2,0)&amp;"、"&amp;VLOOKUP(N376,'附件一之1-開班數'!$A$7:$B$66,2,0)&amp;"、"&amp;VLOOKUP(O376,'附件一之1-開班數'!$A$7:$B$66,2,0),IF(COUNT(M376:Q376)=4,VLOOKUP(M376,'附件一之1-開班數'!$A$7:$B$66,2,0)&amp;"、"&amp;VLOOKUP(N376,'附件一之1-開班數'!$A$7:$B$66,2,0)&amp;"、"&amp;VLOOKUP(O376,'附件一之1-開班數'!$A$7:$B$66,2,0)&amp;"、"&amp;VLOOKUP(P376,'附件一之1-開班數'!$A$7:$B$66,2,0),IF(COUNT(M376:Q376)=5,VLOOKUP(M376,'附件一之1-開班數'!$A$7:$B$66,2,0)&amp;"、"&amp;VLOOKUP(N376,'附件一之1-開班數'!$A$7:$B$66,2,0)&amp;"、"&amp;VLOOKUP(O376,'附件一之1-開班數'!$A$7:$B$66,2,0)&amp;"、"&amp;VLOOKUP(P376,'附件一之1-開班數'!$A$7:$B$66,2,0)&amp;"、"&amp;VLOOKUP(Q376,'附件一之1-開班數'!$A$7:$B$66,2,0),IF(D376="","","學生無班級"))))))),"有班級不存在,或跳格輸入")</f>
        <v/>
      </c>
      <c r="S376" s="10">
        <f t="shared" si="37"/>
        <v>1</v>
      </c>
      <c r="T376" s="10">
        <f t="shared" si="38"/>
        <v>1</v>
      </c>
      <c r="U376" s="10">
        <f t="shared" si="39"/>
        <v>1</v>
      </c>
      <c r="V376" s="10">
        <f t="shared" si="40"/>
        <v>1</v>
      </c>
      <c r="W376" s="10">
        <f t="shared" si="41"/>
        <v>3</v>
      </c>
      <c r="X376" s="10">
        <f t="shared" si="42"/>
        <v>3</v>
      </c>
      <c r="Y376" s="10">
        <f>IF(M376="",0,IF(K376=1,VLOOKUP(M376,'附件一之1-開班數'!$A$7:$V$66,7,FALSE),0))</f>
        <v>0</v>
      </c>
      <c r="Z376" s="10">
        <f>IF(N376="",0,IF(K376=1,VLOOKUP(N376,'附件一之1-開班數'!$A$7:$V$66,7,FALSE),0))</f>
        <v>0</v>
      </c>
      <c r="AA376" s="10">
        <f>IF(O376="",0,IF(K376=1,VLOOKUP(O376,'附件一之1-開班數'!$A$7:$V$66,7,FALSE),0))</f>
        <v>0</v>
      </c>
      <c r="AB376" s="10">
        <f>IF(P376="",0,IF(K376=1,VLOOKUP(P376,'附件一之1-開班數'!$A$7:$V$66,7,FALSE),0))</f>
        <v>0</v>
      </c>
      <c r="AC376" s="10">
        <f>IF(Q376="",0,IF(K376=1,VLOOKUP(Q376,'附件一之1-開班數'!$A$7:$V$66,7,FALSE),0))</f>
        <v>0</v>
      </c>
    </row>
    <row r="377" spans="1:29" x14ac:dyDescent="0.3">
      <c r="A377" s="128" t="str">
        <f t="shared" si="36"/>
        <v/>
      </c>
      <c r="B377" s="14"/>
      <c r="C377" s="14"/>
      <c r="D377" s="14"/>
      <c r="E377" s="14"/>
      <c r="F377" s="166"/>
      <c r="G377" s="173"/>
      <c r="H377" s="14"/>
      <c r="I377" s="14"/>
      <c r="J377" s="14"/>
      <c r="K377" s="166"/>
      <c r="L377" s="175"/>
      <c r="M377" s="171"/>
      <c r="N377" s="92"/>
      <c r="O377" s="92"/>
      <c r="P377" s="92"/>
      <c r="Q377" s="172"/>
      <c r="R377" s="176" t="str">
        <f>IFERROR(IF(COUNTIF(M377:Q377,M377)+COUNTIF(M377:Q377,N377)+COUNTIF(M377:Q377,O377)+COUNTIF(M377:Q377,P377)+COUNTIF(M377:Q377,Q377)-COUNT(M377:Q377)&lt;&gt;0,"學生班級重複",IF(COUNT(M377:Q377)=1,VLOOKUP(M377,'附件一之1-開班數'!$A$7:$B$66,2,0),IF(COUNT(M377:Q377)=2,VLOOKUP(M377,'附件一之1-開班數'!$A$7:$B$66,2,0)&amp;"、"&amp;VLOOKUP(N377,'附件一之1-開班數'!$A$7:$B$66,2,0),IF(COUNT(M377:Q377)=3,VLOOKUP(M377,'附件一之1-開班數'!$A$7:$B$66,2,0)&amp;"、"&amp;VLOOKUP(N377,'附件一之1-開班數'!$A$7:$B$66,2,0)&amp;"、"&amp;VLOOKUP(O377,'附件一之1-開班數'!$A$7:$B$66,2,0),IF(COUNT(M377:Q377)=4,VLOOKUP(M377,'附件一之1-開班數'!$A$7:$B$66,2,0)&amp;"、"&amp;VLOOKUP(N377,'附件一之1-開班數'!$A$7:$B$66,2,0)&amp;"、"&amp;VLOOKUP(O377,'附件一之1-開班數'!$A$7:$B$66,2,0)&amp;"、"&amp;VLOOKUP(P377,'附件一之1-開班數'!$A$7:$B$66,2,0),IF(COUNT(M377:Q377)=5,VLOOKUP(M377,'附件一之1-開班數'!$A$7:$B$66,2,0)&amp;"、"&amp;VLOOKUP(N377,'附件一之1-開班數'!$A$7:$B$66,2,0)&amp;"、"&amp;VLOOKUP(O377,'附件一之1-開班數'!$A$7:$B$66,2,0)&amp;"、"&amp;VLOOKUP(P377,'附件一之1-開班數'!$A$7:$B$66,2,0)&amp;"、"&amp;VLOOKUP(Q377,'附件一之1-開班數'!$A$7:$B$66,2,0),IF(D377="","","學生無班級"))))))),"有班級不存在,或跳格輸入")</f>
        <v/>
      </c>
      <c r="S377" s="10">
        <f t="shared" si="37"/>
        <v>1</v>
      </c>
      <c r="T377" s="10">
        <f t="shared" si="38"/>
        <v>1</v>
      </c>
      <c r="U377" s="10">
        <f t="shared" si="39"/>
        <v>1</v>
      </c>
      <c r="V377" s="10">
        <f t="shared" si="40"/>
        <v>1</v>
      </c>
      <c r="W377" s="10">
        <f t="shared" si="41"/>
        <v>3</v>
      </c>
      <c r="X377" s="10">
        <f t="shared" si="42"/>
        <v>3</v>
      </c>
      <c r="Y377" s="10">
        <f>IF(M377="",0,IF(K377=1,VLOOKUP(M377,'附件一之1-開班數'!$A$7:$V$66,7,FALSE),0))</f>
        <v>0</v>
      </c>
      <c r="Z377" s="10">
        <f>IF(N377="",0,IF(K377=1,VLOOKUP(N377,'附件一之1-開班數'!$A$7:$V$66,7,FALSE),0))</f>
        <v>0</v>
      </c>
      <c r="AA377" s="10">
        <f>IF(O377="",0,IF(K377=1,VLOOKUP(O377,'附件一之1-開班數'!$A$7:$V$66,7,FALSE),0))</f>
        <v>0</v>
      </c>
      <c r="AB377" s="10">
        <f>IF(P377="",0,IF(K377=1,VLOOKUP(P377,'附件一之1-開班數'!$A$7:$V$66,7,FALSE),0))</f>
        <v>0</v>
      </c>
      <c r="AC377" s="10">
        <f>IF(Q377="",0,IF(K377=1,VLOOKUP(Q377,'附件一之1-開班數'!$A$7:$V$66,7,FALSE),0))</f>
        <v>0</v>
      </c>
    </row>
    <row r="378" spans="1:29" x14ac:dyDescent="0.3">
      <c r="A378" s="128" t="str">
        <f t="shared" si="36"/>
        <v/>
      </c>
      <c r="B378" s="14"/>
      <c r="C378" s="14"/>
      <c r="D378" s="14"/>
      <c r="E378" s="14"/>
      <c r="F378" s="166"/>
      <c r="G378" s="173"/>
      <c r="H378" s="14"/>
      <c r="I378" s="14"/>
      <c r="J378" s="14"/>
      <c r="K378" s="166"/>
      <c r="L378" s="175"/>
      <c r="M378" s="171"/>
      <c r="N378" s="92"/>
      <c r="O378" s="92"/>
      <c r="P378" s="92"/>
      <c r="Q378" s="172"/>
      <c r="R378" s="176" t="str">
        <f>IFERROR(IF(COUNTIF(M378:Q378,M378)+COUNTIF(M378:Q378,N378)+COUNTIF(M378:Q378,O378)+COUNTIF(M378:Q378,P378)+COUNTIF(M378:Q378,Q378)-COUNT(M378:Q378)&lt;&gt;0,"學生班級重複",IF(COUNT(M378:Q378)=1,VLOOKUP(M378,'附件一之1-開班數'!$A$7:$B$66,2,0),IF(COUNT(M378:Q378)=2,VLOOKUP(M378,'附件一之1-開班數'!$A$7:$B$66,2,0)&amp;"、"&amp;VLOOKUP(N378,'附件一之1-開班數'!$A$7:$B$66,2,0),IF(COUNT(M378:Q378)=3,VLOOKUP(M378,'附件一之1-開班數'!$A$7:$B$66,2,0)&amp;"、"&amp;VLOOKUP(N378,'附件一之1-開班數'!$A$7:$B$66,2,0)&amp;"、"&amp;VLOOKUP(O378,'附件一之1-開班數'!$A$7:$B$66,2,0),IF(COUNT(M378:Q378)=4,VLOOKUP(M378,'附件一之1-開班數'!$A$7:$B$66,2,0)&amp;"、"&amp;VLOOKUP(N378,'附件一之1-開班數'!$A$7:$B$66,2,0)&amp;"、"&amp;VLOOKUP(O378,'附件一之1-開班數'!$A$7:$B$66,2,0)&amp;"、"&amp;VLOOKUP(P378,'附件一之1-開班數'!$A$7:$B$66,2,0),IF(COUNT(M378:Q378)=5,VLOOKUP(M378,'附件一之1-開班數'!$A$7:$B$66,2,0)&amp;"、"&amp;VLOOKUP(N378,'附件一之1-開班數'!$A$7:$B$66,2,0)&amp;"、"&amp;VLOOKUP(O378,'附件一之1-開班數'!$A$7:$B$66,2,0)&amp;"、"&amp;VLOOKUP(P378,'附件一之1-開班數'!$A$7:$B$66,2,0)&amp;"、"&amp;VLOOKUP(Q378,'附件一之1-開班數'!$A$7:$B$66,2,0),IF(D378="","","學生無班級"))))))),"有班級不存在,或跳格輸入")</f>
        <v/>
      </c>
      <c r="S378" s="10">
        <f t="shared" si="37"/>
        <v>1</v>
      </c>
      <c r="T378" s="10">
        <f t="shared" si="38"/>
        <v>1</v>
      </c>
      <c r="U378" s="10">
        <f t="shared" si="39"/>
        <v>1</v>
      </c>
      <c r="V378" s="10">
        <f t="shared" si="40"/>
        <v>1</v>
      </c>
      <c r="W378" s="10">
        <f t="shared" si="41"/>
        <v>3</v>
      </c>
      <c r="X378" s="10">
        <f t="shared" si="42"/>
        <v>3</v>
      </c>
      <c r="Y378" s="10">
        <f>IF(M378="",0,IF(K378=1,VLOOKUP(M378,'附件一之1-開班數'!$A$7:$V$66,7,FALSE),0))</f>
        <v>0</v>
      </c>
      <c r="Z378" s="10">
        <f>IF(N378="",0,IF(K378=1,VLOOKUP(N378,'附件一之1-開班數'!$A$7:$V$66,7,FALSE),0))</f>
        <v>0</v>
      </c>
      <c r="AA378" s="10">
        <f>IF(O378="",0,IF(K378=1,VLOOKUP(O378,'附件一之1-開班數'!$A$7:$V$66,7,FALSE),0))</f>
        <v>0</v>
      </c>
      <c r="AB378" s="10">
        <f>IF(P378="",0,IF(K378=1,VLOOKUP(P378,'附件一之1-開班數'!$A$7:$V$66,7,FALSE),0))</f>
        <v>0</v>
      </c>
      <c r="AC378" s="10">
        <f>IF(Q378="",0,IF(K378=1,VLOOKUP(Q378,'附件一之1-開班數'!$A$7:$V$66,7,FALSE),0))</f>
        <v>0</v>
      </c>
    </row>
    <row r="379" spans="1:29" x14ac:dyDescent="0.3">
      <c r="A379" s="128" t="str">
        <f t="shared" si="36"/>
        <v/>
      </c>
      <c r="B379" s="14"/>
      <c r="C379" s="14"/>
      <c r="D379" s="14"/>
      <c r="E379" s="14"/>
      <c r="F379" s="166"/>
      <c r="G379" s="173"/>
      <c r="H379" s="14"/>
      <c r="I379" s="14"/>
      <c r="J379" s="14"/>
      <c r="K379" s="166"/>
      <c r="L379" s="175"/>
      <c r="M379" s="171"/>
      <c r="N379" s="92"/>
      <c r="O379" s="92"/>
      <c r="P379" s="92"/>
      <c r="Q379" s="172"/>
      <c r="R379" s="176" t="str">
        <f>IFERROR(IF(COUNTIF(M379:Q379,M379)+COUNTIF(M379:Q379,N379)+COUNTIF(M379:Q379,O379)+COUNTIF(M379:Q379,P379)+COUNTIF(M379:Q379,Q379)-COUNT(M379:Q379)&lt;&gt;0,"學生班級重複",IF(COUNT(M379:Q379)=1,VLOOKUP(M379,'附件一之1-開班數'!$A$7:$B$66,2,0),IF(COUNT(M379:Q379)=2,VLOOKUP(M379,'附件一之1-開班數'!$A$7:$B$66,2,0)&amp;"、"&amp;VLOOKUP(N379,'附件一之1-開班數'!$A$7:$B$66,2,0),IF(COUNT(M379:Q379)=3,VLOOKUP(M379,'附件一之1-開班數'!$A$7:$B$66,2,0)&amp;"、"&amp;VLOOKUP(N379,'附件一之1-開班數'!$A$7:$B$66,2,0)&amp;"、"&amp;VLOOKUP(O379,'附件一之1-開班數'!$A$7:$B$66,2,0),IF(COUNT(M379:Q379)=4,VLOOKUP(M379,'附件一之1-開班數'!$A$7:$B$66,2,0)&amp;"、"&amp;VLOOKUP(N379,'附件一之1-開班數'!$A$7:$B$66,2,0)&amp;"、"&amp;VLOOKUP(O379,'附件一之1-開班數'!$A$7:$B$66,2,0)&amp;"、"&amp;VLOOKUP(P379,'附件一之1-開班數'!$A$7:$B$66,2,0),IF(COUNT(M379:Q379)=5,VLOOKUP(M379,'附件一之1-開班數'!$A$7:$B$66,2,0)&amp;"、"&amp;VLOOKUP(N379,'附件一之1-開班數'!$A$7:$B$66,2,0)&amp;"、"&amp;VLOOKUP(O379,'附件一之1-開班數'!$A$7:$B$66,2,0)&amp;"、"&amp;VLOOKUP(P379,'附件一之1-開班數'!$A$7:$B$66,2,0)&amp;"、"&amp;VLOOKUP(Q379,'附件一之1-開班數'!$A$7:$B$66,2,0),IF(D379="","","學生無班級"))))))),"有班級不存在,或跳格輸入")</f>
        <v/>
      </c>
      <c r="S379" s="10">
        <f t="shared" si="37"/>
        <v>1</v>
      </c>
      <c r="T379" s="10">
        <f t="shared" si="38"/>
        <v>1</v>
      </c>
      <c r="U379" s="10">
        <f t="shared" si="39"/>
        <v>1</v>
      </c>
      <c r="V379" s="10">
        <f t="shared" si="40"/>
        <v>1</v>
      </c>
      <c r="W379" s="10">
        <f t="shared" si="41"/>
        <v>3</v>
      </c>
      <c r="X379" s="10">
        <f t="shared" si="42"/>
        <v>3</v>
      </c>
      <c r="Y379" s="10">
        <f>IF(M379="",0,IF(K379=1,VLOOKUP(M379,'附件一之1-開班數'!$A$7:$V$66,7,FALSE),0))</f>
        <v>0</v>
      </c>
      <c r="Z379" s="10">
        <f>IF(N379="",0,IF(K379=1,VLOOKUP(N379,'附件一之1-開班數'!$A$7:$V$66,7,FALSE),0))</f>
        <v>0</v>
      </c>
      <c r="AA379" s="10">
        <f>IF(O379="",0,IF(K379=1,VLOOKUP(O379,'附件一之1-開班數'!$A$7:$V$66,7,FALSE),0))</f>
        <v>0</v>
      </c>
      <c r="AB379" s="10">
        <f>IF(P379="",0,IF(K379=1,VLOOKUP(P379,'附件一之1-開班數'!$A$7:$V$66,7,FALSE),0))</f>
        <v>0</v>
      </c>
      <c r="AC379" s="10">
        <f>IF(Q379="",0,IF(K379=1,VLOOKUP(Q379,'附件一之1-開班數'!$A$7:$V$66,7,FALSE),0))</f>
        <v>0</v>
      </c>
    </row>
    <row r="380" spans="1:29" x14ac:dyDescent="0.3">
      <c r="A380" s="128" t="str">
        <f t="shared" si="36"/>
        <v/>
      </c>
      <c r="B380" s="14"/>
      <c r="C380" s="14"/>
      <c r="D380" s="14"/>
      <c r="E380" s="14"/>
      <c r="F380" s="166"/>
      <c r="G380" s="173"/>
      <c r="H380" s="14"/>
      <c r="I380" s="14"/>
      <c r="J380" s="14"/>
      <c r="K380" s="166"/>
      <c r="L380" s="175"/>
      <c r="M380" s="171"/>
      <c r="N380" s="92"/>
      <c r="O380" s="92"/>
      <c r="P380" s="92"/>
      <c r="Q380" s="172"/>
      <c r="R380" s="176" t="str">
        <f>IFERROR(IF(COUNTIF(M380:Q380,M380)+COUNTIF(M380:Q380,N380)+COUNTIF(M380:Q380,O380)+COUNTIF(M380:Q380,P380)+COUNTIF(M380:Q380,Q380)-COUNT(M380:Q380)&lt;&gt;0,"學生班級重複",IF(COUNT(M380:Q380)=1,VLOOKUP(M380,'附件一之1-開班數'!$A$7:$B$66,2,0),IF(COUNT(M380:Q380)=2,VLOOKUP(M380,'附件一之1-開班數'!$A$7:$B$66,2,0)&amp;"、"&amp;VLOOKUP(N380,'附件一之1-開班數'!$A$7:$B$66,2,0),IF(COUNT(M380:Q380)=3,VLOOKUP(M380,'附件一之1-開班數'!$A$7:$B$66,2,0)&amp;"、"&amp;VLOOKUP(N380,'附件一之1-開班數'!$A$7:$B$66,2,0)&amp;"、"&amp;VLOOKUP(O380,'附件一之1-開班數'!$A$7:$B$66,2,0),IF(COUNT(M380:Q380)=4,VLOOKUP(M380,'附件一之1-開班數'!$A$7:$B$66,2,0)&amp;"、"&amp;VLOOKUP(N380,'附件一之1-開班數'!$A$7:$B$66,2,0)&amp;"、"&amp;VLOOKUP(O380,'附件一之1-開班數'!$A$7:$B$66,2,0)&amp;"、"&amp;VLOOKUP(P380,'附件一之1-開班數'!$A$7:$B$66,2,0),IF(COUNT(M380:Q380)=5,VLOOKUP(M380,'附件一之1-開班數'!$A$7:$B$66,2,0)&amp;"、"&amp;VLOOKUP(N380,'附件一之1-開班數'!$A$7:$B$66,2,0)&amp;"、"&amp;VLOOKUP(O380,'附件一之1-開班數'!$A$7:$B$66,2,0)&amp;"、"&amp;VLOOKUP(P380,'附件一之1-開班數'!$A$7:$B$66,2,0)&amp;"、"&amp;VLOOKUP(Q380,'附件一之1-開班數'!$A$7:$B$66,2,0),IF(D380="","","學生無班級"))))))),"有班級不存在,或跳格輸入")</f>
        <v/>
      </c>
      <c r="S380" s="10">
        <f t="shared" si="37"/>
        <v>1</v>
      </c>
      <c r="T380" s="10">
        <f t="shared" si="38"/>
        <v>1</v>
      </c>
      <c r="U380" s="10">
        <f t="shared" si="39"/>
        <v>1</v>
      </c>
      <c r="V380" s="10">
        <f t="shared" si="40"/>
        <v>1</v>
      </c>
      <c r="W380" s="10">
        <f t="shared" si="41"/>
        <v>3</v>
      </c>
      <c r="X380" s="10">
        <f t="shared" si="42"/>
        <v>3</v>
      </c>
      <c r="Y380" s="10">
        <f>IF(M380="",0,IF(K380=1,VLOOKUP(M380,'附件一之1-開班數'!$A$7:$V$66,7,FALSE),0))</f>
        <v>0</v>
      </c>
      <c r="Z380" s="10">
        <f>IF(N380="",0,IF(K380=1,VLOOKUP(N380,'附件一之1-開班數'!$A$7:$V$66,7,FALSE),0))</f>
        <v>0</v>
      </c>
      <c r="AA380" s="10">
        <f>IF(O380="",0,IF(K380=1,VLOOKUP(O380,'附件一之1-開班數'!$A$7:$V$66,7,FALSE),0))</f>
        <v>0</v>
      </c>
      <c r="AB380" s="10">
        <f>IF(P380="",0,IF(K380=1,VLOOKUP(P380,'附件一之1-開班數'!$A$7:$V$66,7,FALSE),0))</f>
        <v>0</v>
      </c>
      <c r="AC380" s="10">
        <f>IF(Q380="",0,IF(K380=1,VLOOKUP(Q380,'附件一之1-開班數'!$A$7:$V$66,7,FALSE),0))</f>
        <v>0</v>
      </c>
    </row>
    <row r="381" spans="1:29" x14ac:dyDescent="0.3">
      <c r="A381" s="128" t="str">
        <f t="shared" si="36"/>
        <v/>
      </c>
      <c r="B381" s="14"/>
      <c r="C381" s="14"/>
      <c r="D381" s="14"/>
      <c r="E381" s="14"/>
      <c r="F381" s="166"/>
      <c r="G381" s="173"/>
      <c r="H381" s="14"/>
      <c r="I381" s="14"/>
      <c r="J381" s="14"/>
      <c r="K381" s="166"/>
      <c r="L381" s="175"/>
      <c r="M381" s="171"/>
      <c r="N381" s="92"/>
      <c r="O381" s="92"/>
      <c r="P381" s="92"/>
      <c r="Q381" s="172"/>
      <c r="R381" s="176" t="str">
        <f>IFERROR(IF(COUNTIF(M381:Q381,M381)+COUNTIF(M381:Q381,N381)+COUNTIF(M381:Q381,O381)+COUNTIF(M381:Q381,P381)+COUNTIF(M381:Q381,Q381)-COUNT(M381:Q381)&lt;&gt;0,"學生班級重複",IF(COUNT(M381:Q381)=1,VLOOKUP(M381,'附件一之1-開班數'!$A$7:$B$66,2,0),IF(COUNT(M381:Q381)=2,VLOOKUP(M381,'附件一之1-開班數'!$A$7:$B$66,2,0)&amp;"、"&amp;VLOOKUP(N381,'附件一之1-開班數'!$A$7:$B$66,2,0),IF(COUNT(M381:Q381)=3,VLOOKUP(M381,'附件一之1-開班數'!$A$7:$B$66,2,0)&amp;"、"&amp;VLOOKUP(N381,'附件一之1-開班數'!$A$7:$B$66,2,0)&amp;"、"&amp;VLOOKUP(O381,'附件一之1-開班數'!$A$7:$B$66,2,0),IF(COUNT(M381:Q381)=4,VLOOKUP(M381,'附件一之1-開班數'!$A$7:$B$66,2,0)&amp;"、"&amp;VLOOKUP(N381,'附件一之1-開班數'!$A$7:$B$66,2,0)&amp;"、"&amp;VLOOKUP(O381,'附件一之1-開班數'!$A$7:$B$66,2,0)&amp;"、"&amp;VLOOKUP(P381,'附件一之1-開班數'!$A$7:$B$66,2,0),IF(COUNT(M381:Q381)=5,VLOOKUP(M381,'附件一之1-開班數'!$A$7:$B$66,2,0)&amp;"、"&amp;VLOOKUP(N381,'附件一之1-開班數'!$A$7:$B$66,2,0)&amp;"、"&amp;VLOOKUP(O381,'附件一之1-開班數'!$A$7:$B$66,2,0)&amp;"、"&amp;VLOOKUP(P381,'附件一之1-開班數'!$A$7:$B$66,2,0)&amp;"、"&amp;VLOOKUP(Q381,'附件一之1-開班數'!$A$7:$B$66,2,0),IF(D381="","","學生無班級"))))))),"有班級不存在,或跳格輸入")</f>
        <v/>
      </c>
      <c r="S381" s="10">
        <f t="shared" si="37"/>
        <v>1</v>
      </c>
      <c r="T381" s="10">
        <f t="shared" si="38"/>
        <v>1</v>
      </c>
      <c r="U381" s="10">
        <f t="shared" si="39"/>
        <v>1</v>
      </c>
      <c r="V381" s="10">
        <f t="shared" si="40"/>
        <v>1</v>
      </c>
      <c r="W381" s="10">
        <f t="shared" si="41"/>
        <v>3</v>
      </c>
      <c r="X381" s="10">
        <f t="shared" si="42"/>
        <v>3</v>
      </c>
      <c r="Y381" s="10">
        <f>IF(M381="",0,IF(K381=1,VLOOKUP(M381,'附件一之1-開班數'!$A$7:$V$66,7,FALSE),0))</f>
        <v>0</v>
      </c>
      <c r="Z381" s="10">
        <f>IF(N381="",0,IF(K381=1,VLOOKUP(N381,'附件一之1-開班數'!$A$7:$V$66,7,FALSE),0))</f>
        <v>0</v>
      </c>
      <c r="AA381" s="10">
        <f>IF(O381="",0,IF(K381=1,VLOOKUP(O381,'附件一之1-開班數'!$A$7:$V$66,7,FALSE),0))</f>
        <v>0</v>
      </c>
      <c r="AB381" s="10">
        <f>IF(P381="",0,IF(K381=1,VLOOKUP(P381,'附件一之1-開班數'!$A$7:$V$66,7,FALSE),0))</f>
        <v>0</v>
      </c>
      <c r="AC381" s="10">
        <f>IF(Q381="",0,IF(K381=1,VLOOKUP(Q381,'附件一之1-開班數'!$A$7:$V$66,7,FALSE),0))</f>
        <v>0</v>
      </c>
    </row>
    <row r="382" spans="1:29" x14ac:dyDescent="0.3">
      <c r="A382" s="128" t="str">
        <f t="shared" si="36"/>
        <v/>
      </c>
      <c r="B382" s="14"/>
      <c r="C382" s="14"/>
      <c r="D382" s="14"/>
      <c r="E382" s="14"/>
      <c r="F382" s="166"/>
      <c r="G382" s="173"/>
      <c r="H382" s="14"/>
      <c r="I382" s="14"/>
      <c r="J382" s="14"/>
      <c r="K382" s="166"/>
      <c r="L382" s="175"/>
      <c r="M382" s="171"/>
      <c r="N382" s="92"/>
      <c r="O382" s="92"/>
      <c r="P382" s="92"/>
      <c r="Q382" s="172"/>
      <c r="R382" s="176" t="str">
        <f>IFERROR(IF(COUNTIF(M382:Q382,M382)+COUNTIF(M382:Q382,N382)+COUNTIF(M382:Q382,O382)+COUNTIF(M382:Q382,P382)+COUNTIF(M382:Q382,Q382)-COUNT(M382:Q382)&lt;&gt;0,"學生班級重複",IF(COUNT(M382:Q382)=1,VLOOKUP(M382,'附件一之1-開班數'!$A$7:$B$66,2,0),IF(COUNT(M382:Q382)=2,VLOOKUP(M382,'附件一之1-開班數'!$A$7:$B$66,2,0)&amp;"、"&amp;VLOOKUP(N382,'附件一之1-開班數'!$A$7:$B$66,2,0),IF(COUNT(M382:Q382)=3,VLOOKUP(M382,'附件一之1-開班數'!$A$7:$B$66,2,0)&amp;"、"&amp;VLOOKUP(N382,'附件一之1-開班數'!$A$7:$B$66,2,0)&amp;"、"&amp;VLOOKUP(O382,'附件一之1-開班數'!$A$7:$B$66,2,0),IF(COUNT(M382:Q382)=4,VLOOKUP(M382,'附件一之1-開班數'!$A$7:$B$66,2,0)&amp;"、"&amp;VLOOKUP(N382,'附件一之1-開班數'!$A$7:$B$66,2,0)&amp;"、"&amp;VLOOKUP(O382,'附件一之1-開班數'!$A$7:$B$66,2,0)&amp;"、"&amp;VLOOKUP(P382,'附件一之1-開班數'!$A$7:$B$66,2,0),IF(COUNT(M382:Q382)=5,VLOOKUP(M382,'附件一之1-開班數'!$A$7:$B$66,2,0)&amp;"、"&amp;VLOOKUP(N382,'附件一之1-開班數'!$A$7:$B$66,2,0)&amp;"、"&amp;VLOOKUP(O382,'附件一之1-開班數'!$A$7:$B$66,2,0)&amp;"、"&amp;VLOOKUP(P382,'附件一之1-開班數'!$A$7:$B$66,2,0)&amp;"、"&amp;VLOOKUP(Q382,'附件一之1-開班數'!$A$7:$B$66,2,0),IF(D382="","","學生無班級"))))))),"有班級不存在,或跳格輸入")</f>
        <v/>
      </c>
      <c r="S382" s="10">
        <f t="shared" si="37"/>
        <v>1</v>
      </c>
      <c r="T382" s="10">
        <f t="shared" si="38"/>
        <v>1</v>
      </c>
      <c r="U382" s="10">
        <f t="shared" si="39"/>
        <v>1</v>
      </c>
      <c r="V382" s="10">
        <f t="shared" si="40"/>
        <v>1</v>
      </c>
      <c r="W382" s="10">
        <f t="shared" si="41"/>
        <v>3</v>
      </c>
      <c r="X382" s="10">
        <f t="shared" si="42"/>
        <v>3</v>
      </c>
      <c r="Y382" s="10">
        <f>IF(M382="",0,IF(K382=1,VLOOKUP(M382,'附件一之1-開班數'!$A$7:$V$66,7,FALSE),0))</f>
        <v>0</v>
      </c>
      <c r="Z382" s="10">
        <f>IF(N382="",0,IF(K382=1,VLOOKUP(N382,'附件一之1-開班數'!$A$7:$V$66,7,FALSE),0))</f>
        <v>0</v>
      </c>
      <c r="AA382" s="10">
        <f>IF(O382="",0,IF(K382=1,VLOOKUP(O382,'附件一之1-開班數'!$A$7:$V$66,7,FALSE),0))</f>
        <v>0</v>
      </c>
      <c r="AB382" s="10">
        <f>IF(P382="",0,IF(K382=1,VLOOKUP(P382,'附件一之1-開班數'!$A$7:$V$66,7,FALSE),0))</f>
        <v>0</v>
      </c>
      <c r="AC382" s="10">
        <f>IF(Q382="",0,IF(K382=1,VLOOKUP(Q382,'附件一之1-開班數'!$A$7:$V$66,7,FALSE),0))</f>
        <v>0</v>
      </c>
    </row>
    <row r="383" spans="1:29" x14ac:dyDescent="0.3">
      <c r="A383" s="128" t="str">
        <f t="shared" si="36"/>
        <v/>
      </c>
      <c r="B383" s="14"/>
      <c r="C383" s="14"/>
      <c r="D383" s="14"/>
      <c r="E383" s="14"/>
      <c r="F383" s="166"/>
      <c r="G383" s="173"/>
      <c r="H383" s="14"/>
      <c r="I383" s="14"/>
      <c r="J383" s="14"/>
      <c r="K383" s="166"/>
      <c r="L383" s="175"/>
      <c r="M383" s="171"/>
      <c r="N383" s="92"/>
      <c r="O383" s="92"/>
      <c r="P383" s="92"/>
      <c r="Q383" s="172"/>
      <c r="R383" s="176" t="str">
        <f>IFERROR(IF(COUNTIF(M383:Q383,M383)+COUNTIF(M383:Q383,N383)+COUNTIF(M383:Q383,O383)+COUNTIF(M383:Q383,P383)+COUNTIF(M383:Q383,Q383)-COUNT(M383:Q383)&lt;&gt;0,"學生班級重複",IF(COUNT(M383:Q383)=1,VLOOKUP(M383,'附件一之1-開班數'!$A$7:$B$66,2,0),IF(COUNT(M383:Q383)=2,VLOOKUP(M383,'附件一之1-開班數'!$A$7:$B$66,2,0)&amp;"、"&amp;VLOOKUP(N383,'附件一之1-開班數'!$A$7:$B$66,2,0),IF(COUNT(M383:Q383)=3,VLOOKUP(M383,'附件一之1-開班數'!$A$7:$B$66,2,0)&amp;"、"&amp;VLOOKUP(N383,'附件一之1-開班數'!$A$7:$B$66,2,0)&amp;"、"&amp;VLOOKUP(O383,'附件一之1-開班數'!$A$7:$B$66,2,0),IF(COUNT(M383:Q383)=4,VLOOKUP(M383,'附件一之1-開班數'!$A$7:$B$66,2,0)&amp;"、"&amp;VLOOKUP(N383,'附件一之1-開班數'!$A$7:$B$66,2,0)&amp;"、"&amp;VLOOKUP(O383,'附件一之1-開班數'!$A$7:$B$66,2,0)&amp;"、"&amp;VLOOKUP(P383,'附件一之1-開班數'!$A$7:$B$66,2,0),IF(COUNT(M383:Q383)=5,VLOOKUP(M383,'附件一之1-開班數'!$A$7:$B$66,2,0)&amp;"、"&amp;VLOOKUP(N383,'附件一之1-開班數'!$A$7:$B$66,2,0)&amp;"、"&amp;VLOOKUP(O383,'附件一之1-開班數'!$A$7:$B$66,2,0)&amp;"、"&amp;VLOOKUP(P383,'附件一之1-開班數'!$A$7:$B$66,2,0)&amp;"、"&amp;VLOOKUP(Q383,'附件一之1-開班數'!$A$7:$B$66,2,0),IF(D383="","","學生無班級"))))))),"有班級不存在,或跳格輸入")</f>
        <v/>
      </c>
      <c r="S383" s="10">
        <f t="shared" si="37"/>
        <v>1</v>
      </c>
      <c r="T383" s="10">
        <f t="shared" si="38"/>
        <v>1</v>
      </c>
      <c r="U383" s="10">
        <f t="shared" si="39"/>
        <v>1</v>
      </c>
      <c r="V383" s="10">
        <f t="shared" si="40"/>
        <v>1</v>
      </c>
      <c r="W383" s="10">
        <f t="shared" si="41"/>
        <v>3</v>
      </c>
      <c r="X383" s="10">
        <f t="shared" si="42"/>
        <v>3</v>
      </c>
      <c r="Y383" s="10">
        <f>IF(M383="",0,IF(K383=1,VLOOKUP(M383,'附件一之1-開班數'!$A$7:$V$66,7,FALSE),0))</f>
        <v>0</v>
      </c>
      <c r="Z383" s="10">
        <f>IF(N383="",0,IF(K383=1,VLOOKUP(N383,'附件一之1-開班數'!$A$7:$V$66,7,FALSE),0))</f>
        <v>0</v>
      </c>
      <c r="AA383" s="10">
        <f>IF(O383="",0,IF(K383=1,VLOOKUP(O383,'附件一之1-開班數'!$A$7:$V$66,7,FALSE),0))</f>
        <v>0</v>
      </c>
      <c r="AB383" s="10">
        <f>IF(P383="",0,IF(K383=1,VLOOKUP(P383,'附件一之1-開班數'!$A$7:$V$66,7,FALSE),0))</f>
        <v>0</v>
      </c>
      <c r="AC383" s="10">
        <f>IF(Q383="",0,IF(K383=1,VLOOKUP(Q383,'附件一之1-開班數'!$A$7:$V$66,7,FALSE),0))</f>
        <v>0</v>
      </c>
    </row>
    <row r="384" spans="1:29" x14ac:dyDescent="0.3">
      <c r="A384" s="128" t="str">
        <f t="shared" si="36"/>
        <v/>
      </c>
      <c r="B384" s="14"/>
      <c r="C384" s="14"/>
      <c r="D384" s="14"/>
      <c r="E384" s="14"/>
      <c r="F384" s="166"/>
      <c r="G384" s="173"/>
      <c r="H384" s="14"/>
      <c r="I384" s="14"/>
      <c r="J384" s="14"/>
      <c r="K384" s="166"/>
      <c r="L384" s="175"/>
      <c r="M384" s="171"/>
      <c r="N384" s="92"/>
      <c r="O384" s="92"/>
      <c r="P384" s="92"/>
      <c r="Q384" s="172"/>
      <c r="R384" s="176" t="str">
        <f>IFERROR(IF(COUNTIF(M384:Q384,M384)+COUNTIF(M384:Q384,N384)+COUNTIF(M384:Q384,O384)+COUNTIF(M384:Q384,P384)+COUNTIF(M384:Q384,Q384)-COUNT(M384:Q384)&lt;&gt;0,"學生班級重複",IF(COUNT(M384:Q384)=1,VLOOKUP(M384,'附件一之1-開班數'!$A$7:$B$66,2,0),IF(COUNT(M384:Q384)=2,VLOOKUP(M384,'附件一之1-開班數'!$A$7:$B$66,2,0)&amp;"、"&amp;VLOOKUP(N384,'附件一之1-開班數'!$A$7:$B$66,2,0),IF(COUNT(M384:Q384)=3,VLOOKUP(M384,'附件一之1-開班數'!$A$7:$B$66,2,0)&amp;"、"&amp;VLOOKUP(N384,'附件一之1-開班數'!$A$7:$B$66,2,0)&amp;"、"&amp;VLOOKUP(O384,'附件一之1-開班數'!$A$7:$B$66,2,0),IF(COUNT(M384:Q384)=4,VLOOKUP(M384,'附件一之1-開班數'!$A$7:$B$66,2,0)&amp;"、"&amp;VLOOKUP(N384,'附件一之1-開班數'!$A$7:$B$66,2,0)&amp;"、"&amp;VLOOKUP(O384,'附件一之1-開班數'!$A$7:$B$66,2,0)&amp;"、"&amp;VLOOKUP(P384,'附件一之1-開班數'!$A$7:$B$66,2,0),IF(COUNT(M384:Q384)=5,VLOOKUP(M384,'附件一之1-開班數'!$A$7:$B$66,2,0)&amp;"、"&amp;VLOOKUP(N384,'附件一之1-開班數'!$A$7:$B$66,2,0)&amp;"、"&amp;VLOOKUP(O384,'附件一之1-開班數'!$A$7:$B$66,2,0)&amp;"、"&amp;VLOOKUP(P384,'附件一之1-開班數'!$A$7:$B$66,2,0)&amp;"、"&amp;VLOOKUP(Q384,'附件一之1-開班數'!$A$7:$B$66,2,0),IF(D384="","","學生無班級"))))))),"有班級不存在,或跳格輸入")</f>
        <v/>
      </c>
      <c r="S384" s="10">
        <f t="shared" si="37"/>
        <v>1</v>
      </c>
      <c r="T384" s="10">
        <f t="shared" si="38"/>
        <v>1</v>
      </c>
      <c r="U384" s="10">
        <f t="shared" si="39"/>
        <v>1</v>
      </c>
      <c r="V384" s="10">
        <f t="shared" si="40"/>
        <v>1</v>
      </c>
      <c r="W384" s="10">
        <f t="shared" si="41"/>
        <v>3</v>
      </c>
      <c r="X384" s="10">
        <f t="shared" si="42"/>
        <v>3</v>
      </c>
      <c r="Y384" s="10">
        <f>IF(M384="",0,IF(K384=1,VLOOKUP(M384,'附件一之1-開班數'!$A$7:$V$66,7,FALSE),0))</f>
        <v>0</v>
      </c>
      <c r="Z384" s="10">
        <f>IF(N384="",0,IF(K384=1,VLOOKUP(N384,'附件一之1-開班數'!$A$7:$V$66,7,FALSE),0))</f>
        <v>0</v>
      </c>
      <c r="AA384" s="10">
        <f>IF(O384="",0,IF(K384=1,VLOOKUP(O384,'附件一之1-開班數'!$A$7:$V$66,7,FALSE),0))</f>
        <v>0</v>
      </c>
      <c r="AB384" s="10">
        <f>IF(P384="",0,IF(K384=1,VLOOKUP(P384,'附件一之1-開班數'!$A$7:$V$66,7,FALSE),0))</f>
        <v>0</v>
      </c>
      <c r="AC384" s="10">
        <f>IF(Q384="",0,IF(K384=1,VLOOKUP(Q384,'附件一之1-開班數'!$A$7:$V$66,7,FALSE),0))</f>
        <v>0</v>
      </c>
    </row>
    <row r="385" spans="1:29" x14ac:dyDescent="0.3">
      <c r="A385" s="128" t="str">
        <f t="shared" si="36"/>
        <v/>
      </c>
      <c r="B385" s="14"/>
      <c r="C385" s="14"/>
      <c r="D385" s="14"/>
      <c r="E385" s="14"/>
      <c r="F385" s="166"/>
      <c r="G385" s="173"/>
      <c r="H385" s="14"/>
      <c r="I385" s="14"/>
      <c r="J385" s="14"/>
      <c r="K385" s="166"/>
      <c r="L385" s="175"/>
      <c r="M385" s="171"/>
      <c r="N385" s="92"/>
      <c r="O385" s="92"/>
      <c r="P385" s="92"/>
      <c r="Q385" s="172"/>
      <c r="R385" s="176" t="str">
        <f>IFERROR(IF(COUNTIF(M385:Q385,M385)+COUNTIF(M385:Q385,N385)+COUNTIF(M385:Q385,O385)+COUNTIF(M385:Q385,P385)+COUNTIF(M385:Q385,Q385)-COUNT(M385:Q385)&lt;&gt;0,"學生班級重複",IF(COUNT(M385:Q385)=1,VLOOKUP(M385,'附件一之1-開班數'!$A$7:$B$66,2,0),IF(COUNT(M385:Q385)=2,VLOOKUP(M385,'附件一之1-開班數'!$A$7:$B$66,2,0)&amp;"、"&amp;VLOOKUP(N385,'附件一之1-開班數'!$A$7:$B$66,2,0),IF(COUNT(M385:Q385)=3,VLOOKUP(M385,'附件一之1-開班數'!$A$7:$B$66,2,0)&amp;"、"&amp;VLOOKUP(N385,'附件一之1-開班數'!$A$7:$B$66,2,0)&amp;"、"&amp;VLOOKUP(O385,'附件一之1-開班數'!$A$7:$B$66,2,0),IF(COUNT(M385:Q385)=4,VLOOKUP(M385,'附件一之1-開班數'!$A$7:$B$66,2,0)&amp;"、"&amp;VLOOKUP(N385,'附件一之1-開班數'!$A$7:$B$66,2,0)&amp;"、"&amp;VLOOKUP(O385,'附件一之1-開班數'!$A$7:$B$66,2,0)&amp;"、"&amp;VLOOKUP(P385,'附件一之1-開班數'!$A$7:$B$66,2,0),IF(COUNT(M385:Q385)=5,VLOOKUP(M385,'附件一之1-開班數'!$A$7:$B$66,2,0)&amp;"、"&amp;VLOOKUP(N385,'附件一之1-開班數'!$A$7:$B$66,2,0)&amp;"、"&amp;VLOOKUP(O385,'附件一之1-開班數'!$A$7:$B$66,2,0)&amp;"、"&amp;VLOOKUP(P385,'附件一之1-開班數'!$A$7:$B$66,2,0)&amp;"、"&amp;VLOOKUP(Q385,'附件一之1-開班數'!$A$7:$B$66,2,0),IF(D385="","","學生無班級"))))))),"有班級不存在,或跳格輸入")</f>
        <v/>
      </c>
      <c r="S385" s="10">
        <f t="shared" si="37"/>
        <v>1</v>
      </c>
      <c r="T385" s="10">
        <f t="shared" si="38"/>
        <v>1</v>
      </c>
      <c r="U385" s="10">
        <f t="shared" si="39"/>
        <v>1</v>
      </c>
      <c r="V385" s="10">
        <f t="shared" si="40"/>
        <v>1</v>
      </c>
      <c r="W385" s="10">
        <f t="shared" si="41"/>
        <v>3</v>
      </c>
      <c r="X385" s="10">
        <f t="shared" si="42"/>
        <v>3</v>
      </c>
      <c r="Y385" s="10">
        <f>IF(M385="",0,IF(K385=1,VLOOKUP(M385,'附件一之1-開班數'!$A$7:$V$66,7,FALSE),0))</f>
        <v>0</v>
      </c>
      <c r="Z385" s="10">
        <f>IF(N385="",0,IF(K385=1,VLOOKUP(N385,'附件一之1-開班數'!$A$7:$V$66,7,FALSE),0))</f>
        <v>0</v>
      </c>
      <c r="AA385" s="10">
        <f>IF(O385="",0,IF(K385=1,VLOOKUP(O385,'附件一之1-開班數'!$A$7:$V$66,7,FALSE),0))</f>
        <v>0</v>
      </c>
      <c r="AB385" s="10">
        <f>IF(P385="",0,IF(K385=1,VLOOKUP(P385,'附件一之1-開班數'!$A$7:$V$66,7,FALSE),0))</f>
        <v>0</v>
      </c>
      <c r="AC385" s="10">
        <f>IF(Q385="",0,IF(K385=1,VLOOKUP(Q385,'附件一之1-開班數'!$A$7:$V$66,7,FALSE),0))</f>
        <v>0</v>
      </c>
    </row>
    <row r="386" spans="1:29" x14ac:dyDescent="0.3">
      <c r="A386" s="128" t="str">
        <f t="shared" si="36"/>
        <v/>
      </c>
      <c r="B386" s="14"/>
      <c r="C386" s="14"/>
      <c r="D386" s="14"/>
      <c r="E386" s="14"/>
      <c r="F386" s="166"/>
      <c r="G386" s="173"/>
      <c r="H386" s="14"/>
      <c r="I386" s="14"/>
      <c r="J386" s="14"/>
      <c r="K386" s="166"/>
      <c r="L386" s="175"/>
      <c r="M386" s="171"/>
      <c r="N386" s="92"/>
      <c r="O386" s="92"/>
      <c r="P386" s="92"/>
      <c r="Q386" s="172"/>
      <c r="R386" s="176" t="str">
        <f>IFERROR(IF(COUNTIF(M386:Q386,M386)+COUNTIF(M386:Q386,N386)+COUNTIF(M386:Q386,O386)+COUNTIF(M386:Q386,P386)+COUNTIF(M386:Q386,Q386)-COUNT(M386:Q386)&lt;&gt;0,"學生班級重複",IF(COUNT(M386:Q386)=1,VLOOKUP(M386,'附件一之1-開班數'!$A$7:$B$66,2,0),IF(COUNT(M386:Q386)=2,VLOOKUP(M386,'附件一之1-開班數'!$A$7:$B$66,2,0)&amp;"、"&amp;VLOOKUP(N386,'附件一之1-開班數'!$A$7:$B$66,2,0),IF(COUNT(M386:Q386)=3,VLOOKUP(M386,'附件一之1-開班數'!$A$7:$B$66,2,0)&amp;"、"&amp;VLOOKUP(N386,'附件一之1-開班數'!$A$7:$B$66,2,0)&amp;"、"&amp;VLOOKUP(O386,'附件一之1-開班數'!$A$7:$B$66,2,0),IF(COUNT(M386:Q386)=4,VLOOKUP(M386,'附件一之1-開班數'!$A$7:$B$66,2,0)&amp;"、"&amp;VLOOKUP(N386,'附件一之1-開班數'!$A$7:$B$66,2,0)&amp;"、"&amp;VLOOKUP(O386,'附件一之1-開班數'!$A$7:$B$66,2,0)&amp;"、"&amp;VLOOKUP(P386,'附件一之1-開班數'!$A$7:$B$66,2,0),IF(COUNT(M386:Q386)=5,VLOOKUP(M386,'附件一之1-開班數'!$A$7:$B$66,2,0)&amp;"、"&amp;VLOOKUP(N386,'附件一之1-開班數'!$A$7:$B$66,2,0)&amp;"、"&amp;VLOOKUP(O386,'附件一之1-開班數'!$A$7:$B$66,2,0)&amp;"、"&amp;VLOOKUP(P386,'附件一之1-開班數'!$A$7:$B$66,2,0)&amp;"、"&amp;VLOOKUP(Q386,'附件一之1-開班數'!$A$7:$B$66,2,0),IF(D386="","","學生無班級"))))))),"有班級不存在,或跳格輸入")</f>
        <v/>
      </c>
      <c r="S386" s="10">
        <f t="shared" si="37"/>
        <v>1</v>
      </c>
      <c r="T386" s="10">
        <f t="shared" si="38"/>
        <v>1</v>
      </c>
      <c r="U386" s="10">
        <f t="shared" si="39"/>
        <v>1</v>
      </c>
      <c r="V386" s="10">
        <f t="shared" si="40"/>
        <v>1</v>
      </c>
      <c r="W386" s="10">
        <f t="shared" si="41"/>
        <v>3</v>
      </c>
      <c r="X386" s="10">
        <f t="shared" si="42"/>
        <v>3</v>
      </c>
      <c r="Y386" s="10">
        <f>IF(M386="",0,IF(K386=1,VLOOKUP(M386,'附件一之1-開班數'!$A$7:$V$66,7,FALSE),0))</f>
        <v>0</v>
      </c>
      <c r="Z386" s="10">
        <f>IF(N386="",0,IF(K386=1,VLOOKUP(N386,'附件一之1-開班數'!$A$7:$V$66,7,FALSE),0))</f>
        <v>0</v>
      </c>
      <c r="AA386" s="10">
        <f>IF(O386="",0,IF(K386=1,VLOOKUP(O386,'附件一之1-開班數'!$A$7:$V$66,7,FALSE),0))</f>
        <v>0</v>
      </c>
      <c r="AB386" s="10">
        <f>IF(P386="",0,IF(K386=1,VLOOKUP(P386,'附件一之1-開班數'!$A$7:$V$66,7,FALSE),0))</f>
        <v>0</v>
      </c>
      <c r="AC386" s="10">
        <f>IF(Q386="",0,IF(K386=1,VLOOKUP(Q386,'附件一之1-開班數'!$A$7:$V$66,7,FALSE),0))</f>
        <v>0</v>
      </c>
    </row>
    <row r="387" spans="1:29" x14ac:dyDescent="0.3">
      <c r="A387" s="128" t="str">
        <f t="shared" si="36"/>
        <v/>
      </c>
      <c r="B387" s="14"/>
      <c r="C387" s="14"/>
      <c r="D387" s="14"/>
      <c r="E387" s="14"/>
      <c r="F387" s="166"/>
      <c r="G387" s="173"/>
      <c r="H387" s="14"/>
      <c r="I387" s="14"/>
      <c r="J387" s="14"/>
      <c r="K387" s="166"/>
      <c r="L387" s="175"/>
      <c r="M387" s="171"/>
      <c r="N387" s="92"/>
      <c r="O387" s="92"/>
      <c r="P387" s="92"/>
      <c r="Q387" s="172"/>
      <c r="R387" s="176" t="str">
        <f>IFERROR(IF(COUNTIF(M387:Q387,M387)+COUNTIF(M387:Q387,N387)+COUNTIF(M387:Q387,O387)+COUNTIF(M387:Q387,P387)+COUNTIF(M387:Q387,Q387)-COUNT(M387:Q387)&lt;&gt;0,"學生班級重複",IF(COUNT(M387:Q387)=1,VLOOKUP(M387,'附件一之1-開班數'!$A$7:$B$66,2,0),IF(COUNT(M387:Q387)=2,VLOOKUP(M387,'附件一之1-開班數'!$A$7:$B$66,2,0)&amp;"、"&amp;VLOOKUP(N387,'附件一之1-開班數'!$A$7:$B$66,2,0),IF(COUNT(M387:Q387)=3,VLOOKUP(M387,'附件一之1-開班數'!$A$7:$B$66,2,0)&amp;"、"&amp;VLOOKUP(N387,'附件一之1-開班數'!$A$7:$B$66,2,0)&amp;"、"&amp;VLOOKUP(O387,'附件一之1-開班數'!$A$7:$B$66,2,0),IF(COUNT(M387:Q387)=4,VLOOKUP(M387,'附件一之1-開班數'!$A$7:$B$66,2,0)&amp;"、"&amp;VLOOKUP(N387,'附件一之1-開班數'!$A$7:$B$66,2,0)&amp;"、"&amp;VLOOKUP(O387,'附件一之1-開班數'!$A$7:$B$66,2,0)&amp;"、"&amp;VLOOKUP(P387,'附件一之1-開班數'!$A$7:$B$66,2,0),IF(COUNT(M387:Q387)=5,VLOOKUP(M387,'附件一之1-開班數'!$A$7:$B$66,2,0)&amp;"、"&amp;VLOOKUP(N387,'附件一之1-開班數'!$A$7:$B$66,2,0)&amp;"、"&amp;VLOOKUP(O387,'附件一之1-開班數'!$A$7:$B$66,2,0)&amp;"、"&amp;VLOOKUP(P387,'附件一之1-開班數'!$A$7:$B$66,2,0)&amp;"、"&amp;VLOOKUP(Q387,'附件一之1-開班數'!$A$7:$B$66,2,0),IF(D387="","","學生無班級"))))))),"有班級不存在,或跳格輸入")</f>
        <v/>
      </c>
      <c r="S387" s="10">
        <f t="shared" si="37"/>
        <v>1</v>
      </c>
      <c r="T387" s="10">
        <f t="shared" si="38"/>
        <v>1</v>
      </c>
      <c r="U387" s="10">
        <f t="shared" si="39"/>
        <v>1</v>
      </c>
      <c r="V387" s="10">
        <f t="shared" si="40"/>
        <v>1</v>
      </c>
      <c r="W387" s="10">
        <f t="shared" si="41"/>
        <v>3</v>
      </c>
      <c r="X387" s="10">
        <f t="shared" si="42"/>
        <v>3</v>
      </c>
      <c r="Y387" s="10">
        <f>IF(M387="",0,IF(K387=1,VLOOKUP(M387,'附件一之1-開班數'!$A$7:$V$66,7,FALSE),0))</f>
        <v>0</v>
      </c>
      <c r="Z387" s="10">
        <f>IF(N387="",0,IF(K387=1,VLOOKUP(N387,'附件一之1-開班數'!$A$7:$V$66,7,FALSE),0))</f>
        <v>0</v>
      </c>
      <c r="AA387" s="10">
        <f>IF(O387="",0,IF(K387=1,VLOOKUP(O387,'附件一之1-開班數'!$A$7:$V$66,7,FALSE),0))</f>
        <v>0</v>
      </c>
      <c r="AB387" s="10">
        <f>IF(P387="",0,IF(K387=1,VLOOKUP(P387,'附件一之1-開班數'!$A$7:$V$66,7,FALSE),0))</f>
        <v>0</v>
      </c>
      <c r="AC387" s="10">
        <f>IF(Q387="",0,IF(K387=1,VLOOKUP(Q387,'附件一之1-開班數'!$A$7:$V$66,7,FALSE),0))</f>
        <v>0</v>
      </c>
    </row>
    <row r="388" spans="1:29" x14ac:dyDescent="0.3">
      <c r="A388" s="128" t="str">
        <f t="shared" si="36"/>
        <v/>
      </c>
      <c r="B388" s="14"/>
      <c r="C388" s="14"/>
      <c r="D388" s="14"/>
      <c r="E388" s="14"/>
      <c r="F388" s="166"/>
      <c r="G388" s="173"/>
      <c r="H388" s="14"/>
      <c r="I388" s="14"/>
      <c r="J388" s="14"/>
      <c r="K388" s="166"/>
      <c r="L388" s="175"/>
      <c r="M388" s="171"/>
      <c r="N388" s="92"/>
      <c r="O388" s="92"/>
      <c r="P388" s="92"/>
      <c r="Q388" s="172"/>
      <c r="R388" s="176" t="str">
        <f>IFERROR(IF(COUNTIF(M388:Q388,M388)+COUNTIF(M388:Q388,N388)+COUNTIF(M388:Q388,O388)+COUNTIF(M388:Q388,P388)+COUNTIF(M388:Q388,Q388)-COUNT(M388:Q388)&lt;&gt;0,"學生班級重複",IF(COUNT(M388:Q388)=1,VLOOKUP(M388,'附件一之1-開班數'!$A$7:$B$66,2,0),IF(COUNT(M388:Q388)=2,VLOOKUP(M388,'附件一之1-開班數'!$A$7:$B$66,2,0)&amp;"、"&amp;VLOOKUP(N388,'附件一之1-開班數'!$A$7:$B$66,2,0),IF(COUNT(M388:Q388)=3,VLOOKUP(M388,'附件一之1-開班數'!$A$7:$B$66,2,0)&amp;"、"&amp;VLOOKUP(N388,'附件一之1-開班數'!$A$7:$B$66,2,0)&amp;"、"&amp;VLOOKUP(O388,'附件一之1-開班數'!$A$7:$B$66,2,0),IF(COUNT(M388:Q388)=4,VLOOKUP(M388,'附件一之1-開班數'!$A$7:$B$66,2,0)&amp;"、"&amp;VLOOKUP(N388,'附件一之1-開班數'!$A$7:$B$66,2,0)&amp;"、"&amp;VLOOKUP(O388,'附件一之1-開班數'!$A$7:$B$66,2,0)&amp;"、"&amp;VLOOKUP(P388,'附件一之1-開班數'!$A$7:$B$66,2,0),IF(COUNT(M388:Q388)=5,VLOOKUP(M388,'附件一之1-開班數'!$A$7:$B$66,2,0)&amp;"、"&amp;VLOOKUP(N388,'附件一之1-開班數'!$A$7:$B$66,2,0)&amp;"、"&amp;VLOOKUP(O388,'附件一之1-開班數'!$A$7:$B$66,2,0)&amp;"、"&amp;VLOOKUP(P388,'附件一之1-開班數'!$A$7:$B$66,2,0)&amp;"、"&amp;VLOOKUP(Q388,'附件一之1-開班數'!$A$7:$B$66,2,0),IF(D388="","","學生無班級"))))))),"有班級不存在,或跳格輸入")</f>
        <v/>
      </c>
      <c r="S388" s="10">
        <f t="shared" si="37"/>
        <v>1</v>
      </c>
      <c r="T388" s="10">
        <f t="shared" si="38"/>
        <v>1</v>
      </c>
      <c r="U388" s="10">
        <f t="shared" si="39"/>
        <v>1</v>
      </c>
      <c r="V388" s="10">
        <f t="shared" si="40"/>
        <v>1</v>
      </c>
      <c r="W388" s="10">
        <f t="shared" si="41"/>
        <v>3</v>
      </c>
      <c r="X388" s="10">
        <f t="shared" si="42"/>
        <v>3</v>
      </c>
      <c r="Y388" s="10">
        <f>IF(M388="",0,IF(K388=1,VLOOKUP(M388,'附件一之1-開班數'!$A$7:$V$66,7,FALSE),0))</f>
        <v>0</v>
      </c>
      <c r="Z388" s="10">
        <f>IF(N388="",0,IF(K388=1,VLOOKUP(N388,'附件一之1-開班數'!$A$7:$V$66,7,FALSE),0))</f>
        <v>0</v>
      </c>
      <c r="AA388" s="10">
        <f>IF(O388="",0,IF(K388=1,VLOOKUP(O388,'附件一之1-開班數'!$A$7:$V$66,7,FALSE),0))</f>
        <v>0</v>
      </c>
      <c r="AB388" s="10">
        <f>IF(P388="",0,IF(K388=1,VLOOKUP(P388,'附件一之1-開班數'!$A$7:$V$66,7,FALSE),0))</f>
        <v>0</v>
      </c>
      <c r="AC388" s="10">
        <f>IF(Q388="",0,IF(K388=1,VLOOKUP(Q388,'附件一之1-開班數'!$A$7:$V$66,7,FALSE),0))</f>
        <v>0</v>
      </c>
    </row>
    <row r="389" spans="1:29" x14ac:dyDescent="0.3">
      <c r="A389" s="128" t="str">
        <f t="shared" si="36"/>
        <v/>
      </c>
      <c r="B389" s="14"/>
      <c r="C389" s="14"/>
      <c r="D389" s="14"/>
      <c r="E389" s="14"/>
      <c r="F389" s="166"/>
      <c r="G389" s="173"/>
      <c r="H389" s="14"/>
      <c r="I389" s="14"/>
      <c r="J389" s="14"/>
      <c r="K389" s="166"/>
      <c r="L389" s="175"/>
      <c r="M389" s="171"/>
      <c r="N389" s="92"/>
      <c r="O389" s="92"/>
      <c r="P389" s="92"/>
      <c r="Q389" s="172"/>
      <c r="R389" s="176" t="str">
        <f>IFERROR(IF(COUNTIF(M389:Q389,M389)+COUNTIF(M389:Q389,N389)+COUNTIF(M389:Q389,O389)+COUNTIF(M389:Q389,P389)+COUNTIF(M389:Q389,Q389)-COUNT(M389:Q389)&lt;&gt;0,"學生班級重複",IF(COUNT(M389:Q389)=1,VLOOKUP(M389,'附件一之1-開班數'!$A$7:$B$66,2,0),IF(COUNT(M389:Q389)=2,VLOOKUP(M389,'附件一之1-開班數'!$A$7:$B$66,2,0)&amp;"、"&amp;VLOOKUP(N389,'附件一之1-開班數'!$A$7:$B$66,2,0),IF(COUNT(M389:Q389)=3,VLOOKUP(M389,'附件一之1-開班數'!$A$7:$B$66,2,0)&amp;"、"&amp;VLOOKUP(N389,'附件一之1-開班數'!$A$7:$B$66,2,0)&amp;"、"&amp;VLOOKUP(O389,'附件一之1-開班數'!$A$7:$B$66,2,0),IF(COUNT(M389:Q389)=4,VLOOKUP(M389,'附件一之1-開班數'!$A$7:$B$66,2,0)&amp;"、"&amp;VLOOKUP(N389,'附件一之1-開班數'!$A$7:$B$66,2,0)&amp;"、"&amp;VLOOKUP(O389,'附件一之1-開班數'!$A$7:$B$66,2,0)&amp;"、"&amp;VLOOKUP(P389,'附件一之1-開班數'!$A$7:$B$66,2,0),IF(COUNT(M389:Q389)=5,VLOOKUP(M389,'附件一之1-開班數'!$A$7:$B$66,2,0)&amp;"、"&amp;VLOOKUP(N389,'附件一之1-開班數'!$A$7:$B$66,2,0)&amp;"、"&amp;VLOOKUP(O389,'附件一之1-開班數'!$A$7:$B$66,2,0)&amp;"、"&amp;VLOOKUP(P389,'附件一之1-開班數'!$A$7:$B$66,2,0)&amp;"、"&amp;VLOOKUP(Q389,'附件一之1-開班數'!$A$7:$B$66,2,0),IF(D389="","","學生無班級"))))))),"有班級不存在,或跳格輸入")</f>
        <v/>
      </c>
      <c r="S389" s="10">
        <f t="shared" si="37"/>
        <v>1</v>
      </c>
      <c r="T389" s="10">
        <f t="shared" si="38"/>
        <v>1</v>
      </c>
      <c r="U389" s="10">
        <f t="shared" si="39"/>
        <v>1</v>
      </c>
      <c r="V389" s="10">
        <f t="shared" si="40"/>
        <v>1</v>
      </c>
      <c r="W389" s="10">
        <f t="shared" si="41"/>
        <v>3</v>
      </c>
      <c r="X389" s="10">
        <f t="shared" si="42"/>
        <v>3</v>
      </c>
      <c r="Y389" s="10">
        <f>IF(M389="",0,IF(K389=1,VLOOKUP(M389,'附件一之1-開班數'!$A$7:$V$66,7,FALSE),0))</f>
        <v>0</v>
      </c>
      <c r="Z389" s="10">
        <f>IF(N389="",0,IF(K389=1,VLOOKUP(N389,'附件一之1-開班數'!$A$7:$V$66,7,FALSE),0))</f>
        <v>0</v>
      </c>
      <c r="AA389" s="10">
        <f>IF(O389="",0,IF(K389=1,VLOOKUP(O389,'附件一之1-開班數'!$A$7:$V$66,7,FALSE),0))</f>
        <v>0</v>
      </c>
      <c r="AB389" s="10">
        <f>IF(P389="",0,IF(K389=1,VLOOKUP(P389,'附件一之1-開班數'!$A$7:$V$66,7,FALSE),0))</f>
        <v>0</v>
      </c>
      <c r="AC389" s="10">
        <f>IF(Q389="",0,IF(K389=1,VLOOKUP(Q389,'附件一之1-開班數'!$A$7:$V$66,7,FALSE),0))</f>
        <v>0</v>
      </c>
    </row>
    <row r="390" spans="1:29" x14ac:dyDescent="0.3">
      <c r="A390" s="128" t="str">
        <f t="shared" ref="A390:A453" si="43">IF(D390&lt;&gt;"",ROW()-5,"")</f>
        <v/>
      </c>
      <c r="B390" s="14"/>
      <c r="C390" s="14"/>
      <c r="D390" s="14"/>
      <c r="E390" s="14"/>
      <c r="F390" s="166"/>
      <c r="G390" s="173"/>
      <c r="H390" s="14"/>
      <c r="I390" s="14"/>
      <c r="J390" s="14"/>
      <c r="K390" s="166"/>
      <c r="L390" s="175"/>
      <c r="M390" s="171"/>
      <c r="N390" s="92"/>
      <c r="O390" s="92"/>
      <c r="P390" s="92"/>
      <c r="Q390" s="172"/>
      <c r="R390" s="176" t="str">
        <f>IFERROR(IF(COUNTIF(M390:Q390,M390)+COUNTIF(M390:Q390,N390)+COUNTIF(M390:Q390,O390)+COUNTIF(M390:Q390,P390)+COUNTIF(M390:Q390,Q390)-COUNT(M390:Q390)&lt;&gt;0,"學生班級重複",IF(COUNT(M390:Q390)=1,VLOOKUP(M390,'附件一之1-開班數'!$A$7:$B$66,2,0),IF(COUNT(M390:Q390)=2,VLOOKUP(M390,'附件一之1-開班數'!$A$7:$B$66,2,0)&amp;"、"&amp;VLOOKUP(N390,'附件一之1-開班數'!$A$7:$B$66,2,0),IF(COUNT(M390:Q390)=3,VLOOKUP(M390,'附件一之1-開班數'!$A$7:$B$66,2,0)&amp;"、"&amp;VLOOKUP(N390,'附件一之1-開班數'!$A$7:$B$66,2,0)&amp;"、"&amp;VLOOKUP(O390,'附件一之1-開班數'!$A$7:$B$66,2,0),IF(COUNT(M390:Q390)=4,VLOOKUP(M390,'附件一之1-開班數'!$A$7:$B$66,2,0)&amp;"、"&amp;VLOOKUP(N390,'附件一之1-開班數'!$A$7:$B$66,2,0)&amp;"、"&amp;VLOOKUP(O390,'附件一之1-開班數'!$A$7:$B$66,2,0)&amp;"、"&amp;VLOOKUP(P390,'附件一之1-開班數'!$A$7:$B$66,2,0),IF(COUNT(M390:Q390)=5,VLOOKUP(M390,'附件一之1-開班數'!$A$7:$B$66,2,0)&amp;"、"&amp;VLOOKUP(N390,'附件一之1-開班數'!$A$7:$B$66,2,0)&amp;"、"&amp;VLOOKUP(O390,'附件一之1-開班數'!$A$7:$B$66,2,0)&amp;"、"&amp;VLOOKUP(P390,'附件一之1-開班數'!$A$7:$B$66,2,0)&amp;"、"&amp;VLOOKUP(Q390,'附件一之1-開班數'!$A$7:$B$66,2,0),IF(D390="","","學生無班級"))))))),"有班級不存在,或跳格輸入")</f>
        <v/>
      </c>
      <c r="S390" s="10">
        <f t="shared" si="37"/>
        <v>1</v>
      </c>
      <c r="T390" s="10">
        <f t="shared" si="38"/>
        <v>1</v>
      </c>
      <c r="U390" s="10">
        <f t="shared" si="39"/>
        <v>1</v>
      </c>
      <c r="V390" s="10">
        <f t="shared" si="40"/>
        <v>1</v>
      </c>
      <c r="W390" s="10">
        <f t="shared" si="41"/>
        <v>3</v>
      </c>
      <c r="X390" s="10">
        <f t="shared" si="42"/>
        <v>3</v>
      </c>
      <c r="Y390" s="10">
        <f>IF(M390="",0,IF(K390=1,VLOOKUP(M390,'附件一之1-開班數'!$A$7:$V$66,7,FALSE),0))</f>
        <v>0</v>
      </c>
      <c r="Z390" s="10">
        <f>IF(N390="",0,IF(K390=1,VLOOKUP(N390,'附件一之1-開班數'!$A$7:$V$66,7,FALSE),0))</f>
        <v>0</v>
      </c>
      <c r="AA390" s="10">
        <f>IF(O390="",0,IF(K390=1,VLOOKUP(O390,'附件一之1-開班數'!$A$7:$V$66,7,FALSE),0))</f>
        <v>0</v>
      </c>
      <c r="AB390" s="10">
        <f>IF(P390="",0,IF(K390=1,VLOOKUP(P390,'附件一之1-開班數'!$A$7:$V$66,7,FALSE),0))</f>
        <v>0</v>
      </c>
      <c r="AC390" s="10">
        <f>IF(Q390="",0,IF(K390=1,VLOOKUP(Q390,'附件一之1-開班數'!$A$7:$V$66,7,FALSE),0))</f>
        <v>0</v>
      </c>
    </row>
    <row r="391" spans="1:29" x14ac:dyDescent="0.3">
      <c r="A391" s="128" t="str">
        <f t="shared" si="43"/>
        <v/>
      </c>
      <c r="B391" s="14"/>
      <c r="C391" s="14"/>
      <c r="D391" s="14"/>
      <c r="E391" s="14"/>
      <c r="F391" s="166"/>
      <c r="G391" s="173"/>
      <c r="H391" s="14"/>
      <c r="I391" s="14"/>
      <c r="J391" s="14"/>
      <c r="K391" s="166"/>
      <c r="L391" s="175"/>
      <c r="M391" s="171"/>
      <c r="N391" s="92"/>
      <c r="O391" s="92"/>
      <c r="P391" s="92"/>
      <c r="Q391" s="172"/>
      <c r="R391" s="176" t="str">
        <f>IFERROR(IF(COUNTIF(M391:Q391,M391)+COUNTIF(M391:Q391,N391)+COUNTIF(M391:Q391,O391)+COUNTIF(M391:Q391,P391)+COUNTIF(M391:Q391,Q391)-COUNT(M391:Q391)&lt;&gt;0,"學生班級重複",IF(COUNT(M391:Q391)=1,VLOOKUP(M391,'附件一之1-開班數'!$A$7:$B$66,2,0),IF(COUNT(M391:Q391)=2,VLOOKUP(M391,'附件一之1-開班數'!$A$7:$B$66,2,0)&amp;"、"&amp;VLOOKUP(N391,'附件一之1-開班數'!$A$7:$B$66,2,0),IF(COUNT(M391:Q391)=3,VLOOKUP(M391,'附件一之1-開班數'!$A$7:$B$66,2,0)&amp;"、"&amp;VLOOKUP(N391,'附件一之1-開班數'!$A$7:$B$66,2,0)&amp;"、"&amp;VLOOKUP(O391,'附件一之1-開班數'!$A$7:$B$66,2,0),IF(COUNT(M391:Q391)=4,VLOOKUP(M391,'附件一之1-開班數'!$A$7:$B$66,2,0)&amp;"、"&amp;VLOOKUP(N391,'附件一之1-開班數'!$A$7:$B$66,2,0)&amp;"、"&amp;VLOOKUP(O391,'附件一之1-開班數'!$A$7:$B$66,2,0)&amp;"、"&amp;VLOOKUP(P391,'附件一之1-開班數'!$A$7:$B$66,2,0),IF(COUNT(M391:Q391)=5,VLOOKUP(M391,'附件一之1-開班數'!$A$7:$B$66,2,0)&amp;"、"&amp;VLOOKUP(N391,'附件一之1-開班數'!$A$7:$B$66,2,0)&amp;"、"&amp;VLOOKUP(O391,'附件一之1-開班數'!$A$7:$B$66,2,0)&amp;"、"&amp;VLOOKUP(P391,'附件一之1-開班數'!$A$7:$B$66,2,0)&amp;"、"&amp;VLOOKUP(Q391,'附件一之1-開班數'!$A$7:$B$66,2,0),IF(D391="","","學生無班級"))))))),"有班級不存在,或跳格輸入")</f>
        <v/>
      </c>
      <c r="S391" s="10">
        <f t="shared" ref="S391:S454" si="44">IF(COUNTA(D391,E391:F391)=0,1,IF(AND(D391="",SUM(E391:F391)&lt;&gt;0),2,IF(SUM(E391:F391)&lt;&gt;1,3,4)))</f>
        <v>1</v>
      </c>
      <c r="T391" s="10">
        <f t="shared" ref="T391:T454" si="45">IF(COUNTA(D391,G391:K391)=0,1,IF(AND(D391="",SUM(G391:K391)&lt;&gt;0),2,IF(SUM(G391:K391)&lt;&gt;1,3,4)))</f>
        <v>1</v>
      </c>
      <c r="U391" s="10">
        <f t="shared" ref="U391:U454" si="46">IF(COUNTA(B391:D391)=0,1,IF(AND(D391="",COUNTA(B391:C391)&lt;&gt;0),2,IF(COUNTA(B391:C391)&gt;1,3,4)))</f>
        <v>1</v>
      </c>
      <c r="V391" s="10">
        <f t="shared" ref="V391:V454" si="47">IF(COUNTA(D391,M391:Q391)=0,1,IF(AND(D391="",COUNTA(M391:Q391)&lt;&gt;0),2,3))</f>
        <v>1</v>
      </c>
      <c r="W391" s="10">
        <f t="shared" ref="W391:W454" si="48">IF(AND(D391="",COUNTA(L391)&lt;&gt;0),2,3)</f>
        <v>3</v>
      </c>
      <c r="X391" s="10">
        <f t="shared" ref="X391:X454" si="49">IF(K391="",3,IF(COUNTA(K391)&lt;&gt;COUNTA(M391:Q391),1,2))</f>
        <v>3</v>
      </c>
      <c r="Y391" s="10">
        <f>IF(M391="",0,IF(K391=1,VLOOKUP(M391,'附件一之1-開班數'!$A$7:$V$66,7,FALSE),0))</f>
        <v>0</v>
      </c>
      <c r="Z391" s="10">
        <f>IF(N391="",0,IF(K391=1,VLOOKUP(N391,'附件一之1-開班數'!$A$7:$V$66,7,FALSE),0))</f>
        <v>0</v>
      </c>
      <c r="AA391" s="10">
        <f>IF(O391="",0,IF(K391=1,VLOOKUP(O391,'附件一之1-開班數'!$A$7:$V$66,7,FALSE),0))</f>
        <v>0</v>
      </c>
      <c r="AB391" s="10">
        <f>IF(P391="",0,IF(K391=1,VLOOKUP(P391,'附件一之1-開班數'!$A$7:$V$66,7,FALSE),0))</f>
        <v>0</v>
      </c>
      <c r="AC391" s="10">
        <f>IF(Q391="",0,IF(K391=1,VLOOKUP(Q391,'附件一之1-開班數'!$A$7:$V$66,7,FALSE),0))</f>
        <v>0</v>
      </c>
    </row>
    <row r="392" spans="1:29" x14ac:dyDescent="0.3">
      <c r="A392" s="128" t="str">
        <f t="shared" si="43"/>
        <v/>
      </c>
      <c r="B392" s="14"/>
      <c r="C392" s="14"/>
      <c r="D392" s="14"/>
      <c r="E392" s="14"/>
      <c r="F392" s="166"/>
      <c r="G392" s="173"/>
      <c r="H392" s="14"/>
      <c r="I392" s="14"/>
      <c r="J392" s="14"/>
      <c r="K392" s="166"/>
      <c r="L392" s="175"/>
      <c r="M392" s="171"/>
      <c r="N392" s="92"/>
      <c r="O392" s="92"/>
      <c r="P392" s="92"/>
      <c r="Q392" s="172"/>
      <c r="R392" s="176" t="str">
        <f>IFERROR(IF(COUNTIF(M392:Q392,M392)+COUNTIF(M392:Q392,N392)+COUNTIF(M392:Q392,O392)+COUNTIF(M392:Q392,P392)+COUNTIF(M392:Q392,Q392)-COUNT(M392:Q392)&lt;&gt;0,"學生班級重複",IF(COUNT(M392:Q392)=1,VLOOKUP(M392,'附件一之1-開班數'!$A$7:$B$66,2,0),IF(COUNT(M392:Q392)=2,VLOOKUP(M392,'附件一之1-開班數'!$A$7:$B$66,2,0)&amp;"、"&amp;VLOOKUP(N392,'附件一之1-開班數'!$A$7:$B$66,2,0),IF(COUNT(M392:Q392)=3,VLOOKUP(M392,'附件一之1-開班數'!$A$7:$B$66,2,0)&amp;"、"&amp;VLOOKUP(N392,'附件一之1-開班數'!$A$7:$B$66,2,0)&amp;"、"&amp;VLOOKUP(O392,'附件一之1-開班數'!$A$7:$B$66,2,0),IF(COUNT(M392:Q392)=4,VLOOKUP(M392,'附件一之1-開班數'!$A$7:$B$66,2,0)&amp;"、"&amp;VLOOKUP(N392,'附件一之1-開班數'!$A$7:$B$66,2,0)&amp;"、"&amp;VLOOKUP(O392,'附件一之1-開班數'!$A$7:$B$66,2,0)&amp;"、"&amp;VLOOKUP(P392,'附件一之1-開班數'!$A$7:$B$66,2,0),IF(COUNT(M392:Q392)=5,VLOOKUP(M392,'附件一之1-開班數'!$A$7:$B$66,2,0)&amp;"、"&amp;VLOOKUP(N392,'附件一之1-開班數'!$A$7:$B$66,2,0)&amp;"、"&amp;VLOOKUP(O392,'附件一之1-開班數'!$A$7:$B$66,2,0)&amp;"、"&amp;VLOOKUP(P392,'附件一之1-開班數'!$A$7:$B$66,2,0)&amp;"、"&amp;VLOOKUP(Q392,'附件一之1-開班數'!$A$7:$B$66,2,0),IF(D392="","","學生無班級"))))))),"有班級不存在,或跳格輸入")</f>
        <v/>
      </c>
      <c r="S392" s="10">
        <f t="shared" si="44"/>
        <v>1</v>
      </c>
      <c r="T392" s="10">
        <f t="shared" si="45"/>
        <v>1</v>
      </c>
      <c r="U392" s="10">
        <f t="shared" si="46"/>
        <v>1</v>
      </c>
      <c r="V392" s="10">
        <f t="shared" si="47"/>
        <v>1</v>
      </c>
      <c r="W392" s="10">
        <f t="shared" si="48"/>
        <v>3</v>
      </c>
      <c r="X392" s="10">
        <f t="shared" si="49"/>
        <v>3</v>
      </c>
      <c r="Y392" s="10">
        <f>IF(M392="",0,IF(K392=1,VLOOKUP(M392,'附件一之1-開班數'!$A$7:$V$66,7,FALSE),0))</f>
        <v>0</v>
      </c>
      <c r="Z392" s="10">
        <f>IF(N392="",0,IF(K392=1,VLOOKUP(N392,'附件一之1-開班數'!$A$7:$V$66,7,FALSE),0))</f>
        <v>0</v>
      </c>
      <c r="AA392" s="10">
        <f>IF(O392="",0,IF(K392=1,VLOOKUP(O392,'附件一之1-開班數'!$A$7:$V$66,7,FALSE),0))</f>
        <v>0</v>
      </c>
      <c r="AB392" s="10">
        <f>IF(P392="",0,IF(K392=1,VLOOKUP(P392,'附件一之1-開班數'!$A$7:$V$66,7,FALSE),0))</f>
        <v>0</v>
      </c>
      <c r="AC392" s="10">
        <f>IF(Q392="",0,IF(K392=1,VLOOKUP(Q392,'附件一之1-開班數'!$A$7:$V$66,7,FALSE),0))</f>
        <v>0</v>
      </c>
    </row>
    <row r="393" spans="1:29" x14ac:dyDescent="0.3">
      <c r="A393" s="128" t="str">
        <f t="shared" si="43"/>
        <v/>
      </c>
      <c r="B393" s="14"/>
      <c r="C393" s="14"/>
      <c r="D393" s="14"/>
      <c r="E393" s="14"/>
      <c r="F393" s="166"/>
      <c r="G393" s="173"/>
      <c r="H393" s="14"/>
      <c r="I393" s="14"/>
      <c r="J393" s="14"/>
      <c r="K393" s="166"/>
      <c r="L393" s="175"/>
      <c r="M393" s="171"/>
      <c r="N393" s="92"/>
      <c r="O393" s="92"/>
      <c r="P393" s="92"/>
      <c r="Q393" s="172"/>
      <c r="R393" s="176" t="str">
        <f>IFERROR(IF(COUNTIF(M393:Q393,M393)+COUNTIF(M393:Q393,N393)+COUNTIF(M393:Q393,O393)+COUNTIF(M393:Q393,P393)+COUNTIF(M393:Q393,Q393)-COUNT(M393:Q393)&lt;&gt;0,"學生班級重複",IF(COUNT(M393:Q393)=1,VLOOKUP(M393,'附件一之1-開班數'!$A$7:$B$66,2,0),IF(COUNT(M393:Q393)=2,VLOOKUP(M393,'附件一之1-開班數'!$A$7:$B$66,2,0)&amp;"、"&amp;VLOOKUP(N393,'附件一之1-開班數'!$A$7:$B$66,2,0),IF(COUNT(M393:Q393)=3,VLOOKUP(M393,'附件一之1-開班數'!$A$7:$B$66,2,0)&amp;"、"&amp;VLOOKUP(N393,'附件一之1-開班數'!$A$7:$B$66,2,0)&amp;"、"&amp;VLOOKUP(O393,'附件一之1-開班數'!$A$7:$B$66,2,0),IF(COUNT(M393:Q393)=4,VLOOKUP(M393,'附件一之1-開班數'!$A$7:$B$66,2,0)&amp;"、"&amp;VLOOKUP(N393,'附件一之1-開班數'!$A$7:$B$66,2,0)&amp;"、"&amp;VLOOKUP(O393,'附件一之1-開班數'!$A$7:$B$66,2,0)&amp;"、"&amp;VLOOKUP(P393,'附件一之1-開班數'!$A$7:$B$66,2,0),IF(COUNT(M393:Q393)=5,VLOOKUP(M393,'附件一之1-開班數'!$A$7:$B$66,2,0)&amp;"、"&amp;VLOOKUP(N393,'附件一之1-開班數'!$A$7:$B$66,2,0)&amp;"、"&amp;VLOOKUP(O393,'附件一之1-開班數'!$A$7:$B$66,2,0)&amp;"、"&amp;VLOOKUP(P393,'附件一之1-開班數'!$A$7:$B$66,2,0)&amp;"、"&amp;VLOOKUP(Q393,'附件一之1-開班數'!$A$7:$B$66,2,0),IF(D393="","","學生無班級"))))))),"有班級不存在,或跳格輸入")</f>
        <v/>
      </c>
      <c r="S393" s="10">
        <f t="shared" si="44"/>
        <v>1</v>
      </c>
      <c r="T393" s="10">
        <f t="shared" si="45"/>
        <v>1</v>
      </c>
      <c r="U393" s="10">
        <f t="shared" si="46"/>
        <v>1</v>
      </c>
      <c r="V393" s="10">
        <f t="shared" si="47"/>
        <v>1</v>
      </c>
      <c r="W393" s="10">
        <f t="shared" si="48"/>
        <v>3</v>
      </c>
      <c r="X393" s="10">
        <f t="shared" si="49"/>
        <v>3</v>
      </c>
      <c r="Y393" s="10">
        <f>IF(M393="",0,IF(K393=1,VLOOKUP(M393,'附件一之1-開班數'!$A$7:$V$66,7,FALSE),0))</f>
        <v>0</v>
      </c>
      <c r="Z393" s="10">
        <f>IF(N393="",0,IF(K393=1,VLOOKUP(N393,'附件一之1-開班數'!$A$7:$V$66,7,FALSE),0))</f>
        <v>0</v>
      </c>
      <c r="AA393" s="10">
        <f>IF(O393="",0,IF(K393=1,VLOOKUP(O393,'附件一之1-開班數'!$A$7:$V$66,7,FALSE),0))</f>
        <v>0</v>
      </c>
      <c r="AB393" s="10">
        <f>IF(P393="",0,IF(K393=1,VLOOKUP(P393,'附件一之1-開班數'!$A$7:$V$66,7,FALSE),0))</f>
        <v>0</v>
      </c>
      <c r="AC393" s="10">
        <f>IF(Q393="",0,IF(K393=1,VLOOKUP(Q393,'附件一之1-開班數'!$A$7:$V$66,7,FALSE),0))</f>
        <v>0</v>
      </c>
    </row>
    <row r="394" spans="1:29" x14ac:dyDescent="0.3">
      <c r="A394" s="128" t="str">
        <f t="shared" si="43"/>
        <v/>
      </c>
      <c r="B394" s="14"/>
      <c r="C394" s="14"/>
      <c r="D394" s="14"/>
      <c r="E394" s="14"/>
      <c r="F394" s="166"/>
      <c r="G394" s="173"/>
      <c r="H394" s="14"/>
      <c r="I394" s="14"/>
      <c r="J394" s="14"/>
      <c r="K394" s="166"/>
      <c r="L394" s="175"/>
      <c r="M394" s="171"/>
      <c r="N394" s="92"/>
      <c r="O394" s="92"/>
      <c r="P394" s="92"/>
      <c r="Q394" s="172"/>
      <c r="R394" s="176" t="str">
        <f>IFERROR(IF(COUNTIF(M394:Q394,M394)+COUNTIF(M394:Q394,N394)+COUNTIF(M394:Q394,O394)+COUNTIF(M394:Q394,P394)+COUNTIF(M394:Q394,Q394)-COUNT(M394:Q394)&lt;&gt;0,"學生班級重複",IF(COUNT(M394:Q394)=1,VLOOKUP(M394,'附件一之1-開班數'!$A$7:$B$66,2,0),IF(COUNT(M394:Q394)=2,VLOOKUP(M394,'附件一之1-開班數'!$A$7:$B$66,2,0)&amp;"、"&amp;VLOOKUP(N394,'附件一之1-開班數'!$A$7:$B$66,2,0),IF(COUNT(M394:Q394)=3,VLOOKUP(M394,'附件一之1-開班數'!$A$7:$B$66,2,0)&amp;"、"&amp;VLOOKUP(N394,'附件一之1-開班數'!$A$7:$B$66,2,0)&amp;"、"&amp;VLOOKUP(O394,'附件一之1-開班數'!$A$7:$B$66,2,0),IF(COUNT(M394:Q394)=4,VLOOKUP(M394,'附件一之1-開班數'!$A$7:$B$66,2,0)&amp;"、"&amp;VLOOKUP(N394,'附件一之1-開班數'!$A$7:$B$66,2,0)&amp;"、"&amp;VLOOKUP(O394,'附件一之1-開班數'!$A$7:$B$66,2,0)&amp;"、"&amp;VLOOKUP(P394,'附件一之1-開班數'!$A$7:$B$66,2,0),IF(COUNT(M394:Q394)=5,VLOOKUP(M394,'附件一之1-開班數'!$A$7:$B$66,2,0)&amp;"、"&amp;VLOOKUP(N394,'附件一之1-開班數'!$A$7:$B$66,2,0)&amp;"、"&amp;VLOOKUP(O394,'附件一之1-開班數'!$A$7:$B$66,2,0)&amp;"、"&amp;VLOOKUP(P394,'附件一之1-開班數'!$A$7:$B$66,2,0)&amp;"、"&amp;VLOOKUP(Q394,'附件一之1-開班數'!$A$7:$B$66,2,0),IF(D394="","","學生無班級"))))))),"有班級不存在,或跳格輸入")</f>
        <v/>
      </c>
      <c r="S394" s="10">
        <f t="shared" si="44"/>
        <v>1</v>
      </c>
      <c r="T394" s="10">
        <f t="shared" si="45"/>
        <v>1</v>
      </c>
      <c r="U394" s="10">
        <f t="shared" si="46"/>
        <v>1</v>
      </c>
      <c r="V394" s="10">
        <f t="shared" si="47"/>
        <v>1</v>
      </c>
      <c r="W394" s="10">
        <f t="shared" si="48"/>
        <v>3</v>
      </c>
      <c r="X394" s="10">
        <f t="shared" si="49"/>
        <v>3</v>
      </c>
      <c r="Y394" s="10">
        <f>IF(M394="",0,IF(K394=1,VLOOKUP(M394,'附件一之1-開班數'!$A$7:$V$66,7,FALSE),0))</f>
        <v>0</v>
      </c>
      <c r="Z394" s="10">
        <f>IF(N394="",0,IF(K394=1,VLOOKUP(N394,'附件一之1-開班數'!$A$7:$V$66,7,FALSE),0))</f>
        <v>0</v>
      </c>
      <c r="AA394" s="10">
        <f>IF(O394="",0,IF(K394=1,VLOOKUP(O394,'附件一之1-開班數'!$A$7:$V$66,7,FALSE),0))</f>
        <v>0</v>
      </c>
      <c r="AB394" s="10">
        <f>IF(P394="",0,IF(K394=1,VLOOKUP(P394,'附件一之1-開班數'!$A$7:$V$66,7,FALSE),0))</f>
        <v>0</v>
      </c>
      <c r="AC394" s="10">
        <f>IF(Q394="",0,IF(K394=1,VLOOKUP(Q394,'附件一之1-開班數'!$A$7:$V$66,7,FALSE),0))</f>
        <v>0</v>
      </c>
    </row>
    <row r="395" spans="1:29" x14ac:dyDescent="0.3">
      <c r="A395" s="128" t="str">
        <f t="shared" si="43"/>
        <v/>
      </c>
      <c r="B395" s="14"/>
      <c r="C395" s="14"/>
      <c r="D395" s="14"/>
      <c r="E395" s="14"/>
      <c r="F395" s="166"/>
      <c r="G395" s="173"/>
      <c r="H395" s="14"/>
      <c r="I395" s="14"/>
      <c r="J395" s="14"/>
      <c r="K395" s="166"/>
      <c r="L395" s="175"/>
      <c r="M395" s="171"/>
      <c r="N395" s="92"/>
      <c r="O395" s="92"/>
      <c r="P395" s="92"/>
      <c r="Q395" s="172"/>
      <c r="R395" s="176" t="str">
        <f>IFERROR(IF(COUNTIF(M395:Q395,M395)+COUNTIF(M395:Q395,N395)+COUNTIF(M395:Q395,O395)+COUNTIF(M395:Q395,P395)+COUNTIF(M395:Q395,Q395)-COUNT(M395:Q395)&lt;&gt;0,"學生班級重複",IF(COUNT(M395:Q395)=1,VLOOKUP(M395,'附件一之1-開班數'!$A$7:$B$66,2,0),IF(COUNT(M395:Q395)=2,VLOOKUP(M395,'附件一之1-開班數'!$A$7:$B$66,2,0)&amp;"、"&amp;VLOOKUP(N395,'附件一之1-開班數'!$A$7:$B$66,2,0),IF(COUNT(M395:Q395)=3,VLOOKUP(M395,'附件一之1-開班數'!$A$7:$B$66,2,0)&amp;"、"&amp;VLOOKUP(N395,'附件一之1-開班數'!$A$7:$B$66,2,0)&amp;"、"&amp;VLOOKUP(O395,'附件一之1-開班數'!$A$7:$B$66,2,0),IF(COUNT(M395:Q395)=4,VLOOKUP(M395,'附件一之1-開班數'!$A$7:$B$66,2,0)&amp;"、"&amp;VLOOKUP(N395,'附件一之1-開班數'!$A$7:$B$66,2,0)&amp;"、"&amp;VLOOKUP(O395,'附件一之1-開班數'!$A$7:$B$66,2,0)&amp;"、"&amp;VLOOKUP(P395,'附件一之1-開班數'!$A$7:$B$66,2,0),IF(COUNT(M395:Q395)=5,VLOOKUP(M395,'附件一之1-開班數'!$A$7:$B$66,2,0)&amp;"、"&amp;VLOOKUP(N395,'附件一之1-開班數'!$A$7:$B$66,2,0)&amp;"、"&amp;VLOOKUP(O395,'附件一之1-開班數'!$A$7:$B$66,2,0)&amp;"、"&amp;VLOOKUP(P395,'附件一之1-開班數'!$A$7:$B$66,2,0)&amp;"、"&amp;VLOOKUP(Q395,'附件一之1-開班數'!$A$7:$B$66,2,0),IF(D395="","","學生無班級"))))))),"有班級不存在,或跳格輸入")</f>
        <v/>
      </c>
      <c r="S395" s="10">
        <f t="shared" si="44"/>
        <v>1</v>
      </c>
      <c r="T395" s="10">
        <f t="shared" si="45"/>
        <v>1</v>
      </c>
      <c r="U395" s="10">
        <f t="shared" si="46"/>
        <v>1</v>
      </c>
      <c r="V395" s="10">
        <f t="shared" si="47"/>
        <v>1</v>
      </c>
      <c r="W395" s="10">
        <f t="shared" si="48"/>
        <v>3</v>
      </c>
      <c r="X395" s="10">
        <f t="shared" si="49"/>
        <v>3</v>
      </c>
      <c r="Y395" s="10">
        <f>IF(M395="",0,IF(K395=1,VLOOKUP(M395,'附件一之1-開班數'!$A$7:$V$66,7,FALSE),0))</f>
        <v>0</v>
      </c>
      <c r="Z395" s="10">
        <f>IF(N395="",0,IF(K395=1,VLOOKUP(N395,'附件一之1-開班數'!$A$7:$V$66,7,FALSE),0))</f>
        <v>0</v>
      </c>
      <c r="AA395" s="10">
        <f>IF(O395="",0,IF(K395=1,VLOOKUP(O395,'附件一之1-開班數'!$A$7:$V$66,7,FALSE),0))</f>
        <v>0</v>
      </c>
      <c r="AB395" s="10">
        <f>IF(P395="",0,IF(K395=1,VLOOKUP(P395,'附件一之1-開班數'!$A$7:$V$66,7,FALSE),0))</f>
        <v>0</v>
      </c>
      <c r="AC395" s="10">
        <f>IF(Q395="",0,IF(K395=1,VLOOKUP(Q395,'附件一之1-開班數'!$A$7:$V$66,7,FALSE),0))</f>
        <v>0</v>
      </c>
    </row>
    <row r="396" spans="1:29" x14ac:dyDescent="0.3">
      <c r="A396" s="128" t="str">
        <f t="shared" si="43"/>
        <v/>
      </c>
      <c r="B396" s="14"/>
      <c r="C396" s="14"/>
      <c r="D396" s="14"/>
      <c r="E396" s="14"/>
      <c r="F396" s="166"/>
      <c r="G396" s="173"/>
      <c r="H396" s="14"/>
      <c r="I396" s="14"/>
      <c r="J396" s="14"/>
      <c r="K396" s="166"/>
      <c r="L396" s="175"/>
      <c r="M396" s="171"/>
      <c r="N396" s="92"/>
      <c r="O396" s="92"/>
      <c r="P396" s="92"/>
      <c r="Q396" s="172"/>
      <c r="R396" s="176" t="str">
        <f>IFERROR(IF(COUNTIF(M396:Q396,M396)+COUNTIF(M396:Q396,N396)+COUNTIF(M396:Q396,O396)+COUNTIF(M396:Q396,P396)+COUNTIF(M396:Q396,Q396)-COUNT(M396:Q396)&lt;&gt;0,"學生班級重複",IF(COUNT(M396:Q396)=1,VLOOKUP(M396,'附件一之1-開班數'!$A$7:$B$66,2,0),IF(COUNT(M396:Q396)=2,VLOOKUP(M396,'附件一之1-開班數'!$A$7:$B$66,2,0)&amp;"、"&amp;VLOOKUP(N396,'附件一之1-開班數'!$A$7:$B$66,2,0),IF(COUNT(M396:Q396)=3,VLOOKUP(M396,'附件一之1-開班數'!$A$7:$B$66,2,0)&amp;"、"&amp;VLOOKUP(N396,'附件一之1-開班數'!$A$7:$B$66,2,0)&amp;"、"&amp;VLOOKUP(O396,'附件一之1-開班數'!$A$7:$B$66,2,0),IF(COUNT(M396:Q396)=4,VLOOKUP(M396,'附件一之1-開班數'!$A$7:$B$66,2,0)&amp;"、"&amp;VLOOKUP(N396,'附件一之1-開班數'!$A$7:$B$66,2,0)&amp;"、"&amp;VLOOKUP(O396,'附件一之1-開班數'!$A$7:$B$66,2,0)&amp;"、"&amp;VLOOKUP(P396,'附件一之1-開班數'!$A$7:$B$66,2,0),IF(COUNT(M396:Q396)=5,VLOOKUP(M396,'附件一之1-開班數'!$A$7:$B$66,2,0)&amp;"、"&amp;VLOOKUP(N396,'附件一之1-開班數'!$A$7:$B$66,2,0)&amp;"、"&amp;VLOOKUP(O396,'附件一之1-開班數'!$A$7:$B$66,2,0)&amp;"、"&amp;VLOOKUP(P396,'附件一之1-開班數'!$A$7:$B$66,2,0)&amp;"、"&amp;VLOOKUP(Q396,'附件一之1-開班數'!$A$7:$B$66,2,0),IF(D396="","","學生無班級"))))))),"有班級不存在,或跳格輸入")</f>
        <v/>
      </c>
      <c r="S396" s="10">
        <f t="shared" si="44"/>
        <v>1</v>
      </c>
      <c r="T396" s="10">
        <f t="shared" si="45"/>
        <v>1</v>
      </c>
      <c r="U396" s="10">
        <f t="shared" si="46"/>
        <v>1</v>
      </c>
      <c r="V396" s="10">
        <f t="shared" si="47"/>
        <v>1</v>
      </c>
      <c r="W396" s="10">
        <f t="shared" si="48"/>
        <v>3</v>
      </c>
      <c r="X396" s="10">
        <f t="shared" si="49"/>
        <v>3</v>
      </c>
      <c r="Y396" s="10">
        <f>IF(M396="",0,IF(K396=1,VLOOKUP(M396,'附件一之1-開班數'!$A$7:$V$66,7,FALSE),0))</f>
        <v>0</v>
      </c>
      <c r="Z396" s="10">
        <f>IF(N396="",0,IF(K396=1,VLOOKUP(N396,'附件一之1-開班數'!$A$7:$V$66,7,FALSE),0))</f>
        <v>0</v>
      </c>
      <c r="AA396" s="10">
        <f>IF(O396="",0,IF(K396=1,VLOOKUP(O396,'附件一之1-開班數'!$A$7:$V$66,7,FALSE),0))</f>
        <v>0</v>
      </c>
      <c r="AB396" s="10">
        <f>IF(P396="",0,IF(K396=1,VLOOKUP(P396,'附件一之1-開班數'!$A$7:$V$66,7,FALSE),0))</f>
        <v>0</v>
      </c>
      <c r="AC396" s="10">
        <f>IF(Q396="",0,IF(K396=1,VLOOKUP(Q396,'附件一之1-開班數'!$A$7:$V$66,7,FALSE),0))</f>
        <v>0</v>
      </c>
    </row>
    <row r="397" spans="1:29" x14ac:dyDescent="0.3">
      <c r="A397" s="128" t="str">
        <f t="shared" si="43"/>
        <v/>
      </c>
      <c r="B397" s="14"/>
      <c r="C397" s="14"/>
      <c r="D397" s="14"/>
      <c r="E397" s="14"/>
      <c r="F397" s="166"/>
      <c r="G397" s="173"/>
      <c r="H397" s="14"/>
      <c r="I397" s="14"/>
      <c r="J397" s="14"/>
      <c r="K397" s="166"/>
      <c r="L397" s="175"/>
      <c r="M397" s="171"/>
      <c r="N397" s="92"/>
      <c r="O397" s="92"/>
      <c r="P397" s="92"/>
      <c r="Q397" s="172"/>
      <c r="R397" s="176" t="str">
        <f>IFERROR(IF(COUNTIF(M397:Q397,M397)+COUNTIF(M397:Q397,N397)+COUNTIF(M397:Q397,O397)+COUNTIF(M397:Q397,P397)+COUNTIF(M397:Q397,Q397)-COUNT(M397:Q397)&lt;&gt;0,"學生班級重複",IF(COUNT(M397:Q397)=1,VLOOKUP(M397,'附件一之1-開班數'!$A$7:$B$66,2,0),IF(COUNT(M397:Q397)=2,VLOOKUP(M397,'附件一之1-開班數'!$A$7:$B$66,2,0)&amp;"、"&amp;VLOOKUP(N397,'附件一之1-開班數'!$A$7:$B$66,2,0),IF(COUNT(M397:Q397)=3,VLOOKUP(M397,'附件一之1-開班數'!$A$7:$B$66,2,0)&amp;"、"&amp;VLOOKUP(N397,'附件一之1-開班數'!$A$7:$B$66,2,0)&amp;"、"&amp;VLOOKUP(O397,'附件一之1-開班數'!$A$7:$B$66,2,0),IF(COUNT(M397:Q397)=4,VLOOKUP(M397,'附件一之1-開班數'!$A$7:$B$66,2,0)&amp;"、"&amp;VLOOKUP(N397,'附件一之1-開班數'!$A$7:$B$66,2,0)&amp;"、"&amp;VLOOKUP(O397,'附件一之1-開班數'!$A$7:$B$66,2,0)&amp;"、"&amp;VLOOKUP(P397,'附件一之1-開班數'!$A$7:$B$66,2,0),IF(COUNT(M397:Q397)=5,VLOOKUP(M397,'附件一之1-開班數'!$A$7:$B$66,2,0)&amp;"、"&amp;VLOOKUP(N397,'附件一之1-開班數'!$A$7:$B$66,2,0)&amp;"、"&amp;VLOOKUP(O397,'附件一之1-開班數'!$A$7:$B$66,2,0)&amp;"、"&amp;VLOOKUP(P397,'附件一之1-開班數'!$A$7:$B$66,2,0)&amp;"、"&amp;VLOOKUP(Q397,'附件一之1-開班數'!$A$7:$B$66,2,0),IF(D397="","","學生無班級"))))))),"有班級不存在,或跳格輸入")</f>
        <v/>
      </c>
      <c r="S397" s="10">
        <f t="shared" si="44"/>
        <v>1</v>
      </c>
      <c r="T397" s="10">
        <f t="shared" si="45"/>
        <v>1</v>
      </c>
      <c r="U397" s="10">
        <f t="shared" si="46"/>
        <v>1</v>
      </c>
      <c r="V397" s="10">
        <f t="shared" si="47"/>
        <v>1</v>
      </c>
      <c r="W397" s="10">
        <f t="shared" si="48"/>
        <v>3</v>
      </c>
      <c r="X397" s="10">
        <f t="shared" si="49"/>
        <v>3</v>
      </c>
      <c r="Y397" s="10">
        <f>IF(M397="",0,IF(K397=1,VLOOKUP(M397,'附件一之1-開班數'!$A$7:$V$66,7,FALSE),0))</f>
        <v>0</v>
      </c>
      <c r="Z397" s="10">
        <f>IF(N397="",0,IF(K397=1,VLOOKUP(N397,'附件一之1-開班數'!$A$7:$V$66,7,FALSE),0))</f>
        <v>0</v>
      </c>
      <c r="AA397" s="10">
        <f>IF(O397="",0,IF(K397=1,VLOOKUP(O397,'附件一之1-開班數'!$A$7:$V$66,7,FALSE),0))</f>
        <v>0</v>
      </c>
      <c r="AB397" s="10">
        <f>IF(P397="",0,IF(K397=1,VLOOKUP(P397,'附件一之1-開班數'!$A$7:$V$66,7,FALSE),0))</f>
        <v>0</v>
      </c>
      <c r="AC397" s="10">
        <f>IF(Q397="",0,IF(K397=1,VLOOKUP(Q397,'附件一之1-開班數'!$A$7:$V$66,7,FALSE),0))</f>
        <v>0</v>
      </c>
    </row>
    <row r="398" spans="1:29" x14ac:dyDescent="0.3">
      <c r="A398" s="128" t="str">
        <f t="shared" si="43"/>
        <v/>
      </c>
      <c r="B398" s="14"/>
      <c r="C398" s="14"/>
      <c r="D398" s="14"/>
      <c r="E398" s="14"/>
      <c r="F398" s="166"/>
      <c r="G398" s="173"/>
      <c r="H398" s="14"/>
      <c r="I398" s="14"/>
      <c r="J398" s="14"/>
      <c r="K398" s="166"/>
      <c r="L398" s="175"/>
      <c r="M398" s="171"/>
      <c r="N398" s="92"/>
      <c r="O398" s="92"/>
      <c r="P398" s="92"/>
      <c r="Q398" s="172"/>
      <c r="R398" s="176" t="str">
        <f>IFERROR(IF(COUNTIF(M398:Q398,M398)+COUNTIF(M398:Q398,N398)+COUNTIF(M398:Q398,O398)+COUNTIF(M398:Q398,P398)+COUNTIF(M398:Q398,Q398)-COUNT(M398:Q398)&lt;&gt;0,"學生班級重複",IF(COUNT(M398:Q398)=1,VLOOKUP(M398,'附件一之1-開班數'!$A$7:$B$66,2,0),IF(COUNT(M398:Q398)=2,VLOOKUP(M398,'附件一之1-開班數'!$A$7:$B$66,2,0)&amp;"、"&amp;VLOOKUP(N398,'附件一之1-開班數'!$A$7:$B$66,2,0),IF(COUNT(M398:Q398)=3,VLOOKUP(M398,'附件一之1-開班數'!$A$7:$B$66,2,0)&amp;"、"&amp;VLOOKUP(N398,'附件一之1-開班數'!$A$7:$B$66,2,0)&amp;"、"&amp;VLOOKUP(O398,'附件一之1-開班數'!$A$7:$B$66,2,0),IF(COUNT(M398:Q398)=4,VLOOKUP(M398,'附件一之1-開班數'!$A$7:$B$66,2,0)&amp;"、"&amp;VLOOKUP(N398,'附件一之1-開班數'!$A$7:$B$66,2,0)&amp;"、"&amp;VLOOKUP(O398,'附件一之1-開班數'!$A$7:$B$66,2,0)&amp;"、"&amp;VLOOKUP(P398,'附件一之1-開班數'!$A$7:$B$66,2,0),IF(COUNT(M398:Q398)=5,VLOOKUP(M398,'附件一之1-開班數'!$A$7:$B$66,2,0)&amp;"、"&amp;VLOOKUP(N398,'附件一之1-開班數'!$A$7:$B$66,2,0)&amp;"、"&amp;VLOOKUP(O398,'附件一之1-開班數'!$A$7:$B$66,2,0)&amp;"、"&amp;VLOOKUP(P398,'附件一之1-開班數'!$A$7:$B$66,2,0)&amp;"、"&amp;VLOOKUP(Q398,'附件一之1-開班數'!$A$7:$B$66,2,0),IF(D398="","","學生無班級"))))))),"有班級不存在,或跳格輸入")</f>
        <v/>
      </c>
      <c r="S398" s="10">
        <f t="shared" si="44"/>
        <v>1</v>
      </c>
      <c r="T398" s="10">
        <f t="shared" si="45"/>
        <v>1</v>
      </c>
      <c r="U398" s="10">
        <f t="shared" si="46"/>
        <v>1</v>
      </c>
      <c r="V398" s="10">
        <f t="shared" si="47"/>
        <v>1</v>
      </c>
      <c r="W398" s="10">
        <f t="shared" si="48"/>
        <v>3</v>
      </c>
      <c r="X398" s="10">
        <f t="shared" si="49"/>
        <v>3</v>
      </c>
      <c r="Y398" s="10">
        <f>IF(M398="",0,IF(K398=1,VLOOKUP(M398,'附件一之1-開班數'!$A$7:$V$66,7,FALSE),0))</f>
        <v>0</v>
      </c>
      <c r="Z398" s="10">
        <f>IF(N398="",0,IF(K398=1,VLOOKUP(N398,'附件一之1-開班數'!$A$7:$V$66,7,FALSE),0))</f>
        <v>0</v>
      </c>
      <c r="AA398" s="10">
        <f>IF(O398="",0,IF(K398=1,VLOOKUP(O398,'附件一之1-開班數'!$A$7:$V$66,7,FALSE),0))</f>
        <v>0</v>
      </c>
      <c r="AB398" s="10">
        <f>IF(P398="",0,IF(K398=1,VLOOKUP(P398,'附件一之1-開班數'!$A$7:$V$66,7,FALSE),0))</f>
        <v>0</v>
      </c>
      <c r="AC398" s="10">
        <f>IF(Q398="",0,IF(K398=1,VLOOKUP(Q398,'附件一之1-開班數'!$A$7:$V$66,7,FALSE),0))</f>
        <v>0</v>
      </c>
    </row>
    <row r="399" spans="1:29" x14ac:dyDescent="0.3">
      <c r="A399" s="128" t="str">
        <f t="shared" si="43"/>
        <v/>
      </c>
      <c r="B399" s="14"/>
      <c r="C399" s="14"/>
      <c r="D399" s="14"/>
      <c r="E399" s="14"/>
      <c r="F399" s="166"/>
      <c r="G399" s="173"/>
      <c r="H399" s="14"/>
      <c r="I399" s="14"/>
      <c r="J399" s="14"/>
      <c r="K399" s="166"/>
      <c r="L399" s="175"/>
      <c r="M399" s="171"/>
      <c r="N399" s="92"/>
      <c r="O399" s="92"/>
      <c r="P399" s="92"/>
      <c r="Q399" s="172"/>
      <c r="R399" s="176" t="str">
        <f>IFERROR(IF(COUNTIF(M399:Q399,M399)+COUNTIF(M399:Q399,N399)+COUNTIF(M399:Q399,O399)+COUNTIF(M399:Q399,P399)+COUNTIF(M399:Q399,Q399)-COUNT(M399:Q399)&lt;&gt;0,"學生班級重複",IF(COUNT(M399:Q399)=1,VLOOKUP(M399,'附件一之1-開班數'!$A$7:$B$66,2,0),IF(COUNT(M399:Q399)=2,VLOOKUP(M399,'附件一之1-開班數'!$A$7:$B$66,2,0)&amp;"、"&amp;VLOOKUP(N399,'附件一之1-開班數'!$A$7:$B$66,2,0),IF(COUNT(M399:Q399)=3,VLOOKUP(M399,'附件一之1-開班數'!$A$7:$B$66,2,0)&amp;"、"&amp;VLOOKUP(N399,'附件一之1-開班數'!$A$7:$B$66,2,0)&amp;"、"&amp;VLOOKUP(O399,'附件一之1-開班數'!$A$7:$B$66,2,0),IF(COUNT(M399:Q399)=4,VLOOKUP(M399,'附件一之1-開班數'!$A$7:$B$66,2,0)&amp;"、"&amp;VLOOKUP(N399,'附件一之1-開班數'!$A$7:$B$66,2,0)&amp;"、"&amp;VLOOKUP(O399,'附件一之1-開班數'!$A$7:$B$66,2,0)&amp;"、"&amp;VLOOKUP(P399,'附件一之1-開班數'!$A$7:$B$66,2,0),IF(COUNT(M399:Q399)=5,VLOOKUP(M399,'附件一之1-開班數'!$A$7:$B$66,2,0)&amp;"、"&amp;VLOOKUP(N399,'附件一之1-開班數'!$A$7:$B$66,2,0)&amp;"、"&amp;VLOOKUP(O399,'附件一之1-開班數'!$A$7:$B$66,2,0)&amp;"、"&amp;VLOOKUP(P399,'附件一之1-開班數'!$A$7:$B$66,2,0)&amp;"、"&amp;VLOOKUP(Q399,'附件一之1-開班數'!$A$7:$B$66,2,0),IF(D399="","","學生無班級"))))))),"有班級不存在,或跳格輸入")</f>
        <v/>
      </c>
      <c r="S399" s="10">
        <f t="shared" si="44"/>
        <v>1</v>
      </c>
      <c r="T399" s="10">
        <f t="shared" si="45"/>
        <v>1</v>
      </c>
      <c r="U399" s="10">
        <f t="shared" si="46"/>
        <v>1</v>
      </c>
      <c r="V399" s="10">
        <f t="shared" si="47"/>
        <v>1</v>
      </c>
      <c r="W399" s="10">
        <f t="shared" si="48"/>
        <v>3</v>
      </c>
      <c r="X399" s="10">
        <f t="shared" si="49"/>
        <v>3</v>
      </c>
      <c r="Y399" s="10">
        <f>IF(M399="",0,IF(K399=1,VLOOKUP(M399,'附件一之1-開班數'!$A$7:$V$66,7,FALSE),0))</f>
        <v>0</v>
      </c>
      <c r="Z399" s="10">
        <f>IF(N399="",0,IF(K399=1,VLOOKUP(N399,'附件一之1-開班數'!$A$7:$V$66,7,FALSE),0))</f>
        <v>0</v>
      </c>
      <c r="AA399" s="10">
        <f>IF(O399="",0,IF(K399=1,VLOOKUP(O399,'附件一之1-開班數'!$A$7:$V$66,7,FALSE),0))</f>
        <v>0</v>
      </c>
      <c r="AB399" s="10">
        <f>IF(P399="",0,IF(K399=1,VLOOKUP(P399,'附件一之1-開班數'!$A$7:$V$66,7,FALSE),0))</f>
        <v>0</v>
      </c>
      <c r="AC399" s="10">
        <f>IF(Q399="",0,IF(K399=1,VLOOKUP(Q399,'附件一之1-開班數'!$A$7:$V$66,7,FALSE),0))</f>
        <v>0</v>
      </c>
    </row>
    <row r="400" spans="1:29" x14ac:dyDescent="0.3">
      <c r="A400" s="128" t="str">
        <f t="shared" si="43"/>
        <v/>
      </c>
      <c r="B400" s="14"/>
      <c r="C400" s="14"/>
      <c r="D400" s="14"/>
      <c r="E400" s="14"/>
      <c r="F400" s="166"/>
      <c r="G400" s="173"/>
      <c r="H400" s="14"/>
      <c r="I400" s="14"/>
      <c r="J400" s="14"/>
      <c r="K400" s="166"/>
      <c r="L400" s="175"/>
      <c r="M400" s="171"/>
      <c r="N400" s="92"/>
      <c r="O400" s="92"/>
      <c r="P400" s="92"/>
      <c r="Q400" s="172"/>
      <c r="R400" s="176" t="str">
        <f>IFERROR(IF(COUNTIF(M400:Q400,M400)+COUNTIF(M400:Q400,N400)+COUNTIF(M400:Q400,O400)+COUNTIF(M400:Q400,P400)+COUNTIF(M400:Q400,Q400)-COUNT(M400:Q400)&lt;&gt;0,"學生班級重複",IF(COUNT(M400:Q400)=1,VLOOKUP(M400,'附件一之1-開班數'!$A$7:$B$66,2,0),IF(COUNT(M400:Q400)=2,VLOOKUP(M400,'附件一之1-開班數'!$A$7:$B$66,2,0)&amp;"、"&amp;VLOOKUP(N400,'附件一之1-開班數'!$A$7:$B$66,2,0),IF(COUNT(M400:Q400)=3,VLOOKUP(M400,'附件一之1-開班數'!$A$7:$B$66,2,0)&amp;"、"&amp;VLOOKUP(N400,'附件一之1-開班數'!$A$7:$B$66,2,0)&amp;"、"&amp;VLOOKUP(O400,'附件一之1-開班數'!$A$7:$B$66,2,0),IF(COUNT(M400:Q400)=4,VLOOKUP(M400,'附件一之1-開班數'!$A$7:$B$66,2,0)&amp;"、"&amp;VLOOKUP(N400,'附件一之1-開班數'!$A$7:$B$66,2,0)&amp;"、"&amp;VLOOKUP(O400,'附件一之1-開班數'!$A$7:$B$66,2,0)&amp;"、"&amp;VLOOKUP(P400,'附件一之1-開班數'!$A$7:$B$66,2,0),IF(COUNT(M400:Q400)=5,VLOOKUP(M400,'附件一之1-開班數'!$A$7:$B$66,2,0)&amp;"、"&amp;VLOOKUP(N400,'附件一之1-開班數'!$A$7:$B$66,2,0)&amp;"、"&amp;VLOOKUP(O400,'附件一之1-開班數'!$A$7:$B$66,2,0)&amp;"、"&amp;VLOOKUP(P400,'附件一之1-開班數'!$A$7:$B$66,2,0)&amp;"、"&amp;VLOOKUP(Q400,'附件一之1-開班數'!$A$7:$B$66,2,0),IF(D400="","","學生無班級"))))))),"有班級不存在,或跳格輸入")</f>
        <v/>
      </c>
      <c r="S400" s="10">
        <f t="shared" si="44"/>
        <v>1</v>
      </c>
      <c r="T400" s="10">
        <f t="shared" si="45"/>
        <v>1</v>
      </c>
      <c r="U400" s="10">
        <f t="shared" si="46"/>
        <v>1</v>
      </c>
      <c r="V400" s="10">
        <f t="shared" si="47"/>
        <v>1</v>
      </c>
      <c r="W400" s="10">
        <f t="shared" si="48"/>
        <v>3</v>
      </c>
      <c r="X400" s="10">
        <f t="shared" si="49"/>
        <v>3</v>
      </c>
      <c r="Y400" s="10">
        <f>IF(M400="",0,IF(K400=1,VLOOKUP(M400,'附件一之1-開班數'!$A$7:$V$66,7,FALSE),0))</f>
        <v>0</v>
      </c>
      <c r="Z400" s="10">
        <f>IF(N400="",0,IF(K400=1,VLOOKUP(N400,'附件一之1-開班數'!$A$7:$V$66,7,FALSE),0))</f>
        <v>0</v>
      </c>
      <c r="AA400" s="10">
        <f>IF(O400="",0,IF(K400=1,VLOOKUP(O400,'附件一之1-開班數'!$A$7:$V$66,7,FALSE),0))</f>
        <v>0</v>
      </c>
      <c r="AB400" s="10">
        <f>IF(P400="",0,IF(K400=1,VLOOKUP(P400,'附件一之1-開班數'!$A$7:$V$66,7,FALSE),0))</f>
        <v>0</v>
      </c>
      <c r="AC400" s="10">
        <f>IF(Q400="",0,IF(K400=1,VLOOKUP(Q400,'附件一之1-開班數'!$A$7:$V$66,7,FALSE),0))</f>
        <v>0</v>
      </c>
    </row>
    <row r="401" spans="1:29" x14ac:dyDescent="0.3">
      <c r="A401" s="128" t="str">
        <f t="shared" si="43"/>
        <v/>
      </c>
      <c r="B401" s="14"/>
      <c r="C401" s="14"/>
      <c r="D401" s="14"/>
      <c r="E401" s="14"/>
      <c r="F401" s="166"/>
      <c r="G401" s="173"/>
      <c r="H401" s="14"/>
      <c r="I401" s="14"/>
      <c r="J401" s="14"/>
      <c r="K401" s="166"/>
      <c r="L401" s="175"/>
      <c r="M401" s="171"/>
      <c r="N401" s="92"/>
      <c r="O401" s="92"/>
      <c r="P401" s="92"/>
      <c r="Q401" s="172"/>
      <c r="R401" s="176" t="str">
        <f>IFERROR(IF(COUNTIF(M401:Q401,M401)+COUNTIF(M401:Q401,N401)+COUNTIF(M401:Q401,O401)+COUNTIF(M401:Q401,P401)+COUNTIF(M401:Q401,Q401)-COUNT(M401:Q401)&lt;&gt;0,"學生班級重複",IF(COUNT(M401:Q401)=1,VLOOKUP(M401,'附件一之1-開班數'!$A$7:$B$66,2,0),IF(COUNT(M401:Q401)=2,VLOOKUP(M401,'附件一之1-開班數'!$A$7:$B$66,2,0)&amp;"、"&amp;VLOOKUP(N401,'附件一之1-開班數'!$A$7:$B$66,2,0),IF(COUNT(M401:Q401)=3,VLOOKUP(M401,'附件一之1-開班數'!$A$7:$B$66,2,0)&amp;"、"&amp;VLOOKUP(N401,'附件一之1-開班數'!$A$7:$B$66,2,0)&amp;"、"&amp;VLOOKUP(O401,'附件一之1-開班數'!$A$7:$B$66,2,0),IF(COUNT(M401:Q401)=4,VLOOKUP(M401,'附件一之1-開班數'!$A$7:$B$66,2,0)&amp;"、"&amp;VLOOKUP(N401,'附件一之1-開班數'!$A$7:$B$66,2,0)&amp;"、"&amp;VLOOKUP(O401,'附件一之1-開班數'!$A$7:$B$66,2,0)&amp;"、"&amp;VLOOKUP(P401,'附件一之1-開班數'!$A$7:$B$66,2,0),IF(COUNT(M401:Q401)=5,VLOOKUP(M401,'附件一之1-開班數'!$A$7:$B$66,2,0)&amp;"、"&amp;VLOOKUP(N401,'附件一之1-開班數'!$A$7:$B$66,2,0)&amp;"、"&amp;VLOOKUP(O401,'附件一之1-開班數'!$A$7:$B$66,2,0)&amp;"、"&amp;VLOOKUP(P401,'附件一之1-開班數'!$A$7:$B$66,2,0)&amp;"、"&amp;VLOOKUP(Q401,'附件一之1-開班數'!$A$7:$B$66,2,0),IF(D401="","","學生無班級"))))))),"有班級不存在,或跳格輸入")</f>
        <v/>
      </c>
      <c r="S401" s="10">
        <f t="shared" si="44"/>
        <v>1</v>
      </c>
      <c r="T401" s="10">
        <f t="shared" si="45"/>
        <v>1</v>
      </c>
      <c r="U401" s="10">
        <f t="shared" si="46"/>
        <v>1</v>
      </c>
      <c r="V401" s="10">
        <f t="shared" si="47"/>
        <v>1</v>
      </c>
      <c r="W401" s="10">
        <f t="shared" si="48"/>
        <v>3</v>
      </c>
      <c r="X401" s="10">
        <f t="shared" si="49"/>
        <v>3</v>
      </c>
      <c r="Y401" s="10">
        <f>IF(M401="",0,IF(K401=1,VLOOKUP(M401,'附件一之1-開班數'!$A$7:$V$66,7,FALSE),0))</f>
        <v>0</v>
      </c>
      <c r="Z401" s="10">
        <f>IF(N401="",0,IF(K401=1,VLOOKUP(N401,'附件一之1-開班數'!$A$7:$V$66,7,FALSE),0))</f>
        <v>0</v>
      </c>
      <c r="AA401" s="10">
        <f>IF(O401="",0,IF(K401=1,VLOOKUP(O401,'附件一之1-開班數'!$A$7:$V$66,7,FALSE),0))</f>
        <v>0</v>
      </c>
      <c r="AB401" s="10">
        <f>IF(P401="",0,IF(K401=1,VLOOKUP(P401,'附件一之1-開班數'!$A$7:$V$66,7,FALSE),0))</f>
        <v>0</v>
      </c>
      <c r="AC401" s="10">
        <f>IF(Q401="",0,IF(K401=1,VLOOKUP(Q401,'附件一之1-開班數'!$A$7:$V$66,7,FALSE),0))</f>
        <v>0</v>
      </c>
    </row>
    <row r="402" spans="1:29" x14ac:dyDescent="0.3">
      <c r="A402" s="128" t="str">
        <f t="shared" si="43"/>
        <v/>
      </c>
      <c r="B402" s="14"/>
      <c r="C402" s="14"/>
      <c r="D402" s="14"/>
      <c r="E402" s="14"/>
      <c r="F402" s="166"/>
      <c r="G402" s="173"/>
      <c r="H402" s="14"/>
      <c r="I402" s="14"/>
      <c r="J402" s="14"/>
      <c r="K402" s="166"/>
      <c r="L402" s="175"/>
      <c r="M402" s="171"/>
      <c r="N402" s="92"/>
      <c r="O402" s="92"/>
      <c r="P402" s="92"/>
      <c r="Q402" s="172"/>
      <c r="R402" s="176" t="str">
        <f>IFERROR(IF(COUNTIF(M402:Q402,M402)+COUNTIF(M402:Q402,N402)+COUNTIF(M402:Q402,O402)+COUNTIF(M402:Q402,P402)+COUNTIF(M402:Q402,Q402)-COUNT(M402:Q402)&lt;&gt;0,"學生班級重複",IF(COUNT(M402:Q402)=1,VLOOKUP(M402,'附件一之1-開班數'!$A$7:$B$66,2,0),IF(COUNT(M402:Q402)=2,VLOOKUP(M402,'附件一之1-開班數'!$A$7:$B$66,2,0)&amp;"、"&amp;VLOOKUP(N402,'附件一之1-開班數'!$A$7:$B$66,2,0),IF(COUNT(M402:Q402)=3,VLOOKUP(M402,'附件一之1-開班數'!$A$7:$B$66,2,0)&amp;"、"&amp;VLOOKUP(N402,'附件一之1-開班數'!$A$7:$B$66,2,0)&amp;"、"&amp;VLOOKUP(O402,'附件一之1-開班數'!$A$7:$B$66,2,0),IF(COUNT(M402:Q402)=4,VLOOKUP(M402,'附件一之1-開班數'!$A$7:$B$66,2,0)&amp;"、"&amp;VLOOKUP(N402,'附件一之1-開班數'!$A$7:$B$66,2,0)&amp;"、"&amp;VLOOKUP(O402,'附件一之1-開班數'!$A$7:$B$66,2,0)&amp;"、"&amp;VLOOKUP(P402,'附件一之1-開班數'!$A$7:$B$66,2,0),IF(COUNT(M402:Q402)=5,VLOOKUP(M402,'附件一之1-開班數'!$A$7:$B$66,2,0)&amp;"、"&amp;VLOOKUP(N402,'附件一之1-開班數'!$A$7:$B$66,2,0)&amp;"、"&amp;VLOOKUP(O402,'附件一之1-開班數'!$A$7:$B$66,2,0)&amp;"、"&amp;VLOOKUP(P402,'附件一之1-開班數'!$A$7:$B$66,2,0)&amp;"、"&amp;VLOOKUP(Q402,'附件一之1-開班數'!$A$7:$B$66,2,0),IF(D402="","","學生無班級"))))))),"有班級不存在,或跳格輸入")</f>
        <v/>
      </c>
      <c r="S402" s="10">
        <f t="shared" si="44"/>
        <v>1</v>
      </c>
      <c r="T402" s="10">
        <f t="shared" si="45"/>
        <v>1</v>
      </c>
      <c r="U402" s="10">
        <f t="shared" si="46"/>
        <v>1</v>
      </c>
      <c r="V402" s="10">
        <f t="shared" si="47"/>
        <v>1</v>
      </c>
      <c r="W402" s="10">
        <f t="shared" si="48"/>
        <v>3</v>
      </c>
      <c r="X402" s="10">
        <f t="shared" si="49"/>
        <v>3</v>
      </c>
      <c r="Y402" s="10">
        <f>IF(M402="",0,IF(K402=1,VLOOKUP(M402,'附件一之1-開班數'!$A$7:$V$66,7,FALSE),0))</f>
        <v>0</v>
      </c>
      <c r="Z402" s="10">
        <f>IF(N402="",0,IF(K402=1,VLOOKUP(N402,'附件一之1-開班數'!$A$7:$V$66,7,FALSE),0))</f>
        <v>0</v>
      </c>
      <c r="AA402" s="10">
        <f>IF(O402="",0,IF(K402=1,VLOOKUP(O402,'附件一之1-開班數'!$A$7:$V$66,7,FALSE),0))</f>
        <v>0</v>
      </c>
      <c r="AB402" s="10">
        <f>IF(P402="",0,IF(K402=1,VLOOKUP(P402,'附件一之1-開班數'!$A$7:$V$66,7,FALSE),0))</f>
        <v>0</v>
      </c>
      <c r="AC402" s="10">
        <f>IF(Q402="",0,IF(K402=1,VLOOKUP(Q402,'附件一之1-開班數'!$A$7:$V$66,7,FALSE),0))</f>
        <v>0</v>
      </c>
    </row>
    <row r="403" spans="1:29" x14ac:dyDescent="0.3">
      <c r="A403" s="128" t="str">
        <f t="shared" si="43"/>
        <v/>
      </c>
      <c r="B403" s="14"/>
      <c r="C403" s="14"/>
      <c r="D403" s="14"/>
      <c r="E403" s="14"/>
      <c r="F403" s="166"/>
      <c r="G403" s="173"/>
      <c r="H403" s="14"/>
      <c r="I403" s="14"/>
      <c r="J403" s="14"/>
      <c r="K403" s="166"/>
      <c r="L403" s="175"/>
      <c r="M403" s="171"/>
      <c r="N403" s="92"/>
      <c r="O403" s="92"/>
      <c r="P403" s="92"/>
      <c r="Q403" s="172"/>
      <c r="R403" s="176" t="str">
        <f>IFERROR(IF(COUNTIF(M403:Q403,M403)+COUNTIF(M403:Q403,N403)+COUNTIF(M403:Q403,O403)+COUNTIF(M403:Q403,P403)+COUNTIF(M403:Q403,Q403)-COUNT(M403:Q403)&lt;&gt;0,"學生班級重複",IF(COUNT(M403:Q403)=1,VLOOKUP(M403,'附件一之1-開班數'!$A$7:$B$66,2,0),IF(COUNT(M403:Q403)=2,VLOOKUP(M403,'附件一之1-開班數'!$A$7:$B$66,2,0)&amp;"、"&amp;VLOOKUP(N403,'附件一之1-開班數'!$A$7:$B$66,2,0),IF(COUNT(M403:Q403)=3,VLOOKUP(M403,'附件一之1-開班數'!$A$7:$B$66,2,0)&amp;"、"&amp;VLOOKUP(N403,'附件一之1-開班數'!$A$7:$B$66,2,0)&amp;"、"&amp;VLOOKUP(O403,'附件一之1-開班數'!$A$7:$B$66,2,0),IF(COUNT(M403:Q403)=4,VLOOKUP(M403,'附件一之1-開班數'!$A$7:$B$66,2,0)&amp;"、"&amp;VLOOKUP(N403,'附件一之1-開班數'!$A$7:$B$66,2,0)&amp;"、"&amp;VLOOKUP(O403,'附件一之1-開班數'!$A$7:$B$66,2,0)&amp;"、"&amp;VLOOKUP(P403,'附件一之1-開班數'!$A$7:$B$66,2,0),IF(COUNT(M403:Q403)=5,VLOOKUP(M403,'附件一之1-開班數'!$A$7:$B$66,2,0)&amp;"、"&amp;VLOOKUP(N403,'附件一之1-開班數'!$A$7:$B$66,2,0)&amp;"、"&amp;VLOOKUP(O403,'附件一之1-開班數'!$A$7:$B$66,2,0)&amp;"、"&amp;VLOOKUP(P403,'附件一之1-開班數'!$A$7:$B$66,2,0)&amp;"、"&amp;VLOOKUP(Q403,'附件一之1-開班數'!$A$7:$B$66,2,0),IF(D403="","","學生無班級"))))))),"有班級不存在,或跳格輸入")</f>
        <v/>
      </c>
      <c r="S403" s="10">
        <f t="shared" si="44"/>
        <v>1</v>
      </c>
      <c r="T403" s="10">
        <f t="shared" si="45"/>
        <v>1</v>
      </c>
      <c r="U403" s="10">
        <f t="shared" si="46"/>
        <v>1</v>
      </c>
      <c r="V403" s="10">
        <f t="shared" si="47"/>
        <v>1</v>
      </c>
      <c r="W403" s="10">
        <f t="shared" si="48"/>
        <v>3</v>
      </c>
      <c r="X403" s="10">
        <f t="shared" si="49"/>
        <v>3</v>
      </c>
      <c r="Y403" s="10">
        <f>IF(M403="",0,IF(K403=1,VLOOKUP(M403,'附件一之1-開班數'!$A$7:$V$66,7,FALSE),0))</f>
        <v>0</v>
      </c>
      <c r="Z403" s="10">
        <f>IF(N403="",0,IF(K403=1,VLOOKUP(N403,'附件一之1-開班數'!$A$7:$V$66,7,FALSE),0))</f>
        <v>0</v>
      </c>
      <c r="AA403" s="10">
        <f>IF(O403="",0,IF(K403=1,VLOOKUP(O403,'附件一之1-開班數'!$A$7:$V$66,7,FALSE),0))</f>
        <v>0</v>
      </c>
      <c r="AB403" s="10">
        <f>IF(P403="",0,IF(K403=1,VLOOKUP(P403,'附件一之1-開班數'!$A$7:$V$66,7,FALSE),0))</f>
        <v>0</v>
      </c>
      <c r="AC403" s="10">
        <f>IF(Q403="",0,IF(K403=1,VLOOKUP(Q403,'附件一之1-開班數'!$A$7:$V$66,7,FALSE),0))</f>
        <v>0</v>
      </c>
    </row>
    <row r="404" spans="1:29" x14ac:dyDescent="0.3">
      <c r="A404" s="128" t="str">
        <f t="shared" si="43"/>
        <v/>
      </c>
      <c r="B404" s="14"/>
      <c r="C404" s="14"/>
      <c r="D404" s="14"/>
      <c r="E404" s="14"/>
      <c r="F404" s="166"/>
      <c r="G404" s="173"/>
      <c r="H404" s="14"/>
      <c r="I404" s="14"/>
      <c r="J404" s="14"/>
      <c r="K404" s="166"/>
      <c r="L404" s="175"/>
      <c r="M404" s="171"/>
      <c r="N404" s="92"/>
      <c r="O404" s="92"/>
      <c r="P404" s="92"/>
      <c r="Q404" s="172"/>
      <c r="R404" s="176" t="str">
        <f>IFERROR(IF(COUNTIF(M404:Q404,M404)+COUNTIF(M404:Q404,N404)+COUNTIF(M404:Q404,O404)+COUNTIF(M404:Q404,P404)+COUNTIF(M404:Q404,Q404)-COUNT(M404:Q404)&lt;&gt;0,"學生班級重複",IF(COUNT(M404:Q404)=1,VLOOKUP(M404,'附件一之1-開班數'!$A$7:$B$66,2,0),IF(COUNT(M404:Q404)=2,VLOOKUP(M404,'附件一之1-開班數'!$A$7:$B$66,2,0)&amp;"、"&amp;VLOOKUP(N404,'附件一之1-開班數'!$A$7:$B$66,2,0),IF(COUNT(M404:Q404)=3,VLOOKUP(M404,'附件一之1-開班數'!$A$7:$B$66,2,0)&amp;"、"&amp;VLOOKUP(N404,'附件一之1-開班數'!$A$7:$B$66,2,0)&amp;"、"&amp;VLOOKUP(O404,'附件一之1-開班數'!$A$7:$B$66,2,0),IF(COUNT(M404:Q404)=4,VLOOKUP(M404,'附件一之1-開班數'!$A$7:$B$66,2,0)&amp;"、"&amp;VLOOKUP(N404,'附件一之1-開班數'!$A$7:$B$66,2,0)&amp;"、"&amp;VLOOKUP(O404,'附件一之1-開班數'!$A$7:$B$66,2,0)&amp;"、"&amp;VLOOKUP(P404,'附件一之1-開班數'!$A$7:$B$66,2,0),IF(COUNT(M404:Q404)=5,VLOOKUP(M404,'附件一之1-開班數'!$A$7:$B$66,2,0)&amp;"、"&amp;VLOOKUP(N404,'附件一之1-開班數'!$A$7:$B$66,2,0)&amp;"、"&amp;VLOOKUP(O404,'附件一之1-開班數'!$A$7:$B$66,2,0)&amp;"、"&amp;VLOOKUP(P404,'附件一之1-開班數'!$A$7:$B$66,2,0)&amp;"、"&amp;VLOOKUP(Q404,'附件一之1-開班數'!$A$7:$B$66,2,0),IF(D404="","","學生無班級"))))))),"有班級不存在,或跳格輸入")</f>
        <v/>
      </c>
      <c r="S404" s="10">
        <f t="shared" si="44"/>
        <v>1</v>
      </c>
      <c r="T404" s="10">
        <f t="shared" si="45"/>
        <v>1</v>
      </c>
      <c r="U404" s="10">
        <f t="shared" si="46"/>
        <v>1</v>
      </c>
      <c r="V404" s="10">
        <f t="shared" si="47"/>
        <v>1</v>
      </c>
      <c r="W404" s="10">
        <f t="shared" si="48"/>
        <v>3</v>
      </c>
      <c r="X404" s="10">
        <f t="shared" si="49"/>
        <v>3</v>
      </c>
      <c r="Y404" s="10">
        <f>IF(M404="",0,IF(K404=1,VLOOKUP(M404,'附件一之1-開班數'!$A$7:$V$66,7,FALSE),0))</f>
        <v>0</v>
      </c>
      <c r="Z404" s="10">
        <f>IF(N404="",0,IF(K404=1,VLOOKUP(N404,'附件一之1-開班數'!$A$7:$V$66,7,FALSE),0))</f>
        <v>0</v>
      </c>
      <c r="AA404" s="10">
        <f>IF(O404="",0,IF(K404=1,VLOOKUP(O404,'附件一之1-開班數'!$A$7:$V$66,7,FALSE),0))</f>
        <v>0</v>
      </c>
      <c r="AB404" s="10">
        <f>IF(P404="",0,IF(K404=1,VLOOKUP(P404,'附件一之1-開班數'!$A$7:$V$66,7,FALSE),0))</f>
        <v>0</v>
      </c>
      <c r="AC404" s="10">
        <f>IF(Q404="",0,IF(K404=1,VLOOKUP(Q404,'附件一之1-開班數'!$A$7:$V$66,7,FALSE),0))</f>
        <v>0</v>
      </c>
    </row>
    <row r="405" spans="1:29" x14ac:dyDescent="0.3">
      <c r="A405" s="128" t="str">
        <f t="shared" si="43"/>
        <v/>
      </c>
      <c r="B405" s="14"/>
      <c r="C405" s="14"/>
      <c r="D405" s="14"/>
      <c r="E405" s="14"/>
      <c r="F405" s="166"/>
      <c r="G405" s="173"/>
      <c r="H405" s="14"/>
      <c r="I405" s="14"/>
      <c r="J405" s="14"/>
      <c r="K405" s="166"/>
      <c r="L405" s="175"/>
      <c r="M405" s="171"/>
      <c r="N405" s="92"/>
      <c r="O405" s="92"/>
      <c r="P405" s="92"/>
      <c r="Q405" s="172"/>
      <c r="R405" s="176" t="str">
        <f>IFERROR(IF(COUNTIF(M405:Q405,M405)+COUNTIF(M405:Q405,N405)+COUNTIF(M405:Q405,O405)+COUNTIF(M405:Q405,P405)+COUNTIF(M405:Q405,Q405)-COUNT(M405:Q405)&lt;&gt;0,"學生班級重複",IF(COUNT(M405:Q405)=1,VLOOKUP(M405,'附件一之1-開班數'!$A$7:$B$66,2,0),IF(COUNT(M405:Q405)=2,VLOOKUP(M405,'附件一之1-開班數'!$A$7:$B$66,2,0)&amp;"、"&amp;VLOOKUP(N405,'附件一之1-開班數'!$A$7:$B$66,2,0),IF(COUNT(M405:Q405)=3,VLOOKUP(M405,'附件一之1-開班數'!$A$7:$B$66,2,0)&amp;"、"&amp;VLOOKUP(N405,'附件一之1-開班數'!$A$7:$B$66,2,0)&amp;"、"&amp;VLOOKUP(O405,'附件一之1-開班數'!$A$7:$B$66,2,0),IF(COUNT(M405:Q405)=4,VLOOKUP(M405,'附件一之1-開班數'!$A$7:$B$66,2,0)&amp;"、"&amp;VLOOKUP(N405,'附件一之1-開班數'!$A$7:$B$66,2,0)&amp;"、"&amp;VLOOKUP(O405,'附件一之1-開班數'!$A$7:$B$66,2,0)&amp;"、"&amp;VLOOKUP(P405,'附件一之1-開班數'!$A$7:$B$66,2,0),IF(COUNT(M405:Q405)=5,VLOOKUP(M405,'附件一之1-開班數'!$A$7:$B$66,2,0)&amp;"、"&amp;VLOOKUP(N405,'附件一之1-開班數'!$A$7:$B$66,2,0)&amp;"、"&amp;VLOOKUP(O405,'附件一之1-開班數'!$A$7:$B$66,2,0)&amp;"、"&amp;VLOOKUP(P405,'附件一之1-開班數'!$A$7:$B$66,2,0)&amp;"、"&amp;VLOOKUP(Q405,'附件一之1-開班數'!$A$7:$B$66,2,0),IF(D405="","","學生無班級"))))))),"有班級不存在,或跳格輸入")</f>
        <v/>
      </c>
      <c r="S405" s="10">
        <f t="shared" si="44"/>
        <v>1</v>
      </c>
      <c r="T405" s="10">
        <f t="shared" si="45"/>
        <v>1</v>
      </c>
      <c r="U405" s="10">
        <f t="shared" si="46"/>
        <v>1</v>
      </c>
      <c r="V405" s="10">
        <f t="shared" si="47"/>
        <v>1</v>
      </c>
      <c r="W405" s="10">
        <f t="shared" si="48"/>
        <v>3</v>
      </c>
      <c r="X405" s="10">
        <f t="shared" si="49"/>
        <v>3</v>
      </c>
      <c r="Y405" s="10">
        <f>IF(M405="",0,IF(K405=1,VLOOKUP(M405,'附件一之1-開班數'!$A$7:$V$66,7,FALSE),0))</f>
        <v>0</v>
      </c>
      <c r="Z405" s="10">
        <f>IF(N405="",0,IF(K405=1,VLOOKUP(N405,'附件一之1-開班數'!$A$7:$V$66,7,FALSE),0))</f>
        <v>0</v>
      </c>
      <c r="AA405" s="10">
        <f>IF(O405="",0,IF(K405=1,VLOOKUP(O405,'附件一之1-開班數'!$A$7:$V$66,7,FALSE),0))</f>
        <v>0</v>
      </c>
      <c r="AB405" s="10">
        <f>IF(P405="",0,IF(K405=1,VLOOKUP(P405,'附件一之1-開班數'!$A$7:$V$66,7,FALSE),0))</f>
        <v>0</v>
      </c>
      <c r="AC405" s="10">
        <f>IF(Q405="",0,IF(K405=1,VLOOKUP(Q405,'附件一之1-開班數'!$A$7:$V$66,7,FALSE),0))</f>
        <v>0</v>
      </c>
    </row>
    <row r="406" spans="1:29" x14ac:dyDescent="0.3">
      <c r="A406" s="128" t="str">
        <f t="shared" si="43"/>
        <v/>
      </c>
      <c r="B406" s="14"/>
      <c r="C406" s="14"/>
      <c r="D406" s="14"/>
      <c r="E406" s="14"/>
      <c r="F406" s="166"/>
      <c r="G406" s="173"/>
      <c r="H406" s="14"/>
      <c r="I406" s="14"/>
      <c r="J406" s="14"/>
      <c r="K406" s="166"/>
      <c r="L406" s="175"/>
      <c r="M406" s="171"/>
      <c r="N406" s="92"/>
      <c r="O406" s="92"/>
      <c r="P406" s="92"/>
      <c r="Q406" s="172"/>
      <c r="R406" s="176" t="str">
        <f>IFERROR(IF(COUNTIF(M406:Q406,M406)+COUNTIF(M406:Q406,N406)+COUNTIF(M406:Q406,O406)+COUNTIF(M406:Q406,P406)+COUNTIF(M406:Q406,Q406)-COUNT(M406:Q406)&lt;&gt;0,"學生班級重複",IF(COUNT(M406:Q406)=1,VLOOKUP(M406,'附件一之1-開班數'!$A$7:$B$66,2,0),IF(COUNT(M406:Q406)=2,VLOOKUP(M406,'附件一之1-開班數'!$A$7:$B$66,2,0)&amp;"、"&amp;VLOOKUP(N406,'附件一之1-開班數'!$A$7:$B$66,2,0),IF(COUNT(M406:Q406)=3,VLOOKUP(M406,'附件一之1-開班數'!$A$7:$B$66,2,0)&amp;"、"&amp;VLOOKUP(N406,'附件一之1-開班數'!$A$7:$B$66,2,0)&amp;"、"&amp;VLOOKUP(O406,'附件一之1-開班數'!$A$7:$B$66,2,0),IF(COUNT(M406:Q406)=4,VLOOKUP(M406,'附件一之1-開班數'!$A$7:$B$66,2,0)&amp;"、"&amp;VLOOKUP(N406,'附件一之1-開班數'!$A$7:$B$66,2,0)&amp;"、"&amp;VLOOKUP(O406,'附件一之1-開班數'!$A$7:$B$66,2,0)&amp;"、"&amp;VLOOKUP(P406,'附件一之1-開班數'!$A$7:$B$66,2,0),IF(COUNT(M406:Q406)=5,VLOOKUP(M406,'附件一之1-開班數'!$A$7:$B$66,2,0)&amp;"、"&amp;VLOOKUP(N406,'附件一之1-開班數'!$A$7:$B$66,2,0)&amp;"、"&amp;VLOOKUP(O406,'附件一之1-開班數'!$A$7:$B$66,2,0)&amp;"、"&amp;VLOOKUP(P406,'附件一之1-開班數'!$A$7:$B$66,2,0)&amp;"、"&amp;VLOOKUP(Q406,'附件一之1-開班數'!$A$7:$B$66,2,0),IF(D406="","","學生無班級"))))))),"有班級不存在,或跳格輸入")</f>
        <v/>
      </c>
      <c r="S406" s="10">
        <f t="shared" si="44"/>
        <v>1</v>
      </c>
      <c r="T406" s="10">
        <f t="shared" si="45"/>
        <v>1</v>
      </c>
      <c r="U406" s="10">
        <f t="shared" si="46"/>
        <v>1</v>
      </c>
      <c r="V406" s="10">
        <f t="shared" si="47"/>
        <v>1</v>
      </c>
      <c r="W406" s="10">
        <f t="shared" si="48"/>
        <v>3</v>
      </c>
      <c r="X406" s="10">
        <f t="shared" si="49"/>
        <v>3</v>
      </c>
      <c r="Y406" s="10">
        <f>IF(M406="",0,IF(K406=1,VLOOKUP(M406,'附件一之1-開班數'!$A$7:$V$66,7,FALSE),0))</f>
        <v>0</v>
      </c>
      <c r="Z406" s="10">
        <f>IF(N406="",0,IF(K406=1,VLOOKUP(N406,'附件一之1-開班數'!$A$7:$V$66,7,FALSE),0))</f>
        <v>0</v>
      </c>
      <c r="AA406" s="10">
        <f>IF(O406="",0,IF(K406=1,VLOOKUP(O406,'附件一之1-開班數'!$A$7:$V$66,7,FALSE),0))</f>
        <v>0</v>
      </c>
      <c r="AB406" s="10">
        <f>IF(P406="",0,IF(K406=1,VLOOKUP(P406,'附件一之1-開班數'!$A$7:$V$66,7,FALSE),0))</f>
        <v>0</v>
      </c>
      <c r="AC406" s="10">
        <f>IF(Q406="",0,IF(K406=1,VLOOKUP(Q406,'附件一之1-開班數'!$A$7:$V$66,7,FALSE),0))</f>
        <v>0</v>
      </c>
    </row>
    <row r="407" spans="1:29" x14ac:dyDescent="0.3">
      <c r="A407" s="128" t="str">
        <f t="shared" si="43"/>
        <v/>
      </c>
      <c r="B407" s="14"/>
      <c r="C407" s="14"/>
      <c r="D407" s="14"/>
      <c r="E407" s="14"/>
      <c r="F407" s="166"/>
      <c r="G407" s="173"/>
      <c r="H407" s="14"/>
      <c r="I407" s="14"/>
      <c r="J407" s="14"/>
      <c r="K407" s="166"/>
      <c r="L407" s="175"/>
      <c r="M407" s="171"/>
      <c r="N407" s="92"/>
      <c r="O407" s="92"/>
      <c r="P407" s="92"/>
      <c r="Q407" s="172"/>
      <c r="R407" s="176" t="str">
        <f>IFERROR(IF(COUNTIF(M407:Q407,M407)+COUNTIF(M407:Q407,N407)+COUNTIF(M407:Q407,O407)+COUNTIF(M407:Q407,P407)+COUNTIF(M407:Q407,Q407)-COUNT(M407:Q407)&lt;&gt;0,"學生班級重複",IF(COUNT(M407:Q407)=1,VLOOKUP(M407,'附件一之1-開班數'!$A$7:$B$66,2,0),IF(COUNT(M407:Q407)=2,VLOOKUP(M407,'附件一之1-開班數'!$A$7:$B$66,2,0)&amp;"、"&amp;VLOOKUP(N407,'附件一之1-開班數'!$A$7:$B$66,2,0),IF(COUNT(M407:Q407)=3,VLOOKUP(M407,'附件一之1-開班數'!$A$7:$B$66,2,0)&amp;"、"&amp;VLOOKUP(N407,'附件一之1-開班數'!$A$7:$B$66,2,0)&amp;"、"&amp;VLOOKUP(O407,'附件一之1-開班數'!$A$7:$B$66,2,0),IF(COUNT(M407:Q407)=4,VLOOKUP(M407,'附件一之1-開班數'!$A$7:$B$66,2,0)&amp;"、"&amp;VLOOKUP(N407,'附件一之1-開班數'!$A$7:$B$66,2,0)&amp;"、"&amp;VLOOKUP(O407,'附件一之1-開班數'!$A$7:$B$66,2,0)&amp;"、"&amp;VLOOKUP(P407,'附件一之1-開班數'!$A$7:$B$66,2,0),IF(COUNT(M407:Q407)=5,VLOOKUP(M407,'附件一之1-開班數'!$A$7:$B$66,2,0)&amp;"、"&amp;VLOOKUP(N407,'附件一之1-開班數'!$A$7:$B$66,2,0)&amp;"、"&amp;VLOOKUP(O407,'附件一之1-開班數'!$A$7:$B$66,2,0)&amp;"、"&amp;VLOOKUP(P407,'附件一之1-開班數'!$A$7:$B$66,2,0)&amp;"、"&amp;VLOOKUP(Q407,'附件一之1-開班數'!$A$7:$B$66,2,0),IF(D407="","","學生無班級"))))))),"有班級不存在,或跳格輸入")</f>
        <v/>
      </c>
      <c r="S407" s="10">
        <f t="shared" si="44"/>
        <v>1</v>
      </c>
      <c r="T407" s="10">
        <f t="shared" si="45"/>
        <v>1</v>
      </c>
      <c r="U407" s="10">
        <f t="shared" si="46"/>
        <v>1</v>
      </c>
      <c r="V407" s="10">
        <f t="shared" si="47"/>
        <v>1</v>
      </c>
      <c r="W407" s="10">
        <f t="shared" si="48"/>
        <v>3</v>
      </c>
      <c r="X407" s="10">
        <f t="shared" si="49"/>
        <v>3</v>
      </c>
      <c r="Y407" s="10">
        <f>IF(M407="",0,IF(K407=1,VLOOKUP(M407,'附件一之1-開班數'!$A$7:$V$66,7,FALSE),0))</f>
        <v>0</v>
      </c>
      <c r="Z407" s="10">
        <f>IF(N407="",0,IF(K407=1,VLOOKUP(N407,'附件一之1-開班數'!$A$7:$V$66,7,FALSE),0))</f>
        <v>0</v>
      </c>
      <c r="AA407" s="10">
        <f>IF(O407="",0,IF(K407=1,VLOOKUP(O407,'附件一之1-開班數'!$A$7:$V$66,7,FALSE),0))</f>
        <v>0</v>
      </c>
      <c r="AB407" s="10">
        <f>IF(P407="",0,IF(K407=1,VLOOKUP(P407,'附件一之1-開班數'!$A$7:$V$66,7,FALSE),0))</f>
        <v>0</v>
      </c>
      <c r="AC407" s="10">
        <f>IF(Q407="",0,IF(K407=1,VLOOKUP(Q407,'附件一之1-開班數'!$A$7:$V$66,7,FALSE),0))</f>
        <v>0</v>
      </c>
    </row>
    <row r="408" spans="1:29" x14ac:dyDescent="0.3">
      <c r="A408" s="128" t="str">
        <f t="shared" si="43"/>
        <v/>
      </c>
      <c r="B408" s="14"/>
      <c r="C408" s="14"/>
      <c r="D408" s="14"/>
      <c r="E408" s="14"/>
      <c r="F408" s="166"/>
      <c r="G408" s="173"/>
      <c r="H408" s="14"/>
      <c r="I408" s="14"/>
      <c r="J408" s="14"/>
      <c r="K408" s="166"/>
      <c r="L408" s="175"/>
      <c r="M408" s="171"/>
      <c r="N408" s="92"/>
      <c r="O408" s="92"/>
      <c r="P408" s="92"/>
      <c r="Q408" s="172"/>
      <c r="R408" s="176" t="str">
        <f>IFERROR(IF(COUNTIF(M408:Q408,M408)+COUNTIF(M408:Q408,N408)+COUNTIF(M408:Q408,O408)+COUNTIF(M408:Q408,P408)+COUNTIF(M408:Q408,Q408)-COUNT(M408:Q408)&lt;&gt;0,"學生班級重複",IF(COUNT(M408:Q408)=1,VLOOKUP(M408,'附件一之1-開班數'!$A$7:$B$66,2,0),IF(COUNT(M408:Q408)=2,VLOOKUP(M408,'附件一之1-開班數'!$A$7:$B$66,2,0)&amp;"、"&amp;VLOOKUP(N408,'附件一之1-開班數'!$A$7:$B$66,2,0),IF(COUNT(M408:Q408)=3,VLOOKUP(M408,'附件一之1-開班數'!$A$7:$B$66,2,0)&amp;"、"&amp;VLOOKUP(N408,'附件一之1-開班數'!$A$7:$B$66,2,0)&amp;"、"&amp;VLOOKUP(O408,'附件一之1-開班數'!$A$7:$B$66,2,0),IF(COUNT(M408:Q408)=4,VLOOKUP(M408,'附件一之1-開班數'!$A$7:$B$66,2,0)&amp;"、"&amp;VLOOKUP(N408,'附件一之1-開班數'!$A$7:$B$66,2,0)&amp;"、"&amp;VLOOKUP(O408,'附件一之1-開班數'!$A$7:$B$66,2,0)&amp;"、"&amp;VLOOKUP(P408,'附件一之1-開班數'!$A$7:$B$66,2,0),IF(COUNT(M408:Q408)=5,VLOOKUP(M408,'附件一之1-開班數'!$A$7:$B$66,2,0)&amp;"、"&amp;VLOOKUP(N408,'附件一之1-開班數'!$A$7:$B$66,2,0)&amp;"、"&amp;VLOOKUP(O408,'附件一之1-開班數'!$A$7:$B$66,2,0)&amp;"、"&amp;VLOOKUP(P408,'附件一之1-開班數'!$A$7:$B$66,2,0)&amp;"、"&amp;VLOOKUP(Q408,'附件一之1-開班數'!$A$7:$B$66,2,0),IF(D408="","","學生無班級"))))))),"有班級不存在,或跳格輸入")</f>
        <v/>
      </c>
      <c r="S408" s="10">
        <f t="shared" si="44"/>
        <v>1</v>
      </c>
      <c r="T408" s="10">
        <f t="shared" si="45"/>
        <v>1</v>
      </c>
      <c r="U408" s="10">
        <f t="shared" si="46"/>
        <v>1</v>
      </c>
      <c r="V408" s="10">
        <f t="shared" si="47"/>
        <v>1</v>
      </c>
      <c r="W408" s="10">
        <f t="shared" si="48"/>
        <v>3</v>
      </c>
      <c r="X408" s="10">
        <f t="shared" si="49"/>
        <v>3</v>
      </c>
      <c r="Y408" s="10">
        <f>IF(M408="",0,IF(K408=1,VLOOKUP(M408,'附件一之1-開班數'!$A$7:$V$66,7,FALSE),0))</f>
        <v>0</v>
      </c>
      <c r="Z408" s="10">
        <f>IF(N408="",0,IF(K408=1,VLOOKUP(N408,'附件一之1-開班數'!$A$7:$V$66,7,FALSE),0))</f>
        <v>0</v>
      </c>
      <c r="AA408" s="10">
        <f>IF(O408="",0,IF(K408=1,VLOOKUP(O408,'附件一之1-開班數'!$A$7:$V$66,7,FALSE),0))</f>
        <v>0</v>
      </c>
      <c r="AB408" s="10">
        <f>IF(P408="",0,IF(K408=1,VLOOKUP(P408,'附件一之1-開班數'!$A$7:$V$66,7,FALSE),0))</f>
        <v>0</v>
      </c>
      <c r="AC408" s="10">
        <f>IF(Q408="",0,IF(K408=1,VLOOKUP(Q408,'附件一之1-開班數'!$A$7:$V$66,7,FALSE),0))</f>
        <v>0</v>
      </c>
    </row>
    <row r="409" spans="1:29" x14ac:dyDescent="0.3">
      <c r="A409" s="128" t="str">
        <f t="shared" si="43"/>
        <v/>
      </c>
      <c r="B409" s="14"/>
      <c r="C409" s="14"/>
      <c r="D409" s="14"/>
      <c r="E409" s="14"/>
      <c r="F409" s="166"/>
      <c r="G409" s="173"/>
      <c r="H409" s="14"/>
      <c r="I409" s="14"/>
      <c r="J409" s="14"/>
      <c r="K409" s="166"/>
      <c r="L409" s="175"/>
      <c r="M409" s="171"/>
      <c r="N409" s="92"/>
      <c r="O409" s="92"/>
      <c r="P409" s="92"/>
      <c r="Q409" s="172"/>
      <c r="R409" s="176" t="str">
        <f>IFERROR(IF(COUNTIF(M409:Q409,M409)+COUNTIF(M409:Q409,N409)+COUNTIF(M409:Q409,O409)+COUNTIF(M409:Q409,P409)+COUNTIF(M409:Q409,Q409)-COUNT(M409:Q409)&lt;&gt;0,"學生班級重複",IF(COUNT(M409:Q409)=1,VLOOKUP(M409,'附件一之1-開班數'!$A$7:$B$66,2,0),IF(COUNT(M409:Q409)=2,VLOOKUP(M409,'附件一之1-開班數'!$A$7:$B$66,2,0)&amp;"、"&amp;VLOOKUP(N409,'附件一之1-開班數'!$A$7:$B$66,2,0),IF(COUNT(M409:Q409)=3,VLOOKUP(M409,'附件一之1-開班數'!$A$7:$B$66,2,0)&amp;"、"&amp;VLOOKUP(N409,'附件一之1-開班數'!$A$7:$B$66,2,0)&amp;"、"&amp;VLOOKUP(O409,'附件一之1-開班數'!$A$7:$B$66,2,0),IF(COUNT(M409:Q409)=4,VLOOKUP(M409,'附件一之1-開班數'!$A$7:$B$66,2,0)&amp;"、"&amp;VLOOKUP(N409,'附件一之1-開班數'!$A$7:$B$66,2,0)&amp;"、"&amp;VLOOKUP(O409,'附件一之1-開班數'!$A$7:$B$66,2,0)&amp;"、"&amp;VLOOKUP(P409,'附件一之1-開班數'!$A$7:$B$66,2,0),IF(COUNT(M409:Q409)=5,VLOOKUP(M409,'附件一之1-開班數'!$A$7:$B$66,2,0)&amp;"、"&amp;VLOOKUP(N409,'附件一之1-開班數'!$A$7:$B$66,2,0)&amp;"、"&amp;VLOOKUP(O409,'附件一之1-開班數'!$A$7:$B$66,2,0)&amp;"、"&amp;VLOOKUP(P409,'附件一之1-開班數'!$A$7:$B$66,2,0)&amp;"、"&amp;VLOOKUP(Q409,'附件一之1-開班數'!$A$7:$B$66,2,0),IF(D409="","","學生無班級"))))))),"有班級不存在,或跳格輸入")</f>
        <v/>
      </c>
      <c r="S409" s="10">
        <f t="shared" si="44"/>
        <v>1</v>
      </c>
      <c r="T409" s="10">
        <f t="shared" si="45"/>
        <v>1</v>
      </c>
      <c r="U409" s="10">
        <f t="shared" si="46"/>
        <v>1</v>
      </c>
      <c r="V409" s="10">
        <f t="shared" si="47"/>
        <v>1</v>
      </c>
      <c r="W409" s="10">
        <f t="shared" si="48"/>
        <v>3</v>
      </c>
      <c r="X409" s="10">
        <f t="shared" si="49"/>
        <v>3</v>
      </c>
      <c r="Y409" s="10">
        <f>IF(M409="",0,IF(K409=1,VLOOKUP(M409,'附件一之1-開班數'!$A$7:$V$66,7,FALSE),0))</f>
        <v>0</v>
      </c>
      <c r="Z409" s="10">
        <f>IF(N409="",0,IF(K409=1,VLOOKUP(N409,'附件一之1-開班數'!$A$7:$V$66,7,FALSE),0))</f>
        <v>0</v>
      </c>
      <c r="AA409" s="10">
        <f>IF(O409="",0,IF(K409=1,VLOOKUP(O409,'附件一之1-開班數'!$A$7:$V$66,7,FALSE),0))</f>
        <v>0</v>
      </c>
      <c r="AB409" s="10">
        <f>IF(P409="",0,IF(K409=1,VLOOKUP(P409,'附件一之1-開班數'!$A$7:$V$66,7,FALSE),0))</f>
        <v>0</v>
      </c>
      <c r="AC409" s="10">
        <f>IF(Q409="",0,IF(K409=1,VLOOKUP(Q409,'附件一之1-開班數'!$A$7:$V$66,7,FALSE),0))</f>
        <v>0</v>
      </c>
    </row>
    <row r="410" spans="1:29" x14ac:dyDescent="0.3">
      <c r="A410" s="128" t="str">
        <f t="shared" si="43"/>
        <v/>
      </c>
      <c r="B410" s="14"/>
      <c r="C410" s="14"/>
      <c r="D410" s="14"/>
      <c r="E410" s="14"/>
      <c r="F410" s="166"/>
      <c r="G410" s="173"/>
      <c r="H410" s="14"/>
      <c r="I410" s="14"/>
      <c r="J410" s="14"/>
      <c r="K410" s="166"/>
      <c r="L410" s="175"/>
      <c r="M410" s="171"/>
      <c r="N410" s="92"/>
      <c r="O410" s="92"/>
      <c r="P410" s="92"/>
      <c r="Q410" s="172"/>
      <c r="R410" s="176" t="str">
        <f>IFERROR(IF(COUNTIF(M410:Q410,M410)+COUNTIF(M410:Q410,N410)+COUNTIF(M410:Q410,O410)+COUNTIF(M410:Q410,P410)+COUNTIF(M410:Q410,Q410)-COUNT(M410:Q410)&lt;&gt;0,"學生班級重複",IF(COUNT(M410:Q410)=1,VLOOKUP(M410,'附件一之1-開班數'!$A$7:$B$66,2,0),IF(COUNT(M410:Q410)=2,VLOOKUP(M410,'附件一之1-開班數'!$A$7:$B$66,2,0)&amp;"、"&amp;VLOOKUP(N410,'附件一之1-開班數'!$A$7:$B$66,2,0),IF(COUNT(M410:Q410)=3,VLOOKUP(M410,'附件一之1-開班數'!$A$7:$B$66,2,0)&amp;"、"&amp;VLOOKUP(N410,'附件一之1-開班數'!$A$7:$B$66,2,0)&amp;"、"&amp;VLOOKUP(O410,'附件一之1-開班數'!$A$7:$B$66,2,0),IF(COUNT(M410:Q410)=4,VLOOKUP(M410,'附件一之1-開班數'!$A$7:$B$66,2,0)&amp;"、"&amp;VLOOKUP(N410,'附件一之1-開班數'!$A$7:$B$66,2,0)&amp;"、"&amp;VLOOKUP(O410,'附件一之1-開班數'!$A$7:$B$66,2,0)&amp;"、"&amp;VLOOKUP(P410,'附件一之1-開班數'!$A$7:$B$66,2,0),IF(COUNT(M410:Q410)=5,VLOOKUP(M410,'附件一之1-開班數'!$A$7:$B$66,2,0)&amp;"、"&amp;VLOOKUP(N410,'附件一之1-開班數'!$A$7:$B$66,2,0)&amp;"、"&amp;VLOOKUP(O410,'附件一之1-開班數'!$A$7:$B$66,2,0)&amp;"、"&amp;VLOOKUP(P410,'附件一之1-開班數'!$A$7:$B$66,2,0)&amp;"、"&amp;VLOOKUP(Q410,'附件一之1-開班數'!$A$7:$B$66,2,0),IF(D410="","","學生無班級"))))))),"有班級不存在,或跳格輸入")</f>
        <v/>
      </c>
      <c r="S410" s="10">
        <f t="shared" si="44"/>
        <v>1</v>
      </c>
      <c r="T410" s="10">
        <f t="shared" si="45"/>
        <v>1</v>
      </c>
      <c r="U410" s="10">
        <f t="shared" si="46"/>
        <v>1</v>
      </c>
      <c r="V410" s="10">
        <f t="shared" si="47"/>
        <v>1</v>
      </c>
      <c r="W410" s="10">
        <f t="shared" si="48"/>
        <v>3</v>
      </c>
      <c r="X410" s="10">
        <f t="shared" si="49"/>
        <v>3</v>
      </c>
      <c r="Y410" s="10">
        <f>IF(M410="",0,IF(K410=1,VLOOKUP(M410,'附件一之1-開班數'!$A$7:$V$66,7,FALSE),0))</f>
        <v>0</v>
      </c>
      <c r="Z410" s="10">
        <f>IF(N410="",0,IF(K410=1,VLOOKUP(N410,'附件一之1-開班數'!$A$7:$V$66,7,FALSE),0))</f>
        <v>0</v>
      </c>
      <c r="AA410" s="10">
        <f>IF(O410="",0,IF(K410=1,VLOOKUP(O410,'附件一之1-開班數'!$A$7:$V$66,7,FALSE),0))</f>
        <v>0</v>
      </c>
      <c r="AB410" s="10">
        <f>IF(P410="",0,IF(K410=1,VLOOKUP(P410,'附件一之1-開班數'!$A$7:$V$66,7,FALSE),0))</f>
        <v>0</v>
      </c>
      <c r="AC410" s="10">
        <f>IF(Q410="",0,IF(K410=1,VLOOKUP(Q410,'附件一之1-開班數'!$A$7:$V$66,7,FALSE),0))</f>
        <v>0</v>
      </c>
    </row>
    <row r="411" spans="1:29" x14ac:dyDescent="0.3">
      <c r="A411" s="128" t="str">
        <f t="shared" si="43"/>
        <v/>
      </c>
      <c r="B411" s="14"/>
      <c r="C411" s="14"/>
      <c r="D411" s="14"/>
      <c r="E411" s="14"/>
      <c r="F411" s="166"/>
      <c r="G411" s="173"/>
      <c r="H411" s="14"/>
      <c r="I411" s="14"/>
      <c r="J411" s="14"/>
      <c r="K411" s="166"/>
      <c r="L411" s="175"/>
      <c r="M411" s="171"/>
      <c r="N411" s="92"/>
      <c r="O411" s="92"/>
      <c r="P411" s="92"/>
      <c r="Q411" s="172"/>
      <c r="R411" s="176" t="str">
        <f>IFERROR(IF(COUNTIF(M411:Q411,M411)+COUNTIF(M411:Q411,N411)+COUNTIF(M411:Q411,O411)+COUNTIF(M411:Q411,P411)+COUNTIF(M411:Q411,Q411)-COUNT(M411:Q411)&lt;&gt;0,"學生班級重複",IF(COUNT(M411:Q411)=1,VLOOKUP(M411,'附件一之1-開班數'!$A$7:$B$66,2,0),IF(COUNT(M411:Q411)=2,VLOOKUP(M411,'附件一之1-開班數'!$A$7:$B$66,2,0)&amp;"、"&amp;VLOOKUP(N411,'附件一之1-開班數'!$A$7:$B$66,2,0),IF(COUNT(M411:Q411)=3,VLOOKUP(M411,'附件一之1-開班數'!$A$7:$B$66,2,0)&amp;"、"&amp;VLOOKUP(N411,'附件一之1-開班數'!$A$7:$B$66,2,0)&amp;"、"&amp;VLOOKUP(O411,'附件一之1-開班數'!$A$7:$B$66,2,0),IF(COUNT(M411:Q411)=4,VLOOKUP(M411,'附件一之1-開班數'!$A$7:$B$66,2,0)&amp;"、"&amp;VLOOKUP(N411,'附件一之1-開班數'!$A$7:$B$66,2,0)&amp;"、"&amp;VLOOKUP(O411,'附件一之1-開班數'!$A$7:$B$66,2,0)&amp;"、"&amp;VLOOKUP(P411,'附件一之1-開班數'!$A$7:$B$66,2,0),IF(COUNT(M411:Q411)=5,VLOOKUP(M411,'附件一之1-開班數'!$A$7:$B$66,2,0)&amp;"、"&amp;VLOOKUP(N411,'附件一之1-開班數'!$A$7:$B$66,2,0)&amp;"、"&amp;VLOOKUP(O411,'附件一之1-開班數'!$A$7:$B$66,2,0)&amp;"、"&amp;VLOOKUP(P411,'附件一之1-開班數'!$A$7:$B$66,2,0)&amp;"、"&amp;VLOOKUP(Q411,'附件一之1-開班數'!$A$7:$B$66,2,0),IF(D411="","","學生無班級"))))))),"有班級不存在,或跳格輸入")</f>
        <v/>
      </c>
      <c r="S411" s="10">
        <f t="shared" si="44"/>
        <v>1</v>
      </c>
      <c r="T411" s="10">
        <f t="shared" si="45"/>
        <v>1</v>
      </c>
      <c r="U411" s="10">
        <f t="shared" si="46"/>
        <v>1</v>
      </c>
      <c r="V411" s="10">
        <f t="shared" si="47"/>
        <v>1</v>
      </c>
      <c r="W411" s="10">
        <f t="shared" si="48"/>
        <v>3</v>
      </c>
      <c r="X411" s="10">
        <f t="shared" si="49"/>
        <v>3</v>
      </c>
      <c r="Y411" s="10">
        <f>IF(M411="",0,IF(K411=1,VLOOKUP(M411,'附件一之1-開班數'!$A$7:$V$66,7,FALSE),0))</f>
        <v>0</v>
      </c>
      <c r="Z411" s="10">
        <f>IF(N411="",0,IF(K411=1,VLOOKUP(N411,'附件一之1-開班數'!$A$7:$V$66,7,FALSE),0))</f>
        <v>0</v>
      </c>
      <c r="AA411" s="10">
        <f>IF(O411="",0,IF(K411=1,VLOOKUP(O411,'附件一之1-開班數'!$A$7:$V$66,7,FALSE),0))</f>
        <v>0</v>
      </c>
      <c r="AB411" s="10">
        <f>IF(P411="",0,IF(K411=1,VLOOKUP(P411,'附件一之1-開班數'!$A$7:$V$66,7,FALSE),0))</f>
        <v>0</v>
      </c>
      <c r="AC411" s="10">
        <f>IF(Q411="",0,IF(K411=1,VLOOKUP(Q411,'附件一之1-開班數'!$A$7:$V$66,7,FALSE),0))</f>
        <v>0</v>
      </c>
    </row>
    <row r="412" spans="1:29" x14ac:dyDescent="0.3">
      <c r="A412" s="128" t="str">
        <f t="shared" si="43"/>
        <v/>
      </c>
      <c r="B412" s="14"/>
      <c r="C412" s="14"/>
      <c r="D412" s="14"/>
      <c r="E412" s="14"/>
      <c r="F412" s="166"/>
      <c r="G412" s="173"/>
      <c r="H412" s="14"/>
      <c r="I412" s="14"/>
      <c r="J412" s="14"/>
      <c r="K412" s="166"/>
      <c r="L412" s="175"/>
      <c r="M412" s="171"/>
      <c r="N412" s="92"/>
      <c r="O412" s="92"/>
      <c r="P412" s="92"/>
      <c r="Q412" s="172"/>
      <c r="R412" s="176" t="str">
        <f>IFERROR(IF(COUNTIF(M412:Q412,M412)+COUNTIF(M412:Q412,N412)+COUNTIF(M412:Q412,O412)+COUNTIF(M412:Q412,P412)+COUNTIF(M412:Q412,Q412)-COUNT(M412:Q412)&lt;&gt;0,"學生班級重複",IF(COUNT(M412:Q412)=1,VLOOKUP(M412,'附件一之1-開班數'!$A$7:$B$66,2,0),IF(COUNT(M412:Q412)=2,VLOOKUP(M412,'附件一之1-開班數'!$A$7:$B$66,2,0)&amp;"、"&amp;VLOOKUP(N412,'附件一之1-開班數'!$A$7:$B$66,2,0),IF(COUNT(M412:Q412)=3,VLOOKUP(M412,'附件一之1-開班數'!$A$7:$B$66,2,0)&amp;"、"&amp;VLOOKUP(N412,'附件一之1-開班數'!$A$7:$B$66,2,0)&amp;"、"&amp;VLOOKUP(O412,'附件一之1-開班數'!$A$7:$B$66,2,0),IF(COUNT(M412:Q412)=4,VLOOKUP(M412,'附件一之1-開班數'!$A$7:$B$66,2,0)&amp;"、"&amp;VLOOKUP(N412,'附件一之1-開班數'!$A$7:$B$66,2,0)&amp;"、"&amp;VLOOKUP(O412,'附件一之1-開班數'!$A$7:$B$66,2,0)&amp;"、"&amp;VLOOKUP(P412,'附件一之1-開班數'!$A$7:$B$66,2,0),IF(COUNT(M412:Q412)=5,VLOOKUP(M412,'附件一之1-開班數'!$A$7:$B$66,2,0)&amp;"、"&amp;VLOOKUP(N412,'附件一之1-開班數'!$A$7:$B$66,2,0)&amp;"、"&amp;VLOOKUP(O412,'附件一之1-開班數'!$A$7:$B$66,2,0)&amp;"、"&amp;VLOOKUP(P412,'附件一之1-開班數'!$A$7:$B$66,2,0)&amp;"、"&amp;VLOOKUP(Q412,'附件一之1-開班數'!$A$7:$B$66,2,0),IF(D412="","","學生無班級"))))))),"有班級不存在,或跳格輸入")</f>
        <v/>
      </c>
      <c r="S412" s="10">
        <f t="shared" si="44"/>
        <v>1</v>
      </c>
      <c r="T412" s="10">
        <f t="shared" si="45"/>
        <v>1</v>
      </c>
      <c r="U412" s="10">
        <f t="shared" si="46"/>
        <v>1</v>
      </c>
      <c r="V412" s="10">
        <f t="shared" si="47"/>
        <v>1</v>
      </c>
      <c r="W412" s="10">
        <f t="shared" si="48"/>
        <v>3</v>
      </c>
      <c r="X412" s="10">
        <f t="shared" si="49"/>
        <v>3</v>
      </c>
      <c r="Y412" s="10">
        <f>IF(M412="",0,IF(K412=1,VLOOKUP(M412,'附件一之1-開班數'!$A$7:$V$66,7,FALSE),0))</f>
        <v>0</v>
      </c>
      <c r="Z412" s="10">
        <f>IF(N412="",0,IF(K412=1,VLOOKUP(N412,'附件一之1-開班數'!$A$7:$V$66,7,FALSE),0))</f>
        <v>0</v>
      </c>
      <c r="AA412" s="10">
        <f>IF(O412="",0,IF(K412=1,VLOOKUP(O412,'附件一之1-開班數'!$A$7:$V$66,7,FALSE),0))</f>
        <v>0</v>
      </c>
      <c r="AB412" s="10">
        <f>IF(P412="",0,IF(K412=1,VLOOKUP(P412,'附件一之1-開班數'!$A$7:$V$66,7,FALSE),0))</f>
        <v>0</v>
      </c>
      <c r="AC412" s="10">
        <f>IF(Q412="",0,IF(K412=1,VLOOKUP(Q412,'附件一之1-開班數'!$A$7:$V$66,7,FALSE),0))</f>
        <v>0</v>
      </c>
    </row>
    <row r="413" spans="1:29" x14ac:dyDescent="0.3">
      <c r="A413" s="128" t="str">
        <f t="shared" si="43"/>
        <v/>
      </c>
      <c r="B413" s="14"/>
      <c r="C413" s="14"/>
      <c r="D413" s="14"/>
      <c r="E413" s="14"/>
      <c r="F413" s="166"/>
      <c r="G413" s="173"/>
      <c r="H413" s="14"/>
      <c r="I413" s="14"/>
      <c r="J413" s="14"/>
      <c r="K413" s="166"/>
      <c r="L413" s="175"/>
      <c r="M413" s="171"/>
      <c r="N413" s="92"/>
      <c r="O413" s="92"/>
      <c r="P413" s="92"/>
      <c r="Q413" s="172"/>
      <c r="R413" s="176" t="str">
        <f>IFERROR(IF(COUNTIF(M413:Q413,M413)+COUNTIF(M413:Q413,N413)+COUNTIF(M413:Q413,O413)+COUNTIF(M413:Q413,P413)+COUNTIF(M413:Q413,Q413)-COUNT(M413:Q413)&lt;&gt;0,"學生班級重複",IF(COUNT(M413:Q413)=1,VLOOKUP(M413,'附件一之1-開班數'!$A$7:$B$66,2,0),IF(COUNT(M413:Q413)=2,VLOOKUP(M413,'附件一之1-開班數'!$A$7:$B$66,2,0)&amp;"、"&amp;VLOOKUP(N413,'附件一之1-開班數'!$A$7:$B$66,2,0),IF(COUNT(M413:Q413)=3,VLOOKUP(M413,'附件一之1-開班數'!$A$7:$B$66,2,0)&amp;"、"&amp;VLOOKUP(N413,'附件一之1-開班數'!$A$7:$B$66,2,0)&amp;"、"&amp;VLOOKUP(O413,'附件一之1-開班數'!$A$7:$B$66,2,0),IF(COUNT(M413:Q413)=4,VLOOKUP(M413,'附件一之1-開班數'!$A$7:$B$66,2,0)&amp;"、"&amp;VLOOKUP(N413,'附件一之1-開班數'!$A$7:$B$66,2,0)&amp;"、"&amp;VLOOKUP(O413,'附件一之1-開班數'!$A$7:$B$66,2,0)&amp;"、"&amp;VLOOKUP(P413,'附件一之1-開班數'!$A$7:$B$66,2,0),IF(COUNT(M413:Q413)=5,VLOOKUP(M413,'附件一之1-開班數'!$A$7:$B$66,2,0)&amp;"、"&amp;VLOOKUP(N413,'附件一之1-開班數'!$A$7:$B$66,2,0)&amp;"、"&amp;VLOOKUP(O413,'附件一之1-開班數'!$A$7:$B$66,2,0)&amp;"、"&amp;VLOOKUP(P413,'附件一之1-開班數'!$A$7:$B$66,2,0)&amp;"、"&amp;VLOOKUP(Q413,'附件一之1-開班數'!$A$7:$B$66,2,0),IF(D413="","","學生無班級"))))))),"有班級不存在,或跳格輸入")</f>
        <v/>
      </c>
      <c r="S413" s="10">
        <f t="shared" si="44"/>
        <v>1</v>
      </c>
      <c r="T413" s="10">
        <f t="shared" si="45"/>
        <v>1</v>
      </c>
      <c r="U413" s="10">
        <f t="shared" si="46"/>
        <v>1</v>
      </c>
      <c r="V413" s="10">
        <f t="shared" si="47"/>
        <v>1</v>
      </c>
      <c r="W413" s="10">
        <f t="shared" si="48"/>
        <v>3</v>
      </c>
      <c r="X413" s="10">
        <f t="shared" si="49"/>
        <v>3</v>
      </c>
      <c r="Y413" s="10">
        <f>IF(M413="",0,IF(K413=1,VLOOKUP(M413,'附件一之1-開班數'!$A$7:$V$66,7,FALSE),0))</f>
        <v>0</v>
      </c>
      <c r="Z413" s="10">
        <f>IF(N413="",0,IF(K413=1,VLOOKUP(N413,'附件一之1-開班數'!$A$7:$V$66,7,FALSE),0))</f>
        <v>0</v>
      </c>
      <c r="AA413" s="10">
        <f>IF(O413="",0,IF(K413=1,VLOOKUP(O413,'附件一之1-開班數'!$A$7:$V$66,7,FALSE),0))</f>
        <v>0</v>
      </c>
      <c r="AB413" s="10">
        <f>IF(P413="",0,IF(K413=1,VLOOKUP(P413,'附件一之1-開班數'!$A$7:$V$66,7,FALSE),0))</f>
        <v>0</v>
      </c>
      <c r="AC413" s="10">
        <f>IF(Q413="",0,IF(K413=1,VLOOKUP(Q413,'附件一之1-開班數'!$A$7:$V$66,7,FALSE),0))</f>
        <v>0</v>
      </c>
    </row>
    <row r="414" spans="1:29" x14ac:dyDescent="0.3">
      <c r="A414" s="128" t="str">
        <f t="shared" si="43"/>
        <v/>
      </c>
      <c r="B414" s="14"/>
      <c r="C414" s="14"/>
      <c r="D414" s="14"/>
      <c r="E414" s="14"/>
      <c r="F414" s="166"/>
      <c r="G414" s="173"/>
      <c r="H414" s="14"/>
      <c r="I414" s="14"/>
      <c r="J414" s="14"/>
      <c r="K414" s="166"/>
      <c r="L414" s="175"/>
      <c r="M414" s="171"/>
      <c r="N414" s="92"/>
      <c r="O414" s="92"/>
      <c r="P414" s="92"/>
      <c r="Q414" s="172"/>
      <c r="R414" s="176" t="str">
        <f>IFERROR(IF(COUNTIF(M414:Q414,M414)+COUNTIF(M414:Q414,N414)+COUNTIF(M414:Q414,O414)+COUNTIF(M414:Q414,P414)+COUNTIF(M414:Q414,Q414)-COUNT(M414:Q414)&lt;&gt;0,"學生班級重複",IF(COUNT(M414:Q414)=1,VLOOKUP(M414,'附件一之1-開班數'!$A$7:$B$66,2,0),IF(COUNT(M414:Q414)=2,VLOOKUP(M414,'附件一之1-開班數'!$A$7:$B$66,2,0)&amp;"、"&amp;VLOOKUP(N414,'附件一之1-開班數'!$A$7:$B$66,2,0),IF(COUNT(M414:Q414)=3,VLOOKUP(M414,'附件一之1-開班數'!$A$7:$B$66,2,0)&amp;"、"&amp;VLOOKUP(N414,'附件一之1-開班數'!$A$7:$B$66,2,0)&amp;"、"&amp;VLOOKUP(O414,'附件一之1-開班數'!$A$7:$B$66,2,0),IF(COUNT(M414:Q414)=4,VLOOKUP(M414,'附件一之1-開班數'!$A$7:$B$66,2,0)&amp;"、"&amp;VLOOKUP(N414,'附件一之1-開班數'!$A$7:$B$66,2,0)&amp;"、"&amp;VLOOKUP(O414,'附件一之1-開班數'!$A$7:$B$66,2,0)&amp;"、"&amp;VLOOKUP(P414,'附件一之1-開班數'!$A$7:$B$66,2,0),IF(COUNT(M414:Q414)=5,VLOOKUP(M414,'附件一之1-開班數'!$A$7:$B$66,2,0)&amp;"、"&amp;VLOOKUP(N414,'附件一之1-開班數'!$A$7:$B$66,2,0)&amp;"、"&amp;VLOOKUP(O414,'附件一之1-開班數'!$A$7:$B$66,2,0)&amp;"、"&amp;VLOOKUP(P414,'附件一之1-開班數'!$A$7:$B$66,2,0)&amp;"、"&amp;VLOOKUP(Q414,'附件一之1-開班數'!$A$7:$B$66,2,0),IF(D414="","","學生無班級"))))))),"有班級不存在,或跳格輸入")</f>
        <v/>
      </c>
      <c r="S414" s="10">
        <f t="shared" si="44"/>
        <v>1</v>
      </c>
      <c r="T414" s="10">
        <f t="shared" si="45"/>
        <v>1</v>
      </c>
      <c r="U414" s="10">
        <f t="shared" si="46"/>
        <v>1</v>
      </c>
      <c r="V414" s="10">
        <f t="shared" si="47"/>
        <v>1</v>
      </c>
      <c r="W414" s="10">
        <f t="shared" si="48"/>
        <v>3</v>
      </c>
      <c r="X414" s="10">
        <f t="shared" si="49"/>
        <v>3</v>
      </c>
      <c r="Y414" s="10">
        <f>IF(M414="",0,IF(K414=1,VLOOKUP(M414,'附件一之1-開班數'!$A$7:$V$66,7,FALSE),0))</f>
        <v>0</v>
      </c>
      <c r="Z414" s="10">
        <f>IF(N414="",0,IF(K414=1,VLOOKUP(N414,'附件一之1-開班數'!$A$7:$V$66,7,FALSE),0))</f>
        <v>0</v>
      </c>
      <c r="AA414" s="10">
        <f>IF(O414="",0,IF(K414=1,VLOOKUP(O414,'附件一之1-開班數'!$A$7:$V$66,7,FALSE),0))</f>
        <v>0</v>
      </c>
      <c r="AB414" s="10">
        <f>IF(P414="",0,IF(K414=1,VLOOKUP(P414,'附件一之1-開班數'!$A$7:$V$66,7,FALSE),0))</f>
        <v>0</v>
      </c>
      <c r="AC414" s="10">
        <f>IF(Q414="",0,IF(K414=1,VLOOKUP(Q414,'附件一之1-開班數'!$A$7:$V$66,7,FALSE),0))</f>
        <v>0</v>
      </c>
    </row>
    <row r="415" spans="1:29" x14ac:dyDescent="0.3">
      <c r="A415" s="128" t="str">
        <f t="shared" si="43"/>
        <v/>
      </c>
      <c r="B415" s="14"/>
      <c r="C415" s="14"/>
      <c r="D415" s="14"/>
      <c r="E415" s="14"/>
      <c r="F415" s="166"/>
      <c r="G415" s="173"/>
      <c r="H415" s="14"/>
      <c r="I415" s="14"/>
      <c r="J415" s="14"/>
      <c r="K415" s="166"/>
      <c r="L415" s="175"/>
      <c r="M415" s="171"/>
      <c r="N415" s="92"/>
      <c r="O415" s="92"/>
      <c r="P415" s="92"/>
      <c r="Q415" s="172"/>
      <c r="R415" s="176" t="str">
        <f>IFERROR(IF(COUNTIF(M415:Q415,M415)+COUNTIF(M415:Q415,N415)+COUNTIF(M415:Q415,O415)+COUNTIF(M415:Q415,P415)+COUNTIF(M415:Q415,Q415)-COUNT(M415:Q415)&lt;&gt;0,"學生班級重複",IF(COUNT(M415:Q415)=1,VLOOKUP(M415,'附件一之1-開班數'!$A$7:$B$66,2,0),IF(COUNT(M415:Q415)=2,VLOOKUP(M415,'附件一之1-開班數'!$A$7:$B$66,2,0)&amp;"、"&amp;VLOOKUP(N415,'附件一之1-開班數'!$A$7:$B$66,2,0),IF(COUNT(M415:Q415)=3,VLOOKUP(M415,'附件一之1-開班數'!$A$7:$B$66,2,0)&amp;"、"&amp;VLOOKUP(N415,'附件一之1-開班數'!$A$7:$B$66,2,0)&amp;"、"&amp;VLOOKUP(O415,'附件一之1-開班數'!$A$7:$B$66,2,0),IF(COUNT(M415:Q415)=4,VLOOKUP(M415,'附件一之1-開班數'!$A$7:$B$66,2,0)&amp;"、"&amp;VLOOKUP(N415,'附件一之1-開班數'!$A$7:$B$66,2,0)&amp;"、"&amp;VLOOKUP(O415,'附件一之1-開班數'!$A$7:$B$66,2,0)&amp;"、"&amp;VLOOKUP(P415,'附件一之1-開班數'!$A$7:$B$66,2,0),IF(COUNT(M415:Q415)=5,VLOOKUP(M415,'附件一之1-開班數'!$A$7:$B$66,2,0)&amp;"、"&amp;VLOOKUP(N415,'附件一之1-開班數'!$A$7:$B$66,2,0)&amp;"、"&amp;VLOOKUP(O415,'附件一之1-開班數'!$A$7:$B$66,2,0)&amp;"、"&amp;VLOOKUP(P415,'附件一之1-開班數'!$A$7:$B$66,2,0)&amp;"、"&amp;VLOOKUP(Q415,'附件一之1-開班數'!$A$7:$B$66,2,0),IF(D415="","","學生無班級"))))))),"有班級不存在,或跳格輸入")</f>
        <v/>
      </c>
      <c r="S415" s="10">
        <f t="shared" si="44"/>
        <v>1</v>
      </c>
      <c r="T415" s="10">
        <f t="shared" si="45"/>
        <v>1</v>
      </c>
      <c r="U415" s="10">
        <f t="shared" si="46"/>
        <v>1</v>
      </c>
      <c r="V415" s="10">
        <f t="shared" si="47"/>
        <v>1</v>
      </c>
      <c r="W415" s="10">
        <f t="shared" si="48"/>
        <v>3</v>
      </c>
      <c r="X415" s="10">
        <f t="shared" si="49"/>
        <v>3</v>
      </c>
      <c r="Y415" s="10">
        <f>IF(M415="",0,IF(K415=1,VLOOKUP(M415,'附件一之1-開班數'!$A$7:$V$66,7,FALSE),0))</f>
        <v>0</v>
      </c>
      <c r="Z415" s="10">
        <f>IF(N415="",0,IF(K415=1,VLOOKUP(N415,'附件一之1-開班數'!$A$7:$V$66,7,FALSE),0))</f>
        <v>0</v>
      </c>
      <c r="AA415" s="10">
        <f>IF(O415="",0,IF(K415=1,VLOOKUP(O415,'附件一之1-開班數'!$A$7:$V$66,7,FALSE),0))</f>
        <v>0</v>
      </c>
      <c r="AB415" s="10">
        <f>IF(P415="",0,IF(K415=1,VLOOKUP(P415,'附件一之1-開班數'!$A$7:$V$66,7,FALSE),0))</f>
        <v>0</v>
      </c>
      <c r="AC415" s="10">
        <f>IF(Q415="",0,IF(K415=1,VLOOKUP(Q415,'附件一之1-開班數'!$A$7:$V$66,7,FALSE),0))</f>
        <v>0</v>
      </c>
    </row>
    <row r="416" spans="1:29" x14ac:dyDescent="0.3">
      <c r="A416" s="128" t="str">
        <f t="shared" si="43"/>
        <v/>
      </c>
      <c r="B416" s="14"/>
      <c r="C416" s="14"/>
      <c r="D416" s="14"/>
      <c r="E416" s="14"/>
      <c r="F416" s="166"/>
      <c r="G416" s="173"/>
      <c r="H416" s="14"/>
      <c r="I416" s="14"/>
      <c r="J416" s="14"/>
      <c r="K416" s="166"/>
      <c r="L416" s="175"/>
      <c r="M416" s="171"/>
      <c r="N416" s="92"/>
      <c r="O416" s="92"/>
      <c r="P416" s="92"/>
      <c r="Q416" s="172"/>
      <c r="R416" s="176" t="str">
        <f>IFERROR(IF(COUNTIF(M416:Q416,M416)+COUNTIF(M416:Q416,N416)+COUNTIF(M416:Q416,O416)+COUNTIF(M416:Q416,P416)+COUNTIF(M416:Q416,Q416)-COUNT(M416:Q416)&lt;&gt;0,"學生班級重複",IF(COUNT(M416:Q416)=1,VLOOKUP(M416,'附件一之1-開班數'!$A$7:$B$66,2,0),IF(COUNT(M416:Q416)=2,VLOOKUP(M416,'附件一之1-開班數'!$A$7:$B$66,2,0)&amp;"、"&amp;VLOOKUP(N416,'附件一之1-開班數'!$A$7:$B$66,2,0),IF(COUNT(M416:Q416)=3,VLOOKUP(M416,'附件一之1-開班數'!$A$7:$B$66,2,0)&amp;"、"&amp;VLOOKUP(N416,'附件一之1-開班數'!$A$7:$B$66,2,0)&amp;"、"&amp;VLOOKUP(O416,'附件一之1-開班數'!$A$7:$B$66,2,0),IF(COUNT(M416:Q416)=4,VLOOKUP(M416,'附件一之1-開班數'!$A$7:$B$66,2,0)&amp;"、"&amp;VLOOKUP(N416,'附件一之1-開班數'!$A$7:$B$66,2,0)&amp;"、"&amp;VLOOKUP(O416,'附件一之1-開班數'!$A$7:$B$66,2,0)&amp;"、"&amp;VLOOKUP(P416,'附件一之1-開班數'!$A$7:$B$66,2,0),IF(COUNT(M416:Q416)=5,VLOOKUP(M416,'附件一之1-開班數'!$A$7:$B$66,2,0)&amp;"、"&amp;VLOOKUP(N416,'附件一之1-開班數'!$A$7:$B$66,2,0)&amp;"、"&amp;VLOOKUP(O416,'附件一之1-開班數'!$A$7:$B$66,2,0)&amp;"、"&amp;VLOOKUP(P416,'附件一之1-開班數'!$A$7:$B$66,2,0)&amp;"、"&amp;VLOOKUP(Q416,'附件一之1-開班數'!$A$7:$B$66,2,0),IF(D416="","","學生無班級"))))))),"有班級不存在,或跳格輸入")</f>
        <v/>
      </c>
      <c r="S416" s="10">
        <f t="shared" si="44"/>
        <v>1</v>
      </c>
      <c r="T416" s="10">
        <f t="shared" si="45"/>
        <v>1</v>
      </c>
      <c r="U416" s="10">
        <f t="shared" si="46"/>
        <v>1</v>
      </c>
      <c r="V416" s="10">
        <f t="shared" si="47"/>
        <v>1</v>
      </c>
      <c r="W416" s="10">
        <f t="shared" si="48"/>
        <v>3</v>
      </c>
      <c r="X416" s="10">
        <f t="shared" si="49"/>
        <v>3</v>
      </c>
      <c r="Y416" s="10">
        <f>IF(M416="",0,IF(K416=1,VLOOKUP(M416,'附件一之1-開班數'!$A$7:$V$66,7,FALSE),0))</f>
        <v>0</v>
      </c>
      <c r="Z416" s="10">
        <f>IF(N416="",0,IF(K416=1,VLOOKUP(N416,'附件一之1-開班數'!$A$7:$V$66,7,FALSE),0))</f>
        <v>0</v>
      </c>
      <c r="AA416" s="10">
        <f>IF(O416="",0,IF(K416=1,VLOOKUP(O416,'附件一之1-開班數'!$A$7:$V$66,7,FALSE),0))</f>
        <v>0</v>
      </c>
      <c r="AB416" s="10">
        <f>IF(P416="",0,IF(K416=1,VLOOKUP(P416,'附件一之1-開班數'!$A$7:$V$66,7,FALSE),0))</f>
        <v>0</v>
      </c>
      <c r="AC416" s="10">
        <f>IF(Q416="",0,IF(K416=1,VLOOKUP(Q416,'附件一之1-開班數'!$A$7:$V$66,7,FALSE),0))</f>
        <v>0</v>
      </c>
    </row>
    <row r="417" spans="1:29" x14ac:dyDescent="0.3">
      <c r="A417" s="128" t="str">
        <f t="shared" si="43"/>
        <v/>
      </c>
      <c r="B417" s="14"/>
      <c r="C417" s="14"/>
      <c r="D417" s="14"/>
      <c r="E417" s="14"/>
      <c r="F417" s="166"/>
      <c r="G417" s="173"/>
      <c r="H417" s="14"/>
      <c r="I417" s="14"/>
      <c r="J417" s="14"/>
      <c r="K417" s="166"/>
      <c r="L417" s="175"/>
      <c r="M417" s="171"/>
      <c r="N417" s="92"/>
      <c r="O417" s="92"/>
      <c r="P417" s="92"/>
      <c r="Q417" s="172"/>
      <c r="R417" s="176" t="str">
        <f>IFERROR(IF(COUNTIF(M417:Q417,M417)+COUNTIF(M417:Q417,N417)+COUNTIF(M417:Q417,O417)+COUNTIF(M417:Q417,P417)+COUNTIF(M417:Q417,Q417)-COUNT(M417:Q417)&lt;&gt;0,"學生班級重複",IF(COUNT(M417:Q417)=1,VLOOKUP(M417,'附件一之1-開班數'!$A$7:$B$66,2,0),IF(COUNT(M417:Q417)=2,VLOOKUP(M417,'附件一之1-開班數'!$A$7:$B$66,2,0)&amp;"、"&amp;VLOOKUP(N417,'附件一之1-開班數'!$A$7:$B$66,2,0),IF(COUNT(M417:Q417)=3,VLOOKUP(M417,'附件一之1-開班數'!$A$7:$B$66,2,0)&amp;"、"&amp;VLOOKUP(N417,'附件一之1-開班數'!$A$7:$B$66,2,0)&amp;"、"&amp;VLOOKUP(O417,'附件一之1-開班數'!$A$7:$B$66,2,0),IF(COUNT(M417:Q417)=4,VLOOKUP(M417,'附件一之1-開班數'!$A$7:$B$66,2,0)&amp;"、"&amp;VLOOKUP(N417,'附件一之1-開班數'!$A$7:$B$66,2,0)&amp;"、"&amp;VLOOKUP(O417,'附件一之1-開班數'!$A$7:$B$66,2,0)&amp;"、"&amp;VLOOKUP(P417,'附件一之1-開班數'!$A$7:$B$66,2,0),IF(COUNT(M417:Q417)=5,VLOOKUP(M417,'附件一之1-開班數'!$A$7:$B$66,2,0)&amp;"、"&amp;VLOOKUP(N417,'附件一之1-開班數'!$A$7:$B$66,2,0)&amp;"、"&amp;VLOOKUP(O417,'附件一之1-開班數'!$A$7:$B$66,2,0)&amp;"、"&amp;VLOOKUP(P417,'附件一之1-開班數'!$A$7:$B$66,2,0)&amp;"、"&amp;VLOOKUP(Q417,'附件一之1-開班數'!$A$7:$B$66,2,0),IF(D417="","","學生無班級"))))))),"有班級不存在,或跳格輸入")</f>
        <v/>
      </c>
      <c r="S417" s="10">
        <f t="shared" si="44"/>
        <v>1</v>
      </c>
      <c r="T417" s="10">
        <f t="shared" si="45"/>
        <v>1</v>
      </c>
      <c r="U417" s="10">
        <f t="shared" si="46"/>
        <v>1</v>
      </c>
      <c r="V417" s="10">
        <f t="shared" si="47"/>
        <v>1</v>
      </c>
      <c r="W417" s="10">
        <f t="shared" si="48"/>
        <v>3</v>
      </c>
      <c r="X417" s="10">
        <f t="shared" si="49"/>
        <v>3</v>
      </c>
      <c r="Y417" s="10">
        <f>IF(M417="",0,IF(K417=1,VLOOKUP(M417,'附件一之1-開班數'!$A$7:$V$66,7,FALSE),0))</f>
        <v>0</v>
      </c>
      <c r="Z417" s="10">
        <f>IF(N417="",0,IF(K417=1,VLOOKUP(N417,'附件一之1-開班數'!$A$7:$V$66,7,FALSE),0))</f>
        <v>0</v>
      </c>
      <c r="AA417" s="10">
        <f>IF(O417="",0,IF(K417=1,VLOOKUP(O417,'附件一之1-開班數'!$A$7:$V$66,7,FALSE),0))</f>
        <v>0</v>
      </c>
      <c r="AB417" s="10">
        <f>IF(P417="",0,IF(K417=1,VLOOKUP(P417,'附件一之1-開班數'!$A$7:$V$66,7,FALSE),0))</f>
        <v>0</v>
      </c>
      <c r="AC417" s="10">
        <f>IF(Q417="",0,IF(K417=1,VLOOKUP(Q417,'附件一之1-開班數'!$A$7:$V$66,7,FALSE),0))</f>
        <v>0</v>
      </c>
    </row>
    <row r="418" spans="1:29" x14ac:dyDescent="0.3">
      <c r="A418" s="128" t="str">
        <f t="shared" si="43"/>
        <v/>
      </c>
      <c r="B418" s="14"/>
      <c r="C418" s="14"/>
      <c r="D418" s="14"/>
      <c r="E418" s="14"/>
      <c r="F418" s="166"/>
      <c r="G418" s="173"/>
      <c r="H418" s="14"/>
      <c r="I418" s="14"/>
      <c r="J418" s="14"/>
      <c r="K418" s="166"/>
      <c r="L418" s="175"/>
      <c r="M418" s="171"/>
      <c r="N418" s="92"/>
      <c r="O418" s="92"/>
      <c r="P418" s="92"/>
      <c r="Q418" s="172"/>
      <c r="R418" s="176" t="str">
        <f>IFERROR(IF(COUNTIF(M418:Q418,M418)+COUNTIF(M418:Q418,N418)+COUNTIF(M418:Q418,O418)+COUNTIF(M418:Q418,P418)+COUNTIF(M418:Q418,Q418)-COUNT(M418:Q418)&lt;&gt;0,"學生班級重複",IF(COUNT(M418:Q418)=1,VLOOKUP(M418,'附件一之1-開班數'!$A$7:$B$66,2,0),IF(COUNT(M418:Q418)=2,VLOOKUP(M418,'附件一之1-開班數'!$A$7:$B$66,2,0)&amp;"、"&amp;VLOOKUP(N418,'附件一之1-開班數'!$A$7:$B$66,2,0),IF(COUNT(M418:Q418)=3,VLOOKUP(M418,'附件一之1-開班數'!$A$7:$B$66,2,0)&amp;"、"&amp;VLOOKUP(N418,'附件一之1-開班數'!$A$7:$B$66,2,0)&amp;"、"&amp;VLOOKUP(O418,'附件一之1-開班數'!$A$7:$B$66,2,0),IF(COUNT(M418:Q418)=4,VLOOKUP(M418,'附件一之1-開班數'!$A$7:$B$66,2,0)&amp;"、"&amp;VLOOKUP(N418,'附件一之1-開班數'!$A$7:$B$66,2,0)&amp;"、"&amp;VLOOKUP(O418,'附件一之1-開班數'!$A$7:$B$66,2,0)&amp;"、"&amp;VLOOKUP(P418,'附件一之1-開班數'!$A$7:$B$66,2,0),IF(COUNT(M418:Q418)=5,VLOOKUP(M418,'附件一之1-開班數'!$A$7:$B$66,2,0)&amp;"、"&amp;VLOOKUP(N418,'附件一之1-開班數'!$A$7:$B$66,2,0)&amp;"、"&amp;VLOOKUP(O418,'附件一之1-開班數'!$A$7:$B$66,2,0)&amp;"、"&amp;VLOOKUP(P418,'附件一之1-開班數'!$A$7:$B$66,2,0)&amp;"、"&amp;VLOOKUP(Q418,'附件一之1-開班數'!$A$7:$B$66,2,0),IF(D418="","","學生無班級"))))))),"有班級不存在,或跳格輸入")</f>
        <v/>
      </c>
      <c r="S418" s="10">
        <f t="shared" si="44"/>
        <v>1</v>
      </c>
      <c r="T418" s="10">
        <f t="shared" si="45"/>
        <v>1</v>
      </c>
      <c r="U418" s="10">
        <f t="shared" si="46"/>
        <v>1</v>
      </c>
      <c r="V418" s="10">
        <f t="shared" si="47"/>
        <v>1</v>
      </c>
      <c r="W418" s="10">
        <f t="shared" si="48"/>
        <v>3</v>
      </c>
      <c r="X418" s="10">
        <f t="shared" si="49"/>
        <v>3</v>
      </c>
      <c r="Y418" s="10">
        <f>IF(M418="",0,IF(K418=1,VLOOKUP(M418,'附件一之1-開班數'!$A$7:$V$66,7,FALSE),0))</f>
        <v>0</v>
      </c>
      <c r="Z418" s="10">
        <f>IF(N418="",0,IF(K418=1,VLOOKUP(N418,'附件一之1-開班數'!$A$7:$V$66,7,FALSE),0))</f>
        <v>0</v>
      </c>
      <c r="AA418" s="10">
        <f>IF(O418="",0,IF(K418=1,VLOOKUP(O418,'附件一之1-開班數'!$A$7:$V$66,7,FALSE),0))</f>
        <v>0</v>
      </c>
      <c r="AB418" s="10">
        <f>IF(P418="",0,IF(K418=1,VLOOKUP(P418,'附件一之1-開班數'!$A$7:$V$66,7,FALSE),0))</f>
        <v>0</v>
      </c>
      <c r="AC418" s="10">
        <f>IF(Q418="",0,IF(K418=1,VLOOKUP(Q418,'附件一之1-開班數'!$A$7:$V$66,7,FALSE),0))</f>
        <v>0</v>
      </c>
    </row>
    <row r="419" spans="1:29" x14ac:dyDescent="0.3">
      <c r="A419" s="128" t="str">
        <f t="shared" si="43"/>
        <v/>
      </c>
      <c r="B419" s="14"/>
      <c r="C419" s="14"/>
      <c r="D419" s="14"/>
      <c r="E419" s="14"/>
      <c r="F419" s="166"/>
      <c r="G419" s="173"/>
      <c r="H419" s="14"/>
      <c r="I419" s="14"/>
      <c r="J419" s="14"/>
      <c r="K419" s="166"/>
      <c r="L419" s="175"/>
      <c r="M419" s="171"/>
      <c r="N419" s="92"/>
      <c r="O419" s="92"/>
      <c r="P419" s="92"/>
      <c r="Q419" s="172"/>
      <c r="R419" s="176" t="str">
        <f>IFERROR(IF(COUNTIF(M419:Q419,M419)+COUNTIF(M419:Q419,N419)+COUNTIF(M419:Q419,O419)+COUNTIF(M419:Q419,P419)+COUNTIF(M419:Q419,Q419)-COUNT(M419:Q419)&lt;&gt;0,"學生班級重複",IF(COUNT(M419:Q419)=1,VLOOKUP(M419,'附件一之1-開班數'!$A$7:$B$66,2,0),IF(COUNT(M419:Q419)=2,VLOOKUP(M419,'附件一之1-開班數'!$A$7:$B$66,2,0)&amp;"、"&amp;VLOOKUP(N419,'附件一之1-開班數'!$A$7:$B$66,2,0),IF(COUNT(M419:Q419)=3,VLOOKUP(M419,'附件一之1-開班數'!$A$7:$B$66,2,0)&amp;"、"&amp;VLOOKUP(N419,'附件一之1-開班數'!$A$7:$B$66,2,0)&amp;"、"&amp;VLOOKUP(O419,'附件一之1-開班數'!$A$7:$B$66,2,0),IF(COUNT(M419:Q419)=4,VLOOKUP(M419,'附件一之1-開班數'!$A$7:$B$66,2,0)&amp;"、"&amp;VLOOKUP(N419,'附件一之1-開班數'!$A$7:$B$66,2,0)&amp;"、"&amp;VLOOKUP(O419,'附件一之1-開班數'!$A$7:$B$66,2,0)&amp;"、"&amp;VLOOKUP(P419,'附件一之1-開班數'!$A$7:$B$66,2,0),IF(COUNT(M419:Q419)=5,VLOOKUP(M419,'附件一之1-開班數'!$A$7:$B$66,2,0)&amp;"、"&amp;VLOOKUP(N419,'附件一之1-開班數'!$A$7:$B$66,2,0)&amp;"、"&amp;VLOOKUP(O419,'附件一之1-開班數'!$A$7:$B$66,2,0)&amp;"、"&amp;VLOOKUP(P419,'附件一之1-開班數'!$A$7:$B$66,2,0)&amp;"、"&amp;VLOOKUP(Q419,'附件一之1-開班數'!$A$7:$B$66,2,0),IF(D419="","","學生無班級"))))))),"有班級不存在,或跳格輸入")</f>
        <v/>
      </c>
      <c r="S419" s="10">
        <f t="shared" si="44"/>
        <v>1</v>
      </c>
      <c r="T419" s="10">
        <f t="shared" si="45"/>
        <v>1</v>
      </c>
      <c r="U419" s="10">
        <f t="shared" si="46"/>
        <v>1</v>
      </c>
      <c r="V419" s="10">
        <f t="shared" si="47"/>
        <v>1</v>
      </c>
      <c r="W419" s="10">
        <f t="shared" si="48"/>
        <v>3</v>
      </c>
      <c r="X419" s="10">
        <f t="shared" si="49"/>
        <v>3</v>
      </c>
      <c r="Y419" s="10">
        <f>IF(M419="",0,IF(K419=1,VLOOKUP(M419,'附件一之1-開班數'!$A$7:$V$66,7,FALSE),0))</f>
        <v>0</v>
      </c>
      <c r="Z419" s="10">
        <f>IF(N419="",0,IF(K419=1,VLOOKUP(N419,'附件一之1-開班數'!$A$7:$V$66,7,FALSE),0))</f>
        <v>0</v>
      </c>
      <c r="AA419" s="10">
        <f>IF(O419="",0,IF(K419=1,VLOOKUP(O419,'附件一之1-開班數'!$A$7:$V$66,7,FALSE),0))</f>
        <v>0</v>
      </c>
      <c r="AB419" s="10">
        <f>IF(P419="",0,IF(K419=1,VLOOKUP(P419,'附件一之1-開班數'!$A$7:$V$66,7,FALSE),0))</f>
        <v>0</v>
      </c>
      <c r="AC419" s="10">
        <f>IF(Q419="",0,IF(K419=1,VLOOKUP(Q419,'附件一之1-開班數'!$A$7:$V$66,7,FALSE),0))</f>
        <v>0</v>
      </c>
    </row>
    <row r="420" spans="1:29" x14ac:dyDescent="0.3">
      <c r="A420" s="128" t="str">
        <f t="shared" si="43"/>
        <v/>
      </c>
      <c r="B420" s="14"/>
      <c r="C420" s="14"/>
      <c r="D420" s="14"/>
      <c r="E420" s="14"/>
      <c r="F420" s="166"/>
      <c r="G420" s="173"/>
      <c r="H420" s="14"/>
      <c r="I420" s="14"/>
      <c r="J420" s="14"/>
      <c r="K420" s="166"/>
      <c r="L420" s="175"/>
      <c r="M420" s="171"/>
      <c r="N420" s="92"/>
      <c r="O420" s="92"/>
      <c r="P420" s="92"/>
      <c r="Q420" s="172"/>
      <c r="R420" s="176" t="str">
        <f>IFERROR(IF(COUNTIF(M420:Q420,M420)+COUNTIF(M420:Q420,N420)+COUNTIF(M420:Q420,O420)+COUNTIF(M420:Q420,P420)+COUNTIF(M420:Q420,Q420)-COUNT(M420:Q420)&lt;&gt;0,"學生班級重複",IF(COUNT(M420:Q420)=1,VLOOKUP(M420,'附件一之1-開班數'!$A$7:$B$66,2,0),IF(COUNT(M420:Q420)=2,VLOOKUP(M420,'附件一之1-開班數'!$A$7:$B$66,2,0)&amp;"、"&amp;VLOOKUP(N420,'附件一之1-開班數'!$A$7:$B$66,2,0),IF(COUNT(M420:Q420)=3,VLOOKUP(M420,'附件一之1-開班數'!$A$7:$B$66,2,0)&amp;"、"&amp;VLOOKUP(N420,'附件一之1-開班數'!$A$7:$B$66,2,0)&amp;"、"&amp;VLOOKUP(O420,'附件一之1-開班數'!$A$7:$B$66,2,0),IF(COUNT(M420:Q420)=4,VLOOKUP(M420,'附件一之1-開班數'!$A$7:$B$66,2,0)&amp;"、"&amp;VLOOKUP(N420,'附件一之1-開班數'!$A$7:$B$66,2,0)&amp;"、"&amp;VLOOKUP(O420,'附件一之1-開班數'!$A$7:$B$66,2,0)&amp;"、"&amp;VLOOKUP(P420,'附件一之1-開班數'!$A$7:$B$66,2,0),IF(COUNT(M420:Q420)=5,VLOOKUP(M420,'附件一之1-開班數'!$A$7:$B$66,2,0)&amp;"、"&amp;VLOOKUP(N420,'附件一之1-開班數'!$A$7:$B$66,2,0)&amp;"、"&amp;VLOOKUP(O420,'附件一之1-開班數'!$A$7:$B$66,2,0)&amp;"、"&amp;VLOOKUP(P420,'附件一之1-開班數'!$A$7:$B$66,2,0)&amp;"、"&amp;VLOOKUP(Q420,'附件一之1-開班數'!$A$7:$B$66,2,0),IF(D420="","","學生無班級"))))))),"有班級不存在,或跳格輸入")</f>
        <v/>
      </c>
      <c r="S420" s="10">
        <f t="shared" si="44"/>
        <v>1</v>
      </c>
      <c r="T420" s="10">
        <f t="shared" si="45"/>
        <v>1</v>
      </c>
      <c r="U420" s="10">
        <f t="shared" si="46"/>
        <v>1</v>
      </c>
      <c r="V420" s="10">
        <f t="shared" si="47"/>
        <v>1</v>
      </c>
      <c r="W420" s="10">
        <f t="shared" si="48"/>
        <v>3</v>
      </c>
      <c r="X420" s="10">
        <f t="shared" si="49"/>
        <v>3</v>
      </c>
      <c r="Y420" s="10">
        <f>IF(M420="",0,IF(K420=1,VLOOKUP(M420,'附件一之1-開班數'!$A$7:$V$66,7,FALSE),0))</f>
        <v>0</v>
      </c>
      <c r="Z420" s="10">
        <f>IF(N420="",0,IF(K420=1,VLOOKUP(N420,'附件一之1-開班數'!$A$7:$V$66,7,FALSE),0))</f>
        <v>0</v>
      </c>
      <c r="AA420" s="10">
        <f>IF(O420="",0,IF(K420=1,VLOOKUP(O420,'附件一之1-開班數'!$A$7:$V$66,7,FALSE),0))</f>
        <v>0</v>
      </c>
      <c r="AB420" s="10">
        <f>IF(P420="",0,IF(K420=1,VLOOKUP(P420,'附件一之1-開班數'!$A$7:$V$66,7,FALSE),0))</f>
        <v>0</v>
      </c>
      <c r="AC420" s="10">
        <f>IF(Q420="",0,IF(K420=1,VLOOKUP(Q420,'附件一之1-開班數'!$A$7:$V$66,7,FALSE),0))</f>
        <v>0</v>
      </c>
    </row>
    <row r="421" spans="1:29" x14ac:dyDescent="0.3">
      <c r="A421" s="128" t="str">
        <f t="shared" si="43"/>
        <v/>
      </c>
      <c r="B421" s="14"/>
      <c r="C421" s="14"/>
      <c r="D421" s="14"/>
      <c r="E421" s="14"/>
      <c r="F421" s="166"/>
      <c r="G421" s="173"/>
      <c r="H421" s="14"/>
      <c r="I421" s="14"/>
      <c r="J421" s="14"/>
      <c r="K421" s="166"/>
      <c r="L421" s="175"/>
      <c r="M421" s="171"/>
      <c r="N421" s="92"/>
      <c r="O421" s="92"/>
      <c r="P421" s="92"/>
      <c r="Q421" s="172"/>
      <c r="R421" s="176" t="str">
        <f>IFERROR(IF(COUNTIF(M421:Q421,M421)+COUNTIF(M421:Q421,N421)+COUNTIF(M421:Q421,O421)+COUNTIF(M421:Q421,P421)+COUNTIF(M421:Q421,Q421)-COUNT(M421:Q421)&lt;&gt;0,"學生班級重複",IF(COUNT(M421:Q421)=1,VLOOKUP(M421,'附件一之1-開班數'!$A$7:$B$66,2,0),IF(COUNT(M421:Q421)=2,VLOOKUP(M421,'附件一之1-開班數'!$A$7:$B$66,2,0)&amp;"、"&amp;VLOOKUP(N421,'附件一之1-開班數'!$A$7:$B$66,2,0),IF(COUNT(M421:Q421)=3,VLOOKUP(M421,'附件一之1-開班數'!$A$7:$B$66,2,0)&amp;"、"&amp;VLOOKUP(N421,'附件一之1-開班數'!$A$7:$B$66,2,0)&amp;"、"&amp;VLOOKUP(O421,'附件一之1-開班數'!$A$7:$B$66,2,0),IF(COUNT(M421:Q421)=4,VLOOKUP(M421,'附件一之1-開班數'!$A$7:$B$66,2,0)&amp;"、"&amp;VLOOKUP(N421,'附件一之1-開班數'!$A$7:$B$66,2,0)&amp;"、"&amp;VLOOKUP(O421,'附件一之1-開班數'!$A$7:$B$66,2,0)&amp;"、"&amp;VLOOKUP(P421,'附件一之1-開班數'!$A$7:$B$66,2,0),IF(COUNT(M421:Q421)=5,VLOOKUP(M421,'附件一之1-開班數'!$A$7:$B$66,2,0)&amp;"、"&amp;VLOOKUP(N421,'附件一之1-開班數'!$A$7:$B$66,2,0)&amp;"、"&amp;VLOOKUP(O421,'附件一之1-開班數'!$A$7:$B$66,2,0)&amp;"、"&amp;VLOOKUP(P421,'附件一之1-開班數'!$A$7:$B$66,2,0)&amp;"、"&amp;VLOOKUP(Q421,'附件一之1-開班數'!$A$7:$B$66,2,0),IF(D421="","","學生無班級"))))))),"有班級不存在,或跳格輸入")</f>
        <v/>
      </c>
      <c r="S421" s="10">
        <f t="shared" si="44"/>
        <v>1</v>
      </c>
      <c r="T421" s="10">
        <f t="shared" si="45"/>
        <v>1</v>
      </c>
      <c r="U421" s="10">
        <f t="shared" si="46"/>
        <v>1</v>
      </c>
      <c r="V421" s="10">
        <f t="shared" si="47"/>
        <v>1</v>
      </c>
      <c r="W421" s="10">
        <f t="shared" si="48"/>
        <v>3</v>
      </c>
      <c r="X421" s="10">
        <f t="shared" si="49"/>
        <v>3</v>
      </c>
      <c r="Y421" s="10">
        <f>IF(M421="",0,IF(K421=1,VLOOKUP(M421,'附件一之1-開班數'!$A$7:$V$66,7,FALSE),0))</f>
        <v>0</v>
      </c>
      <c r="Z421" s="10">
        <f>IF(N421="",0,IF(K421=1,VLOOKUP(N421,'附件一之1-開班數'!$A$7:$V$66,7,FALSE),0))</f>
        <v>0</v>
      </c>
      <c r="AA421" s="10">
        <f>IF(O421="",0,IF(K421=1,VLOOKUP(O421,'附件一之1-開班數'!$A$7:$V$66,7,FALSE),0))</f>
        <v>0</v>
      </c>
      <c r="AB421" s="10">
        <f>IF(P421="",0,IF(K421=1,VLOOKUP(P421,'附件一之1-開班數'!$A$7:$V$66,7,FALSE),0))</f>
        <v>0</v>
      </c>
      <c r="AC421" s="10">
        <f>IF(Q421="",0,IF(K421=1,VLOOKUP(Q421,'附件一之1-開班數'!$A$7:$V$66,7,FALSE),0))</f>
        <v>0</v>
      </c>
    </row>
    <row r="422" spans="1:29" x14ac:dyDescent="0.3">
      <c r="A422" s="128" t="str">
        <f t="shared" si="43"/>
        <v/>
      </c>
      <c r="B422" s="14"/>
      <c r="C422" s="14"/>
      <c r="D422" s="14"/>
      <c r="E422" s="14"/>
      <c r="F422" s="166"/>
      <c r="G422" s="173"/>
      <c r="H422" s="14"/>
      <c r="I422" s="14"/>
      <c r="J422" s="14"/>
      <c r="K422" s="166"/>
      <c r="L422" s="175"/>
      <c r="M422" s="171"/>
      <c r="N422" s="92"/>
      <c r="O422" s="92"/>
      <c r="P422" s="92"/>
      <c r="Q422" s="172"/>
      <c r="R422" s="176" t="str">
        <f>IFERROR(IF(COUNTIF(M422:Q422,M422)+COUNTIF(M422:Q422,N422)+COUNTIF(M422:Q422,O422)+COUNTIF(M422:Q422,P422)+COUNTIF(M422:Q422,Q422)-COUNT(M422:Q422)&lt;&gt;0,"學生班級重複",IF(COUNT(M422:Q422)=1,VLOOKUP(M422,'附件一之1-開班數'!$A$7:$B$66,2,0),IF(COUNT(M422:Q422)=2,VLOOKUP(M422,'附件一之1-開班數'!$A$7:$B$66,2,0)&amp;"、"&amp;VLOOKUP(N422,'附件一之1-開班數'!$A$7:$B$66,2,0),IF(COUNT(M422:Q422)=3,VLOOKUP(M422,'附件一之1-開班數'!$A$7:$B$66,2,0)&amp;"、"&amp;VLOOKUP(N422,'附件一之1-開班數'!$A$7:$B$66,2,0)&amp;"、"&amp;VLOOKUP(O422,'附件一之1-開班數'!$A$7:$B$66,2,0),IF(COUNT(M422:Q422)=4,VLOOKUP(M422,'附件一之1-開班數'!$A$7:$B$66,2,0)&amp;"、"&amp;VLOOKUP(N422,'附件一之1-開班數'!$A$7:$B$66,2,0)&amp;"、"&amp;VLOOKUP(O422,'附件一之1-開班數'!$A$7:$B$66,2,0)&amp;"、"&amp;VLOOKUP(P422,'附件一之1-開班數'!$A$7:$B$66,2,0),IF(COUNT(M422:Q422)=5,VLOOKUP(M422,'附件一之1-開班數'!$A$7:$B$66,2,0)&amp;"、"&amp;VLOOKUP(N422,'附件一之1-開班數'!$A$7:$B$66,2,0)&amp;"、"&amp;VLOOKUP(O422,'附件一之1-開班數'!$A$7:$B$66,2,0)&amp;"、"&amp;VLOOKUP(P422,'附件一之1-開班數'!$A$7:$B$66,2,0)&amp;"、"&amp;VLOOKUP(Q422,'附件一之1-開班數'!$A$7:$B$66,2,0),IF(D422="","","學生無班級"))))))),"有班級不存在,或跳格輸入")</f>
        <v/>
      </c>
      <c r="S422" s="10">
        <f t="shared" si="44"/>
        <v>1</v>
      </c>
      <c r="T422" s="10">
        <f t="shared" si="45"/>
        <v>1</v>
      </c>
      <c r="U422" s="10">
        <f t="shared" si="46"/>
        <v>1</v>
      </c>
      <c r="V422" s="10">
        <f t="shared" si="47"/>
        <v>1</v>
      </c>
      <c r="W422" s="10">
        <f t="shared" si="48"/>
        <v>3</v>
      </c>
      <c r="X422" s="10">
        <f t="shared" si="49"/>
        <v>3</v>
      </c>
      <c r="Y422" s="10">
        <f>IF(M422="",0,IF(K422=1,VLOOKUP(M422,'附件一之1-開班數'!$A$7:$V$66,7,FALSE),0))</f>
        <v>0</v>
      </c>
      <c r="Z422" s="10">
        <f>IF(N422="",0,IF(K422=1,VLOOKUP(N422,'附件一之1-開班數'!$A$7:$V$66,7,FALSE),0))</f>
        <v>0</v>
      </c>
      <c r="AA422" s="10">
        <f>IF(O422="",0,IF(K422=1,VLOOKUP(O422,'附件一之1-開班數'!$A$7:$V$66,7,FALSE),0))</f>
        <v>0</v>
      </c>
      <c r="AB422" s="10">
        <f>IF(P422="",0,IF(K422=1,VLOOKUP(P422,'附件一之1-開班數'!$A$7:$V$66,7,FALSE),0))</f>
        <v>0</v>
      </c>
      <c r="AC422" s="10">
        <f>IF(Q422="",0,IF(K422=1,VLOOKUP(Q422,'附件一之1-開班數'!$A$7:$V$66,7,FALSE),0))</f>
        <v>0</v>
      </c>
    </row>
    <row r="423" spans="1:29" x14ac:dyDescent="0.3">
      <c r="A423" s="128" t="str">
        <f t="shared" si="43"/>
        <v/>
      </c>
      <c r="B423" s="14"/>
      <c r="C423" s="14"/>
      <c r="D423" s="14"/>
      <c r="E423" s="14"/>
      <c r="F423" s="166"/>
      <c r="G423" s="173"/>
      <c r="H423" s="14"/>
      <c r="I423" s="14"/>
      <c r="J423" s="14"/>
      <c r="K423" s="166"/>
      <c r="L423" s="175"/>
      <c r="M423" s="171"/>
      <c r="N423" s="92"/>
      <c r="O423" s="92"/>
      <c r="P423" s="92"/>
      <c r="Q423" s="172"/>
      <c r="R423" s="176" t="str">
        <f>IFERROR(IF(COUNTIF(M423:Q423,M423)+COUNTIF(M423:Q423,N423)+COUNTIF(M423:Q423,O423)+COUNTIF(M423:Q423,P423)+COUNTIF(M423:Q423,Q423)-COUNT(M423:Q423)&lt;&gt;0,"學生班級重複",IF(COUNT(M423:Q423)=1,VLOOKUP(M423,'附件一之1-開班數'!$A$7:$B$66,2,0),IF(COUNT(M423:Q423)=2,VLOOKUP(M423,'附件一之1-開班數'!$A$7:$B$66,2,0)&amp;"、"&amp;VLOOKUP(N423,'附件一之1-開班數'!$A$7:$B$66,2,0),IF(COUNT(M423:Q423)=3,VLOOKUP(M423,'附件一之1-開班數'!$A$7:$B$66,2,0)&amp;"、"&amp;VLOOKUP(N423,'附件一之1-開班數'!$A$7:$B$66,2,0)&amp;"、"&amp;VLOOKUP(O423,'附件一之1-開班數'!$A$7:$B$66,2,0),IF(COUNT(M423:Q423)=4,VLOOKUP(M423,'附件一之1-開班數'!$A$7:$B$66,2,0)&amp;"、"&amp;VLOOKUP(N423,'附件一之1-開班數'!$A$7:$B$66,2,0)&amp;"、"&amp;VLOOKUP(O423,'附件一之1-開班數'!$A$7:$B$66,2,0)&amp;"、"&amp;VLOOKUP(P423,'附件一之1-開班數'!$A$7:$B$66,2,0),IF(COUNT(M423:Q423)=5,VLOOKUP(M423,'附件一之1-開班數'!$A$7:$B$66,2,0)&amp;"、"&amp;VLOOKUP(N423,'附件一之1-開班數'!$A$7:$B$66,2,0)&amp;"、"&amp;VLOOKUP(O423,'附件一之1-開班數'!$A$7:$B$66,2,0)&amp;"、"&amp;VLOOKUP(P423,'附件一之1-開班數'!$A$7:$B$66,2,0)&amp;"、"&amp;VLOOKUP(Q423,'附件一之1-開班數'!$A$7:$B$66,2,0),IF(D423="","","學生無班級"))))))),"有班級不存在,或跳格輸入")</f>
        <v/>
      </c>
      <c r="S423" s="10">
        <f t="shared" si="44"/>
        <v>1</v>
      </c>
      <c r="T423" s="10">
        <f t="shared" si="45"/>
        <v>1</v>
      </c>
      <c r="U423" s="10">
        <f t="shared" si="46"/>
        <v>1</v>
      </c>
      <c r="V423" s="10">
        <f t="shared" si="47"/>
        <v>1</v>
      </c>
      <c r="W423" s="10">
        <f t="shared" si="48"/>
        <v>3</v>
      </c>
      <c r="X423" s="10">
        <f t="shared" si="49"/>
        <v>3</v>
      </c>
      <c r="Y423" s="10">
        <f>IF(M423="",0,IF(K423=1,VLOOKUP(M423,'附件一之1-開班數'!$A$7:$V$66,7,FALSE),0))</f>
        <v>0</v>
      </c>
      <c r="Z423" s="10">
        <f>IF(N423="",0,IF(K423=1,VLOOKUP(N423,'附件一之1-開班數'!$A$7:$V$66,7,FALSE),0))</f>
        <v>0</v>
      </c>
      <c r="AA423" s="10">
        <f>IF(O423="",0,IF(K423=1,VLOOKUP(O423,'附件一之1-開班數'!$A$7:$V$66,7,FALSE),0))</f>
        <v>0</v>
      </c>
      <c r="AB423" s="10">
        <f>IF(P423="",0,IF(K423=1,VLOOKUP(P423,'附件一之1-開班數'!$A$7:$V$66,7,FALSE),0))</f>
        <v>0</v>
      </c>
      <c r="AC423" s="10">
        <f>IF(Q423="",0,IF(K423=1,VLOOKUP(Q423,'附件一之1-開班數'!$A$7:$V$66,7,FALSE),0))</f>
        <v>0</v>
      </c>
    </row>
    <row r="424" spans="1:29" x14ac:dyDescent="0.3">
      <c r="A424" s="128" t="str">
        <f t="shared" si="43"/>
        <v/>
      </c>
      <c r="B424" s="14"/>
      <c r="C424" s="14"/>
      <c r="D424" s="14"/>
      <c r="E424" s="14"/>
      <c r="F424" s="166"/>
      <c r="G424" s="173"/>
      <c r="H424" s="14"/>
      <c r="I424" s="14"/>
      <c r="J424" s="14"/>
      <c r="K424" s="166"/>
      <c r="L424" s="175"/>
      <c r="M424" s="171"/>
      <c r="N424" s="92"/>
      <c r="O424" s="92"/>
      <c r="P424" s="92"/>
      <c r="Q424" s="172"/>
      <c r="R424" s="176" t="str">
        <f>IFERROR(IF(COUNTIF(M424:Q424,M424)+COUNTIF(M424:Q424,N424)+COUNTIF(M424:Q424,O424)+COUNTIF(M424:Q424,P424)+COUNTIF(M424:Q424,Q424)-COUNT(M424:Q424)&lt;&gt;0,"學生班級重複",IF(COUNT(M424:Q424)=1,VLOOKUP(M424,'附件一之1-開班數'!$A$7:$B$66,2,0),IF(COUNT(M424:Q424)=2,VLOOKUP(M424,'附件一之1-開班數'!$A$7:$B$66,2,0)&amp;"、"&amp;VLOOKUP(N424,'附件一之1-開班數'!$A$7:$B$66,2,0),IF(COUNT(M424:Q424)=3,VLOOKUP(M424,'附件一之1-開班數'!$A$7:$B$66,2,0)&amp;"、"&amp;VLOOKUP(N424,'附件一之1-開班數'!$A$7:$B$66,2,0)&amp;"、"&amp;VLOOKUP(O424,'附件一之1-開班數'!$A$7:$B$66,2,0),IF(COUNT(M424:Q424)=4,VLOOKUP(M424,'附件一之1-開班數'!$A$7:$B$66,2,0)&amp;"、"&amp;VLOOKUP(N424,'附件一之1-開班數'!$A$7:$B$66,2,0)&amp;"、"&amp;VLOOKUP(O424,'附件一之1-開班數'!$A$7:$B$66,2,0)&amp;"、"&amp;VLOOKUP(P424,'附件一之1-開班數'!$A$7:$B$66,2,0),IF(COUNT(M424:Q424)=5,VLOOKUP(M424,'附件一之1-開班數'!$A$7:$B$66,2,0)&amp;"、"&amp;VLOOKUP(N424,'附件一之1-開班數'!$A$7:$B$66,2,0)&amp;"、"&amp;VLOOKUP(O424,'附件一之1-開班數'!$A$7:$B$66,2,0)&amp;"、"&amp;VLOOKUP(P424,'附件一之1-開班數'!$A$7:$B$66,2,0)&amp;"、"&amp;VLOOKUP(Q424,'附件一之1-開班數'!$A$7:$B$66,2,0),IF(D424="","","學生無班級"))))))),"有班級不存在,或跳格輸入")</f>
        <v/>
      </c>
      <c r="S424" s="10">
        <f t="shared" si="44"/>
        <v>1</v>
      </c>
      <c r="T424" s="10">
        <f t="shared" si="45"/>
        <v>1</v>
      </c>
      <c r="U424" s="10">
        <f t="shared" si="46"/>
        <v>1</v>
      </c>
      <c r="V424" s="10">
        <f t="shared" si="47"/>
        <v>1</v>
      </c>
      <c r="W424" s="10">
        <f t="shared" si="48"/>
        <v>3</v>
      </c>
      <c r="X424" s="10">
        <f t="shared" si="49"/>
        <v>3</v>
      </c>
      <c r="Y424" s="10">
        <f>IF(M424="",0,IF(K424=1,VLOOKUP(M424,'附件一之1-開班數'!$A$7:$V$66,7,FALSE),0))</f>
        <v>0</v>
      </c>
      <c r="Z424" s="10">
        <f>IF(N424="",0,IF(K424=1,VLOOKUP(N424,'附件一之1-開班數'!$A$7:$V$66,7,FALSE),0))</f>
        <v>0</v>
      </c>
      <c r="AA424" s="10">
        <f>IF(O424="",0,IF(K424=1,VLOOKUP(O424,'附件一之1-開班數'!$A$7:$V$66,7,FALSE),0))</f>
        <v>0</v>
      </c>
      <c r="AB424" s="10">
        <f>IF(P424="",0,IF(K424=1,VLOOKUP(P424,'附件一之1-開班數'!$A$7:$V$66,7,FALSE),0))</f>
        <v>0</v>
      </c>
      <c r="AC424" s="10">
        <f>IF(Q424="",0,IF(K424=1,VLOOKUP(Q424,'附件一之1-開班數'!$A$7:$V$66,7,FALSE),0))</f>
        <v>0</v>
      </c>
    </row>
    <row r="425" spans="1:29" x14ac:dyDescent="0.3">
      <c r="A425" s="128" t="str">
        <f t="shared" si="43"/>
        <v/>
      </c>
      <c r="B425" s="14"/>
      <c r="C425" s="14"/>
      <c r="D425" s="14"/>
      <c r="E425" s="14"/>
      <c r="F425" s="166"/>
      <c r="G425" s="173"/>
      <c r="H425" s="14"/>
      <c r="I425" s="14"/>
      <c r="J425" s="14"/>
      <c r="K425" s="166"/>
      <c r="L425" s="175"/>
      <c r="M425" s="171"/>
      <c r="N425" s="92"/>
      <c r="O425" s="92"/>
      <c r="P425" s="92"/>
      <c r="Q425" s="172"/>
      <c r="R425" s="176" t="str">
        <f>IFERROR(IF(COUNTIF(M425:Q425,M425)+COUNTIF(M425:Q425,N425)+COUNTIF(M425:Q425,O425)+COUNTIF(M425:Q425,P425)+COUNTIF(M425:Q425,Q425)-COUNT(M425:Q425)&lt;&gt;0,"學生班級重複",IF(COUNT(M425:Q425)=1,VLOOKUP(M425,'附件一之1-開班數'!$A$7:$B$66,2,0),IF(COUNT(M425:Q425)=2,VLOOKUP(M425,'附件一之1-開班數'!$A$7:$B$66,2,0)&amp;"、"&amp;VLOOKUP(N425,'附件一之1-開班數'!$A$7:$B$66,2,0),IF(COUNT(M425:Q425)=3,VLOOKUP(M425,'附件一之1-開班數'!$A$7:$B$66,2,0)&amp;"、"&amp;VLOOKUP(N425,'附件一之1-開班數'!$A$7:$B$66,2,0)&amp;"、"&amp;VLOOKUP(O425,'附件一之1-開班數'!$A$7:$B$66,2,0),IF(COUNT(M425:Q425)=4,VLOOKUP(M425,'附件一之1-開班數'!$A$7:$B$66,2,0)&amp;"、"&amp;VLOOKUP(N425,'附件一之1-開班數'!$A$7:$B$66,2,0)&amp;"、"&amp;VLOOKUP(O425,'附件一之1-開班數'!$A$7:$B$66,2,0)&amp;"、"&amp;VLOOKUP(P425,'附件一之1-開班數'!$A$7:$B$66,2,0),IF(COUNT(M425:Q425)=5,VLOOKUP(M425,'附件一之1-開班數'!$A$7:$B$66,2,0)&amp;"、"&amp;VLOOKUP(N425,'附件一之1-開班數'!$A$7:$B$66,2,0)&amp;"、"&amp;VLOOKUP(O425,'附件一之1-開班數'!$A$7:$B$66,2,0)&amp;"、"&amp;VLOOKUP(P425,'附件一之1-開班數'!$A$7:$B$66,2,0)&amp;"、"&amp;VLOOKUP(Q425,'附件一之1-開班數'!$A$7:$B$66,2,0),IF(D425="","","學生無班級"))))))),"有班級不存在,或跳格輸入")</f>
        <v/>
      </c>
      <c r="S425" s="10">
        <f t="shared" si="44"/>
        <v>1</v>
      </c>
      <c r="T425" s="10">
        <f t="shared" si="45"/>
        <v>1</v>
      </c>
      <c r="U425" s="10">
        <f t="shared" si="46"/>
        <v>1</v>
      </c>
      <c r="V425" s="10">
        <f t="shared" si="47"/>
        <v>1</v>
      </c>
      <c r="W425" s="10">
        <f t="shared" si="48"/>
        <v>3</v>
      </c>
      <c r="X425" s="10">
        <f t="shared" si="49"/>
        <v>3</v>
      </c>
      <c r="Y425" s="10">
        <f>IF(M425="",0,IF(K425=1,VLOOKUP(M425,'附件一之1-開班數'!$A$7:$V$66,7,FALSE),0))</f>
        <v>0</v>
      </c>
      <c r="Z425" s="10">
        <f>IF(N425="",0,IF(K425=1,VLOOKUP(N425,'附件一之1-開班數'!$A$7:$V$66,7,FALSE),0))</f>
        <v>0</v>
      </c>
      <c r="AA425" s="10">
        <f>IF(O425="",0,IF(K425=1,VLOOKUP(O425,'附件一之1-開班數'!$A$7:$V$66,7,FALSE),0))</f>
        <v>0</v>
      </c>
      <c r="AB425" s="10">
        <f>IF(P425="",0,IF(K425=1,VLOOKUP(P425,'附件一之1-開班數'!$A$7:$V$66,7,FALSE),0))</f>
        <v>0</v>
      </c>
      <c r="AC425" s="10">
        <f>IF(Q425="",0,IF(K425=1,VLOOKUP(Q425,'附件一之1-開班數'!$A$7:$V$66,7,FALSE),0))</f>
        <v>0</v>
      </c>
    </row>
    <row r="426" spans="1:29" x14ac:dyDescent="0.3">
      <c r="A426" s="128" t="str">
        <f t="shared" si="43"/>
        <v/>
      </c>
      <c r="B426" s="14"/>
      <c r="C426" s="14"/>
      <c r="D426" s="14"/>
      <c r="E426" s="14"/>
      <c r="F426" s="166"/>
      <c r="G426" s="173"/>
      <c r="H426" s="14"/>
      <c r="I426" s="14"/>
      <c r="J426" s="14"/>
      <c r="K426" s="166"/>
      <c r="L426" s="175"/>
      <c r="M426" s="171"/>
      <c r="N426" s="92"/>
      <c r="O426" s="92"/>
      <c r="P426" s="92"/>
      <c r="Q426" s="172"/>
      <c r="R426" s="176" t="str">
        <f>IFERROR(IF(COUNTIF(M426:Q426,M426)+COUNTIF(M426:Q426,N426)+COUNTIF(M426:Q426,O426)+COUNTIF(M426:Q426,P426)+COUNTIF(M426:Q426,Q426)-COUNT(M426:Q426)&lt;&gt;0,"學生班級重複",IF(COUNT(M426:Q426)=1,VLOOKUP(M426,'附件一之1-開班數'!$A$7:$B$66,2,0),IF(COUNT(M426:Q426)=2,VLOOKUP(M426,'附件一之1-開班數'!$A$7:$B$66,2,0)&amp;"、"&amp;VLOOKUP(N426,'附件一之1-開班數'!$A$7:$B$66,2,0),IF(COUNT(M426:Q426)=3,VLOOKUP(M426,'附件一之1-開班數'!$A$7:$B$66,2,0)&amp;"、"&amp;VLOOKUP(N426,'附件一之1-開班數'!$A$7:$B$66,2,0)&amp;"、"&amp;VLOOKUP(O426,'附件一之1-開班數'!$A$7:$B$66,2,0),IF(COUNT(M426:Q426)=4,VLOOKUP(M426,'附件一之1-開班數'!$A$7:$B$66,2,0)&amp;"、"&amp;VLOOKUP(N426,'附件一之1-開班數'!$A$7:$B$66,2,0)&amp;"、"&amp;VLOOKUP(O426,'附件一之1-開班數'!$A$7:$B$66,2,0)&amp;"、"&amp;VLOOKUP(P426,'附件一之1-開班數'!$A$7:$B$66,2,0),IF(COUNT(M426:Q426)=5,VLOOKUP(M426,'附件一之1-開班數'!$A$7:$B$66,2,0)&amp;"、"&amp;VLOOKUP(N426,'附件一之1-開班數'!$A$7:$B$66,2,0)&amp;"、"&amp;VLOOKUP(O426,'附件一之1-開班數'!$A$7:$B$66,2,0)&amp;"、"&amp;VLOOKUP(P426,'附件一之1-開班數'!$A$7:$B$66,2,0)&amp;"、"&amp;VLOOKUP(Q426,'附件一之1-開班數'!$A$7:$B$66,2,0),IF(D426="","","學生無班級"))))))),"有班級不存在,或跳格輸入")</f>
        <v/>
      </c>
      <c r="S426" s="10">
        <f t="shared" si="44"/>
        <v>1</v>
      </c>
      <c r="T426" s="10">
        <f t="shared" si="45"/>
        <v>1</v>
      </c>
      <c r="U426" s="10">
        <f t="shared" si="46"/>
        <v>1</v>
      </c>
      <c r="V426" s="10">
        <f t="shared" si="47"/>
        <v>1</v>
      </c>
      <c r="W426" s="10">
        <f t="shared" si="48"/>
        <v>3</v>
      </c>
      <c r="X426" s="10">
        <f t="shared" si="49"/>
        <v>3</v>
      </c>
      <c r="Y426" s="10">
        <f>IF(M426="",0,IF(K426=1,VLOOKUP(M426,'附件一之1-開班數'!$A$7:$V$66,7,FALSE),0))</f>
        <v>0</v>
      </c>
      <c r="Z426" s="10">
        <f>IF(N426="",0,IF(K426=1,VLOOKUP(N426,'附件一之1-開班數'!$A$7:$V$66,7,FALSE),0))</f>
        <v>0</v>
      </c>
      <c r="AA426" s="10">
        <f>IF(O426="",0,IF(K426=1,VLOOKUP(O426,'附件一之1-開班數'!$A$7:$V$66,7,FALSE),0))</f>
        <v>0</v>
      </c>
      <c r="AB426" s="10">
        <f>IF(P426="",0,IF(K426=1,VLOOKUP(P426,'附件一之1-開班數'!$A$7:$V$66,7,FALSE),0))</f>
        <v>0</v>
      </c>
      <c r="AC426" s="10">
        <f>IF(Q426="",0,IF(K426=1,VLOOKUP(Q426,'附件一之1-開班數'!$A$7:$V$66,7,FALSE),0))</f>
        <v>0</v>
      </c>
    </row>
    <row r="427" spans="1:29" x14ac:dyDescent="0.3">
      <c r="A427" s="128" t="str">
        <f t="shared" si="43"/>
        <v/>
      </c>
      <c r="B427" s="14"/>
      <c r="C427" s="14"/>
      <c r="D427" s="14"/>
      <c r="E427" s="14"/>
      <c r="F427" s="166"/>
      <c r="G427" s="173"/>
      <c r="H427" s="14"/>
      <c r="I427" s="14"/>
      <c r="J427" s="14"/>
      <c r="K427" s="166"/>
      <c r="L427" s="175"/>
      <c r="M427" s="171"/>
      <c r="N427" s="92"/>
      <c r="O427" s="92"/>
      <c r="P427" s="92"/>
      <c r="Q427" s="172"/>
      <c r="R427" s="176" t="str">
        <f>IFERROR(IF(COUNTIF(M427:Q427,M427)+COUNTIF(M427:Q427,N427)+COUNTIF(M427:Q427,O427)+COUNTIF(M427:Q427,P427)+COUNTIF(M427:Q427,Q427)-COUNT(M427:Q427)&lt;&gt;0,"學生班級重複",IF(COUNT(M427:Q427)=1,VLOOKUP(M427,'附件一之1-開班數'!$A$7:$B$66,2,0),IF(COUNT(M427:Q427)=2,VLOOKUP(M427,'附件一之1-開班數'!$A$7:$B$66,2,0)&amp;"、"&amp;VLOOKUP(N427,'附件一之1-開班數'!$A$7:$B$66,2,0),IF(COUNT(M427:Q427)=3,VLOOKUP(M427,'附件一之1-開班數'!$A$7:$B$66,2,0)&amp;"、"&amp;VLOOKUP(N427,'附件一之1-開班數'!$A$7:$B$66,2,0)&amp;"、"&amp;VLOOKUP(O427,'附件一之1-開班數'!$A$7:$B$66,2,0),IF(COUNT(M427:Q427)=4,VLOOKUP(M427,'附件一之1-開班數'!$A$7:$B$66,2,0)&amp;"、"&amp;VLOOKUP(N427,'附件一之1-開班數'!$A$7:$B$66,2,0)&amp;"、"&amp;VLOOKUP(O427,'附件一之1-開班數'!$A$7:$B$66,2,0)&amp;"、"&amp;VLOOKUP(P427,'附件一之1-開班數'!$A$7:$B$66,2,0),IF(COUNT(M427:Q427)=5,VLOOKUP(M427,'附件一之1-開班數'!$A$7:$B$66,2,0)&amp;"、"&amp;VLOOKUP(N427,'附件一之1-開班數'!$A$7:$B$66,2,0)&amp;"、"&amp;VLOOKUP(O427,'附件一之1-開班數'!$A$7:$B$66,2,0)&amp;"、"&amp;VLOOKUP(P427,'附件一之1-開班數'!$A$7:$B$66,2,0)&amp;"、"&amp;VLOOKUP(Q427,'附件一之1-開班數'!$A$7:$B$66,2,0),IF(D427="","","學生無班級"))))))),"有班級不存在,或跳格輸入")</f>
        <v/>
      </c>
      <c r="S427" s="10">
        <f t="shared" si="44"/>
        <v>1</v>
      </c>
      <c r="T427" s="10">
        <f t="shared" si="45"/>
        <v>1</v>
      </c>
      <c r="U427" s="10">
        <f t="shared" si="46"/>
        <v>1</v>
      </c>
      <c r="V427" s="10">
        <f t="shared" si="47"/>
        <v>1</v>
      </c>
      <c r="W427" s="10">
        <f t="shared" si="48"/>
        <v>3</v>
      </c>
      <c r="X427" s="10">
        <f t="shared" si="49"/>
        <v>3</v>
      </c>
      <c r="Y427" s="10">
        <f>IF(M427="",0,IF(K427=1,VLOOKUP(M427,'附件一之1-開班數'!$A$7:$V$66,7,FALSE),0))</f>
        <v>0</v>
      </c>
      <c r="Z427" s="10">
        <f>IF(N427="",0,IF(K427=1,VLOOKUP(N427,'附件一之1-開班數'!$A$7:$V$66,7,FALSE),0))</f>
        <v>0</v>
      </c>
      <c r="AA427" s="10">
        <f>IF(O427="",0,IF(K427=1,VLOOKUP(O427,'附件一之1-開班數'!$A$7:$V$66,7,FALSE),0))</f>
        <v>0</v>
      </c>
      <c r="AB427" s="10">
        <f>IF(P427="",0,IF(K427=1,VLOOKUP(P427,'附件一之1-開班數'!$A$7:$V$66,7,FALSE),0))</f>
        <v>0</v>
      </c>
      <c r="AC427" s="10">
        <f>IF(Q427="",0,IF(K427=1,VLOOKUP(Q427,'附件一之1-開班數'!$A$7:$V$66,7,FALSE),0))</f>
        <v>0</v>
      </c>
    </row>
    <row r="428" spans="1:29" x14ac:dyDescent="0.3">
      <c r="A428" s="128" t="str">
        <f t="shared" si="43"/>
        <v/>
      </c>
      <c r="B428" s="14"/>
      <c r="C428" s="14"/>
      <c r="D428" s="14"/>
      <c r="E428" s="14"/>
      <c r="F428" s="166"/>
      <c r="G428" s="173"/>
      <c r="H428" s="14"/>
      <c r="I428" s="14"/>
      <c r="J428" s="14"/>
      <c r="K428" s="166"/>
      <c r="L428" s="175"/>
      <c r="M428" s="171"/>
      <c r="N428" s="92"/>
      <c r="O428" s="92"/>
      <c r="P428" s="92"/>
      <c r="Q428" s="172"/>
      <c r="R428" s="176" t="str">
        <f>IFERROR(IF(COUNTIF(M428:Q428,M428)+COUNTIF(M428:Q428,N428)+COUNTIF(M428:Q428,O428)+COUNTIF(M428:Q428,P428)+COUNTIF(M428:Q428,Q428)-COUNT(M428:Q428)&lt;&gt;0,"學生班級重複",IF(COUNT(M428:Q428)=1,VLOOKUP(M428,'附件一之1-開班數'!$A$7:$B$66,2,0),IF(COUNT(M428:Q428)=2,VLOOKUP(M428,'附件一之1-開班數'!$A$7:$B$66,2,0)&amp;"、"&amp;VLOOKUP(N428,'附件一之1-開班數'!$A$7:$B$66,2,0),IF(COUNT(M428:Q428)=3,VLOOKUP(M428,'附件一之1-開班數'!$A$7:$B$66,2,0)&amp;"、"&amp;VLOOKUP(N428,'附件一之1-開班數'!$A$7:$B$66,2,0)&amp;"、"&amp;VLOOKUP(O428,'附件一之1-開班數'!$A$7:$B$66,2,0),IF(COUNT(M428:Q428)=4,VLOOKUP(M428,'附件一之1-開班數'!$A$7:$B$66,2,0)&amp;"、"&amp;VLOOKUP(N428,'附件一之1-開班數'!$A$7:$B$66,2,0)&amp;"、"&amp;VLOOKUP(O428,'附件一之1-開班數'!$A$7:$B$66,2,0)&amp;"、"&amp;VLOOKUP(P428,'附件一之1-開班數'!$A$7:$B$66,2,0),IF(COUNT(M428:Q428)=5,VLOOKUP(M428,'附件一之1-開班數'!$A$7:$B$66,2,0)&amp;"、"&amp;VLOOKUP(N428,'附件一之1-開班數'!$A$7:$B$66,2,0)&amp;"、"&amp;VLOOKUP(O428,'附件一之1-開班數'!$A$7:$B$66,2,0)&amp;"、"&amp;VLOOKUP(P428,'附件一之1-開班數'!$A$7:$B$66,2,0)&amp;"、"&amp;VLOOKUP(Q428,'附件一之1-開班數'!$A$7:$B$66,2,0),IF(D428="","","學生無班級"))))))),"有班級不存在,或跳格輸入")</f>
        <v/>
      </c>
      <c r="S428" s="10">
        <f t="shared" si="44"/>
        <v>1</v>
      </c>
      <c r="T428" s="10">
        <f t="shared" si="45"/>
        <v>1</v>
      </c>
      <c r="U428" s="10">
        <f t="shared" si="46"/>
        <v>1</v>
      </c>
      <c r="V428" s="10">
        <f t="shared" si="47"/>
        <v>1</v>
      </c>
      <c r="W428" s="10">
        <f t="shared" si="48"/>
        <v>3</v>
      </c>
      <c r="X428" s="10">
        <f t="shared" si="49"/>
        <v>3</v>
      </c>
      <c r="Y428" s="10">
        <f>IF(M428="",0,IF(K428=1,VLOOKUP(M428,'附件一之1-開班數'!$A$7:$V$66,7,FALSE),0))</f>
        <v>0</v>
      </c>
      <c r="Z428" s="10">
        <f>IF(N428="",0,IF(K428=1,VLOOKUP(N428,'附件一之1-開班數'!$A$7:$V$66,7,FALSE),0))</f>
        <v>0</v>
      </c>
      <c r="AA428" s="10">
        <f>IF(O428="",0,IF(K428=1,VLOOKUP(O428,'附件一之1-開班數'!$A$7:$V$66,7,FALSE),0))</f>
        <v>0</v>
      </c>
      <c r="AB428" s="10">
        <f>IF(P428="",0,IF(K428=1,VLOOKUP(P428,'附件一之1-開班數'!$A$7:$V$66,7,FALSE),0))</f>
        <v>0</v>
      </c>
      <c r="AC428" s="10">
        <f>IF(Q428="",0,IF(K428=1,VLOOKUP(Q428,'附件一之1-開班數'!$A$7:$V$66,7,FALSE),0))</f>
        <v>0</v>
      </c>
    </row>
    <row r="429" spans="1:29" x14ac:dyDescent="0.3">
      <c r="A429" s="128" t="str">
        <f t="shared" si="43"/>
        <v/>
      </c>
      <c r="B429" s="14"/>
      <c r="C429" s="14"/>
      <c r="D429" s="14"/>
      <c r="E429" s="14"/>
      <c r="F429" s="166"/>
      <c r="G429" s="173"/>
      <c r="H429" s="14"/>
      <c r="I429" s="14"/>
      <c r="J429" s="14"/>
      <c r="K429" s="166"/>
      <c r="L429" s="175"/>
      <c r="M429" s="171"/>
      <c r="N429" s="92"/>
      <c r="O429" s="92"/>
      <c r="P429" s="92"/>
      <c r="Q429" s="172"/>
      <c r="R429" s="176" t="str">
        <f>IFERROR(IF(COUNTIF(M429:Q429,M429)+COUNTIF(M429:Q429,N429)+COUNTIF(M429:Q429,O429)+COUNTIF(M429:Q429,P429)+COUNTIF(M429:Q429,Q429)-COUNT(M429:Q429)&lt;&gt;0,"學生班級重複",IF(COUNT(M429:Q429)=1,VLOOKUP(M429,'附件一之1-開班數'!$A$7:$B$66,2,0),IF(COUNT(M429:Q429)=2,VLOOKUP(M429,'附件一之1-開班數'!$A$7:$B$66,2,0)&amp;"、"&amp;VLOOKUP(N429,'附件一之1-開班數'!$A$7:$B$66,2,0),IF(COUNT(M429:Q429)=3,VLOOKUP(M429,'附件一之1-開班數'!$A$7:$B$66,2,0)&amp;"、"&amp;VLOOKUP(N429,'附件一之1-開班數'!$A$7:$B$66,2,0)&amp;"、"&amp;VLOOKUP(O429,'附件一之1-開班數'!$A$7:$B$66,2,0),IF(COUNT(M429:Q429)=4,VLOOKUP(M429,'附件一之1-開班數'!$A$7:$B$66,2,0)&amp;"、"&amp;VLOOKUP(N429,'附件一之1-開班數'!$A$7:$B$66,2,0)&amp;"、"&amp;VLOOKUP(O429,'附件一之1-開班數'!$A$7:$B$66,2,0)&amp;"、"&amp;VLOOKUP(P429,'附件一之1-開班數'!$A$7:$B$66,2,0),IF(COUNT(M429:Q429)=5,VLOOKUP(M429,'附件一之1-開班數'!$A$7:$B$66,2,0)&amp;"、"&amp;VLOOKUP(N429,'附件一之1-開班數'!$A$7:$B$66,2,0)&amp;"、"&amp;VLOOKUP(O429,'附件一之1-開班數'!$A$7:$B$66,2,0)&amp;"、"&amp;VLOOKUP(P429,'附件一之1-開班數'!$A$7:$B$66,2,0)&amp;"、"&amp;VLOOKUP(Q429,'附件一之1-開班數'!$A$7:$B$66,2,0),IF(D429="","","學生無班級"))))))),"有班級不存在,或跳格輸入")</f>
        <v/>
      </c>
      <c r="S429" s="10">
        <f t="shared" si="44"/>
        <v>1</v>
      </c>
      <c r="T429" s="10">
        <f t="shared" si="45"/>
        <v>1</v>
      </c>
      <c r="U429" s="10">
        <f t="shared" si="46"/>
        <v>1</v>
      </c>
      <c r="V429" s="10">
        <f t="shared" si="47"/>
        <v>1</v>
      </c>
      <c r="W429" s="10">
        <f t="shared" si="48"/>
        <v>3</v>
      </c>
      <c r="X429" s="10">
        <f t="shared" si="49"/>
        <v>3</v>
      </c>
      <c r="Y429" s="10">
        <f>IF(M429="",0,IF(K429=1,VLOOKUP(M429,'附件一之1-開班數'!$A$7:$V$66,7,FALSE),0))</f>
        <v>0</v>
      </c>
      <c r="Z429" s="10">
        <f>IF(N429="",0,IF(K429=1,VLOOKUP(N429,'附件一之1-開班數'!$A$7:$V$66,7,FALSE),0))</f>
        <v>0</v>
      </c>
      <c r="AA429" s="10">
        <f>IF(O429="",0,IF(K429=1,VLOOKUP(O429,'附件一之1-開班數'!$A$7:$V$66,7,FALSE),0))</f>
        <v>0</v>
      </c>
      <c r="AB429" s="10">
        <f>IF(P429="",0,IF(K429=1,VLOOKUP(P429,'附件一之1-開班數'!$A$7:$V$66,7,FALSE),0))</f>
        <v>0</v>
      </c>
      <c r="AC429" s="10">
        <f>IF(Q429="",0,IF(K429=1,VLOOKUP(Q429,'附件一之1-開班數'!$A$7:$V$66,7,FALSE),0))</f>
        <v>0</v>
      </c>
    </row>
    <row r="430" spans="1:29" x14ac:dyDescent="0.3">
      <c r="A430" s="128" t="str">
        <f t="shared" si="43"/>
        <v/>
      </c>
      <c r="B430" s="14"/>
      <c r="C430" s="14"/>
      <c r="D430" s="14"/>
      <c r="E430" s="14"/>
      <c r="F430" s="166"/>
      <c r="G430" s="173"/>
      <c r="H430" s="14"/>
      <c r="I430" s="14"/>
      <c r="J430" s="14"/>
      <c r="K430" s="166"/>
      <c r="L430" s="175"/>
      <c r="M430" s="171"/>
      <c r="N430" s="92"/>
      <c r="O430" s="92"/>
      <c r="P430" s="92"/>
      <c r="Q430" s="172"/>
      <c r="R430" s="176" t="str">
        <f>IFERROR(IF(COUNTIF(M430:Q430,M430)+COUNTIF(M430:Q430,N430)+COUNTIF(M430:Q430,O430)+COUNTIF(M430:Q430,P430)+COUNTIF(M430:Q430,Q430)-COUNT(M430:Q430)&lt;&gt;0,"學生班級重複",IF(COUNT(M430:Q430)=1,VLOOKUP(M430,'附件一之1-開班數'!$A$7:$B$66,2,0),IF(COUNT(M430:Q430)=2,VLOOKUP(M430,'附件一之1-開班數'!$A$7:$B$66,2,0)&amp;"、"&amp;VLOOKUP(N430,'附件一之1-開班數'!$A$7:$B$66,2,0),IF(COUNT(M430:Q430)=3,VLOOKUP(M430,'附件一之1-開班數'!$A$7:$B$66,2,0)&amp;"、"&amp;VLOOKUP(N430,'附件一之1-開班數'!$A$7:$B$66,2,0)&amp;"、"&amp;VLOOKUP(O430,'附件一之1-開班數'!$A$7:$B$66,2,0),IF(COUNT(M430:Q430)=4,VLOOKUP(M430,'附件一之1-開班數'!$A$7:$B$66,2,0)&amp;"、"&amp;VLOOKUP(N430,'附件一之1-開班數'!$A$7:$B$66,2,0)&amp;"、"&amp;VLOOKUP(O430,'附件一之1-開班數'!$A$7:$B$66,2,0)&amp;"、"&amp;VLOOKUP(P430,'附件一之1-開班數'!$A$7:$B$66,2,0),IF(COUNT(M430:Q430)=5,VLOOKUP(M430,'附件一之1-開班數'!$A$7:$B$66,2,0)&amp;"、"&amp;VLOOKUP(N430,'附件一之1-開班數'!$A$7:$B$66,2,0)&amp;"、"&amp;VLOOKUP(O430,'附件一之1-開班數'!$A$7:$B$66,2,0)&amp;"、"&amp;VLOOKUP(P430,'附件一之1-開班數'!$A$7:$B$66,2,0)&amp;"、"&amp;VLOOKUP(Q430,'附件一之1-開班數'!$A$7:$B$66,2,0),IF(D430="","","學生無班級"))))))),"有班級不存在,或跳格輸入")</f>
        <v/>
      </c>
      <c r="S430" s="10">
        <f t="shared" si="44"/>
        <v>1</v>
      </c>
      <c r="T430" s="10">
        <f t="shared" si="45"/>
        <v>1</v>
      </c>
      <c r="U430" s="10">
        <f t="shared" si="46"/>
        <v>1</v>
      </c>
      <c r="V430" s="10">
        <f t="shared" si="47"/>
        <v>1</v>
      </c>
      <c r="W430" s="10">
        <f t="shared" si="48"/>
        <v>3</v>
      </c>
      <c r="X430" s="10">
        <f t="shared" si="49"/>
        <v>3</v>
      </c>
      <c r="Y430" s="10">
        <f>IF(M430="",0,IF(K430=1,VLOOKUP(M430,'附件一之1-開班數'!$A$7:$V$66,7,FALSE),0))</f>
        <v>0</v>
      </c>
      <c r="Z430" s="10">
        <f>IF(N430="",0,IF(K430=1,VLOOKUP(N430,'附件一之1-開班數'!$A$7:$V$66,7,FALSE),0))</f>
        <v>0</v>
      </c>
      <c r="AA430" s="10">
        <f>IF(O430="",0,IF(K430=1,VLOOKUP(O430,'附件一之1-開班數'!$A$7:$V$66,7,FALSE),0))</f>
        <v>0</v>
      </c>
      <c r="AB430" s="10">
        <f>IF(P430="",0,IF(K430=1,VLOOKUP(P430,'附件一之1-開班數'!$A$7:$V$66,7,FALSE),0))</f>
        <v>0</v>
      </c>
      <c r="AC430" s="10">
        <f>IF(Q430="",0,IF(K430=1,VLOOKUP(Q430,'附件一之1-開班數'!$A$7:$V$66,7,FALSE),0))</f>
        <v>0</v>
      </c>
    </row>
    <row r="431" spans="1:29" x14ac:dyDescent="0.3">
      <c r="A431" s="128" t="str">
        <f t="shared" si="43"/>
        <v/>
      </c>
      <c r="B431" s="14"/>
      <c r="C431" s="14"/>
      <c r="D431" s="14"/>
      <c r="E431" s="14"/>
      <c r="F431" s="166"/>
      <c r="G431" s="173"/>
      <c r="H431" s="14"/>
      <c r="I431" s="14"/>
      <c r="J431" s="14"/>
      <c r="K431" s="166"/>
      <c r="L431" s="175"/>
      <c r="M431" s="171"/>
      <c r="N431" s="92"/>
      <c r="O431" s="92"/>
      <c r="P431" s="92"/>
      <c r="Q431" s="172"/>
      <c r="R431" s="176" t="str">
        <f>IFERROR(IF(COUNTIF(M431:Q431,M431)+COUNTIF(M431:Q431,N431)+COUNTIF(M431:Q431,O431)+COUNTIF(M431:Q431,P431)+COUNTIF(M431:Q431,Q431)-COUNT(M431:Q431)&lt;&gt;0,"學生班級重複",IF(COUNT(M431:Q431)=1,VLOOKUP(M431,'附件一之1-開班數'!$A$7:$B$66,2,0),IF(COUNT(M431:Q431)=2,VLOOKUP(M431,'附件一之1-開班數'!$A$7:$B$66,2,0)&amp;"、"&amp;VLOOKUP(N431,'附件一之1-開班數'!$A$7:$B$66,2,0),IF(COUNT(M431:Q431)=3,VLOOKUP(M431,'附件一之1-開班數'!$A$7:$B$66,2,0)&amp;"、"&amp;VLOOKUP(N431,'附件一之1-開班數'!$A$7:$B$66,2,0)&amp;"、"&amp;VLOOKUP(O431,'附件一之1-開班數'!$A$7:$B$66,2,0),IF(COUNT(M431:Q431)=4,VLOOKUP(M431,'附件一之1-開班數'!$A$7:$B$66,2,0)&amp;"、"&amp;VLOOKUP(N431,'附件一之1-開班數'!$A$7:$B$66,2,0)&amp;"、"&amp;VLOOKUP(O431,'附件一之1-開班數'!$A$7:$B$66,2,0)&amp;"、"&amp;VLOOKUP(P431,'附件一之1-開班數'!$A$7:$B$66,2,0),IF(COUNT(M431:Q431)=5,VLOOKUP(M431,'附件一之1-開班數'!$A$7:$B$66,2,0)&amp;"、"&amp;VLOOKUP(N431,'附件一之1-開班數'!$A$7:$B$66,2,0)&amp;"、"&amp;VLOOKUP(O431,'附件一之1-開班數'!$A$7:$B$66,2,0)&amp;"、"&amp;VLOOKUP(P431,'附件一之1-開班數'!$A$7:$B$66,2,0)&amp;"、"&amp;VLOOKUP(Q431,'附件一之1-開班數'!$A$7:$B$66,2,0),IF(D431="","","學生無班級"))))))),"有班級不存在,或跳格輸入")</f>
        <v/>
      </c>
      <c r="S431" s="10">
        <f t="shared" si="44"/>
        <v>1</v>
      </c>
      <c r="T431" s="10">
        <f t="shared" si="45"/>
        <v>1</v>
      </c>
      <c r="U431" s="10">
        <f t="shared" si="46"/>
        <v>1</v>
      </c>
      <c r="V431" s="10">
        <f t="shared" si="47"/>
        <v>1</v>
      </c>
      <c r="W431" s="10">
        <f t="shared" si="48"/>
        <v>3</v>
      </c>
      <c r="X431" s="10">
        <f t="shared" si="49"/>
        <v>3</v>
      </c>
      <c r="Y431" s="10">
        <f>IF(M431="",0,IF(K431=1,VLOOKUP(M431,'附件一之1-開班數'!$A$7:$V$66,7,FALSE),0))</f>
        <v>0</v>
      </c>
      <c r="Z431" s="10">
        <f>IF(N431="",0,IF(K431=1,VLOOKUP(N431,'附件一之1-開班數'!$A$7:$V$66,7,FALSE),0))</f>
        <v>0</v>
      </c>
      <c r="AA431" s="10">
        <f>IF(O431="",0,IF(K431=1,VLOOKUP(O431,'附件一之1-開班數'!$A$7:$V$66,7,FALSE),0))</f>
        <v>0</v>
      </c>
      <c r="AB431" s="10">
        <f>IF(P431="",0,IF(K431=1,VLOOKUP(P431,'附件一之1-開班數'!$A$7:$V$66,7,FALSE),0))</f>
        <v>0</v>
      </c>
      <c r="AC431" s="10">
        <f>IF(Q431="",0,IF(K431=1,VLOOKUP(Q431,'附件一之1-開班數'!$A$7:$V$66,7,FALSE),0))</f>
        <v>0</v>
      </c>
    </row>
    <row r="432" spans="1:29" x14ac:dyDescent="0.3">
      <c r="A432" s="128" t="str">
        <f t="shared" si="43"/>
        <v/>
      </c>
      <c r="B432" s="14"/>
      <c r="C432" s="14"/>
      <c r="D432" s="14"/>
      <c r="E432" s="14"/>
      <c r="F432" s="166"/>
      <c r="G432" s="173"/>
      <c r="H432" s="14"/>
      <c r="I432" s="14"/>
      <c r="J432" s="14"/>
      <c r="K432" s="166"/>
      <c r="L432" s="175"/>
      <c r="M432" s="171"/>
      <c r="N432" s="92"/>
      <c r="O432" s="92"/>
      <c r="P432" s="92"/>
      <c r="Q432" s="172"/>
      <c r="R432" s="176" t="str">
        <f>IFERROR(IF(COUNTIF(M432:Q432,M432)+COUNTIF(M432:Q432,N432)+COUNTIF(M432:Q432,O432)+COUNTIF(M432:Q432,P432)+COUNTIF(M432:Q432,Q432)-COUNT(M432:Q432)&lt;&gt;0,"學生班級重複",IF(COUNT(M432:Q432)=1,VLOOKUP(M432,'附件一之1-開班數'!$A$7:$B$66,2,0),IF(COUNT(M432:Q432)=2,VLOOKUP(M432,'附件一之1-開班數'!$A$7:$B$66,2,0)&amp;"、"&amp;VLOOKUP(N432,'附件一之1-開班數'!$A$7:$B$66,2,0),IF(COUNT(M432:Q432)=3,VLOOKUP(M432,'附件一之1-開班數'!$A$7:$B$66,2,0)&amp;"、"&amp;VLOOKUP(N432,'附件一之1-開班數'!$A$7:$B$66,2,0)&amp;"、"&amp;VLOOKUP(O432,'附件一之1-開班數'!$A$7:$B$66,2,0),IF(COUNT(M432:Q432)=4,VLOOKUP(M432,'附件一之1-開班數'!$A$7:$B$66,2,0)&amp;"、"&amp;VLOOKUP(N432,'附件一之1-開班數'!$A$7:$B$66,2,0)&amp;"、"&amp;VLOOKUP(O432,'附件一之1-開班數'!$A$7:$B$66,2,0)&amp;"、"&amp;VLOOKUP(P432,'附件一之1-開班數'!$A$7:$B$66,2,0),IF(COUNT(M432:Q432)=5,VLOOKUP(M432,'附件一之1-開班數'!$A$7:$B$66,2,0)&amp;"、"&amp;VLOOKUP(N432,'附件一之1-開班數'!$A$7:$B$66,2,0)&amp;"、"&amp;VLOOKUP(O432,'附件一之1-開班數'!$A$7:$B$66,2,0)&amp;"、"&amp;VLOOKUP(P432,'附件一之1-開班數'!$A$7:$B$66,2,0)&amp;"、"&amp;VLOOKUP(Q432,'附件一之1-開班數'!$A$7:$B$66,2,0),IF(D432="","","學生無班級"))))))),"有班級不存在,或跳格輸入")</f>
        <v/>
      </c>
      <c r="S432" s="10">
        <f t="shared" si="44"/>
        <v>1</v>
      </c>
      <c r="T432" s="10">
        <f t="shared" si="45"/>
        <v>1</v>
      </c>
      <c r="U432" s="10">
        <f t="shared" si="46"/>
        <v>1</v>
      </c>
      <c r="V432" s="10">
        <f t="shared" si="47"/>
        <v>1</v>
      </c>
      <c r="W432" s="10">
        <f t="shared" si="48"/>
        <v>3</v>
      </c>
      <c r="X432" s="10">
        <f t="shared" si="49"/>
        <v>3</v>
      </c>
      <c r="Y432" s="10">
        <f>IF(M432="",0,IF(K432=1,VLOOKUP(M432,'附件一之1-開班數'!$A$7:$V$66,7,FALSE),0))</f>
        <v>0</v>
      </c>
      <c r="Z432" s="10">
        <f>IF(N432="",0,IF(K432=1,VLOOKUP(N432,'附件一之1-開班數'!$A$7:$V$66,7,FALSE),0))</f>
        <v>0</v>
      </c>
      <c r="AA432" s="10">
        <f>IF(O432="",0,IF(K432=1,VLOOKUP(O432,'附件一之1-開班數'!$A$7:$V$66,7,FALSE),0))</f>
        <v>0</v>
      </c>
      <c r="AB432" s="10">
        <f>IF(P432="",0,IF(K432=1,VLOOKUP(P432,'附件一之1-開班數'!$A$7:$V$66,7,FALSE),0))</f>
        <v>0</v>
      </c>
      <c r="AC432" s="10">
        <f>IF(Q432="",0,IF(K432=1,VLOOKUP(Q432,'附件一之1-開班數'!$A$7:$V$66,7,FALSE),0))</f>
        <v>0</v>
      </c>
    </row>
    <row r="433" spans="1:29" x14ac:dyDescent="0.3">
      <c r="A433" s="128" t="str">
        <f t="shared" si="43"/>
        <v/>
      </c>
      <c r="B433" s="14"/>
      <c r="C433" s="14"/>
      <c r="D433" s="14"/>
      <c r="E433" s="14"/>
      <c r="F433" s="166"/>
      <c r="G433" s="173"/>
      <c r="H433" s="14"/>
      <c r="I433" s="14"/>
      <c r="J433" s="14"/>
      <c r="K433" s="166"/>
      <c r="L433" s="175"/>
      <c r="M433" s="171"/>
      <c r="N433" s="92"/>
      <c r="O433" s="92"/>
      <c r="P433" s="92"/>
      <c r="Q433" s="172"/>
      <c r="R433" s="176" t="str">
        <f>IFERROR(IF(COUNTIF(M433:Q433,M433)+COUNTIF(M433:Q433,N433)+COUNTIF(M433:Q433,O433)+COUNTIF(M433:Q433,P433)+COUNTIF(M433:Q433,Q433)-COUNT(M433:Q433)&lt;&gt;0,"學生班級重複",IF(COUNT(M433:Q433)=1,VLOOKUP(M433,'附件一之1-開班數'!$A$7:$B$66,2,0),IF(COUNT(M433:Q433)=2,VLOOKUP(M433,'附件一之1-開班數'!$A$7:$B$66,2,0)&amp;"、"&amp;VLOOKUP(N433,'附件一之1-開班數'!$A$7:$B$66,2,0),IF(COUNT(M433:Q433)=3,VLOOKUP(M433,'附件一之1-開班數'!$A$7:$B$66,2,0)&amp;"、"&amp;VLOOKUP(N433,'附件一之1-開班數'!$A$7:$B$66,2,0)&amp;"、"&amp;VLOOKUP(O433,'附件一之1-開班數'!$A$7:$B$66,2,0),IF(COUNT(M433:Q433)=4,VLOOKUP(M433,'附件一之1-開班數'!$A$7:$B$66,2,0)&amp;"、"&amp;VLOOKUP(N433,'附件一之1-開班數'!$A$7:$B$66,2,0)&amp;"、"&amp;VLOOKUP(O433,'附件一之1-開班數'!$A$7:$B$66,2,0)&amp;"、"&amp;VLOOKUP(P433,'附件一之1-開班數'!$A$7:$B$66,2,0),IF(COUNT(M433:Q433)=5,VLOOKUP(M433,'附件一之1-開班數'!$A$7:$B$66,2,0)&amp;"、"&amp;VLOOKUP(N433,'附件一之1-開班數'!$A$7:$B$66,2,0)&amp;"、"&amp;VLOOKUP(O433,'附件一之1-開班數'!$A$7:$B$66,2,0)&amp;"、"&amp;VLOOKUP(P433,'附件一之1-開班數'!$A$7:$B$66,2,0)&amp;"、"&amp;VLOOKUP(Q433,'附件一之1-開班數'!$A$7:$B$66,2,0),IF(D433="","","學生無班級"))))))),"有班級不存在,或跳格輸入")</f>
        <v/>
      </c>
      <c r="S433" s="10">
        <f t="shared" si="44"/>
        <v>1</v>
      </c>
      <c r="T433" s="10">
        <f t="shared" si="45"/>
        <v>1</v>
      </c>
      <c r="U433" s="10">
        <f t="shared" si="46"/>
        <v>1</v>
      </c>
      <c r="V433" s="10">
        <f t="shared" si="47"/>
        <v>1</v>
      </c>
      <c r="W433" s="10">
        <f t="shared" si="48"/>
        <v>3</v>
      </c>
      <c r="X433" s="10">
        <f t="shared" si="49"/>
        <v>3</v>
      </c>
      <c r="Y433" s="10">
        <f>IF(M433="",0,IF(K433=1,VLOOKUP(M433,'附件一之1-開班數'!$A$7:$V$66,7,FALSE),0))</f>
        <v>0</v>
      </c>
      <c r="Z433" s="10">
        <f>IF(N433="",0,IF(K433=1,VLOOKUP(N433,'附件一之1-開班數'!$A$7:$V$66,7,FALSE),0))</f>
        <v>0</v>
      </c>
      <c r="AA433" s="10">
        <f>IF(O433="",0,IF(K433=1,VLOOKUP(O433,'附件一之1-開班數'!$A$7:$V$66,7,FALSE),0))</f>
        <v>0</v>
      </c>
      <c r="AB433" s="10">
        <f>IF(P433="",0,IF(K433=1,VLOOKUP(P433,'附件一之1-開班數'!$A$7:$V$66,7,FALSE),0))</f>
        <v>0</v>
      </c>
      <c r="AC433" s="10">
        <f>IF(Q433="",0,IF(K433=1,VLOOKUP(Q433,'附件一之1-開班數'!$A$7:$V$66,7,FALSE),0))</f>
        <v>0</v>
      </c>
    </row>
    <row r="434" spans="1:29" x14ac:dyDescent="0.3">
      <c r="A434" s="128" t="str">
        <f t="shared" si="43"/>
        <v/>
      </c>
      <c r="B434" s="14"/>
      <c r="C434" s="14"/>
      <c r="D434" s="14"/>
      <c r="E434" s="14"/>
      <c r="F434" s="166"/>
      <c r="G434" s="173"/>
      <c r="H434" s="14"/>
      <c r="I434" s="14"/>
      <c r="J434" s="14"/>
      <c r="K434" s="166"/>
      <c r="L434" s="175"/>
      <c r="M434" s="171"/>
      <c r="N434" s="92"/>
      <c r="O434" s="92"/>
      <c r="P434" s="92"/>
      <c r="Q434" s="172"/>
      <c r="R434" s="176" t="str">
        <f>IFERROR(IF(COUNTIF(M434:Q434,M434)+COUNTIF(M434:Q434,N434)+COUNTIF(M434:Q434,O434)+COUNTIF(M434:Q434,P434)+COUNTIF(M434:Q434,Q434)-COUNT(M434:Q434)&lt;&gt;0,"學生班級重複",IF(COUNT(M434:Q434)=1,VLOOKUP(M434,'附件一之1-開班數'!$A$7:$B$66,2,0),IF(COUNT(M434:Q434)=2,VLOOKUP(M434,'附件一之1-開班數'!$A$7:$B$66,2,0)&amp;"、"&amp;VLOOKUP(N434,'附件一之1-開班數'!$A$7:$B$66,2,0),IF(COUNT(M434:Q434)=3,VLOOKUP(M434,'附件一之1-開班數'!$A$7:$B$66,2,0)&amp;"、"&amp;VLOOKUP(N434,'附件一之1-開班數'!$A$7:$B$66,2,0)&amp;"、"&amp;VLOOKUP(O434,'附件一之1-開班數'!$A$7:$B$66,2,0),IF(COUNT(M434:Q434)=4,VLOOKUP(M434,'附件一之1-開班數'!$A$7:$B$66,2,0)&amp;"、"&amp;VLOOKUP(N434,'附件一之1-開班數'!$A$7:$B$66,2,0)&amp;"、"&amp;VLOOKUP(O434,'附件一之1-開班數'!$A$7:$B$66,2,0)&amp;"、"&amp;VLOOKUP(P434,'附件一之1-開班數'!$A$7:$B$66,2,0),IF(COUNT(M434:Q434)=5,VLOOKUP(M434,'附件一之1-開班數'!$A$7:$B$66,2,0)&amp;"、"&amp;VLOOKUP(N434,'附件一之1-開班數'!$A$7:$B$66,2,0)&amp;"、"&amp;VLOOKUP(O434,'附件一之1-開班數'!$A$7:$B$66,2,0)&amp;"、"&amp;VLOOKUP(P434,'附件一之1-開班數'!$A$7:$B$66,2,0)&amp;"、"&amp;VLOOKUP(Q434,'附件一之1-開班數'!$A$7:$B$66,2,0),IF(D434="","","學生無班級"))))))),"有班級不存在,或跳格輸入")</f>
        <v/>
      </c>
      <c r="S434" s="10">
        <f t="shared" si="44"/>
        <v>1</v>
      </c>
      <c r="T434" s="10">
        <f t="shared" si="45"/>
        <v>1</v>
      </c>
      <c r="U434" s="10">
        <f t="shared" si="46"/>
        <v>1</v>
      </c>
      <c r="V434" s="10">
        <f t="shared" si="47"/>
        <v>1</v>
      </c>
      <c r="W434" s="10">
        <f t="shared" si="48"/>
        <v>3</v>
      </c>
      <c r="X434" s="10">
        <f t="shared" si="49"/>
        <v>3</v>
      </c>
      <c r="Y434" s="10">
        <f>IF(M434="",0,IF(K434=1,VLOOKUP(M434,'附件一之1-開班數'!$A$7:$V$66,7,FALSE),0))</f>
        <v>0</v>
      </c>
      <c r="Z434" s="10">
        <f>IF(N434="",0,IF(K434=1,VLOOKUP(N434,'附件一之1-開班數'!$A$7:$V$66,7,FALSE),0))</f>
        <v>0</v>
      </c>
      <c r="AA434" s="10">
        <f>IF(O434="",0,IF(K434=1,VLOOKUP(O434,'附件一之1-開班數'!$A$7:$V$66,7,FALSE),0))</f>
        <v>0</v>
      </c>
      <c r="AB434" s="10">
        <f>IF(P434="",0,IF(K434=1,VLOOKUP(P434,'附件一之1-開班數'!$A$7:$V$66,7,FALSE),0))</f>
        <v>0</v>
      </c>
      <c r="AC434" s="10">
        <f>IF(Q434="",0,IF(K434=1,VLOOKUP(Q434,'附件一之1-開班數'!$A$7:$V$66,7,FALSE),0))</f>
        <v>0</v>
      </c>
    </row>
    <row r="435" spans="1:29" x14ac:dyDescent="0.3">
      <c r="A435" s="128" t="str">
        <f t="shared" si="43"/>
        <v/>
      </c>
      <c r="B435" s="14"/>
      <c r="C435" s="14"/>
      <c r="D435" s="14"/>
      <c r="E435" s="14"/>
      <c r="F435" s="166"/>
      <c r="G435" s="173"/>
      <c r="H435" s="14"/>
      <c r="I435" s="14"/>
      <c r="J435" s="14"/>
      <c r="K435" s="166"/>
      <c r="L435" s="175"/>
      <c r="M435" s="171"/>
      <c r="N435" s="92"/>
      <c r="O435" s="92"/>
      <c r="P435" s="92"/>
      <c r="Q435" s="172"/>
      <c r="R435" s="176" t="str">
        <f>IFERROR(IF(COUNTIF(M435:Q435,M435)+COUNTIF(M435:Q435,N435)+COUNTIF(M435:Q435,O435)+COUNTIF(M435:Q435,P435)+COUNTIF(M435:Q435,Q435)-COUNT(M435:Q435)&lt;&gt;0,"學生班級重複",IF(COUNT(M435:Q435)=1,VLOOKUP(M435,'附件一之1-開班數'!$A$7:$B$66,2,0),IF(COUNT(M435:Q435)=2,VLOOKUP(M435,'附件一之1-開班數'!$A$7:$B$66,2,0)&amp;"、"&amp;VLOOKUP(N435,'附件一之1-開班數'!$A$7:$B$66,2,0),IF(COUNT(M435:Q435)=3,VLOOKUP(M435,'附件一之1-開班數'!$A$7:$B$66,2,0)&amp;"、"&amp;VLOOKUP(N435,'附件一之1-開班數'!$A$7:$B$66,2,0)&amp;"、"&amp;VLOOKUP(O435,'附件一之1-開班數'!$A$7:$B$66,2,0),IF(COUNT(M435:Q435)=4,VLOOKUP(M435,'附件一之1-開班數'!$A$7:$B$66,2,0)&amp;"、"&amp;VLOOKUP(N435,'附件一之1-開班數'!$A$7:$B$66,2,0)&amp;"、"&amp;VLOOKUP(O435,'附件一之1-開班數'!$A$7:$B$66,2,0)&amp;"、"&amp;VLOOKUP(P435,'附件一之1-開班數'!$A$7:$B$66,2,0),IF(COUNT(M435:Q435)=5,VLOOKUP(M435,'附件一之1-開班數'!$A$7:$B$66,2,0)&amp;"、"&amp;VLOOKUP(N435,'附件一之1-開班數'!$A$7:$B$66,2,0)&amp;"、"&amp;VLOOKUP(O435,'附件一之1-開班數'!$A$7:$B$66,2,0)&amp;"、"&amp;VLOOKUP(P435,'附件一之1-開班數'!$A$7:$B$66,2,0)&amp;"、"&amp;VLOOKUP(Q435,'附件一之1-開班數'!$A$7:$B$66,2,0),IF(D435="","","學生無班級"))))))),"有班級不存在,或跳格輸入")</f>
        <v/>
      </c>
      <c r="S435" s="10">
        <f t="shared" si="44"/>
        <v>1</v>
      </c>
      <c r="T435" s="10">
        <f t="shared" si="45"/>
        <v>1</v>
      </c>
      <c r="U435" s="10">
        <f t="shared" si="46"/>
        <v>1</v>
      </c>
      <c r="V435" s="10">
        <f t="shared" si="47"/>
        <v>1</v>
      </c>
      <c r="W435" s="10">
        <f t="shared" si="48"/>
        <v>3</v>
      </c>
      <c r="X435" s="10">
        <f t="shared" si="49"/>
        <v>3</v>
      </c>
      <c r="Y435" s="10">
        <f>IF(M435="",0,IF(K435=1,VLOOKUP(M435,'附件一之1-開班數'!$A$7:$V$66,7,FALSE),0))</f>
        <v>0</v>
      </c>
      <c r="Z435" s="10">
        <f>IF(N435="",0,IF(K435=1,VLOOKUP(N435,'附件一之1-開班數'!$A$7:$V$66,7,FALSE),0))</f>
        <v>0</v>
      </c>
      <c r="AA435" s="10">
        <f>IF(O435="",0,IF(K435=1,VLOOKUP(O435,'附件一之1-開班數'!$A$7:$V$66,7,FALSE),0))</f>
        <v>0</v>
      </c>
      <c r="AB435" s="10">
        <f>IF(P435="",0,IF(K435=1,VLOOKUP(P435,'附件一之1-開班數'!$A$7:$V$66,7,FALSE),0))</f>
        <v>0</v>
      </c>
      <c r="AC435" s="10">
        <f>IF(Q435="",0,IF(K435=1,VLOOKUP(Q435,'附件一之1-開班數'!$A$7:$V$66,7,FALSE),0))</f>
        <v>0</v>
      </c>
    </row>
    <row r="436" spans="1:29" x14ac:dyDescent="0.3">
      <c r="A436" s="128" t="str">
        <f t="shared" si="43"/>
        <v/>
      </c>
      <c r="B436" s="14"/>
      <c r="C436" s="14"/>
      <c r="D436" s="14"/>
      <c r="E436" s="14"/>
      <c r="F436" s="166"/>
      <c r="G436" s="173"/>
      <c r="H436" s="14"/>
      <c r="I436" s="14"/>
      <c r="J436" s="14"/>
      <c r="K436" s="166"/>
      <c r="L436" s="175"/>
      <c r="M436" s="171"/>
      <c r="N436" s="92"/>
      <c r="O436" s="92"/>
      <c r="P436" s="92"/>
      <c r="Q436" s="172"/>
      <c r="R436" s="176" t="str">
        <f>IFERROR(IF(COUNTIF(M436:Q436,M436)+COUNTIF(M436:Q436,N436)+COUNTIF(M436:Q436,O436)+COUNTIF(M436:Q436,P436)+COUNTIF(M436:Q436,Q436)-COUNT(M436:Q436)&lt;&gt;0,"學生班級重複",IF(COUNT(M436:Q436)=1,VLOOKUP(M436,'附件一之1-開班數'!$A$7:$B$66,2,0),IF(COUNT(M436:Q436)=2,VLOOKUP(M436,'附件一之1-開班數'!$A$7:$B$66,2,0)&amp;"、"&amp;VLOOKUP(N436,'附件一之1-開班數'!$A$7:$B$66,2,0),IF(COUNT(M436:Q436)=3,VLOOKUP(M436,'附件一之1-開班數'!$A$7:$B$66,2,0)&amp;"、"&amp;VLOOKUP(N436,'附件一之1-開班數'!$A$7:$B$66,2,0)&amp;"、"&amp;VLOOKUP(O436,'附件一之1-開班數'!$A$7:$B$66,2,0),IF(COUNT(M436:Q436)=4,VLOOKUP(M436,'附件一之1-開班數'!$A$7:$B$66,2,0)&amp;"、"&amp;VLOOKUP(N436,'附件一之1-開班數'!$A$7:$B$66,2,0)&amp;"、"&amp;VLOOKUP(O436,'附件一之1-開班數'!$A$7:$B$66,2,0)&amp;"、"&amp;VLOOKUP(P436,'附件一之1-開班數'!$A$7:$B$66,2,0),IF(COUNT(M436:Q436)=5,VLOOKUP(M436,'附件一之1-開班數'!$A$7:$B$66,2,0)&amp;"、"&amp;VLOOKUP(N436,'附件一之1-開班數'!$A$7:$B$66,2,0)&amp;"、"&amp;VLOOKUP(O436,'附件一之1-開班數'!$A$7:$B$66,2,0)&amp;"、"&amp;VLOOKUP(P436,'附件一之1-開班數'!$A$7:$B$66,2,0)&amp;"、"&amp;VLOOKUP(Q436,'附件一之1-開班數'!$A$7:$B$66,2,0),IF(D436="","","學生無班級"))))))),"有班級不存在,或跳格輸入")</f>
        <v/>
      </c>
      <c r="S436" s="10">
        <f t="shared" si="44"/>
        <v>1</v>
      </c>
      <c r="T436" s="10">
        <f t="shared" si="45"/>
        <v>1</v>
      </c>
      <c r="U436" s="10">
        <f t="shared" si="46"/>
        <v>1</v>
      </c>
      <c r="V436" s="10">
        <f t="shared" si="47"/>
        <v>1</v>
      </c>
      <c r="W436" s="10">
        <f t="shared" si="48"/>
        <v>3</v>
      </c>
      <c r="X436" s="10">
        <f t="shared" si="49"/>
        <v>3</v>
      </c>
      <c r="Y436" s="10">
        <f>IF(M436="",0,IF(K436=1,VLOOKUP(M436,'附件一之1-開班數'!$A$7:$V$66,7,FALSE),0))</f>
        <v>0</v>
      </c>
      <c r="Z436" s="10">
        <f>IF(N436="",0,IF(K436=1,VLOOKUP(N436,'附件一之1-開班數'!$A$7:$V$66,7,FALSE),0))</f>
        <v>0</v>
      </c>
      <c r="AA436" s="10">
        <f>IF(O436="",0,IF(K436=1,VLOOKUP(O436,'附件一之1-開班數'!$A$7:$V$66,7,FALSE),0))</f>
        <v>0</v>
      </c>
      <c r="AB436" s="10">
        <f>IF(P436="",0,IF(K436=1,VLOOKUP(P436,'附件一之1-開班數'!$A$7:$V$66,7,FALSE),0))</f>
        <v>0</v>
      </c>
      <c r="AC436" s="10">
        <f>IF(Q436="",0,IF(K436=1,VLOOKUP(Q436,'附件一之1-開班數'!$A$7:$V$66,7,FALSE),0))</f>
        <v>0</v>
      </c>
    </row>
    <row r="437" spans="1:29" x14ac:dyDescent="0.3">
      <c r="A437" s="128" t="str">
        <f t="shared" si="43"/>
        <v/>
      </c>
      <c r="B437" s="14"/>
      <c r="C437" s="14"/>
      <c r="D437" s="14"/>
      <c r="E437" s="14"/>
      <c r="F437" s="166"/>
      <c r="G437" s="173"/>
      <c r="H437" s="14"/>
      <c r="I437" s="14"/>
      <c r="J437" s="14"/>
      <c r="K437" s="166"/>
      <c r="L437" s="175"/>
      <c r="M437" s="171"/>
      <c r="N437" s="92"/>
      <c r="O437" s="92"/>
      <c r="P437" s="92"/>
      <c r="Q437" s="172"/>
      <c r="R437" s="176" t="str">
        <f>IFERROR(IF(COUNTIF(M437:Q437,M437)+COUNTIF(M437:Q437,N437)+COUNTIF(M437:Q437,O437)+COUNTIF(M437:Q437,P437)+COUNTIF(M437:Q437,Q437)-COUNT(M437:Q437)&lt;&gt;0,"學生班級重複",IF(COUNT(M437:Q437)=1,VLOOKUP(M437,'附件一之1-開班數'!$A$7:$B$66,2,0),IF(COUNT(M437:Q437)=2,VLOOKUP(M437,'附件一之1-開班數'!$A$7:$B$66,2,0)&amp;"、"&amp;VLOOKUP(N437,'附件一之1-開班數'!$A$7:$B$66,2,0),IF(COUNT(M437:Q437)=3,VLOOKUP(M437,'附件一之1-開班數'!$A$7:$B$66,2,0)&amp;"、"&amp;VLOOKUP(N437,'附件一之1-開班數'!$A$7:$B$66,2,0)&amp;"、"&amp;VLOOKUP(O437,'附件一之1-開班數'!$A$7:$B$66,2,0),IF(COUNT(M437:Q437)=4,VLOOKUP(M437,'附件一之1-開班數'!$A$7:$B$66,2,0)&amp;"、"&amp;VLOOKUP(N437,'附件一之1-開班數'!$A$7:$B$66,2,0)&amp;"、"&amp;VLOOKUP(O437,'附件一之1-開班數'!$A$7:$B$66,2,0)&amp;"、"&amp;VLOOKUP(P437,'附件一之1-開班數'!$A$7:$B$66,2,0),IF(COUNT(M437:Q437)=5,VLOOKUP(M437,'附件一之1-開班數'!$A$7:$B$66,2,0)&amp;"、"&amp;VLOOKUP(N437,'附件一之1-開班數'!$A$7:$B$66,2,0)&amp;"、"&amp;VLOOKUP(O437,'附件一之1-開班數'!$A$7:$B$66,2,0)&amp;"、"&amp;VLOOKUP(P437,'附件一之1-開班數'!$A$7:$B$66,2,0)&amp;"、"&amp;VLOOKUP(Q437,'附件一之1-開班數'!$A$7:$B$66,2,0),IF(D437="","","學生無班級"))))))),"有班級不存在,或跳格輸入")</f>
        <v/>
      </c>
      <c r="S437" s="10">
        <f t="shared" si="44"/>
        <v>1</v>
      </c>
      <c r="T437" s="10">
        <f t="shared" si="45"/>
        <v>1</v>
      </c>
      <c r="U437" s="10">
        <f t="shared" si="46"/>
        <v>1</v>
      </c>
      <c r="V437" s="10">
        <f t="shared" si="47"/>
        <v>1</v>
      </c>
      <c r="W437" s="10">
        <f t="shared" si="48"/>
        <v>3</v>
      </c>
      <c r="X437" s="10">
        <f t="shared" si="49"/>
        <v>3</v>
      </c>
      <c r="Y437" s="10">
        <f>IF(M437="",0,IF(K437=1,VLOOKUP(M437,'附件一之1-開班數'!$A$7:$V$66,7,FALSE),0))</f>
        <v>0</v>
      </c>
      <c r="Z437" s="10">
        <f>IF(N437="",0,IF(K437=1,VLOOKUP(N437,'附件一之1-開班數'!$A$7:$V$66,7,FALSE),0))</f>
        <v>0</v>
      </c>
      <c r="AA437" s="10">
        <f>IF(O437="",0,IF(K437=1,VLOOKUP(O437,'附件一之1-開班數'!$A$7:$V$66,7,FALSE),0))</f>
        <v>0</v>
      </c>
      <c r="AB437" s="10">
        <f>IF(P437="",0,IF(K437=1,VLOOKUP(P437,'附件一之1-開班數'!$A$7:$V$66,7,FALSE),0))</f>
        <v>0</v>
      </c>
      <c r="AC437" s="10">
        <f>IF(Q437="",0,IF(K437=1,VLOOKUP(Q437,'附件一之1-開班數'!$A$7:$V$66,7,FALSE),0))</f>
        <v>0</v>
      </c>
    </row>
    <row r="438" spans="1:29" x14ac:dyDescent="0.3">
      <c r="A438" s="128" t="str">
        <f t="shared" si="43"/>
        <v/>
      </c>
      <c r="B438" s="14"/>
      <c r="C438" s="14"/>
      <c r="D438" s="14"/>
      <c r="E438" s="14"/>
      <c r="F438" s="166"/>
      <c r="G438" s="173"/>
      <c r="H438" s="14"/>
      <c r="I438" s="14"/>
      <c r="J438" s="14"/>
      <c r="K438" s="166"/>
      <c r="L438" s="175"/>
      <c r="M438" s="171"/>
      <c r="N438" s="92"/>
      <c r="O438" s="92"/>
      <c r="P438" s="92"/>
      <c r="Q438" s="172"/>
      <c r="R438" s="176" t="str">
        <f>IFERROR(IF(COUNTIF(M438:Q438,M438)+COUNTIF(M438:Q438,N438)+COUNTIF(M438:Q438,O438)+COUNTIF(M438:Q438,P438)+COUNTIF(M438:Q438,Q438)-COUNT(M438:Q438)&lt;&gt;0,"學生班級重複",IF(COUNT(M438:Q438)=1,VLOOKUP(M438,'附件一之1-開班數'!$A$7:$B$66,2,0),IF(COUNT(M438:Q438)=2,VLOOKUP(M438,'附件一之1-開班數'!$A$7:$B$66,2,0)&amp;"、"&amp;VLOOKUP(N438,'附件一之1-開班數'!$A$7:$B$66,2,0),IF(COUNT(M438:Q438)=3,VLOOKUP(M438,'附件一之1-開班數'!$A$7:$B$66,2,0)&amp;"、"&amp;VLOOKUP(N438,'附件一之1-開班數'!$A$7:$B$66,2,0)&amp;"、"&amp;VLOOKUP(O438,'附件一之1-開班數'!$A$7:$B$66,2,0),IF(COUNT(M438:Q438)=4,VLOOKUP(M438,'附件一之1-開班數'!$A$7:$B$66,2,0)&amp;"、"&amp;VLOOKUP(N438,'附件一之1-開班數'!$A$7:$B$66,2,0)&amp;"、"&amp;VLOOKUP(O438,'附件一之1-開班數'!$A$7:$B$66,2,0)&amp;"、"&amp;VLOOKUP(P438,'附件一之1-開班數'!$A$7:$B$66,2,0),IF(COUNT(M438:Q438)=5,VLOOKUP(M438,'附件一之1-開班數'!$A$7:$B$66,2,0)&amp;"、"&amp;VLOOKUP(N438,'附件一之1-開班數'!$A$7:$B$66,2,0)&amp;"、"&amp;VLOOKUP(O438,'附件一之1-開班數'!$A$7:$B$66,2,0)&amp;"、"&amp;VLOOKUP(P438,'附件一之1-開班數'!$A$7:$B$66,2,0)&amp;"、"&amp;VLOOKUP(Q438,'附件一之1-開班數'!$A$7:$B$66,2,0),IF(D438="","","學生無班級"))))))),"有班級不存在,或跳格輸入")</f>
        <v/>
      </c>
      <c r="S438" s="10">
        <f t="shared" si="44"/>
        <v>1</v>
      </c>
      <c r="T438" s="10">
        <f t="shared" si="45"/>
        <v>1</v>
      </c>
      <c r="U438" s="10">
        <f t="shared" si="46"/>
        <v>1</v>
      </c>
      <c r="V438" s="10">
        <f t="shared" si="47"/>
        <v>1</v>
      </c>
      <c r="W438" s="10">
        <f t="shared" si="48"/>
        <v>3</v>
      </c>
      <c r="X438" s="10">
        <f t="shared" si="49"/>
        <v>3</v>
      </c>
      <c r="Y438" s="10">
        <f>IF(M438="",0,IF(K438=1,VLOOKUP(M438,'附件一之1-開班數'!$A$7:$V$66,7,FALSE),0))</f>
        <v>0</v>
      </c>
      <c r="Z438" s="10">
        <f>IF(N438="",0,IF(K438=1,VLOOKUP(N438,'附件一之1-開班數'!$A$7:$V$66,7,FALSE),0))</f>
        <v>0</v>
      </c>
      <c r="AA438" s="10">
        <f>IF(O438="",0,IF(K438=1,VLOOKUP(O438,'附件一之1-開班數'!$A$7:$V$66,7,FALSE),0))</f>
        <v>0</v>
      </c>
      <c r="AB438" s="10">
        <f>IF(P438="",0,IF(K438=1,VLOOKUP(P438,'附件一之1-開班數'!$A$7:$V$66,7,FALSE),0))</f>
        <v>0</v>
      </c>
      <c r="AC438" s="10">
        <f>IF(Q438="",0,IF(K438=1,VLOOKUP(Q438,'附件一之1-開班數'!$A$7:$V$66,7,FALSE),0))</f>
        <v>0</v>
      </c>
    </row>
    <row r="439" spans="1:29" x14ac:dyDescent="0.3">
      <c r="A439" s="128" t="str">
        <f t="shared" si="43"/>
        <v/>
      </c>
      <c r="B439" s="14"/>
      <c r="C439" s="14"/>
      <c r="D439" s="14"/>
      <c r="E439" s="14"/>
      <c r="F439" s="166"/>
      <c r="G439" s="173"/>
      <c r="H439" s="14"/>
      <c r="I439" s="14"/>
      <c r="J439" s="14"/>
      <c r="K439" s="166"/>
      <c r="L439" s="175"/>
      <c r="M439" s="171"/>
      <c r="N439" s="92"/>
      <c r="O439" s="92"/>
      <c r="P439" s="92"/>
      <c r="Q439" s="172"/>
      <c r="R439" s="176" t="str">
        <f>IFERROR(IF(COUNTIF(M439:Q439,M439)+COUNTIF(M439:Q439,N439)+COUNTIF(M439:Q439,O439)+COUNTIF(M439:Q439,P439)+COUNTIF(M439:Q439,Q439)-COUNT(M439:Q439)&lt;&gt;0,"學生班級重複",IF(COUNT(M439:Q439)=1,VLOOKUP(M439,'附件一之1-開班數'!$A$7:$B$66,2,0),IF(COUNT(M439:Q439)=2,VLOOKUP(M439,'附件一之1-開班數'!$A$7:$B$66,2,0)&amp;"、"&amp;VLOOKUP(N439,'附件一之1-開班數'!$A$7:$B$66,2,0),IF(COUNT(M439:Q439)=3,VLOOKUP(M439,'附件一之1-開班數'!$A$7:$B$66,2,0)&amp;"、"&amp;VLOOKUP(N439,'附件一之1-開班數'!$A$7:$B$66,2,0)&amp;"、"&amp;VLOOKUP(O439,'附件一之1-開班數'!$A$7:$B$66,2,0),IF(COUNT(M439:Q439)=4,VLOOKUP(M439,'附件一之1-開班數'!$A$7:$B$66,2,0)&amp;"、"&amp;VLOOKUP(N439,'附件一之1-開班數'!$A$7:$B$66,2,0)&amp;"、"&amp;VLOOKUP(O439,'附件一之1-開班數'!$A$7:$B$66,2,0)&amp;"、"&amp;VLOOKUP(P439,'附件一之1-開班數'!$A$7:$B$66,2,0),IF(COUNT(M439:Q439)=5,VLOOKUP(M439,'附件一之1-開班數'!$A$7:$B$66,2,0)&amp;"、"&amp;VLOOKUP(N439,'附件一之1-開班數'!$A$7:$B$66,2,0)&amp;"、"&amp;VLOOKUP(O439,'附件一之1-開班數'!$A$7:$B$66,2,0)&amp;"、"&amp;VLOOKUP(P439,'附件一之1-開班數'!$A$7:$B$66,2,0)&amp;"、"&amp;VLOOKUP(Q439,'附件一之1-開班數'!$A$7:$B$66,2,0),IF(D439="","","學生無班級"))))))),"有班級不存在,或跳格輸入")</f>
        <v/>
      </c>
      <c r="S439" s="10">
        <f t="shared" si="44"/>
        <v>1</v>
      </c>
      <c r="T439" s="10">
        <f t="shared" si="45"/>
        <v>1</v>
      </c>
      <c r="U439" s="10">
        <f t="shared" si="46"/>
        <v>1</v>
      </c>
      <c r="V439" s="10">
        <f t="shared" si="47"/>
        <v>1</v>
      </c>
      <c r="W439" s="10">
        <f t="shared" si="48"/>
        <v>3</v>
      </c>
      <c r="X439" s="10">
        <f t="shared" si="49"/>
        <v>3</v>
      </c>
      <c r="Y439" s="10">
        <f>IF(M439="",0,IF(K439=1,VLOOKUP(M439,'附件一之1-開班數'!$A$7:$V$66,7,FALSE),0))</f>
        <v>0</v>
      </c>
      <c r="Z439" s="10">
        <f>IF(N439="",0,IF(K439=1,VLOOKUP(N439,'附件一之1-開班數'!$A$7:$V$66,7,FALSE),0))</f>
        <v>0</v>
      </c>
      <c r="AA439" s="10">
        <f>IF(O439="",0,IF(K439=1,VLOOKUP(O439,'附件一之1-開班數'!$A$7:$V$66,7,FALSE),0))</f>
        <v>0</v>
      </c>
      <c r="AB439" s="10">
        <f>IF(P439="",0,IF(K439=1,VLOOKUP(P439,'附件一之1-開班數'!$A$7:$V$66,7,FALSE),0))</f>
        <v>0</v>
      </c>
      <c r="AC439" s="10">
        <f>IF(Q439="",0,IF(K439=1,VLOOKUP(Q439,'附件一之1-開班數'!$A$7:$V$66,7,FALSE),0))</f>
        <v>0</v>
      </c>
    </row>
    <row r="440" spans="1:29" x14ac:dyDescent="0.3">
      <c r="A440" s="128" t="str">
        <f t="shared" si="43"/>
        <v/>
      </c>
      <c r="B440" s="14"/>
      <c r="C440" s="14"/>
      <c r="D440" s="14"/>
      <c r="E440" s="14"/>
      <c r="F440" s="166"/>
      <c r="G440" s="173"/>
      <c r="H440" s="14"/>
      <c r="I440" s="14"/>
      <c r="J440" s="14"/>
      <c r="K440" s="166"/>
      <c r="L440" s="175"/>
      <c r="M440" s="171"/>
      <c r="N440" s="92"/>
      <c r="O440" s="92"/>
      <c r="P440" s="92"/>
      <c r="Q440" s="172"/>
      <c r="R440" s="176" t="str">
        <f>IFERROR(IF(COUNTIF(M440:Q440,M440)+COUNTIF(M440:Q440,N440)+COUNTIF(M440:Q440,O440)+COUNTIF(M440:Q440,P440)+COUNTIF(M440:Q440,Q440)-COUNT(M440:Q440)&lt;&gt;0,"學生班級重複",IF(COUNT(M440:Q440)=1,VLOOKUP(M440,'附件一之1-開班數'!$A$7:$B$66,2,0),IF(COUNT(M440:Q440)=2,VLOOKUP(M440,'附件一之1-開班數'!$A$7:$B$66,2,0)&amp;"、"&amp;VLOOKUP(N440,'附件一之1-開班數'!$A$7:$B$66,2,0),IF(COUNT(M440:Q440)=3,VLOOKUP(M440,'附件一之1-開班數'!$A$7:$B$66,2,0)&amp;"、"&amp;VLOOKUP(N440,'附件一之1-開班數'!$A$7:$B$66,2,0)&amp;"、"&amp;VLOOKUP(O440,'附件一之1-開班數'!$A$7:$B$66,2,0),IF(COUNT(M440:Q440)=4,VLOOKUP(M440,'附件一之1-開班數'!$A$7:$B$66,2,0)&amp;"、"&amp;VLOOKUP(N440,'附件一之1-開班數'!$A$7:$B$66,2,0)&amp;"、"&amp;VLOOKUP(O440,'附件一之1-開班數'!$A$7:$B$66,2,0)&amp;"、"&amp;VLOOKUP(P440,'附件一之1-開班數'!$A$7:$B$66,2,0),IF(COUNT(M440:Q440)=5,VLOOKUP(M440,'附件一之1-開班數'!$A$7:$B$66,2,0)&amp;"、"&amp;VLOOKUP(N440,'附件一之1-開班數'!$A$7:$B$66,2,0)&amp;"、"&amp;VLOOKUP(O440,'附件一之1-開班數'!$A$7:$B$66,2,0)&amp;"、"&amp;VLOOKUP(P440,'附件一之1-開班數'!$A$7:$B$66,2,0)&amp;"、"&amp;VLOOKUP(Q440,'附件一之1-開班數'!$A$7:$B$66,2,0),IF(D440="","","學生無班級"))))))),"有班級不存在,或跳格輸入")</f>
        <v/>
      </c>
      <c r="S440" s="10">
        <f t="shared" si="44"/>
        <v>1</v>
      </c>
      <c r="T440" s="10">
        <f t="shared" si="45"/>
        <v>1</v>
      </c>
      <c r="U440" s="10">
        <f t="shared" si="46"/>
        <v>1</v>
      </c>
      <c r="V440" s="10">
        <f t="shared" si="47"/>
        <v>1</v>
      </c>
      <c r="W440" s="10">
        <f t="shared" si="48"/>
        <v>3</v>
      </c>
      <c r="X440" s="10">
        <f t="shared" si="49"/>
        <v>3</v>
      </c>
      <c r="Y440" s="10">
        <f>IF(M440="",0,IF(K440=1,VLOOKUP(M440,'附件一之1-開班數'!$A$7:$V$66,7,FALSE),0))</f>
        <v>0</v>
      </c>
      <c r="Z440" s="10">
        <f>IF(N440="",0,IF(K440=1,VLOOKUP(N440,'附件一之1-開班數'!$A$7:$V$66,7,FALSE),0))</f>
        <v>0</v>
      </c>
      <c r="AA440" s="10">
        <f>IF(O440="",0,IF(K440=1,VLOOKUP(O440,'附件一之1-開班數'!$A$7:$V$66,7,FALSE),0))</f>
        <v>0</v>
      </c>
      <c r="AB440" s="10">
        <f>IF(P440="",0,IF(K440=1,VLOOKUP(P440,'附件一之1-開班數'!$A$7:$V$66,7,FALSE),0))</f>
        <v>0</v>
      </c>
      <c r="AC440" s="10">
        <f>IF(Q440="",0,IF(K440=1,VLOOKUP(Q440,'附件一之1-開班數'!$A$7:$V$66,7,FALSE),0))</f>
        <v>0</v>
      </c>
    </row>
    <row r="441" spans="1:29" x14ac:dyDescent="0.3">
      <c r="A441" s="128" t="str">
        <f t="shared" si="43"/>
        <v/>
      </c>
      <c r="B441" s="14"/>
      <c r="C441" s="14"/>
      <c r="D441" s="14"/>
      <c r="E441" s="14"/>
      <c r="F441" s="166"/>
      <c r="G441" s="173"/>
      <c r="H441" s="14"/>
      <c r="I441" s="14"/>
      <c r="J441" s="14"/>
      <c r="K441" s="166"/>
      <c r="L441" s="175"/>
      <c r="M441" s="171"/>
      <c r="N441" s="92"/>
      <c r="O441" s="92"/>
      <c r="P441" s="92"/>
      <c r="Q441" s="172"/>
      <c r="R441" s="176" t="str">
        <f>IFERROR(IF(COUNTIF(M441:Q441,M441)+COUNTIF(M441:Q441,N441)+COUNTIF(M441:Q441,O441)+COUNTIF(M441:Q441,P441)+COUNTIF(M441:Q441,Q441)-COUNT(M441:Q441)&lt;&gt;0,"學生班級重複",IF(COUNT(M441:Q441)=1,VLOOKUP(M441,'附件一之1-開班數'!$A$7:$B$66,2,0),IF(COUNT(M441:Q441)=2,VLOOKUP(M441,'附件一之1-開班數'!$A$7:$B$66,2,0)&amp;"、"&amp;VLOOKUP(N441,'附件一之1-開班數'!$A$7:$B$66,2,0),IF(COUNT(M441:Q441)=3,VLOOKUP(M441,'附件一之1-開班數'!$A$7:$B$66,2,0)&amp;"、"&amp;VLOOKUP(N441,'附件一之1-開班數'!$A$7:$B$66,2,0)&amp;"、"&amp;VLOOKUP(O441,'附件一之1-開班數'!$A$7:$B$66,2,0),IF(COUNT(M441:Q441)=4,VLOOKUP(M441,'附件一之1-開班數'!$A$7:$B$66,2,0)&amp;"、"&amp;VLOOKUP(N441,'附件一之1-開班數'!$A$7:$B$66,2,0)&amp;"、"&amp;VLOOKUP(O441,'附件一之1-開班數'!$A$7:$B$66,2,0)&amp;"、"&amp;VLOOKUP(P441,'附件一之1-開班數'!$A$7:$B$66,2,0),IF(COUNT(M441:Q441)=5,VLOOKUP(M441,'附件一之1-開班數'!$A$7:$B$66,2,0)&amp;"、"&amp;VLOOKUP(N441,'附件一之1-開班數'!$A$7:$B$66,2,0)&amp;"、"&amp;VLOOKUP(O441,'附件一之1-開班數'!$A$7:$B$66,2,0)&amp;"、"&amp;VLOOKUP(P441,'附件一之1-開班數'!$A$7:$B$66,2,0)&amp;"、"&amp;VLOOKUP(Q441,'附件一之1-開班數'!$A$7:$B$66,2,0),IF(D441="","","學生無班級"))))))),"有班級不存在,或跳格輸入")</f>
        <v/>
      </c>
      <c r="S441" s="10">
        <f t="shared" si="44"/>
        <v>1</v>
      </c>
      <c r="T441" s="10">
        <f t="shared" si="45"/>
        <v>1</v>
      </c>
      <c r="U441" s="10">
        <f t="shared" si="46"/>
        <v>1</v>
      </c>
      <c r="V441" s="10">
        <f t="shared" si="47"/>
        <v>1</v>
      </c>
      <c r="W441" s="10">
        <f t="shared" si="48"/>
        <v>3</v>
      </c>
      <c r="X441" s="10">
        <f t="shared" si="49"/>
        <v>3</v>
      </c>
      <c r="Y441" s="10">
        <f>IF(M441="",0,IF(K441=1,VLOOKUP(M441,'附件一之1-開班數'!$A$7:$V$66,7,FALSE),0))</f>
        <v>0</v>
      </c>
      <c r="Z441" s="10">
        <f>IF(N441="",0,IF(K441=1,VLOOKUP(N441,'附件一之1-開班數'!$A$7:$V$66,7,FALSE),0))</f>
        <v>0</v>
      </c>
      <c r="AA441" s="10">
        <f>IF(O441="",0,IF(K441=1,VLOOKUP(O441,'附件一之1-開班數'!$A$7:$V$66,7,FALSE),0))</f>
        <v>0</v>
      </c>
      <c r="AB441" s="10">
        <f>IF(P441="",0,IF(K441=1,VLOOKUP(P441,'附件一之1-開班數'!$A$7:$V$66,7,FALSE),0))</f>
        <v>0</v>
      </c>
      <c r="AC441" s="10">
        <f>IF(Q441="",0,IF(K441=1,VLOOKUP(Q441,'附件一之1-開班數'!$A$7:$V$66,7,FALSE),0))</f>
        <v>0</v>
      </c>
    </row>
    <row r="442" spans="1:29" x14ac:dyDescent="0.3">
      <c r="A442" s="128" t="str">
        <f t="shared" si="43"/>
        <v/>
      </c>
      <c r="B442" s="14"/>
      <c r="C442" s="14"/>
      <c r="D442" s="14"/>
      <c r="E442" s="14"/>
      <c r="F442" s="166"/>
      <c r="G442" s="173"/>
      <c r="H442" s="14"/>
      <c r="I442" s="14"/>
      <c r="J442" s="14"/>
      <c r="K442" s="166"/>
      <c r="L442" s="175"/>
      <c r="M442" s="171"/>
      <c r="N442" s="92"/>
      <c r="O442" s="92"/>
      <c r="P442" s="92"/>
      <c r="Q442" s="172"/>
      <c r="R442" s="176" t="str">
        <f>IFERROR(IF(COUNTIF(M442:Q442,M442)+COUNTIF(M442:Q442,N442)+COUNTIF(M442:Q442,O442)+COUNTIF(M442:Q442,P442)+COUNTIF(M442:Q442,Q442)-COUNT(M442:Q442)&lt;&gt;0,"學生班級重複",IF(COUNT(M442:Q442)=1,VLOOKUP(M442,'附件一之1-開班數'!$A$7:$B$66,2,0),IF(COUNT(M442:Q442)=2,VLOOKUP(M442,'附件一之1-開班數'!$A$7:$B$66,2,0)&amp;"、"&amp;VLOOKUP(N442,'附件一之1-開班數'!$A$7:$B$66,2,0),IF(COUNT(M442:Q442)=3,VLOOKUP(M442,'附件一之1-開班數'!$A$7:$B$66,2,0)&amp;"、"&amp;VLOOKUP(N442,'附件一之1-開班數'!$A$7:$B$66,2,0)&amp;"、"&amp;VLOOKUP(O442,'附件一之1-開班數'!$A$7:$B$66,2,0),IF(COUNT(M442:Q442)=4,VLOOKUP(M442,'附件一之1-開班數'!$A$7:$B$66,2,0)&amp;"、"&amp;VLOOKUP(N442,'附件一之1-開班數'!$A$7:$B$66,2,0)&amp;"、"&amp;VLOOKUP(O442,'附件一之1-開班數'!$A$7:$B$66,2,0)&amp;"、"&amp;VLOOKUP(P442,'附件一之1-開班數'!$A$7:$B$66,2,0),IF(COUNT(M442:Q442)=5,VLOOKUP(M442,'附件一之1-開班數'!$A$7:$B$66,2,0)&amp;"、"&amp;VLOOKUP(N442,'附件一之1-開班數'!$A$7:$B$66,2,0)&amp;"、"&amp;VLOOKUP(O442,'附件一之1-開班數'!$A$7:$B$66,2,0)&amp;"、"&amp;VLOOKUP(P442,'附件一之1-開班數'!$A$7:$B$66,2,0)&amp;"、"&amp;VLOOKUP(Q442,'附件一之1-開班數'!$A$7:$B$66,2,0),IF(D442="","","學生無班級"))))))),"有班級不存在,或跳格輸入")</f>
        <v/>
      </c>
      <c r="S442" s="10">
        <f t="shared" si="44"/>
        <v>1</v>
      </c>
      <c r="T442" s="10">
        <f t="shared" si="45"/>
        <v>1</v>
      </c>
      <c r="U442" s="10">
        <f t="shared" si="46"/>
        <v>1</v>
      </c>
      <c r="V442" s="10">
        <f t="shared" si="47"/>
        <v>1</v>
      </c>
      <c r="W442" s="10">
        <f t="shared" si="48"/>
        <v>3</v>
      </c>
      <c r="X442" s="10">
        <f t="shared" si="49"/>
        <v>3</v>
      </c>
      <c r="Y442" s="10">
        <f>IF(M442="",0,IF(K442=1,VLOOKUP(M442,'附件一之1-開班數'!$A$7:$V$66,7,FALSE),0))</f>
        <v>0</v>
      </c>
      <c r="Z442" s="10">
        <f>IF(N442="",0,IF(K442=1,VLOOKUP(N442,'附件一之1-開班數'!$A$7:$V$66,7,FALSE),0))</f>
        <v>0</v>
      </c>
      <c r="AA442" s="10">
        <f>IF(O442="",0,IF(K442=1,VLOOKUP(O442,'附件一之1-開班數'!$A$7:$V$66,7,FALSE),0))</f>
        <v>0</v>
      </c>
      <c r="AB442" s="10">
        <f>IF(P442="",0,IF(K442=1,VLOOKUP(P442,'附件一之1-開班數'!$A$7:$V$66,7,FALSE),0))</f>
        <v>0</v>
      </c>
      <c r="AC442" s="10">
        <f>IF(Q442="",0,IF(K442=1,VLOOKUP(Q442,'附件一之1-開班數'!$A$7:$V$66,7,FALSE),0))</f>
        <v>0</v>
      </c>
    </row>
    <row r="443" spans="1:29" x14ac:dyDescent="0.3">
      <c r="A443" s="128" t="str">
        <f t="shared" si="43"/>
        <v/>
      </c>
      <c r="B443" s="14"/>
      <c r="C443" s="14"/>
      <c r="D443" s="14"/>
      <c r="E443" s="14"/>
      <c r="F443" s="166"/>
      <c r="G443" s="173"/>
      <c r="H443" s="14"/>
      <c r="I443" s="14"/>
      <c r="J443" s="14"/>
      <c r="K443" s="166"/>
      <c r="L443" s="175"/>
      <c r="M443" s="171"/>
      <c r="N443" s="92"/>
      <c r="O443" s="92"/>
      <c r="P443" s="92"/>
      <c r="Q443" s="172"/>
      <c r="R443" s="176" t="str">
        <f>IFERROR(IF(COUNTIF(M443:Q443,M443)+COUNTIF(M443:Q443,N443)+COUNTIF(M443:Q443,O443)+COUNTIF(M443:Q443,P443)+COUNTIF(M443:Q443,Q443)-COUNT(M443:Q443)&lt;&gt;0,"學生班級重複",IF(COUNT(M443:Q443)=1,VLOOKUP(M443,'附件一之1-開班數'!$A$7:$B$66,2,0),IF(COUNT(M443:Q443)=2,VLOOKUP(M443,'附件一之1-開班數'!$A$7:$B$66,2,0)&amp;"、"&amp;VLOOKUP(N443,'附件一之1-開班數'!$A$7:$B$66,2,0),IF(COUNT(M443:Q443)=3,VLOOKUP(M443,'附件一之1-開班數'!$A$7:$B$66,2,0)&amp;"、"&amp;VLOOKUP(N443,'附件一之1-開班數'!$A$7:$B$66,2,0)&amp;"、"&amp;VLOOKUP(O443,'附件一之1-開班數'!$A$7:$B$66,2,0),IF(COUNT(M443:Q443)=4,VLOOKUP(M443,'附件一之1-開班數'!$A$7:$B$66,2,0)&amp;"、"&amp;VLOOKUP(N443,'附件一之1-開班數'!$A$7:$B$66,2,0)&amp;"、"&amp;VLOOKUP(O443,'附件一之1-開班數'!$A$7:$B$66,2,0)&amp;"、"&amp;VLOOKUP(P443,'附件一之1-開班數'!$A$7:$B$66,2,0),IF(COUNT(M443:Q443)=5,VLOOKUP(M443,'附件一之1-開班數'!$A$7:$B$66,2,0)&amp;"、"&amp;VLOOKUP(N443,'附件一之1-開班數'!$A$7:$B$66,2,0)&amp;"、"&amp;VLOOKUP(O443,'附件一之1-開班數'!$A$7:$B$66,2,0)&amp;"、"&amp;VLOOKUP(P443,'附件一之1-開班數'!$A$7:$B$66,2,0)&amp;"、"&amp;VLOOKUP(Q443,'附件一之1-開班數'!$A$7:$B$66,2,0),IF(D443="","","學生無班級"))))))),"有班級不存在,或跳格輸入")</f>
        <v/>
      </c>
      <c r="S443" s="10">
        <f t="shared" si="44"/>
        <v>1</v>
      </c>
      <c r="T443" s="10">
        <f t="shared" si="45"/>
        <v>1</v>
      </c>
      <c r="U443" s="10">
        <f t="shared" si="46"/>
        <v>1</v>
      </c>
      <c r="V443" s="10">
        <f t="shared" si="47"/>
        <v>1</v>
      </c>
      <c r="W443" s="10">
        <f t="shared" si="48"/>
        <v>3</v>
      </c>
      <c r="X443" s="10">
        <f t="shared" si="49"/>
        <v>3</v>
      </c>
      <c r="Y443" s="10">
        <f>IF(M443="",0,IF(K443=1,VLOOKUP(M443,'附件一之1-開班數'!$A$7:$V$66,7,FALSE),0))</f>
        <v>0</v>
      </c>
      <c r="Z443" s="10">
        <f>IF(N443="",0,IF(K443=1,VLOOKUP(N443,'附件一之1-開班數'!$A$7:$V$66,7,FALSE),0))</f>
        <v>0</v>
      </c>
      <c r="AA443" s="10">
        <f>IF(O443="",0,IF(K443=1,VLOOKUP(O443,'附件一之1-開班數'!$A$7:$V$66,7,FALSE),0))</f>
        <v>0</v>
      </c>
      <c r="AB443" s="10">
        <f>IF(P443="",0,IF(K443=1,VLOOKUP(P443,'附件一之1-開班數'!$A$7:$V$66,7,FALSE),0))</f>
        <v>0</v>
      </c>
      <c r="AC443" s="10">
        <f>IF(Q443="",0,IF(K443=1,VLOOKUP(Q443,'附件一之1-開班數'!$A$7:$V$66,7,FALSE),0))</f>
        <v>0</v>
      </c>
    </row>
    <row r="444" spans="1:29" x14ac:dyDescent="0.3">
      <c r="A444" s="128" t="str">
        <f t="shared" si="43"/>
        <v/>
      </c>
      <c r="B444" s="14"/>
      <c r="C444" s="14"/>
      <c r="D444" s="14"/>
      <c r="E444" s="14"/>
      <c r="F444" s="166"/>
      <c r="G444" s="173"/>
      <c r="H444" s="14"/>
      <c r="I444" s="14"/>
      <c r="J444" s="14"/>
      <c r="K444" s="166"/>
      <c r="L444" s="175"/>
      <c r="M444" s="171"/>
      <c r="N444" s="92"/>
      <c r="O444" s="92"/>
      <c r="P444" s="92"/>
      <c r="Q444" s="172"/>
      <c r="R444" s="176" t="str">
        <f>IFERROR(IF(COUNTIF(M444:Q444,M444)+COUNTIF(M444:Q444,N444)+COUNTIF(M444:Q444,O444)+COUNTIF(M444:Q444,P444)+COUNTIF(M444:Q444,Q444)-COUNT(M444:Q444)&lt;&gt;0,"學生班級重複",IF(COUNT(M444:Q444)=1,VLOOKUP(M444,'附件一之1-開班數'!$A$7:$B$66,2,0),IF(COUNT(M444:Q444)=2,VLOOKUP(M444,'附件一之1-開班數'!$A$7:$B$66,2,0)&amp;"、"&amp;VLOOKUP(N444,'附件一之1-開班數'!$A$7:$B$66,2,0),IF(COUNT(M444:Q444)=3,VLOOKUP(M444,'附件一之1-開班數'!$A$7:$B$66,2,0)&amp;"、"&amp;VLOOKUP(N444,'附件一之1-開班數'!$A$7:$B$66,2,0)&amp;"、"&amp;VLOOKUP(O444,'附件一之1-開班數'!$A$7:$B$66,2,0),IF(COUNT(M444:Q444)=4,VLOOKUP(M444,'附件一之1-開班數'!$A$7:$B$66,2,0)&amp;"、"&amp;VLOOKUP(N444,'附件一之1-開班數'!$A$7:$B$66,2,0)&amp;"、"&amp;VLOOKUP(O444,'附件一之1-開班數'!$A$7:$B$66,2,0)&amp;"、"&amp;VLOOKUP(P444,'附件一之1-開班數'!$A$7:$B$66,2,0),IF(COUNT(M444:Q444)=5,VLOOKUP(M444,'附件一之1-開班數'!$A$7:$B$66,2,0)&amp;"、"&amp;VLOOKUP(N444,'附件一之1-開班數'!$A$7:$B$66,2,0)&amp;"、"&amp;VLOOKUP(O444,'附件一之1-開班數'!$A$7:$B$66,2,0)&amp;"、"&amp;VLOOKUP(P444,'附件一之1-開班數'!$A$7:$B$66,2,0)&amp;"、"&amp;VLOOKUP(Q444,'附件一之1-開班數'!$A$7:$B$66,2,0),IF(D444="","","學生無班級"))))))),"有班級不存在,或跳格輸入")</f>
        <v/>
      </c>
      <c r="S444" s="10">
        <f t="shared" si="44"/>
        <v>1</v>
      </c>
      <c r="T444" s="10">
        <f t="shared" si="45"/>
        <v>1</v>
      </c>
      <c r="U444" s="10">
        <f t="shared" si="46"/>
        <v>1</v>
      </c>
      <c r="V444" s="10">
        <f t="shared" si="47"/>
        <v>1</v>
      </c>
      <c r="W444" s="10">
        <f t="shared" si="48"/>
        <v>3</v>
      </c>
      <c r="X444" s="10">
        <f t="shared" si="49"/>
        <v>3</v>
      </c>
      <c r="Y444" s="10">
        <f>IF(M444="",0,IF(K444=1,VLOOKUP(M444,'附件一之1-開班數'!$A$7:$V$66,7,FALSE),0))</f>
        <v>0</v>
      </c>
      <c r="Z444" s="10">
        <f>IF(N444="",0,IF(K444=1,VLOOKUP(N444,'附件一之1-開班數'!$A$7:$V$66,7,FALSE),0))</f>
        <v>0</v>
      </c>
      <c r="AA444" s="10">
        <f>IF(O444="",0,IF(K444=1,VLOOKUP(O444,'附件一之1-開班數'!$A$7:$V$66,7,FALSE),0))</f>
        <v>0</v>
      </c>
      <c r="AB444" s="10">
        <f>IF(P444="",0,IF(K444=1,VLOOKUP(P444,'附件一之1-開班數'!$A$7:$V$66,7,FALSE),0))</f>
        <v>0</v>
      </c>
      <c r="AC444" s="10">
        <f>IF(Q444="",0,IF(K444=1,VLOOKUP(Q444,'附件一之1-開班數'!$A$7:$V$66,7,FALSE),0))</f>
        <v>0</v>
      </c>
    </row>
    <row r="445" spans="1:29" x14ac:dyDescent="0.3">
      <c r="A445" s="128" t="str">
        <f t="shared" si="43"/>
        <v/>
      </c>
      <c r="B445" s="14"/>
      <c r="C445" s="14"/>
      <c r="D445" s="14"/>
      <c r="E445" s="14"/>
      <c r="F445" s="166"/>
      <c r="G445" s="173"/>
      <c r="H445" s="14"/>
      <c r="I445" s="14"/>
      <c r="J445" s="14"/>
      <c r="K445" s="166"/>
      <c r="L445" s="175"/>
      <c r="M445" s="171"/>
      <c r="N445" s="92"/>
      <c r="O445" s="92"/>
      <c r="P445" s="92"/>
      <c r="Q445" s="172"/>
      <c r="R445" s="176" t="str">
        <f>IFERROR(IF(COUNTIF(M445:Q445,M445)+COUNTIF(M445:Q445,N445)+COUNTIF(M445:Q445,O445)+COUNTIF(M445:Q445,P445)+COUNTIF(M445:Q445,Q445)-COUNT(M445:Q445)&lt;&gt;0,"學生班級重複",IF(COUNT(M445:Q445)=1,VLOOKUP(M445,'附件一之1-開班數'!$A$7:$B$66,2,0),IF(COUNT(M445:Q445)=2,VLOOKUP(M445,'附件一之1-開班數'!$A$7:$B$66,2,0)&amp;"、"&amp;VLOOKUP(N445,'附件一之1-開班數'!$A$7:$B$66,2,0),IF(COUNT(M445:Q445)=3,VLOOKUP(M445,'附件一之1-開班數'!$A$7:$B$66,2,0)&amp;"、"&amp;VLOOKUP(N445,'附件一之1-開班數'!$A$7:$B$66,2,0)&amp;"、"&amp;VLOOKUP(O445,'附件一之1-開班數'!$A$7:$B$66,2,0),IF(COUNT(M445:Q445)=4,VLOOKUP(M445,'附件一之1-開班數'!$A$7:$B$66,2,0)&amp;"、"&amp;VLOOKUP(N445,'附件一之1-開班數'!$A$7:$B$66,2,0)&amp;"、"&amp;VLOOKUP(O445,'附件一之1-開班數'!$A$7:$B$66,2,0)&amp;"、"&amp;VLOOKUP(P445,'附件一之1-開班數'!$A$7:$B$66,2,0),IF(COUNT(M445:Q445)=5,VLOOKUP(M445,'附件一之1-開班數'!$A$7:$B$66,2,0)&amp;"、"&amp;VLOOKUP(N445,'附件一之1-開班數'!$A$7:$B$66,2,0)&amp;"、"&amp;VLOOKUP(O445,'附件一之1-開班數'!$A$7:$B$66,2,0)&amp;"、"&amp;VLOOKUP(P445,'附件一之1-開班數'!$A$7:$B$66,2,0)&amp;"、"&amp;VLOOKUP(Q445,'附件一之1-開班數'!$A$7:$B$66,2,0),IF(D445="","","學生無班級"))))))),"有班級不存在,或跳格輸入")</f>
        <v/>
      </c>
      <c r="S445" s="10">
        <f t="shared" si="44"/>
        <v>1</v>
      </c>
      <c r="T445" s="10">
        <f t="shared" si="45"/>
        <v>1</v>
      </c>
      <c r="U445" s="10">
        <f t="shared" si="46"/>
        <v>1</v>
      </c>
      <c r="V445" s="10">
        <f t="shared" si="47"/>
        <v>1</v>
      </c>
      <c r="W445" s="10">
        <f t="shared" si="48"/>
        <v>3</v>
      </c>
      <c r="X445" s="10">
        <f t="shared" si="49"/>
        <v>3</v>
      </c>
      <c r="Y445" s="10">
        <f>IF(M445="",0,IF(K445=1,VLOOKUP(M445,'附件一之1-開班數'!$A$7:$V$66,7,FALSE),0))</f>
        <v>0</v>
      </c>
      <c r="Z445" s="10">
        <f>IF(N445="",0,IF(K445=1,VLOOKUP(N445,'附件一之1-開班數'!$A$7:$V$66,7,FALSE),0))</f>
        <v>0</v>
      </c>
      <c r="AA445" s="10">
        <f>IF(O445="",0,IF(K445=1,VLOOKUP(O445,'附件一之1-開班數'!$A$7:$V$66,7,FALSE),0))</f>
        <v>0</v>
      </c>
      <c r="AB445" s="10">
        <f>IF(P445="",0,IF(K445=1,VLOOKUP(P445,'附件一之1-開班數'!$A$7:$V$66,7,FALSE),0))</f>
        <v>0</v>
      </c>
      <c r="AC445" s="10">
        <f>IF(Q445="",0,IF(K445=1,VLOOKUP(Q445,'附件一之1-開班數'!$A$7:$V$66,7,FALSE),0))</f>
        <v>0</v>
      </c>
    </row>
    <row r="446" spans="1:29" x14ac:dyDescent="0.3">
      <c r="A446" s="128" t="str">
        <f t="shared" si="43"/>
        <v/>
      </c>
      <c r="B446" s="14"/>
      <c r="C446" s="14"/>
      <c r="D446" s="14"/>
      <c r="E446" s="14"/>
      <c r="F446" s="166"/>
      <c r="G446" s="173"/>
      <c r="H446" s="14"/>
      <c r="I446" s="14"/>
      <c r="J446" s="14"/>
      <c r="K446" s="166"/>
      <c r="L446" s="175"/>
      <c r="M446" s="171"/>
      <c r="N446" s="92"/>
      <c r="O446" s="92"/>
      <c r="P446" s="92"/>
      <c r="Q446" s="172"/>
      <c r="R446" s="176" t="str">
        <f>IFERROR(IF(COUNTIF(M446:Q446,M446)+COUNTIF(M446:Q446,N446)+COUNTIF(M446:Q446,O446)+COUNTIF(M446:Q446,P446)+COUNTIF(M446:Q446,Q446)-COUNT(M446:Q446)&lt;&gt;0,"學生班級重複",IF(COUNT(M446:Q446)=1,VLOOKUP(M446,'附件一之1-開班數'!$A$7:$B$66,2,0),IF(COUNT(M446:Q446)=2,VLOOKUP(M446,'附件一之1-開班數'!$A$7:$B$66,2,0)&amp;"、"&amp;VLOOKUP(N446,'附件一之1-開班數'!$A$7:$B$66,2,0),IF(COUNT(M446:Q446)=3,VLOOKUP(M446,'附件一之1-開班數'!$A$7:$B$66,2,0)&amp;"、"&amp;VLOOKUP(N446,'附件一之1-開班數'!$A$7:$B$66,2,0)&amp;"、"&amp;VLOOKUP(O446,'附件一之1-開班數'!$A$7:$B$66,2,0),IF(COUNT(M446:Q446)=4,VLOOKUP(M446,'附件一之1-開班數'!$A$7:$B$66,2,0)&amp;"、"&amp;VLOOKUP(N446,'附件一之1-開班數'!$A$7:$B$66,2,0)&amp;"、"&amp;VLOOKUP(O446,'附件一之1-開班數'!$A$7:$B$66,2,0)&amp;"、"&amp;VLOOKUP(P446,'附件一之1-開班數'!$A$7:$B$66,2,0),IF(COUNT(M446:Q446)=5,VLOOKUP(M446,'附件一之1-開班數'!$A$7:$B$66,2,0)&amp;"、"&amp;VLOOKUP(N446,'附件一之1-開班數'!$A$7:$B$66,2,0)&amp;"、"&amp;VLOOKUP(O446,'附件一之1-開班數'!$A$7:$B$66,2,0)&amp;"、"&amp;VLOOKUP(P446,'附件一之1-開班數'!$A$7:$B$66,2,0)&amp;"、"&amp;VLOOKUP(Q446,'附件一之1-開班數'!$A$7:$B$66,2,0),IF(D446="","","學生無班級"))))))),"有班級不存在,或跳格輸入")</f>
        <v/>
      </c>
      <c r="S446" s="10">
        <f t="shared" si="44"/>
        <v>1</v>
      </c>
      <c r="T446" s="10">
        <f t="shared" si="45"/>
        <v>1</v>
      </c>
      <c r="U446" s="10">
        <f t="shared" si="46"/>
        <v>1</v>
      </c>
      <c r="V446" s="10">
        <f t="shared" si="47"/>
        <v>1</v>
      </c>
      <c r="W446" s="10">
        <f t="shared" si="48"/>
        <v>3</v>
      </c>
      <c r="X446" s="10">
        <f t="shared" si="49"/>
        <v>3</v>
      </c>
      <c r="Y446" s="10">
        <f>IF(M446="",0,IF(K446=1,VLOOKUP(M446,'附件一之1-開班數'!$A$7:$V$66,7,FALSE),0))</f>
        <v>0</v>
      </c>
      <c r="Z446" s="10">
        <f>IF(N446="",0,IF(K446=1,VLOOKUP(N446,'附件一之1-開班數'!$A$7:$V$66,7,FALSE),0))</f>
        <v>0</v>
      </c>
      <c r="AA446" s="10">
        <f>IF(O446="",0,IF(K446=1,VLOOKUP(O446,'附件一之1-開班數'!$A$7:$V$66,7,FALSE),0))</f>
        <v>0</v>
      </c>
      <c r="AB446" s="10">
        <f>IF(P446="",0,IF(K446=1,VLOOKUP(P446,'附件一之1-開班數'!$A$7:$V$66,7,FALSE),0))</f>
        <v>0</v>
      </c>
      <c r="AC446" s="10">
        <f>IF(Q446="",0,IF(K446=1,VLOOKUP(Q446,'附件一之1-開班數'!$A$7:$V$66,7,FALSE),0))</f>
        <v>0</v>
      </c>
    </row>
    <row r="447" spans="1:29" x14ac:dyDescent="0.3">
      <c r="A447" s="128" t="str">
        <f t="shared" si="43"/>
        <v/>
      </c>
      <c r="B447" s="14"/>
      <c r="C447" s="14"/>
      <c r="D447" s="14"/>
      <c r="E447" s="14"/>
      <c r="F447" s="166"/>
      <c r="G447" s="173"/>
      <c r="H447" s="14"/>
      <c r="I447" s="14"/>
      <c r="J447" s="14"/>
      <c r="K447" s="166"/>
      <c r="L447" s="175"/>
      <c r="M447" s="171"/>
      <c r="N447" s="92"/>
      <c r="O447" s="92"/>
      <c r="P447" s="92"/>
      <c r="Q447" s="172"/>
      <c r="R447" s="176" t="str">
        <f>IFERROR(IF(COUNTIF(M447:Q447,M447)+COUNTIF(M447:Q447,N447)+COUNTIF(M447:Q447,O447)+COUNTIF(M447:Q447,P447)+COUNTIF(M447:Q447,Q447)-COUNT(M447:Q447)&lt;&gt;0,"學生班級重複",IF(COUNT(M447:Q447)=1,VLOOKUP(M447,'附件一之1-開班數'!$A$7:$B$66,2,0),IF(COUNT(M447:Q447)=2,VLOOKUP(M447,'附件一之1-開班數'!$A$7:$B$66,2,0)&amp;"、"&amp;VLOOKUP(N447,'附件一之1-開班數'!$A$7:$B$66,2,0),IF(COUNT(M447:Q447)=3,VLOOKUP(M447,'附件一之1-開班數'!$A$7:$B$66,2,0)&amp;"、"&amp;VLOOKUP(N447,'附件一之1-開班數'!$A$7:$B$66,2,0)&amp;"、"&amp;VLOOKUP(O447,'附件一之1-開班數'!$A$7:$B$66,2,0),IF(COUNT(M447:Q447)=4,VLOOKUP(M447,'附件一之1-開班數'!$A$7:$B$66,2,0)&amp;"、"&amp;VLOOKUP(N447,'附件一之1-開班數'!$A$7:$B$66,2,0)&amp;"、"&amp;VLOOKUP(O447,'附件一之1-開班數'!$A$7:$B$66,2,0)&amp;"、"&amp;VLOOKUP(P447,'附件一之1-開班數'!$A$7:$B$66,2,0),IF(COUNT(M447:Q447)=5,VLOOKUP(M447,'附件一之1-開班數'!$A$7:$B$66,2,0)&amp;"、"&amp;VLOOKUP(N447,'附件一之1-開班數'!$A$7:$B$66,2,0)&amp;"、"&amp;VLOOKUP(O447,'附件一之1-開班數'!$A$7:$B$66,2,0)&amp;"、"&amp;VLOOKUP(P447,'附件一之1-開班數'!$A$7:$B$66,2,0)&amp;"、"&amp;VLOOKUP(Q447,'附件一之1-開班數'!$A$7:$B$66,2,0),IF(D447="","","學生無班級"))))))),"有班級不存在,或跳格輸入")</f>
        <v/>
      </c>
      <c r="S447" s="10">
        <f t="shared" si="44"/>
        <v>1</v>
      </c>
      <c r="T447" s="10">
        <f t="shared" si="45"/>
        <v>1</v>
      </c>
      <c r="U447" s="10">
        <f t="shared" si="46"/>
        <v>1</v>
      </c>
      <c r="V447" s="10">
        <f t="shared" si="47"/>
        <v>1</v>
      </c>
      <c r="W447" s="10">
        <f t="shared" si="48"/>
        <v>3</v>
      </c>
      <c r="X447" s="10">
        <f t="shared" si="49"/>
        <v>3</v>
      </c>
      <c r="Y447" s="10">
        <f>IF(M447="",0,IF(K447=1,VLOOKUP(M447,'附件一之1-開班數'!$A$7:$V$66,7,FALSE),0))</f>
        <v>0</v>
      </c>
      <c r="Z447" s="10">
        <f>IF(N447="",0,IF(K447=1,VLOOKUP(N447,'附件一之1-開班數'!$A$7:$V$66,7,FALSE),0))</f>
        <v>0</v>
      </c>
      <c r="AA447" s="10">
        <f>IF(O447="",0,IF(K447=1,VLOOKUP(O447,'附件一之1-開班數'!$A$7:$V$66,7,FALSE),0))</f>
        <v>0</v>
      </c>
      <c r="AB447" s="10">
        <f>IF(P447="",0,IF(K447=1,VLOOKUP(P447,'附件一之1-開班數'!$A$7:$V$66,7,FALSE),0))</f>
        <v>0</v>
      </c>
      <c r="AC447" s="10">
        <f>IF(Q447="",0,IF(K447=1,VLOOKUP(Q447,'附件一之1-開班數'!$A$7:$V$66,7,FALSE),0))</f>
        <v>0</v>
      </c>
    </row>
    <row r="448" spans="1:29" x14ac:dyDescent="0.3">
      <c r="A448" s="128" t="str">
        <f t="shared" si="43"/>
        <v/>
      </c>
      <c r="B448" s="14"/>
      <c r="C448" s="14"/>
      <c r="D448" s="14"/>
      <c r="E448" s="14"/>
      <c r="F448" s="166"/>
      <c r="G448" s="173"/>
      <c r="H448" s="14"/>
      <c r="I448" s="14"/>
      <c r="J448" s="14"/>
      <c r="K448" s="166"/>
      <c r="L448" s="175"/>
      <c r="M448" s="171"/>
      <c r="N448" s="92"/>
      <c r="O448" s="92"/>
      <c r="P448" s="92"/>
      <c r="Q448" s="172"/>
      <c r="R448" s="176" t="str">
        <f>IFERROR(IF(COUNTIF(M448:Q448,M448)+COUNTIF(M448:Q448,N448)+COUNTIF(M448:Q448,O448)+COUNTIF(M448:Q448,P448)+COUNTIF(M448:Q448,Q448)-COUNT(M448:Q448)&lt;&gt;0,"學生班級重複",IF(COUNT(M448:Q448)=1,VLOOKUP(M448,'附件一之1-開班數'!$A$7:$B$66,2,0),IF(COUNT(M448:Q448)=2,VLOOKUP(M448,'附件一之1-開班數'!$A$7:$B$66,2,0)&amp;"、"&amp;VLOOKUP(N448,'附件一之1-開班數'!$A$7:$B$66,2,0),IF(COUNT(M448:Q448)=3,VLOOKUP(M448,'附件一之1-開班數'!$A$7:$B$66,2,0)&amp;"、"&amp;VLOOKUP(N448,'附件一之1-開班數'!$A$7:$B$66,2,0)&amp;"、"&amp;VLOOKUP(O448,'附件一之1-開班數'!$A$7:$B$66,2,0),IF(COUNT(M448:Q448)=4,VLOOKUP(M448,'附件一之1-開班數'!$A$7:$B$66,2,0)&amp;"、"&amp;VLOOKUP(N448,'附件一之1-開班數'!$A$7:$B$66,2,0)&amp;"、"&amp;VLOOKUP(O448,'附件一之1-開班數'!$A$7:$B$66,2,0)&amp;"、"&amp;VLOOKUP(P448,'附件一之1-開班數'!$A$7:$B$66,2,0),IF(COUNT(M448:Q448)=5,VLOOKUP(M448,'附件一之1-開班數'!$A$7:$B$66,2,0)&amp;"、"&amp;VLOOKUP(N448,'附件一之1-開班數'!$A$7:$B$66,2,0)&amp;"、"&amp;VLOOKUP(O448,'附件一之1-開班數'!$A$7:$B$66,2,0)&amp;"、"&amp;VLOOKUP(P448,'附件一之1-開班數'!$A$7:$B$66,2,0)&amp;"、"&amp;VLOOKUP(Q448,'附件一之1-開班數'!$A$7:$B$66,2,0),IF(D448="","","學生無班級"))))))),"有班級不存在,或跳格輸入")</f>
        <v/>
      </c>
      <c r="S448" s="10">
        <f t="shared" si="44"/>
        <v>1</v>
      </c>
      <c r="T448" s="10">
        <f t="shared" si="45"/>
        <v>1</v>
      </c>
      <c r="U448" s="10">
        <f t="shared" si="46"/>
        <v>1</v>
      </c>
      <c r="V448" s="10">
        <f t="shared" si="47"/>
        <v>1</v>
      </c>
      <c r="W448" s="10">
        <f t="shared" si="48"/>
        <v>3</v>
      </c>
      <c r="X448" s="10">
        <f t="shared" si="49"/>
        <v>3</v>
      </c>
      <c r="Y448" s="10">
        <f>IF(M448="",0,IF(K448=1,VLOOKUP(M448,'附件一之1-開班數'!$A$7:$V$66,7,FALSE),0))</f>
        <v>0</v>
      </c>
      <c r="Z448" s="10">
        <f>IF(N448="",0,IF(K448=1,VLOOKUP(N448,'附件一之1-開班數'!$A$7:$V$66,7,FALSE),0))</f>
        <v>0</v>
      </c>
      <c r="AA448" s="10">
        <f>IF(O448="",0,IF(K448=1,VLOOKUP(O448,'附件一之1-開班數'!$A$7:$V$66,7,FALSE),0))</f>
        <v>0</v>
      </c>
      <c r="AB448" s="10">
        <f>IF(P448="",0,IF(K448=1,VLOOKUP(P448,'附件一之1-開班數'!$A$7:$V$66,7,FALSE),0))</f>
        <v>0</v>
      </c>
      <c r="AC448" s="10">
        <f>IF(Q448="",0,IF(K448=1,VLOOKUP(Q448,'附件一之1-開班數'!$A$7:$V$66,7,FALSE),0))</f>
        <v>0</v>
      </c>
    </row>
    <row r="449" spans="1:29" x14ac:dyDescent="0.3">
      <c r="A449" s="128" t="str">
        <f t="shared" si="43"/>
        <v/>
      </c>
      <c r="B449" s="14"/>
      <c r="C449" s="14"/>
      <c r="D449" s="14"/>
      <c r="E449" s="14"/>
      <c r="F449" s="166"/>
      <c r="G449" s="173"/>
      <c r="H449" s="14"/>
      <c r="I449" s="14"/>
      <c r="J449" s="14"/>
      <c r="K449" s="166"/>
      <c r="L449" s="175"/>
      <c r="M449" s="171"/>
      <c r="N449" s="92"/>
      <c r="O449" s="92"/>
      <c r="P449" s="92"/>
      <c r="Q449" s="172"/>
      <c r="R449" s="176" t="str">
        <f>IFERROR(IF(COUNTIF(M449:Q449,M449)+COUNTIF(M449:Q449,N449)+COUNTIF(M449:Q449,O449)+COUNTIF(M449:Q449,P449)+COUNTIF(M449:Q449,Q449)-COUNT(M449:Q449)&lt;&gt;0,"學生班級重複",IF(COUNT(M449:Q449)=1,VLOOKUP(M449,'附件一之1-開班數'!$A$7:$B$66,2,0),IF(COUNT(M449:Q449)=2,VLOOKUP(M449,'附件一之1-開班數'!$A$7:$B$66,2,0)&amp;"、"&amp;VLOOKUP(N449,'附件一之1-開班數'!$A$7:$B$66,2,0),IF(COUNT(M449:Q449)=3,VLOOKUP(M449,'附件一之1-開班數'!$A$7:$B$66,2,0)&amp;"、"&amp;VLOOKUP(N449,'附件一之1-開班數'!$A$7:$B$66,2,0)&amp;"、"&amp;VLOOKUP(O449,'附件一之1-開班數'!$A$7:$B$66,2,0),IF(COUNT(M449:Q449)=4,VLOOKUP(M449,'附件一之1-開班數'!$A$7:$B$66,2,0)&amp;"、"&amp;VLOOKUP(N449,'附件一之1-開班數'!$A$7:$B$66,2,0)&amp;"、"&amp;VLOOKUP(O449,'附件一之1-開班數'!$A$7:$B$66,2,0)&amp;"、"&amp;VLOOKUP(P449,'附件一之1-開班數'!$A$7:$B$66,2,0),IF(COUNT(M449:Q449)=5,VLOOKUP(M449,'附件一之1-開班數'!$A$7:$B$66,2,0)&amp;"、"&amp;VLOOKUP(N449,'附件一之1-開班數'!$A$7:$B$66,2,0)&amp;"、"&amp;VLOOKUP(O449,'附件一之1-開班數'!$A$7:$B$66,2,0)&amp;"、"&amp;VLOOKUP(P449,'附件一之1-開班數'!$A$7:$B$66,2,0)&amp;"、"&amp;VLOOKUP(Q449,'附件一之1-開班數'!$A$7:$B$66,2,0),IF(D449="","","學生無班級"))))))),"有班級不存在,或跳格輸入")</f>
        <v/>
      </c>
      <c r="S449" s="10">
        <f t="shared" si="44"/>
        <v>1</v>
      </c>
      <c r="T449" s="10">
        <f t="shared" si="45"/>
        <v>1</v>
      </c>
      <c r="U449" s="10">
        <f t="shared" si="46"/>
        <v>1</v>
      </c>
      <c r="V449" s="10">
        <f t="shared" si="47"/>
        <v>1</v>
      </c>
      <c r="W449" s="10">
        <f t="shared" si="48"/>
        <v>3</v>
      </c>
      <c r="X449" s="10">
        <f t="shared" si="49"/>
        <v>3</v>
      </c>
      <c r="Y449" s="10">
        <f>IF(M449="",0,IF(K449=1,VLOOKUP(M449,'附件一之1-開班數'!$A$7:$V$66,7,FALSE),0))</f>
        <v>0</v>
      </c>
      <c r="Z449" s="10">
        <f>IF(N449="",0,IF(K449=1,VLOOKUP(N449,'附件一之1-開班數'!$A$7:$V$66,7,FALSE),0))</f>
        <v>0</v>
      </c>
      <c r="AA449" s="10">
        <f>IF(O449="",0,IF(K449=1,VLOOKUP(O449,'附件一之1-開班數'!$A$7:$V$66,7,FALSE),0))</f>
        <v>0</v>
      </c>
      <c r="AB449" s="10">
        <f>IF(P449="",0,IF(K449=1,VLOOKUP(P449,'附件一之1-開班數'!$A$7:$V$66,7,FALSE),0))</f>
        <v>0</v>
      </c>
      <c r="AC449" s="10">
        <f>IF(Q449="",0,IF(K449=1,VLOOKUP(Q449,'附件一之1-開班數'!$A$7:$V$66,7,FALSE),0))</f>
        <v>0</v>
      </c>
    </row>
    <row r="450" spans="1:29" x14ac:dyDescent="0.3">
      <c r="A450" s="128" t="str">
        <f t="shared" si="43"/>
        <v/>
      </c>
      <c r="B450" s="14"/>
      <c r="C450" s="14"/>
      <c r="D450" s="14"/>
      <c r="E450" s="14"/>
      <c r="F450" s="166"/>
      <c r="G450" s="173"/>
      <c r="H450" s="14"/>
      <c r="I450" s="14"/>
      <c r="J450" s="14"/>
      <c r="K450" s="166"/>
      <c r="L450" s="175"/>
      <c r="M450" s="171"/>
      <c r="N450" s="92"/>
      <c r="O450" s="92"/>
      <c r="P450" s="92"/>
      <c r="Q450" s="172"/>
      <c r="R450" s="176" t="str">
        <f>IFERROR(IF(COUNTIF(M450:Q450,M450)+COUNTIF(M450:Q450,N450)+COUNTIF(M450:Q450,O450)+COUNTIF(M450:Q450,P450)+COUNTIF(M450:Q450,Q450)-COUNT(M450:Q450)&lt;&gt;0,"學生班級重複",IF(COUNT(M450:Q450)=1,VLOOKUP(M450,'附件一之1-開班數'!$A$7:$B$66,2,0),IF(COUNT(M450:Q450)=2,VLOOKUP(M450,'附件一之1-開班數'!$A$7:$B$66,2,0)&amp;"、"&amp;VLOOKUP(N450,'附件一之1-開班數'!$A$7:$B$66,2,0),IF(COUNT(M450:Q450)=3,VLOOKUP(M450,'附件一之1-開班數'!$A$7:$B$66,2,0)&amp;"、"&amp;VLOOKUP(N450,'附件一之1-開班數'!$A$7:$B$66,2,0)&amp;"、"&amp;VLOOKUP(O450,'附件一之1-開班數'!$A$7:$B$66,2,0),IF(COUNT(M450:Q450)=4,VLOOKUP(M450,'附件一之1-開班數'!$A$7:$B$66,2,0)&amp;"、"&amp;VLOOKUP(N450,'附件一之1-開班數'!$A$7:$B$66,2,0)&amp;"、"&amp;VLOOKUP(O450,'附件一之1-開班數'!$A$7:$B$66,2,0)&amp;"、"&amp;VLOOKUP(P450,'附件一之1-開班數'!$A$7:$B$66,2,0),IF(COUNT(M450:Q450)=5,VLOOKUP(M450,'附件一之1-開班數'!$A$7:$B$66,2,0)&amp;"、"&amp;VLOOKUP(N450,'附件一之1-開班數'!$A$7:$B$66,2,0)&amp;"、"&amp;VLOOKUP(O450,'附件一之1-開班數'!$A$7:$B$66,2,0)&amp;"、"&amp;VLOOKUP(P450,'附件一之1-開班數'!$A$7:$B$66,2,0)&amp;"、"&amp;VLOOKUP(Q450,'附件一之1-開班數'!$A$7:$B$66,2,0),IF(D450="","","學生無班級"))))))),"有班級不存在,或跳格輸入")</f>
        <v/>
      </c>
      <c r="S450" s="10">
        <f t="shared" si="44"/>
        <v>1</v>
      </c>
      <c r="T450" s="10">
        <f t="shared" si="45"/>
        <v>1</v>
      </c>
      <c r="U450" s="10">
        <f t="shared" si="46"/>
        <v>1</v>
      </c>
      <c r="V450" s="10">
        <f t="shared" si="47"/>
        <v>1</v>
      </c>
      <c r="W450" s="10">
        <f t="shared" si="48"/>
        <v>3</v>
      </c>
      <c r="X450" s="10">
        <f t="shared" si="49"/>
        <v>3</v>
      </c>
      <c r="Y450" s="10">
        <f>IF(M450="",0,IF(K450=1,VLOOKUP(M450,'附件一之1-開班數'!$A$7:$V$66,7,FALSE),0))</f>
        <v>0</v>
      </c>
      <c r="Z450" s="10">
        <f>IF(N450="",0,IF(K450=1,VLOOKUP(N450,'附件一之1-開班數'!$A$7:$V$66,7,FALSE),0))</f>
        <v>0</v>
      </c>
      <c r="AA450" s="10">
        <f>IF(O450="",0,IF(K450=1,VLOOKUP(O450,'附件一之1-開班數'!$A$7:$V$66,7,FALSE),0))</f>
        <v>0</v>
      </c>
      <c r="AB450" s="10">
        <f>IF(P450="",0,IF(K450=1,VLOOKUP(P450,'附件一之1-開班數'!$A$7:$V$66,7,FALSE),0))</f>
        <v>0</v>
      </c>
      <c r="AC450" s="10">
        <f>IF(Q450="",0,IF(K450=1,VLOOKUP(Q450,'附件一之1-開班數'!$A$7:$V$66,7,FALSE),0))</f>
        <v>0</v>
      </c>
    </row>
    <row r="451" spans="1:29" x14ac:dyDescent="0.3">
      <c r="A451" s="128" t="str">
        <f t="shared" si="43"/>
        <v/>
      </c>
      <c r="B451" s="14"/>
      <c r="C451" s="14"/>
      <c r="D451" s="14"/>
      <c r="E451" s="14"/>
      <c r="F451" s="166"/>
      <c r="G451" s="173"/>
      <c r="H451" s="14"/>
      <c r="I451" s="14"/>
      <c r="J451" s="14"/>
      <c r="K451" s="166"/>
      <c r="L451" s="175"/>
      <c r="M451" s="171"/>
      <c r="N451" s="92"/>
      <c r="O451" s="92"/>
      <c r="P451" s="92"/>
      <c r="Q451" s="172"/>
      <c r="R451" s="176" t="str">
        <f>IFERROR(IF(COUNTIF(M451:Q451,M451)+COUNTIF(M451:Q451,N451)+COUNTIF(M451:Q451,O451)+COUNTIF(M451:Q451,P451)+COUNTIF(M451:Q451,Q451)-COUNT(M451:Q451)&lt;&gt;0,"學生班級重複",IF(COUNT(M451:Q451)=1,VLOOKUP(M451,'附件一之1-開班數'!$A$7:$B$66,2,0),IF(COUNT(M451:Q451)=2,VLOOKUP(M451,'附件一之1-開班數'!$A$7:$B$66,2,0)&amp;"、"&amp;VLOOKUP(N451,'附件一之1-開班數'!$A$7:$B$66,2,0),IF(COUNT(M451:Q451)=3,VLOOKUP(M451,'附件一之1-開班數'!$A$7:$B$66,2,0)&amp;"、"&amp;VLOOKUP(N451,'附件一之1-開班數'!$A$7:$B$66,2,0)&amp;"、"&amp;VLOOKUP(O451,'附件一之1-開班數'!$A$7:$B$66,2,0),IF(COUNT(M451:Q451)=4,VLOOKUP(M451,'附件一之1-開班數'!$A$7:$B$66,2,0)&amp;"、"&amp;VLOOKUP(N451,'附件一之1-開班數'!$A$7:$B$66,2,0)&amp;"、"&amp;VLOOKUP(O451,'附件一之1-開班數'!$A$7:$B$66,2,0)&amp;"、"&amp;VLOOKUP(P451,'附件一之1-開班數'!$A$7:$B$66,2,0),IF(COUNT(M451:Q451)=5,VLOOKUP(M451,'附件一之1-開班數'!$A$7:$B$66,2,0)&amp;"、"&amp;VLOOKUP(N451,'附件一之1-開班數'!$A$7:$B$66,2,0)&amp;"、"&amp;VLOOKUP(O451,'附件一之1-開班數'!$A$7:$B$66,2,0)&amp;"、"&amp;VLOOKUP(P451,'附件一之1-開班數'!$A$7:$B$66,2,0)&amp;"、"&amp;VLOOKUP(Q451,'附件一之1-開班數'!$A$7:$B$66,2,0),IF(D451="","","學生無班級"))))))),"有班級不存在,或跳格輸入")</f>
        <v/>
      </c>
      <c r="S451" s="10">
        <f t="shared" si="44"/>
        <v>1</v>
      </c>
      <c r="T451" s="10">
        <f t="shared" si="45"/>
        <v>1</v>
      </c>
      <c r="U451" s="10">
        <f t="shared" si="46"/>
        <v>1</v>
      </c>
      <c r="V451" s="10">
        <f t="shared" si="47"/>
        <v>1</v>
      </c>
      <c r="W451" s="10">
        <f t="shared" si="48"/>
        <v>3</v>
      </c>
      <c r="X451" s="10">
        <f t="shared" si="49"/>
        <v>3</v>
      </c>
      <c r="Y451" s="10">
        <f>IF(M451="",0,IF(K451=1,VLOOKUP(M451,'附件一之1-開班數'!$A$7:$V$66,7,FALSE),0))</f>
        <v>0</v>
      </c>
      <c r="Z451" s="10">
        <f>IF(N451="",0,IF(K451=1,VLOOKUP(N451,'附件一之1-開班數'!$A$7:$V$66,7,FALSE),0))</f>
        <v>0</v>
      </c>
      <c r="AA451" s="10">
        <f>IF(O451="",0,IF(K451=1,VLOOKUP(O451,'附件一之1-開班數'!$A$7:$V$66,7,FALSE),0))</f>
        <v>0</v>
      </c>
      <c r="AB451" s="10">
        <f>IF(P451="",0,IF(K451=1,VLOOKUP(P451,'附件一之1-開班數'!$A$7:$V$66,7,FALSE),0))</f>
        <v>0</v>
      </c>
      <c r="AC451" s="10">
        <f>IF(Q451="",0,IF(K451=1,VLOOKUP(Q451,'附件一之1-開班數'!$A$7:$V$66,7,FALSE),0))</f>
        <v>0</v>
      </c>
    </row>
    <row r="452" spans="1:29" x14ac:dyDescent="0.3">
      <c r="A452" s="128" t="str">
        <f t="shared" si="43"/>
        <v/>
      </c>
      <c r="B452" s="14"/>
      <c r="C452" s="14"/>
      <c r="D452" s="14"/>
      <c r="E452" s="14"/>
      <c r="F452" s="166"/>
      <c r="G452" s="173"/>
      <c r="H452" s="14"/>
      <c r="I452" s="14"/>
      <c r="J452" s="14"/>
      <c r="K452" s="166"/>
      <c r="L452" s="175"/>
      <c r="M452" s="171"/>
      <c r="N452" s="92"/>
      <c r="O452" s="92"/>
      <c r="P452" s="92"/>
      <c r="Q452" s="172"/>
      <c r="R452" s="176" t="str">
        <f>IFERROR(IF(COUNTIF(M452:Q452,M452)+COUNTIF(M452:Q452,N452)+COUNTIF(M452:Q452,O452)+COUNTIF(M452:Q452,P452)+COUNTIF(M452:Q452,Q452)-COUNT(M452:Q452)&lt;&gt;0,"學生班級重複",IF(COUNT(M452:Q452)=1,VLOOKUP(M452,'附件一之1-開班數'!$A$7:$B$66,2,0),IF(COUNT(M452:Q452)=2,VLOOKUP(M452,'附件一之1-開班數'!$A$7:$B$66,2,0)&amp;"、"&amp;VLOOKUP(N452,'附件一之1-開班數'!$A$7:$B$66,2,0),IF(COUNT(M452:Q452)=3,VLOOKUP(M452,'附件一之1-開班數'!$A$7:$B$66,2,0)&amp;"、"&amp;VLOOKUP(N452,'附件一之1-開班數'!$A$7:$B$66,2,0)&amp;"、"&amp;VLOOKUP(O452,'附件一之1-開班數'!$A$7:$B$66,2,0),IF(COUNT(M452:Q452)=4,VLOOKUP(M452,'附件一之1-開班數'!$A$7:$B$66,2,0)&amp;"、"&amp;VLOOKUP(N452,'附件一之1-開班數'!$A$7:$B$66,2,0)&amp;"、"&amp;VLOOKUP(O452,'附件一之1-開班數'!$A$7:$B$66,2,0)&amp;"、"&amp;VLOOKUP(P452,'附件一之1-開班數'!$A$7:$B$66,2,0),IF(COUNT(M452:Q452)=5,VLOOKUP(M452,'附件一之1-開班數'!$A$7:$B$66,2,0)&amp;"、"&amp;VLOOKUP(N452,'附件一之1-開班數'!$A$7:$B$66,2,0)&amp;"、"&amp;VLOOKUP(O452,'附件一之1-開班數'!$A$7:$B$66,2,0)&amp;"、"&amp;VLOOKUP(P452,'附件一之1-開班數'!$A$7:$B$66,2,0)&amp;"、"&amp;VLOOKUP(Q452,'附件一之1-開班數'!$A$7:$B$66,2,0),IF(D452="","","學生無班級"))))))),"有班級不存在,或跳格輸入")</f>
        <v/>
      </c>
      <c r="S452" s="10">
        <f t="shared" si="44"/>
        <v>1</v>
      </c>
      <c r="T452" s="10">
        <f t="shared" si="45"/>
        <v>1</v>
      </c>
      <c r="U452" s="10">
        <f t="shared" si="46"/>
        <v>1</v>
      </c>
      <c r="V452" s="10">
        <f t="shared" si="47"/>
        <v>1</v>
      </c>
      <c r="W452" s="10">
        <f t="shared" si="48"/>
        <v>3</v>
      </c>
      <c r="X452" s="10">
        <f t="shared" si="49"/>
        <v>3</v>
      </c>
      <c r="Y452" s="10">
        <f>IF(M452="",0,IF(K452=1,VLOOKUP(M452,'附件一之1-開班數'!$A$7:$V$66,7,FALSE),0))</f>
        <v>0</v>
      </c>
      <c r="Z452" s="10">
        <f>IF(N452="",0,IF(K452=1,VLOOKUP(N452,'附件一之1-開班數'!$A$7:$V$66,7,FALSE),0))</f>
        <v>0</v>
      </c>
      <c r="AA452" s="10">
        <f>IF(O452="",0,IF(K452=1,VLOOKUP(O452,'附件一之1-開班數'!$A$7:$V$66,7,FALSE),0))</f>
        <v>0</v>
      </c>
      <c r="AB452" s="10">
        <f>IF(P452="",0,IF(K452=1,VLOOKUP(P452,'附件一之1-開班數'!$A$7:$V$66,7,FALSE),0))</f>
        <v>0</v>
      </c>
      <c r="AC452" s="10">
        <f>IF(Q452="",0,IF(K452=1,VLOOKUP(Q452,'附件一之1-開班數'!$A$7:$V$66,7,FALSE),0))</f>
        <v>0</v>
      </c>
    </row>
    <row r="453" spans="1:29" x14ac:dyDescent="0.3">
      <c r="A453" s="128" t="str">
        <f t="shared" si="43"/>
        <v/>
      </c>
      <c r="B453" s="14"/>
      <c r="C453" s="14"/>
      <c r="D453" s="14"/>
      <c r="E453" s="14"/>
      <c r="F453" s="166"/>
      <c r="G453" s="173"/>
      <c r="H453" s="14"/>
      <c r="I453" s="14"/>
      <c r="J453" s="14"/>
      <c r="K453" s="166"/>
      <c r="L453" s="175"/>
      <c r="M453" s="171"/>
      <c r="N453" s="92"/>
      <c r="O453" s="92"/>
      <c r="P453" s="92"/>
      <c r="Q453" s="172"/>
      <c r="R453" s="176" t="str">
        <f>IFERROR(IF(COUNTIF(M453:Q453,M453)+COUNTIF(M453:Q453,N453)+COUNTIF(M453:Q453,O453)+COUNTIF(M453:Q453,P453)+COUNTIF(M453:Q453,Q453)-COUNT(M453:Q453)&lt;&gt;0,"學生班級重複",IF(COUNT(M453:Q453)=1,VLOOKUP(M453,'附件一之1-開班數'!$A$7:$B$66,2,0),IF(COUNT(M453:Q453)=2,VLOOKUP(M453,'附件一之1-開班數'!$A$7:$B$66,2,0)&amp;"、"&amp;VLOOKUP(N453,'附件一之1-開班數'!$A$7:$B$66,2,0),IF(COUNT(M453:Q453)=3,VLOOKUP(M453,'附件一之1-開班數'!$A$7:$B$66,2,0)&amp;"、"&amp;VLOOKUP(N453,'附件一之1-開班數'!$A$7:$B$66,2,0)&amp;"、"&amp;VLOOKUP(O453,'附件一之1-開班數'!$A$7:$B$66,2,0),IF(COUNT(M453:Q453)=4,VLOOKUP(M453,'附件一之1-開班數'!$A$7:$B$66,2,0)&amp;"、"&amp;VLOOKUP(N453,'附件一之1-開班數'!$A$7:$B$66,2,0)&amp;"、"&amp;VLOOKUP(O453,'附件一之1-開班數'!$A$7:$B$66,2,0)&amp;"、"&amp;VLOOKUP(P453,'附件一之1-開班數'!$A$7:$B$66,2,0),IF(COUNT(M453:Q453)=5,VLOOKUP(M453,'附件一之1-開班數'!$A$7:$B$66,2,0)&amp;"、"&amp;VLOOKUP(N453,'附件一之1-開班數'!$A$7:$B$66,2,0)&amp;"、"&amp;VLOOKUP(O453,'附件一之1-開班數'!$A$7:$B$66,2,0)&amp;"、"&amp;VLOOKUP(P453,'附件一之1-開班數'!$A$7:$B$66,2,0)&amp;"、"&amp;VLOOKUP(Q453,'附件一之1-開班數'!$A$7:$B$66,2,0),IF(D453="","","學生無班級"))))))),"有班級不存在,或跳格輸入")</f>
        <v/>
      </c>
      <c r="S453" s="10">
        <f t="shared" si="44"/>
        <v>1</v>
      </c>
      <c r="T453" s="10">
        <f t="shared" si="45"/>
        <v>1</v>
      </c>
      <c r="U453" s="10">
        <f t="shared" si="46"/>
        <v>1</v>
      </c>
      <c r="V453" s="10">
        <f t="shared" si="47"/>
        <v>1</v>
      </c>
      <c r="W453" s="10">
        <f t="shared" si="48"/>
        <v>3</v>
      </c>
      <c r="X453" s="10">
        <f t="shared" si="49"/>
        <v>3</v>
      </c>
      <c r="Y453" s="10">
        <f>IF(M453="",0,IF(K453=1,VLOOKUP(M453,'附件一之1-開班數'!$A$7:$V$66,7,FALSE),0))</f>
        <v>0</v>
      </c>
      <c r="Z453" s="10">
        <f>IF(N453="",0,IF(K453=1,VLOOKUP(N453,'附件一之1-開班數'!$A$7:$V$66,7,FALSE),0))</f>
        <v>0</v>
      </c>
      <c r="AA453" s="10">
        <f>IF(O453="",0,IF(K453=1,VLOOKUP(O453,'附件一之1-開班數'!$A$7:$V$66,7,FALSE),0))</f>
        <v>0</v>
      </c>
      <c r="AB453" s="10">
        <f>IF(P453="",0,IF(K453=1,VLOOKUP(P453,'附件一之1-開班數'!$A$7:$V$66,7,FALSE),0))</f>
        <v>0</v>
      </c>
      <c r="AC453" s="10">
        <f>IF(Q453="",0,IF(K453=1,VLOOKUP(Q453,'附件一之1-開班數'!$A$7:$V$66,7,FALSE),0))</f>
        <v>0</v>
      </c>
    </row>
    <row r="454" spans="1:29" x14ac:dyDescent="0.3">
      <c r="A454" s="128" t="str">
        <f t="shared" ref="A454:A517" si="50">IF(D454&lt;&gt;"",ROW()-5,"")</f>
        <v/>
      </c>
      <c r="B454" s="14"/>
      <c r="C454" s="14"/>
      <c r="D454" s="14"/>
      <c r="E454" s="14"/>
      <c r="F454" s="166"/>
      <c r="G454" s="173"/>
      <c r="H454" s="14"/>
      <c r="I454" s="14"/>
      <c r="J454" s="14"/>
      <c r="K454" s="166"/>
      <c r="L454" s="175"/>
      <c r="M454" s="171"/>
      <c r="N454" s="92"/>
      <c r="O454" s="92"/>
      <c r="P454" s="92"/>
      <c r="Q454" s="172"/>
      <c r="R454" s="176" t="str">
        <f>IFERROR(IF(COUNTIF(M454:Q454,M454)+COUNTIF(M454:Q454,N454)+COUNTIF(M454:Q454,O454)+COUNTIF(M454:Q454,P454)+COUNTIF(M454:Q454,Q454)-COUNT(M454:Q454)&lt;&gt;0,"學生班級重複",IF(COUNT(M454:Q454)=1,VLOOKUP(M454,'附件一之1-開班數'!$A$7:$B$66,2,0),IF(COUNT(M454:Q454)=2,VLOOKUP(M454,'附件一之1-開班數'!$A$7:$B$66,2,0)&amp;"、"&amp;VLOOKUP(N454,'附件一之1-開班數'!$A$7:$B$66,2,0),IF(COUNT(M454:Q454)=3,VLOOKUP(M454,'附件一之1-開班數'!$A$7:$B$66,2,0)&amp;"、"&amp;VLOOKUP(N454,'附件一之1-開班數'!$A$7:$B$66,2,0)&amp;"、"&amp;VLOOKUP(O454,'附件一之1-開班數'!$A$7:$B$66,2,0),IF(COUNT(M454:Q454)=4,VLOOKUP(M454,'附件一之1-開班數'!$A$7:$B$66,2,0)&amp;"、"&amp;VLOOKUP(N454,'附件一之1-開班數'!$A$7:$B$66,2,0)&amp;"、"&amp;VLOOKUP(O454,'附件一之1-開班數'!$A$7:$B$66,2,0)&amp;"、"&amp;VLOOKUP(P454,'附件一之1-開班數'!$A$7:$B$66,2,0),IF(COUNT(M454:Q454)=5,VLOOKUP(M454,'附件一之1-開班數'!$A$7:$B$66,2,0)&amp;"、"&amp;VLOOKUP(N454,'附件一之1-開班數'!$A$7:$B$66,2,0)&amp;"、"&amp;VLOOKUP(O454,'附件一之1-開班數'!$A$7:$B$66,2,0)&amp;"、"&amp;VLOOKUP(P454,'附件一之1-開班數'!$A$7:$B$66,2,0)&amp;"、"&amp;VLOOKUP(Q454,'附件一之1-開班數'!$A$7:$B$66,2,0),IF(D454="","","學生無班級"))))))),"有班級不存在,或跳格輸入")</f>
        <v/>
      </c>
      <c r="S454" s="10">
        <f t="shared" si="44"/>
        <v>1</v>
      </c>
      <c r="T454" s="10">
        <f t="shared" si="45"/>
        <v>1</v>
      </c>
      <c r="U454" s="10">
        <f t="shared" si="46"/>
        <v>1</v>
      </c>
      <c r="V454" s="10">
        <f t="shared" si="47"/>
        <v>1</v>
      </c>
      <c r="W454" s="10">
        <f t="shared" si="48"/>
        <v>3</v>
      </c>
      <c r="X454" s="10">
        <f t="shared" si="49"/>
        <v>3</v>
      </c>
      <c r="Y454" s="10">
        <f>IF(M454="",0,IF(K454=1,VLOOKUP(M454,'附件一之1-開班數'!$A$7:$V$66,7,FALSE),0))</f>
        <v>0</v>
      </c>
      <c r="Z454" s="10">
        <f>IF(N454="",0,IF(K454=1,VLOOKUP(N454,'附件一之1-開班數'!$A$7:$V$66,7,FALSE),0))</f>
        <v>0</v>
      </c>
      <c r="AA454" s="10">
        <f>IF(O454="",0,IF(K454=1,VLOOKUP(O454,'附件一之1-開班數'!$A$7:$V$66,7,FALSE),0))</f>
        <v>0</v>
      </c>
      <c r="AB454" s="10">
        <f>IF(P454="",0,IF(K454=1,VLOOKUP(P454,'附件一之1-開班數'!$A$7:$V$66,7,FALSE),0))</f>
        <v>0</v>
      </c>
      <c r="AC454" s="10">
        <f>IF(Q454="",0,IF(K454=1,VLOOKUP(Q454,'附件一之1-開班數'!$A$7:$V$66,7,FALSE),0))</f>
        <v>0</v>
      </c>
    </row>
    <row r="455" spans="1:29" x14ac:dyDescent="0.3">
      <c r="A455" s="128" t="str">
        <f t="shared" si="50"/>
        <v/>
      </c>
      <c r="B455" s="14"/>
      <c r="C455" s="14"/>
      <c r="D455" s="14"/>
      <c r="E455" s="14"/>
      <c r="F455" s="166"/>
      <c r="G455" s="173"/>
      <c r="H455" s="14"/>
      <c r="I455" s="14"/>
      <c r="J455" s="14"/>
      <c r="K455" s="166"/>
      <c r="L455" s="175"/>
      <c r="M455" s="171"/>
      <c r="N455" s="92"/>
      <c r="O455" s="92"/>
      <c r="P455" s="92"/>
      <c r="Q455" s="172"/>
      <c r="R455" s="176" t="str">
        <f>IFERROR(IF(COUNTIF(M455:Q455,M455)+COUNTIF(M455:Q455,N455)+COUNTIF(M455:Q455,O455)+COUNTIF(M455:Q455,P455)+COUNTIF(M455:Q455,Q455)-COUNT(M455:Q455)&lt;&gt;0,"學生班級重複",IF(COUNT(M455:Q455)=1,VLOOKUP(M455,'附件一之1-開班數'!$A$7:$B$66,2,0),IF(COUNT(M455:Q455)=2,VLOOKUP(M455,'附件一之1-開班數'!$A$7:$B$66,2,0)&amp;"、"&amp;VLOOKUP(N455,'附件一之1-開班數'!$A$7:$B$66,2,0),IF(COUNT(M455:Q455)=3,VLOOKUP(M455,'附件一之1-開班數'!$A$7:$B$66,2,0)&amp;"、"&amp;VLOOKUP(N455,'附件一之1-開班數'!$A$7:$B$66,2,0)&amp;"、"&amp;VLOOKUP(O455,'附件一之1-開班數'!$A$7:$B$66,2,0),IF(COUNT(M455:Q455)=4,VLOOKUP(M455,'附件一之1-開班數'!$A$7:$B$66,2,0)&amp;"、"&amp;VLOOKUP(N455,'附件一之1-開班數'!$A$7:$B$66,2,0)&amp;"、"&amp;VLOOKUP(O455,'附件一之1-開班數'!$A$7:$B$66,2,0)&amp;"、"&amp;VLOOKUP(P455,'附件一之1-開班數'!$A$7:$B$66,2,0),IF(COUNT(M455:Q455)=5,VLOOKUP(M455,'附件一之1-開班數'!$A$7:$B$66,2,0)&amp;"、"&amp;VLOOKUP(N455,'附件一之1-開班數'!$A$7:$B$66,2,0)&amp;"、"&amp;VLOOKUP(O455,'附件一之1-開班數'!$A$7:$B$66,2,0)&amp;"、"&amp;VLOOKUP(P455,'附件一之1-開班數'!$A$7:$B$66,2,0)&amp;"、"&amp;VLOOKUP(Q455,'附件一之1-開班數'!$A$7:$B$66,2,0),IF(D455="","","學生無班級"))))))),"有班級不存在,或跳格輸入")</f>
        <v/>
      </c>
      <c r="S455" s="10">
        <f t="shared" ref="S455:S518" si="51">IF(COUNTA(D455,E455:F455)=0,1,IF(AND(D455="",SUM(E455:F455)&lt;&gt;0),2,IF(SUM(E455:F455)&lt;&gt;1,3,4)))</f>
        <v>1</v>
      </c>
      <c r="T455" s="10">
        <f t="shared" ref="T455:T518" si="52">IF(COUNTA(D455,G455:K455)=0,1,IF(AND(D455="",SUM(G455:K455)&lt;&gt;0),2,IF(SUM(G455:K455)&lt;&gt;1,3,4)))</f>
        <v>1</v>
      </c>
      <c r="U455" s="10">
        <f t="shared" ref="U455:U518" si="53">IF(COUNTA(B455:D455)=0,1,IF(AND(D455="",COUNTA(B455:C455)&lt;&gt;0),2,IF(COUNTA(B455:C455)&gt;1,3,4)))</f>
        <v>1</v>
      </c>
      <c r="V455" s="10">
        <f t="shared" ref="V455:V518" si="54">IF(COUNTA(D455,M455:Q455)=0,1,IF(AND(D455="",COUNTA(M455:Q455)&lt;&gt;0),2,3))</f>
        <v>1</v>
      </c>
      <c r="W455" s="10">
        <f t="shared" ref="W455:W518" si="55">IF(AND(D455="",COUNTA(L455)&lt;&gt;0),2,3)</f>
        <v>3</v>
      </c>
      <c r="X455" s="10">
        <f t="shared" ref="X455:X518" si="56">IF(K455="",3,IF(COUNTA(K455)&lt;&gt;COUNTA(M455:Q455),1,2))</f>
        <v>3</v>
      </c>
      <c r="Y455" s="10">
        <f>IF(M455="",0,IF(K455=1,VLOOKUP(M455,'附件一之1-開班數'!$A$7:$V$66,7,FALSE),0))</f>
        <v>0</v>
      </c>
      <c r="Z455" s="10">
        <f>IF(N455="",0,IF(K455=1,VLOOKUP(N455,'附件一之1-開班數'!$A$7:$V$66,7,FALSE),0))</f>
        <v>0</v>
      </c>
      <c r="AA455" s="10">
        <f>IF(O455="",0,IF(K455=1,VLOOKUP(O455,'附件一之1-開班數'!$A$7:$V$66,7,FALSE),0))</f>
        <v>0</v>
      </c>
      <c r="AB455" s="10">
        <f>IF(P455="",0,IF(K455=1,VLOOKUP(P455,'附件一之1-開班數'!$A$7:$V$66,7,FALSE),0))</f>
        <v>0</v>
      </c>
      <c r="AC455" s="10">
        <f>IF(Q455="",0,IF(K455=1,VLOOKUP(Q455,'附件一之1-開班數'!$A$7:$V$66,7,FALSE),0))</f>
        <v>0</v>
      </c>
    </row>
    <row r="456" spans="1:29" x14ac:dyDescent="0.3">
      <c r="A456" s="128" t="str">
        <f t="shared" si="50"/>
        <v/>
      </c>
      <c r="B456" s="14"/>
      <c r="C456" s="14"/>
      <c r="D456" s="14"/>
      <c r="E456" s="14"/>
      <c r="F456" s="166"/>
      <c r="G456" s="173"/>
      <c r="H456" s="14"/>
      <c r="I456" s="14"/>
      <c r="J456" s="14"/>
      <c r="K456" s="166"/>
      <c r="L456" s="175"/>
      <c r="M456" s="171"/>
      <c r="N456" s="92"/>
      <c r="O456" s="92"/>
      <c r="P456" s="92"/>
      <c r="Q456" s="172"/>
      <c r="R456" s="176" t="str">
        <f>IFERROR(IF(COUNTIF(M456:Q456,M456)+COUNTIF(M456:Q456,N456)+COUNTIF(M456:Q456,O456)+COUNTIF(M456:Q456,P456)+COUNTIF(M456:Q456,Q456)-COUNT(M456:Q456)&lt;&gt;0,"學生班級重複",IF(COUNT(M456:Q456)=1,VLOOKUP(M456,'附件一之1-開班數'!$A$7:$B$66,2,0),IF(COUNT(M456:Q456)=2,VLOOKUP(M456,'附件一之1-開班數'!$A$7:$B$66,2,0)&amp;"、"&amp;VLOOKUP(N456,'附件一之1-開班數'!$A$7:$B$66,2,0),IF(COUNT(M456:Q456)=3,VLOOKUP(M456,'附件一之1-開班數'!$A$7:$B$66,2,0)&amp;"、"&amp;VLOOKUP(N456,'附件一之1-開班數'!$A$7:$B$66,2,0)&amp;"、"&amp;VLOOKUP(O456,'附件一之1-開班數'!$A$7:$B$66,2,0),IF(COUNT(M456:Q456)=4,VLOOKUP(M456,'附件一之1-開班數'!$A$7:$B$66,2,0)&amp;"、"&amp;VLOOKUP(N456,'附件一之1-開班數'!$A$7:$B$66,2,0)&amp;"、"&amp;VLOOKUP(O456,'附件一之1-開班數'!$A$7:$B$66,2,0)&amp;"、"&amp;VLOOKUP(P456,'附件一之1-開班數'!$A$7:$B$66,2,0),IF(COUNT(M456:Q456)=5,VLOOKUP(M456,'附件一之1-開班數'!$A$7:$B$66,2,0)&amp;"、"&amp;VLOOKUP(N456,'附件一之1-開班數'!$A$7:$B$66,2,0)&amp;"、"&amp;VLOOKUP(O456,'附件一之1-開班數'!$A$7:$B$66,2,0)&amp;"、"&amp;VLOOKUP(P456,'附件一之1-開班數'!$A$7:$B$66,2,0)&amp;"、"&amp;VLOOKUP(Q456,'附件一之1-開班數'!$A$7:$B$66,2,0),IF(D456="","","學生無班級"))))))),"有班級不存在,或跳格輸入")</f>
        <v/>
      </c>
      <c r="S456" s="10">
        <f t="shared" si="51"/>
        <v>1</v>
      </c>
      <c r="T456" s="10">
        <f t="shared" si="52"/>
        <v>1</v>
      </c>
      <c r="U456" s="10">
        <f t="shared" si="53"/>
        <v>1</v>
      </c>
      <c r="V456" s="10">
        <f t="shared" si="54"/>
        <v>1</v>
      </c>
      <c r="W456" s="10">
        <f t="shared" si="55"/>
        <v>3</v>
      </c>
      <c r="X456" s="10">
        <f t="shared" si="56"/>
        <v>3</v>
      </c>
      <c r="Y456" s="10">
        <f>IF(M456="",0,IF(K456=1,VLOOKUP(M456,'附件一之1-開班數'!$A$7:$V$66,7,FALSE),0))</f>
        <v>0</v>
      </c>
      <c r="Z456" s="10">
        <f>IF(N456="",0,IF(K456=1,VLOOKUP(N456,'附件一之1-開班數'!$A$7:$V$66,7,FALSE),0))</f>
        <v>0</v>
      </c>
      <c r="AA456" s="10">
        <f>IF(O456="",0,IF(K456=1,VLOOKUP(O456,'附件一之1-開班數'!$A$7:$V$66,7,FALSE),0))</f>
        <v>0</v>
      </c>
      <c r="AB456" s="10">
        <f>IF(P456="",0,IF(K456=1,VLOOKUP(P456,'附件一之1-開班數'!$A$7:$V$66,7,FALSE),0))</f>
        <v>0</v>
      </c>
      <c r="AC456" s="10">
        <f>IF(Q456="",0,IF(K456=1,VLOOKUP(Q456,'附件一之1-開班數'!$A$7:$V$66,7,FALSE),0))</f>
        <v>0</v>
      </c>
    </row>
    <row r="457" spans="1:29" x14ac:dyDescent="0.3">
      <c r="A457" s="128" t="str">
        <f t="shared" si="50"/>
        <v/>
      </c>
      <c r="B457" s="14"/>
      <c r="C457" s="14"/>
      <c r="D457" s="14"/>
      <c r="E457" s="14"/>
      <c r="F457" s="166"/>
      <c r="G457" s="173"/>
      <c r="H457" s="14"/>
      <c r="I457" s="14"/>
      <c r="J457" s="14"/>
      <c r="K457" s="166"/>
      <c r="L457" s="175"/>
      <c r="M457" s="171"/>
      <c r="N457" s="92"/>
      <c r="O457" s="92"/>
      <c r="P457" s="92"/>
      <c r="Q457" s="172"/>
      <c r="R457" s="176" t="str">
        <f>IFERROR(IF(COUNTIF(M457:Q457,M457)+COUNTIF(M457:Q457,N457)+COUNTIF(M457:Q457,O457)+COUNTIF(M457:Q457,P457)+COUNTIF(M457:Q457,Q457)-COUNT(M457:Q457)&lt;&gt;0,"學生班級重複",IF(COUNT(M457:Q457)=1,VLOOKUP(M457,'附件一之1-開班數'!$A$7:$B$66,2,0),IF(COUNT(M457:Q457)=2,VLOOKUP(M457,'附件一之1-開班數'!$A$7:$B$66,2,0)&amp;"、"&amp;VLOOKUP(N457,'附件一之1-開班數'!$A$7:$B$66,2,0),IF(COUNT(M457:Q457)=3,VLOOKUP(M457,'附件一之1-開班數'!$A$7:$B$66,2,0)&amp;"、"&amp;VLOOKUP(N457,'附件一之1-開班數'!$A$7:$B$66,2,0)&amp;"、"&amp;VLOOKUP(O457,'附件一之1-開班數'!$A$7:$B$66,2,0),IF(COUNT(M457:Q457)=4,VLOOKUP(M457,'附件一之1-開班數'!$A$7:$B$66,2,0)&amp;"、"&amp;VLOOKUP(N457,'附件一之1-開班數'!$A$7:$B$66,2,0)&amp;"、"&amp;VLOOKUP(O457,'附件一之1-開班數'!$A$7:$B$66,2,0)&amp;"、"&amp;VLOOKUP(P457,'附件一之1-開班數'!$A$7:$B$66,2,0),IF(COUNT(M457:Q457)=5,VLOOKUP(M457,'附件一之1-開班數'!$A$7:$B$66,2,0)&amp;"、"&amp;VLOOKUP(N457,'附件一之1-開班數'!$A$7:$B$66,2,0)&amp;"、"&amp;VLOOKUP(O457,'附件一之1-開班數'!$A$7:$B$66,2,0)&amp;"、"&amp;VLOOKUP(P457,'附件一之1-開班數'!$A$7:$B$66,2,0)&amp;"、"&amp;VLOOKUP(Q457,'附件一之1-開班數'!$A$7:$B$66,2,0),IF(D457="","","學生無班級"))))))),"有班級不存在,或跳格輸入")</f>
        <v/>
      </c>
      <c r="S457" s="10">
        <f t="shared" si="51"/>
        <v>1</v>
      </c>
      <c r="T457" s="10">
        <f t="shared" si="52"/>
        <v>1</v>
      </c>
      <c r="U457" s="10">
        <f t="shared" si="53"/>
        <v>1</v>
      </c>
      <c r="V457" s="10">
        <f t="shared" si="54"/>
        <v>1</v>
      </c>
      <c r="W457" s="10">
        <f t="shared" si="55"/>
        <v>3</v>
      </c>
      <c r="X457" s="10">
        <f t="shared" si="56"/>
        <v>3</v>
      </c>
      <c r="Y457" s="10">
        <f>IF(M457="",0,IF(K457=1,VLOOKUP(M457,'附件一之1-開班數'!$A$7:$V$66,7,FALSE),0))</f>
        <v>0</v>
      </c>
      <c r="Z457" s="10">
        <f>IF(N457="",0,IF(K457=1,VLOOKUP(N457,'附件一之1-開班數'!$A$7:$V$66,7,FALSE),0))</f>
        <v>0</v>
      </c>
      <c r="AA457" s="10">
        <f>IF(O457="",0,IF(K457=1,VLOOKUP(O457,'附件一之1-開班數'!$A$7:$V$66,7,FALSE),0))</f>
        <v>0</v>
      </c>
      <c r="AB457" s="10">
        <f>IF(P457="",0,IF(K457=1,VLOOKUP(P457,'附件一之1-開班數'!$A$7:$V$66,7,FALSE),0))</f>
        <v>0</v>
      </c>
      <c r="AC457" s="10">
        <f>IF(Q457="",0,IF(K457=1,VLOOKUP(Q457,'附件一之1-開班數'!$A$7:$V$66,7,FALSE),0))</f>
        <v>0</v>
      </c>
    </row>
    <row r="458" spans="1:29" x14ac:dyDescent="0.3">
      <c r="A458" s="128" t="str">
        <f t="shared" si="50"/>
        <v/>
      </c>
      <c r="B458" s="14"/>
      <c r="C458" s="14"/>
      <c r="D458" s="14"/>
      <c r="E458" s="14"/>
      <c r="F458" s="166"/>
      <c r="G458" s="173"/>
      <c r="H458" s="14"/>
      <c r="I458" s="14"/>
      <c r="J458" s="14"/>
      <c r="K458" s="166"/>
      <c r="L458" s="175"/>
      <c r="M458" s="171"/>
      <c r="N458" s="92"/>
      <c r="O458" s="92"/>
      <c r="P458" s="92"/>
      <c r="Q458" s="172"/>
      <c r="R458" s="176" t="str">
        <f>IFERROR(IF(COUNTIF(M458:Q458,M458)+COUNTIF(M458:Q458,N458)+COUNTIF(M458:Q458,O458)+COUNTIF(M458:Q458,P458)+COUNTIF(M458:Q458,Q458)-COUNT(M458:Q458)&lt;&gt;0,"學生班級重複",IF(COUNT(M458:Q458)=1,VLOOKUP(M458,'附件一之1-開班數'!$A$7:$B$66,2,0),IF(COUNT(M458:Q458)=2,VLOOKUP(M458,'附件一之1-開班數'!$A$7:$B$66,2,0)&amp;"、"&amp;VLOOKUP(N458,'附件一之1-開班數'!$A$7:$B$66,2,0),IF(COUNT(M458:Q458)=3,VLOOKUP(M458,'附件一之1-開班數'!$A$7:$B$66,2,0)&amp;"、"&amp;VLOOKUP(N458,'附件一之1-開班數'!$A$7:$B$66,2,0)&amp;"、"&amp;VLOOKUP(O458,'附件一之1-開班數'!$A$7:$B$66,2,0),IF(COUNT(M458:Q458)=4,VLOOKUP(M458,'附件一之1-開班數'!$A$7:$B$66,2,0)&amp;"、"&amp;VLOOKUP(N458,'附件一之1-開班數'!$A$7:$B$66,2,0)&amp;"、"&amp;VLOOKUP(O458,'附件一之1-開班數'!$A$7:$B$66,2,0)&amp;"、"&amp;VLOOKUP(P458,'附件一之1-開班數'!$A$7:$B$66,2,0),IF(COUNT(M458:Q458)=5,VLOOKUP(M458,'附件一之1-開班數'!$A$7:$B$66,2,0)&amp;"、"&amp;VLOOKUP(N458,'附件一之1-開班數'!$A$7:$B$66,2,0)&amp;"、"&amp;VLOOKUP(O458,'附件一之1-開班數'!$A$7:$B$66,2,0)&amp;"、"&amp;VLOOKUP(P458,'附件一之1-開班數'!$A$7:$B$66,2,0)&amp;"、"&amp;VLOOKUP(Q458,'附件一之1-開班數'!$A$7:$B$66,2,0),IF(D458="","","學生無班級"))))))),"有班級不存在,或跳格輸入")</f>
        <v/>
      </c>
      <c r="S458" s="10">
        <f t="shared" si="51"/>
        <v>1</v>
      </c>
      <c r="T458" s="10">
        <f t="shared" si="52"/>
        <v>1</v>
      </c>
      <c r="U458" s="10">
        <f t="shared" si="53"/>
        <v>1</v>
      </c>
      <c r="V458" s="10">
        <f t="shared" si="54"/>
        <v>1</v>
      </c>
      <c r="W458" s="10">
        <f t="shared" si="55"/>
        <v>3</v>
      </c>
      <c r="X458" s="10">
        <f t="shared" si="56"/>
        <v>3</v>
      </c>
      <c r="Y458" s="10">
        <f>IF(M458="",0,IF(K458=1,VLOOKUP(M458,'附件一之1-開班數'!$A$7:$V$66,7,FALSE),0))</f>
        <v>0</v>
      </c>
      <c r="Z458" s="10">
        <f>IF(N458="",0,IF(K458=1,VLOOKUP(N458,'附件一之1-開班數'!$A$7:$V$66,7,FALSE),0))</f>
        <v>0</v>
      </c>
      <c r="AA458" s="10">
        <f>IF(O458="",0,IF(K458=1,VLOOKUP(O458,'附件一之1-開班數'!$A$7:$V$66,7,FALSE),0))</f>
        <v>0</v>
      </c>
      <c r="AB458" s="10">
        <f>IF(P458="",0,IF(K458=1,VLOOKUP(P458,'附件一之1-開班數'!$A$7:$V$66,7,FALSE),0))</f>
        <v>0</v>
      </c>
      <c r="AC458" s="10">
        <f>IF(Q458="",0,IF(K458=1,VLOOKUP(Q458,'附件一之1-開班數'!$A$7:$V$66,7,FALSE),0))</f>
        <v>0</v>
      </c>
    </row>
    <row r="459" spans="1:29" x14ac:dyDescent="0.3">
      <c r="A459" s="128" t="str">
        <f t="shared" si="50"/>
        <v/>
      </c>
      <c r="B459" s="14"/>
      <c r="C459" s="14"/>
      <c r="D459" s="14"/>
      <c r="E459" s="14"/>
      <c r="F459" s="166"/>
      <c r="G459" s="173"/>
      <c r="H459" s="14"/>
      <c r="I459" s="14"/>
      <c r="J459" s="14"/>
      <c r="K459" s="166"/>
      <c r="L459" s="175"/>
      <c r="M459" s="171"/>
      <c r="N459" s="92"/>
      <c r="O459" s="92"/>
      <c r="P459" s="92"/>
      <c r="Q459" s="172"/>
      <c r="R459" s="176" t="str">
        <f>IFERROR(IF(COUNTIF(M459:Q459,M459)+COUNTIF(M459:Q459,N459)+COUNTIF(M459:Q459,O459)+COUNTIF(M459:Q459,P459)+COUNTIF(M459:Q459,Q459)-COUNT(M459:Q459)&lt;&gt;0,"學生班級重複",IF(COUNT(M459:Q459)=1,VLOOKUP(M459,'附件一之1-開班數'!$A$7:$B$66,2,0),IF(COUNT(M459:Q459)=2,VLOOKUP(M459,'附件一之1-開班數'!$A$7:$B$66,2,0)&amp;"、"&amp;VLOOKUP(N459,'附件一之1-開班數'!$A$7:$B$66,2,0),IF(COUNT(M459:Q459)=3,VLOOKUP(M459,'附件一之1-開班數'!$A$7:$B$66,2,0)&amp;"、"&amp;VLOOKUP(N459,'附件一之1-開班數'!$A$7:$B$66,2,0)&amp;"、"&amp;VLOOKUP(O459,'附件一之1-開班數'!$A$7:$B$66,2,0),IF(COUNT(M459:Q459)=4,VLOOKUP(M459,'附件一之1-開班數'!$A$7:$B$66,2,0)&amp;"、"&amp;VLOOKUP(N459,'附件一之1-開班數'!$A$7:$B$66,2,0)&amp;"、"&amp;VLOOKUP(O459,'附件一之1-開班數'!$A$7:$B$66,2,0)&amp;"、"&amp;VLOOKUP(P459,'附件一之1-開班數'!$A$7:$B$66,2,0),IF(COUNT(M459:Q459)=5,VLOOKUP(M459,'附件一之1-開班數'!$A$7:$B$66,2,0)&amp;"、"&amp;VLOOKUP(N459,'附件一之1-開班數'!$A$7:$B$66,2,0)&amp;"、"&amp;VLOOKUP(O459,'附件一之1-開班數'!$A$7:$B$66,2,0)&amp;"、"&amp;VLOOKUP(P459,'附件一之1-開班數'!$A$7:$B$66,2,0)&amp;"、"&amp;VLOOKUP(Q459,'附件一之1-開班數'!$A$7:$B$66,2,0),IF(D459="","","學生無班級"))))))),"有班級不存在,或跳格輸入")</f>
        <v/>
      </c>
      <c r="S459" s="10">
        <f t="shared" si="51"/>
        <v>1</v>
      </c>
      <c r="T459" s="10">
        <f t="shared" si="52"/>
        <v>1</v>
      </c>
      <c r="U459" s="10">
        <f t="shared" si="53"/>
        <v>1</v>
      </c>
      <c r="V459" s="10">
        <f t="shared" si="54"/>
        <v>1</v>
      </c>
      <c r="W459" s="10">
        <f t="shared" si="55"/>
        <v>3</v>
      </c>
      <c r="X459" s="10">
        <f t="shared" si="56"/>
        <v>3</v>
      </c>
      <c r="Y459" s="10">
        <f>IF(M459="",0,IF(K459=1,VLOOKUP(M459,'附件一之1-開班數'!$A$7:$V$66,7,FALSE),0))</f>
        <v>0</v>
      </c>
      <c r="Z459" s="10">
        <f>IF(N459="",0,IF(K459=1,VLOOKUP(N459,'附件一之1-開班數'!$A$7:$V$66,7,FALSE),0))</f>
        <v>0</v>
      </c>
      <c r="AA459" s="10">
        <f>IF(O459="",0,IF(K459=1,VLOOKUP(O459,'附件一之1-開班數'!$A$7:$V$66,7,FALSE),0))</f>
        <v>0</v>
      </c>
      <c r="AB459" s="10">
        <f>IF(P459="",0,IF(K459=1,VLOOKUP(P459,'附件一之1-開班數'!$A$7:$V$66,7,FALSE),0))</f>
        <v>0</v>
      </c>
      <c r="AC459" s="10">
        <f>IF(Q459="",0,IF(K459=1,VLOOKUP(Q459,'附件一之1-開班數'!$A$7:$V$66,7,FALSE),0))</f>
        <v>0</v>
      </c>
    </row>
    <row r="460" spans="1:29" x14ac:dyDescent="0.3">
      <c r="A460" s="128" t="str">
        <f t="shared" si="50"/>
        <v/>
      </c>
      <c r="B460" s="14"/>
      <c r="C460" s="14"/>
      <c r="D460" s="14"/>
      <c r="E460" s="14"/>
      <c r="F460" s="166"/>
      <c r="G460" s="173"/>
      <c r="H460" s="14"/>
      <c r="I460" s="14"/>
      <c r="J460" s="14"/>
      <c r="K460" s="166"/>
      <c r="L460" s="175"/>
      <c r="M460" s="171"/>
      <c r="N460" s="92"/>
      <c r="O460" s="92"/>
      <c r="P460" s="92"/>
      <c r="Q460" s="172"/>
      <c r="R460" s="176" t="str">
        <f>IFERROR(IF(COUNTIF(M460:Q460,M460)+COUNTIF(M460:Q460,N460)+COUNTIF(M460:Q460,O460)+COUNTIF(M460:Q460,P460)+COUNTIF(M460:Q460,Q460)-COUNT(M460:Q460)&lt;&gt;0,"學生班級重複",IF(COUNT(M460:Q460)=1,VLOOKUP(M460,'附件一之1-開班數'!$A$7:$B$66,2,0),IF(COUNT(M460:Q460)=2,VLOOKUP(M460,'附件一之1-開班數'!$A$7:$B$66,2,0)&amp;"、"&amp;VLOOKUP(N460,'附件一之1-開班數'!$A$7:$B$66,2,0),IF(COUNT(M460:Q460)=3,VLOOKUP(M460,'附件一之1-開班數'!$A$7:$B$66,2,0)&amp;"、"&amp;VLOOKUP(N460,'附件一之1-開班數'!$A$7:$B$66,2,0)&amp;"、"&amp;VLOOKUP(O460,'附件一之1-開班數'!$A$7:$B$66,2,0),IF(COUNT(M460:Q460)=4,VLOOKUP(M460,'附件一之1-開班數'!$A$7:$B$66,2,0)&amp;"、"&amp;VLOOKUP(N460,'附件一之1-開班數'!$A$7:$B$66,2,0)&amp;"、"&amp;VLOOKUP(O460,'附件一之1-開班數'!$A$7:$B$66,2,0)&amp;"、"&amp;VLOOKUP(P460,'附件一之1-開班數'!$A$7:$B$66,2,0),IF(COUNT(M460:Q460)=5,VLOOKUP(M460,'附件一之1-開班數'!$A$7:$B$66,2,0)&amp;"、"&amp;VLOOKUP(N460,'附件一之1-開班數'!$A$7:$B$66,2,0)&amp;"、"&amp;VLOOKUP(O460,'附件一之1-開班數'!$A$7:$B$66,2,0)&amp;"、"&amp;VLOOKUP(P460,'附件一之1-開班數'!$A$7:$B$66,2,0)&amp;"、"&amp;VLOOKUP(Q460,'附件一之1-開班數'!$A$7:$B$66,2,0),IF(D460="","","學生無班級"))))))),"有班級不存在,或跳格輸入")</f>
        <v/>
      </c>
      <c r="S460" s="10">
        <f t="shared" si="51"/>
        <v>1</v>
      </c>
      <c r="T460" s="10">
        <f t="shared" si="52"/>
        <v>1</v>
      </c>
      <c r="U460" s="10">
        <f t="shared" si="53"/>
        <v>1</v>
      </c>
      <c r="V460" s="10">
        <f t="shared" si="54"/>
        <v>1</v>
      </c>
      <c r="W460" s="10">
        <f t="shared" si="55"/>
        <v>3</v>
      </c>
      <c r="X460" s="10">
        <f t="shared" si="56"/>
        <v>3</v>
      </c>
      <c r="Y460" s="10">
        <f>IF(M460="",0,IF(K460=1,VLOOKUP(M460,'附件一之1-開班數'!$A$7:$V$66,7,FALSE),0))</f>
        <v>0</v>
      </c>
      <c r="Z460" s="10">
        <f>IF(N460="",0,IF(K460=1,VLOOKUP(N460,'附件一之1-開班數'!$A$7:$V$66,7,FALSE),0))</f>
        <v>0</v>
      </c>
      <c r="AA460" s="10">
        <f>IF(O460="",0,IF(K460=1,VLOOKUP(O460,'附件一之1-開班數'!$A$7:$V$66,7,FALSE),0))</f>
        <v>0</v>
      </c>
      <c r="AB460" s="10">
        <f>IF(P460="",0,IF(K460=1,VLOOKUP(P460,'附件一之1-開班數'!$A$7:$V$66,7,FALSE),0))</f>
        <v>0</v>
      </c>
      <c r="AC460" s="10">
        <f>IF(Q460="",0,IF(K460=1,VLOOKUP(Q460,'附件一之1-開班數'!$A$7:$V$66,7,FALSE),0))</f>
        <v>0</v>
      </c>
    </row>
    <row r="461" spans="1:29" x14ac:dyDescent="0.3">
      <c r="A461" s="128" t="str">
        <f t="shared" si="50"/>
        <v/>
      </c>
      <c r="B461" s="14"/>
      <c r="C461" s="14"/>
      <c r="D461" s="14"/>
      <c r="E461" s="14"/>
      <c r="F461" s="166"/>
      <c r="G461" s="173"/>
      <c r="H461" s="14"/>
      <c r="I461" s="14"/>
      <c r="J461" s="14"/>
      <c r="K461" s="166"/>
      <c r="L461" s="175"/>
      <c r="M461" s="171"/>
      <c r="N461" s="92"/>
      <c r="O461" s="92"/>
      <c r="P461" s="92"/>
      <c r="Q461" s="172"/>
      <c r="R461" s="176" t="str">
        <f>IFERROR(IF(COUNTIF(M461:Q461,M461)+COUNTIF(M461:Q461,N461)+COUNTIF(M461:Q461,O461)+COUNTIF(M461:Q461,P461)+COUNTIF(M461:Q461,Q461)-COUNT(M461:Q461)&lt;&gt;0,"學生班級重複",IF(COUNT(M461:Q461)=1,VLOOKUP(M461,'附件一之1-開班數'!$A$7:$B$66,2,0),IF(COUNT(M461:Q461)=2,VLOOKUP(M461,'附件一之1-開班數'!$A$7:$B$66,2,0)&amp;"、"&amp;VLOOKUP(N461,'附件一之1-開班數'!$A$7:$B$66,2,0),IF(COUNT(M461:Q461)=3,VLOOKUP(M461,'附件一之1-開班數'!$A$7:$B$66,2,0)&amp;"、"&amp;VLOOKUP(N461,'附件一之1-開班數'!$A$7:$B$66,2,0)&amp;"、"&amp;VLOOKUP(O461,'附件一之1-開班數'!$A$7:$B$66,2,0),IF(COUNT(M461:Q461)=4,VLOOKUP(M461,'附件一之1-開班數'!$A$7:$B$66,2,0)&amp;"、"&amp;VLOOKUP(N461,'附件一之1-開班數'!$A$7:$B$66,2,0)&amp;"、"&amp;VLOOKUP(O461,'附件一之1-開班數'!$A$7:$B$66,2,0)&amp;"、"&amp;VLOOKUP(P461,'附件一之1-開班數'!$A$7:$B$66,2,0),IF(COUNT(M461:Q461)=5,VLOOKUP(M461,'附件一之1-開班數'!$A$7:$B$66,2,0)&amp;"、"&amp;VLOOKUP(N461,'附件一之1-開班數'!$A$7:$B$66,2,0)&amp;"、"&amp;VLOOKUP(O461,'附件一之1-開班數'!$A$7:$B$66,2,0)&amp;"、"&amp;VLOOKUP(P461,'附件一之1-開班數'!$A$7:$B$66,2,0)&amp;"、"&amp;VLOOKUP(Q461,'附件一之1-開班數'!$A$7:$B$66,2,0),IF(D461="","","學生無班級"))))))),"有班級不存在,或跳格輸入")</f>
        <v/>
      </c>
      <c r="S461" s="10">
        <f t="shared" si="51"/>
        <v>1</v>
      </c>
      <c r="T461" s="10">
        <f t="shared" si="52"/>
        <v>1</v>
      </c>
      <c r="U461" s="10">
        <f t="shared" si="53"/>
        <v>1</v>
      </c>
      <c r="V461" s="10">
        <f t="shared" si="54"/>
        <v>1</v>
      </c>
      <c r="W461" s="10">
        <f t="shared" si="55"/>
        <v>3</v>
      </c>
      <c r="X461" s="10">
        <f t="shared" si="56"/>
        <v>3</v>
      </c>
      <c r="Y461" s="10">
        <f>IF(M461="",0,IF(K461=1,VLOOKUP(M461,'附件一之1-開班數'!$A$7:$V$66,7,FALSE),0))</f>
        <v>0</v>
      </c>
      <c r="Z461" s="10">
        <f>IF(N461="",0,IF(K461=1,VLOOKUP(N461,'附件一之1-開班數'!$A$7:$V$66,7,FALSE),0))</f>
        <v>0</v>
      </c>
      <c r="AA461" s="10">
        <f>IF(O461="",0,IF(K461=1,VLOOKUP(O461,'附件一之1-開班數'!$A$7:$V$66,7,FALSE),0))</f>
        <v>0</v>
      </c>
      <c r="AB461" s="10">
        <f>IF(P461="",0,IF(K461=1,VLOOKUP(P461,'附件一之1-開班數'!$A$7:$V$66,7,FALSE),0))</f>
        <v>0</v>
      </c>
      <c r="AC461" s="10">
        <f>IF(Q461="",0,IF(K461=1,VLOOKUP(Q461,'附件一之1-開班數'!$A$7:$V$66,7,FALSE),0))</f>
        <v>0</v>
      </c>
    </row>
    <row r="462" spans="1:29" x14ac:dyDescent="0.3">
      <c r="A462" s="128" t="str">
        <f t="shared" si="50"/>
        <v/>
      </c>
      <c r="B462" s="14"/>
      <c r="C462" s="14"/>
      <c r="D462" s="14"/>
      <c r="E462" s="14"/>
      <c r="F462" s="166"/>
      <c r="G462" s="173"/>
      <c r="H462" s="14"/>
      <c r="I462" s="14"/>
      <c r="J462" s="14"/>
      <c r="K462" s="166"/>
      <c r="L462" s="175"/>
      <c r="M462" s="171"/>
      <c r="N462" s="92"/>
      <c r="O462" s="92"/>
      <c r="P462" s="92"/>
      <c r="Q462" s="172"/>
      <c r="R462" s="176" t="str">
        <f>IFERROR(IF(COUNTIF(M462:Q462,M462)+COUNTIF(M462:Q462,N462)+COUNTIF(M462:Q462,O462)+COUNTIF(M462:Q462,P462)+COUNTIF(M462:Q462,Q462)-COUNT(M462:Q462)&lt;&gt;0,"學生班級重複",IF(COUNT(M462:Q462)=1,VLOOKUP(M462,'附件一之1-開班數'!$A$7:$B$66,2,0),IF(COUNT(M462:Q462)=2,VLOOKUP(M462,'附件一之1-開班數'!$A$7:$B$66,2,0)&amp;"、"&amp;VLOOKUP(N462,'附件一之1-開班數'!$A$7:$B$66,2,0),IF(COUNT(M462:Q462)=3,VLOOKUP(M462,'附件一之1-開班數'!$A$7:$B$66,2,0)&amp;"、"&amp;VLOOKUP(N462,'附件一之1-開班數'!$A$7:$B$66,2,0)&amp;"、"&amp;VLOOKUP(O462,'附件一之1-開班數'!$A$7:$B$66,2,0),IF(COUNT(M462:Q462)=4,VLOOKUP(M462,'附件一之1-開班數'!$A$7:$B$66,2,0)&amp;"、"&amp;VLOOKUP(N462,'附件一之1-開班數'!$A$7:$B$66,2,0)&amp;"、"&amp;VLOOKUP(O462,'附件一之1-開班數'!$A$7:$B$66,2,0)&amp;"、"&amp;VLOOKUP(P462,'附件一之1-開班數'!$A$7:$B$66,2,0),IF(COUNT(M462:Q462)=5,VLOOKUP(M462,'附件一之1-開班數'!$A$7:$B$66,2,0)&amp;"、"&amp;VLOOKUP(N462,'附件一之1-開班數'!$A$7:$B$66,2,0)&amp;"、"&amp;VLOOKUP(O462,'附件一之1-開班數'!$A$7:$B$66,2,0)&amp;"、"&amp;VLOOKUP(P462,'附件一之1-開班數'!$A$7:$B$66,2,0)&amp;"、"&amp;VLOOKUP(Q462,'附件一之1-開班數'!$A$7:$B$66,2,0),IF(D462="","","學生無班級"))))))),"有班級不存在,或跳格輸入")</f>
        <v/>
      </c>
      <c r="S462" s="10">
        <f t="shared" si="51"/>
        <v>1</v>
      </c>
      <c r="T462" s="10">
        <f t="shared" si="52"/>
        <v>1</v>
      </c>
      <c r="U462" s="10">
        <f t="shared" si="53"/>
        <v>1</v>
      </c>
      <c r="V462" s="10">
        <f t="shared" si="54"/>
        <v>1</v>
      </c>
      <c r="W462" s="10">
        <f t="shared" si="55"/>
        <v>3</v>
      </c>
      <c r="X462" s="10">
        <f t="shared" si="56"/>
        <v>3</v>
      </c>
      <c r="Y462" s="10">
        <f>IF(M462="",0,IF(K462=1,VLOOKUP(M462,'附件一之1-開班數'!$A$7:$V$66,7,FALSE),0))</f>
        <v>0</v>
      </c>
      <c r="Z462" s="10">
        <f>IF(N462="",0,IF(K462=1,VLOOKUP(N462,'附件一之1-開班數'!$A$7:$V$66,7,FALSE),0))</f>
        <v>0</v>
      </c>
      <c r="AA462" s="10">
        <f>IF(O462="",0,IF(K462=1,VLOOKUP(O462,'附件一之1-開班數'!$A$7:$V$66,7,FALSE),0))</f>
        <v>0</v>
      </c>
      <c r="AB462" s="10">
        <f>IF(P462="",0,IF(K462=1,VLOOKUP(P462,'附件一之1-開班數'!$A$7:$V$66,7,FALSE),0))</f>
        <v>0</v>
      </c>
      <c r="AC462" s="10">
        <f>IF(Q462="",0,IF(K462=1,VLOOKUP(Q462,'附件一之1-開班數'!$A$7:$V$66,7,FALSE),0))</f>
        <v>0</v>
      </c>
    </row>
    <row r="463" spans="1:29" x14ac:dyDescent="0.3">
      <c r="A463" s="128" t="str">
        <f t="shared" si="50"/>
        <v/>
      </c>
      <c r="B463" s="14"/>
      <c r="C463" s="14"/>
      <c r="D463" s="14"/>
      <c r="E463" s="14"/>
      <c r="F463" s="166"/>
      <c r="G463" s="173"/>
      <c r="H463" s="14"/>
      <c r="I463" s="14"/>
      <c r="J463" s="14"/>
      <c r="K463" s="166"/>
      <c r="L463" s="175"/>
      <c r="M463" s="171"/>
      <c r="N463" s="92"/>
      <c r="O463" s="92"/>
      <c r="P463" s="92"/>
      <c r="Q463" s="172"/>
      <c r="R463" s="176" t="str">
        <f>IFERROR(IF(COUNTIF(M463:Q463,M463)+COUNTIF(M463:Q463,N463)+COUNTIF(M463:Q463,O463)+COUNTIF(M463:Q463,P463)+COUNTIF(M463:Q463,Q463)-COUNT(M463:Q463)&lt;&gt;0,"學生班級重複",IF(COUNT(M463:Q463)=1,VLOOKUP(M463,'附件一之1-開班數'!$A$7:$B$66,2,0),IF(COUNT(M463:Q463)=2,VLOOKUP(M463,'附件一之1-開班數'!$A$7:$B$66,2,0)&amp;"、"&amp;VLOOKUP(N463,'附件一之1-開班數'!$A$7:$B$66,2,0),IF(COUNT(M463:Q463)=3,VLOOKUP(M463,'附件一之1-開班數'!$A$7:$B$66,2,0)&amp;"、"&amp;VLOOKUP(N463,'附件一之1-開班數'!$A$7:$B$66,2,0)&amp;"、"&amp;VLOOKUP(O463,'附件一之1-開班數'!$A$7:$B$66,2,0),IF(COUNT(M463:Q463)=4,VLOOKUP(M463,'附件一之1-開班數'!$A$7:$B$66,2,0)&amp;"、"&amp;VLOOKUP(N463,'附件一之1-開班數'!$A$7:$B$66,2,0)&amp;"、"&amp;VLOOKUP(O463,'附件一之1-開班數'!$A$7:$B$66,2,0)&amp;"、"&amp;VLOOKUP(P463,'附件一之1-開班數'!$A$7:$B$66,2,0),IF(COUNT(M463:Q463)=5,VLOOKUP(M463,'附件一之1-開班數'!$A$7:$B$66,2,0)&amp;"、"&amp;VLOOKUP(N463,'附件一之1-開班數'!$A$7:$B$66,2,0)&amp;"、"&amp;VLOOKUP(O463,'附件一之1-開班數'!$A$7:$B$66,2,0)&amp;"、"&amp;VLOOKUP(P463,'附件一之1-開班數'!$A$7:$B$66,2,0)&amp;"、"&amp;VLOOKUP(Q463,'附件一之1-開班數'!$A$7:$B$66,2,0),IF(D463="","","學生無班級"))))))),"有班級不存在,或跳格輸入")</f>
        <v/>
      </c>
      <c r="S463" s="10">
        <f t="shared" si="51"/>
        <v>1</v>
      </c>
      <c r="T463" s="10">
        <f t="shared" si="52"/>
        <v>1</v>
      </c>
      <c r="U463" s="10">
        <f t="shared" si="53"/>
        <v>1</v>
      </c>
      <c r="V463" s="10">
        <f t="shared" si="54"/>
        <v>1</v>
      </c>
      <c r="W463" s="10">
        <f t="shared" si="55"/>
        <v>3</v>
      </c>
      <c r="X463" s="10">
        <f t="shared" si="56"/>
        <v>3</v>
      </c>
      <c r="Y463" s="10">
        <f>IF(M463="",0,IF(K463=1,VLOOKUP(M463,'附件一之1-開班數'!$A$7:$V$66,7,FALSE),0))</f>
        <v>0</v>
      </c>
      <c r="Z463" s="10">
        <f>IF(N463="",0,IF(K463=1,VLOOKUP(N463,'附件一之1-開班數'!$A$7:$V$66,7,FALSE),0))</f>
        <v>0</v>
      </c>
      <c r="AA463" s="10">
        <f>IF(O463="",0,IF(K463=1,VLOOKUP(O463,'附件一之1-開班數'!$A$7:$V$66,7,FALSE),0))</f>
        <v>0</v>
      </c>
      <c r="AB463" s="10">
        <f>IF(P463="",0,IF(K463=1,VLOOKUP(P463,'附件一之1-開班數'!$A$7:$V$66,7,FALSE),0))</f>
        <v>0</v>
      </c>
      <c r="AC463" s="10">
        <f>IF(Q463="",0,IF(K463=1,VLOOKUP(Q463,'附件一之1-開班數'!$A$7:$V$66,7,FALSE),0))</f>
        <v>0</v>
      </c>
    </row>
    <row r="464" spans="1:29" x14ac:dyDescent="0.3">
      <c r="A464" s="128" t="str">
        <f t="shared" si="50"/>
        <v/>
      </c>
      <c r="B464" s="14"/>
      <c r="C464" s="14"/>
      <c r="D464" s="14"/>
      <c r="E464" s="14"/>
      <c r="F464" s="166"/>
      <c r="G464" s="173"/>
      <c r="H464" s="14"/>
      <c r="I464" s="14"/>
      <c r="J464" s="14"/>
      <c r="K464" s="166"/>
      <c r="L464" s="175"/>
      <c r="M464" s="171"/>
      <c r="N464" s="92"/>
      <c r="O464" s="92"/>
      <c r="P464" s="92"/>
      <c r="Q464" s="172"/>
      <c r="R464" s="176" t="str">
        <f>IFERROR(IF(COUNTIF(M464:Q464,M464)+COUNTIF(M464:Q464,N464)+COUNTIF(M464:Q464,O464)+COUNTIF(M464:Q464,P464)+COUNTIF(M464:Q464,Q464)-COUNT(M464:Q464)&lt;&gt;0,"學生班級重複",IF(COUNT(M464:Q464)=1,VLOOKUP(M464,'附件一之1-開班數'!$A$7:$B$66,2,0),IF(COUNT(M464:Q464)=2,VLOOKUP(M464,'附件一之1-開班數'!$A$7:$B$66,2,0)&amp;"、"&amp;VLOOKUP(N464,'附件一之1-開班數'!$A$7:$B$66,2,0),IF(COUNT(M464:Q464)=3,VLOOKUP(M464,'附件一之1-開班數'!$A$7:$B$66,2,0)&amp;"、"&amp;VLOOKUP(N464,'附件一之1-開班數'!$A$7:$B$66,2,0)&amp;"、"&amp;VLOOKUP(O464,'附件一之1-開班數'!$A$7:$B$66,2,0),IF(COUNT(M464:Q464)=4,VLOOKUP(M464,'附件一之1-開班數'!$A$7:$B$66,2,0)&amp;"、"&amp;VLOOKUP(N464,'附件一之1-開班數'!$A$7:$B$66,2,0)&amp;"、"&amp;VLOOKUP(O464,'附件一之1-開班數'!$A$7:$B$66,2,0)&amp;"、"&amp;VLOOKUP(P464,'附件一之1-開班數'!$A$7:$B$66,2,0),IF(COUNT(M464:Q464)=5,VLOOKUP(M464,'附件一之1-開班數'!$A$7:$B$66,2,0)&amp;"、"&amp;VLOOKUP(N464,'附件一之1-開班數'!$A$7:$B$66,2,0)&amp;"、"&amp;VLOOKUP(O464,'附件一之1-開班數'!$A$7:$B$66,2,0)&amp;"、"&amp;VLOOKUP(P464,'附件一之1-開班數'!$A$7:$B$66,2,0)&amp;"、"&amp;VLOOKUP(Q464,'附件一之1-開班數'!$A$7:$B$66,2,0),IF(D464="","","學生無班級"))))))),"有班級不存在,或跳格輸入")</f>
        <v/>
      </c>
      <c r="S464" s="10">
        <f t="shared" si="51"/>
        <v>1</v>
      </c>
      <c r="T464" s="10">
        <f t="shared" si="52"/>
        <v>1</v>
      </c>
      <c r="U464" s="10">
        <f t="shared" si="53"/>
        <v>1</v>
      </c>
      <c r="V464" s="10">
        <f t="shared" si="54"/>
        <v>1</v>
      </c>
      <c r="W464" s="10">
        <f t="shared" si="55"/>
        <v>3</v>
      </c>
      <c r="X464" s="10">
        <f t="shared" si="56"/>
        <v>3</v>
      </c>
      <c r="Y464" s="10">
        <f>IF(M464="",0,IF(K464=1,VLOOKUP(M464,'附件一之1-開班數'!$A$7:$V$66,7,FALSE),0))</f>
        <v>0</v>
      </c>
      <c r="Z464" s="10">
        <f>IF(N464="",0,IF(K464=1,VLOOKUP(N464,'附件一之1-開班數'!$A$7:$V$66,7,FALSE),0))</f>
        <v>0</v>
      </c>
      <c r="AA464" s="10">
        <f>IF(O464="",0,IF(K464=1,VLOOKUP(O464,'附件一之1-開班數'!$A$7:$V$66,7,FALSE),0))</f>
        <v>0</v>
      </c>
      <c r="AB464" s="10">
        <f>IF(P464="",0,IF(K464=1,VLOOKUP(P464,'附件一之1-開班數'!$A$7:$V$66,7,FALSE),0))</f>
        <v>0</v>
      </c>
      <c r="AC464" s="10">
        <f>IF(Q464="",0,IF(K464=1,VLOOKUP(Q464,'附件一之1-開班數'!$A$7:$V$66,7,FALSE),0))</f>
        <v>0</v>
      </c>
    </row>
    <row r="465" spans="1:29" x14ac:dyDescent="0.3">
      <c r="A465" s="128" t="str">
        <f t="shared" si="50"/>
        <v/>
      </c>
      <c r="B465" s="14"/>
      <c r="C465" s="14"/>
      <c r="D465" s="14"/>
      <c r="E465" s="14"/>
      <c r="F465" s="166"/>
      <c r="G465" s="173"/>
      <c r="H465" s="14"/>
      <c r="I465" s="14"/>
      <c r="J465" s="14"/>
      <c r="K465" s="166"/>
      <c r="L465" s="175"/>
      <c r="M465" s="171"/>
      <c r="N465" s="92"/>
      <c r="O465" s="92"/>
      <c r="P465" s="92"/>
      <c r="Q465" s="172"/>
      <c r="R465" s="176" t="str">
        <f>IFERROR(IF(COUNTIF(M465:Q465,M465)+COUNTIF(M465:Q465,N465)+COUNTIF(M465:Q465,O465)+COUNTIF(M465:Q465,P465)+COUNTIF(M465:Q465,Q465)-COUNT(M465:Q465)&lt;&gt;0,"學生班級重複",IF(COUNT(M465:Q465)=1,VLOOKUP(M465,'附件一之1-開班數'!$A$7:$B$66,2,0),IF(COUNT(M465:Q465)=2,VLOOKUP(M465,'附件一之1-開班數'!$A$7:$B$66,2,0)&amp;"、"&amp;VLOOKUP(N465,'附件一之1-開班數'!$A$7:$B$66,2,0),IF(COUNT(M465:Q465)=3,VLOOKUP(M465,'附件一之1-開班數'!$A$7:$B$66,2,0)&amp;"、"&amp;VLOOKUP(N465,'附件一之1-開班數'!$A$7:$B$66,2,0)&amp;"、"&amp;VLOOKUP(O465,'附件一之1-開班數'!$A$7:$B$66,2,0),IF(COUNT(M465:Q465)=4,VLOOKUP(M465,'附件一之1-開班數'!$A$7:$B$66,2,0)&amp;"、"&amp;VLOOKUP(N465,'附件一之1-開班數'!$A$7:$B$66,2,0)&amp;"、"&amp;VLOOKUP(O465,'附件一之1-開班數'!$A$7:$B$66,2,0)&amp;"、"&amp;VLOOKUP(P465,'附件一之1-開班數'!$A$7:$B$66,2,0),IF(COUNT(M465:Q465)=5,VLOOKUP(M465,'附件一之1-開班數'!$A$7:$B$66,2,0)&amp;"、"&amp;VLOOKUP(N465,'附件一之1-開班數'!$A$7:$B$66,2,0)&amp;"、"&amp;VLOOKUP(O465,'附件一之1-開班數'!$A$7:$B$66,2,0)&amp;"、"&amp;VLOOKUP(P465,'附件一之1-開班數'!$A$7:$B$66,2,0)&amp;"、"&amp;VLOOKUP(Q465,'附件一之1-開班數'!$A$7:$B$66,2,0),IF(D465="","","學生無班級"))))))),"有班級不存在,或跳格輸入")</f>
        <v/>
      </c>
      <c r="S465" s="10">
        <f t="shared" si="51"/>
        <v>1</v>
      </c>
      <c r="T465" s="10">
        <f t="shared" si="52"/>
        <v>1</v>
      </c>
      <c r="U465" s="10">
        <f t="shared" si="53"/>
        <v>1</v>
      </c>
      <c r="V465" s="10">
        <f t="shared" si="54"/>
        <v>1</v>
      </c>
      <c r="W465" s="10">
        <f t="shared" si="55"/>
        <v>3</v>
      </c>
      <c r="X465" s="10">
        <f t="shared" si="56"/>
        <v>3</v>
      </c>
      <c r="Y465" s="10">
        <f>IF(M465="",0,IF(K465=1,VLOOKUP(M465,'附件一之1-開班數'!$A$7:$V$66,7,FALSE),0))</f>
        <v>0</v>
      </c>
      <c r="Z465" s="10">
        <f>IF(N465="",0,IF(K465=1,VLOOKUP(N465,'附件一之1-開班數'!$A$7:$V$66,7,FALSE),0))</f>
        <v>0</v>
      </c>
      <c r="AA465" s="10">
        <f>IF(O465="",0,IF(K465=1,VLOOKUP(O465,'附件一之1-開班數'!$A$7:$V$66,7,FALSE),0))</f>
        <v>0</v>
      </c>
      <c r="AB465" s="10">
        <f>IF(P465="",0,IF(K465=1,VLOOKUP(P465,'附件一之1-開班數'!$A$7:$V$66,7,FALSE),0))</f>
        <v>0</v>
      </c>
      <c r="AC465" s="10">
        <f>IF(Q465="",0,IF(K465=1,VLOOKUP(Q465,'附件一之1-開班數'!$A$7:$V$66,7,FALSE),0))</f>
        <v>0</v>
      </c>
    </row>
    <row r="466" spans="1:29" x14ac:dyDescent="0.3">
      <c r="A466" s="128" t="str">
        <f t="shared" si="50"/>
        <v/>
      </c>
      <c r="B466" s="14"/>
      <c r="C466" s="14"/>
      <c r="D466" s="14"/>
      <c r="E466" s="14"/>
      <c r="F466" s="166"/>
      <c r="G466" s="173"/>
      <c r="H466" s="14"/>
      <c r="I466" s="14"/>
      <c r="J466" s="14"/>
      <c r="K466" s="166"/>
      <c r="L466" s="175"/>
      <c r="M466" s="171"/>
      <c r="N466" s="92"/>
      <c r="O466" s="92"/>
      <c r="P466" s="92"/>
      <c r="Q466" s="172"/>
      <c r="R466" s="176" t="str">
        <f>IFERROR(IF(COUNTIF(M466:Q466,M466)+COUNTIF(M466:Q466,N466)+COUNTIF(M466:Q466,O466)+COUNTIF(M466:Q466,P466)+COUNTIF(M466:Q466,Q466)-COUNT(M466:Q466)&lt;&gt;0,"學生班級重複",IF(COUNT(M466:Q466)=1,VLOOKUP(M466,'附件一之1-開班數'!$A$7:$B$66,2,0),IF(COUNT(M466:Q466)=2,VLOOKUP(M466,'附件一之1-開班數'!$A$7:$B$66,2,0)&amp;"、"&amp;VLOOKUP(N466,'附件一之1-開班數'!$A$7:$B$66,2,0),IF(COUNT(M466:Q466)=3,VLOOKUP(M466,'附件一之1-開班數'!$A$7:$B$66,2,0)&amp;"、"&amp;VLOOKUP(N466,'附件一之1-開班數'!$A$7:$B$66,2,0)&amp;"、"&amp;VLOOKUP(O466,'附件一之1-開班數'!$A$7:$B$66,2,0),IF(COUNT(M466:Q466)=4,VLOOKUP(M466,'附件一之1-開班數'!$A$7:$B$66,2,0)&amp;"、"&amp;VLOOKUP(N466,'附件一之1-開班數'!$A$7:$B$66,2,0)&amp;"、"&amp;VLOOKUP(O466,'附件一之1-開班數'!$A$7:$B$66,2,0)&amp;"、"&amp;VLOOKUP(P466,'附件一之1-開班數'!$A$7:$B$66,2,0),IF(COUNT(M466:Q466)=5,VLOOKUP(M466,'附件一之1-開班數'!$A$7:$B$66,2,0)&amp;"、"&amp;VLOOKUP(N466,'附件一之1-開班數'!$A$7:$B$66,2,0)&amp;"、"&amp;VLOOKUP(O466,'附件一之1-開班數'!$A$7:$B$66,2,0)&amp;"、"&amp;VLOOKUP(P466,'附件一之1-開班數'!$A$7:$B$66,2,0)&amp;"、"&amp;VLOOKUP(Q466,'附件一之1-開班數'!$A$7:$B$66,2,0),IF(D466="","","學生無班級"))))))),"有班級不存在,或跳格輸入")</f>
        <v/>
      </c>
      <c r="S466" s="10">
        <f t="shared" si="51"/>
        <v>1</v>
      </c>
      <c r="T466" s="10">
        <f t="shared" si="52"/>
        <v>1</v>
      </c>
      <c r="U466" s="10">
        <f t="shared" si="53"/>
        <v>1</v>
      </c>
      <c r="V466" s="10">
        <f t="shared" si="54"/>
        <v>1</v>
      </c>
      <c r="W466" s="10">
        <f t="shared" si="55"/>
        <v>3</v>
      </c>
      <c r="X466" s="10">
        <f t="shared" si="56"/>
        <v>3</v>
      </c>
      <c r="Y466" s="10">
        <f>IF(M466="",0,IF(K466=1,VLOOKUP(M466,'附件一之1-開班數'!$A$7:$V$66,7,FALSE),0))</f>
        <v>0</v>
      </c>
      <c r="Z466" s="10">
        <f>IF(N466="",0,IF(K466=1,VLOOKUP(N466,'附件一之1-開班數'!$A$7:$V$66,7,FALSE),0))</f>
        <v>0</v>
      </c>
      <c r="AA466" s="10">
        <f>IF(O466="",0,IF(K466=1,VLOOKUP(O466,'附件一之1-開班數'!$A$7:$V$66,7,FALSE),0))</f>
        <v>0</v>
      </c>
      <c r="AB466" s="10">
        <f>IF(P466="",0,IF(K466=1,VLOOKUP(P466,'附件一之1-開班數'!$A$7:$V$66,7,FALSE),0))</f>
        <v>0</v>
      </c>
      <c r="AC466" s="10">
        <f>IF(Q466="",0,IF(K466=1,VLOOKUP(Q466,'附件一之1-開班數'!$A$7:$V$66,7,FALSE),0))</f>
        <v>0</v>
      </c>
    </row>
    <row r="467" spans="1:29" x14ac:dyDescent="0.3">
      <c r="A467" s="128" t="str">
        <f t="shared" si="50"/>
        <v/>
      </c>
      <c r="B467" s="14"/>
      <c r="C467" s="14"/>
      <c r="D467" s="14"/>
      <c r="E467" s="14"/>
      <c r="F467" s="166"/>
      <c r="G467" s="173"/>
      <c r="H467" s="14"/>
      <c r="I467" s="14"/>
      <c r="J467" s="14"/>
      <c r="K467" s="166"/>
      <c r="L467" s="175"/>
      <c r="M467" s="171"/>
      <c r="N467" s="92"/>
      <c r="O467" s="92"/>
      <c r="P467" s="92"/>
      <c r="Q467" s="172"/>
      <c r="R467" s="176" t="str">
        <f>IFERROR(IF(COUNTIF(M467:Q467,M467)+COUNTIF(M467:Q467,N467)+COUNTIF(M467:Q467,O467)+COUNTIF(M467:Q467,P467)+COUNTIF(M467:Q467,Q467)-COUNT(M467:Q467)&lt;&gt;0,"學生班級重複",IF(COUNT(M467:Q467)=1,VLOOKUP(M467,'附件一之1-開班數'!$A$7:$B$66,2,0),IF(COUNT(M467:Q467)=2,VLOOKUP(M467,'附件一之1-開班數'!$A$7:$B$66,2,0)&amp;"、"&amp;VLOOKUP(N467,'附件一之1-開班數'!$A$7:$B$66,2,0),IF(COUNT(M467:Q467)=3,VLOOKUP(M467,'附件一之1-開班數'!$A$7:$B$66,2,0)&amp;"、"&amp;VLOOKUP(N467,'附件一之1-開班數'!$A$7:$B$66,2,0)&amp;"、"&amp;VLOOKUP(O467,'附件一之1-開班數'!$A$7:$B$66,2,0),IF(COUNT(M467:Q467)=4,VLOOKUP(M467,'附件一之1-開班數'!$A$7:$B$66,2,0)&amp;"、"&amp;VLOOKUP(N467,'附件一之1-開班數'!$A$7:$B$66,2,0)&amp;"、"&amp;VLOOKUP(O467,'附件一之1-開班數'!$A$7:$B$66,2,0)&amp;"、"&amp;VLOOKUP(P467,'附件一之1-開班數'!$A$7:$B$66,2,0),IF(COUNT(M467:Q467)=5,VLOOKUP(M467,'附件一之1-開班數'!$A$7:$B$66,2,0)&amp;"、"&amp;VLOOKUP(N467,'附件一之1-開班數'!$A$7:$B$66,2,0)&amp;"、"&amp;VLOOKUP(O467,'附件一之1-開班數'!$A$7:$B$66,2,0)&amp;"、"&amp;VLOOKUP(P467,'附件一之1-開班數'!$A$7:$B$66,2,0)&amp;"、"&amp;VLOOKUP(Q467,'附件一之1-開班數'!$A$7:$B$66,2,0),IF(D467="","","學生無班級"))))))),"有班級不存在,或跳格輸入")</f>
        <v/>
      </c>
      <c r="S467" s="10">
        <f t="shared" si="51"/>
        <v>1</v>
      </c>
      <c r="T467" s="10">
        <f t="shared" si="52"/>
        <v>1</v>
      </c>
      <c r="U467" s="10">
        <f t="shared" si="53"/>
        <v>1</v>
      </c>
      <c r="V467" s="10">
        <f t="shared" si="54"/>
        <v>1</v>
      </c>
      <c r="W467" s="10">
        <f t="shared" si="55"/>
        <v>3</v>
      </c>
      <c r="X467" s="10">
        <f t="shared" si="56"/>
        <v>3</v>
      </c>
      <c r="Y467" s="10">
        <f>IF(M467="",0,IF(K467=1,VLOOKUP(M467,'附件一之1-開班數'!$A$7:$V$66,7,FALSE),0))</f>
        <v>0</v>
      </c>
      <c r="Z467" s="10">
        <f>IF(N467="",0,IF(K467=1,VLOOKUP(N467,'附件一之1-開班數'!$A$7:$V$66,7,FALSE),0))</f>
        <v>0</v>
      </c>
      <c r="AA467" s="10">
        <f>IF(O467="",0,IF(K467=1,VLOOKUP(O467,'附件一之1-開班數'!$A$7:$V$66,7,FALSE),0))</f>
        <v>0</v>
      </c>
      <c r="AB467" s="10">
        <f>IF(P467="",0,IF(K467=1,VLOOKUP(P467,'附件一之1-開班數'!$A$7:$V$66,7,FALSE),0))</f>
        <v>0</v>
      </c>
      <c r="AC467" s="10">
        <f>IF(Q467="",0,IF(K467=1,VLOOKUP(Q467,'附件一之1-開班數'!$A$7:$V$66,7,FALSE),0))</f>
        <v>0</v>
      </c>
    </row>
    <row r="468" spans="1:29" x14ac:dyDescent="0.3">
      <c r="A468" s="128" t="str">
        <f t="shared" si="50"/>
        <v/>
      </c>
      <c r="B468" s="14"/>
      <c r="C468" s="14"/>
      <c r="D468" s="14"/>
      <c r="E468" s="14"/>
      <c r="F468" s="166"/>
      <c r="G468" s="173"/>
      <c r="H468" s="14"/>
      <c r="I468" s="14"/>
      <c r="J468" s="14"/>
      <c r="K468" s="166"/>
      <c r="L468" s="175"/>
      <c r="M468" s="171"/>
      <c r="N468" s="92"/>
      <c r="O468" s="92"/>
      <c r="P468" s="92"/>
      <c r="Q468" s="172"/>
      <c r="R468" s="176" t="str">
        <f>IFERROR(IF(COUNTIF(M468:Q468,M468)+COUNTIF(M468:Q468,N468)+COUNTIF(M468:Q468,O468)+COUNTIF(M468:Q468,P468)+COUNTIF(M468:Q468,Q468)-COUNT(M468:Q468)&lt;&gt;0,"學生班級重複",IF(COUNT(M468:Q468)=1,VLOOKUP(M468,'附件一之1-開班數'!$A$7:$B$66,2,0),IF(COUNT(M468:Q468)=2,VLOOKUP(M468,'附件一之1-開班數'!$A$7:$B$66,2,0)&amp;"、"&amp;VLOOKUP(N468,'附件一之1-開班數'!$A$7:$B$66,2,0),IF(COUNT(M468:Q468)=3,VLOOKUP(M468,'附件一之1-開班數'!$A$7:$B$66,2,0)&amp;"、"&amp;VLOOKUP(N468,'附件一之1-開班數'!$A$7:$B$66,2,0)&amp;"、"&amp;VLOOKUP(O468,'附件一之1-開班數'!$A$7:$B$66,2,0),IF(COUNT(M468:Q468)=4,VLOOKUP(M468,'附件一之1-開班數'!$A$7:$B$66,2,0)&amp;"、"&amp;VLOOKUP(N468,'附件一之1-開班數'!$A$7:$B$66,2,0)&amp;"、"&amp;VLOOKUP(O468,'附件一之1-開班數'!$A$7:$B$66,2,0)&amp;"、"&amp;VLOOKUP(P468,'附件一之1-開班數'!$A$7:$B$66,2,0),IF(COUNT(M468:Q468)=5,VLOOKUP(M468,'附件一之1-開班數'!$A$7:$B$66,2,0)&amp;"、"&amp;VLOOKUP(N468,'附件一之1-開班數'!$A$7:$B$66,2,0)&amp;"、"&amp;VLOOKUP(O468,'附件一之1-開班數'!$A$7:$B$66,2,0)&amp;"、"&amp;VLOOKUP(P468,'附件一之1-開班數'!$A$7:$B$66,2,0)&amp;"、"&amp;VLOOKUP(Q468,'附件一之1-開班數'!$A$7:$B$66,2,0),IF(D468="","","學生無班級"))))))),"有班級不存在,或跳格輸入")</f>
        <v/>
      </c>
      <c r="S468" s="10">
        <f t="shared" si="51"/>
        <v>1</v>
      </c>
      <c r="T468" s="10">
        <f t="shared" si="52"/>
        <v>1</v>
      </c>
      <c r="U468" s="10">
        <f t="shared" si="53"/>
        <v>1</v>
      </c>
      <c r="V468" s="10">
        <f t="shared" si="54"/>
        <v>1</v>
      </c>
      <c r="W468" s="10">
        <f t="shared" si="55"/>
        <v>3</v>
      </c>
      <c r="X468" s="10">
        <f t="shared" si="56"/>
        <v>3</v>
      </c>
      <c r="Y468" s="10">
        <f>IF(M468="",0,IF(K468=1,VLOOKUP(M468,'附件一之1-開班數'!$A$7:$V$66,7,FALSE),0))</f>
        <v>0</v>
      </c>
      <c r="Z468" s="10">
        <f>IF(N468="",0,IF(K468=1,VLOOKUP(N468,'附件一之1-開班數'!$A$7:$V$66,7,FALSE),0))</f>
        <v>0</v>
      </c>
      <c r="AA468" s="10">
        <f>IF(O468="",0,IF(K468=1,VLOOKUP(O468,'附件一之1-開班數'!$A$7:$V$66,7,FALSE),0))</f>
        <v>0</v>
      </c>
      <c r="AB468" s="10">
        <f>IF(P468="",0,IF(K468=1,VLOOKUP(P468,'附件一之1-開班數'!$A$7:$V$66,7,FALSE),0))</f>
        <v>0</v>
      </c>
      <c r="AC468" s="10">
        <f>IF(Q468="",0,IF(K468=1,VLOOKUP(Q468,'附件一之1-開班數'!$A$7:$V$66,7,FALSE),0))</f>
        <v>0</v>
      </c>
    </row>
    <row r="469" spans="1:29" x14ac:dyDescent="0.3">
      <c r="A469" s="128" t="str">
        <f t="shared" si="50"/>
        <v/>
      </c>
      <c r="B469" s="14"/>
      <c r="C469" s="14"/>
      <c r="D469" s="14"/>
      <c r="E469" s="14"/>
      <c r="F469" s="166"/>
      <c r="G469" s="173"/>
      <c r="H469" s="14"/>
      <c r="I469" s="14"/>
      <c r="J469" s="14"/>
      <c r="K469" s="166"/>
      <c r="L469" s="175"/>
      <c r="M469" s="171"/>
      <c r="N469" s="92"/>
      <c r="O469" s="92"/>
      <c r="P469" s="92"/>
      <c r="Q469" s="172"/>
      <c r="R469" s="176" t="str">
        <f>IFERROR(IF(COUNTIF(M469:Q469,M469)+COUNTIF(M469:Q469,N469)+COUNTIF(M469:Q469,O469)+COUNTIF(M469:Q469,P469)+COUNTIF(M469:Q469,Q469)-COUNT(M469:Q469)&lt;&gt;0,"學生班級重複",IF(COUNT(M469:Q469)=1,VLOOKUP(M469,'附件一之1-開班數'!$A$7:$B$66,2,0),IF(COUNT(M469:Q469)=2,VLOOKUP(M469,'附件一之1-開班數'!$A$7:$B$66,2,0)&amp;"、"&amp;VLOOKUP(N469,'附件一之1-開班數'!$A$7:$B$66,2,0),IF(COUNT(M469:Q469)=3,VLOOKUP(M469,'附件一之1-開班數'!$A$7:$B$66,2,0)&amp;"、"&amp;VLOOKUP(N469,'附件一之1-開班數'!$A$7:$B$66,2,0)&amp;"、"&amp;VLOOKUP(O469,'附件一之1-開班數'!$A$7:$B$66,2,0),IF(COUNT(M469:Q469)=4,VLOOKUP(M469,'附件一之1-開班數'!$A$7:$B$66,2,0)&amp;"、"&amp;VLOOKUP(N469,'附件一之1-開班數'!$A$7:$B$66,2,0)&amp;"、"&amp;VLOOKUP(O469,'附件一之1-開班數'!$A$7:$B$66,2,0)&amp;"、"&amp;VLOOKUP(P469,'附件一之1-開班數'!$A$7:$B$66,2,0),IF(COUNT(M469:Q469)=5,VLOOKUP(M469,'附件一之1-開班數'!$A$7:$B$66,2,0)&amp;"、"&amp;VLOOKUP(N469,'附件一之1-開班數'!$A$7:$B$66,2,0)&amp;"、"&amp;VLOOKUP(O469,'附件一之1-開班數'!$A$7:$B$66,2,0)&amp;"、"&amp;VLOOKUP(P469,'附件一之1-開班數'!$A$7:$B$66,2,0)&amp;"、"&amp;VLOOKUP(Q469,'附件一之1-開班數'!$A$7:$B$66,2,0),IF(D469="","","學生無班級"))))))),"有班級不存在,或跳格輸入")</f>
        <v/>
      </c>
      <c r="S469" s="10">
        <f t="shared" si="51"/>
        <v>1</v>
      </c>
      <c r="T469" s="10">
        <f t="shared" si="52"/>
        <v>1</v>
      </c>
      <c r="U469" s="10">
        <f t="shared" si="53"/>
        <v>1</v>
      </c>
      <c r="V469" s="10">
        <f t="shared" si="54"/>
        <v>1</v>
      </c>
      <c r="W469" s="10">
        <f t="shared" si="55"/>
        <v>3</v>
      </c>
      <c r="X469" s="10">
        <f t="shared" si="56"/>
        <v>3</v>
      </c>
      <c r="Y469" s="10">
        <f>IF(M469="",0,IF(K469=1,VLOOKUP(M469,'附件一之1-開班數'!$A$7:$V$66,7,FALSE),0))</f>
        <v>0</v>
      </c>
      <c r="Z469" s="10">
        <f>IF(N469="",0,IF(K469=1,VLOOKUP(N469,'附件一之1-開班數'!$A$7:$V$66,7,FALSE),0))</f>
        <v>0</v>
      </c>
      <c r="AA469" s="10">
        <f>IF(O469="",0,IF(K469=1,VLOOKUP(O469,'附件一之1-開班數'!$A$7:$V$66,7,FALSE),0))</f>
        <v>0</v>
      </c>
      <c r="AB469" s="10">
        <f>IF(P469="",0,IF(K469=1,VLOOKUP(P469,'附件一之1-開班數'!$A$7:$V$66,7,FALSE),0))</f>
        <v>0</v>
      </c>
      <c r="AC469" s="10">
        <f>IF(Q469="",0,IF(K469=1,VLOOKUP(Q469,'附件一之1-開班數'!$A$7:$V$66,7,FALSE),0))</f>
        <v>0</v>
      </c>
    </row>
    <row r="470" spans="1:29" x14ac:dyDescent="0.3">
      <c r="A470" s="128" t="str">
        <f t="shared" si="50"/>
        <v/>
      </c>
      <c r="B470" s="14"/>
      <c r="C470" s="14"/>
      <c r="D470" s="14"/>
      <c r="E470" s="14"/>
      <c r="F470" s="166"/>
      <c r="G470" s="173"/>
      <c r="H470" s="14"/>
      <c r="I470" s="14"/>
      <c r="J470" s="14"/>
      <c r="K470" s="166"/>
      <c r="L470" s="175"/>
      <c r="M470" s="171"/>
      <c r="N470" s="92"/>
      <c r="O470" s="92"/>
      <c r="P470" s="92"/>
      <c r="Q470" s="172"/>
      <c r="R470" s="176" t="str">
        <f>IFERROR(IF(COUNTIF(M470:Q470,M470)+COUNTIF(M470:Q470,N470)+COUNTIF(M470:Q470,O470)+COUNTIF(M470:Q470,P470)+COUNTIF(M470:Q470,Q470)-COUNT(M470:Q470)&lt;&gt;0,"學生班級重複",IF(COUNT(M470:Q470)=1,VLOOKUP(M470,'附件一之1-開班數'!$A$7:$B$66,2,0),IF(COUNT(M470:Q470)=2,VLOOKUP(M470,'附件一之1-開班數'!$A$7:$B$66,2,0)&amp;"、"&amp;VLOOKUP(N470,'附件一之1-開班數'!$A$7:$B$66,2,0),IF(COUNT(M470:Q470)=3,VLOOKUP(M470,'附件一之1-開班數'!$A$7:$B$66,2,0)&amp;"、"&amp;VLOOKUP(N470,'附件一之1-開班數'!$A$7:$B$66,2,0)&amp;"、"&amp;VLOOKUP(O470,'附件一之1-開班數'!$A$7:$B$66,2,0),IF(COUNT(M470:Q470)=4,VLOOKUP(M470,'附件一之1-開班數'!$A$7:$B$66,2,0)&amp;"、"&amp;VLOOKUP(N470,'附件一之1-開班數'!$A$7:$B$66,2,0)&amp;"、"&amp;VLOOKUP(O470,'附件一之1-開班數'!$A$7:$B$66,2,0)&amp;"、"&amp;VLOOKUP(P470,'附件一之1-開班數'!$A$7:$B$66,2,0),IF(COUNT(M470:Q470)=5,VLOOKUP(M470,'附件一之1-開班數'!$A$7:$B$66,2,0)&amp;"、"&amp;VLOOKUP(N470,'附件一之1-開班數'!$A$7:$B$66,2,0)&amp;"、"&amp;VLOOKUP(O470,'附件一之1-開班數'!$A$7:$B$66,2,0)&amp;"、"&amp;VLOOKUP(P470,'附件一之1-開班數'!$A$7:$B$66,2,0)&amp;"、"&amp;VLOOKUP(Q470,'附件一之1-開班數'!$A$7:$B$66,2,0),IF(D470="","","學生無班級"))))))),"有班級不存在,或跳格輸入")</f>
        <v/>
      </c>
      <c r="S470" s="10">
        <f t="shared" si="51"/>
        <v>1</v>
      </c>
      <c r="T470" s="10">
        <f t="shared" si="52"/>
        <v>1</v>
      </c>
      <c r="U470" s="10">
        <f t="shared" si="53"/>
        <v>1</v>
      </c>
      <c r="V470" s="10">
        <f t="shared" si="54"/>
        <v>1</v>
      </c>
      <c r="W470" s="10">
        <f t="shared" si="55"/>
        <v>3</v>
      </c>
      <c r="X470" s="10">
        <f t="shared" si="56"/>
        <v>3</v>
      </c>
      <c r="Y470" s="10">
        <f>IF(M470="",0,IF(K470=1,VLOOKUP(M470,'附件一之1-開班數'!$A$7:$V$66,7,FALSE),0))</f>
        <v>0</v>
      </c>
      <c r="Z470" s="10">
        <f>IF(N470="",0,IF(K470=1,VLOOKUP(N470,'附件一之1-開班數'!$A$7:$V$66,7,FALSE),0))</f>
        <v>0</v>
      </c>
      <c r="AA470" s="10">
        <f>IF(O470="",0,IF(K470=1,VLOOKUP(O470,'附件一之1-開班數'!$A$7:$V$66,7,FALSE),0))</f>
        <v>0</v>
      </c>
      <c r="AB470" s="10">
        <f>IF(P470="",0,IF(K470=1,VLOOKUP(P470,'附件一之1-開班數'!$A$7:$V$66,7,FALSE),0))</f>
        <v>0</v>
      </c>
      <c r="AC470" s="10">
        <f>IF(Q470="",0,IF(K470=1,VLOOKUP(Q470,'附件一之1-開班數'!$A$7:$V$66,7,FALSE),0))</f>
        <v>0</v>
      </c>
    </row>
    <row r="471" spans="1:29" x14ac:dyDescent="0.3">
      <c r="A471" s="128" t="str">
        <f t="shared" si="50"/>
        <v/>
      </c>
      <c r="B471" s="14"/>
      <c r="C471" s="14"/>
      <c r="D471" s="14"/>
      <c r="E471" s="14"/>
      <c r="F471" s="166"/>
      <c r="G471" s="173"/>
      <c r="H471" s="14"/>
      <c r="I471" s="14"/>
      <c r="J471" s="14"/>
      <c r="K471" s="166"/>
      <c r="L471" s="175"/>
      <c r="M471" s="171"/>
      <c r="N471" s="92"/>
      <c r="O471" s="92"/>
      <c r="P471" s="92"/>
      <c r="Q471" s="172"/>
      <c r="R471" s="176" t="str">
        <f>IFERROR(IF(COUNTIF(M471:Q471,M471)+COUNTIF(M471:Q471,N471)+COUNTIF(M471:Q471,O471)+COUNTIF(M471:Q471,P471)+COUNTIF(M471:Q471,Q471)-COUNT(M471:Q471)&lt;&gt;0,"學生班級重複",IF(COUNT(M471:Q471)=1,VLOOKUP(M471,'附件一之1-開班數'!$A$7:$B$66,2,0),IF(COUNT(M471:Q471)=2,VLOOKUP(M471,'附件一之1-開班數'!$A$7:$B$66,2,0)&amp;"、"&amp;VLOOKUP(N471,'附件一之1-開班數'!$A$7:$B$66,2,0),IF(COUNT(M471:Q471)=3,VLOOKUP(M471,'附件一之1-開班數'!$A$7:$B$66,2,0)&amp;"、"&amp;VLOOKUP(N471,'附件一之1-開班數'!$A$7:$B$66,2,0)&amp;"、"&amp;VLOOKUP(O471,'附件一之1-開班數'!$A$7:$B$66,2,0),IF(COUNT(M471:Q471)=4,VLOOKUP(M471,'附件一之1-開班數'!$A$7:$B$66,2,0)&amp;"、"&amp;VLOOKUP(N471,'附件一之1-開班數'!$A$7:$B$66,2,0)&amp;"、"&amp;VLOOKUP(O471,'附件一之1-開班數'!$A$7:$B$66,2,0)&amp;"、"&amp;VLOOKUP(P471,'附件一之1-開班數'!$A$7:$B$66,2,0),IF(COUNT(M471:Q471)=5,VLOOKUP(M471,'附件一之1-開班數'!$A$7:$B$66,2,0)&amp;"、"&amp;VLOOKUP(N471,'附件一之1-開班數'!$A$7:$B$66,2,0)&amp;"、"&amp;VLOOKUP(O471,'附件一之1-開班數'!$A$7:$B$66,2,0)&amp;"、"&amp;VLOOKUP(P471,'附件一之1-開班數'!$A$7:$B$66,2,0)&amp;"、"&amp;VLOOKUP(Q471,'附件一之1-開班數'!$A$7:$B$66,2,0),IF(D471="","","學生無班級"))))))),"有班級不存在,或跳格輸入")</f>
        <v/>
      </c>
      <c r="S471" s="10">
        <f t="shared" si="51"/>
        <v>1</v>
      </c>
      <c r="T471" s="10">
        <f t="shared" si="52"/>
        <v>1</v>
      </c>
      <c r="U471" s="10">
        <f t="shared" si="53"/>
        <v>1</v>
      </c>
      <c r="V471" s="10">
        <f t="shared" si="54"/>
        <v>1</v>
      </c>
      <c r="W471" s="10">
        <f t="shared" si="55"/>
        <v>3</v>
      </c>
      <c r="X471" s="10">
        <f t="shared" si="56"/>
        <v>3</v>
      </c>
      <c r="Y471" s="10">
        <f>IF(M471="",0,IF(K471=1,VLOOKUP(M471,'附件一之1-開班數'!$A$7:$V$66,7,FALSE),0))</f>
        <v>0</v>
      </c>
      <c r="Z471" s="10">
        <f>IF(N471="",0,IF(K471=1,VLOOKUP(N471,'附件一之1-開班數'!$A$7:$V$66,7,FALSE),0))</f>
        <v>0</v>
      </c>
      <c r="AA471" s="10">
        <f>IF(O471="",0,IF(K471=1,VLOOKUP(O471,'附件一之1-開班數'!$A$7:$V$66,7,FALSE),0))</f>
        <v>0</v>
      </c>
      <c r="AB471" s="10">
        <f>IF(P471="",0,IF(K471=1,VLOOKUP(P471,'附件一之1-開班數'!$A$7:$V$66,7,FALSE),0))</f>
        <v>0</v>
      </c>
      <c r="AC471" s="10">
        <f>IF(Q471="",0,IF(K471=1,VLOOKUP(Q471,'附件一之1-開班數'!$A$7:$V$66,7,FALSE),0))</f>
        <v>0</v>
      </c>
    </row>
    <row r="472" spans="1:29" x14ac:dyDescent="0.3">
      <c r="A472" s="128" t="str">
        <f t="shared" si="50"/>
        <v/>
      </c>
      <c r="B472" s="14"/>
      <c r="C472" s="14"/>
      <c r="D472" s="14"/>
      <c r="E472" s="14"/>
      <c r="F472" s="166"/>
      <c r="G472" s="173"/>
      <c r="H472" s="14"/>
      <c r="I472" s="14"/>
      <c r="J472" s="14"/>
      <c r="K472" s="166"/>
      <c r="L472" s="175"/>
      <c r="M472" s="171"/>
      <c r="N472" s="92"/>
      <c r="O472" s="92"/>
      <c r="P472" s="92"/>
      <c r="Q472" s="172"/>
      <c r="R472" s="176" t="str">
        <f>IFERROR(IF(COUNTIF(M472:Q472,M472)+COUNTIF(M472:Q472,N472)+COUNTIF(M472:Q472,O472)+COUNTIF(M472:Q472,P472)+COUNTIF(M472:Q472,Q472)-COUNT(M472:Q472)&lt;&gt;0,"學生班級重複",IF(COUNT(M472:Q472)=1,VLOOKUP(M472,'附件一之1-開班數'!$A$7:$B$66,2,0),IF(COUNT(M472:Q472)=2,VLOOKUP(M472,'附件一之1-開班數'!$A$7:$B$66,2,0)&amp;"、"&amp;VLOOKUP(N472,'附件一之1-開班數'!$A$7:$B$66,2,0),IF(COUNT(M472:Q472)=3,VLOOKUP(M472,'附件一之1-開班數'!$A$7:$B$66,2,0)&amp;"、"&amp;VLOOKUP(N472,'附件一之1-開班數'!$A$7:$B$66,2,0)&amp;"、"&amp;VLOOKUP(O472,'附件一之1-開班數'!$A$7:$B$66,2,0),IF(COUNT(M472:Q472)=4,VLOOKUP(M472,'附件一之1-開班數'!$A$7:$B$66,2,0)&amp;"、"&amp;VLOOKUP(N472,'附件一之1-開班數'!$A$7:$B$66,2,0)&amp;"、"&amp;VLOOKUP(O472,'附件一之1-開班數'!$A$7:$B$66,2,0)&amp;"、"&amp;VLOOKUP(P472,'附件一之1-開班數'!$A$7:$B$66,2,0),IF(COUNT(M472:Q472)=5,VLOOKUP(M472,'附件一之1-開班數'!$A$7:$B$66,2,0)&amp;"、"&amp;VLOOKUP(N472,'附件一之1-開班數'!$A$7:$B$66,2,0)&amp;"、"&amp;VLOOKUP(O472,'附件一之1-開班數'!$A$7:$B$66,2,0)&amp;"、"&amp;VLOOKUP(P472,'附件一之1-開班數'!$A$7:$B$66,2,0)&amp;"、"&amp;VLOOKUP(Q472,'附件一之1-開班數'!$A$7:$B$66,2,0),IF(D472="","","學生無班級"))))))),"有班級不存在,或跳格輸入")</f>
        <v/>
      </c>
      <c r="S472" s="10">
        <f t="shared" si="51"/>
        <v>1</v>
      </c>
      <c r="T472" s="10">
        <f t="shared" si="52"/>
        <v>1</v>
      </c>
      <c r="U472" s="10">
        <f t="shared" si="53"/>
        <v>1</v>
      </c>
      <c r="V472" s="10">
        <f t="shared" si="54"/>
        <v>1</v>
      </c>
      <c r="W472" s="10">
        <f t="shared" si="55"/>
        <v>3</v>
      </c>
      <c r="X472" s="10">
        <f t="shared" si="56"/>
        <v>3</v>
      </c>
      <c r="Y472" s="10">
        <f>IF(M472="",0,IF(K472=1,VLOOKUP(M472,'附件一之1-開班數'!$A$7:$V$66,7,FALSE),0))</f>
        <v>0</v>
      </c>
      <c r="Z472" s="10">
        <f>IF(N472="",0,IF(K472=1,VLOOKUP(N472,'附件一之1-開班數'!$A$7:$V$66,7,FALSE),0))</f>
        <v>0</v>
      </c>
      <c r="AA472" s="10">
        <f>IF(O472="",0,IF(K472=1,VLOOKUP(O472,'附件一之1-開班數'!$A$7:$V$66,7,FALSE),0))</f>
        <v>0</v>
      </c>
      <c r="AB472" s="10">
        <f>IF(P472="",0,IF(K472=1,VLOOKUP(P472,'附件一之1-開班數'!$A$7:$V$66,7,FALSE),0))</f>
        <v>0</v>
      </c>
      <c r="AC472" s="10">
        <f>IF(Q472="",0,IF(K472=1,VLOOKUP(Q472,'附件一之1-開班數'!$A$7:$V$66,7,FALSE),0))</f>
        <v>0</v>
      </c>
    </row>
    <row r="473" spans="1:29" x14ac:dyDescent="0.3">
      <c r="A473" s="128" t="str">
        <f t="shared" si="50"/>
        <v/>
      </c>
      <c r="B473" s="14"/>
      <c r="C473" s="14"/>
      <c r="D473" s="14"/>
      <c r="E473" s="14"/>
      <c r="F473" s="166"/>
      <c r="G473" s="173"/>
      <c r="H473" s="14"/>
      <c r="I473" s="14"/>
      <c r="J473" s="14"/>
      <c r="K473" s="166"/>
      <c r="L473" s="175"/>
      <c r="M473" s="171"/>
      <c r="N473" s="92"/>
      <c r="O473" s="92"/>
      <c r="P473" s="92"/>
      <c r="Q473" s="172"/>
      <c r="R473" s="176" t="str">
        <f>IFERROR(IF(COUNTIF(M473:Q473,M473)+COUNTIF(M473:Q473,N473)+COUNTIF(M473:Q473,O473)+COUNTIF(M473:Q473,P473)+COUNTIF(M473:Q473,Q473)-COUNT(M473:Q473)&lt;&gt;0,"學生班級重複",IF(COUNT(M473:Q473)=1,VLOOKUP(M473,'附件一之1-開班數'!$A$7:$B$66,2,0),IF(COUNT(M473:Q473)=2,VLOOKUP(M473,'附件一之1-開班數'!$A$7:$B$66,2,0)&amp;"、"&amp;VLOOKUP(N473,'附件一之1-開班數'!$A$7:$B$66,2,0),IF(COUNT(M473:Q473)=3,VLOOKUP(M473,'附件一之1-開班數'!$A$7:$B$66,2,0)&amp;"、"&amp;VLOOKUP(N473,'附件一之1-開班數'!$A$7:$B$66,2,0)&amp;"、"&amp;VLOOKUP(O473,'附件一之1-開班數'!$A$7:$B$66,2,0),IF(COUNT(M473:Q473)=4,VLOOKUP(M473,'附件一之1-開班數'!$A$7:$B$66,2,0)&amp;"、"&amp;VLOOKUP(N473,'附件一之1-開班數'!$A$7:$B$66,2,0)&amp;"、"&amp;VLOOKUP(O473,'附件一之1-開班數'!$A$7:$B$66,2,0)&amp;"、"&amp;VLOOKUP(P473,'附件一之1-開班數'!$A$7:$B$66,2,0),IF(COUNT(M473:Q473)=5,VLOOKUP(M473,'附件一之1-開班數'!$A$7:$B$66,2,0)&amp;"、"&amp;VLOOKUP(N473,'附件一之1-開班數'!$A$7:$B$66,2,0)&amp;"、"&amp;VLOOKUP(O473,'附件一之1-開班數'!$A$7:$B$66,2,0)&amp;"、"&amp;VLOOKUP(P473,'附件一之1-開班數'!$A$7:$B$66,2,0)&amp;"、"&amp;VLOOKUP(Q473,'附件一之1-開班數'!$A$7:$B$66,2,0),IF(D473="","","學生無班級"))))))),"有班級不存在,或跳格輸入")</f>
        <v/>
      </c>
      <c r="S473" s="10">
        <f t="shared" si="51"/>
        <v>1</v>
      </c>
      <c r="T473" s="10">
        <f t="shared" si="52"/>
        <v>1</v>
      </c>
      <c r="U473" s="10">
        <f t="shared" si="53"/>
        <v>1</v>
      </c>
      <c r="V473" s="10">
        <f t="shared" si="54"/>
        <v>1</v>
      </c>
      <c r="W473" s="10">
        <f t="shared" si="55"/>
        <v>3</v>
      </c>
      <c r="X473" s="10">
        <f t="shared" si="56"/>
        <v>3</v>
      </c>
      <c r="Y473" s="10">
        <f>IF(M473="",0,IF(K473=1,VLOOKUP(M473,'附件一之1-開班數'!$A$7:$V$66,7,FALSE),0))</f>
        <v>0</v>
      </c>
      <c r="Z473" s="10">
        <f>IF(N473="",0,IF(K473=1,VLOOKUP(N473,'附件一之1-開班數'!$A$7:$V$66,7,FALSE),0))</f>
        <v>0</v>
      </c>
      <c r="AA473" s="10">
        <f>IF(O473="",0,IF(K473=1,VLOOKUP(O473,'附件一之1-開班數'!$A$7:$V$66,7,FALSE),0))</f>
        <v>0</v>
      </c>
      <c r="AB473" s="10">
        <f>IF(P473="",0,IF(K473=1,VLOOKUP(P473,'附件一之1-開班數'!$A$7:$V$66,7,FALSE),0))</f>
        <v>0</v>
      </c>
      <c r="AC473" s="10">
        <f>IF(Q473="",0,IF(K473=1,VLOOKUP(Q473,'附件一之1-開班數'!$A$7:$V$66,7,FALSE),0))</f>
        <v>0</v>
      </c>
    </row>
    <row r="474" spans="1:29" x14ac:dyDescent="0.3">
      <c r="A474" s="128" t="str">
        <f t="shared" si="50"/>
        <v/>
      </c>
      <c r="B474" s="14"/>
      <c r="C474" s="14"/>
      <c r="D474" s="14"/>
      <c r="E474" s="14"/>
      <c r="F474" s="166"/>
      <c r="G474" s="173"/>
      <c r="H474" s="14"/>
      <c r="I474" s="14"/>
      <c r="J474" s="14"/>
      <c r="K474" s="166"/>
      <c r="L474" s="175"/>
      <c r="M474" s="171"/>
      <c r="N474" s="92"/>
      <c r="O474" s="92"/>
      <c r="P474" s="92"/>
      <c r="Q474" s="172"/>
      <c r="R474" s="176" t="str">
        <f>IFERROR(IF(COUNTIF(M474:Q474,M474)+COUNTIF(M474:Q474,N474)+COUNTIF(M474:Q474,O474)+COUNTIF(M474:Q474,P474)+COUNTIF(M474:Q474,Q474)-COUNT(M474:Q474)&lt;&gt;0,"學生班級重複",IF(COUNT(M474:Q474)=1,VLOOKUP(M474,'附件一之1-開班數'!$A$7:$B$66,2,0),IF(COUNT(M474:Q474)=2,VLOOKUP(M474,'附件一之1-開班數'!$A$7:$B$66,2,0)&amp;"、"&amp;VLOOKUP(N474,'附件一之1-開班數'!$A$7:$B$66,2,0),IF(COUNT(M474:Q474)=3,VLOOKUP(M474,'附件一之1-開班數'!$A$7:$B$66,2,0)&amp;"、"&amp;VLOOKUP(N474,'附件一之1-開班數'!$A$7:$B$66,2,0)&amp;"、"&amp;VLOOKUP(O474,'附件一之1-開班數'!$A$7:$B$66,2,0),IF(COUNT(M474:Q474)=4,VLOOKUP(M474,'附件一之1-開班數'!$A$7:$B$66,2,0)&amp;"、"&amp;VLOOKUP(N474,'附件一之1-開班數'!$A$7:$B$66,2,0)&amp;"、"&amp;VLOOKUP(O474,'附件一之1-開班數'!$A$7:$B$66,2,0)&amp;"、"&amp;VLOOKUP(P474,'附件一之1-開班數'!$A$7:$B$66,2,0),IF(COUNT(M474:Q474)=5,VLOOKUP(M474,'附件一之1-開班數'!$A$7:$B$66,2,0)&amp;"、"&amp;VLOOKUP(N474,'附件一之1-開班數'!$A$7:$B$66,2,0)&amp;"、"&amp;VLOOKUP(O474,'附件一之1-開班數'!$A$7:$B$66,2,0)&amp;"、"&amp;VLOOKUP(P474,'附件一之1-開班數'!$A$7:$B$66,2,0)&amp;"、"&amp;VLOOKUP(Q474,'附件一之1-開班數'!$A$7:$B$66,2,0),IF(D474="","","學生無班級"))))))),"有班級不存在,或跳格輸入")</f>
        <v/>
      </c>
      <c r="S474" s="10">
        <f t="shared" si="51"/>
        <v>1</v>
      </c>
      <c r="T474" s="10">
        <f t="shared" si="52"/>
        <v>1</v>
      </c>
      <c r="U474" s="10">
        <f t="shared" si="53"/>
        <v>1</v>
      </c>
      <c r="V474" s="10">
        <f t="shared" si="54"/>
        <v>1</v>
      </c>
      <c r="W474" s="10">
        <f t="shared" si="55"/>
        <v>3</v>
      </c>
      <c r="X474" s="10">
        <f t="shared" si="56"/>
        <v>3</v>
      </c>
      <c r="Y474" s="10">
        <f>IF(M474="",0,IF(K474=1,VLOOKUP(M474,'附件一之1-開班數'!$A$7:$V$66,7,FALSE),0))</f>
        <v>0</v>
      </c>
      <c r="Z474" s="10">
        <f>IF(N474="",0,IF(K474=1,VLOOKUP(N474,'附件一之1-開班數'!$A$7:$V$66,7,FALSE),0))</f>
        <v>0</v>
      </c>
      <c r="AA474" s="10">
        <f>IF(O474="",0,IF(K474=1,VLOOKUP(O474,'附件一之1-開班數'!$A$7:$V$66,7,FALSE),0))</f>
        <v>0</v>
      </c>
      <c r="AB474" s="10">
        <f>IF(P474="",0,IF(K474=1,VLOOKUP(P474,'附件一之1-開班數'!$A$7:$V$66,7,FALSE),0))</f>
        <v>0</v>
      </c>
      <c r="AC474" s="10">
        <f>IF(Q474="",0,IF(K474=1,VLOOKUP(Q474,'附件一之1-開班數'!$A$7:$V$66,7,FALSE),0))</f>
        <v>0</v>
      </c>
    </row>
    <row r="475" spans="1:29" x14ac:dyDescent="0.3">
      <c r="A475" s="128" t="str">
        <f t="shared" si="50"/>
        <v/>
      </c>
      <c r="B475" s="14"/>
      <c r="C475" s="14"/>
      <c r="D475" s="14"/>
      <c r="E475" s="14"/>
      <c r="F475" s="166"/>
      <c r="G475" s="173"/>
      <c r="H475" s="14"/>
      <c r="I475" s="14"/>
      <c r="J475" s="14"/>
      <c r="K475" s="166"/>
      <c r="L475" s="175"/>
      <c r="M475" s="171"/>
      <c r="N475" s="92"/>
      <c r="O475" s="92"/>
      <c r="P475" s="92"/>
      <c r="Q475" s="172"/>
      <c r="R475" s="176" t="str">
        <f>IFERROR(IF(COUNTIF(M475:Q475,M475)+COUNTIF(M475:Q475,N475)+COUNTIF(M475:Q475,O475)+COUNTIF(M475:Q475,P475)+COUNTIF(M475:Q475,Q475)-COUNT(M475:Q475)&lt;&gt;0,"學生班級重複",IF(COUNT(M475:Q475)=1,VLOOKUP(M475,'附件一之1-開班數'!$A$7:$B$66,2,0),IF(COUNT(M475:Q475)=2,VLOOKUP(M475,'附件一之1-開班數'!$A$7:$B$66,2,0)&amp;"、"&amp;VLOOKUP(N475,'附件一之1-開班數'!$A$7:$B$66,2,0),IF(COUNT(M475:Q475)=3,VLOOKUP(M475,'附件一之1-開班數'!$A$7:$B$66,2,0)&amp;"、"&amp;VLOOKUP(N475,'附件一之1-開班數'!$A$7:$B$66,2,0)&amp;"、"&amp;VLOOKUP(O475,'附件一之1-開班數'!$A$7:$B$66,2,0),IF(COUNT(M475:Q475)=4,VLOOKUP(M475,'附件一之1-開班數'!$A$7:$B$66,2,0)&amp;"、"&amp;VLOOKUP(N475,'附件一之1-開班數'!$A$7:$B$66,2,0)&amp;"、"&amp;VLOOKUP(O475,'附件一之1-開班數'!$A$7:$B$66,2,0)&amp;"、"&amp;VLOOKUP(P475,'附件一之1-開班數'!$A$7:$B$66,2,0),IF(COUNT(M475:Q475)=5,VLOOKUP(M475,'附件一之1-開班數'!$A$7:$B$66,2,0)&amp;"、"&amp;VLOOKUP(N475,'附件一之1-開班數'!$A$7:$B$66,2,0)&amp;"、"&amp;VLOOKUP(O475,'附件一之1-開班數'!$A$7:$B$66,2,0)&amp;"、"&amp;VLOOKUP(P475,'附件一之1-開班數'!$A$7:$B$66,2,0)&amp;"、"&amp;VLOOKUP(Q475,'附件一之1-開班數'!$A$7:$B$66,2,0),IF(D475="","","學生無班級"))))))),"有班級不存在,或跳格輸入")</f>
        <v/>
      </c>
      <c r="S475" s="10">
        <f t="shared" si="51"/>
        <v>1</v>
      </c>
      <c r="T475" s="10">
        <f t="shared" si="52"/>
        <v>1</v>
      </c>
      <c r="U475" s="10">
        <f t="shared" si="53"/>
        <v>1</v>
      </c>
      <c r="V475" s="10">
        <f t="shared" si="54"/>
        <v>1</v>
      </c>
      <c r="W475" s="10">
        <f t="shared" si="55"/>
        <v>3</v>
      </c>
      <c r="X475" s="10">
        <f t="shared" si="56"/>
        <v>3</v>
      </c>
      <c r="Y475" s="10">
        <f>IF(M475="",0,IF(K475=1,VLOOKUP(M475,'附件一之1-開班數'!$A$7:$V$66,7,FALSE),0))</f>
        <v>0</v>
      </c>
      <c r="Z475" s="10">
        <f>IF(N475="",0,IF(K475=1,VLOOKUP(N475,'附件一之1-開班數'!$A$7:$V$66,7,FALSE),0))</f>
        <v>0</v>
      </c>
      <c r="AA475" s="10">
        <f>IF(O475="",0,IF(K475=1,VLOOKUP(O475,'附件一之1-開班數'!$A$7:$V$66,7,FALSE),0))</f>
        <v>0</v>
      </c>
      <c r="AB475" s="10">
        <f>IF(P475="",0,IF(K475=1,VLOOKUP(P475,'附件一之1-開班數'!$A$7:$V$66,7,FALSE),0))</f>
        <v>0</v>
      </c>
      <c r="AC475" s="10">
        <f>IF(Q475="",0,IF(K475=1,VLOOKUP(Q475,'附件一之1-開班數'!$A$7:$V$66,7,FALSE),0))</f>
        <v>0</v>
      </c>
    </row>
    <row r="476" spans="1:29" x14ac:dyDescent="0.3">
      <c r="A476" s="128" t="str">
        <f t="shared" si="50"/>
        <v/>
      </c>
      <c r="B476" s="14"/>
      <c r="C476" s="14"/>
      <c r="D476" s="14"/>
      <c r="E476" s="14"/>
      <c r="F476" s="166"/>
      <c r="G476" s="173"/>
      <c r="H476" s="14"/>
      <c r="I476" s="14"/>
      <c r="J476" s="14"/>
      <c r="K476" s="166"/>
      <c r="L476" s="175"/>
      <c r="M476" s="171"/>
      <c r="N476" s="92"/>
      <c r="O476" s="92"/>
      <c r="P476" s="92"/>
      <c r="Q476" s="172"/>
      <c r="R476" s="176" t="str">
        <f>IFERROR(IF(COUNTIF(M476:Q476,M476)+COUNTIF(M476:Q476,N476)+COUNTIF(M476:Q476,O476)+COUNTIF(M476:Q476,P476)+COUNTIF(M476:Q476,Q476)-COUNT(M476:Q476)&lt;&gt;0,"學生班級重複",IF(COUNT(M476:Q476)=1,VLOOKUP(M476,'附件一之1-開班數'!$A$7:$B$66,2,0),IF(COUNT(M476:Q476)=2,VLOOKUP(M476,'附件一之1-開班數'!$A$7:$B$66,2,0)&amp;"、"&amp;VLOOKUP(N476,'附件一之1-開班數'!$A$7:$B$66,2,0),IF(COUNT(M476:Q476)=3,VLOOKUP(M476,'附件一之1-開班數'!$A$7:$B$66,2,0)&amp;"、"&amp;VLOOKUP(N476,'附件一之1-開班數'!$A$7:$B$66,2,0)&amp;"、"&amp;VLOOKUP(O476,'附件一之1-開班數'!$A$7:$B$66,2,0),IF(COUNT(M476:Q476)=4,VLOOKUP(M476,'附件一之1-開班數'!$A$7:$B$66,2,0)&amp;"、"&amp;VLOOKUP(N476,'附件一之1-開班數'!$A$7:$B$66,2,0)&amp;"、"&amp;VLOOKUP(O476,'附件一之1-開班數'!$A$7:$B$66,2,0)&amp;"、"&amp;VLOOKUP(P476,'附件一之1-開班數'!$A$7:$B$66,2,0),IF(COUNT(M476:Q476)=5,VLOOKUP(M476,'附件一之1-開班數'!$A$7:$B$66,2,0)&amp;"、"&amp;VLOOKUP(N476,'附件一之1-開班數'!$A$7:$B$66,2,0)&amp;"、"&amp;VLOOKUP(O476,'附件一之1-開班數'!$A$7:$B$66,2,0)&amp;"、"&amp;VLOOKUP(P476,'附件一之1-開班數'!$A$7:$B$66,2,0)&amp;"、"&amp;VLOOKUP(Q476,'附件一之1-開班數'!$A$7:$B$66,2,0),IF(D476="","","學生無班級"))))))),"有班級不存在,或跳格輸入")</f>
        <v/>
      </c>
      <c r="S476" s="10">
        <f t="shared" si="51"/>
        <v>1</v>
      </c>
      <c r="T476" s="10">
        <f t="shared" si="52"/>
        <v>1</v>
      </c>
      <c r="U476" s="10">
        <f t="shared" si="53"/>
        <v>1</v>
      </c>
      <c r="V476" s="10">
        <f t="shared" si="54"/>
        <v>1</v>
      </c>
      <c r="W476" s="10">
        <f t="shared" si="55"/>
        <v>3</v>
      </c>
      <c r="X476" s="10">
        <f t="shared" si="56"/>
        <v>3</v>
      </c>
      <c r="Y476" s="10">
        <f>IF(M476="",0,IF(K476=1,VLOOKUP(M476,'附件一之1-開班數'!$A$7:$V$66,7,FALSE),0))</f>
        <v>0</v>
      </c>
      <c r="Z476" s="10">
        <f>IF(N476="",0,IF(K476=1,VLOOKUP(N476,'附件一之1-開班數'!$A$7:$V$66,7,FALSE),0))</f>
        <v>0</v>
      </c>
      <c r="AA476" s="10">
        <f>IF(O476="",0,IF(K476=1,VLOOKUP(O476,'附件一之1-開班數'!$A$7:$V$66,7,FALSE),0))</f>
        <v>0</v>
      </c>
      <c r="AB476" s="10">
        <f>IF(P476="",0,IF(K476=1,VLOOKUP(P476,'附件一之1-開班數'!$A$7:$V$66,7,FALSE),0))</f>
        <v>0</v>
      </c>
      <c r="AC476" s="10">
        <f>IF(Q476="",0,IF(K476=1,VLOOKUP(Q476,'附件一之1-開班數'!$A$7:$V$66,7,FALSE),0))</f>
        <v>0</v>
      </c>
    </row>
    <row r="477" spans="1:29" x14ac:dyDescent="0.3">
      <c r="A477" s="128" t="str">
        <f t="shared" si="50"/>
        <v/>
      </c>
      <c r="B477" s="14"/>
      <c r="C477" s="14"/>
      <c r="D477" s="14"/>
      <c r="E477" s="14"/>
      <c r="F477" s="166"/>
      <c r="G477" s="173"/>
      <c r="H477" s="14"/>
      <c r="I477" s="14"/>
      <c r="J477" s="14"/>
      <c r="K477" s="166"/>
      <c r="L477" s="175"/>
      <c r="M477" s="171"/>
      <c r="N477" s="92"/>
      <c r="O477" s="92"/>
      <c r="P477" s="92"/>
      <c r="Q477" s="172"/>
      <c r="R477" s="176" t="str">
        <f>IFERROR(IF(COUNTIF(M477:Q477,M477)+COUNTIF(M477:Q477,N477)+COUNTIF(M477:Q477,O477)+COUNTIF(M477:Q477,P477)+COUNTIF(M477:Q477,Q477)-COUNT(M477:Q477)&lt;&gt;0,"學生班級重複",IF(COUNT(M477:Q477)=1,VLOOKUP(M477,'附件一之1-開班數'!$A$7:$B$66,2,0),IF(COUNT(M477:Q477)=2,VLOOKUP(M477,'附件一之1-開班數'!$A$7:$B$66,2,0)&amp;"、"&amp;VLOOKUP(N477,'附件一之1-開班數'!$A$7:$B$66,2,0),IF(COUNT(M477:Q477)=3,VLOOKUP(M477,'附件一之1-開班數'!$A$7:$B$66,2,0)&amp;"、"&amp;VLOOKUP(N477,'附件一之1-開班數'!$A$7:$B$66,2,0)&amp;"、"&amp;VLOOKUP(O477,'附件一之1-開班數'!$A$7:$B$66,2,0),IF(COUNT(M477:Q477)=4,VLOOKUP(M477,'附件一之1-開班數'!$A$7:$B$66,2,0)&amp;"、"&amp;VLOOKUP(N477,'附件一之1-開班數'!$A$7:$B$66,2,0)&amp;"、"&amp;VLOOKUP(O477,'附件一之1-開班數'!$A$7:$B$66,2,0)&amp;"、"&amp;VLOOKUP(P477,'附件一之1-開班數'!$A$7:$B$66,2,0),IF(COUNT(M477:Q477)=5,VLOOKUP(M477,'附件一之1-開班數'!$A$7:$B$66,2,0)&amp;"、"&amp;VLOOKUP(N477,'附件一之1-開班數'!$A$7:$B$66,2,0)&amp;"、"&amp;VLOOKUP(O477,'附件一之1-開班數'!$A$7:$B$66,2,0)&amp;"、"&amp;VLOOKUP(P477,'附件一之1-開班數'!$A$7:$B$66,2,0)&amp;"、"&amp;VLOOKUP(Q477,'附件一之1-開班數'!$A$7:$B$66,2,0),IF(D477="","","學生無班級"))))))),"有班級不存在,或跳格輸入")</f>
        <v/>
      </c>
      <c r="S477" s="10">
        <f t="shared" si="51"/>
        <v>1</v>
      </c>
      <c r="T477" s="10">
        <f t="shared" si="52"/>
        <v>1</v>
      </c>
      <c r="U477" s="10">
        <f t="shared" si="53"/>
        <v>1</v>
      </c>
      <c r="V477" s="10">
        <f t="shared" si="54"/>
        <v>1</v>
      </c>
      <c r="W477" s="10">
        <f t="shared" si="55"/>
        <v>3</v>
      </c>
      <c r="X477" s="10">
        <f t="shared" si="56"/>
        <v>3</v>
      </c>
      <c r="Y477" s="10">
        <f>IF(M477="",0,IF(K477=1,VLOOKUP(M477,'附件一之1-開班數'!$A$7:$V$66,7,FALSE),0))</f>
        <v>0</v>
      </c>
      <c r="Z477" s="10">
        <f>IF(N477="",0,IF(K477=1,VLOOKUP(N477,'附件一之1-開班數'!$A$7:$V$66,7,FALSE),0))</f>
        <v>0</v>
      </c>
      <c r="AA477" s="10">
        <f>IF(O477="",0,IF(K477=1,VLOOKUP(O477,'附件一之1-開班數'!$A$7:$V$66,7,FALSE),0))</f>
        <v>0</v>
      </c>
      <c r="AB477" s="10">
        <f>IF(P477="",0,IF(K477=1,VLOOKUP(P477,'附件一之1-開班數'!$A$7:$V$66,7,FALSE),0))</f>
        <v>0</v>
      </c>
      <c r="AC477" s="10">
        <f>IF(Q477="",0,IF(K477=1,VLOOKUP(Q477,'附件一之1-開班數'!$A$7:$V$66,7,FALSE),0))</f>
        <v>0</v>
      </c>
    </row>
    <row r="478" spans="1:29" x14ac:dyDescent="0.3">
      <c r="A478" s="128" t="str">
        <f t="shared" si="50"/>
        <v/>
      </c>
      <c r="B478" s="14"/>
      <c r="C478" s="14"/>
      <c r="D478" s="14"/>
      <c r="E478" s="14"/>
      <c r="F478" s="166"/>
      <c r="G478" s="173"/>
      <c r="H478" s="14"/>
      <c r="I478" s="14"/>
      <c r="J478" s="14"/>
      <c r="K478" s="166"/>
      <c r="L478" s="175"/>
      <c r="M478" s="171"/>
      <c r="N478" s="92"/>
      <c r="O478" s="92"/>
      <c r="P478" s="92"/>
      <c r="Q478" s="172"/>
      <c r="R478" s="176" t="str">
        <f>IFERROR(IF(COUNTIF(M478:Q478,M478)+COUNTIF(M478:Q478,N478)+COUNTIF(M478:Q478,O478)+COUNTIF(M478:Q478,P478)+COUNTIF(M478:Q478,Q478)-COUNT(M478:Q478)&lt;&gt;0,"學生班級重複",IF(COUNT(M478:Q478)=1,VLOOKUP(M478,'附件一之1-開班數'!$A$7:$B$66,2,0),IF(COUNT(M478:Q478)=2,VLOOKUP(M478,'附件一之1-開班數'!$A$7:$B$66,2,0)&amp;"、"&amp;VLOOKUP(N478,'附件一之1-開班數'!$A$7:$B$66,2,0),IF(COUNT(M478:Q478)=3,VLOOKUP(M478,'附件一之1-開班數'!$A$7:$B$66,2,0)&amp;"、"&amp;VLOOKUP(N478,'附件一之1-開班數'!$A$7:$B$66,2,0)&amp;"、"&amp;VLOOKUP(O478,'附件一之1-開班數'!$A$7:$B$66,2,0),IF(COUNT(M478:Q478)=4,VLOOKUP(M478,'附件一之1-開班數'!$A$7:$B$66,2,0)&amp;"、"&amp;VLOOKUP(N478,'附件一之1-開班數'!$A$7:$B$66,2,0)&amp;"、"&amp;VLOOKUP(O478,'附件一之1-開班數'!$A$7:$B$66,2,0)&amp;"、"&amp;VLOOKUP(P478,'附件一之1-開班數'!$A$7:$B$66,2,0),IF(COUNT(M478:Q478)=5,VLOOKUP(M478,'附件一之1-開班數'!$A$7:$B$66,2,0)&amp;"、"&amp;VLOOKUP(N478,'附件一之1-開班數'!$A$7:$B$66,2,0)&amp;"、"&amp;VLOOKUP(O478,'附件一之1-開班數'!$A$7:$B$66,2,0)&amp;"、"&amp;VLOOKUP(P478,'附件一之1-開班數'!$A$7:$B$66,2,0)&amp;"、"&amp;VLOOKUP(Q478,'附件一之1-開班數'!$A$7:$B$66,2,0),IF(D478="","","學生無班級"))))))),"有班級不存在,或跳格輸入")</f>
        <v/>
      </c>
      <c r="S478" s="10">
        <f t="shared" si="51"/>
        <v>1</v>
      </c>
      <c r="T478" s="10">
        <f t="shared" si="52"/>
        <v>1</v>
      </c>
      <c r="U478" s="10">
        <f t="shared" si="53"/>
        <v>1</v>
      </c>
      <c r="V478" s="10">
        <f t="shared" si="54"/>
        <v>1</v>
      </c>
      <c r="W478" s="10">
        <f t="shared" si="55"/>
        <v>3</v>
      </c>
      <c r="X478" s="10">
        <f t="shared" si="56"/>
        <v>3</v>
      </c>
      <c r="Y478" s="10">
        <f>IF(M478="",0,IF(K478=1,VLOOKUP(M478,'附件一之1-開班數'!$A$7:$V$66,7,FALSE),0))</f>
        <v>0</v>
      </c>
      <c r="Z478" s="10">
        <f>IF(N478="",0,IF(K478=1,VLOOKUP(N478,'附件一之1-開班數'!$A$7:$V$66,7,FALSE),0))</f>
        <v>0</v>
      </c>
      <c r="AA478" s="10">
        <f>IF(O478="",0,IF(K478=1,VLOOKUP(O478,'附件一之1-開班數'!$A$7:$V$66,7,FALSE),0))</f>
        <v>0</v>
      </c>
      <c r="AB478" s="10">
        <f>IF(P478="",0,IF(K478=1,VLOOKUP(P478,'附件一之1-開班數'!$A$7:$V$66,7,FALSE),0))</f>
        <v>0</v>
      </c>
      <c r="AC478" s="10">
        <f>IF(Q478="",0,IF(K478=1,VLOOKUP(Q478,'附件一之1-開班數'!$A$7:$V$66,7,FALSE),0))</f>
        <v>0</v>
      </c>
    </row>
    <row r="479" spans="1:29" x14ac:dyDescent="0.3">
      <c r="A479" s="128" t="str">
        <f t="shared" si="50"/>
        <v/>
      </c>
      <c r="B479" s="14"/>
      <c r="C479" s="14"/>
      <c r="D479" s="14"/>
      <c r="E479" s="14"/>
      <c r="F479" s="166"/>
      <c r="G479" s="173"/>
      <c r="H479" s="14"/>
      <c r="I479" s="14"/>
      <c r="J479" s="14"/>
      <c r="K479" s="166"/>
      <c r="L479" s="175"/>
      <c r="M479" s="171"/>
      <c r="N479" s="92"/>
      <c r="O479" s="92"/>
      <c r="P479" s="92"/>
      <c r="Q479" s="172"/>
      <c r="R479" s="176" t="str">
        <f>IFERROR(IF(COUNTIF(M479:Q479,M479)+COUNTIF(M479:Q479,N479)+COUNTIF(M479:Q479,O479)+COUNTIF(M479:Q479,P479)+COUNTIF(M479:Q479,Q479)-COUNT(M479:Q479)&lt;&gt;0,"學生班級重複",IF(COUNT(M479:Q479)=1,VLOOKUP(M479,'附件一之1-開班數'!$A$7:$B$66,2,0),IF(COUNT(M479:Q479)=2,VLOOKUP(M479,'附件一之1-開班數'!$A$7:$B$66,2,0)&amp;"、"&amp;VLOOKUP(N479,'附件一之1-開班數'!$A$7:$B$66,2,0),IF(COUNT(M479:Q479)=3,VLOOKUP(M479,'附件一之1-開班數'!$A$7:$B$66,2,0)&amp;"、"&amp;VLOOKUP(N479,'附件一之1-開班數'!$A$7:$B$66,2,0)&amp;"、"&amp;VLOOKUP(O479,'附件一之1-開班數'!$A$7:$B$66,2,0),IF(COUNT(M479:Q479)=4,VLOOKUP(M479,'附件一之1-開班數'!$A$7:$B$66,2,0)&amp;"、"&amp;VLOOKUP(N479,'附件一之1-開班數'!$A$7:$B$66,2,0)&amp;"、"&amp;VLOOKUP(O479,'附件一之1-開班數'!$A$7:$B$66,2,0)&amp;"、"&amp;VLOOKUP(P479,'附件一之1-開班數'!$A$7:$B$66,2,0),IF(COUNT(M479:Q479)=5,VLOOKUP(M479,'附件一之1-開班數'!$A$7:$B$66,2,0)&amp;"、"&amp;VLOOKUP(N479,'附件一之1-開班數'!$A$7:$B$66,2,0)&amp;"、"&amp;VLOOKUP(O479,'附件一之1-開班數'!$A$7:$B$66,2,0)&amp;"、"&amp;VLOOKUP(P479,'附件一之1-開班數'!$A$7:$B$66,2,0)&amp;"、"&amp;VLOOKUP(Q479,'附件一之1-開班數'!$A$7:$B$66,2,0),IF(D479="","","學生無班級"))))))),"有班級不存在,或跳格輸入")</f>
        <v/>
      </c>
      <c r="S479" s="10">
        <f t="shared" si="51"/>
        <v>1</v>
      </c>
      <c r="T479" s="10">
        <f t="shared" si="52"/>
        <v>1</v>
      </c>
      <c r="U479" s="10">
        <f t="shared" si="53"/>
        <v>1</v>
      </c>
      <c r="V479" s="10">
        <f t="shared" si="54"/>
        <v>1</v>
      </c>
      <c r="W479" s="10">
        <f t="shared" si="55"/>
        <v>3</v>
      </c>
      <c r="X479" s="10">
        <f t="shared" si="56"/>
        <v>3</v>
      </c>
      <c r="Y479" s="10">
        <f>IF(M479="",0,IF(K479=1,VLOOKUP(M479,'附件一之1-開班數'!$A$7:$V$66,7,FALSE),0))</f>
        <v>0</v>
      </c>
      <c r="Z479" s="10">
        <f>IF(N479="",0,IF(K479=1,VLOOKUP(N479,'附件一之1-開班數'!$A$7:$V$66,7,FALSE),0))</f>
        <v>0</v>
      </c>
      <c r="AA479" s="10">
        <f>IF(O479="",0,IF(K479=1,VLOOKUP(O479,'附件一之1-開班數'!$A$7:$V$66,7,FALSE),0))</f>
        <v>0</v>
      </c>
      <c r="AB479" s="10">
        <f>IF(P479="",0,IF(K479=1,VLOOKUP(P479,'附件一之1-開班數'!$A$7:$V$66,7,FALSE),0))</f>
        <v>0</v>
      </c>
      <c r="AC479" s="10">
        <f>IF(Q479="",0,IF(K479=1,VLOOKUP(Q479,'附件一之1-開班數'!$A$7:$V$66,7,FALSE),0))</f>
        <v>0</v>
      </c>
    </row>
    <row r="480" spans="1:29" x14ac:dyDescent="0.3">
      <c r="A480" s="128" t="str">
        <f t="shared" si="50"/>
        <v/>
      </c>
      <c r="B480" s="14"/>
      <c r="C480" s="14"/>
      <c r="D480" s="14"/>
      <c r="E480" s="14"/>
      <c r="F480" s="166"/>
      <c r="G480" s="173"/>
      <c r="H480" s="14"/>
      <c r="I480" s="14"/>
      <c r="J480" s="14"/>
      <c r="K480" s="166"/>
      <c r="L480" s="175"/>
      <c r="M480" s="171"/>
      <c r="N480" s="92"/>
      <c r="O480" s="92"/>
      <c r="P480" s="92"/>
      <c r="Q480" s="172"/>
      <c r="R480" s="176" t="str">
        <f>IFERROR(IF(COUNTIF(M480:Q480,M480)+COUNTIF(M480:Q480,N480)+COUNTIF(M480:Q480,O480)+COUNTIF(M480:Q480,P480)+COUNTIF(M480:Q480,Q480)-COUNT(M480:Q480)&lt;&gt;0,"學生班級重複",IF(COUNT(M480:Q480)=1,VLOOKUP(M480,'附件一之1-開班數'!$A$7:$B$66,2,0),IF(COUNT(M480:Q480)=2,VLOOKUP(M480,'附件一之1-開班數'!$A$7:$B$66,2,0)&amp;"、"&amp;VLOOKUP(N480,'附件一之1-開班數'!$A$7:$B$66,2,0),IF(COUNT(M480:Q480)=3,VLOOKUP(M480,'附件一之1-開班數'!$A$7:$B$66,2,0)&amp;"、"&amp;VLOOKUP(N480,'附件一之1-開班數'!$A$7:$B$66,2,0)&amp;"、"&amp;VLOOKUP(O480,'附件一之1-開班數'!$A$7:$B$66,2,0),IF(COUNT(M480:Q480)=4,VLOOKUP(M480,'附件一之1-開班數'!$A$7:$B$66,2,0)&amp;"、"&amp;VLOOKUP(N480,'附件一之1-開班數'!$A$7:$B$66,2,0)&amp;"、"&amp;VLOOKUP(O480,'附件一之1-開班數'!$A$7:$B$66,2,0)&amp;"、"&amp;VLOOKUP(P480,'附件一之1-開班數'!$A$7:$B$66,2,0),IF(COUNT(M480:Q480)=5,VLOOKUP(M480,'附件一之1-開班數'!$A$7:$B$66,2,0)&amp;"、"&amp;VLOOKUP(N480,'附件一之1-開班數'!$A$7:$B$66,2,0)&amp;"、"&amp;VLOOKUP(O480,'附件一之1-開班數'!$A$7:$B$66,2,0)&amp;"、"&amp;VLOOKUP(P480,'附件一之1-開班數'!$A$7:$B$66,2,0)&amp;"、"&amp;VLOOKUP(Q480,'附件一之1-開班數'!$A$7:$B$66,2,0),IF(D480="","","學生無班級"))))))),"有班級不存在,或跳格輸入")</f>
        <v/>
      </c>
      <c r="S480" s="10">
        <f t="shared" si="51"/>
        <v>1</v>
      </c>
      <c r="T480" s="10">
        <f t="shared" si="52"/>
        <v>1</v>
      </c>
      <c r="U480" s="10">
        <f t="shared" si="53"/>
        <v>1</v>
      </c>
      <c r="V480" s="10">
        <f t="shared" si="54"/>
        <v>1</v>
      </c>
      <c r="W480" s="10">
        <f t="shared" si="55"/>
        <v>3</v>
      </c>
      <c r="X480" s="10">
        <f t="shared" si="56"/>
        <v>3</v>
      </c>
      <c r="Y480" s="10">
        <f>IF(M480="",0,IF(K480=1,VLOOKUP(M480,'附件一之1-開班數'!$A$7:$V$66,7,FALSE),0))</f>
        <v>0</v>
      </c>
      <c r="Z480" s="10">
        <f>IF(N480="",0,IF(K480=1,VLOOKUP(N480,'附件一之1-開班數'!$A$7:$V$66,7,FALSE),0))</f>
        <v>0</v>
      </c>
      <c r="AA480" s="10">
        <f>IF(O480="",0,IF(K480=1,VLOOKUP(O480,'附件一之1-開班數'!$A$7:$V$66,7,FALSE),0))</f>
        <v>0</v>
      </c>
      <c r="AB480" s="10">
        <f>IF(P480="",0,IF(K480=1,VLOOKUP(P480,'附件一之1-開班數'!$A$7:$V$66,7,FALSE),0))</f>
        <v>0</v>
      </c>
      <c r="AC480" s="10">
        <f>IF(Q480="",0,IF(K480=1,VLOOKUP(Q480,'附件一之1-開班數'!$A$7:$V$66,7,FALSE),0))</f>
        <v>0</v>
      </c>
    </row>
    <row r="481" spans="1:29" x14ac:dyDescent="0.3">
      <c r="A481" s="128" t="str">
        <f t="shared" si="50"/>
        <v/>
      </c>
      <c r="B481" s="14"/>
      <c r="C481" s="14"/>
      <c r="D481" s="14"/>
      <c r="E481" s="14"/>
      <c r="F481" s="166"/>
      <c r="G481" s="173"/>
      <c r="H481" s="14"/>
      <c r="I481" s="14"/>
      <c r="J481" s="14"/>
      <c r="K481" s="166"/>
      <c r="L481" s="175"/>
      <c r="M481" s="171"/>
      <c r="N481" s="92"/>
      <c r="O481" s="92"/>
      <c r="P481" s="92"/>
      <c r="Q481" s="172"/>
      <c r="R481" s="176" t="str">
        <f>IFERROR(IF(COUNTIF(M481:Q481,M481)+COUNTIF(M481:Q481,N481)+COUNTIF(M481:Q481,O481)+COUNTIF(M481:Q481,P481)+COUNTIF(M481:Q481,Q481)-COUNT(M481:Q481)&lt;&gt;0,"學生班級重複",IF(COUNT(M481:Q481)=1,VLOOKUP(M481,'附件一之1-開班數'!$A$7:$B$66,2,0),IF(COUNT(M481:Q481)=2,VLOOKUP(M481,'附件一之1-開班數'!$A$7:$B$66,2,0)&amp;"、"&amp;VLOOKUP(N481,'附件一之1-開班數'!$A$7:$B$66,2,0),IF(COUNT(M481:Q481)=3,VLOOKUP(M481,'附件一之1-開班數'!$A$7:$B$66,2,0)&amp;"、"&amp;VLOOKUP(N481,'附件一之1-開班數'!$A$7:$B$66,2,0)&amp;"、"&amp;VLOOKUP(O481,'附件一之1-開班數'!$A$7:$B$66,2,0),IF(COUNT(M481:Q481)=4,VLOOKUP(M481,'附件一之1-開班數'!$A$7:$B$66,2,0)&amp;"、"&amp;VLOOKUP(N481,'附件一之1-開班數'!$A$7:$B$66,2,0)&amp;"、"&amp;VLOOKUP(O481,'附件一之1-開班數'!$A$7:$B$66,2,0)&amp;"、"&amp;VLOOKUP(P481,'附件一之1-開班數'!$A$7:$B$66,2,0),IF(COUNT(M481:Q481)=5,VLOOKUP(M481,'附件一之1-開班數'!$A$7:$B$66,2,0)&amp;"、"&amp;VLOOKUP(N481,'附件一之1-開班數'!$A$7:$B$66,2,0)&amp;"、"&amp;VLOOKUP(O481,'附件一之1-開班數'!$A$7:$B$66,2,0)&amp;"、"&amp;VLOOKUP(P481,'附件一之1-開班數'!$A$7:$B$66,2,0)&amp;"、"&amp;VLOOKUP(Q481,'附件一之1-開班數'!$A$7:$B$66,2,0),IF(D481="","","學生無班級"))))))),"有班級不存在,或跳格輸入")</f>
        <v/>
      </c>
      <c r="S481" s="10">
        <f t="shared" si="51"/>
        <v>1</v>
      </c>
      <c r="T481" s="10">
        <f t="shared" si="52"/>
        <v>1</v>
      </c>
      <c r="U481" s="10">
        <f t="shared" si="53"/>
        <v>1</v>
      </c>
      <c r="V481" s="10">
        <f t="shared" si="54"/>
        <v>1</v>
      </c>
      <c r="W481" s="10">
        <f t="shared" si="55"/>
        <v>3</v>
      </c>
      <c r="X481" s="10">
        <f t="shared" si="56"/>
        <v>3</v>
      </c>
      <c r="Y481" s="10">
        <f>IF(M481="",0,IF(K481=1,VLOOKUP(M481,'附件一之1-開班數'!$A$7:$V$66,7,FALSE),0))</f>
        <v>0</v>
      </c>
      <c r="Z481" s="10">
        <f>IF(N481="",0,IF(K481=1,VLOOKUP(N481,'附件一之1-開班數'!$A$7:$V$66,7,FALSE),0))</f>
        <v>0</v>
      </c>
      <c r="AA481" s="10">
        <f>IF(O481="",0,IF(K481=1,VLOOKUP(O481,'附件一之1-開班數'!$A$7:$V$66,7,FALSE),0))</f>
        <v>0</v>
      </c>
      <c r="AB481" s="10">
        <f>IF(P481="",0,IF(K481=1,VLOOKUP(P481,'附件一之1-開班數'!$A$7:$V$66,7,FALSE),0))</f>
        <v>0</v>
      </c>
      <c r="AC481" s="10">
        <f>IF(Q481="",0,IF(K481=1,VLOOKUP(Q481,'附件一之1-開班數'!$A$7:$V$66,7,FALSE),0))</f>
        <v>0</v>
      </c>
    </row>
    <row r="482" spans="1:29" x14ac:dyDescent="0.3">
      <c r="A482" s="128" t="str">
        <f t="shared" si="50"/>
        <v/>
      </c>
      <c r="B482" s="14"/>
      <c r="C482" s="14"/>
      <c r="D482" s="14"/>
      <c r="E482" s="14"/>
      <c r="F482" s="166"/>
      <c r="G482" s="173"/>
      <c r="H482" s="14"/>
      <c r="I482" s="14"/>
      <c r="J482" s="14"/>
      <c r="K482" s="166"/>
      <c r="L482" s="175"/>
      <c r="M482" s="171"/>
      <c r="N482" s="92"/>
      <c r="O482" s="92"/>
      <c r="P482" s="92"/>
      <c r="Q482" s="172"/>
      <c r="R482" s="176" t="str">
        <f>IFERROR(IF(COUNTIF(M482:Q482,M482)+COUNTIF(M482:Q482,N482)+COUNTIF(M482:Q482,O482)+COUNTIF(M482:Q482,P482)+COUNTIF(M482:Q482,Q482)-COUNT(M482:Q482)&lt;&gt;0,"學生班級重複",IF(COUNT(M482:Q482)=1,VLOOKUP(M482,'附件一之1-開班數'!$A$7:$B$66,2,0),IF(COUNT(M482:Q482)=2,VLOOKUP(M482,'附件一之1-開班數'!$A$7:$B$66,2,0)&amp;"、"&amp;VLOOKUP(N482,'附件一之1-開班數'!$A$7:$B$66,2,0),IF(COUNT(M482:Q482)=3,VLOOKUP(M482,'附件一之1-開班數'!$A$7:$B$66,2,0)&amp;"、"&amp;VLOOKUP(N482,'附件一之1-開班數'!$A$7:$B$66,2,0)&amp;"、"&amp;VLOOKUP(O482,'附件一之1-開班數'!$A$7:$B$66,2,0),IF(COUNT(M482:Q482)=4,VLOOKUP(M482,'附件一之1-開班數'!$A$7:$B$66,2,0)&amp;"、"&amp;VLOOKUP(N482,'附件一之1-開班數'!$A$7:$B$66,2,0)&amp;"、"&amp;VLOOKUP(O482,'附件一之1-開班數'!$A$7:$B$66,2,0)&amp;"、"&amp;VLOOKUP(P482,'附件一之1-開班數'!$A$7:$B$66,2,0),IF(COUNT(M482:Q482)=5,VLOOKUP(M482,'附件一之1-開班數'!$A$7:$B$66,2,0)&amp;"、"&amp;VLOOKUP(N482,'附件一之1-開班數'!$A$7:$B$66,2,0)&amp;"、"&amp;VLOOKUP(O482,'附件一之1-開班數'!$A$7:$B$66,2,0)&amp;"、"&amp;VLOOKUP(P482,'附件一之1-開班數'!$A$7:$B$66,2,0)&amp;"、"&amp;VLOOKUP(Q482,'附件一之1-開班數'!$A$7:$B$66,2,0),IF(D482="","","學生無班級"))))))),"有班級不存在,或跳格輸入")</f>
        <v/>
      </c>
      <c r="S482" s="10">
        <f t="shared" si="51"/>
        <v>1</v>
      </c>
      <c r="T482" s="10">
        <f t="shared" si="52"/>
        <v>1</v>
      </c>
      <c r="U482" s="10">
        <f t="shared" si="53"/>
        <v>1</v>
      </c>
      <c r="V482" s="10">
        <f t="shared" si="54"/>
        <v>1</v>
      </c>
      <c r="W482" s="10">
        <f t="shared" si="55"/>
        <v>3</v>
      </c>
      <c r="X482" s="10">
        <f t="shared" si="56"/>
        <v>3</v>
      </c>
      <c r="Y482" s="10">
        <f>IF(M482="",0,IF(K482=1,VLOOKUP(M482,'附件一之1-開班數'!$A$7:$V$66,7,FALSE),0))</f>
        <v>0</v>
      </c>
      <c r="Z482" s="10">
        <f>IF(N482="",0,IF(K482=1,VLOOKUP(N482,'附件一之1-開班數'!$A$7:$V$66,7,FALSE),0))</f>
        <v>0</v>
      </c>
      <c r="AA482" s="10">
        <f>IF(O482="",0,IF(K482=1,VLOOKUP(O482,'附件一之1-開班數'!$A$7:$V$66,7,FALSE),0))</f>
        <v>0</v>
      </c>
      <c r="AB482" s="10">
        <f>IF(P482="",0,IF(K482=1,VLOOKUP(P482,'附件一之1-開班數'!$A$7:$V$66,7,FALSE),0))</f>
        <v>0</v>
      </c>
      <c r="AC482" s="10">
        <f>IF(Q482="",0,IF(K482=1,VLOOKUP(Q482,'附件一之1-開班數'!$A$7:$V$66,7,FALSE),0))</f>
        <v>0</v>
      </c>
    </row>
    <row r="483" spans="1:29" x14ac:dyDescent="0.3">
      <c r="A483" s="128" t="str">
        <f t="shared" si="50"/>
        <v/>
      </c>
      <c r="B483" s="14"/>
      <c r="C483" s="14"/>
      <c r="D483" s="14"/>
      <c r="E483" s="14"/>
      <c r="F483" s="166"/>
      <c r="G483" s="173"/>
      <c r="H483" s="14"/>
      <c r="I483" s="14"/>
      <c r="J483" s="14"/>
      <c r="K483" s="166"/>
      <c r="L483" s="175"/>
      <c r="M483" s="171"/>
      <c r="N483" s="92"/>
      <c r="O483" s="92"/>
      <c r="P483" s="92"/>
      <c r="Q483" s="172"/>
      <c r="R483" s="176" t="str">
        <f>IFERROR(IF(COUNTIF(M483:Q483,M483)+COUNTIF(M483:Q483,N483)+COUNTIF(M483:Q483,O483)+COUNTIF(M483:Q483,P483)+COUNTIF(M483:Q483,Q483)-COUNT(M483:Q483)&lt;&gt;0,"學生班級重複",IF(COUNT(M483:Q483)=1,VLOOKUP(M483,'附件一之1-開班數'!$A$7:$B$66,2,0),IF(COUNT(M483:Q483)=2,VLOOKUP(M483,'附件一之1-開班數'!$A$7:$B$66,2,0)&amp;"、"&amp;VLOOKUP(N483,'附件一之1-開班數'!$A$7:$B$66,2,0),IF(COUNT(M483:Q483)=3,VLOOKUP(M483,'附件一之1-開班數'!$A$7:$B$66,2,0)&amp;"、"&amp;VLOOKUP(N483,'附件一之1-開班數'!$A$7:$B$66,2,0)&amp;"、"&amp;VLOOKUP(O483,'附件一之1-開班數'!$A$7:$B$66,2,0),IF(COUNT(M483:Q483)=4,VLOOKUP(M483,'附件一之1-開班數'!$A$7:$B$66,2,0)&amp;"、"&amp;VLOOKUP(N483,'附件一之1-開班數'!$A$7:$B$66,2,0)&amp;"、"&amp;VLOOKUP(O483,'附件一之1-開班數'!$A$7:$B$66,2,0)&amp;"、"&amp;VLOOKUP(P483,'附件一之1-開班數'!$A$7:$B$66,2,0),IF(COUNT(M483:Q483)=5,VLOOKUP(M483,'附件一之1-開班數'!$A$7:$B$66,2,0)&amp;"、"&amp;VLOOKUP(N483,'附件一之1-開班數'!$A$7:$B$66,2,0)&amp;"、"&amp;VLOOKUP(O483,'附件一之1-開班數'!$A$7:$B$66,2,0)&amp;"、"&amp;VLOOKUP(P483,'附件一之1-開班數'!$A$7:$B$66,2,0)&amp;"、"&amp;VLOOKUP(Q483,'附件一之1-開班數'!$A$7:$B$66,2,0),IF(D483="","","學生無班級"))))))),"有班級不存在,或跳格輸入")</f>
        <v/>
      </c>
      <c r="S483" s="10">
        <f t="shared" si="51"/>
        <v>1</v>
      </c>
      <c r="T483" s="10">
        <f t="shared" si="52"/>
        <v>1</v>
      </c>
      <c r="U483" s="10">
        <f t="shared" si="53"/>
        <v>1</v>
      </c>
      <c r="V483" s="10">
        <f t="shared" si="54"/>
        <v>1</v>
      </c>
      <c r="W483" s="10">
        <f t="shared" si="55"/>
        <v>3</v>
      </c>
      <c r="X483" s="10">
        <f t="shared" si="56"/>
        <v>3</v>
      </c>
      <c r="Y483" s="10">
        <f>IF(M483="",0,IF(K483=1,VLOOKUP(M483,'附件一之1-開班數'!$A$7:$V$66,7,FALSE),0))</f>
        <v>0</v>
      </c>
      <c r="Z483" s="10">
        <f>IF(N483="",0,IF(K483=1,VLOOKUP(N483,'附件一之1-開班數'!$A$7:$V$66,7,FALSE),0))</f>
        <v>0</v>
      </c>
      <c r="AA483" s="10">
        <f>IF(O483="",0,IF(K483=1,VLOOKUP(O483,'附件一之1-開班數'!$A$7:$V$66,7,FALSE),0))</f>
        <v>0</v>
      </c>
      <c r="AB483" s="10">
        <f>IF(P483="",0,IF(K483=1,VLOOKUP(P483,'附件一之1-開班數'!$A$7:$V$66,7,FALSE),0))</f>
        <v>0</v>
      </c>
      <c r="AC483" s="10">
        <f>IF(Q483="",0,IF(K483=1,VLOOKUP(Q483,'附件一之1-開班數'!$A$7:$V$66,7,FALSE),0))</f>
        <v>0</v>
      </c>
    </row>
    <row r="484" spans="1:29" x14ac:dyDescent="0.3">
      <c r="A484" s="128" t="str">
        <f t="shared" si="50"/>
        <v/>
      </c>
      <c r="B484" s="14"/>
      <c r="C484" s="14"/>
      <c r="D484" s="14"/>
      <c r="E484" s="14"/>
      <c r="F484" s="166"/>
      <c r="G484" s="173"/>
      <c r="H484" s="14"/>
      <c r="I484" s="14"/>
      <c r="J484" s="14"/>
      <c r="K484" s="166"/>
      <c r="L484" s="175"/>
      <c r="M484" s="171"/>
      <c r="N484" s="92"/>
      <c r="O484" s="92"/>
      <c r="P484" s="92"/>
      <c r="Q484" s="172"/>
      <c r="R484" s="176" t="str">
        <f>IFERROR(IF(COUNTIF(M484:Q484,M484)+COUNTIF(M484:Q484,N484)+COUNTIF(M484:Q484,O484)+COUNTIF(M484:Q484,P484)+COUNTIF(M484:Q484,Q484)-COUNT(M484:Q484)&lt;&gt;0,"學生班級重複",IF(COUNT(M484:Q484)=1,VLOOKUP(M484,'附件一之1-開班數'!$A$7:$B$66,2,0),IF(COUNT(M484:Q484)=2,VLOOKUP(M484,'附件一之1-開班數'!$A$7:$B$66,2,0)&amp;"、"&amp;VLOOKUP(N484,'附件一之1-開班數'!$A$7:$B$66,2,0),IF(COUNT(M484:Q484)=3,VLOOKUP(M484,'附件一之1-開班數'!$A$7:$B$66,2,0)&amp;"、"&amp;VLOOKUP(N484,'附件一之1-開班數'!$A$7:$B$66,2,0)&amp;"、"&amp;VLOOKUP(O484,'附件一之1-開班數'!$A$7:$B$66,2,0),IF(COUNT(M484:Q484)=4,VLOOKUP(M484,'附件一之1-開班數'!$A$7:$B$66,2,0)&amp;"、"&amp;VLOOKUP(N484,'附件一之1-開班數'!$A$7:$B$66,2,0)&amp;"、"&amp;VLOOKUP(O484,'附件一之1-開班數'!$A$7:$B$66,2,0)&amp;"、"&amp;VLOOKUP(P484,'附件一之1-開班數'!$A$7:$B$66,2,0),IF(COUNT(M484:Q484)=5,VLOOKUP(M484,'附件一之1-開班數'!$A$7:$B$66,2,0)&amp;"、"&amp;VLOOKUP(N484,'附件一之1-開班數'!$A$7:$B$66,2,0)&amp;"、"&amp;VLOOKUP(O484,'附件一之1-開班數'!$A$7:$B$66,2,0)&amp;"、"&amp;VLOOKUP(P484,'附件一之1-開班數'!$A$7:$B$66,2,0)&amp;"、"&amp;VLOOKUP(Q484,'附件一之1-開班數'!$A$7:$B$66,2,0),IF(D484="","","學生無班級"))))))),"有班級不存在,或跳格輸入")</f>
        <v/>
      </c>
      <c r="S484" s="10">
        <f t="shared" si="51"/>
        <v>1</v>
      </c>
      <c r="T484" s="10">
        <f t="shared" si="52"/>
        <v>1</v>
      </c>
      <c r="U484" s="10">
        <f t="shared" si="53"/>
        <v>1</v>
      </c>
      <c r="V484" s="10">
        <f t="shared" si="54"/>
        <v>1</v>
      </c>
      <c r="W484" s="10">
        <f t="shared" si="55"/>
        <v>3</v>
      </c>
      <c r="X484" s="10">
        <f t="shared" si="56"/>
        <v>3</v>
      </c>
      <c r="Y484" s="10">
        <f>IF(M484="",0,IF(K484=1,VLOOKUP(M484,'附件一之1-開班數'!$A$7:$V$66,7,FALSE),0))</f>
        <v>0</v>
      </c>
      <c r="Z484" s="10">
        <f>IF(N484="",0,IF(K484=1,VLOOKUP(N484,'附件一之1-開班數'!$A$7:$V$66,7,FALSE),0))</f>
        <v>0</v>
      </c>
      <c r="AA484" s="10">
        <f>IF(O484="",0,IF(K484=1,VLOOKUP(O484,'附件一之1-開班數'!$A$7:$V$66,7,FALSE),0))</f>
        <v>0</v>
      </c>
      <c r="AB484" s="10">
        <f>IF(P484="",0,IF(K484=1,VLOOKUP(P484,'附件一之1-開班數'!$A$7:$V$66,7,FALSE),0))</f>
        <v>0</v>
      </c>
      <c r="AC484" s="10">
        <f>IF(Q484="",0,IF(K484=1,VLOOKUP(Q484,'附件一之1-開班數'!$A$7:$V$66,7,FALSE),0))</f>
        <v>0</v>
      </c>
    </row>
    <row r="485" spans="1:29" x14ac:dyDescent="0.3">
      <c r="A485" s="128" t="str">
        <f t="shared" si="50"/>
        <v/>
      </c>
      <c r="B485" s="14"/>
      <c r="C485" s="14"/>
      <c r="D485" s="14"/>
      <c r="E485" s="14"/>
      <c r="F485" s="166"/>
      <c r="G485" s="173"/>
      <c r="H485" s="14"/>
      <c r="I485" s="14"/>
      <c r="J485" s="14"/>
      <c r="K485" s="166"/>
      <c r="L485" s="175"/>
      <c r="M485" s="171"/>
      <c r="N485" s="92"/>
      <c r="O485" s="92"/>
      <c r="P485" s="92"/>
      <c r="Q485" s="172"/>
      <c r="R485" s="176" t="str">
        <f>IFERROR(IF(COUNTIF(M485:Q485,M485)+COUNTIF(M485:Q485,N485)+COUNTIF(M485:Q485,O485)+COUNTIF(M485:Q485,P485)+COUNTIF(M485:Q485,Q485)-COUNT(M485:Q485)&lt;&gt;0,"學生班級重複",IF(COUNT(M485:Q485)=1,VLOOKUP(M485,'附件一之1-開班數'!$A$7:$B$66,2,0),IF(COUNT(M485:Q485)=2,VLOOKUP(M485,'附件一之1-開班數'!$A$7:$B$66,2,0)&amp;"、"&amp;VLOOKUP(N485,'附件一之1-開班數'!$A$7:$B$66,2,0),IF(COUNT(M485:Q485)=3,VLOOKUP(M485,'附件一之1-開班數'!$A$7:$B$66,2,0)&amp;"、"&amp;VLOOKUP(N485,'附件一之1-開班數'!$A$7:$B$66,2,0)&amp;"、"&amp;VLOOKUP(O485,'附件一之1-開班數'!$A$7:$B$66,2,0),IF(COUNT(M485:Q485)=4,VLOOKUP(M485,'附件一之1-開班數'!$A$7:$B$66,2,0)&amp;"、"&amp;VLOOKUP(N485,'附件一之1-開班數'!$A$7:$B$66,2,0)&amp;"、"&amp;VLOOKUP(O485,'附件一之1-開班數'!$A$7:$B$66,2,0)&amp;"、"&amp;VLOOKUP(P485,'附件一之1-開班數'!$A$7:$B$66,2,0),IF(COUNT(M485:Q485)=5,VLOOKUP(M485,'附件一之1-開班數'!$A$7:$B$66,2,0)&amp;"、"&amp;VLOOKUP(N485,'附件一之1-開班數'!$A$7:$B$66,2,0)&amp;"、"&amp;VLOOKUP(O485,'附件一之1-開班數'!$A$7:$B$66,2,0)&amp;"、"&amp;VLOOKUP(P485,'附件一之1-開班數'!$A$7:$B$66,2,0)&amp;"、"&amp;VLOOKUP(Q485,'附件一之1-開班數'!$A$7:$B$66,2,0),IF(D485="","","學生無班級"))))))),"有班級不存在,或跳格輸入")</f>
        <v/>
      </c>
      <c r="S485" s="10">
        <f t="shared" si="51"/>
        <v>1</v>
      </c>
      <c r="T485" s="10">
        <f t="shared" si="52"/>
        <v>1</v>
      </c>
      <c r="U485" s="10">
        <f t="shared" si="53"/>
        <v>1</v>
      </c>
      <c r="V485" s="10">
        <f t="shared" si="54"/>
        <v>1</v>
      </c>
      <c r="W485" s="10">
        <f t="shared" si="55"/>
        <v>3</v>
      </c>
      <c r="X485" s="10">
        <f t="shared" si="56"/>
        <v>3</v>
      </c>
      <c r="Y485" s="10">
        <f>IF(M485="",0,IF(K485=1,VLOOKUP(M485,'附件一之1-開班數'!$A$7:$V$66,7,FALSE),0))</f>
        <v>0</v>
      </c>
      <c r="Z485" s="10">
        <f>IF(N485="",0,IF(K485=1,VLOOKUP(N485,'附件一之1-開班數'!$A$7:$V$66,7,FALSE),0))</f>
        <v>0</v>
      </c>
      <c r="AA485" s="10">
        <f>IF(O485="",0,IF(K485=1,VLOOKUP(O485,'附件一之1-開班數'!$A$7:$V$66,7,FALSE),0))</f>
        <v>0</v>
      </c>
      <c r="AB485" s="10">
        <f>IF(P485="",0,IF(K485=1,VLOOKUP(P485,'附件一之1-開班數'!$A$7:$V$66,7,FALSE),0))</f>
        <v>0</v>
      </c>
      <c r="AC485" s="10">
        <f>IF(Q485="",0,IF(K485=1,VLOOKUP(Q485,'附件一之1-開班數'!$A$7:$V$66,7,FALSE),0))</f>
        <v>0</v>
      </c>
    </row>
    <row r="486" spans="1:29" x14ac:dyDescent="0.3">
      <c r="A486" s="128" t="str">
        <f t="shared" si="50"/>
        <v/>
      </c>
      <c r="B486" s="14"/>
      <c r="C486" s="14"/>
      <c r="D486" s="14"/>
      <c r="E486" s="14"/>
      <c r="F486" s="166"/>
      <c r="G486" s="173"/>
      <c r="H486" s="14"/>
      <c r="I486" s="14"/>
      <c r="J486" s="14"/>
      <c r="K486" s="166"/>
      <c r="L486" s="175"/>
      <c r="M486" s="171"/>
      <c r="N486" s="92"/>
      <c r="O486" s="92"/>
      <c r="P486" s="92"/>
      <c r="Q486" s="172"/>
      <c r="R486" s="176" t="str">
        <f>IFERROR(IF(COUNTIF(M486:Q486,M486)+COUNTIF(M486:Q486,N486)+COUNTIF(M486:Q486,O486)+COUNTIF(M486:Q486,P486)+COUNTIF(M486:Q486,Q486)-COUNT(M486:Q486)&lt;&gt;0,"學生班級重複",IF(COUNT(M486:Q486)=1,VLOOKUP(M486,'附件一之1-開班數'!$A$7:$B$66,2,0),IF(COUNT(M486:Q486)=2,VLOOKUP(M486,'附件一之1-開班數'!$A$7:$B$66,2,0)&amp;"、"&amp;VLOOKUP(N486,'附件一之1-開班數'!$A$7:$B$66,2,0),IF(COUNT(M486:Q486)=3,VLOOKUP(M486,'附件一之1-開班數'!$A$7:$B$66,2,0)&amp;"、"&amp;VLOOKUP(N486,'附件一之1-開班數'!$A$7:$B$66,2,0)&amp;"、"&amp;VLOOKUP(O486,'附件一之1-開班數'!$A$7:$B$66,2,0),IF(COUNT(M486:Q486)=4,VLOOKUP(M486,'附件一之1-開班數'!$A$7:$B$66,2,0)&amp;"、"&amp;VLOOKUP(N486,'附件一之1-開班數'!$A$7:$B$66,2,0)&amp;"、"&amp;VLOOKUP(O486,'附件一之1-開班數'!$A$7:$B$66,2,0)&amp;"、"&amp;VLOOKUP(P486,'附件一之1-開班數'!$A$7:$B$66,2,0),IF(COUNT(M486:Q486)=5,VLOOKUP(M486,'附件一之1-開班數'!$A$7:$B$66,2,0)&amp;"、"&amp;VLOOKUP(N486,'附件一之1-開班數'!$A$7:$B$66,2,0)&amp;"、"&amp;VLOOKUP(O486,'附件一之1-開班數'!$A$7:$B$66,2,0)&amp;"、"&amp;VLOOKUP(P486,'附件一之1-開班數'!$A$7:$B$66,2,0)&amp;"、"&amp;VLOOKUP(Q486,'附件一之1-開班數'!$A$7:$B$66,2,0),IF(D486="","","學生無班級"))))))),"有班級不存在,或跳格輸入")</f>
        <v/>
      </c>
      <c r="S486" s="10">
        <f t="shared" si="51"/>
        <v>1</v>
      </c>
      <c r="T486" s="10">
        <f t="shared" si="52"/>
        <v>1</v>
      </c>
      <c r="U486" s="10">
        <f t="shared" si="53"/>
        <v>1</v>
      </c>
      <c r="V486" s="10">
        <f t="shared" si="54"/>
        <v>1</v>
      </c>
      <c r="W486" s="10">
        <f t="shared" si="55"/>
        <v>3</v>
      </c>
      <c r="X486" s="10">
        <f t="shared" si="56"/>
        <v>3</v>
      </c>
      <c r="Y486" s="10">
        <f>IF(M486="",0,IF(K486=1,VLOOKUP(M486,'附件一之1-開班數'!$A$7:$V$66,7,FALSE),0))</f>
        <v>0</v>
      </c>
      <c r="Z486" s="10">
        <f>IF(N486="",0,IF(K486=1,VLOOKUP(N486,'附件一之1-開班數'!$A$7:$V$66,7,FALSE),0))</f>
        <v>0</v>
      </c>
      <c r="AA486" s="10">
        <f>IF(O486="",0,IF(K486=1,VLOOKUP(O486,'附件一之1-開班數'!$A$7:$V$66,7,FALSE),0))</f>
        <v>0</v>
      </c>
      <c r="AB486" s="10">
        <f>IF(P486="",0,IF(K486=1,VLOOKUP(P486,'附件一之1-開班數'!$A$7:$V$66,7,FALSE),0))</f>
        <v>0</v>
      </c>
      <c r="AC486" s="10">
        <f>IF(Q486="",0,IF(K486=1,VLOOKUP(Q486,'附件一之1-開班數'!$A$7:$V$66,7,FALSE),0))</f>
        <v>0</v>
      </c>
    </row>
    <row r="487" spans="1:29" x14ac:dyDescent="0.3">
      <c r="A487" s="128" t="str">
        <f t="shared" si="50"/>
        <v/>
      </c>
      <c r="B487" s="14"/>
      <c r="C487" s="14"/>
      <c r="D487" s="14"/>
      <c r="E487" s="14"/>
      <c r="F487" s="166"/>
      <c r="G487" s="173"/>
      <c r="H487" s="14"/>
      <c r="I487" s="14"/>
      <c r="J487" s="14"/>
      <c r="K487" s="166"/>
      <c r="L487" s="175"/>
      <c r="M487" s="171"/>
      <c r="N487" s="92"/>
      <c r="O487" s="92"/>
      <c r="P487" s="92"/>
      <c r="Q487" s="172"/>
      <c r="R487" s="176" t="str">
        <f>IFERROR(IF(COUNTIF(M487:Q487,M487)+COUNTIF(M487:Q487,N487)+COUNTIF(M487:Q487,O487)+COUNTIF(M487:Q487,P487)+COUNTIF(M487:Q487,Q487)-COUNT(M487:Q487)&lt;&gt;0,"學生班級重複",IF(COUNT(M487:Q487)=1,VLOOKUP(M487,'附件一之1-開班數'!$A$7:$B$66,2,0),IF(COUNT(M487:Q487)=2,VLOOKUP(M487,'附件一之1-開班數'!$A$7:$B$66,2,0)&amp;"、"&amp;VLOOKUP(N487,'附件一之1-開班數'!$A$7:$B$66,2,0),IF(COUNT(M487:Q487)=3,VLOOKUP(M487,'附件一之1-開班數'!$A$7:$B$66,2,0)&amp;"、"&amp;VLOOKUP(N487,'附件一之1-開班數'!$A$7:$B$66,2,0)&amp;"、"&amp;VLOOKUP(O487,'附件一之1-開班數'!$A$7:$B$66,2,0),IF(COUNT(M487:Q487)=4,VLOOKUP(M487,'附件一之1-開班數'!$A$7:$B$66,2,0)&amp;"、"&amp;VLOOKUP(N487,'附件一之1-開班數'!$A$7:$B$66,2,0)&amp;"、"&amp;VLOOKUP(O487,'附件一之1-開班數'!$A$7:$B$66,2,0)&amp;"、"&amp;VLOOKUP(P487,'附件一之1-開班數'!$A$7:$B$66,2,0),IF(COUNT(M487:Q487)=5,VLOOKUP(M487,'附件一之1-開班數'!$A$7:$B$66,2,0)&amp;"、"&amp;VLOOKUP(N487,'附件一之1-開班數'!$A$7:$B$66,2,0)&amp;"、"&amp;VLOOKUP(O487,'附件一之1-開班數'!$A$7:$B$66,2,0)&amp;"、"&amp;VLOOKUP(P487,'附件一之1-開班數'!$A$7:$B$66,2,0)&amp;"、"&amp;VLOOKUP(Q487,'附件一之1-開班數'!$A$7:$B$66,2,0),IF(D487="","","學生無班級"))))))),"有班級不存在,或跳格輸入")</f>
        <v/>
      </c>
      <c r="S487" s="10">
        <f t="shared" si="51"/>
        <v>1</v>
      </c>
      <c r="T487" s="10">
        <f t="shared" si="52"/>
        <v>1</v>
      </c>
      <c r="U487" s="10">
        <f t="shared" si="53"/>
        <v>1</v>
      </c>
      <c r="V487" s="10">
        <f t="shared" si="54"/>
        <v>1</v>
      </c>
      <c r="W487" s="10">
        <f t="shared" si="55"/>
        <v>3</v>
      </c>
      <c r="X487" s="10">
        <f t="shared" si="56"/>
        <v>3</v>
      </c>
      <c r="Y487" s="10">
        <f>IF(M487="",0,IF(K487=1,VLOOKUP(M487,'附件一之1-開班數'!$A$7:$V$66,7,FALSE),0))</f>
        <v>0</v>
      </c>
      <c r="Z487" s="10">
        <f>IF(N487="",0,IF(K487=1,VLOOKUP(N487,'附件一之1-開班數'!$A$7:$V$66,7,FALSE),0))</f>
        <v>0</v>
      </c>
      <c r="AA487" s="10">
        <f>IF(O487="",0,IF(K487=1,VLOOKUP(O487,'附件一之1-開班數'!$A$7:$V$66,7,FALSE),0))</f>
        <v>0</v>
      </c>
      <c r="AB487" s="10">
        <f>IF(P487="",0,IF(K487=1,VLOOKUP(P487,'附件一之1-開班數'!$A$7:$V$66,7,FALSE),0))</f>
        <v>0</v>
      </c>
      <c r="AC487" s="10">
        <f>IF(Q487="",0,IF(K487=1,VLOOKUP(Q487,'附件一之1-開班數'!$A$7:$V$66,7,FALSE),0))</f>
        <v>0</v>
      </c>
    </row>
    <row r="488" spans="1:29" x14ac:dyDescent="0.3">
      <c r="A488" s="128" t="str">
        <f t="shared" si="50"/>
        <v/>
      </c>
      <c r="B488" s="14"/>
      <c r="C488" s="14"/>
      <c r="D488" s="14"/>
      <c r="E488" s="14"/>
      <c r="F488" s="166"/>
      <c r="G488" s="173"/>
      <c r="H488" s="14"/>
      <c r="I488" s="14"/>
      <c r="J488" s="14"/>
      <c r="K488" s="166"/>
      <c r="L488" s="175"/>
      <c r="M488" s="171"/>
      <c r="N488" s="92"/>
      <c r="O488" s="92"/>
      <c r="P488" s="92"/>
      <c r="Q488" s="172"/>
      <c r="R488" s="176" t="str">
        <f>IFERROR(IF(COUNTIF(M488:Q488,M488)+COUNTIF(M488:Q488,N488)+COUNTIF(M488:Q488,O488)+COUNTIF(M488:Q488,P488)+COUNTIF(M488:Q488,Q488)-COUNT(M488:Q488)&lt;&gt;0,"學生班級重複",IF(COUNT(M488:Q488)=1,VLOOKUP(M488,'附件一之1-開班數'!$A$7:$B$66,2,0),IF(COUNT(M488:Q488)=2,VLOOKUP(M488,'附件一之1-開班數'!$A$7:$B$66,2,0)&amp;"、"&amp;VLOOKUP(N488,'附件一之1-開班數'!$A$7:$B$66,2,0),IF(COUNT(M488:Q488)=3,VLOOKUP(M488,'附件一之1-開班數'!$A$7:$B$66,2,0)&amp;"、"&amp;VLOOKUP(N488,'附件一之1-開班數'!$A$7:$B$66,2,0)&amp;"、"&amp;VLOOKUP(O488,'附件一之1-開班數'!$A$7:$B$66,2,0),IF(COUNT(M488:Q488)=4,VLOOKUP(M488,'附件一之1-開班數'!$A$7:$B$66,2,0)&amp;"、"&amp;VLOOKUP(N488,'附件一之1-開班數'!$A$7:$B$66,2,0)&amp;"、"&amp;VLOOKUP(O488,'附件一之1-開班數'!$A$7:$B$66,2,0)&amp;"、"&amp;VLOOKUP(P488,'附件一之1-開班數'!$A$7:$B$66,2,0),IF(COUNT(M488:Q488)=5,VLOOKUP(M488,'附件一之1-開班數'!$A$7:$B$66,2,0)&amp;"、"&amp;VLOOKUP(N488,'附件一之1-開班數'!$A$7:$B$66,2,0)&amp;"、"&amp;VLOOKUP(O488,'附件一之1-開班數'!$A$7:$B$66,2,0)&amp;"、"&amp;VLOOKUP(P488,'附件一之1-開班數'!$A$7:$B$66,2,0)&amp;"、"&amp;VLOOKUP(Q488,'附件一之1-開班數'!$A$7:$B$66,2,0),IF(D488="","","學生無班級"))))))),"有班級不存在,或跳格輸入")</f>
        <v/>
      </c>
      <c r="S488" s="10">
        <f t="shared" si="51"/>
        <v>1</v>
      </c>
      <c r="T488" s="10">
        <f t="shared" si="52"/>
        <v>1</v>
      </c>
      <c r="U488" s="10">
        <f t="shared" si="53"/>
        <v>1</v>
      </c>
      <c r="V488" s="10">
        <f t="shared" si="54"/>
        <v>1</v>
      </c>
      <c r="W488" s="10">
        <f t="shared" si="55"/>
        <v>3</v>
      </c>
      <c r="X488" s="10">
        <f t="shared" si="56"/>
        <v>3</v>
      </c>
      <c r="Y488" s="10">
        <f>IF(M488="",0,IF(K488=1,VLOOKUP(M488,'附件一之1-開班數'!$A$7:$V$66,7,FALSE),0))</f>
        <v>0</v>
      </c>
      <c r="Z488" s="10">
        <f>IF(N488="",0,IF(K488=1,VLOOKUP(N488,'附件一之1-開班數'!$A$7:$V$66,7,FALSE),0))</f>
        <v>0</v>
      </c>
      <c r="AA488" s="10">
        <f>IF(O488="",0,IF(K488=1,VLOOKUP(O488,'附件一之1-開班數'!$A$7:$V$66,7,FALSE),0))</f>
        <v>0</v>
      </c>
      <c r="AB488" s="10">
        <f>IF(P488="",0,IF(K488=1,VLOOKUP(P488,'附件一之1-開班數'!$A$7:$V$66,7,FALSE),0))</f>
        <v>0</v>
      </c>
      <c r="AC488" s="10">
        <f>IF(Q488="",0,IF(K488=1,VLOOKUP(Q488,'附件一之1-開班數'!$A$7:$V$66,7,FALSE),0))</f>
        <v>0</v>
      </c>
    </row>
    <row r="489" spans="1:29" x14ac:dyDescent="0.3">
      <c r="A489" s="128" t="str">
        <f t="shared" si="50"/>
        <v/>
      </c>
      <c r="B489" s="14"/>
      <c r="C489" s="14"/>
      <c r="D489" s="14"/>
      <c r="E489" s="14"/>
      <c r="F489" s="166"/>
      <c r="G489" s="173"/>
      <c r="H489" s="14"/>
      <c r="I489" s="14"/>
      <c r="J489" s="14"/>
      <c r="K489" s="166"/>
      <c r="L489" s="175"/>
      <c r="M489" s="171"/>
      <c r="N489" s="92"/>
      <c r="O489" s="92"/>
      <c r="P489" s="92"/>
      <c r="Q489" s="172"/>
      <c r="R489" s="176" t="str">
        <f>IFERROR(IF(COUNTIF(M489:Q489,M489)+COUNTIF(M489:Q489,N489)+COUNTIF(M489:Q489,O489)+COUNTIF(M489:Q489,P489)+COUNTIF(M489:Q489,Q489)-COUNT(M489:Q489)&lt;&gt;0,"學生班級重複",IF(COUNT(M489:Q489)=1,VLOOKUP(M489,'附件一之1-開班數'!$A$7:$B$66,2,0),IF(COUNT(M489:Q489)=2,VLOOKUP(M489,'附件一之1-開班數'!$A$7:$B$66,2,0)&amp;"、"&amp;VLOOKUP(N489,'附件一之1-開班數'!$A$7:$B$66,2,0),IF(COUNT(M489:Q489)=3,VLOOKUP(M489,'附件一之1-開班數'!$A$7:$B$66,2,0)&amp;"、"&amp;VLOOKUP(N489,'附件一之1-開班數'!$A$7:$B$66,2,0)&amp;"、"&amp;VLOOKUP(O489,'附件一之1-開班數'!$A$7:$B$66,2,0),IF(COUNT(M489:Q489)=4,VLOOKUP(M489,'附件一之1-開班數'!$A$7:$B$66,2,0)&amp;"、"&amp;VLOOKUP(N489,'附件一之1-開班數'!$A$7:$B$66,2,0)&amp;"、"&amp;VLOOKUP(O489,'附件一之1-開班數'!$A$7:$B$66,2,0)&amp;"、"&amp;VLOOKUP(P489,'附件一之1-開班數'!$A$7:$B$66,2,0),IF(COUNT(M489:Q489)=5,VLOOKUP(M489,'附件一之1-開班數'!$A$7:$B$66,2,0)&amp;"、"&amp;VLOOKUP(N489,'附件一之1-開班數'!$A$7:$B$66,2,0)&amp;"、"&amp;VLOOKUP(O489,'附件一之1-開班數'!$A$7:$B$66,2,0)&amp;"、"&amp;VLOOKUP(P489,'附件一之1-開班數'!$A$7:$B$66,2,0)&amp;"、"&amp;VLOOKUP(Q489,'附件一之1-開班數'!$A$7:$B$66,2,0),IF(D489="","","學生無班級"))))))),"有班級不存在,或跳格輸入")</f>
        <v/>
      </c>
      <c r="S489" s="10">
        <f t="shared" si="51"/>
        <v>1</v>
      </c>
      <c r="T489" s="10">
        <f t="shared" si="52"/>
        <v>1</v>
      </c>
      <c r="U489" s="10">
        <f t="shared" si="53"/>
        <v>1</v>
      </c>
      <c r="V489" s="10">
        <f t="shared" si="54"/>
        <v>1</v>
      </c>
      <c r="W489" s="10">
        <f t="shared" si="55"/>
        <v>3</v>
      </c>
      <c r="X489" s="10">
        <f t="shared" si="56"/>
        <v>3</v>
      </c>
      <c r="Y489" s="10">
        <f>IF(M489="",0,IF(K489=1,VLOOKUP(M489,'附件一之1-開班數'!$A$7:$V$66,7,FALSE),0))</f>
        <v>0</v>
      </c>
      <c r="Z489" s="10">
        <f>IF(N489="",0,IF(K489=1,VLOOKUP(N489,'附件一之1-開班數'!$A$7:$V$66,7,FALSE),0))</f>
        <v>0</v>
      </c>
      <c r="AA489" s="10">
        <f>IF(O489="",0,IF(K489=1,VLOOKUP(O489,'附件一之1-開班數'!$A$7:$V$66,7,FALSE),0))</f>
        <v>0</v>
      </c>
      <c r="AB489" s="10">
        <f>IF(P489="",0,IF(K489=1,VLOOKUP(P489,'附件一之1-開班數'!$A$7:$V$66,7,FALSE),0))</f>
        <v>0</v>
      </c>
      <c r="AC489" s="10">
        <f>IF(Q489="",0,IF(K489=1,VLOOKUP(Q489,'附件一之1-開班數'!$A$7:$V$66,7,FALSE),0))</f>
        <v>0</v>
      </c>
    </row>
    <row r="490" spans="1:29" x14ac:dyDescent="0.3">
      <c r="A490" s="128" t="str">
        <f t="shared" si="50"/>
        <v/>
      </c>
      <c r="B490" s="14"/>
      <c r="C490" s="14"/>
      <c r="D490" s="14"/>
      <c r="E490" s="14"/>
      <c r="F490" s="166"/>
      <c r="G490" s="173"/>
      <c r="H490" s="14"/>
      <c r="I490" s="14"/>
      <c r="J490" s="14"/>
      <c r="K490" s="166"/>
      <c r="L490" s="175"/>
      <c r="M490" s="171"/>
      <c r="N490" s="92"/>
      <c r="O490" s="92"/>
      <c r="P490" s="92"/>
      <c r="Q490" s="172"/>
      <c r="R490" s="176" t="str">
        <f>IFERROR(IF(COUNTIF(M490:Q490,M490)+COUNTIF(M490:Q490,N490)+COUNTIF(M490:Q490,O490)+COUNTIF(M490:Q490,P490)+COUNTIF(M490:Q490,Q490)-COUNT(M490:Q490)&lt;&gt;0,"學生班級重複",IF(COUNT(M490:Q490)=1,VLOOKUP(M490,'附件一之1-開班數'!$A$7:$B$66,2,0),IF(COUNT(M490:Q490)=2,VLOOKUP(M490,'附件一之1-開班數'!$A$7:$B$66,2,0)&amp;"、"&amp;VLOOKUP(N490,'附件一之1-開班數'!$A$7:$B$66,2,0),IF(COUNT(M490:Q490)=3,VLOOKUP(M490,'附件一之1-開班數'!$A$7:$B$66,2,0)&amp;"、"&amp;VLOOKUP(N490,'附件一之1-開班數'!$A$7:$B$66,2,0)&amp;"、"&amp;VLOOKUP(O490,'附件一之1-開班數'!$A$7:$B$66,2,0),IF(COUNT(M490:Q490)=4,VLOOKUP(M490,'附件一之1-開班數'!$A$7:$B$66,2,0)&amp;"、"&amp;VLOOKUP(N490,'附件一之1-開班數'!$A$7:$B$66,2,0)&amp;"、"&amp;VLOOKUP(O490,'附件一之1-開班數'!$A$7:$B$66,2,0)&amp;"、"&amp;VLOOKUP(P490,'附件一之1-開班數'!$A$7:$B$66,2,0),IF(COUNT(M490:Q490)=5,VLOOKUP(M490,'附件一之1-開班數'!$A$7:$B$66,2,0)&amp;"、"&amp;VLOOKUP(N490,'附件一之1-開班數'!$A$7:$B$66,2,0)&amp;"、"&amp;VLOOKUP(O490,'附件一之1-開班數'!$A$7:$B$66,2,0)&amp;"、"&amp;VLOOKUP(P490,'附件一之1-開班數'!$A$7:$B$66,2,0)&amp;"、"&amp;VLOOKUP(Q490,'附件一之1-開班數'!$A$7:$B$66,2,0),IF(D490="","","學生無班級"))))))),"有班級不存在,或跳格輸入")</f>
        <v/>
      </c>
      <c r="S490" s="10">
        <f t="shared" si="51"/>
        <v>1</v>
      </c>
      <c r="T490" s="10">
        <f t="shared" si="52"/>
        <v>1</v>
      </c>
      <c r="U490" s="10">
        <f t="shared" si="53"/>
        <v>1</v>
      </c>
      <c r="V490" s="10">
        <f t="shared" si="54"/>
        <v>1</v>
      </c>
      <c r="W490" s="10">
        <f t="shared" si="55"/>
        <v>3</v>
      </c>
      <c r="X490" s="10">
        <f t="shared" si="56"/>
        <v>3</v>
      </c>
      <c r="Y490" s="10">
        <f>IF(M490="",0,IF(K490=1,VLOOKUP(M490,'附件一之1-開班數'!$A$7:$V$66,7,FALSE),0))</f>
        <v>0</v>
      </c>
      <c r="Z490" s="10">
        <f>IF(N490="",0,IF(K490=1,VLOOKUP(N490,'附件一之1-開班數'!$A$7:$V$66,7,FALSE),0))</f>
        <v>0</v>
      </c>
      <c r="AA490" s="10">
        <f>IF(O490="",0,IF(K490=1,VLOOKUP(O490,'附件一之1-開班數'!$A$7:$V$66,7,FALSE),0))</f>
        <v>0</v>
      </c>
      <c r="AB490" s="10">
        <f>IF(P490="",0,IF(K490=1,VLOOKUP(P490,'附件一之1-開班數'!$A$7:$V$66,7,FALSE),0))</f>
        <v>0</v>
      </c>
      <c r="AC490" s="10">
        <f>IF(Q490="",0,IF(K490=1,VLOOKUP(Q490,'附件一之1-開班數'!$A$7:$V$66,7,FALSE),0))</f>
        <v>0</v>
      </c>
    </row>
    <row r="491" spans="1:29" x14ac:dyDescent="0.3">
      <c r="A491" s="128" t="str">
        <f t="shared" si="50"/>
        <v/>
      </c>
      <c r="B491" s="14"/>
      <c r="C491" s="14"/>
      <c r="D491" s="14"/>
      <c r="E491" s="14"/>
      <c r="F491" s="166"/>
      <c r="G491" s="173"/>
      <c r="H491" s="14"/>
      <c r="I491" s="14"/>
      <c r="J491" s="14"/>
      <c r="K491" s="166"/>
      <c r="L491" s="175"/>
      <c r="M491" s="171"/>
      <c r="N491" s="92"/>
      <c r="O491" s="92"/>
      <c r="P491" s="92"/>
      <c r="Q491" s="172"/>
      <c r="R491" s="176" t="str">
        <f>IFERROR(IF(COUNTIF(M491:Q491,M491)+COUNTIF(M491:Q491,N491)+COUNTIF(M491:Q491,O491)+COUNTIF(M491:Q491,P491)+COUNTIF(M491:Q491,Q491)-COUNT(M491:Q491)&lt;&gt;0,"學生班級重複",IF(COUNT(M491:Q491)=1,VLOOKUP(M491,'附件一之1-開班數'!$A$7:$B$66,2,0),IF(COUNT(M491:Q491)=2,VLOOKUP(M491,'附件一之1-開班數'!$A$7:$B$66,2,0)&amp;"、"&amp;VLOOKUP(N491,'附件一之1-開班數'!$A$7:$B$66,2,0),IF(COUNT(M491:Q491)=3,VLOOKUP(M491,'附件一之1-開班數'!$A$7:$B$66,2,0)&amp;"、"&amp;VLOOKUP(N491,'附件一之1-開班數'!$A$7:$B$66,2,0)&amp;"、"&amp;VLOOKUP(O491,'附件一之1-開班數'!$A$7:$B$66,2,0),IF(COUNT(M491:Q491)=4,VLOOKUP(M491,'附件一之1-開班數'!$A$7:$B$66,2,0)&amp;"、"&amp;VLOOKUP(N491,'附件一之1-開班數'!$A$7:$B$66,2,0)&amp;"、"&amp;VLOOKUP(O491,'附件一之1-開班數'!$A$7:$B$66,2,0)&amp;"、"&amp;VLOOKUP(P491,'附件一之1-開班數'!$A$7:$B$66,2,0),IF(COUNT(M491:Q491)=5,VLOOKUP(M491,'附件一之1-開班數'!$A$7:$B$66,2,0)&amp;"、"&amp;VLOOKUP(N491,'附件一之1-開班數'!$A$7:$B$66,2,0)&amp;"、"&amp;VLOOKUP(O491,'附件一之1-開班數'!$A$7:$B$66,2,0)&amp;"、"&amp;VLOOKUP(P491,'附件一之1-開班數'!$A$7:$B$66,2,0)&amp;"、"&amp;VLOOKUP(Q491,'附件一之1-開班數'!$A$7:$B$66,2,0),IF(D491="","","學生無班級"))))))),"有班級不存在,或跳格輸入")</f>
        <v/>
      </c>
      <c r="S491" s="10">
        <f t="shared" si="51"/>
        <v>1</v>
      </c>
      <c r="T491" s="10">
        <f t="shared" si="52"/>
        <v>1</v>
      </c>
      <c r="U491" s="10">
        <f t="shared" si="53"/>
        <v>1</v>
      </c>
      <c r="V491" s="10">
        <f t="shared" si="54"/>
        <v>1</v>
      </c>
      <c r="W491" s="10">
        <f t="shared" si="55"/>
        <v>3</v>
      </c>
      <c r="X491" s="10">
        <f t="shared" si="56"/>
        <v>3</v>
      </c>
      <c r="Y491" s="10">
        <f>IF(M491="",0,IF(K491=1,VLOOKUP(M491,'附件一之1-開班數'!$A$7:$V$66,7,FALSE),0))</f>
        <v>0</v>
      </c>
      <c r="Z491" s="10">
        <f>IF(N491="",0,IF(K491=1,VLOOKUP(N491,'附件一之1-開班數'!$A$7:$V$66,7,FALSE),0))</f>
        <v>0</v>
      </c>
      <c r="AA491" s="10">
        <f>IF(O491="",0,IF(K491=1,VLOOKUP(O491,'附件一之1-開班數'!$A$7:$V$66,7,FALSE),0))</f>
        <v>0</v>
      </c>
      <c r="AB491" s="10">
        <f>IF(P491="",0,IF(K491=1,VLOOKUP(P491,'附件一之1-開班數'!$A$7:$V$66,7,FALSE),0))</f>
        <v>0</v>
      </c>
      <c r="AC491" s="10">
        <f>IF(Q491="",0,IF(K491=1,VLOOKUP(Q491,'附件一之1-開班數'!$A$7:$V$66,7,FALSE),0))</f>
        <v>0</v>
      </c>
    </row>
    <row r="492" spans="1:29" x14ac:dyDescent="0.3">
      <c r="A492" s="128" t="str">
        <f t="shared" si="50"/>
        <v/>
      </c>
      <c r="B492" s="14"/>
      <c r="C492" s="14"/>
      <c r="D492" s="14"/>
      <c r="E492" s="14"/>
      <c r="F492" s="166"/>
      <c r="G492" s="173"/>
      <c r="H492" s="14"/>
      <c r="I492" s="14"/>
      <c r="J492" s="14"/>
      <c r="K492" s="166"/>
      <c r="L492" s="175"/>
      <c r="M492" s="171"/>
      <c r="N492" s="92"/>
      <c r="O492" s="92"/>
      <c r="P492" s="92"/>
      <c r="Q492" s="172"/>
      <c r="R492" s="176" t="str">
        <f>IFERROR(IF(COUNTIF(M492:Q492,M492)+COUNTIF(M492:Q492,N492)+COUNTIF(M492:Q492,O492)+COUNTIF(M492:Q492,P492)+COUNTIF(M492:Q492,Q492)-COUNT(M492:Q492)&lt;&gt;0,"學生班級重複",IF(COUNT(M492:Q492)=1,VLOOKUP(M492,'附件一之1-開班數'!$A$7:$B$66,2,0),IF(COUNT(M492:Q492)=2,VLOOKUP(M492,'附件一之1-開班數'!$A$7:$B$66,2,0)&amp;"、"&amp;VLOOKUP(N492,'附件一之1-開班數'!$A$7:$B$66,2,0),IF(COUNT(M492:Q492)=3,VLOOKUP(M492,'附件一之1-開班數'!$A$7:$B$66,2,0)&amp;"、"&amp;VLOOKUP(N492,'附件一之1-開班數'!$A$7:$B$66,2,0)&amp;"、"&amp;VLOOKUP(O492,'附件一之1-開班數'!$A$7:$B$66,2,0),IF(COUNT(M492:Q492)=4,VLOOKUP(M492,'附件一之1-開班數'!$A$7:$B$66,2,0)&amp;"、"&amp;VLOOKUP(N492,'附件一之1-開班數'!$A$7:$B$66,2,0)&amp;"、"&amp;VLOOKUP(O492,'附件一之1-開班數'!$A$7:$B$66,2,0)&amp;"、"&amp;VLOOKUP(P492,'附件一之1-開班數'!$A$7:$B$66,2,0),IF(COUNT(M492:Q492)=5,VLOOKUP(M492,'附件一之1-開班數'!$A$7:$B$66,2,0)&amp;"、"&amp;VLOOKUP(N492,'附件一之1-開班數'!$A$7:$B$66,2,0)&amp;"、"&amp;VLOOKUP(O492,'附件一之1-開班數'!$A$7:$B$66,2,0)&amp;"、"&amp;VLOOKUP(P492,'附件一之1-開班數'!$A$7:$B$66,2,0)&amp;"、"&amp;VLOOKUP(Q492,'附件一之1-開班數'!$A$7:$B$66,2,0),IF(D492="","","學生無班級"))))))),"有班級不存在,或跳格輸入")</f>
        <v/>
      </c>
      <c r="S492" s="10">
        <f t="shared" si="51"/>
        <v>1</v>
      </c>
      <c r="T492" s="10">
        <f t="shared" si="52"/>
        <v>1</v>
      </c>
      <c r="U492" s="10">
        <f t="shared" si="53"/>
        <v>1</v>
      </c>
      <c r="V492" s="10">
        <f t="shared" si="54"/>
        <v>1</v>
      </c>
      <c r="W492" s="10">
        <f t="shared" si="55"/>
        <v>3</v>
      </c>
      <c r="X492" s="10">
        <f t="shared" si="56"/>
        <v>3</v>
      </c>
      <c r="Y492" s="10">
        <f>IF(M492="",0,IF(K492=1,VLOOKUP(M492,'附件一之1-開班數'!$A$7:$V$66,7,FALSE),0))</f>
        <v>0</v>
      </c>
      <c r="Z492" s="10">
        <f>IF(N492="",0,IF(K492=1,VLOOKUP(N492,'附件一之1-開班數'!$A$7:$V$66,7,FALSE),0))</f>
        <v>0</v>
      </c>
      <c r="AA492" s="10">
        <f>IF(O492="",0,IF(K492=1,VLOOKUP(O492,'附件一之1-開班數'!$A$7:$V$66,7,FALSE),0))</f>
        <v>0</v>
      </c>
      <c r="AB492" s="10">
        <f>IF(P492="",0,IF(K492=1,VLOOKUP(P492,'附件一之1-開班數'!$A$7:$V$66,7,FALSE),0))</f>
        <v>0</v>
      </c>
      <c r="AC492" s="10">
        <f>IF(Q492="",0,IF(K492=1,VLOOKUP(Q492,'附件一之1-開班數'!$A$7:$V$66,7,FALSE),0))</f>
        <v>0</v>
      </c>
    </row>
    <row r="493" spans="1:29" x14ac:dyDescent="0.3">
      <c r="A493" s="128" t="str">
        <f t="shared" si="50"/>
        <v/>
      </c>
      <c r="B493" s="14"/>
      <c r="C493" s="14"/>
      <c r="D493" s="14"/>
      <c r="E493" s="14"/>
      <c r="F493" s="166"/>
      <c r="G493" s="173"/>
      <c r="H493" s="14"/>
      <c r="I493" s="14"/>
      <c r="J493" s="14"/>
      <c r="K493" s="166"/>
      <c r="L493" s="175"/>
      <c r="M493" s="171"/>
      <c r="N493" s="92"/>
      <c r="O493" s="92"/>
      <c r="P493" s="92"/>
      <c r="Q493" s="172"/>
      <c r="R493" s="176" t="str">
        <f>IFERROR(IF(COUNTIF(M493:Q493,M493)+COUNTIF(M493:Q493,N493)+COUNTIF(M493:Q493,O493)+COUNTIF(M493:Q493,P493)+COUNTIF(M493:Q493,Q493)-COUNT(M493:Q493)&lt;&gt;0,"學生班級重複",IF(COUNT(M493:Q493)=1,VLOOKUP(M493,'附件一之1-開班數'!$A$7:$B$66,2,0),IF(COUNT(M493:Q493)=2,VLOOKUP(M493,'附件一之1-開班數'!$A$7:$B$66,2,0)&amp;"、"&amp;VLOOKUP(N493,'附件一之1-開班數'!$A$7:$B$66,2,0),IF(COUNT(M493:Q493)=3,VLOOKUP(M493,'附件一之1-開班數'!$A$7:$B$66,2,0)&amp;"、"&amp;VLOOKUP(N493,'附件一之1-開班數'!$A$7:$B$66,2,0)&amp;"、"&amp;VLOOKUP(O493,'附件一之1-開班數'!$A$7:$B$66,2,0),IF(COUNT(M493:Q493)=4,VLOOKUP(M493,'附件一之1-開班數'!$A$7:$B$66,2,0)&amp;"、"&amp;VLOOKUP(N493,'附件一之1-開班數'!$A$7:$B$66,2,0)&amp;"、"&amp;VLOOKUP(O493,'附件一之1-開班數'!$A$7:$B$66,2,0)&amp;"、"&amp;VLOOKUP(P493,'附件一之1-開班數'!$A$7:$B$66,2,0),IF(COUNT(M493:Q493)=5,VLOOKUP(M493,'附件一之1-開班數'!$A$7:$B$66,2,0)&amp;"、"&amp;VLOOKUP(N493,'附件一之1-開班數'!$A$7:$B$66,2,0)&amp;"、"&amp;VLOOKUP(O493,'附件一之1-開班數'!$A$7:$B$66,2,0)&amp;"、"&amp;VLOOKUP(P493,'附件一之1-開班數'!$A$7:$B$66,2,0)&amp;"、"&amp;VLOOKUP(Q493,'附件一之1-開班數'!$A$7:$B$66,2,0),IF(D493="","","學生無班級"))))))),"有班級不存在,或跳格輸入")</f>
        <v/>
      </c>
      <c r="S493" s="10">
        <f t="shared" si="51"/>
        <v>1</v>
      </c>
      <c r="T493" s="10">
        <f t="shared" si="52"/>
        <v>1</v>
      </c>
      <c r="U493" s="10">
        <f t="shared" si="53"/>
        <v>1</v>
      </c>
      <c r="V493" s="10">
        <f t="shared" si="54"/>
        <v>1</v>
      </c>
      <c r="W493" s="10">
        <f t="shared" si="55"/>
        <v>3</v>
      </c>
      <c r="X493" s="10">
        <f t="shared" si="56"/>
        <v>3</v>
      </c>
      <c r="Y493" s="10">
        <f>IF(M493="",0,IF(K493=1,VLOOKUP(M493,'附件一之1-開班數'!$A$7:$V$66,7,FALSE),0))</f>
        <v>0</v>
      </c>
      <c r="Z493" s="10">
        <f>IF(N493="",0,IF(K493=1,VLOOKUP(N493,'附件一之1-開班數'!$A$7:$V$66,7,FALSE),0))</f>
        <v>0</v>
      </c>
      <c r="AA493" s="10">
        <f>IF(O493="",0,IF(K493=1,VLOOKUP(O493,'附件一之1-開班數'!$A$7:$V$66,7,FALSE),0))</f>
        <v>0</v>
      </c>
      <c r="AB493" s="10">
        <f>IF(P493="",0,IF(K493=1,VLOOKUP(P493,'附件一之1-開班數'!$A$7:$V$66,7,FALSE),0))</f>
        <v>0</v>
      </c>
      <c r="AC493" s="10">
        <f>IF(Q493="",0,IF(K493=1,VLOOKUP(Q493,'附件一之1-開班數'!$A$7:$V$66,7,FALSE),0))</f>
        <v>0</v>
      </c>
    </row>
    <row r="494" spans="1:29" x14ac:dyDescent="0.3">
      <c r="A494" s="128" t="str">
        <f t="shared" si="50"/>
        <v/>
      </c>
      <c r="B494" s="14"/>
      <c r="C494" s="14"/>
      <c r="D494" s="14"/>
      <c r="E494" s="14"/>
      <c r="F494" s="166"/>
      <c r="G494" s="173"/>
      <c r="H494" s="14"/>
      <c r="I494" s="14"/>
      <c r="J494" s="14"/>
      <c r="K494" s="166"/>
      <c r="L494" s="175"/>
      <c r="M494" s="171"/>
      <c r="N494" s="92"/>
      <c r="O494" s="92"/>
      <c r="P494" s="92"/>
      <c r="Q494" s="172"/>
      <c r="R494" s="176" t="str">
        <f>IFERROR(IF(COUNTIF(M494:Q494,M494)+COUNTIF(M494:Q494,N494)+COUNTIF(M494:Q494,O494)+COUNTIF(M494:Q494,P494)+COUNTIF(M494:Q494,Q494)-COUNT(M494:Q494)&lt;&gt;0,"學生班級重複",IF(COUNT(M494:Q494)=1,VLOOKUP(M494,'附件一之1-開班數'!$A$7:$B$66,2,0),IF(COUNT(M494:Q494)=2,VLOOKUP(M494,'附件一之1-開班數'!$A$7:$B$66,2,0)&amp;"、"&amp;VLOOKUP(N494,'附件一之1-開班數'!$A$7:$B$66,2,0),IF(COUNT(M494:Q494)=3,VLOOKUP(M494,'附件一之1-開班數'!$A$7:$B$66,2,0)&amp;"、"&amp;VLOOKUP(N494,'附件一之1-開班數'!$A$7:$B$66,2,0)&amp;"、"&amp;VLOOKUP(O494,'附件一之1-開班數'!$A$7:$B$66,2,0),IF(COUNT(M494:Q494)=4,VLOOKUP(M494,'附件一之1-開班數'!$A$7:$B$66,2,0)&amp;"、"&amp;VLOOKUP(N494,'附件一之1-開班數'!$A$7:$B$66,2,0)&amp;"、"&amp;VLOOKUP(O494,'附件一之1-開班數'!$A$7:$B$66,2,0)&amp;"、"&amp;VLOOKUP(P494,'附件一之1-開班數'!$A$7:$B$66,2,0),IF(COUNT(M494:Q494)=5,VLOOKUP(M494,'附件一之1-開班數'!$A$7:$B$66,2,0)&amp;"、"&amp;VLOOKUP(N494,'附件一之1-開班數'!$A$7:$B$66,2,0)&amp;"、"&amp;VLOOKUP(O494,'附件一之1-開班數'!$A$7:$B$66,2,0)&amp;"、"&amp;VLOOKUP(P494,'附件一之1-開班數'!$A$7:$B$66,2,0)&amp;"、"&amp;VLOOKUP(Q494,'附件一之1-開班數'!$A$7:$B$66,2,0),IF(D494="","","學生無班級"))))))),"有班級不存在,或跳格輸入")</f>
        <v/>
      </c>
      <c r="S494" s="10">
        <f t="shared" si="51"/>
        <v>1</v>
      </c>
      <c r="T494" s="10">
        <f t="shared" si="52"/>
        <v>1</v>
      </c>
      <c r="U494" s="10">
        <f t="shared" si="53"/>
        <v>1</v>
      </c>
      <c r="V494" s="10">
        <f t="shared" si="54"/>
        <v>1</v>
      </c>
      <c r="W494" s="10">
        <f t="shared" si="55"/>
        <v>3</v>
      </c>
      <c r="X494" s="10">
        <f t="shared" si="56"/>
        <v>3</v>
      </c>
      <c r="Y494" s="10">
        <f>IF(M494="",0,IF(K494=1,VLOOKUP(M494,'附件一之1-開班數'!$A$7:$V$66,7,FALSE),0))</f>
        <v>0</v>
      </c>
      <c r="Z494" s="10">
        <f>IF(N494="",0,IF(K494=1,VLOOKUP(N494,'附件一之1-開班數'!$A$7:$V$66,7,FALSE),0))</f>
        <v>0</v>
      </c>
      <c r="AA494" s="10">
        <f>IF(O494="",0,IF(K494=1,VLOOKUP(O494,'附件一之1-開班數'!$A$7:$V$66,7,FALSE),0))</f>
        <v>0</v>
      </c>
      <c r="AB494" s="10">
        <f>IF(P494="",0,IF(K494=1,VLOOKUP(P494,'附件一之1-開班數'!$A$7:$V$66,7,FALSE),0))</f>
        <v>0</v>
      </c>
      <c r="AC494" s="10">
        <f>IF(Q494="",0,IF(K494=1,VLOOKUP(Q494,'附件一之1-開班數'!$A$7:$V$66,7,FALSE),0))</f>
        <v>0</v>
      </c>
    </row>
    <row r="495" spans="1:29" x14ac:dyDescent="0.3">
      <c r="A495" s="128" t="str">
        <f t="shared" si="50"/>
        <v/>
      </c>
      <c r="B495" s="14"/>
      <c r="C495" s="14"/>
      <c r="D495" s="14"/>
      <c r="E495" s="14"/>
      <c r="F495" s="166"/>
      <c r="G495" s="173"/>
      <c r="H495" s="14"/>
      <c r="I495" s="14"/>
      <c r="J495" s="14"/>
      <c r="K495" s="166"/>
      <c r="L495" s="175"/>
      <c r="M495" s="171"/>
      <c r="N495" s="92"/>
      <c r="O495" s="92"/>
      <c r="P495" s="92"/>
      <c r="Q495" s="172"/>
      <c r="R495" s="176" t="str">
        <f>IFERROR(IF(COUNTIF(M495:Q495,M495)+COUNTIF(M495:Q495,N495)+COUNTIF(M495:Q495,O495)+COUNTIF(M495:Q495,P495)+COUNTIF(M495:Q495,Q495)-COUNT(M495:Q495)&lt;&gt;0,"學生班級重複",IF(COUNT(M495:Q495)=1,VLOOKUP(M495,'附件一之1-開班數'!$A$7:$B$66,2,0),IF(COUNT(M495:Q495)=2,VLOOKUP(M495,'附件一之1-開班數'!$A$7:$B$66,2,0)&amp;"、"&amp;VLOOKUP(N495,'附件一之1-開班數'!$A$7:$B$66,2,0),IF(COUNT(M495:Q495)=3,VLOOKUP(M495,'附件一之1-開班數'!$A$7:$B$66,2,0)&amp;"、"&amp;VLOOKUP(N495,'附件一之1-開班數'!$A$7:$B$66,2,0)&amp;"、"&amp;VLOOKUP(O495,'附件一之1-開班數'!$A$7:$B$66,2,0),IF(COUNT(M495:Q495)=4,VLOOKUP(M495,'附件一之1-開班數'!$A$7:$B$66,2,0)&amp;"、"&amp;VLOOKUP(N495,'附件一之1-開班數'!$A$7:$B$66,2,0)&amp;"、"&amp;VLOOKUP(O495,'附件一之1-開班數'!$A$7:$B$66,2,0)&amp;"、"&amp;VLOOKUP(P495,'附件一之1-開班數'!$A$7:$B$66,2,0),IF(COUNT(M495:Q495)=5,VLOOKUP(M495,'附件一之1-開班數'!$A$7:$B$66,2,0)&amp;"、"&amp;VLOOKUP(N495,'附件一之1-開班數'!$A$7:$B$66,2,0)&amp;"、"&amp;VLOOKUP(O495,'附件一之1-開班數'!$A$7:$B$66,2,0)&amp;"、"&amp;VLOOKUP(P495,'附件一之1-開班數'!$A$7:$B$66,2,0)&amp;"、"&amp;VLOOKUP(Q495,'附件一之1-開班數'!$A$7:$B$66,2,0),IF(D495="","","學生無班級"))))))),"有班級不存在,或跳格輸入")</f>
        <v/>
      </c>
      <c r="S495" s="10">
        <f t="shared" si="51"/>
        <v>1</v>
      </c>
      <c r="T495" s="10">
        <f t="shared" si="52"/>
        <v>1</v>
      </c>
      <c r="U495" s="10">
        <f t="shared" si="53"/>
        <v>1</v>
      </c>
      <c r="V495" s="10">
        <f t="shared" si="54"/>
        <v>1</v>
      </c>
      <c r="W495" s="10">
        <f t="shared" si="55"/>
        <v>3</v>
      </c>
      <c r="X495" s="10">
        <f t="shared" si="56"/>
        <v>3</v>
      </c>
      <c r="Y495" s="10">
        <f>IF(M495="",0,IF(K495=1,VLOOKUP(M495,'附件一之1-開班數'!$A$7:$V$66,7,FALSE),0))</f>
        <v>0</v>
      </c>
      <c r="Z495" s="10">
        <f>IF(N495="",0,IF(K495=1,VLOOKUP(N495,'附件一之1-開班數'!$A$7:$V$66,7,FALSE),0))</f>
        <v>0</v>
      </c>
      <c r="AA495" s="10">
        <f>IF(O495="",0,IF(K495=1,VLOOKUP(O495,'附件一之1-開班數'!$A$7:$V$66,7,FALSE),0))</f>
        <v>0</v>
      </c>
      <c r="AB495" s="10">
        <f>IF(P495="",0,IF(K495=1,VLOOKUP(P495,'附件一之1-開班數'!$A$7:$V$66,7,FALSE),0))</f>
        <v>0</v>
      </c>
      <c r="AC495" s="10">
        <f>IF(Q495="",0,IF(K495=1,VLOOKUP(Q495,'附件一之1-開班數'!$A$7:$V$66,7,FALSE),0))</f>
        <v>0</v>
      </c>
    </row>
    <row r="496" spans="1:29" x14ac:dyDescent="0.3">
      <c r="A496" s="128" t="str">
        <f t="shared" si="50"/>
        <v/>
      </c>
      <c r="B496" s="14"/>
      <c r="C496" s="14"/>
      <c r="D496" s="14"/>
      <c r="E496" s="14"/>
      <c r="F496" s="166"/>
      <c r="G496" s="173"/>
      <c r="H496" s="14"/>
      <c r="I496" s="14"/>
      <c r="J496" s="14"/>
      <c r="K496" s="166"/>
      <c r="L496" s="175"/>
      <c r="M496" s="171"/>
      <c r="N496" s="92"/>
      <c r="O496" s="92"/>
      <c r="P496" s="92"/>
      <c r="Q496" s="172"/>
      <c r="R496" s="176" t="str">
        <f>IFERROR(IF(COUNTIF(M496:Q496,M496)+COUNTIF(M496:Q496,N496)+COUNTIF(M496:Q496,O496)+COUNTIF(M496:Q496,P496)+COUNTIF(M496:Q496,Q496)-COUNT(M496:Q496)&lt;&gt;0,"學生班級重複",IF(COUNT(M496:Q496)=1,VLOOKUP(M496,'附件一之1-開班數'!$A$7:$B$66,2,0),IF(COUNT(M496:Q496)=2,VLOOKUP(M496,'附件一之1-開班數'!$A$7:$B$66,2,0)&amp;"、"&amp;VLOOKUP(N496,'附件一之1-開班數'!$A$7:$B$66,2,0),IF(COUNT(M496:Q496)=3,VLOOKUP(M496,'附件一之1-開班數'!$A$7:$B$66,2,0)&amp;"、"&amp;VLOOKUP(N496,'附件一之1-開班數'!$A$7:$B$66,2,0)&amp;"、"&amp;VLOOKUP(O496,'附件一之1-開班數'!$A$7:$B$66,2,0),IF(COUNT(M496:Q496)=4,VLOOKUP(M496,'附件一之1-開班數'!$A$7:$B$66,2,0)&amp;"、"&amp;VLOOKUP(N496,'附件一之1-開班數'!$A$7:$B$66,2,0)&amp;"、"&amp;VLOOKUP(O496,'附件一之1-開班數'!$A$7:$B$66,2,0)&amp;"、"&amp;VLOOKUP(P496,'附件一之1-開班數'!$A$7:$B$66,2,0),IF(COUNT(M496:Q496)=5,VLOOKUP(M496,'附件一之1-開班數'!$A$7:$B$66,2,0)&amp;"、"&amp;VLOOKUP(N496,'附件一之1-開班數'!$A$7:$B$66,2,0)&amp;"、"&amp;VLOOKUP(O496,'附件一之1-開班數'!$A$7:$B$66,2,0)&amp;"、"&amp;VLOOKUP(P496,'附件一之1-開班數'!$A$7:$B$66,2,0)&amp;"、"&amp;VLOOKUP(Q496,'附件一之1-開班數'!$A$7:$B$66,2,0),IF(D496="","","學生無班級"))))))),"有班級不存在,或跳格輸入")</f>
        <v/>
      </c>
      <c r="S496" s="10">
        <f t="shared" si="51"/>
        <v>1</v>
      </c>
      <c r="T496" s="10">
        <f t="shared" si="52"/>
        <v>1</v>
      </c>
      <c r="U496" s="10">
        <f t="shared" si="53"/>
        <v>1</v>
      </c>
      <c r="V496" s="10">
        <f t="shared" si="54"/>
        <v>1</v>
      </c>
      <c r="W496" s="10">
        <f t="shared" si="55"/>
        <v>3</v>
      </c>
      <c r="X496" s="10">
        <f t="shared" si="56"/>
        <v>3</v>
      </c>
      <c r="Y496" s="10">
        <f>IF(M496="",0,IF(K496=1,VLOOKUP(M496,'附件一之1-開班數'!$A$7:$V$66,7,FALSE),0))</f>
        <v>0</v>
      </c>
      <c r="Z496" s="10">
        <f>IF(N496="",0,IF(K496=1,VLOOKUP(N496,'附件一之1-開班數'!$A$7:$V$66,7,FALSE),0))</f>
        <v>0</v>
      </c>
      <c r="AA496" s="10">
        <f>IF(O496="",0,IF(K496=1,VLOOKUP(O496,'附件一之1-開班數'!$A$7:$V$66,7,FALSE),0))</f>
        <v>0</v>
      </c>
      <c r="AB496" s="10">
        <f>IF(P496="",0,IF(K496=1,VLOOKUP(P496,'附件一之1-開班數'!$A$7:$V$66,7,FALSE),0))</f>
        <v>0</v>
      </c>
      <c r="AC496" s="10">
        <f>IF(Q496="",0,IF(K496=1,VLOOKUP(Q496,'附件一之1-開班數'!$A$7:$V$66,7,FALSE),0))</f>
        <v>0</v>
      </c>
    </row>
    <row r="497" spans="1:29" x14ac:dyDescent="0.3">
      <c r="A497" s="128" t="str">
        <f t="shared" si="50"/>
        <v/>
      </c>
      <c r="B497" s="14"/>
      <c r="C497" s="14"/>
      <c r="D497" s="14"/>
      <c r="E497" s="14"/>
      <c r="F497" s="166"/>
      <c r="G497" s="173"/>
      <c r="H497" s="14"/>
      <c r="I497" s="14"/>
      <c r="J497" s="14"/>
      <c r="K497" s="166"/>
      <c r="L497" s="175"/>
      <c r="M497" s="171"/>
      <c r="N497" s="92"/>
      <c r="O497" s="92"/>
      <c r="P497" s="92"/>
      <c r="Q497" s="172"/>
      <c r="R497" s="176" t="str">
        <f>IFERROR(IF(COUNTIF(M497:Q497,M497)+COUNTIF(M497:Q497,N497)+COUNTIF(M497:Q497,O497)+COUNTIF(M497:Q497,P497)+COUNTIF(M497:Q497,Q497)-COUNT(M497:Q497)&lt;&gt;0,"學生班級重複",IF(COUNT(M497:Q497)=1,VLOOKUP(M497,'附件一之1-開班數'!$A$7:$B$66,2,0),IF(COUNT(M497:Q497)=2,VLOOKUP(M497,'附件一之1-開班數'!$A$7:$B$66,2,0)&amp;"、"&amp;VLOOKUP(N497,'附件一之1-開班數'!$A$7:$B$66,2,0),IF(COUNT(M497:Q497)=3,VLOOKUP(M497,'附件一之1-開班數'!$A$7:$B$66,2,0)&amp;"、"&amp;VLOOKUP(N497,'附件一之1-開班數'!$A$7:$B$66,2,0)&amp;"、"&amp;VLOOKUP(O497,'附件一之1-開班數'!$A$7:$B$66,2,0),IF(COUNT(M497:Q497)=4,VLOOKUP(M497,'附件一之1-開班數'!$A$7:$B$66,2,0)&amp;"、"&amp;VLOOKUP(N497,'附件一之1-開班數'!$A$7:$B$66,2,0)&amp;"、"&amp;VLOOKUP(O497,'附件一之1-開班數'!$A$7:$B$66,2,0)&amp;"、"&amp;VLOOKUP(P497,'附件一之1-開班數'!$A$7:$B$66,2,0),IF(COUNT(M497:Q497)=5,VLOOKUP(M497,'附件一之1-開班數'!$A$7:$B$66,2,0)&amp;"、"&amp;VLOOKUP(N497,'附件一之1-開班數'!$A$7:$B$66,2,0)&amp;"、"&amp;VLOOKUP(O497,'附件一之1-開班數'!$A$7:$B$66,2,0)&amp;"、"&amp;VLOOKUP(P497,'附件一之1-開班數'!$A$7:$B$66,2,0)&amp;"、"&amp;VLOOKUP(Q497,'附件一之1-開班數'!$A$7:$B$66,2,0),IF(D497="","","學生無班級"))))))),"有班級不存在,或跳格輸入")</f>
        <v/>
      </c>
      <c r="S497" s="10">
        <f t="shared" si="51"/>
        <v>1</v>
      </c>
      <c r="T497" s="10">
        <f t="shared" si="52"/>
        <v>1</v>
      </c>
      <c r="U497" s="10">
        <f t="shared" si="53"/>
        <v>1</v>
      </c>
      <c r="V497" s="10">
        <f t="shared" si="54"/>
        <v>1</v>
      </c>
      <c r="W497" s="10">
        <f t="shared" si="55"/>
        <v>3</v>
      </c>
      <c r="X497" s="10">
        <f t="shared" si="56"/>
        <v>3</v>
      </c>
      <c r="Y497" s="10">
        <f>IF(M497="",0,IF(K497=1,VLOOKUP(M497,'附件一之1-開班數'!$A$7:$V$66,7,FALSE),0))</f>
        <v>0</v>
      </c>
      <c r="Z497" s="10">
        <f>IF(N497="",0,IF(K497=1,VLOOKUP(N497,'附件一之1-開班數'!$A$7:$V$66,7,FALSE),0))</f>
        <v>0</v>
      </c>
      <c r="AA497" s="10">
        <f>IF(O497="",0,IF(K497=1,VLOOKUP(O497,'附件一之1-開班數'!$A$7:$V$66,7,FALSE),0))</f>
        <v>0</v>
      </c>
      <c r="AB497" s="10">
        <f>IF(P497="",0,IF(K497=1,VLOOKUP(P497,'附件一之1-開班數'!$A$7:$V$66,7,FALSE),0))</f>
        <v>0</v>
      </c>
      <c r="AC497" s="10">
        <f>IF(Q497="",0,IF(K497=1,VLOOKUP(Q497,'附件一之1-開班數'!$A$7:$V$66,7,FALSE),0))</f>
        <v>0</v>
      </c>
    </row>
    <row r="498" spans="1:29" x14ac:dyDescent="0.3">
      <c r="A498" s="128" t="str">
        <f t="shared" si="50"/>
        <v/>
      </c>
      <c r="B498" s="14"/>
      <c r="C498" s="14"/>
      <c r="D498" s="14"/>
      <c r="E498" s="14"/>
      <c r="F498" s="166"/>
      <c r="G498" s="173"/>
      <c r="H498" s="14"/>
      <c r="I498" s="14"/>
      <c r="J498" s="14"/>
      <c r="K498" s="166"/>
      <c r="L498" s="175"/>
      <c r="M498" s="171"/>
      <c r="N498" s="92"/>
      <c r="O498" s="92"/>
      <c r="P498" s="92"/>
      <c r="Q498" s="172"/>
      <c r="R498" s="176" t="str">
        <f>IFERROR(IF(COUNTIF(M498:Q498,M498)+COUNTIF(M498:Q498,N498)+COUNTIF(M498:Q498,O498)+COUNTIF(M498:Q498,P498)+COUNTIF(M498:Q498,Q498)-COUNT(M498:Q498)&lt;&gt;0,"學生班級重複",IF(COUNT(M498:Q498)=1,VLOOKUP(M498,'附件一之1-開班數'!$A$7:$B$66,2,0),IF(COUNT(M498:Q498)=2,VLOOKUP(M498,'附件一之1-開班數'!$A$7:$B$66,2,0)&amp;"、"&amp;VLOOKUP(N498,'附件一之1-開班數'!$A$7:$B$66,2,0),IF(COUNT(M498:Q498)=3,VLOOKUP(M498,'附件一之1-開班數'!$A$7:$B$66,2,0)&amp;"、"&amp;VLOOKUP(N498,'附件一之1-開班數'!$A$7:$B$66,2,0)&amp;"、"&amp;VLOOKUP(O498,'附件一之1-開班數'!$A$7:$B$66,2,0),IF(COUNT(M498:Q498)=4,VLOOKUP(M498,'附件一之1-開班數'!$A$7:$B$66,2,0)&amp;"、"&amp;VLOOKUP(N498,'附件一之1-開班數'!$A$7:$B$66,2,0)&amp;"、"&amp;VLOOKUP(O498,'附件一之1-開班數'!$A$7:$B$66,2,0)&amp;"、"&amp;VLOOKUP(P498,'附件一之1-開班數'!$A$7:$B$66,2,0),IF(COUNT(M498:Q498)=5,VLOOKUP(M498,'附件一之1-開班數'!$A$7:$B$66,2,0)&amp;"、"&amp;VLOOKUP(N498,'附件一之1-開班數'!$A$7:$B$66,2,0)&amp;"、"&amp;VLOOKUP(O498,'附件一之1-開班數'!$A$7:$B$66,2,0)&amp;"、"&amp;VLOOKUP(P498,'附件一之1-開班數'!$A$7:$B$66,2,0)&amp;"、"&amp;VLOOKUP(Q498,'附件一之1-開班數'!$A$7:$B$66,2,0),IF(D498="","","學生無班級"))))))),"有班級不存在,或跳格輸入")</f>
        <v/>
      </c>
      <c r="S498" s="10">
        <f t="shared" si="51"/>
        <v>1</v>
      </c>
      <c r="T498" s="10">
        <f t="shared" si="52"/>
        <v>1</v>
      </c>
      <c r="U498" s="10">
        <f t="shared" si="53"/>
        <v>1</v>
      </c>
      <c r="V498" s="10">
        <f t="shared" si="54"/>
        <v>1</v>
      </c>
      <c r="W498" s="10">
        <f t="shared" si="55"/>
        <v>3</v>
      </c>
      <c r="X498" s="10">
        <f t="shared" si="56"/>
        <v>3</v>
      </c>
      <c r="Y498" s="10">
        <f>IF(M498="",0,IF(K498=1,VLOOKUP(M498,'附件一之1-開班數'!$A$7:$V$66,7,FALSE),0))</f>
        <v>0</v>
      </c>
      <c r="Z498" s="10">
        <f>IF(N498="",0,IF(K498=1,VLOOKUP(N498,'附件一之1-開班數'!$A$7:$V$66,7,FALSE),0))</f>
        <v>0</v>
      </c>
      <c r="AA498" s="10">
        <f>IF(O498="",0,IF(K498=1,VLOOKUP(O498,'附件一之1-開班數'!$A$7:$V$66,7,FALSE),0))</f>
        <v>0</v>
      </c>
      <c r="AB498" s="10">
        <f>IF(P498="",0,IF(K498=1,VLOOKUP(P498,'附件一之1-開班數'!$A$7:$V$66,7,FALSE),0))</f>
        <v>0</v>
      </c>
      <c r="AC498" s="10">
        <f>IF(Q498="",0,IF(K498=1,VLOOKUP(Q498,'附件一之1-開班數'!$A$7:$V$66,7,FALSE),0))</f>
        <v>0</v>
      </c>
    </row>
    <row r="499" spans="1:29" x14ac:dyDescent="0.3">
      <c r="A499" s="128" t="str">
        <f t="shared" si="50"/>
        <v/>
      </c>
      <c r="B499" s="14"/>
      <c r="C499" s="14"/>
      <c r="D499" s="14"/>
      <c r="E499" s="14"/>
      <c r="F499" s="166"/>
      <c r="G499" s="173"/>
      <c r="H499" s="14"/>
      <c r="I499" s="14"/>
      <c r="J499" s="14"/>
      <c r="K499" s="166"/>
      <c r="L499" s="175"/>
      <c r="M499" s="171"/>
      <c r="N499" s="92"/>
      <c r="O499" s="92"/>
      <c r="P499" s="92"/>
      <c r="Q499" s="172"/>
      <c r="R499" s="176" t="str">
        <f>IFERROR(IF(COUNTIF(M499:Q499,M499)+COUNTIF(M499:Q499,N499)+COUNTIF(M499:Q499,O499)+COUNTIF(M499:Q499,P499)+COUNTIF(M499:Q499,Q499)-COUNT(M499:Q499)&lt;&gt;0,"學生班級重複",IF(COUNT(M499:Q499)=1,VLOOKUP(M499,'附件一之1-開班數'!$A$7:$B$66,2,0),IF(COUNT(M499:Q499)=2,VLOOKUP(M499,'附件一之1-開班數'!$A$7:$B$66,2,0)&amp;"、"&amp;VLOOKUP(N499,'附件一之1-開班數'!$A$7:$B$66,2,0),IF(COUNT(M499:Q499)=3,VLOOKUP(M499,'附件一之1-開班數'!$A$7:$B$66,2,0)&amp;"、"&amp;VLOOKUP(N499,'附件一之1-開班數'!$A$7:$B$66,2,0)&amp;"、"&amp;VLOOKUP(O499,'附件一之1-開班數'!$A$7:$B$66,2,0),IF(COUNT(M499:Q499)=4,VLOOKUP(M499,'附件一之1-開班數'!$A$7:$B$66,2,0)&amp;"、"&amp;VLOOKUP(N499,'附件一之1-開班數'!$A$7:$B$66,2,0)&amp;"、"&amp;VLOOKUP(O499,'附件一之1-開班數'!$A$7:$B$66,2,0)&amp;"、"&amp;VLOOKUP(P499,'附件一之1-開班數'!$A$7:$B$66,2,0),IF(COUNT(M499:Q499)=5,VLOOKUP(M499,'附件一之1-開班數'!$A$7:$B$66,2,0)&amp;"、"&amp;VLOOKUP(N499,'附件一之1-開班數'!$A$7:$B$66,2,0)&amp;"、"&amp;VLOOKUP(O499,'附件一之1-開班數'!$A$7:$B$66,2,0)&amp;"、"&amp;VLOOKUP(P499,'附件一之1-開班數'!$A$7:$B$66,2,0)&amp;"、"&amp;VLOOKUP(Q499,'附件一之1-開班數'!$A$7:$B$66,2,0),IF(D499="","","學生無班級"))))))),"有班級不存在,或跳格輸入")</f>
        <v/>
      </c>
      <c r="S499" s="10">
        <f t="shared" si="51"/>
        <v>1</v>
      </c>
      <c r="T499" s="10">
        <f t="shared" si="52"/>
        <v>1</v>
      </c>
      <c r="U499" s="10">
        <f t="shared" si="53"/>
        <v>1</v>
      </c>
      <c r="V499" s="10">
        <f t="shared" si="54"/>
        <v>1</v>
      </c>
      <c r="W499" s="10">
        <f t="shared" si="55"/>
        <v>3</v>
      </c>
      <c r="X499" s="10">
        <f t="shared" si="56"/>
        <v>3</v>
      </c>
      <c r="Y499" s="10">
        <f>IF(M499="",0,IF(K499=1,VLOOKUP(M499,'附件一之1-開班數'!$A$7:$V$66,7,FALSE),0))</f>
        <v>0</v>
      </c>
      <c r="Z499" s="10">
        <f>IF(N499="",0,IF(K499=1,VLOOKUP(N499,'附件一之1-開班數'!$A$7:$V$66,7,FALSE),0))</f>
        <v>0</v>
      </c>
      <c r="AA499" s="10">
        <f>IF(O499="",0,IF(K499=1,VLOOKUP(O499,'附件一之1-開班數'!$A$7:$V$66,7,FALSE),0))</f>
        <v>0</v>
      </c>
      <c r="AB499" s="10">
        <f>IF(P499="",0,IF(K499=1,VLOOKUP(P499,'附件一之1-開班數'!$A$7:$V$66,7,FALSE),0))</f>
        <v>0</v>
      </c>
      <c r="AC499" s="10">
        <f>IF(Q499="",0,IF(K499=1,VLOOKUP(Q499,'附件一之1-開班數'!$A$7:$V$66,7,FALSE),0))</f>
        <v>0</v>
      </c>
    </row>
    <row r="500" spans="1:29" x14ac:dyDescent="0.3">
      <c r="A500" s="128" t="str">
        <f t="shared" si="50"/>
        <v/>
      </c>
      <c r="B500" s="14"/>
      <c r="C500" s="14"/>
      <c r="D500" s="14"/>
      <c r="E500" s="14"/>
      <c r="F500" s="166"/>
      <c r="G500" s="173"/>
      <c r="H500" s="14"/>
      <c r="I500" s="14"/>
      <c r="J500" s="14"/>
      <c r="K500" s="166"/>
      <c r="L500" s="175"/>
      <c r="M500" s="171"/>
      <c r="N500" s="92"/>
      <c r="O500" s="92"/>
      <c r="P500" s="92"/>
      <c r="Q500" s="172"/>
      <c r="R500" s="176" t="str">
        <f>IFERROR(IF(COUNTIF(M500:Q500,M500)+COUNTIF(M500:Q500,N500)+COUNTIF(M500:Q500,O500)+COUNTIF(M500:Q500,P500)+COUNTIF(M500:Q500,Q500)-COUNT(M500:Q500)&lt;&gt;0,"學生班級重複",IF(COUNT(M500:Q500)=1,VLOOKUP(M500,'附件一之1-開班數'!$A$7:$B$66,2,0),IF(COUNT(M500:Q500)=2,VLOOKUP(M500,'附件一之1-開班數'!$A$7:$B$66,2,0)&amp;"、"&amp;VLOOKUP(N500,'附件一之1-開班數'!$A$7:$B$66,2,0),IF(COUNT(M500:Q500)=3,VLOOKUP(M500,'附件一之1-開班數'!$A$7:$B$66,2,0)&amp;"、"&amp;VLOOKUP(N500,'附件一之1-開班數'!$A$7:$B$66,2,0)&amp;"、"&amp;VLOOKUP(O500,'附件一之1-開班數'!$A$7:$B$66,2,0),IF(COUNT(M500:Q500)=4,VLOOKUP(M500,'附件一之1-開班數'!$A$7:$B$66,2,0)&amp;"、"&amp;VLOOKUP(N500,'附件一之1-開班數'!$A$7:$B$66,2,0)&amp;"、"&amp;VLOOKUP(O500,'附件一之1-開班數'!$A$7:$B$66,2,0)&amp;"、"&amp;VLOOKUP(P500,'附件一之1-開班數'!$A$7:$B$66,2,0),IF(COUNT(M500:Q500)=5,VLOOKUP(M500,'附件一之1-開班數'!$A$7:$B$66,2,0)&amp;"、"&amp;VLOOKUP(N500,'附件一之1-開班數'!$A$7:$B$66,2,0)&amp;"、"&amp;VLOOKUP(O500,'附件一之1-開班數'!$A$7:$B$66,2,0)&amp;"、"&amp;VLOOKUP(P500,'附件一之1-開班數'!$A$7:$B$66,2,0)&amp;"、"&amp;VLOOKUP(Q500,'附件一之1-開班數'!$A$7:$B$66,2,0),IF(D500="","","學生無班級"))))))),"有班級不存在,或跳格輸入")</f>
        <v/>
      </c>
      <c r="S500" s="10">
        <f t="shared" si="51"/>
        <v>1</v>
      </c>
      <c r="T500" s="10">
        <f t="shared" si="52"/>
        <v>1</v>
      </c>
      <c r="U500" s="10">
        <f t="shared" si="53"/>
        <v>1</v>
      </c>
      <c r="V500" s="10">
        <f t="shared" si="54"/>
        <v>1</v>
      </c>
      <c r="W500" s="10">
        <f t="shared" si="55"/>
        <v>3</v>
      </c>
      <c r="X500" s="10">
        <f t="shared" si="56"/>
        <v>3</v>
      </c>
      <c r="Y500" s="10">
        <f>IF(M500="",0,IF(K500=1,VLOOKUP(M500,'附件一之1-開班數'!$A$7:$V$66,7,FALSE),0))</f>
        <v>0</v>
      </c>
      <c r="Z500" s="10">
        <f>IF(N500="",0,IF(K500=1,VLOOKUP(N500,'附件一之1-開班數'!$A$7:$V$66,7,FALSE),0))</f>
        <v>0</v>
      </c>
      <c r="AA500" s="10">
        <f>IF(O500="",0,IF(K500=1,VLOOKUP(O500,'附件一之1-開班數'!$A$7:$V$66,7,FALSE),0))</f>
        <v>0</v>
      </c>
      <c r="AB500" s="10">
        <f>IF(P500="",0,IF(K500=1,VLOOKUP(P500,'附件一之1-開班數'!$A$7:$V$66,7,FALSE),0))</f>
        <v>0</v>
      </c>
      <c r="AC500" s="10">
        <f>IF(Q500="",0,IF(K500=1,VLOOKUP(Q500,'附件一之1-開班數'!$A$7:$V$66,7,FALSE),0))</f>
        <v>0</v>
      </c>
    </row>
    <row r="501" spans="1:29" x14ac:dyDescent="0.3">
      <c r="A501" s="128" t="str">
        <f t="shared" si="50"/>
        <v/>
      </c>
      <c r="B501" s="14"/>
      <c r="C501" s="14"/>
      <c r="D501" s="14"/>
      <c r="E501" s="14"/>
      <c r="F501" s="166"/>
      <c r="G501" s="173"/>
      <c r="H501" s="14"/>
      <c r="I501" s="14"/>
      <c r="J501" s="14"/>
      <c r="K501" s="166"/>
      <c r="L501" s="175"/>
      <c r="M501" s="171"/>
      <c r="N501" s="92"/>
      <c r="O501" s="92"/>
      <c r="P501" s="92"/>
      <c r="Q501" s="172"/>
      <c r="R501" s="176" t="str">
        <f>IFERROR(IF(COUNTIF(M501:Q501,M501)+COUNTIF(M501:Q501,N501)+COUNTIF(M501:Q501,O501)+COUNTIF(M501:Q501,P501)+COUNTIF(M501:Q501,Q501)-COUNT(M501:Q501)&lt;&gt;0,"學生班級重複",IF(COUNT(M501:Q501)=1,VLOOKUP(M501,'附件一之1-開班數'!$A$7:$B$66,2,0),IF(COUNT(M501:Q501)=2,VLOOKUP(M501,'附件一之1-開班數'!$A$7:$B$66,2,0)&amp;"、"&amp;VLOOKUP(N501,'附件一之1-開班數'!$A$7:$B$66,2,0),IF(COUNT(M501:Q501)=3,VLOOKUP(M501,'附件一之1-開班數'!$A$7:$B$66,2,0)&amp;"、"&amp;VLOOKUP(N501,'附件一之1-開班數'!$A$7:$B$66,2,0)&amp;"、"&amp;VLOOKUP(O501,'附件一之1-開班數'!$A$7:$B$66,2,0),IF(COUNT(M501:Q501)=4,VLOOKUP(M501,'附件一之1-開班數'!$A$7:$B$66,2,0)&amp;"、"&amp;VLOOKUP(N501,'附件一之1-開班數'!$A$7:$B$66,2,0)&amp;"、"&amp;VLOOKUP(O501,'附件一之1-開班數'!$A$7:$B$66,2,0)&amp;"、"&amp;VLOOKUP(P501,'附件一之1-開班數'!$A$7:$B$66,2,0),IF(COUNT(M501:Q501)=5,VLOOKUP(M501,'附件一之1-開班數'!$A$7:$B$66,2,0)&amp;"、"&amp;VLOOKUP(N501,'附件一之1-開班數'!$A$7:$B$66,2,0)&amp;"、"&amp;VLOOKUP(O501,'附件一之1-開班數'!$A$7:$B$66,2,0)&amp;"、"&amp;VLOOKUP(P501,'附件一之1-開班數'!$A$7:$B$66,2,0)&amp;"、"&amp;VLOOKUP(Q501,'附件一之1-開班數'!$A$7:$B$66,2,0),IF(D501="","","學生無班級"))))))),"有班級不存在,或跳格輸入")</f>
        <v/>
      </c>
      <c r="S501" s="10">
        <f t="shared" si="51"/>
        <v>1</v>
      </c>
      <c r="T501" s="10">
        <f t="shared" si="52"/>
        <v>1</v>
      </c>
      <c r="U501" s="10">
        <f t="shared" si="53"/>
        <v>1</v>
      </c>
      <c r="V501" s="10">
        <f t="shared" si="54"/>
        <v>1</v>
      </c>
      <c r="W501" s="10">
        <f t="shared" si="55"/>
        <v>3</v>
      </c>
      <c r="X501" s="10">
        <f t="shared" si="56"/>
        <v>3</v>
      </c>
      <c r="Y501" s="10">
        <f>IF(M501="",0,IF(K501=1,VLOOKUP(M501,'附件一之1-開班數'!$A$7:$V$66,7,FALSE),0))</f>
        <v>0</v>
      </c>
      <c r="Z501" s="10">
        <f>IF(N501="",0,IF(K501=1,VLOOKUP(N501,'附件一之1-開班數'!$A$7:$V$66,7,FALSE),0))</f>
        <v>0</v>
      </c>
      <c r="AA501" s="10">
        <f>IF(O501="",0,IF(K501=1,VLOOKUP(O501,'附件一之1-開班數'!$A$7:$V$66,7,FALSE),0))</f>
        <v>0</v>
      </c>
      <c r="AB501" s="10">
        <f>IF(P501="",0,IF(K501=1,VLOOKUP(P501,'附件一之1-開班數'!$A$7:$V$66,7,FALSE),0))</f>
        <v>0</v>
      </c>
      <c r="AC501" s="10">
        <f>IF(Q501="",0,IF(K501=1,VLOOKUP(Q501,'附件一之1-開班數'!$A$7:$V$66,7,FALSE),0))</f>
        <v>0</v>
      </c>
    </row>
    <row r="502" spans="1:29" x14ac:dyDescent="0.3">
      <c r="A502" s="128" t="str">
        <f t="shared" si="50"/>
        <v/>
      </c>
      <c r="B502" s="14"/>
      <c r="C502" s="14"/>
      <c r="D502" s="14"/>
      <c r="E502" s="14"/>
      <c r="F502" s="166"/>
      <c r="G502" s="173"/>
      <c r="H502" s="14"/>
      <c r="I502" s="14"/>
      <c r="J502" s="14"/>
      <c r="K502" s="166"/>
      <c r="L502" s="175"/>
      <c r="M502" s="171"/>
      <c r="N502" s="92"/>
      <c r="O502" s="92"/>
      <c r="P502" s="92"/>
      <c r="Q502" s="172"/>
      <c r="R502" s="176" t="str">
        <f>IFERROR(IF(COUNTIF(M502:Q502,M502)+COUNTIF(M502:Q502,N502)+COUNTIF(M502:Q502,O502)+COUNTIF(M502:Q502,P502)+COUNTIF(M502:Q502,Q502)-COUNT(M502:Q502)&lt;&gt;0,"學生班級重複",IF(COUNT(M502:Q502)=1,VLOOKUP(M502,'附件一之1-開班數'!$A$7:$B$66,2,0),IF(COUNT(M502:Q502)=2,VLOOKUP(M502,'附件一之1-開班數'!$A$7:$B$66,2,0)&amp;"、"&amp;VLOOKUP(N502,'附件一之1-開班數'!$A$7:$B$66,2,0),IF(COUNT(M502:Q502)=3,VLOOKUP(M502,'附件一之1-開班數'!$A$7:$B$66,2,0)&amp;"、"&amp;VLOOKUP(N502,'附件一之1-開班數'!$A$7:$B$66,2,0)&amp;"、"&amp;VLOOKUP(O502,'附件一之1-開班數'!$A$7:$B$66,2,0),IF(COUNT(M502:Q502)=4,VLOOKUP(M502,'附件一之1-開班數'!$A$7:$B$66,2,0)&amp;"、"&amp;VLOOKUP(N502,'附件一之1-開班數'!$A$7:$B$66,2,0)&amp;"、"&amp;VLOOKUP(O502,'附件一之1-開班數'!$A$7:$B$66,2,0)&amp;"、"&amp;VLOOKUP(P502,'附件一之1-開班數'!$A$7:$B$66,2,0),IF(COUNT(M502:Q502)=5,VLOOKUP(M502,'附件一之1-開班數'!$A$7:$B$66,2,0)&amp;"、"&amp;VLOOKUP(N502,'附件一之1-開班數'!$A$7:$B$66,2,0)&amp;"、"&amp;VLOOKUP(O502,'附件一之1-開班數'!$A$7:$B$66,2,0)&amp;"、"&amp;VLOOKUP(P502,'附件一之1-開班數'!$A$7:$B$66,2,0)&amp;"、"&amp;VLOOKUP(Q502,'附件一之1-開班數'!$A$7:$B$66,2,0),IF(D502="","","學生無班級"))))))),"有班級不存在,或跳格輸入")</f>
        <v/>
      </c>
      <c r="S502" s="10">
        <f t="shared" si="51"/>
        <v>1</v>
      </c>
      <c r="T502" s="10">
        <f t="shared" si="52"/>
        <v>1</v>
      </c>
      <c r="U502" s="10">
        <f t="shared" si="53"/>
        <v>1</v>
      </c>
      <c r="V502" s="10">
        <f t="shared" si="54"/>
        <v>1</v>
      </c>
      <c r="W502" s="10">
        <f t="shared" si="55"/>
        <v>3</v>
      </c>
      <c r="X502" s="10">
        <f t="shared" si="56"/>
        <v>3</v>
      </c>
      <c r="Y502" s="10">
        <f>IF(M502="",0,IF(K502=1,VLOOKUP(M502,'附件一之1-開班數'!$A$7:$V$66,7,FALSE),0))</f>
        <v>0</v>
      </c>
      <c r="Z502" s="10">
        <f>IF(N502="",0,IF(K502=1,VLOOKUP(N502,'附件一之1-開班數'!$A$7:$V$66,7,FALSE),0))</f>
        <v>0</v>
      </c>
      <c r="AA502" s="10">
        <f>IF(O502="",0,IF(K502=1,VLOOKUP(O502,'附件一之1-開班數'!$A$7:$V$66,7,FALSE),0))</f>
        <v>0</v>
      </c>
      <c r="AB502" s="10">
        <f>IF(P502="",0,IF(K502=1,VLOOKUP(P502,'附件一之1-開班數'!$A$7:$V$66,7,FALSE),0))</f>
        <v>0</v>
      </c>
      <c r="AC502" s="10">
        <f>IF(Q502="",0,IF(K502=1,VLOOKUP(Q502,'附件一之1-開班數'!$A$7:$V$66,7,FALSE),0))</f>
        <v>0</v>
      </c>
    </row>
    <row r="503" spans="1:29" x14ac:dyDescent="0.3">
      <c r="A503" s="128" t="str">
        <f t="shared" si="50"/>
        <v/>
      </c>
      <c r="B503" s="14"/>
      <c r="C503" s="14"/>
      <c r="D503" s="14"/>
      <c r="E503" s="14"/>
      <c r="F503" s="166"/>
      <c r="G503" s="173"/>
      <c r="H503" s="14"/>
      <c r="I503" s="14"/>
      <c r="J503" s="14"/>
      <c r="K503" s="166"/>
      <c r="L503" s="175"/>
      <c r="M503" s="171"/>
      <c r="N503" s="92"/>
      <c r="O503" s="92"/>
      <c r="P503" s="92"/>
      <c r="Q503" s="172"/>
      <c r="R503" s="176" t="str">
        <f>IFERROR(IF(COUNTIF(M503:Q503,M503)+COUNTIF(M503:Q503,N503)+COUNTIF(M503:Q503,O503)+COUNTIF(M503:Q503,P503)+COUNTIF(M503:Q503,Q503)-COUNT(M503:Q503)&lt;&gt;0,"學生班級重複",IF(COUNT(M503:Q503)=1,VLOOKUP(M503,'附件一之1-開班數'!$A$7:$B$66,2,0),IF(COUNT(M503:Q503)=2,VLOOKUP(M503,'附件一之1-開班數'!$A$7:$B$66,2,0)&amp;"、"&amp;VLOOKUP(N503,'附件一之1-開班數'!$A$7:$B$66,2,0),IF(COUNT(M503:Q503)=3,VLOOKUP(M503,'附件一之1-開班數'!$A$7:$B$66,2,0)&amp;"、"&amp;VLOOKUP(N503,'附件一之1-開班數'!$A$7:$B$66,2,0)&amp;"、"&amp;VLOOKUP(O503,'附件一之1-開班數'!$A$7:$B$66,2,0),IF(COUNT(M503:Q503)=4,VLOOKUP(M503,'附件一之1-開班數'!$A$7:$B$66,2,0)&amp;"、"&amp;VLOOKUP(N503,'附件一之1-開班數'!$A$7:$B$66,2,0)&amp;"、"&amp;VLOOKUP(O503,'附件一之1-開班數'!$A$7:$B$66,2,0)&amp;"、"&amp;VLOOKUP(P503,'附件一之1-開班數'!$A$7:$B$66,2,0),IF(COUNT(M503:Q503)=5,VLOOKUP(M503,'附件一之1-開班數'!$A$7:$B$66,2,0)&amp;"、"&amp;VLOOKUP(N503,'附件一之1-開班數'!$A$7:$B$66,2,0)&amp;"、"&amp;VLOOKUP(O503,'附件一之1-開班數'!$A$7:$B$66,2,0)&amp;"、"&amp;VLOOKUP(P503,'附件一之1-開班數'!$A$7:$B$66,2,0)&amp;"、"&amp;VLOOKUP(Q503,'附件一之1-開班數'!$A$7:$B$66,2,0),IF(D503="","","學生無班級"))))))),"有班級不存在,或跳格輸入")</f>
        <v/>
      </c>
      <c r="S503" s="10">
        <f t="shared" si="51"/>
        <v>1</v>
      </c>
      <c r="T503" s="10">
        <f t="shared" si="52"/>
        <v>1</v>
      </c>
      <c r="U503" s="10">
        <f t="shared" si="53"/>
        <v>1</v>
      </c>
      <c r="V503" s="10">
        <f t="shared" si="54"/>
        <v>1</v>
      </c>
      <c r="W503" s="10">
        <f t="shared" si="55"/>
        <v>3</v>
      </c>
      <c r="X503" s="10">
        <f t="shared" si="56"/>
        <v>3</v>
      </c>
      <c r="Y503" s="10">
        <f>IF(M503="",0,IF(K503=1,VLOOKUP(M503,'附件一之1-開班數'!$A$7:$V$66,7,FALSE),0))</f>
        <v>0</v>
      </c>
      <c r="Z503" s="10">
        <f>IF(N503="",0,IF(K503=1,VLOOKUP(N503,'附件一之1-開班數'!$A$7:$V$66,7,FALSE),0))</f>
        <v>0</v>
      </c>
      <c r="AA503" s="10">
        <f>IF(O503="",0,IF(K503=1,VLOOKUP(O503,'附件一之1-開班數'!$A$7:$V$66,7,FALSE),0))</f>
        <v>0</v>
      </c>
      <c r="AB503" s="10">
        <f>IF(P503="",0,IF(K503=1,VLOOKUP(P503,'附件一之1-開班數'!$A$7:$V$66,7,FALSE),0))</f>
        <v>0</v>
      </c>
      <c r="AC503" s="10">
        <f>IF(Q503="",0,IF(K503=1,VLOOKUP(Q503,'附件一之1-開班數'!$A$7:$V$66,7,FALSE),0))</f>
        <v>0</v>
      </c>
    </row>
    <row r="504" spans="1:29" x14ac:dyDescent="0.3">
      <c r="A504" s="128" t="str">
        <f t="shared" si="50"/>
        <v/>
      </c>
      <c r="B504" s="14"/>
      <c r="C504" s="14"/>
      <c r="D504" s="14"/>
      <c r="E504" s="14"/>
      <c r="F504" s="166"/>
      <c r="G504" s="173"/>
      <c r="H504" s="14"/>
      <c r="I504" s="14"/>
      <c r="J504" s="14"/>
      <c r="K504" s="166"/>
      <c r="L504" s="175"/>
      <c r="M504" s="171"/>
      <c r="N504" s="92"/>
      <c r="O504" s="92"/>
      <c r="P504" s="92"/>
      <c r="Q504" s="172"/>
      <c r="R504" s="176" t="str">
        <f>IFERROR(IF(COUNTIF(M504:Q504,M504)+COUNTIF(M504:Q504,N504)+COUNTIF(M504:Q504,O504)+COUNTIF(M504:Q504,P504)+COUNTIF(M504:Q504,Q504)-COUNT(M504:Q504)&lt;&gt;0,"學生班級重複",IF(COUNT(M504:Q504)=1,VLOOKUP(M504,'附件一之1-開班數'!$A$7:$B$66,2,0),IF(COUNT(M504:Q504)=2,VLOOKUP(M504,'附件一之1-開班數'!$A$7:$B$66,2,0)&amp;"、"&amp;VLOOKUP(N504,'附件一之1-開班數'!$A$7:$B$66,2,0),IF(COUNT(M504:Q504)=3,VLOOKUP(M504,'附件一之1-開班數'!$A$7:$B$66,2,0)&amp;"、"&amp;VLOOKUP(N504,'附件一之1-開班數'!$A$7:$B$66,2,0)&amp;"、"&amp;VLOOKUP(O504,'附件一之1-開班數'!$A$7:$B$66,2,0),IF(COUNT(M504:Q504)=4,VLOOKUP(M504,'附件一之1-開班數'!$A$7:$B$66,2,0)&amp;"、"&amp;VLOOKUP(N504,'附件一之1-開班數'!$A$7:$B$66,2,0)&amp;"、"&amp;VLOOKUP(O504,'附件一之1-開班數'!$A$7:$B$66,2,0)&amp;"、"&amp;VLOOKUP(P504,'附件一之1-開班數'!$A$7:$B$66,2,0),IF(COUNT(M504:Q504)=5,VLOOKUP(M504,'附件一之1-開班數'!$A$7:$B$66,2,0)&amp;"、"&amp;VLOOKUP(N504,'附件一之1-開班數'!$A$7:$B$66,2,0)&amp;"、"&amp;VLOOKUP(O504,'附件一之1-開班數'!$A$7:$B$66,2,0)&amp;"、"&amp;VLOOKUP(P504,'附件一之1-開班數'!$A$7:$B$66,2,0)&amp;"、"&amp;VLOOKUP(Q504,'附件一之1-開班數'!$A$7:$B$66,2,0),IF(D504="","","學生無班級"))))))),"有班級不存在,或跳格輸入")</f>
        <v/>
      </c>
      <c r="S504" s="10">
        <f t="shared" si="51"/>
        <v>1</v>
      </c>
      <c r="T504" s="10">
        <f t="shared" si="52"/>
        <v>1</v>
      </c>
      <c r="U504" s="10">
        <f t="shared" si="53"/>
        <v>1</v>
      </c>
      <c r="V504" s="10">
        <f t="shared" si="54"/>
        <v>1</v>
      </c>
      <c r="W504" s="10">
        <f t="shared" si="55"/>
        <v>3</v>
      </c>
      <c r="X504" s="10">
        <f t="shared" si="56"/>
        <v>3</v>
      </c>
      <c r="Y504" s="10">
        <f>IF(M504="",0,IF(K504=1,VLOOKUP(M504,'附件一之1-開班數'!$A$7:$V$66,7,FALSE),0))</f>
        <v>0</v>
      </c>
      <c r="Z504" s="10">
        <f>IF(N504="",0,IF(K504=1,VLOOKUP(N504,'附件一之1-開班數'!$A$7:$V$66,7,FALSE),0))</f>
        <v>0</v>
      </c>
      <c r="AA504" s="10">
        <f>IF(O504="",0,IF(K504=1,VLOOKUP(O504,'附件一之1-開班數'!$A$7:$V$66,7,FALSE),0))</f>
        <v>0</v>
      </c>
      <c r="AB504" s="10">
        <f>IF(P504="",0,IF(K504=1,VLOOKUP(P504,'附件一之1-開班數'!$A$7:$V$66,7,FALSE),0))</f>
        <v>0</v>
      </c>
      <c r="AC504" s="10">
        <f>IF(Q504="",0,IF(K504=1,VLOOKUP(Q504,'附件一之1-開班數'!$A$7:$V$66,7,FALSE),0))</f>
        <v>0</v>
      </c>
    </row>
    <row r="505" spans="1:29" x14ac:dyDescent="0.3">
      <c r="A505" s="128" t="str">
        <f t="shared" si="50"/>
        <v/>
      </c>
      <c r="B505" s="14"/>
      <c r="C505" s="14"/>
      <c r="D505" s="14"/>
      <c r="E505" s="14"/>
      <c r="F505" s="166"/>
      <c r="G505" s="173"/>
      <c r="H505" s="14"/>
      <c r="I505" s="14"/>
      <c r="J505" s="14"/>
      <c r="K505" s="166"/>
      <c r="L505" s="175"/>
      <c r="M505" s="171"/>
      <c r="N505" s="92"/>
      <c r="O505" s="92"/>
      <c r="P505" s="92"/>
      <c r="Q505" s="172"/>
      <c r="R505" s="176" t="str">
        <f>IFERROR(IF(COUNTIF(M505:Q505,M505)+COUNTIF(M505:Q505,N505)+COUNTIF(M505:Q505,O505)+COUNTIF(M505:Q505,P505)+COUNTIF(M505:Q505,Q505)-COUNT(M505:Q505)&lt;&gt;0,"學生班級重複",IF(COUNT(M505:Q505)=1,VLOOKUP(M505,'附件一之1-開班數'!$A$7:$B$66,2,0),IF(COUNT(M505:Q505)=2,VLOOKUP(M505,'附件一之1-開班數'!$A$7:$B$66,2,0)&amp;"、"&amp;VLOOKUP(N505,'附件一之1-開班數'!$A$7:$B$66,2,0),IF(COUNT(M505:Q505)=3,VLOOKUP(M505,'附件一之1-開班數'!$A$7:$B$66,2,0)&amp;"、"&amp;VLOOKUP(N505,'附件一之1-開班數'!$A$7:$B$66,2,0)&amp;"、"&amp;VLOOKUP(O505,'附件一之1-開班數'!$A$7:$B$66,2,0),IF(COUNT(M505:Q505)=4,VLOOKUP(M505,'附件一之1-開班數'!$A$7:$B$66,2,0)&amp;"、"&amp;VLOOKUP(N505,'附件一之1-開班數'!$A$7:$B$66,2,0)&amp;"、"&amp;VLOOKUP(O505,'附件一之1-開班數'!$A$7:$B$66,2,0)&amp;"、"&amp;VLOOKUP(P505,'附件一之1-開班數'!$A$7:$B$66,2,0),IF(COUNT(M505:Q505)=5,VLOOKUP(M505,'附件一之1-開班數'!$A$7:$B$66,2,0)&amp;"、"&amp;VLOOKUP(N505,'附件一之1-開班數'!$A$7:$B$66,2,0)&amp;"、"&amp;VLOOKUP(O505,'附件一之1-開班數'!$A$7:$B$66,2,0)&amp;"、"&amp;VLOOKUP(P505,'附件一之1-開班數'!$A$7:$B$66,2,0)&amp;"、"&amp;VLOOKUP(Q505,'附件一之1-開班數'!$A$7:$B$66,2,0),IF(D505="","","學生無班級"))))))),"有班級不存在,或跳格輸入")</f>
        <v/>
      </c>
      <c r="S505" s="10">
        <f t="shared" si="51"/>
        <v>1</v>
      </c>
      <c r="T505" s="10">
        <f t="shared" si="52"/>
        <v>1</v>
      </c>
      <c r="U505" s="10">
        <f t="shared" si="53"/>
        <v>1</v>
      </c>
      <c r="V505" s="10">
        <f t="shared" si="54"/>
        <v>1</v>
      </c>
      <c r="W505" s="10">
        <f t="shared" si="55"/>
        <v>3</v>
      </c>
      <c r="X505" s="10">
        <f t="shared" si="56"/>
        <v>3</v>
      </c>
      <c r="Y505" s="10">
        <f>IF(M505="",0,IF(K505=1,VLOOKUP(M505,'附件一之1-開班數'!$A$7:$V$66,7,FALSE),0))</f>
        <v>0</v>
      </c>
      <c r="Z505" s="10">
        <f>IF(N505="",0,IF(K505=1,VLOOKUP(N505,'附件一之1-開班數'!$A$7:$V$66,7,FALSE),0))</f>
        <v>0</v>
      </c>
      <c r="AA505" s="10">
        <f>IF(O505="",0,IF(K505=1,VLOOKUP(O505,'附件一之1-開班數'!$A$7:$V$66,7,FALSE),0))</f>
        <v>0</v>
      </c>
      <c r="AB505" s="10">
        <f>IF(P505="",0,IF(K505=1,VLOOKUP(P505,'附件一之1-開班數'!$A$7:$V$66,7,FALSE),0))</f>
        <v>0</v>
      </c>
      <c r="AC505" s="10">
        <f>IF(Q505="",0,IF(K505=1,VLOOKUP(Q505,'附件一之1-開班數'!$A$7:$V$66,7,FALSE),0))</f>
        <v>0</v>
      </c>
    </row>
    <row r="506" spans="1:29" x14ac:dyDescent="0.3">
      <c r="A506" s="128" t="str">
        <f t="shared" si="50"/>
        <v/>
      </c>
      <c r="B506" s="14"/>
      <c r="C506" s="14"/>
      <c r="D506" s="14"/>
      <c r="E506" s="14"/>
      <c r="F506" s="166"/>
      <c r="G506" s="173"/>
      <c r="H506" s="14"/>
      <c r="I506" s="14"/>
      <c r="J506" s="14"/>
      <c r="K506" s="166"/>
      <c r="L506" s="175"/>
      <c r="M506" s="171"/>
      <c r="N506" s="92"/>
      <c r="O506" s="92"/>
      <c r="P506" s="92"/>
      <c r="Q506" s="172"/>
      <c r="R506" s="176" t="str">
        <f>IFERROR(IF(COUNTIF(M506:Q506,M506)+COUNTIF(M506:Q506,N506)+COUNTIF(M506:Q506,O506)+COUNTIF(M506:Q506,P506)+COUNTIF(M506:Q506,Q506)-COUNT(M506:Q506)&lt;&gt;0,"學生班級重複",IF(COUNT(M506:Q506)=1,VLOOKUP(M506,'附件一之1-開班數'!$A$7:$B$66,2,0),IF(COUNT(M506:Q506)=2,VLOOKUP(M506,'附件一之1-開班數'!$A$7:$B$66,2,0)&amp;"、"&amp;VLOOKUP(N506,'附件一之1-開班數'!$A$7:$B$66,2,0),IF(COUNT(M506:Q506)=3,VLOOKUP(M506,'附件一之1-開班數'!$A$7:$B$66,2,0)&amp;"、"&amp;VLOOKUP(N506,'附件一之1-開班數'!$A$7:$B$66,2,0)&amp;"、"&amp;VLOOKUP(O506,'附件一之1-開班數'!$A$7:$B$66,2,0),IF(COUNT(M506:Q506)=4,VLOOKUP(M506,'附件一之1-開班數'!$A$7:$B$66,2,0)&amp;"、"&amp;VLOOKUP(N506,'附件一之1-開班數'!$A$7:$B$66,2,0)&amp;"、"&amp;VLOOKUP(O506,'附件一之1-開班數'!$A$7:$B$66,2,0)&amp;"、"&amp;VLOOKUP(P506,'附件一之1-開班數'!$A$7:$B$66,2,0),IF(COUNT(M506:Q506)=5,VLOOKUP(M506,'附件一之1-開班數'!$A$7:$B$66,2,0)&amp;"、"&amp;VLOOKUP(N506,'附件一之1-開班數'!$A$7:$B$66,2,0)&amp;"、"&amp;VLOOKUP(O506,'附件一之1-開班數'!$A$7:$B$66,2,0)&amp;"、"&amp;VLOOKUP(P506,'附件一之1-開班數'!$A$7:$B$66,2,0)&amp;"、"&amp;VLOOKUP(Q506,'附件一之1-開班數'!$A$7:$B$66,2,0),IF(D506="","","學生無班級"))))))),"有班級不存在,或跳格輸入")</f>
        <v/>
      </c>
      <c r="S506" s="10">
        <f t="shared" si="51"/>
        <v>1</v>
      </c>
      <c r="T506" s="10">
        <f t="shared" si="52"/>
        <v>1</v>
      </c>
      <c r="U506" s="10">
        <f t="shared" si="53"/>
        <v>1</v>
      </c>
      <c r="V506" s="10">
        <f t="shared" si="54"/>
        <v>1</v>
      </c>
      <c r="W506" s="10">
        <f t="shared" si="55"/>
        <v>3</v>
      </c>
      <c r="X506" s="10">
        <f t="shared" si="56"/>
        <v>3</v>
      </c>
      <c r="Y506" s="10">
        <f>IF(M506="",0,IF(K506=1,VLOOKUP(M506,'附件一之1-開班數'!$A$7:$V$66,7,FALSE),0))</f>
        <v>0</v>
      </c>
      <c r="Z506" s="10">
        <f>IF(N506="",0,IF(K506=1,VLOOKUP(N506,'附件一之1-開班數'!$A$7:$V$66,7,FALSE),0))</f>
        <v>0</v>
      </c>
      <c r="AA506" s="10">
        <f>IF(O506="",0,IF(K506=1,VLOOKUP(O506,'附件一之1-開班數'!$A$7:$V$66,7,FALSE),0))</f>
        <v>0</v>
      </c>
      <c r="AB506" s="10">
        <f>IF(P506="",0,IF(K506=1,VLOOKUP(P506,'附件一之1-開班數'!$A$7:$V$66,7,FALSE),0))</f>
        <v>0</v>
      </c>
      <c r="AC506" s="10">
        <f>IF(Q506="",0,IF(K506=1,VLOOKUP(Q506,'附件一之1-開班數'!$A$7:$V$66,7,FALSE),0))</f>
        <v>0</v>
      </c>
    </row>
    <row r="507" spans="1:29" x14ac:dyDescent="0.3">
      <c r="A507" s="128" t="str">
        <f t="shared" si="50"/>
        <v/>
      </c>
      <c r="B507" s="14"/>
      <c r="C507" s="14"/>
      <c r="D507" s="14"/>
      <c r="E507" s="14"/>
      <c r="F507" s="166"/>
      <c r="G507" s="173"/>
      <c r="H507" s="14"/>
      <c r="I507" s="14"/>
      <c r="J507" s="14"/>
      <c r="K507" s="166"/>
      <c r="L507" s="175"/>
      <c r="M507" s="171"/>
      <c r="N507" s="92"/>
      <c r="O507" s="92"/>
      <c r="P507" s="92"/>
      <c r="Q507" s="172"/>
      <c r="R507" s="176" t="str">
        <f>IFERROR(IF(COUNTIF(M507:Q507,M507)+COUNTIF(M507:Q507,N507)+COUNTIF(M507:Q507,O507)+COUNTIF(M507:Q507,P507)+COUNTIF(M507:Q507,Q507)-COUNT(M507:Q507)&lt;&gt;0,"學生班級重複",IF(COUNT(M507:Q507)=1,VLOOKUP(M507,'附件一之1-開班數'!$A$7:$B$66,2,0),IF(COUNT(M507:Q507)=2,VLOOKUP(M507,'附件一之1-開班數'!$A$7:$B$66,2,0)&amp;"、"&amp;VLOOKUP(N507,'附件一之1-開班數'!$A$7:$B$66,2,0),IF(COUNT(M507:Q507)=3,VLOOKUP(M507,'附件一之1-開班數'!$A$7:$B$66,2,0)&amp;"、"&amp;VLOOKUP(N507,'附件一之1-開班數'!$A$7:$B$66,2,0)&amp;"、"&amp;VLOOKUP(O507,'附件一之1-開班數'!$A$7:$B$66,2,0),IF(COUNT(M507:Q507)=4,VLOOKUP(M507,'附件一之1-開班數'!$A$7:$B$66,2,0)&amp;"、"&amp;VLOOKUP(N507,'附件一之1-開班數'!$A$7:$B$66,2,0)&amp;"、"&amp;VLOOKUP(O507,'附件一之1-開班數'!$A$7:$B$66,2,0)&amp;"、"&amp;VLOOKUP(P507,'附件一之1-開班數'!$A$7:$B$66,2,0),IF(COUNT(M507:Q507)=5,VLOOKUP(M507,'附件一之1-開班數'!$A$7:$B$66,2,0)&amp;"、"&amp;VLOOKUP(N507,'附件一之1-開班數'!$A$7:$B$66,2,0)&amp;"、"&amp;VLOOKUP(O507,'附件一之1-開班數'!$A$7:$B$66,2,0)&amp;"、"&amp;VLOOKUP(P507,'附件一之1-開班數'!$A$7:$B$66,2,0)&amp;"、"&amp;VLOOKUP(Q507,'附件一之1-開班數'!$A$7:$B$66,2,0),IF(D507="","","學生無班級"))))))),"有班級不存在,或跳格輸入")</f>
        <v/>
      </c>
      <c r="S507" s="10">
        <f t="shared" si="51"/>
        <v>1</v>
      </c>
      <c r="T507" s="10">
        <f t="shared" si="52"/>
        <v>1</v>
      </c>
      <c r="U507" s="10">
        <f t="shared" si="53"/>
        <v>1</v>
      </c>
      <c r="V507" s="10">
        <f t="shared" si="54"/>
        <v>1</v>
      </c>
      <c r="W507" s="10">
        <f t="shared" si="55"/>
        <v>3</v>
      </c>
      <c r="X507" s="10">
        <f t="shared" si="56"/>
        <v>3</v>
      </c>
      <c r="Y507" s="10">
        <f>IF(M507="",0,IF(K507=1,VLOOKUP(M507,'附件一之1-開班數'!$A$7:$V$66,7,FALSE),0))</f>
        <v>0</v>
      </c>
      <c r="Z507" s="10">
        <f>IF(N507="",0,IF(K507=1,VLOOKUP(N507,'附件一之1-開班數'!$A$7:$V$66,7,FALSE),0))</f>
        <v>0</v>
      </c>
      <c r="AA507" s="10">
        <f>IF(O507="",0,IF(K507=1,VLOOKUP(O507,'附件一之1-開班數'!$A$7:$V$66,7,FALSE),0))</f>
        <v>0</v>
      </c>
      <c r="AB507" s="10">
        <f>IF(P507="",0,IF(K507=1,VLOOKUP(P507,'附件一之1-開班數'!$A$7:$V$66,7,FALSE),0))</f>
        <v>0</v>
      </c>
      <c r="AC507" s="10">
        <f>IF(Q507="",0,IF(K507=1,VLOOKUP(Q507,'附件一之1-開班數'!$A$7:$V$66,7,FALSE),0))</f>
        <v>0</v>
      </c>
    </row>
    <row r="508" spans="1:29" x14ac:dyDescent="0.3">
      <c r="A508" s="128" t="str">
        <f t="shared" si="50"/>
        <v/>
      </c>
      <c r="B508" s="14"/>
      <c r="C508" s="14"/>
      <c r="D508" s="14"/>
      <c r="E508" s="14"/>
      <c r="F508" s="166"/>
      <c r="G508" s="173"/>
      <c r="H508" s="14"/>
      <c r="I508" s="14"/>
      <c r="J508" s="14"/>
      <c r="K508" s="166"/>
      <c r="L508" s="175"/>
      <c r="M508" s="171"/>
      <c r="N508" s="92"/>
      <c r="O508" s="92"/>
      <c r="P508" s="92"/>
      <c r="Q508" s="172"/>
      <c r="R508" s="176" t="str">
        <f>IFERROR(IF(COUNTIF(M508:Q508,M508)+COUNTIF(M508:Q508,N508)+COUNTIF(M508:Q508,O508)+COUNTIF(M508:Q508,P508)+COUNTIF(M508:Q508,Q508)-COUNT(M508:Q508)&lt;&gt;0,"學生班級重複",IF(COUNT(M508:Q508)=1,VLOOKUP(M508,'附件一之1-開班數'!$A$7:$B$66,2,0),IF(COUNT(M508:Q508)=2,VLOOKUP(M508,'附件一之1-開班數'!$A$7:$B$66,2,0)&amp;"、"&amp;VLOOKUP(N508,'附件一之1-開班數'!$A$7:$B$66,2,0),IF(COUNT(M508:Q508)=3,VLOOKUP(M508,'附件一之1-開班數'!$A$7:$B$66,2,0)&amp;"、"&amp;VLOOKUP(N508,'附件一之1-開班數'!$A$7:$B$66,2,0)&amp;"、"&amp;VLOOKUP(O508,'附件一之1-開班數'!$A$7:$B$66,2,0),IF(COUNT(M508:Q508)=4,VLOOKUP(M508,'附件一之1-開班數'!$A$7:$B$66,2,0)&amp;"、"&amp;VLOOKUP(N508,'附件一之1-開班數'!$A$7:$B$66,2,0)&amp;"、"&amp;VLOOKUP(O508,'附件一之1-開班數'!$A$7:$B$66,2,0)&amp;"、"&amp;VLOOKUP(P508,'附件一之1-開班數'!$A$7:$B$66,2,0),IF(COUNT(M508:Q508)=5,VLOOKUP(M508,'附件一之1-開班數'!$A$7:$B$66,2,0)&amp;"、"&amp;VLOOKUP(N508,'附件一之1-開班數'!$A$7:$B$66,2,0)&amp;"、"&amp;VLOOKUP(O508,'附件一之1-開班數'!$A$7:$B$66,2,0)&amp;"、"&amp;VLOOKUP(P508,'附件一之1-開班數'!$A$7:$B$66,2,0)&amp;"、"&amp;VLOOKUP(Q508,'附件一之1-開班數'!$A$7:$B$66,2,0),IF(D508="","","學生無班級"))))))),"有班級不存在,或跳格輸入")</f>
        <v/>
      </c>
      <c r="S508" s="10">
        <f t="shared" si="51"/>
        <v>1</v>
      </c>
      <c r="T508" s="10">
        <f t="shared" si="52"/>
        <v>1</v>
      </c>
      <c r="U508" s="10">
        <f t="shared" si="53"/>
        <v>1</v>
      </c>
      <c r="V508" s="10">
        <f t="shared" si="54"/>
        <v>1</v>
      </c>
      <c r="W508" s="10">
        <f t="shared" si="55"/>
        <v>3</v>
      </c>
      <c r="X508" s="10">
        <f t="shared" si="56"/>
        <v>3</v>
      </c>
      <c r="Y508" s="10">
        <f>IF(M508="",0,IF(K508=1,VLOOKUP(M508,'附件一之1-開班數'!$A$7:$V$66,7,FALSE),0))</f>
        <v>0</v>
      </c>
      <c r="Z508" s="10">
        <f>IF(N508="",0,IF(K508=1,VLOOKUP(N508,'附件一之1-開班數'!$A$7:$V$66,7,FALSE),0))</f>
        <v>0</v>
      </c>
      <c r="AA508" s="10">
        <f>IF(O508="",0,IF(K508=1,VLOOKUP(O508,'附件一之1-開班數'!$A$7:$V$66,7,FALSE),0))</f>
        <v>0</v>
      </c>
      <c r="AB508" s="10">
        <f>IF(P508="",0,IF(K508=1,VLOOKUP(P508,'附件一之1-開班數'!$A$7:$V$66,7,FALSE),0))</f>
        <v>0</v>
      </c>
      <c r="AC508" s="10">
        <f>IF(Q508="",0,IF(K508=1,VLOOKUP(Q508,'附件一之1-開班數'!$A$7:$V$66,7,FALSE),0))</f>
        <v>0</v>
      </c>
    </row>
    <row r="509" spans="1:29" x14ac:dyDescent="0.3">
      <c r="A509" s="128" t="str">
        <f t="shared" si="50"/>
        <v/>
      </c>
      <c r="B509" s="14"/>
      <c r="C509" s="14"/>
      <c r="D509" s="14"/>
      <c r="E509" s="14"/>
      <c r="F509" s="166"/>
      <c r="G509" s="173"/>
      <c r="H509" s="14"/>
      <c r="I509" s="14"/>
      <c r="J509" s="14"/>
      <c r="K509" s="166"/>
      <c r="L509" s="175"/>
      <c r="M509" s="171"/>
      <c r="N509" s="92"/>
      <c r="O509" s="92"/>
      <c r="P509" s="92"/>
      <c r="Q509" s="172"/>
      <c r="R509" s="176" t="str">
        <f>IFERROR(IF(COUNTIF(M509:Q509,M509)+COUNTIF(M509:Q509,N509)+COUNTIF(M509:Q509,O509)+COUNTIF(M509:Q509,P509)+COUNTIF(M509:Q509,Q509)-COUNT(M509:Q509)&lt;&gt;0,"學生班級重複",IF(COUNT(M509:Q509)=1,VLOOKUP(M509,'附件一之1-開班數'!$A$7:$B$66,2,0),IF(COUNT(M509:Q509)=2,VLOOKUP(M509,'附件一之1-開班數'!$A$7:$B$66,2,0)&amp;"、"&amp;VLOOKUP(N509,'附件一之1-開班數'!$A$7:$B$66,2,0),IF(COUNT(M509:Q509)=3,VLOOKUP(M509,'附件一之1-開班數'!$A$7:$B$66,2,0)&amp;"、"&amp;VLOOKUP(N509,'附件一之1-開班數'!$A$7:$B$66,2,0)&amp;"、"&amp;VLOOKUP(O509,'附件一之1-開班數'!$A$7:$B$66,2,0),IF(COUNT(M509:Q509)=4,VLOOKUP(M509,'附件一之1-開班數'!$A$7:$B$66,2,0)&amp;"、"&amp;VLOOKUP(N509,'附件一之1-開班數'!$A$7:$B$66,2,0)&amp;"、"&amp;VLOOKUP(O509,'附件一之1-開班數'!$A$7:$B$66,2,0)&amp;"、"&amp;VLOOKUP(P509,'附件一之1-開班數'!$A$7:$B$66,2,0),IF(COUNT(M509:Q509)=5,VLOOKUP(M509,'附件一之1-開班數'!$A$7:$B$66,2,0)&amp;"、"&amp;VLOOKUP(N509,'附件一之1-開班數'!$A$7:$B$66,2,0)&amp;"、"&amp;VLOOKUP(O509,'附件一之1-開班數'!$A$7:$B$66,2,0)&amp;"、"&amp;VLOOKUP(P509,'附件一之1-開班數'!$A$7:$B$66,2,0)&amp;"、"&amp;VLOOKUP(Q509,'附件一之1-開班數'!$A$7:$B$66,2,0),IF(D509="","","學生無班級"))))))),"有班級不存在,或跳格輸入")</f>
        <v/>
      </c>
      <c r="S509" s="10">
        <f t="shared" si="51"/>
        <v>1</v>
      </c>
      <c r="T509" s="10">
        <f t="shared" si="52"/>
        <v>1</v>
      </c>
      <c r="U509" s="10">
        <f t="shared" si="53"/>
        <v>1</v>
      </c>
      <c r="V509" s="10">
        <f t="shared" si="54"/>
        <v>1</v>
      </c>
      <c r="W509" s="10">
        <f t="shared" si="55"/>
        <v>3</v>
      </c>
      <c r="X509" s="10">
        <f t="shared" si="56"/>
        <v>3</v>
      </c>
      <c r="Y509" s="10">
        <f>IF(M509="",0,IF(K509=1,VLOOKUP(M509,'附件一之1-開班數'!$A$7:$V$66,7,FALSE),0))</f>
        <v>0</v>
      </c>
      <c r="Z509" s="10">
        <f>IF(N509="",0,IF(K509=1,VLOOKUP(N509,'附件一之1-開班數'!$A$7:$V$66,7,FALSE),0))</f>
        <v>0</v>
      </c>
      <c r="AA509" s="10">
        <f>IF(O509="",0,IF(K509=1,VLOOKUP(O509,'附件一之1-開班數'!$A$7:$V$66,7,FALSE),0))</f>
        <v>0</v>
      </c>
      <c r="AB509" s="10">
        <f>IF(P509="",0,IF(K509=1,VLOOKUP(P509,'附件一之1-開班數'!$A$7:$V$66,7,FALSE),0))</f>
        <v>0</v>
      </c>
      <c r="AC509" s="10">
        <f>IF(Q509="",0,IF(K509=1,VLOOKUP(Q509,'附件一之1-開班數'!$A$7:$V$66,7,FALSE),0))</f>
        <v>0</v>
      </c>
    </row>
    <row r="510" spans="1:29" x14ac:dyDescent="0.3">
      <c r="A510" s="128" t="str">
        <f t="shared" si="50"/>
        <v/>
      </c>
      <c r="B510" s="14"/>
      <c r="C510" s="14"/>
      <c r="D510" s="14"/>
      <c r="E510" s="14"/>
      <c r="F510" s="166"/>
      <c r="G510" s="173"/>
      <c r="H510" s="14"/>
      <c r="I510" s="14"/>
      <c r="J510" s="14"/>
      <c r="K510" s="166"/>
      <c r="L510" s="175"/>
      <c r="M510" s="171"/>
      <c r="N510" s="92"/>
      <c r="O510" s="92"/>
      <c r="P510" s="92"/>
      <c r="Q510" s="172"/>
      <c r="R510" s="176" t="str">
        <f>IFERROR(IF(COUNTIF(M510:Q510,M510)+COUNTIF(M510:Q510,N510)+COUNTIF(M510:Q510,O510)+COUNTIF(M510:Q510,P510)+COUNTIF(M510:Q510,Q510)-COUNT(M510:Q510)&lt;&gt;0,"學生班級重複",IF(COUNT(M510:Q510)=1,VLOOKUP(M510,'附件一之1-開班數'!$A$7:$B$66,2,0),IF(COUNT(M510:Q510)=2,VLOOKUP(M510,'附件一之1-開班數'!$A$7:$B$66,2,0)&amp;"、"&amp;VLOOKUP(N510,'附件一之1-開班數'!$A$7:$B$66,2,0),IF(COUNT(M510:Q510)=3,VLOOKUP(M510,'附件一之1-開班數'!$A$7:$B$66,2,0)&amp;"、"&amp;VLOOKUP(N510,'附件一之1-開班數'!$A$7:$B$66,2,0)&amp;"、"&amp;VLOOKUP(O510,'附件一之1-開班數'!$A$7:$B$66,2,0),IF(COUNT(M510:Q510)=4,VLOOKUP(M510,'附件一之1-開班數'!$A$7:$B$66,2,0)&amp;"、"&amp;VLOOKUP(N510,'附件一之1-開班數'!$A$7:$B$66,2,0)&amp;"、"&amp;VLOOKUP(O510,'附件一之1-開班數'!$A$7:$B$66,2,0)&amp;"、"&amp;VLOOKUP(P510,'附件一之1-開班數'!$A$7:$B$66,2,0),IF(COUNT(M510:Q510)=5,VLOOKUP(M510,'附件一之1-開班數'!$A$7:$B$66,2,0)&amp;"、"&amp;VLOOKUP(N510,'附件一之1-開班數'!$A$7:$B$66,2,0)&amp;"、"&amp;VLOOKUP(O510,'附件一之1-開班數'!$A$7:$B$66,2,0)&amp;"、"&amp;VLOOKUP(P510,'附件一之1-開班數'!$A$7:$B$66,2,0)&amp;"、"&amp;VLOOKUP(Q510,'附件一之1-開班數'!$A$7:$B$66,2,0),IF(D510="","","學生無班級"))))))),"有班級不存在,或跳格輸入")</f>
        <v/>
      </c>
      <c r="S510" s="10">
        <f t="shared" si="51"/>
        <v>1</v>
      </c>
      <c r="T510" s="10">
        <f t="shared" si="52"/>
        <v>1</v>
      </c>
      <c r="U510" s="10">
        <f t="shared" si="53"/>
        <v>1</v>
      </c>
      <c r="V510" s="10">
        <f t="shared" si="54"/>
        <v>1</v>
      </c>
      <c r="W510" s="10">
        <f t="shared" si="55"/>
        <v>3</v>
      </c>
      <c r="X510" s="10">
        <f t="shared" si="56"/>
        <v>3</v>
      </c>
      <c r="Y510" s="10">
        <f>IF(M510="",0,IF(K510=1,VLOOKUP(M510,'附件一之1-開班數'!$A$7:$V$66,7,FALSE),0))</f>
        <v>0</v>
      </c>
      <c r="Z510" s="10">
        <f>IF(N510="",0,IF(K510=1,VLOOKUP(N510,'附件一之1-開班數'!$A$7:$V$66,7,FALSE),0))</f>
        <v>0</v>
      </c>
      <c r="AA510" s="10">
        <f>IF(O510="",0,IF(K510=1,VLOOKUP(O510,'附件一之1-開班數'!$A$7:$V$66,7,FALSE),0))</f>
        <v>0</v>
      </c>
      <c r="AB510" s="10">
        <f>IF(P510="",0,IF(K510=1,VLOOKUP(P510,'附件一之1-開班數'!$A$7:$V$66,7,FALSE),0))</f>
        <v>0</v>
      </c>
      <c r="AC510" s="10">
        <f>IF(Q510="",0,IF(K510=1,VLOOKUP(Q510,'附件一之1-開班數'!$A$7:$V$66,7,FALSE),0))</f>
        <v>0</v>
      </c>
    </row>
    <row r="511" spans="1:29" x14ac:dyDescent="0.3">
      <c r="A511" s="128" t="str">
        <f t="shared" si="50"/>
        <v/>
      </c>
      <c r="B511" s="14"/>
      <c r="C511" s="14"/>
      <c r="D511" s="14"/>
      <c r="E511" s="14"/>
      <c r="F511" s="166"/>
      <c r="G511" s="173"/>
      <c r="H511" s="14"/>
      <c r="I511" s="14"/>
      <c r="J511" s="14"/>
      <c r="K511" s="166"/>
      <c r="L511" s="175"/>
      <c r="M511" s="171"/>
      <c r="N511" s="92"/>
      <c r="O511" s="92"/>
      <c r="P511" s="92"/>
      <c r="Q511" s="172"/>
      <c r="R511" s="176" t="str">
        <f>IFERROR(IF(COUNTIF(M511:Q511,M511)+COUNTIF(M511:Q511,N511)+COUNTIF(M511:Q511,O511)+COUNTIF(M511:Q511,P511)+COUNTIF(M511:Q511,Q511)-COUNT(M511:Q511)&lt;&gt;0,"學生班級重複",IF(COUNT(M511:Q511)=1,VLOOKUP(M511,'附件一之1-開班數'!$A$7:$B$66,2,0),IF(COUNT(M511:Q511)=2,VLOOKUP(M511,'附件一之1-開班數'!$A$7:$B$66,2,0)&amp;"、"&amp;VLOOKUP(N511,'附件一之1-開班數'!$A$7:$B$66,2,0),IF(COUNT(M511:Q511)=3,VLOOKUP(M511,'附件一之1-開班數'!$A$7:$B$66,2,0)&amp;"、"&amp;VLOOKUP(N511,'附件一之1-開班數'!$A$7:$B$66,2,0)&amp;"、"&amp;VLOOKUP(O511,'附件一之1-開班數'!$A$7:$B$66,2,0),IF(COUNT(M511:Q511)=4,VLOOKUP(M511,'附件一之1-開班數'!$A$7:$B$66,2,0)&amp;"、"&amp;VLOOKUP(N511,'附件一之1-開班數'!$A$7:$B$66,2,0)&amp;"、"&amp;VLOOKUP(O511,'附件一之1-開班數'!$A$7:$B$66,2,0)&amp;"、"&amp;VLOOKUP(P511,'附件一之1-開班數'!$A$7:$B$66,2,0),IF(COUNT(M511:Q511)=5,VLOOKUP(M511,'附件一之1-開班數'!$A$7:$B$66,2,0)&amp;"、"&amp;VLOOKUP(N511,'附件一之1-開班數'!$A$7:$B$66,2,0)&amp;"、"&amp;VLOOKUP(O511,'附件一之1-開班數'!$A$7:$B$66,2,0)&amp;"、"&amp;VLOOKUP(P511,'附件一之1-開班數'!$A$7:$B$66,2,0)&amp;"、"&amp;VLOOKUP(Q511,'附件一之1-開班數'!$A$7:$B$66,2,0),IF(D511="","","學生無班級"))))))),"有班級不存在,或跳格輸入")</f>
        <v/>
      </c>
      <c r="S511" s="10">
        <f t="shared" si="51"/>
        <v>1</v>
      </c>
      <c r="T511" s="10">
        <f t="shared" si="52"/>
        <v>1</v>
      </c>
      <c r="U511" s="10">
        <f t="shared" si="53"/>
        <v>1</v>
      </c>
      <c r="V511" s="10">
        <f t="shared" si="54"/>
        <v>1</v>
      </c>
      <c r="W511" s="10">
        <f t="shared" si="55"/>
        <v>3</v>
      </c>
      <c r="X511" s="10">
        <f t="shared" si="56"/>
        <v>3</v>
      </c>
      <c r="Y511" s="10">
        <f>IF(M511="",0,IF(K511=1,VLOOKUP(M511,'附件一之1-開班數'!$A$7:$V$66,7,FALSE),0))</f>
        <v>0</v>
      </c>
      <c r="Z511" s="10">
        <f>IF(N511="",0,IF(K511=1,VLOOKUP(N511,'附件一之1-開班數'!$A$7:$V$66,7,FALSE),0))</f>
        <v>0</v>
      </c>
      <c r="AA511" s="10">
        <f>IF(O511="",0,IF(K511=1,VLOOKUP(O511,'附件一之1-開班數'!$A$7:$V$66,7,FALSE),0))</f>
        <v>0</v>
      </c>
      <c r="AB511" s="10">
        <f>IF(P511="",0,IF(K511=1,VLOOKUP(P511,'附件一之1-開班數'!$A$7:$V$66,7,FALSE),0))</f>
        <v>0</v>
      </c>
      <c r="AC511" s="10">
        <f>IF(Q511="",0,IF(K511=1,VLOOKUP(Q511,'附件一之1-開班數'!$A$7:$V$66,7,FALSE),0))</f>
        <v>0</v>
      </c>
    </row>
    <row r="512" spans="1:29" x14ac:dyDescent="0.3">
      <c r="A512" s="128" t="str">
        <f t="shared" si="50"/>
        <v/>
      </c>
      <c r="B512" s="14"/>
      <c r="C512" s="14"/>
      <c r="D512" s="14"/>
      <c r="E512" s="14"/>
      <c r="F512" s="166"/>
      <c r="G512" s="173"/>
      <c r="H512" s="14"/>
      <c r="I512" s="14"/>
      <c r="J512" s="14"/>
      <c r="K512" s="166"/>
      <c r="L512" s="175"/>
      <c r="M512" s="171"/>
      <c r="N512" s="92"/>
      <c r="O512" s="92"/>
      <c r="P512" s="92"/>
      <c r="Q512" s="172"/>
      <c r="R512" s="176" t="str">
        <f>IFERROR(IF(COUNTIF(M512:Q512,M512)+COUNTIF(M512:Q512,N512)+COUNTIF(M512:Q512,O512)+COUNTIF(M512:Q512,P512)+COUNTIF(M512:Q512,Q512)-COUNT(M512:Q512)&lt;&gt;0,"學生班級重複",IF(COUNT(M512:Q512)=1,VLOOKUP(M512,'附件一之1-開班數'!$A$7:$B$66,2,0),IF(COUNT(M512:Q512)=2,VLOOKUP(M512,'附件一之1-開班數'!$A$7:$B$66,2,0)&amp;"、"&amp;VLOOKUP(N512,'附件一之1-開班數'!$A$7:$B$66,2,0),IF(COUNT(M512:Q512)=3,VLOOKUP(M512,'附件一之1-開班數'!$A$7:$B$66,2,0)&amp;"、"&amp;VLOOKUP(N512,'附件一之1-開班數'!$A$7:$B$66,2,0)&amp;"、"&amp;VLOOKUP(O512,'附件一之1-開班數'!$A$7:$B$66,2,0),IF(COUNT(M512:Q512)=4,VLOOKUP(M512,'附件一之1-開班數'!$A$7:$B$66,2,0)&amp;"、"&amp;VLOOKUP(N512,'附件一之1-開班數'!$A$7:$B$66,2,0)&amp;"、"&amp;VLOOKUP(O512,'附件一之1-開班數'!$A$7:$B$66,2,0)&amp;"、"&amp;VLOOKUP(P512,'附件一之1-開班數'!$A$7:$B$66,2,0),IF(COUNT(M512:Q512)=5,VLOOKUP(M512,'附件一之1-開班數'!$A$7:$B$66,2,0)&amp;"、"&amp;VLOOKUP(N512,'附件一之1-開班數'!$A$7:$B$66,2,0)&amp;"、"&amp;VLOOKUP(O512,'附件一之1-開班數'!$A$7:$B$66,2,0)&amp;"、"&amp;VLOOKUP(P512,'附件一之1-開班數'!$A$7:$B$66,2,0)&amp;"、"&amp;VLOOKUP(Q512,'附件一之1-開班數'!$A$7:$B$66,2,0),IF(D512="","","學生無班級"))))))),"有班級不存在,或跳格輸入")</f>
        <v/>
      </c>
      <c r="S512" s="10">
        <f t="shared" si="51"/>
        <v>1</v>
      </c>
      <c r="T512" s="10">
        <f t="shared" si="52"/>
        <v>1</v>
      </c>
      <c r="U512" s="10">
        <f t="shared" si="53"/>
        <v>1</v>
      </c>
      <c r="V512" s="10">
        <f t="shared" si="54"/>
        <v>1</v>
      </c>
      <c r="W512" s="10">
        <f t="shared" si="55"/>
        <v>3</v>
      </c>
      <c r="X512" s="10">
        <f t="shared" si="56"/>
        <v>3</v>
      </c>
      <c r="Y512" s="10">
        <f>IF(M512="",0,IF(K512=1,VLOOKUP(M512,'附件一之1-開班數'!$A$7:$V$66,7,FALSE),0))</f>
        <v>0</v>
      </c>
      <c r="Z512" s="10">
        <f>IF(N512="",0,IF(K512=1,VLOOKUP(N512,'附件一之1-開班數'!$A$7:$V$66,7,FALSE),0))</f>
        <v>0</v>
      </c>
      <c r="AA512" s="10">
        <f>IF(O512="",0,IF(K512=1,VLOOKUP(O512,'附件一之1-開班數'!$A$7:$V$66,7,FALSE),0))</f>
        <v>0</v>
      </c>
      <c r="AB512" s="10">
        <f>IF(P512="",0,IF(K512=1,VLOOKUP(P512,'附件一之1-開班數'!$A$7:$V$66,7,FALSE),0))</f>
        <v>0</v>
      </c>
      <c r="AC512" s="10">
        <f>IF(Q512="",0,IF(K512=1,VLOOKUP(Q512,'附件一之1-開班數'!$A$7:$V$66,7,FALSE),0))</f>
        <v>0</v>
      </c>
    </row>
    <row r="513" spans="1:29" x14ac:dyDescent="0.3">
      <c r="A513" s="128" t="str">
        <f t="shared" si="50"/>
        <v/>
      </c>
      <c r="B513" s="14"/>
      <c r="C513" s="14"/>
      <c r="D513" s="14"/>
      <c r="E513" s="14"/>
      <c r="F513" s="166"/>
      <c r="G513" s="173"/>
      <c r="H513" s="14"/>
      <c r="I513" s="14"/>
      <c r="J513" s="14"/>
      <c r="K513" s="166"/>
      <c r="L513" s="175"/>
      <c r="M513" s="171"/>
      <c r="N513" s="92"/>
      <c r="O513" s="92"/>
      <c r="P513" s="92"/>
      <c r="Q513" s="172"/>
      <c r="R513" s="176" t="str">
        <f>IFERROR(IF(COUNTIF(M513:Q513,M513)+COUNTIF(M513:Q513,N513)+COUNTIF(M513:Q513,O513)+COUNTIF(M513:Q513,P513)+COUNTIF(M513:Q513,Q513)-COUNT(M513:Q513)&lt;&gt;0,"學生班級重複",IF(COUNT(M513:Q513)=1,VLOOKUP(M513,'附件一之1-開班數'!$A$7:$B$66,2,0),IF(COUNT(M513:Q513)=2,VLOOKUP(M513,'附件一之1-開班數'!$A$7:$B$66,2,0)&amp;"、"&amp;VLOOKUP(N513,'附件一之1-開班數'!$A$7:$B$66,2,0),IF(COUNT(M513:Q513)=3,VLOOKUP(M513,'附件一之1-開班數'!$A$7:$B$66,2,0)&amp;"、"&amp;VLOOKUP(N513,'附件一之1-開班數'!$A$7:$B$66,2,0)&amp;"、"&amp;VLOOKUP(O513,'附件一之1-開班數'!$A$7:$B$66,2,0),IF(COUNT(M513:Q513)=4,VLOOKUP(M513,'附件一之1-開班數'!$A$7:$B$66,2,0)&amp;"、"&amp;VLOOKUP(N513,'附件一之1-開班數'!$A$7:$B$66,2,0)&amp;"、"&amp;VLOOKUP(O513,'附件一之1-開班數'!$A$7:$B$66,2,0)&amp;"、"&amp;VLOOKUP(P513,'附件一之1-開班數'!$A$7:$B$66,2,0),IF(COUNT(M513:Q513)=5,VLOOKUP(M513,'附件一之1-開班數'!$A$7:$B$66,2,0)&amp;"、"&amp;VLOOKUP(N513,'附件一之1-開班數'!$A$7:$B$66,2,0)&amp;"、"&amp;VLOOKUP(O513,'附件一之1-開班數'!$A$7:$B$66,2,0)&amp;"、"&amp;VLOOKUP(P513,'附件一之1-開班數'!$A$7:$B$66,2,0)&amp;"、"&amp;VLOOKUP(Q513,'附件一之1-開班數'!$A$7:$B$66,2,0),IF(D513="","","學生無班級"))))))),"有班級不存在,或跳格輸入")</f>
        <v/>
      </c>
      <c r="S513" s="10">
        <f t="shared" si="51"/>
        <v>1</v>
      </c>
      <c r="T513" s="10">
        <f t="shared" si="52"/>
        <v>1</v>
      </c>
      <c r="U513" s="10">
        <f t="shared" si="53"/>
        <v>1</v>
      </c>
      <c r="V513" s="10">
        <f t="shared" si="54"/>
        <v>1</v>
      </c>
      <c r="W513" s="10">
        <f t="shared" si="55"/>
        <v>3</v>
      </c>
      <c r="X513" s="10">
        <f t="shared" si="56"/>
        <v>3</v>
      </c>
      <c r="Y513" s="10">
        <f>IF(M513="",0,IF(K513=1,VLOOKUP(M513,'附件一之1-開班數'!$A$7:$V$66,7,FALSE),0))</f>
        <v>0</v>
      </c>
      <c r="Z513" s="10">
        <f>IF(N513="",0,IF(K513=1,VLOOKUP(N513,'附件一之1-開班數'!$A$7:$V$66,7,FALSE),0))</f>
        <v>0</v>
      </c>
      <c r="AA513" s="10">
        <f>IF(O513="",0,IF(K513=1,VLOOKUP(O513,'附件一之1-開班數'!$A$7:$V$66,7,FALSE),0))</f>
        <v>0</v>
      </c>
      <c r="AB513" s="10">
        <f>IF(P513="",0,IF(K513=1,VLOOKUP(P513,'附件一之1-開班數'!$A$7:$V$66,7,FALSE),0))</f>
        <v>0</v>
      </c>
      <c r="AC513" s="10">
        <f>IF(Q513="",0,IF(K513=1,VLOOKUP(Q513,'附件一之1-開班數'!$A$7:$V$66,7,FALSE),0))</f>
        <v>0</v>
      </c>
    </row>
    <row r="514" spans="1:29" x14ac:dyDescent="0.3">
      <c r="A514" s="128" t="str">
        <f t="shared" si="50"/>
        <v/>
      </c>
      <c r="B514" s="14"/>
      <c r="C514" s="14"/>
      <c r="D514" s="14"/>
      <c r="E514" s="14"/>
      <c r="F514" s="166"/>
      <c r="G514" s="173"/>
      <c r="H514" s="14"/>
      <c r="I514" s="14"/>
      <c r="J514" s="14"/>
      <c r="K514" s="166"/>
      <c r="L514" s="175"/>
      <c r="M514" s="171"/>
      <c r="N514" s="92"/>
      <c r="O514" s="92"/>
      <c r="P514" s="92"/>
      <c r="Q514" s="172"/>
      <c r="R514" s="176" t="str">
        <f>IFERROR(IF(COUNTIF(M514:Q514,M514)+COUNTIF(M514:Q514,N514)+COUNTIF(M514:Q514,O514)+COUNTIF(M514:Q514,P514)+COUNTIF(M514:Q514,Q514)-COUNT(M514:Q514)&lt;&gt;0,"學生班級重複",IF(COUNT(M514:Q514)=1,VLOOKUP(M514,'附件一之1-開班數'!$A$7:$B$66,2,0),IF(COUNT(M514:Q514)=2,VLOOKUP(M514,'附件一之1-開班數'!$A$7:$B$66,2,0)&amp;"、"&amp;VLOOKUP(N514,'附件一之1-開班數'!$A$7:$B$66,2,0),IF(COUNT(M514:Q514)=3,VLOOKUP(M514,'附件一之1-開班數'!$A$7:$B$66,2,0)&amp;"、"&amp;VLOOKUP(N514,'附件一之1-開班數'!$A$7:$B$66,2,0)&amp;"、"&amp;VLOOKUP(O514,'附件一之1-開班數'!$A$7:$B$66,2,0),IF(COUNT(M514:Q514)=4,VLOOKUP(M514,'附件一之1-開班數'!$A$7:$B$66,2,0)&amp;"、"&amp;VLOOKUP(N514,'附件一之1-開班數'!$A$7:$B$66,2,0)&amp;"、"&amp;VLOOKUP(O514,'附件一之1-開班數'!$A$7:$B$66,2,0)&amp;"、"&amp;VLOOKUP(P514,'附件一之1-開班數'!$A$7:$B$66,2,0),IF(COUNT(M514:Q514)=5,VLOOKUP(M514,'附件一之1-開班數'!$A$7:$B$66,2,0)&amp;"、"&amp;VLOOKUP(N514,'附件一之1-開班數'!$A$7:$B$66,2,0)&amp;"、"&amp;VLOOKUP(O514,'附件一之1-開班數'!$A$7:$B$66,2,0)&amp;"、"&amp;VLOOKUP(P514,'附件一之1-開班數'!$A$7:$B$66,2,0)&amp;"、"&amp;VLOOKUP(Q514,'附件一之1-開班數'!$A$7:$B$66,2,0),IF(D514="","","學生無班級"))))))),"有班級不存在,或跳格輸入")</f>
        <v/>
      </c>
      <c r="S514" s="10">
        <f t="shared" si="51"/>
        <v>1</v>
      </c>
      <c r="T514" s="10">
        <f t="shared" si="52"/>
        <v>1</v>
      </c>
      <c r="U514" s="10">
        <f t="shared" si="53"/>
        <v>1</v>
      </c>
      <c r="V514" s="10">
        <f t="shared" si="54"/>
        <v>1</v>
      </c>
      <c r="W514" s="10">
        <f t="shared" si="55"/>
        <v>3</v>
      </c>
      <c r="X514" s="10">
        <f t="shared" si="56"/>
        <v>3</v>
      </c>
      <c r="Y514" s="10">
        <f>IF(M514="",0,IF(K514=1,VLOOKUP(M514,'附件一之1-開班數'!$A$7:$V$66,7,FALSE),0))</f>
        <v>0</v>
      </c>
      <c r="Z514" s="10">
        <f>IF(N514="",0,IF(K514=1,VLOOKUP(N514,'附件一之1-開班數'!$A$7:$V$66,7,FALSE),0))</f>
        <v>0</v>
      </c>
      <c r="AA514" s="10">
        <f>IF(O514="",0,IF(K514=1,VLOOKUP(O514,'附件一之1-開班數'!$A$7:$V$66,7,FALSE),0))</f>
        <v>0</v>
      </c>
      <c r="AB514" s="10">
        <f>IF(P514="",0,IF(K514=1,VLOOKUP(P514,'附件一之1-開班數'!$A$7:$V$66,7,FALSE),0))</f>
        <v>0</v>
      </c>
      <c r="AC514" s="10">
        <f>IF(Q514="",0,IF(K514=1,VLOOKUP(Q514,'附件一之1-開班數'!$A$7:$V$66,7,FALSE),0))</f>
        <v>0</v>
      </c>
    </row>
    <row r="515" spans="1:29" x14ac:dyDescent="0.3">
      <c r="A515" s="128" t="str">
        <f t="shared" si="50"/>
        <v/>
      </c>
      <c r="B515" s="14"/>
      <c r="C515" s="14"/>
      <c r="D515" s="14"/>
      <c r="E515" s="14"/>
      <c r="F515" s="166"/>
      <c r="G515" s="173"/>
      <c r="H515" s="14"/>
      <c r="I515" s="14"/>
      <c r="J515" s="14"/>
      <c r="K515" s="166"/>
      <c r="L515" s="175"/>
      <c r="M515" s="171"/>
      <c r="N515" s="92"/>
      <c r="O515" s="92"/>
      <c r="P515" s="92"/>
      <c r="Q515" s="172"/>
      <c r="R515" s="176" t="str">
        <f>IFERROR(IF(COUNTIF(M515:Q515,M515)+COUNTIF(M515:Q515,N515)+COUNTIF(M515:Q515,O515)+COUNTIF(M515:Q515,P515)+COUNTIF(M515:Q515,Q515)-COUNT(M515:Q515)&lt;&gt;0,"學生班級重複",IF(COUNT(M515:Q515)=1,VLOOKUP(M515,'附件一之1-開班數'!$A$7:$B$66,2,0),IF(COUNT(M515:Q515)=2,VLOOKUP(M515,'附件一之1-開班數'!$A$7:$B$66,2,0)&amp;"、"&amp;VLOOKUP(N515,'附件一之1-開班數'!$A$7:$B$66,2,0),IF(COUNT(M515:Q515)=3,VLOOKUP(M515,'附件一之1-開班數'!$A$7:$B$66,2,0)&amp;"、"&amp;VLOOKUP(N515,'附件一之1-開班數'!$A$7:$B$66,2,0)&amp;"、"&amp;VLOOKUP(O515,'附件一之1-開班數'!$A$7:$B$66,2,0),IF(COUNT(M515:Q515)=4,VLOOKUP(M515,'附件一之1-開班數'!$A$7:$B$66,2,0)&amp;"、"&amp;VLOOKUP(N515,'附件一之1-開班數'!$A$7:$B$66,2,0)&amp;"、"&amp;VLOOKUP(O515,'附件一之1-開班數'!$A$7:$B$66,2,0)&amp;"、"&amp;VLOOKUP(P515,'附件一之1-開班數'!$A$7:$B$66,2,0),IF(COUNT(M515:Q515)=5,VLOOKUP(M515,'附件一之1-開班數'!$A$7:$B$66,2,0)&amp;"、"&amp;VLOOKUP(N515,'附件一之1-開班數'!$A$7:$B$66,2,0)&amp;"、"&amp;VLOOKUP(O515,'附件一之1-開班數'!$A$7:$B$66,2,0)&amp;"、"&amp;VLOOKUP(P515,'附件一之1-開班數'!$A$7:$B$66,2,0)&amp;"、"&amp;VLOOKUP(Q515,'附件一之1-開班數'!$A$7:$B$66,2,0),IF(D515="","","學生無班級"))))))),"有班級不存在,或跳格輸入")</f>
        <v/>
      </c>
      <c r="S515" s="10">
        <f t="shared" si="51"/>
        <v>1</v>
      </c>
      <c r="T515" s="10">
        <f t="shared" si="52"/>
        <v>1</v>
      </c>
      <c r="U515" s="10">
        <f t="shared" si="53"/>
        <v>1</v>
      </c>
      <c r="V515" s="10">
        <f t="shared" si="54"/>
        <v>1</v>
      </c>
      <c r="W515" s="10">
        <f t="shared" si="55"/>
        <v>3</v>
      </c>
      <c r="X515" s="10">
        <f t="shared" si="56"/>
        <v>3</v>
      </c>
      <c r="Y515" s="10">
        <f>IF(M515="",0,IF(K515=1,VLOOKUP(M515,'附件一之1-開班數'!$A$7:$V$66,7,FALSE),0))</f>
        <v>0</v>
      </c>
      <c r="Z515" s="10">
        <f>IF(N515="",0,IF(K515=1,VLOOKUP(N515,'附件一之1-開班數'!$A$7:$V$66,7,FALSE),0))</f>
        <v>0</v>
      </c>
      <c r="AA515" s="10">
        <f>IF(O515="",0,IF(K515=1,VLOOKUP(O515,'附件一之1-開班數'!$A$7:$V$66,7,FALSE),0))</f>
        <v>0</v>
      </c>
      <c r="AB515" s="10">
        <f>IF(P515="",0,IF(K515=1,VLOOKUP(P515,'附件一之1-開班數'!$A$7:$V$66,7,FALSE),0))</f>
        <v>0</v>
      </c>
      <c r="AC515" s="10">
        <f>IF(Q515="",0,IF(K515=1,VLOOKUP(Q515,'附件一之1-開班數'!$A$7:$V$66,7,FALSE),0))</f>
        <v>0</v>
      </c>
    </row>
    <row r="516" spans="1:29" x14ac:dyDescent="0.3">
      <c r="A516" s="128" t="str">
        <f t="shared" si="50"/>
        <v/>
      </c>
      <c r="B516" s="14"/>
      <c r="C516" s="14"/>
      <c r="D516" s="14"/>
      <c r="E516" s="14"/>
      <c r="F516" s="166"/>
      <c r="G516" s="173"/>
      <c r="H516" s="14"/>
      <c r="I516" s="14"/>
      <c r="J516" s="14"/>
      <c r="K516" s="166"/>
      <c r="L516" s="175"/>
      <c r="M516" s="171"/>
      <c r="N516" s="92"/>
      <c r="O516" s="92"/>
      <c r="P516" s="92"/>
      <c r="Q516" s="172"/>
      <c r="R516" s="176" t="str">
        <f>IFERROR(IF(COUNTIF(M516:Q516,M516)+COUNTIF(M516:Q516,N516)+COUNTIF(M516:Q516,O516)+COUNTIF(M516:Q516,P516)+COUNTIF(M516:Q516,Q516)-COUNT(M516:Q516)&lt;&gt;0,"學生班級重複",IF(COUNT(M516:Q516)=1,VLOOKUP(M516,'附件一之1-開班數'!$A$7:$B$66,2,0),IF(COUNT(M516:Q516)=2,VLOOKUP(M516,'附件一之1-開班數'!$A$7:$B$66,2,0)&amp;"、"&amp;VLOOKUP(N516,'附件一之1-開班數'!$A$7:$B$66,2,0),IF(COUNT(M516:Q516)=3,VLOOKUP(M516,'附件一之1-開班數'!$A$7:$B$66,2,0)&amp;"、"&amp;VLOOKUP(N516,'附件一之1-開班數'!$A$7:$B$66,2,0)&amp;"、"&amp;VLOOKUP(O516,'附件一之1-開班數'!$A$7:$B$66,2,0),IF(COUNT(M516:Q516)=4,VLOOKUP(M516,'附件一之1-開班數'!$A$7:$B$66,2,0)&amp;"、"&amp;VLOOKUP(N516,'附件一之1-開班數'!$A$7:$B$66,2,0)&amp;"、"&amp;VLOOKUP(O516,'附件一之1-開班數'!$A$7:$B$66,2,0)&amp;"、"&amp;VLOOKUP(P516,'附件一之1-開班數'!$A$7:$B$66,2,0),IF(COUNT(M516:Q516)=5,VLOOKUP(M516,'附件一之1-開班數'!$A$7:$B$66,2,0)&amp;"、"&amp;VLOOKUP(N516,'附件一之1-開班數'!$A$7:$B$66,2,0)&amp;"、"&amp;VLOOKUP(O516,'附件一之1-開班數'!$A$7:$B$66,2,0)&amp;"、"&amp;VLOOKUP(P516,'附件一之1-開班數'!$A$7:$B$66,2,0)&amp;"、"&amp;VLOOKUP(Q516,'附件一之1-開班數'!$A$7:$B$66,2,0),IF(D516="","","學生無班級"))))))),"有班級不存在,或跳格輸入")</f>
        <v/>
      </c>
      <c r="S516" s="10">
        <f t="shared" si="51"/>
        <v>1</v>
      </c>
      <c r="T516" s="10">
        <f t="shared" si="52"/>
        <v>1</v>
      </c>
      <c r="U516" s="10">
        <f t="shared" si="53"/>
        <v>1</v>
      </c>
      <c r="V516" s="10">
        <f t="shared" si="54"/>
        <v>1</v>
      </c>
      <c r="W516" s="10">
        <f t="shared" si="55"/>
        <v>3</v>
      </c>
      <c r="X516" s="10">
        <f t="shared" si="56"/>
        <v>3</v>
      </c>
      <c r="Y516" s="10">
        <f>IF(M516="",0,IF(K516=1,VLOOKUP(M516,'附件一之1-開班數'!$A$7:$V$66,7,FALSE),0))</f>
        <v>0</v>
      </c>
      <c r="Z516" s="10">
        <f>IF(N516="",0,IF(K516=1,VLOOKUP(N516,'附件一之1-開班數'!$A$7:$V$66,7,FALSE),0))</f>
        <v>0</v>
      </c>
      <c r="AA516" s="10">
        <f>IF(O516="",0,IF(K516=1,VLOOKUP(O516,'附件一之1-開班數'!$A$7:$V$66,7,FALSE),0))</f>
        <v>0</v>
      </c>
      <c r="AB516" s="10">
        <f>IF(P516="",0,IF(K516=1,VLOOKUP(P516,'附件一之1-開班數'!$A$7:$V$66,7,FALSE),0))</f>
        <v>0</v>
      </c>
      <c r="AC516" s="10">
        <f>IF(Q516="",0,IF(K516=1,VLOOKUP(Q516,'附件一之1-開班數'!$A$7:$V$66,7,FALSE),0))</f>
        <v>0</v>
      </c>
    </row>
    <row r="517" spans="1:29" x14ac:dyDescent="0.3">
      <c r="A517" s="128" t="str">
        <f t="shared" si="50"/>
        <v/>
      </c>
      <c r="B517" s="14"/>
      <c r="C517" s="14"/>
      <c r="D517" s="14"/>
      <c r="E517" s="14"/>
      <c r="F517" s="166"/>
      <c r="G517" s="173"/>
      <c r="H517" s="14"/>
      <c r="I517" s="14"/>
      <c r="J517" s="14"/>
      <c r="K517" s="166"/>
      <c r="L517" s="175"/>
      <c r="M517" s="171"/>
      <c r="N517" s="92"/>
      <c r="O517" s="92"/>
      <c r="P517" s="92"/>
      <c r="Q517" s="172"/>
      <c r="R517" s="176" t="str">
        <f>IFERROR(IF(COUNTIF(M517:Q517,M517)+COUNTIF(M517:Q517,N517)+COUNTIF(M517:Q517,O517)+COUNTIF(M517:Q517,P517)+COUNTIF(M517:Q517,Q517)-COUNT(M517:Q517)&lt;&gt;0,"學生班級重複",IF(COUNT(M517:Q517)=1,VLOOKUP(M517,'附件一之1-開班數'!$A$7:$B$66,2,0),IF(COUNT(M517:Q517)=2,VLOOKUP(M517,'附件一之1-開班數'!$A$7:$B$66,2,0)&amp;"、"&amp;VLOOKUP(N517,'附件一之1-開班數'!$A$7:$B$66,2,0),IF(COUNT(M517:Q517)=3,VLOOKUP(M517,'附件一之1-開班數'!$A$7:$B$66,2,0)&amp;"、"&amp;VLOOKUP(N517,'附件一之1-開班數'!$A$7:$B$66,2,0)&amp;"、"&amp;VLOOKUP(O517,'附件一之1-開班數'!$A$7:$B$66,2,0),IF(COUNT(M517:Q517)=4,VLOOKUP(M517,'附件一之1-開班數'!$A$7:$B$66,2,0)&amp;"、"&amp;VLOOKUP(N517,'附件一之1-開班數'!$A$7:$B$66,2,0)&amp;"、"&amp;VLOOKUP(O517,'附件一之1-開班數'!$A$7:$B$66,2,0)&amp;"、"&amp;VLOOKUP(P517,'附件一之1-開班數'!$A$7:$B$66,2,0),IF(COUNT(M517:Q517)=5,VLOOKUP(M517,'附件一之1-開班數'!$A$7:$B$66,2,0)&amp;"、"&amp;VLOOKUP(N517,'附件一之1-開班數'!$A$7:$B$66,2,0)&amp;"、"&amp;VLOOKUP(O517,'附件一之1-開班數'!$A$7:$B$66,2,0)&amp;"、"&amp;VLOOKUP(P517,'附件一之1-開班數'!$A$7:$B$66,2,0)&amp;"、"&amp;VLOOKUP(Q517,'附件一之1-開班數'!$A$7:$B$66,2,0),IF(D517="","","學生無班級"))))))),"有班級不存在,或跳格輸入")</f>
        <v/>
      </c>
      <c r="S517" s="10">
        <f t="shared" si="51"/>
        <v>1</v>
      </c>
      <c r="T517" s="10">
        <f t="shared" si="52"/>
        <v>1</v>
      </c>
      <c r="U517" s="10">
        <f t="shared" si="53"/>
        <v>1</v>
      </c>
      <c r="V517" s="10">
        <f t="shared" si="54"/>
        <v>1</v>
      </c>
      <c r="W517" s="10">
        <f t="shared" si="55"/>
        <v>3</v>
      </c>
      <c r="X517" s="10">
        <f t="shared" si="56"/>
        <v>3</v>
      </c>
      <c r="Y517" s="10">
        <f>IF(M517="",0,IF(K517=1,VLOOKUP(M517,'附件一之1-開班數'!$A$7:$V$66,7,FALSE),0))</f>
        <v>0</v>
      </c>
      <c r="Z517" s="10">
        <f>IF(N517="",0,IF(K517=1,VLOOKUP(N517,'附件一之1-開班數'!$A$7:$V$66,7,FALSE),0))</f>
        <v>0</v>
      </c>
      <c r="AA517" s="10">
        <f>IF(O517="",0,IF(K517=1,VLOOKUP(O517,'附件一之1-開班數'!$A$7:$V$66,7,FALSE),0))</f>
        <v>0</v>
      </c>
      <c r="AB517" s="10">
        <f>IF(P517="",0,IF(K517=1,VLOOKUP(P517,'附件一之1-開班數'!$A$7:$V$66,7,FALSE),0))</f>
        <v>0</v>
      </c>
      <c r="AC517" s="10">
        <f>IF(Q517="",0,IF(K517=1,VLOOKUP(Q517,'附件一之1-開班數'!$A$7:$V$66,7,FALSE),0))</f>
        <v>0</v>
      </c>
    </row>
    <row r="518" spans="1:29" x14ac:dyDescent="0.3">
      <c r="A518" s="128" t="str">
        <f t="shared" ref="A518:A581" si="57">IF(D518&lt;&gt;"",ROW()-5,"")</f>
        <v/>
      </c>
      <c r="B518" s="14"/>
      <c r="C518" s="14"/>
      <c r="D518" s="14"/>
      <c r="E518" s="14"/>
      <c r="F518" s="166"/>
      <c r="G518" s="173"/>
      <c r="H518" s="14"/>
      <c r="I518" s="14"/>
      <c r="J518" s="14"/>
      <c r="K518" s="166"/>
      <c r="L518" s="175"/>
      <c r="M518" s="171"/>
      <c r="N518" s="92"/>
      <c r="O518" s="92"/>
      <c r="P518" s="92"/>
      <c r="Q518" s="172"/>
      <c r="R518" s="176" t="str">
        <f>IFERROR(IF(COUNTIF(M518:Q518,M518)+COUNTIF(M518:Q518,N518)+COUNTIF(M518:Q518,O518)+COUNTIF(M518:Q518,P518)+COUNTIF(M518:Q518,Q518)-COUNT(M518:Q518)&lt;&gt;0,"學生班級重複",IF(COUNT(M518:Q518)=1,VLOOKUP(M518,'附件一之1-開班數'!$A$7:$B$66,2,0),IF(COUNT(M518:Q518)=2,VLOOKUP(M518,'附件一之1-開班數'!$A$7:$B$66,2,0)&amp;"、"&amp;VLOOKUP(N518,'附件一之1-開班數'!$A$7:$B$66,2,0),IF(COUNT(M518:Q518)=3,VLOOKUP(M518,'附件一之1-開班數'!$A$7:$B$66,2,0)&amp;"、"&amp;VLOOKUP(N518,'附件一之1-開班數'!$A$7:$B$66,2,0)&amp;"、"&amp;VLOOKUP(O518,'附件一之1-開班數'!$A$7:$B$66,2,0),IF(COUNT(M518:Q518)=4,VLOOKUP(M518,'附件一之1-開班數'!$A$7:$B$66,2,0)&amp;"、"&amp;VLOOKUP(N518,'附件一之1-開班數'!$A$7:$B$66,2,0)&amp;"、"&amp;VLOOKUP(O518,'附件一之1-開班數'!$A$7:$B$66,2,0)&amp;"、"&amp;VLOOKUP(P518,'附件一之1-開班數'!$A$7:$B$66,2,0),IF(COUNT(M518:Q518)=5,VLOOKUP(M518,'附件一之1-開班數'!$A$7:$B$66,2,0)&amp;"、"&amp;VLOOKUP(N518,'附件一之1-開班數'!$A$7:$B$66,2,0)&amp;"、"&amp;VLOOKUP(O518,'附件一之1-開班數'!$A$7:$B$66,2,0)&amp;"、"&amp;VLOOKUP(P518,'附件一之1-開班數'!$A$7:$B$66,2,0)&amp;"、"&amp;VLOOKUP(Q518,'附件一之1-開班數'!$A$7:$B$66,2,0),IF(D518="","","學生無班級"))))))),"有班級不存在,或跳格輸入")</f>
        <v/>
      </c>
      <c r="S518" s="10">
        <f t="shared" si="51"/>
        <v>1</v>
      </c>
      <c r="T518" s="10">
        <f t="shared" si="52"/>
        <v>1</v>
      </c>
      <c r="U518" s="10">
        <f t="shared" si="53"/>
        <v>1</v>
      </c>
      <c r="V518" s="10">
        <f t="shared" si="54"/>
        <v>1</v>
      </c>
      <c r="W518" s="10">
        <f t="shared" si="55"/>
        <v>3</v>
      </c>
      <c r="X518" s="10">
        <f t="shared" si="56"/>
        <v>3</v>
      </c>
      <c r="Y518" s="10">
        <f>IF(M518="",0,IF(K518=1,VLOOKUP(M518,'附件一之1-開班數'!$A$7:$V$66,7,FALSE),0))</f>
        <v>0</v>
      </c>
      <c r="Z518" s="10">
        <f>IF(N518="",0,IF(K518=1,VLOOKUP(N518,'附件一之1-開班數'!$A$7:$V$66,7,FALSE),0))</f>
        <v>0</v>
      </c>
      <c r="AA518" s="10">
        <f>IF(O518="",0,IF(K518=1,VLOOKUP(O518,'附件一之1-開班數'!$A$7:$V$66,7,FALSE),0))</f>
        <v>0</v>
      </c>
      <c r="AB518" s="10">
        <f>IF(P518="",0,IF(K518=1,VLOOKUP(P518,'附件一之1-開班數'!$A$7:$V$66,7,FALSE),0))</f>
        <v>0</v>
      </c>
      <c r="AC518" s="10">
        <f>IF(Q518="",0,IF(K518=1,VLOOKUP(Q518,'附件一之1-開班數'!$A$7:$V$66,7,FALSE),0))</f>
        <v>0</v>
      </c>
    </row>
    <row r="519" spans="1:29" x14ac:dyDescent="0.3">
      <c r="A519" s="128" t="str">
        <f t="shared" si="57"/>
        <v/>
      </c>
      <c r="B519" s="14"/>
      <c r="C519" s="14"/>
      <c r="D519" s="14"/>
      <c r="E519" s="14"/>
      <c r="F519" s="166"/>
      <c r="G519" s="173"/>
      <c r="H519" s="14"/>
      <c r="I519" s="14"/>
      <c r="J519" s="14"/>
      <c r="K519" s="166"/>
      <c r="L519" s="175"/>
      <c r="M519" s="171"/>
      <c r="N519" s="92"/>
      <c r="O519" s="92"/>
      <c r="P519" s="92"/>
      <c r="Q519" s="172"/>
      <c r="R519" s="176" t="str">
        <f>IFERROR(IF(COUNTIF(M519:Q519,M519)+COUNTIF(M519:Q519,N519)+COUNTIF(M519:Q519,O519)+COUNTIF(M519:Q519,P519)+COUNTIF(M519:Q519,Q519)-COUNT(M519:Q519)&lt;&gt;0,"學生班級重複",IF(COUNT(M519:Q519)=1,VLOOKUP(M519,'附件一之1-開班數'!$A$7:$B$66,2,0),IF(COUNT(M519:Q519)=2,VLOOKUP(M519,'附件一之1-開班數'!$A$7:$B$66,2,0)&amp;"、"&amp;VLOOKUP(N519,'附件一之1-開班數'!$A$7:$B$66,2,0),IF(COUNT(M519:Q519)=3,VLOOKUP(M519,'附件一之1-開班數'!$A$7:$B$66,2,0)&amp;"、"&amp;VLOOKUP(N519,'附件一之1-開班數'!$A$7:$B$66,2,0)&amp;"、"&amp;VLOOKUP(O519,'附件一之1-開班數'!$A$7:$B$66,2,0),IF(COUNT(M519:Q519)=4,VLOOKUP(M519,'附件一之1-開班數'!$A$7:$B$66,2,0)&amp;"、"&amp;VLOOKUP(N519,'附件一之1-開班數'!$A$7:$B$66,2,0)&amp;"、"&amp;VLOOKUP(O519,'附件一之1-開班數'!$A$7:$B$66,2,0)&amp;"、"&amp;VLOOKUP(P519,'附件一之1-開班數'!$A$7:$B$66,2,0),IF(COUNT(M519:Q519)=5,VLOOKUP(M519,'附件一之1-開班數'!$A$7:$B$66,2,0)&amp;"、"&amp;VLOOKUP(N519,'附件一之1-開班數'!$A$7:$B$66,2,0)&amp;"、"&amp;VLOOKUP(O519,'附件一之1-開班數'!$A$7:$B$66,2,0)&amp;"、"&amp;VLOOKUP(P519,'附件一之1-開班數'!$A$7:$B$66,2,0)&amp;"、"&amp;VLOOKUP(Q519,'附件一之1-開班數'!$A$7:$B$66,2,0),IF(D519="","","學生無班級"))))))),"有班級不存在,或跳格輸入")</f>
        <v/>
      </c>
      <c r="S519" s="10">
        <f t="shared" ref="S519:S582" si="58">IF(COUNTA(D519,E519:F519)=0,1,IF(AND(D519="",SUM(E519:F519)&lt;&gt;0),2,IF(SUM(E519:F519)&lt;&gt;1,3,4)))</f>
        <v>1</v>
      </c>
      <c r="T519" s="10">
        <f t="shared" ref="T519:T582" si="59">IF(COUNTA(D519,G519:K519)=0,1,IF(AND(D519="",SUM(G519:K519)&lt;&gt;0),2,IF(SUM(G519:K519)&lt;&gt;1,3,4)))</f>
        <v>1</v>
      </c>
      <c r="U519" s="10">
        <f t="shared" ref="U519:U582" si="60">IF(COUNTA(B519:D519)=0,1,IF(AND(D519="",COUNTA(B519:C519)&lt;&gt;0),2,IF(COUNTA(B519:C519)&gt;1,3,4)))</f>
        <v>1</v>
      </c>
      <c r="V519" s="10">
        <f t="shared" ref="V519:V582" si="61">IF(COUNTA(D519,M519:Q519)=0,1,IF(AND(D519="",COUNTA(M519:Q519)&lt;&gt;0),2,3))</f>
        <v>1</v>
      </c>
      <c r="W519" s="10">
        <f t="shared" ref="W519:W582" si="62">IF(AND(D519="",COUNTA(L519)&lt;&gt;0),2,3)</f>
        <v>3</v>
      </c>
      <c r="X519" s="10">
        <f t="shared" ref="X519:X582" si="63">IF(K519="",3,IF(COUNTA(K519)&lt;&gt;COUNTA(M519:Q519),1,2))</f>
        <v>3</v>
      </c>
      <c r="Y519" s="10">
        <f>IF(M519="",0,IF(K519=1,VLOOKUP(M519,'附件一之1-開班數'!$A$7:$V$66,7,FALSE),0))</f>
        <v>0</v>
      </c>
      <c r="Z519" s="10">
        <f>IF(N519="",0,IF(K519=1,VLOOKUP(N519,'附件一之1-開班數'!$A$7:$V$66,7,FALSE),0))</f>
        <v>0</v>
      </c>
      <c r="AA519" s="10">
        <f>IF(O519="",0,IF(K519=1,VLOOKUP(O519,'附件一之1-開班數'!$A$7:$V$66,7,FALSE),0))</f>
        <v>0</v>
      </c>
      <c r="AB519" s="10">
        <f>IF(P519="",0,IF(K519=1,VLOOKUP(P519,'附件一之1-開班數'!$A$7:$V$66,7,FALSE),0))</f>
        <v>0</v>
      </c>
      <c r="AC519" s="10">
        <f>IF(Q519="",0,IF(K519=1,VLOOKUP(Q519,'附件一之1-開班數'!$A$7:$V$66,7,FALSE),0))</f>
        <v>0</v>
      </c>
    </row>
    <row r="520" spans="1:29" x14ac:dyDescent="0.3">
      <c r="A520" s="128" t="str">
        <f t="shared" si="57"/>
        <v/>
      </c>
      <c r="B520" s="14"/>
      <c r="C520" s="14"/>
      <c r="D520" s="14"/>
      <c r="E520" s="14"/>
      <c r="F520" s="166"/>
      <c r="G520" s="173"/>
      <c r="H520" s="14"/>
      <c r="I520" s="14"/>
      <c r="J520" s="14"/>
      <c r="K520" s="166"/>
      <c r="L520" s="175"/>
      <c r="M520" s="171"/>
      <c r="N520" s="92"/>
      <c r="O520" s="92"/>
      <c r="P520" s="92"/>
      <c r="Q520" s="172"/>
      <c r="R520" s="176" t="str">
        <f>IFERROR(IF(COUNTIF(M520:Q520,M520)+COUNTIF(M520:Q520,N520)+COUNTIF(M520:Q520,O520)+COUNTIF(M520:Q520,P520)+COUNTIF(M520:Q520,Q520)-COUNT(M520:Q520)&lt;&gt;0,"學生班級重複",IF(COUNT(M520:Q520)=1,VLOOKUP(M520,'附件一之1-開班數'!$A$7:$B$66,2,0),IF(COUNT(M520:Q520)=2,VLOOKUP(M520,'附件一之1-開班數'!$A$7:$B$66,2,0)&amp;"、"&amp;VLOOKUP(N520,'附件一之1-開班數'!$A$7:$B$66,2,0),IF(COUNT(M520:Q520)=3,VLOOKUP(M520,'附件一之1-開班數'!$A$7:$B$66,2,0)&amp;"、"&amp;VLOOKUP(N520,'附件一之1-開班數'!$A$7:$B$66,2,0)&amp;"、"&amp;VLOOKUP(O520,'附件一之1-開班數'!$A$7:$B$66,2,0),IF(COUNT(M520:Q520)=4,VLOOKUP(M520,'附件一之1-開班數'!$A$7:$B$66,2,0)&amp;"、"&amp;VLOOKUP(N520,'附件一之1-開班數'!$A$7:$B$66,2,0)&amp;"、"&amp;VLOOKUP(O520,'附件一之1-開班數'!$A$7:$B$66,2,0)&amp;"、"&amp;VLOOKUP(P520,'附件一之1-開班數'!$A$7:$B$66,2,0),IF(COUNT(M520:Q520)=5,VLOOKUP(M520,'附件一之1-開班數'!$A$7:$B$66,2,0)&amp;"、"&amp;VLOOKUP(N520,'附件一之1-開班數'!$A$7:$B$66,2,0)&amp;"、"&amp;VLOOKUP(O520,'附件一之1-開班數'!$A$7:$B$66,2,0)&amp;"、"&amp;VLOOKUP(P520,'附件一之1-開班數'!$A$7:$B$66,2,0)&amp;"、"&amp;VLOOKUP(Q520,'附件一之1-開班數'!$A$7:$B$66,2,0),IF(D520="","","學生無班級"))))))),"有班級不存在,或跳格輸入")</f>
        <v/>
      </c>
      <c r="S520" s="10">
        <f t="shared" si="58"/>
        <v>1</v>
      </c>
      <c r="T520" s="10">
        <f t="shared" si="59"/>
        <v>1</v>
      </c>
      <c r="U520" s="10">
        <f t="shared" si="60"/>
        <v>1</v>
      </c>
      <c r="V520" s="10">
        <f t="shared" si="61"/>
        <v>1</v>
      </c>
      <c r="W520" s="10">
        <f t="shared" si="62"/>
        <v>3</v>
      </c>
      <c r="X520" s="10">
        <f t="shared" si="63"/>
        <v>3</v>
      </c>
      <c r="Y520" s="10">
        <f>IF(M520="",0,IF(K520=1,VLOOKUP(M520,'附件一之1-開班數'!$A$7:$V$66,7,FALSE),0))</f>
        <v>0</v>
      </c>
      <c r="Z520" s="10">
        <f>IF(N520="",0,IF(K520=1,VLOOKUP(N520,'附件一之1-開班數'!$A$7:$V$66,7,FALSE),0))</f>
        <v>0</v>
      </c>
      <c r="AA520" s="10">
        <f>IF(O520="",0,IF(K520=1,VLOOKUP(O520,'附件一之1-開班數'!$A$7:$V$66,7,FALSE),0))</f>
        <v>0</v>
      </c>
      <c r="AB520" s="10">
        <f>IF(P520="",0,IF(K520=1,VLOOKUP(P520,'附件一之1-開班數'!$A$7:$V$66,7,FALSE),0))</f>
        <v>0</v>
      </c>
      <c r="AC520" s="10">
        <f>IF(Q520="",0,IF(K520=1,VLOOKUP(Q520,'附件一之1-開班數'!$A$7:$V$66,7,FALSE),0))</f>
        <v>0</v>
      </c>
    </row>
    <row r="521" spans="1:29" x14ac:dyDescent="0.3">
      <c r="A521" s="128" t="str">
        <f t="shared" si="57"/>
        <v/>
      </c>
      <c r="B521" s="14"/>
      <c r="C521" s="14"/>
      <c r="D521" s="14"/>
      <c r="E521" s="14"/>
      <c r="F521" s="166"/>
      <c r="G521" s="173"/>
      <c r="H521" s="14"/>
      <c r="I521" s="14"/>
      <c r="J521" s="14"/>
      <c r="K521" s="166"/>
      <c r="L521" s="175"/>
      <c r="M521" s="171"/>
      <c r="N521" s="92"/>
      <c r="O521" s="92"/>
      <c r="P521" s="92"/>
      <c r="Q521" s="172"/>
      <c r="R521" s="176" t="str">
        <f>IFERROR(IF(COUNTIF(M521:Q521,M521)+COUNTIF(M521:Q521,N521)+COUNTIF(M521:Q521,O521)+COUNTIF(M521:Q521,P521)+COUNTIF(M521:Q521,Q521)-COUNT(M521:Q521)&lt;&gt;0,"學生班級重複",IF(COUNT(M521:Q521)=1,VLOOKUP(M521,'附件一之1-開班數'!$A$7:$B$66,2,0),IF(COUNT(M521:Q521)=2,VLOOKUP(M521,'附件一之1-開班數'!$A$7:$B$66,2,0)&amp;"、"&amp;VLOOKUP(N521,'附件一之1-開班數'!$A$7:$B$66,2,0),IF(COUNT(M521:Q521)=3,VLOOKUP(M521,'附件一之1-開班數'!$A$7:$B$66,2,0)&amp;"、"&amp;VLOOKUP(N521,'附件一之1-開班數'!$A$7:$B$66,2,0)&amp;"、"&amp;VLOOKUP(O521,'附件一之1-開班數'!$A$7:$B$66,2,0),IF(COUNT(M521:Q521)=4,VLOOKUP(M521,'附件一之1-開班數'!$A$7:$B$66,2,0)&amp;"、"&amp;VLOOKUP(N521,'附件一之1-開班數'!$A$7:$B$66,2,0)&amp;"、"&amp;VLOOKUP(O521,'附件一之1-開班數'!$A$7:$B$66,2,0)&amp;"、"&amp;VLOOKUP(P521,'附件一之1-開班數'!$A$7:$B$66,2,0),IF(COUNT(M521:Q521)=5,VLOOKUP(M521,'附件一之1-開班數'!$A$7:$B$66,2,0)&amp;"、"&amp;VLOOKUP(N521,'附件一之1-開班數'!$A$7:$B$66,2,0)&amp;"、"&amp;VLOOKUP(O521,'附件一之1-開班數'!$A$7:$B$66,2,0)&amp;"、"&amp;VLOOKUP(P521,'附件一之1-開班數'!$A$7:$B$66,2,0)&amp;"、"&amp;VLOOKUP(Q521,'附件一之1-開班數'!$A$7:$B$66,2,0),IF(D521="","","學生無班級"))))))),"有班級不存在,或跳格輸入")</f>
        <v/>
      </c>
      <c r="S521" s="10">
        <f t="shared" si="58"/>
        <v>1</v>
      </c>
      <c r="T521" s="10">
        <f t="shared" si="59"/>
        <v>1</v>
      </c>
      <c r="U521" s="10">
        <f t="shared" si="60"/>
        <v>1</v>
      </c>
      <c r="V521" s="10">
        <f t="shared" si="61"/>
        <v>1</v>
      </c>
      <c r="W521" s="10">
        <f t="shared" si="62"/>
        <v>3</v>
      </c>
      <c r="X521" s="10">
        <f t="shared" si="63"/>
        <v>3</v>
      </c>
      <c r="Y521" s="10">
        <f>IF(M521="",0,IF(K521=1,VLOOKUP(M521,'附件一之1-開班數'!$A$7:$V$66,7,FALSE),0))</f>
        <v>0</v>
      </c>
      <c r="Z521" s="10">
        <f>IF(N521="",0,IF(K521=1,VLOOKUP(N521,'附件一之1-開班數'!$A$7:$V$66,7,FALSE),0))</f>
        <v>0</v>
      </c>
      <c r="AA521" s="10">
        <f>IF(O521="",0,IF(K521=1,VLOOKUP(O521,'附件一之1-開班數'!$A$7:$V$66,7,FALSE),0))</f>
        <v>0</v>
      </c>
      <c r="AB521" s="10">
        <f>IF(P521="",0,IF(K521=1,VLOOKUP(P521,'附件一之1-開班數'!$A$7:$V$66,7,FALSE),0))</f>
        <v>0</v>
      </c>
      <c r="AC521" s="10">
        <f>IF(Q521="",0,IF(K521=1,VLOOKUP(Q521,'附件一之1-開班數'!$A$7:$V$66,7,FALSE),0))</f>
        <v>0</v>
      </c>
    </row>
    <row r="522" spans="1:29" x14ac:dyDescent="0.3">
      <c r="A522" s="128" t="str">
        <f t="shared" si="57"/>
        <v/>
      </c>
      <c r="B522" s="14"/>
      <c r="C522" s="14"/>
      <c r="D522" s="14"/>
      <c r="E522" s="14"/>
      <c r="F522" s="166"/>
      <c r="G522" s="173"/>
      <c r="H522" s="14"/>
      <c r="I522" s="14"/>
      <c r="J522" s="14"/>
      <c r="K522" s="166"/>
      <c r="L522" s="175"/>
      <c r="M522" s="171"/>
      <c r="N522" s="92"/>
      <c r="O522" s="92"/>
      <c r="P522" s="92"/>
      <c r="Q522" s="172"/>
      <c r="R522" s="176" t="str">
        <f>IFERROR(IF(COUNTIF(M522:Q522,M522)+COUNTIF(M522:Q522,N522)+COUNTIF(M522:Q522,O522)+COUNTIF(M522:Q522,P522)+COUNTIF(M522:Q522,Q522)-COUNT(M522:Q522)&lt;&gt;0,"學生班級重複",IF(COUNT(M522:Q522)=1,VLOOKUP(M522,'附件一之1-開班數'!$A$7:$B$66,2,0),IF(COUNT(M522:Q522)=2,VLOOKUP(M522,'附件一之1-開班數'!$A$7:$B$66,2,0)&amp;"、"&amp;VLOOKUP(N522,'附件一之1-開班數'!$A$7:$B$66,2,0),IF(COUNT(M522:Q522)=3,VLOOKUP(M522,'附件一之1-開班數'!$A$7:$B$66,2,0)&amp;"、"&amp;VLOOKUP(N522,'附件一之1-開班數'!$A$7:$B$66,2,0)&amp;"、"&amp;VLOOKUP(O522,'附件一之1-開班數'!$A$7:$B$66,2,0),IF(COUNT(M522:Q522)=4,VLOOKUP(M522,'附件一之1-開班數'!$A$7:$B$66,2,0)&amp;"、"&amp;VLOOKUP(N522,'附件一之1-開班數'!$A$7:$B$66,2,0)&amp;"、"&amp;VLOOKUP(O522,'附件一之1-開班數'!$A$7:$B$66,2,0)&amp;"、"&amp;VLOOKUP(P522,'附件一之1-開班數'!$A$7:$B$66,2,0),IF(COUNT(M522:Q522)=5,VLOOKUP(M522,'附件一之1-開班數'!$A$7:$B$66,2,0)&amp;"、"&amp;VLOOKUP(N522,'附件一之1-開班數'!$A$7:$B$66,2,0)&amp;"、"&amp;VLOOKUP(O522,'附件一之1-開班數'!$A$7:$B$66,2,0)&amp;"、"&amp;VLOOKUP(P522,'附件一之1-開班數'!$A$7:$B$66,2,0)&amp;"、"&amp;VLOOKUP(Q522,'附件一之1-開班數'!$A$7:$B$66,2,0),IF(D522="","","學生無班級"))))))),"有班級不存在,或跳格輸入")</f>
        <v/>
      </c>
      <c r="S522" s="10">
        <f t="shared" si="58"/>
        <v>1</v>
      </c>
      <c r="T522" s="10">
        <f t="shared" si="59"/>
        <v>1</v>
      </c>
      <c r="U522" s="10">
        <f t="shared" si="60"/>
        <v>1</v>
      </c>
      <c r="V522" s="10">
        <f t="shared" si="61"/>
        <v>1</v>
      </c>
      <c r="W522" s="10">
        <f t="shared" si="62"/>
        <v>3</v>
      </c>
      <c r="X522" s="10">
        <f t="shared" si="63"/>
        <v>3</v>
      </c>
      <c r="Y522" s="10">
        <f>IF(M522="",0,IF(K522=1,VLOOKUP(M522,'附件一之1-開班數'!$A$7:$V$66,7,FALSE),0))</f>
        <v>0</v>
      </c>
      <c r="Z522" s="10">
        <f>IF(N522="",0,IF(K522=1,VLOOKUP(N522,'附件一之1-開班數'!$A$7:$V$66,7,FALSE),0))</f>
        <v>0</v>
      </c>
      <c r="AA522" s="10">
        <f>IF(O522="",0,IF(K522=1,VLOOKUP(O522,'附件一之1-開班數'!$A$7:$V$66,7,FALSE),0))</f>
        <v>0</v>
      </c>
      <c r="AB522" s="10">
        <f>IF(P522="",0,IF(K522=1,VLOOKUP(P522,'附件一之1-開班數'!$A$7:$V$66,7,FALSE),0))</f>
        <v>0</v>
      </c>
      <c r="AC522" s="10">
        <f>IF(Q522="",0,IF(K522=1,VLOOKUP(Q522,'附件一之1-開班數'!$A$7:$V$66,7,FALSE),0))</f>
        <v>0</v>
      </c>
    </row>
    <row r="523" spans="1:29" x14ac:dyDescent="0.3">
      <c r="A523" s="128" t="str">
        <f t="shared" si="57"/>
        <v/>
      </c>
      <c r="B523" s="14"/>
      <c r="C523" s="14"/>
      <c r="D523" s="14"/>
      <c r="E523" s="14"/>
      <c r="F523" s="166"/>
      <c r="G523" s="173"/>
      <c r="H523" s="14"/>
      <c r="I523" s="14"/>
      <c r="J523" s="14"/>
      <c r="K523" s="166"/>
      <c r="L523" s="175"/>
      <c r="M523" s="171"/>
      <c r="N523" s="92"/>
      <c r="O523" s="92"/>
      <c r="P523" s="92"/>
      <c r="Q523" s="172"/>
      <c r="R523" s="176" t="str">
        <f>IFERROR(IF(COUNTIF(M523:Q523,M523)+COUNTIF(M523:Q523,N523)+COUNTIF(M523:Q523,O523)+COUNTIF(M523:Q523,P523)+COUNTIF(M523:Q523,Q523)-COUNT(M523:Q523)&lt;&gt;0,"學生班級重複",IF(COUNT(M523:Q523)=1,VLOOKUP(M523,'附件一之1-開班數'!$A$7:$B$66,2,0),IF(COUNT(M523:Q523)=2,VLOOKUP(M523,'附件一之1-開班數'!$A$7:$B$66,2,0)&amp;"、"&amp;VLOOKUP(N523,'附件一之1-開班數'!$A$7:$B$66,2,0),IF(COUNT(M523:Q523)=3,VLOOKUP(M523,'附件一之1-開班數'!$A$7:$B$66,2,0)&amp;"、"&amp;VLOOKUP(N523,'附件一之1-開班數'!$A$7:$B$66,2,0)&amp;"、"&amp;VLOOKUP(O523,'附件一之1-開班數'!$A$7:$B$66,2,0),IF(COUNT(M523:Q523)=4,VLOOKUP(M523,'附件一之1-開班數'!$A$7:$B$66,2,0)&amp;"、"&amp;VLOOKUP(N523,'附件一之1-開班數'!$A$7:$B$66,2,0)&amp;"、"&amp;VLOOKUP(O523,'附件一之1-開班數'!$A$7:$B$66,2,0)&amp;"、"&amp;VLOOKUP(P523,'附件一之1-開班數'!$A$7:$B$66,2,0),IF(COUNT(M523:Q523)=5,VLOOKUP(M523,'附件一之1-開班數'!$A$7:$B$66,2,0)&amp;"、"&amp;VLOOKUP(N523,'附件一之1-開班數'!$A$7:$B$66,2,0)&amp;"、"&amp;VLOOKUP(O523,'附件一之1-開班數'!$A$7:$B$66,2,0)&amp;"、"&amp;VLOOKUP(P523,'附件一之1-開班數'!$A$7:$B$66,2,0)&amp;"、"&amp;VLOOKUP(Q523,'附件一之1-開班數'!$A$7:$B$66,2,0),IF(D523="","","學生無班級"))))))),"有班級不存在,或跳格輸入")</f>
        <v/>
      </c>
      <c r="S523" s="10">
        <f t="shared" si="58"/>
        <v>1</v>
      </c>
      <c r="T523" s="10">
        <f t="shared" si="59"/>
        <v>1</v>
      </c>
      <c r="U523" s="10">
        <f t="shared" si="60"/>
        <v>1</v>
      </c>
      <c r="V523" s="10">
        <f t="shared" si="61"/>
        <v>1</v>
      </c>
      <c r="W523" s="10">
        <f t="shared" si="62"/>
        <v>3</v>
      </c>
      <c r="X523" s="10">
        <f t="shared" si="63"/>
        <v>3</v>
      </c>
      <c r="Y523" s="10">
        <f>IF(M523="",0,IF(K523=1,VLOOKUP(M523,'附件一之1-開班數'!$A$7:$V$66,7,FALSE),0))</f>
        <v>0</v>
      </c>
      <c r="Z523" s="10">
        <f>IF(N523="",0,IF(K523=1,VLOOKUP(N523,'附件一之1-開班數'!$A$7:$V$66,7,FALSE),0))</f>
        <v>0</v>
      </c>
      <c r="AA523" s="10">
        <f>IF(O523="",0,IF(K523=1,VLOOKUP(O523,'附件一之1-開班數'!$A$7:$V$66,7,FALSE),0))</f>
        <v>0</v>
      </c>
      <c r="AB523" s="10">
        <f>IF(P523="",0,IF(K523=1,VLOOKUP(P523,'附件一之1-開班數'!$A$7:$V$66,7,FALSE),0))</f>
        <v>0</v>
      </c>
      <c r="AC523" s="10">
        <f>IF(Q523="",0,IF(K523=1,VLOOKUP(Q523,'附件一之1-開班數'!$A$7:$V$66,7,FALSE),0))</f>
        <v>0</v>
      </c>
    </row>
    <row r="524" spans="1:29" x14ac:dyDescent="0.3">
      <c r="A524" s="128" t="str">
        <f t="shared" si="57"/>
        <v/>
      </c>
      <c r="B524" s="14"/>
      <c r="C524" s="14"/>
      <c r="D524" s="14"/>
      <c r="E524" s="14"/>
      <c r="F524" s="166"/>
      <c r="G524" s="173"/>
      <c r="H524" s="14"/>
      <c r="I524" s="14"/>
      <c r="J524" s="14"/>
      <c r="K524" s="166"/>
      <c r="L524" s="175"/>
      <c r="M524" s="171"/>
      <c r="N524" s="92"/>
      <c r="O524" s="92"/>
      <c r="P524" s="92"/>
      <c r="Q524" s="172"/>
      <c r="R524" s="176" t="str">
        <f>IFERROR(IF(COUNTIF(M524:Q524,M524)+COUNTIF(M524:Q524,N524)+COUNTIF(M524:Q524,O524)+COUNTIF(M524:Q524,P524)+COUNTIF(M524:Q524,Q524)-COUNT(M524:Q524)&lt;&gt;0,"學生班級重複",IF(COUNT(M524:Q524)=1,VLOOKUP(M524,'附件一之1-開班數'!$A$7:$B$66,2,0),IF(COUNT(M524:Q524)=2,VLOOKUP(M524,'附件一之1-開班數'!$A$7:$B$66,2,0)&amp;"、"&amp;VLOOKUP(N524,'附件一之1-開班數'!$A$7:$B$66,2,0),IF(COUNT(M524:Q524)=3,VLOOKUP(M524,'附件一之1-開班數'!$A$7:$B$66,2,0)&amp;"、"&amp;VLOOKUP(N524,'附件一之1-開班數'!$A$7:$B$66,2,0)&amp;"、"&amp;VLOOKUP(O524,'附件一之1-開班數'!$A$7:$B$66,2,0),IF(COUNT(M524:Q524)=4,VLOOKUP(M524,'附件一之1-開班數'!$A$7:$B$66,2,0)&amp;"、"&amp;VLOOKUP(N524,'附件一之1-開班數'!$A$7:$B$66,2,0)&amp;"、"&amp;VLOOKUP(O524,'附件一之1-開班數'!$A$7:$B$66,2,0)&amp;"、"&amp;VLOOKUP(P524,'附件一之1-開班數'!$A$7:$B$66,2,0),IF(COUNT(M524:Q524)=5,VLOOKUP(M524,'附件一之1-開班數'!$A$7:$B$66,2,0)&amp;"、"&amp;VLOOKUP(N524,'附件一之1-開班數'!$A$7:$B$66,2,0)&amp;"、"&amp;VLOOKUP(O524,'附件一之1-開班數'!$A$7:$B$66,2,0)&amp;"、"&amp;VLOOKUP(P524,'附件一之1-開班數'!$A$7:$B$66,2,0)&amp;"、"&amp;VLOOKUP(Q524,'附件一之1-開班數'!$A$7:$B$66,2,0),IF(D524="","","學生無班級"))))))),"有班級不存在,或跳格輸入")</f>
        <v/>
      </c>
      <c r="S524" s="10">
        <f t="shared" si="58"/>
        <v>1</v>
      </c>
      <c r="T524" s="10">
        <f t="shared" si="59"/>
        <v>1</v>
      </c>
      <c r="U524" s="10">
        <f t="shared" si="60"/>
        <v>1</v>
      </c>
      <c r="V524" s="10">
        <f t="shared" si="61"/>
        <v>1</v>
      </c>
      <c r="W524" s="10">
        <f t="shared" si="62"/>
        <v>3</v>
      </c>
      <c r="X524" s="10">
        <f t="shared" si="63"/>
        <v>3</v>
      </c>
      <c r="Y524" s="10">
        <f>IF(M524="",0,IF(K524=1,VLOOKUP(M524,'附件一之1-開班數'!$A$7:$V$66,7,FALSE),0))</f>
        <v>0</v>
      </c>
      <c r="Z524" s="10">
        <f>IF(N524="",0,IF(K524=1,VLOOKUP(N524,'附件一之1-開班數'!$A$7:$V$66,7,FALSE),0))</f>
        <v>0</v>
      </c>
      <c r="AA524" s="10">
        <f>IF(O524="",0,IF(K524=1,VLOOKUP(O524,'附件一之1-開班數'!$A$7:$V$66,7,FALSE),0))</f>
        <v>0</v>
      </c>
      <c r="AB524" s="10">
        <f>IF(P524="",0,IF(K524=1,VLOOKUP(P524,'附件一之1-開班數'!$A$7:$V$66,7,FALSE),0))</f>
        <v>0</v>
      </c>
      <c r="AC524" s="10">
        <f>IF(Q524="",0,IF(K524=1,VLOOKUP(Q524,'附件一之1-開班數'!$A$7:$V$66,7,FALSE),0))</f>
        <v>0</v>
      </c>
    </row>
    <row r="525" spans="1:29" x14ac:dyDescent="0.3">
      <c r="A525" s="128" t="str">
        <f t="shared" si="57"/>
        <v/>
      </c>
      <c r="B525" s="14"/>
      <c r="C525" s="14"/>
      <c r="D525" s="14"/>
      <c r="E525" s="14"/>
      <c r="F525" s="166"/>
      <c r="G525" s="173"/>
      <c r="H525" s="14"/>
      <c r="I525" s="14"/>
      <c r="J525" s="14"/>
      <c r="K525" s="166"/>
      <c r="L525" s="175"/>
      <c r="M525" s="171"/>
      <c r="N525" s="92"/>
      <c r="O525" s="92"/>
      <c r="P525" s="92"/>
      <c r="Q525" s="172"/>
      <c r="R525" s="176" t="str">
        <f>IFERROR(IF(COUNTIF(M525:Q525,M525)+COUNTIF(M525:Q525,N525)+COUNTIF(M525:Q525,O525)+COUNTIF(M525:Q525,P525)+COUNTIF(M525:Q525,Q525)-COUNT(M525:Q525)&lt;&gt;0,"學生班級重複",IF(COUNT(M525:Q525)=1,VLOOKUP(M525,'附件一之1-開班數'!$A$7:$B$66,2,0),IF(COUNT(M525:Q525)=2,VLOOKUP(M525,'附件一之1-開班數'!$A$7:$B$66,2,0)&amp;"、"&amp;VLOOKUP(N525,'附件一之1-開班數'!$A$7:$B$66,2,0),IF(COUNT(M525:Q525)=3,VLOOKUP(M525,'附件一之1-開班數'!$A$7:$B$66,2,0)&amp;"、"&amp;VLOOKUP(N525,'附件一之1-開班數'!$A$7:$B$66,2,0)&amp;"、"&amp;VLOOKUP(O525,'附件一之1-開班數'!$A$7:$B$66,2,0),IF(COUNT(M525:Q525)=4,VLOOKUP(M525,'附件一之1-開班數'!$A$7:$B$66,2,0)&amp;"、"&amp;VLOOKUP(N525,'附件一之1-開班數'!$A$7:$B$66,2,0)&amp;"、"&amp;VLOOKUP(O525,'附件一之1-開班數'!$A$7:$B$66,2,0)&amp;"、"&amp;VLOOKUP(P525,'附件一之1-開班數'!$A$7:$B$66,2,0),IF(COUNT(M525:Q525)=5,VLOOKUP(M525,'附件一之1-開班數'!$A$7:$B$66,2,0)&amp;"、"&amp;VLOOKUP(N525,'附件一之1-開班數'!$A$7:$B$66,2,0)&amp;"、"&amp;VLOOKUP(O525,'附件一之1-開班數'!$A$7:$B$66,2,0)&amp;"、"&amp;VLOOKUP(P525,'附件一之1-開班數'!$A$7:$B$66,2,0)&amp;"、"&amp;VLOOKUP(Q525,'附件一之1-開班數'!$A$7:$B$66,2,0),IF(D525="","","學生無班級"))))))),"有班級不存在,或跳格輸入")</f>
        <v/>
      </c>
      <c r="S525" s="10">
        <f t="shared" si="58"/>
        <v>1</v>
      </c>
      <c r="T525" s="10">
        <f t="shared" si="59"/>
        <v>1</v>
      </c>
      <c r="U525" s="10">
        <f t="shared" si="60"/>
        <v>1</v>
      </c>
      <c r="V525" s="10">
        <f t="shared" si="61"/>
        <v>1</v>
      </c>
      <c r="W525" s="10">
        <f t="shared" si="62"/>
        <v>3</v>
      </c>
      <c r="X525" s="10">
        <f t="shared" si="63"/>
        <v>3</v>
      </c>
      <c r="Y525" s="10">
        <f>IF(M525="",0,IF(K525=1,VLOOKUP(M525,'附件一之1-開班數'!$A$7:$V$66,7,FALSE),0))</f>
        <v>0</v>
      </c>
      <c r="Z525" s="10">
        <f>IF(N525="",0,IF(K525=1,VLOOKUP(N525,'附件一之1-開班數'!$A$7:$V$66,7,FALSE),0))</f>
        <v>0</v>
      </c>
      <c r="AA525" s="10">
        <f>IF(O525="",0,IF(K525=1,VLOOKUP(O525,'附件一之1-開班數'!$A$7:$V$66,7,FALSE),0))</f>
        <v>0</v>
      </c>
      <c r="AB525" s="10">
        <f>IF(P525="",0,IF(K525=1,VLOOKUP(P525,'附件一之1-開班數'!$A$7:$V$66,7,FALSE),0))</f>
        <v>0</v>
      </c>
      <c r="AC525" s="10">
        <f>IF(Q525="",0,IF(K525=1,VLOOKUP(Q525,'附件一之1-開班數'!$A$7:$V$66,7,FALSE),0))</f>
        <v>0</v>
      </c>
    </row>
    <row r="526" spans="1:29" x14ac:dyDescent="0.3">
      <c r="A526" s="128" t="str">
        <f t="shared" si="57"/>
        <v/>
      </c>
      <c r="B526" s="14"/>
      <c r="C526" s="14"/>
      <c r="D526" s="14"/>
      <c r="E526" s="14"/>
      <c r="F526" s="166"/>
      <c r="G526" s="173"/>
      <c r="H526" s="14"/>
      <c r="I526" s="14"/>
      <c r="J526" s="14"/>
      <c r="K526" s="166"/>
      <c r="L526" s="175"/>
      <c r="M526" s="171"/>
      <c r="N526" s="92"/>
      <c r="O526" s="92"/>
      <c r="P526" s="92"/>
      <c r="Q526" s="172"/>
      <c r="R526" s="176" t="str">
        <f>IFERROR(IF(COUNTIF(M526:Q526,M526)+COUNTIF(M526:Q526,N526)+COUNTIF(M526:Q526,O526)+COUNTIF(M526:Q526,P526)+COUNTIF(M526:Q526,Q526)-COUNT(M526:Q526)&lt;&gt;0,"學生班級重複",IF(COUNT(M526:Q526)=1,VLOOKUP(M526,'附件一之1-開班數'!$A$7:$B$66,2,0),IF(COUNT(M526:Q526)=2,VLOOKUP(M526,'附件一之1-開班數'!$A$7:$B$66,2,0)&amp;"、"&amp;VLOOKUP(N526,'附件一之1-開班數'!$A$7:$B$66,2,0),IF(COUNT(M526:Q526)=3,VLOOKUP(M526,'附件一之1-開班數'!$A$7:$B$66,2,0)&amp;"、"&amp;VLOOKUP(N526,'附件一之1-開班數'!$A$7:$B$66,2,0)&amp;"、"&amp;VLOOKUP(O526,'附件一之1-開班數'!$A$7:$B$66,2,0),IF(COUNT(M526:Q526)=4,VLOOKUP(M526,'附件一之1-開班數'!$A$7:$B$66,2,0)&amp;"、"&amp;VLOOKUP(N526,'附件一之1-開班數'!$A$7:$B$66,2,0)&amp;"、"&amp;VLOOKUP(O526,'附件一之1-開班數'!$A$7:$B$66,2,0)&amp;"、"&amp;VLOOKUP(P526,'附件一之1-開班數'!$A$7:$B$66,2,0),IF(COUNT(M526:Q526)=5,VLOOKUP(M526,'附件一之1-開班數'!$A$7:$B$66,2,0)&amp;"、"&amp;VLOOKUP(N526,'附件一之1-開班數'!$A$7:$B$66,2,0)&amp;"、"&amp;VLOOKUP(O526,'附件一之1-開班數'!$A$7:$B$66,2,0)&amp;"、"&amp;VLOOKUP(P526,'附件一之1-開班數'!$A$7:$B$66,2,0)&amp;"、"&amp;VLOOKUP(Q526,'附件一之1-開班數'!$A$7:$B$66,2,0),IF(D526="","","學生無班級"))))))),"有班級不存在,或跳格輸入")</f>
        <v/>
      </c>
      <c r="S526" s="10">
        <f t="shared" si="58"/>
        <v>1</v>
      </c>
      <c r="T526" s="10">
        <f t="shared" si="59"/>
        <v>1</v>
      </c>
      <c r="U526" s="10">
        <f t="shared" si="60"/>
        <v>1</v>
      </c>
      <c r="V526" s="10">
        <f t="shared" si="61"/>
        <v>1</v>
      </c>
      <c r="W526" s="10">
        <f t="shared" si="62"/>
        <v>3</v>
      </c>
      <c r="X526" s="10">
        <f t="shared" si="63"/>
        <v>3</v>
      </c>
      <c r="Y526" s="10">
        <f>IF(M526="",0,IF(K526=1,VLOOKUP(M526,'附件一之1-開班數'!$A$7:$V$66,7,FALSE),0))</f>
        <v>0</v>
      </c>
      <c r="Z526" s="10">
        <f>IF(N526="",0,IF(K526=1,VLOOKUP(N526,'附件一之1-開班數'!$A$7:$V$66,7,FALSE),0))</f>
        <v>0</v>
      </c>
      <c r="AA526" s="10">
        <f>IF(O526="",0,IF(K526=1,VLOOKUP(O526,'附件一之1-開班數'!$A$7:$V$66,7,FALSE),0))</f>
        <v>0</v>
      </c>
      <c r="AB526" s="10">
        <f>IF(P526="",0,IF(K526=1,VLOOKUP(P526,'附件一之1-開班數'!$A$7:$V$66,7,FALSE),0))</f>
        <v>0</v>
      </c>
      <c r="AC526" s="10">
        <f>IF(Q526="",0,IF(K526=1,VLOOKUP(Q526,'附件一之1-開班數'!$A$7:$V$66,7,FALSE),0))</f>
        <v>0</v>
      </c>
    </row>
    <row r="527" spans="1:29" x14ac:dyDescent="0.3">
      <c r="A527" s="128" t="str">
        <f t="shared" si="57"/>
        <v/>
      </c>
      <c r="B527" s="14"/>
      <c r="C527" s="14"/>
      <c r="D527" s="14"/>
      <c r="E527" s="14"/>
      <c r="F527" s="166"/>
      <c r="G527" s="173"/>
      <c r="H527" s="14"/>
      <c r="I527" s="14"/>
      <c r="J527" s="14"/>
      <c r="K527" s="166"/>
      <c r="L527" s="175"/>
      <c r="M527" s="171"/>
      <c r="N527" s="92"/>
      <c r="O527" s="92"/>
      <c r="P527" s="92"/>
      <c r="Q527" s="172"/>
      <c r="R527" s="176" t="str">
        <f>IFERROR(IF(COUNTIF(M527:Q527,M527)+COUNTIF(M527:Q527,N527)+COUNTIF(M527:Q527,O527)+COUNTIF(M527:Q527,P527)+COUNTIF(M527:Q527,Q527)-COUNT(M527:Q527)&lt;&gt;0,"學生班級重複",IF(COUNT(M527:Q527)=1,VLOOKUP(M527,'附件一之1-開班數'!$A$7:$B$66,2,0),IF(COUNT(M527:Q527)=2,VLOOKUP(M527,'附件一之1-開班數'!$A$7:$B$66,2,0)&amp;"、"&amp;VLOOKUP(N527,'附件一之1-開班數'!$A$7:$B$66,2,0),IF(COUNT(M527:Q527)=3,VLOOKUP(M527,'附件一之1-開班數'!$A$7:$B$66,2,0)&amp;"、"&amp;VLOOKUP(N527,'附件一之1-開班數'!$A$7:$B$66,2,0)&amp;"、"&amp;VLOOKUP(O527,'附件一之1-開班數'!$A$7:$B$66,2,0),IF(COUNT(M527:Q527)=4,VLOOKUP(M527,'附件一之1-開班數'!$A$7:$B$66,2,0)&amp;"、"&amp;VLOOKUP(N527,'附件一之1-開班數'!$A$7:$B$66,2,0)&amp;"、"&amp;VLOOKUP(O527,'附件一之1-開班數'!$A$7:$B$66,2,0)&amp;"、"&amp;VLOOKUP(P527,'附件一之1-開班數'!$A$7:$B$66,2,0),IF(COUNT(M527:Q527)=5,VLOOKUP(M527,'附件一之1-開班數'!$A$7:$B$66,2,0)&amp;"、"&amp;VLOOKUP(N527,'附件一之1-開班數'!$A$7:$B$66,2,0)&amp;"、"&amp;VLOOKUP(O527,'附件一之1-開班數'!$A$7:$B$66,2,0)&amp;"、"&amp;VLOOKUP(P527,'附件一之1-開班數'!$A$7:$B$66,2,0)&amp;"、"&amp;VLOOKUP(Q527,'附件一之1-開班數'!$A$7:$B$66,2,0),IF(D527="","","學生無班級"))))))),"有班級不存在,或跳格輸入")</f>
        <v/>
      </c>
      <c r="S527" s="10">
        <f t="shared" si="58"/>
        <v>1</v>
      </c>
      <c r="T527" s="10">
        <f t="shared" si="59"/>
        <v>1</v>
      </c>
      <c r="U527" s="10">
        <f t="shared" si="60"/>
        <v>1</v>
      </c>
      <c r="V527" s="10">
        <f t="shared" si="61"/>
        <v>1</v>
      </c>
      <c r="W527" s="10">
        <f t="shared" si="62"/>
        <v>3</v>
      </c>
      <c r="X527" s="10">
        <f t="shared" si="63"/>
        <v>3</v>
      </c>
      <c r="Y527" s="10">
        <f>IF(M527="",0,IF(K527=1,VLOOKUP(M527,'附件一之1-開班數'!$A$7:$V$66,7,FALSE),0))</f>
        <v>0</v>
      </c>
      <c r="Z527" s="10">
        <f>IF(N527="",0,IF(K527=1,VLOOKUP(N527,'附件一之1-開班數'!$A$7:$V$66,7,FALSE),0))</f>
        <v>0</v>
      </c>
      <c r="AA527" s="10">
        <f>IF(O527="",0,IF(K527=1,VLOOKUP(O527,'附件一之1-開班數'!$A$7:$V$66,7,FALSE),0))</f>
        <v>0</v>
      </c>
      <c r="AB527" s="10">
        <f>IF(P527="",0,IF(K527=1,VLOOKUP(P527,'附件一之1-開班數'!$A$7:$V$66,7,FALSE),0))</f>
        <v>0</v>
      </c>
      <c r="AC527" s="10">
        <f>IF(Q527="",0,IF(K527=1,VLOOKUP(Q527,'附件一之1-開班數'!$A$7:$V$66,7,FALSE),0))</f>
        <v>0</v>
      </c>
    </row>
    <row r="528" spans="1:29" x14ac:dyDescent="0.3">
      <c r="A528" s="128" t="str">
        <f t="shared" si="57"/>
        <v/>
      </c>
      <c r="B528" s="14"/>
      <c r="C528" s="14"/>
      <c r="D528" s="14"/>
      <c r="E528" s="14"/>
      <c r="F528" s="166"/>
      <c r="G528" s="173"/>
      <c r="H528" s="14"/>
      <c r="I528" s="14"/>
      <c r="J528" s="14"/>
      <c r="K528" s="166"/>
      <c r="L528" s="175"/>
      <c r="M528" s="171"/>
      <c r="N528" s="92"/>
      <c r="O528" s="92"/>
      <c r="P528" s="92"/>
      <c r="Q528" s="172"/>
      <c r="R528" s="176" t="str">
        <f>IFERROR(IF(COUNTIF(M528:Q528,M528)+COUNTIF(M528:Q528,N528)+COUNTIF(M528:Q528,O528)+COUNTIF(M528:Q528,P528)+COUNTIF(M528:Q528,Q528)-COUNT(M528:Q528)&lt;&gt;0,"學生班級重複",IF(COUNT(M528:Q528)=1,VLOOKUP(M528,'附件一之1-開班數'!$A$7:$B$66,2,0),IF(COUNT(M528:Q528)=2,VLOOKUP(M528,'附件一之1-開班數'!$A$7:$B$66,2,0)&amp;"、"&amp;VLOOKUP(N528,'附件一之1-開班數'!$A$7:$B$66,2,0),IF(COUNT(M528:Q528)=3,VLOOKUP(M528,'附件一之1-開班數'!$A$7:$B$66,2,0)&amp;"、"&amp;VLOOKUP(N528,'附件一之1-開班數'!$A$7:$B$66,2,0)&amp;"、"&amp;VLOOKUP(O528,'附件一之1-開班數'!$A$7:$B$66,2,0),IF(COUNT(M528:Q528)=4,VLOOKUP(M528,'附件一之1-開班數'!$A$7:$B$66,2,0)&amp;"、"&amp;VLOOKUP(N528,'附件一之1-開班數'!$A$7:$B$66,2,0)&amp;"、"&amp;VLOOKUP(O528,'附件一之1-開班數'!$A$7:$B$66,2,0)&amp;"、"&amp;VLOOKUP(P528,'附件一之1-開班數'!$A$7:$B$66,2,0),IF(COUNT(M528:Q528)=5,VLOOKUP(M528,'附件一之1-開班數'!$A$7:$B$66,2,0)&amp;"、"&amp;VLOOKUP(N528,'附件一之1-開班數'!$A$7:$B$66,2,0)&amp;"、"&amp;VLOOKUP(O528,'附件一之1-開班數'!$A$7:$B$66,2,0)&amp;"、"&amp;VLOOKUP(P528,'附件一之1-開班數'!$A$7:$B$66,2,0)&amp;"、"&amp;VLOOKUP(Q528,'附件一之1-開班數'!$A$7:$B$66,2,0),IF(D528="","","學生無班級"))))))),"有班級不存在,或跳格輸入")</f>
        <v/>
      </c>
      <c r="S528" s="10">
        <f t="shared" si="58"/>
        <v>1</v>
      </c>
      <c r="T528" s="10">
        <f t="shared" si="59"/>
        <v>1</v>
      </c>
      <c r="U528" s="10">
        <f t="shared" si="60"/>
        <v>1</v>
      </c>
      <c r="V528" s="10">
        <f t="shared" si="61"/>
        <v>1</v>
      </c>
      <c r="W528" s="10">
        <f t="shared" si="62"/>
        <v>3</v>
      </c>
      <c r="X528" s="10">
        <f t="shared" si="63"/>
        <v>3</v>
      </c>
      <c r="Y528" s="10">
        <f>IF(M528="",0,IF(K528=1,VLOOKUP(M528,'附件一之1-開班數'!$A$7:$V$66,7,FALSE),0))</f>
        <v>0</v>
      </c>
      <c r="Z528" s="10">
        <f>IF(N528="",0,IF(K528=1,VLOOKUP(N528,'附件一之1-開班數'!$A$7:$V$66,7,FALSE),0))</f>
        <v>0</v>
      </c>
      <c r="AA528" s="10">
        <f>IF(O528="",0,IF(K528=1,VLOOKUP(O528,'附件一之1-開班數'!$A$7:$V$66,7,FALSE),0))</f>
        <v>0</v>
      </c>
      <c r="AB528" s="10">
        <f>IF(P528="",0,IF(K528=1,VLOOKUP(P528,'附件一之1-開班數'!$A$7:$V$66,7,FALSE),0))</f>
        <v>0</v>
      </c>
      <c r="AC528" s="10">
        <f>IF(Q528="",0,IF(K528=1,VLOOKUP(Q528,'附件一之1-開班數'!$A$7:$V$66,7,FALSE),0))</f>
        <v>0</v>
      </c>
    </row>
    <row r="529" spans="1:29" x14ac:dyDescent="0.3">
      <c r="A529" s="128" t="str">
        <f t="shared" si="57"/>
        <v/>
      </c>
      <c r="B529" s="14"/>
      <c r="C529" s="14"/>
      <c r="D529" s="14"/>
      <c r="E529" s="14"/>
      <c r="F529" s="166"/>
      <c r="G529" s="173"/>
      <c r="H529" s="14"/>
      <c r="I529" s="14"/>
      <c r="J529" s="14"/>
      <c r="K529" s="166"/>
      <c r="L529" s="175"/>
      <c r="M529" s="171"/>
      <c r="N529" s="92"/>
      <c r="O529" s="92"/>
      <c r="P529" s="92"/>
      <c r="Q529" s="172"/>
      <c r="R529" s="176" t="str">
        <f>IFERROR(IF(COUNTIF(M529:Q529,M529)+COUNTIF(M529:Q529,N529)+COUNTIF(M529:Q529,O529)+COUNTIF(M529:Q529,P529)+COUNTIF(M529:Q529,Q529)-COUNT(M529:Q529)&lt;&gt;0,"學生班級重複",IF(COUNT(M529:Q529)=1,VLOOKUP(M529,'附件一之1-開班數'!$A$7:$B$66,2,0),IF(COUNT(M529:Q529)=2,VLOOKUP(M529,'附件一之1-開班數'!$A$7:$B$66,2,0)&amp;"、"&amp;VLOOKUP(N529,'附件一之1-開班數'!$A$7:$B$66,2,0),IF(COUNT(M529:Q529)=3,VLOOKUP(M529,'附件一之1-開班數'!$A$7:$B$66,2,0)&amp;"、"&amp;VLOOKUP(N529,'附件一之1-開班數'!$A$7:$B$66,2,0)&amp;"、"&amp;VLOOKUP(O529,'附件一之1-開班數'!$A$7:$B$66,2,0),IF(COUNT(M529:Q529)=4,VLOOKUP(M529,'附件一之1-開班數'!$A$7:$B$66,2,0)&amp;"、"&amp;VLOOKUP(N529,'附件一之1-開班數'!$A$7:$B$66,2,0)&amp;"、"&amp;VLOOKUP(O529,'附件一之1-開班數'!$A$7:$B$66,2,0)&amp;"、"&amp;VLOOKUP(P529,'附件一之1-開班數'!$A$7:$B$66,2,0),IF(COUNT(M529:Q529)=5,VLOOKUP(M529,'附件一之1-開班數'!$A$7:$B$66,2,0)&amp;"、"&amp;VLOOKUP(N529,'附件一之1-開班數'!$A$7:$B$66,2,0)&amp;"、"&amp;VLOOKUP(O529,'附件一之1-開班數'!$A$7:$B$66,2,0)&amp;"、"&amp;VLOOKUP(P529,'附件一之1-開班數'!$A$7:$B$66,2,0)&amp;"、"&amp;VLOOKUP(Q529,'附件一之1-開班數'!$A$7:$B$66,2,0),IF(D529="","","學生無班級"))))))),"有班級不存在,或跳格輸入")</f>
        <v/>
      </c>
      <c r="S529" s="10">
        <f t="shared" si="58"/>
        <v>1</v>
      </c>
      <c r="T529" s="10">
        <f t="shared" si="59"/>
        <v>1</v>
      </c>
      <c r="U529" s="10">
        <f t="shared" si="60"/>
        <v>1</v>
      </c>
      <c r="V529" s="10">
        <f t="shared" si="61"/>
        <v>1</v>
      </c>
      <c r="W529" s="10">
        <f t="shared" si="62"/>
        <v>3</v>
      </c>
      <c r="X529" s="10">
        <f t="shared" si="63"/>
        <v>3</v>
      </c>
      <c r="Y529" s="10">
        <f>IF(M529="",0,IF(K529=1,VLOOKUP(M529,'附件一之1-開班數'!$A$7:$V$66,7,FALSE),0))</f>
        <v>0</v>
      </c>
      <c r="Z529" s="10">
        <f>IF(N529="",0,IF(K529=1,VLOOKUP(N529,'附件一之1-開班數'!$A$7:$V$66,7,FALSE),0))</f>
        <v>0</v>
      </c>
      <c r="AA529" s="10">
        <f>IF(O529="",0,IF(K529=1,VLOOKUP(O529,'附件一之1-開班數'!$A$7:$V$66,7,FALSE),0))</f>
        <v>0</v>
      </c>
      <c r="AB529" s="10">
        <f>IF(P529="",0,IF(K529=1,VLOOKUP(P529,'附件一之1-開班數'!$A$7:$V$66,7,FALSE),0))</f>
        <v>0</v>
      </c>
      <c r="AC529" s="10">
        <f>IF(Q529="",0,IF(K529=1,VLOOKUP(Q529,'附件一之1-開班數'!$A$7:$V$66,7,FALSE),0))</f>
        <v>0</v>
      </c>
    </row>
    <row r="530" spans="1:29" x14ac:dyDescent="0.3">
      <c r="A530" s="128" t="str">
        <f t="shared" si="57"/>
        <v/>
      </c>
      <c r="B530" s="14"/>
      <c r="C530" s="14"/>
      <c r="D530" s="14"/>
      <c r="E530" s="14"/>
      <c r="F530" s="166"/>
      <c r="G530" s="173"/>
      <c r="H530" s="14"/>
      <c r="I530" s="14"/>
      <c r="J530" s="14"/>
      <c r="K530" s="166"/>
      <c r="L530" s="175"/>
      <c r="M530" s="171"/>
      <c r="N530" s="92"/>
      <c r="O530" s="92"/>
      <c r="P530" s="92"/>
      <c r="Q530" s="172"/>
      <c r="R530" s="176" t="str">
        <f>IFERROR(IF(COUNTIF(M530:Q530,M530)+COUNTIF(M530:Q530,N530)+COUNTIF(M530:Q530,O530)+COUNTIF(M530:Q530,P530)+COUNTIF(M530:Q530,Q530)-COUNT(M530:Q530)&lt;&gt;0,"學生班級重複",IF(COUNT(M530:Q530)=1,VLOOKUP(M530,'附件一之1-開班數'!$A$7:$B$66,2,0),IF(COUNT(M530:Q530)=2,VLOOKUP(M530,'附件一之1-開班數'!$A$7:$B$66,2,0)&amp;"、"&amp;VLOOKUP(N530,'附件一之1-開班數'!$A$7:$B$66,2,0),IF(COUNT(M530:Q530)=3,VLOOKUP(M530,'附件一之1-開班數'!$A$7:$B$66,2,0)&amp;"、"&amp;VLOOKUP(N530,'附件一之1-開班數'!$A$7:$B$66,2,0)&amp;"、"&amp;VLOOKUP(O530,'附件一之1-開班數'!$A$7:$B$66,2,0),IF(COUNT(M530:Q530)=4,VLOOKUP(M530,'附件一之1-開班數'!$A$7:$B$66,2,0)&amp;"、"&amp;VLOOKUP(N530,'附件一之1-開班數'!$A$7:$B$66,2,0)&amp;"、"&amp;VLOOKUP(O530,'附件一之1-開班數'!$A$7:$B$66,2,0)&amp;"、"&amp;VLOOKUP(P530,'附件一之1-開班數'!$A$7:$B$66,2,0),IF(COUNT(M530:Q530)=5,VLOOKUP(M530,'附件一之1-開班數'!$A$7:$B$66,2,0)&amp;"、"&amp;VLOOKUP(N530,'附件一之1-開班數'!$A$7:$B$66,2,0)&amp;"、"&amp;VLOOKUP(O530,'附件一之1-開班數'!$A$7:$B$66,2,0)&amp;"、"&amp;VLOOKUP(P530,'附件一之1-開班數'!$A$7:$B$66,2,0)&amp;"、"&amp;VLOOKUP(Q530,'附件一之1-開班數'!$A$7:$B$66,2,0),IF(D530="","","學生無班級"))))))),"有班級不存在,或跳格輸入")</f>
        <v/>
      </c>
      <c r="S530" s="10">
        <f t="shared" si="58"/>
        <v>1</v>
      </c>
      <c r="T530" s="10">
        <f t="shared" si="59"/>
        <v>1</v>
      </c>
      <c r="U530" s="10">
        <f t="shared" si="60"/>
        <v>1</v>
      </c>
      <c r="V530" s="10">
        <f t="shared" si="61"/>
        <v>1</v>
      </c>
      <c r="W530" s="10">
        <f t="shared" si="62"/>
        <v>3</v>
      </c>
      <c r="X530" s="10">
        <f t="shared" si="63"/>
        <v>3</v>
      </c>
      <c r="Y530" s="10">
        <f>IF(M530="",0,IF(K530=1,VLOOKUP(M530,'附件一之1-開班數'!$A$7:$V$66,7,FALSE),0))</f>
        <v>0</v>
      </c>
      <c r="Z530" s="10">
        <f>IF(N530="",0,IF(K530=1,VLOOKUP(N530,'附件一之1-開班數'!$A$7:$V$66,7,FALSE),0))</f>
        <v>0</v>
      </c>
      <c r="AA530" s="10">
        <f>IF(O530="",0,IF(K530=1,VLOOKUP(O530,'附件一之1-開班數'!$A$7:$V$66,7,FALSE),0))</f>
        <v>0</v>
      </c>
      <c r="AB530" s="10">
        <f>IF(P530="",0,IF(K530=1,VLOOKUP(P530,'附件一之1-開班數'!$A$7:$V$66,7,FALSE),0))</f>
        <v>0</v>
      </c>
      <c r="AC530" s="10">
        <f>IF(Q530="",0,IF(K530=1,VLOOKUP(Q530,'附件一之1-開班數'!$A$7:$V$66,7,FALSE),0))</f>
        <v>0</v>
      </c>
    </row>
    <row r="531" spans="1:29" x14ac:dyDescent="0.3">
      <c r="A531" s="128" t="str">
        <f t="shared" si="57"/>
        <v/>
      </c>
      <c r="B531" s="14"/>
      <c r="C531" s="14"/>
      <c r="D531" s="14"/>
      <c r="E531" s="14"/>
      <c r="F531" s="166"/>
      <c r="G531" s="173"/>
      <c r="H531" s="14"/>
      <c r="I531" s="14"/>
      <c r="J531" s="14"/>
      <c r="K531" s="166"/>
      <c r="L531" s="175"/>
      <c r="M531" s="171"/>
      <c r="N531" s="92"/>
      <c r="O531" s="92"/>
      <c r="P531" s="92"/>
      <c r="Q531" s="172"/>
      <c r="R531" s="176" t="str">
        <f>IFERROR(IF(COUNTIF(M531:Q531,M531)+COUNTIF(M531:Q531,N531)+COUNTIF(M531:Q531,O531)+COUNTIF(M531:Q531,P531)+COUNTIF(M531:Q531,Q531)-COUNT(M531:Q531)&lt;&gt;0,"學生班級重複",IF(COUNT(M531:Q531)=1,VLOOKUP(M531,'附件一之1-開班數'!$A$7:$B$66,2,0),IF(COUNT(M531:Q531)=2,VLOOKUP(M531,'附件一之1-開班數'!$A$7:$B$66,2,0)&amp;"、"&amp;VLOOKUP(N531,'附件一之1-開班數'!$A$7:$B$66,2,0),IF(COUNT(M531:Q531)=3,VLOOKUP(M531,'附件一之1-開班數'!$A$7:$B$66,2,0)&amp;"、"&amp;VLOOKUP(N531,'附件一之1-開班數'!$A$7:$B$66,2,0)&amp;"、"&amp;VLOOKUP(O531,'附件一之1-開班數'!$A$7:$B$66,2,0),IF(COUNT(M531:Q531)=4,VLOOKUP(M531,'附件一之1-開班數'!$A$7:$B$66,2,0)&amp;"、"&amp;VLOOKUP(N531,'附件一之1-開班數'!$A$7:$B$66,2,0)&amp;"、"&amp;VLOOKUP(O531,'附件一之1-開班數'!$A$7:$B$66,2,0)&amp;"、"&amp;VLOOKUP(P531,'附件一之1-開班數'!$A$7:$B$66,2,0),IF(COUNT(M531:Q531)=5,VLOOKUP(M531,'附件一之1-開班數'!$A$7:$B$66,2,0)&amp;"、"&amp;VLOOKUP(N531,'附件一之1-開班數'!$A$7:$B$66,2,0)&amp;"、"&amp;VLOOKUP(O531,'附件一之1-開班數'!$A$7:$B$66,2,0)&amp;"、"&amp;VLOOKUP(P531,'附件一之1-開班數'!$A$7:$B$66,2,0)&amp;"、"&amp;VLOOKUP(Q531,'附件一之1-開班數'!$A$7:$B$66,2,0),IF(D531="","","學生無班級"))))))),"有班級不存在,或跳格輸入")</f>
        <v/>
      </c>
      <c r="S531" s="10">
        <f t="shared" si="58"/>
        <v>1</v>
      </c>
      <c r="T531" s="10">
        <f t="shared" si="59"/>
        <v>1</v>
      </c>
      <c r="U531" s="10">
        <f t="shared" si="60"/>
        <v>1</v>
      </c>
      <c r="V531" s="10">
        <f t="shared" si="61"/>
        <v>1</v>
      </c>
      <c r="W531" s="10">
        <f t="shared" si="62"/>
        <v>3</v>
      </c>
      <c r="X531" s="10">
        <f t="shared" si="63"/>
        <v>3</v>
      </c>
      <c r="Y531" s="10">
        <f>IF(M531="",0,IF(K531=1,VLOOKUP(M531,'附件一之1-開班數'!$A$7:$V$66,7,FALSE),0))</f>
        <v>0</v>
      </c>
      <c r="Z531" s="10">
        <f>IF(N531="",0,IF(K531=1,VLOOKUP(N531,'附件一之1-開班數'!$A$7:$V$66,7,FALSE),0))</f>
        <v>0</v>
      </c>
      <c r="AA531" s="10">
        <f>IF(O531="",0,IF(K531=1,VLOOKUP(O531,'附件一之1-開班數'!$A$7:$V$66,7,FALSE),0))</f>
        <v>0</v>
      </c>
      <c r="AB531" s="10">
        <f>IF(P531="",0,IF(K531=1,VLOOKUP(P531,'附件一之1-開班數'!$A$7:$V$66,7,FALSE),0))</f>
        <v>0</v>
      </c>
      <c r="AC531" s="10">
        <f>IF(Q531="",0,IF(K531=1,VLOOKUP(Q531,'附件一之1-開班數'!$A$7:$V$66,7,FALSE),0))</f>
        <v>0</v>
      </c>
    </row>
    <row r="532" spans="1:29" x14ac:dyDescent="0.3">
      <c r="A532" s="128" t="str">
        <f t="shared" si="57"/>
        <v/>
      </c>
      <c r="B532" s="14"/>
      <c r="C532" s="14"/>
      <c r="D532" s="14"/>
      <c r="E532" s="14"/>
      <c r="F532" s="166"/>
      <c r="G532" s="173"/>
      <c r="H532" s="14"/>
      <c r="I532" s="14"/>
      <c r="J532" s="14"/>
      <c r="K532" s="166"/>
      <c r="L532" s="175"/>
      <c r="M532" s="171"/>
      <c r="N532" s="92"/>
      <c r="O532" s="92"/>
      <c r="P532" s="92"/>
      <c r="Q532" s="172"/>
      <c r="R532" s="176" t="str">
        <f>IFERROR(IF(COUNTIF(M532:Q532,M532)+COUNTIF(M532:Q532,N532)+COUNTIF(M532:Q532,O532)+COUNTIF(M532:Q532,P532)+COUNTIF(M532:Q532,Q532)-COUNT(M532:Q532)&lt;&gt;0,"學生班級重複",IF(COUNT(M532:Q532)=1,VLOOKUP(M532,'附件一之1-開班數'!$A$7:$B$66,2,0),IF(COUNT(M532:Q532)=2,VLOOKUP(M532,'附件一之1-開班數'!$A$7:$B$66,2,0)&amp;"、"&amp;VLOOKUP(N532,'附件一之1-開班數'!$A$7:$B$66,2,0),IF(COUNT(M532:Q532)=3,VLOOKUP(M532,'附件一之1-開班數'!$A$7:$B$66,2,0)&amp;"、"&amp;VLOOKUP(N532,'附件一之1-開班數'!$A$7:$B$66,2,0)&amp;"、"&amp;VLOOKUP(O532,'附件一之1-開班數'!$A$7:$B$66,2,0),IF(COUNT(M532:Q532)=4,VLOOKUP(M532,'附件一之1-開班數'!$A$7:$B$66,2,0)&amp;"、"&amp;VLOOKUP(N532,'附件一之1-開班數'!$A$7:$B$66,2,0)&amp;"、"&amp;VLOOKUP(O532,'附件一之1-開班數'!$A$7:$B$66,2,0)&amp;"、"&amp;VLOOKUP(P532,'附件一之1-開班數'!$A$7:$B$66,2,0),IF(COUNT(M532:Q532)=5,VLOOKUP(M532,'附件一之1-開班數'!$A$7:$B$66,2,0)&amp;"、"&amp;VLOOKUP(N532,'附件一之1-開班數'!$A$7:$B$66,2,0)&amp;"、"&amp;VLOOKUP(O532,'附件一之1-開班數'!$A$7:$B$66,2,0)&amp;"、"&amp;VLOOKUP(P532,'附件一之1-開班數'!$A$7:$B$66,2,0)&amp;"、"&amp;VLOOKUP(Q532,'附件一之1-開班數'!$A$7:$B$66,2,0),IF(D532="","","學生無班級"))))))),"有班級不存在,或跳格輸入")</f>
        <v/>
      </c>
      <c r="S532" s="10">
        <f t="shared" si="58"/>
        <v>1</v>
      </c>
      <c r="T532" s="10">
        <f t="shared" si="59"/>
        <v>1</v>
      </c>
      <c r="U532" s="10">
        <f t="shared" si="60"/>
        <v>1</v>
      </c>
      <c r="V532" s="10">
        <f t="shared" si="61"/>
        <v>1</v>
      </c>
      <c r="W532" s="10">
        <f t="shared" si="62"/>
        <v>3</v>
      </c>
      <c r="X532" s="10">
        <f t="shared" si="63"/>
        <v>3</v>
      </c>
      <c r="Y532" s="10">
        <f>IF(M532="",0,IF(K532=1,VLOOKUP(M532,'附件一之1-開班數'!$A$7:$V$66,7,FALSE),0))</f>
        <v>0</v>
      </c>
      <c r="Z532" s="10">
        <f>IF(N532="",0,IF(K532=1,VLOOKUP(N532,'附件一之1-開班數'!$A$7:$V$66,7,FALSE),0))</f>
        <v>0</v>
      </c>
      <c r="AA532" s="10">
        <f>IF(O532="",0,IF(K532=1,VLOOKUP(O532,'附件一之1-開班數'!$A$7:$V$66,7,FALSE),0))</f>
        <v>0</v>
      </c>
      <c r="AB532" s="10">
        <f>IF(P532="",0,IF(K532=1,VLOOKUP(P532,'附件一之1-開班數'!$A$7:$V$66,7,FALSE),0))</f>
        <v>0</v>
      </c>
      <c r="AC532" s="10">
        <f>IF(Q532="",0,IF(K532=1,VLOOKUP(Q532,'附件一之1-開班數'!$A$7:$V$66,7,FALSE),0))</f>
        <v>0</v>
      </c>
    </row>
    <row r="533" spans="1:29" x14ac:dyDescent="0.3">
      <c r="A533" s="128" t="str">
        <f t="shared" si="57"/>
        <v/>
      </c>
      <c r="B533" s="14"/>
      <c r="C533" s="14"/>
      <c r="D533" s="14"/>
      <c r="E533" s="14"/>
      <c r="F533" s="166"/>
      <c r="G533" s="173"/>
      <c r="H533" s="14"/>
      <c r="I533" s="14"/>
      <c r="J533" s="14"/>
      <c r="K533" s="166"/>
      <c r="L533" s="175"/>
      <c r="M533" s="171"/>
      <c r="N533" s="92"/>
      <c r="O533" s="92"/>
      <c r="P533" s="92"/>
      <c r="Q533" s="172"/>
      <c r="R533" s="176" t="str">
        <f>IFERROR(IF(COUNTIF(M533:Q533,M533)+COUNTIF(M533:Q533,N533)+COUNTIF(M533:Q533,O533)+COUNTIF(M533:Q533,P533)+COUNTIF(M533:Q533,Q533)-COUNT(M533:Q533)&lt;&gt;0,"學生班級重複",IF(COUNT(M533:Q533)=1,VLOOKUP(M533,'附件一之1-開班數'!$A$7:$B$66,2,0),IF(COUNT(M533:Q533)=2,VLOOKUP(M533,'附件一之1-開班數'!$A$7:$B$66,2,0)&amp;"、"&amp;VLOOKUP(N533,'附件一之1-開班數'!$A$7:$B$66,2,0),IF(COUNT(M533:Q533)=3,VLOOKUP(M533,'附件一之1-開班數'!$A$7:$B$66,2,0)&amp;"、"&amp;VLOOKUP(N533,'附件一之1-開班數'!$A$7:$B$66,2,0)&amp;"、"&amp;VLOOKUP(O533,'附件一之1-開班數'!$A$7:$B$66,2,0),IF(COUNT(M533:Q533)=4,VLOOKUP(M533,'附件一之1-開班數'!$A$7:$B$66,2,0)&amp;"、"&amp;VLOOKUP(N533,'附件一之1-開班數'!$A$7:$B$66,2,0)&amp;"、"&amp;VLOOKUP(O533,'附件一之1-開班數'!$A$7:$B$66,2,0)&amp;"、"&amp;VLOOKUP(P533,'附件一之1-開班數'!$A$7:$B$66,2,0),IF(COUNT(M533:Q533)=5,VLOOKUP(M533,'附件一之1-開班數'!$A$7:$B$66,2,0)&amp;"、"&amp;VLOOKUP(N533,'附件一之1-開班數'!$A$7:$B$66,2,0)&amp;"、"&amp;VLOOKUP(O533,'附件一之1-開班數'!$A$7:$B$66,2,0)&amp;"、"&amp;VLOOKUP(P533,'附件一之1-開班數'!$A$7:$B$66,2,0)&amp;"、"&amp;VLOOKUP(Q533,'附件一之1-開班數'!$A$7:$B$66,2,0),IF(D533="","","學生無班級"))))))),"有班級不存在,或跳格輸入")</f>
        <v/>
      </c>
      <c r="S533" s="10">
        <f t="shared" si="58"/>
        <v>1</v>
      </c>
      <c r="T533" s="10">
        <f t="shared" si="59"/>
        <v>1</v>
      </c>
      <c r="U533" s="10">
        <f t="shared" si="60"/>
        <v>1</v>
      </c>
      <c r="V533" s="10">
        <f t="shared" si="61"/>
        <v>1</v>
      </c>
      <c r="W533" s="10">
        <f t="shared" si="62"/>
        <v>3</v>
      </c>
      <c r="X533" s="10">
        <f t="shared" si="63"/>
        <v>3</v>
      </c>
      <c r="Y533" s="10">
        <f>IF(M533="",0,IF(K533=1,VLOOKUP(M533,'附件一之1-開班數'!$A$7:$V$66,7,FALSE),0))</f>
        <v>0</v>
      </c>
      <c r="Z533" s="10">
        <f>IF(N533="",0,IF(K533=1,VLOOKUP(N533,'附件一之1-開班數'!$A$7:$V$66,7,FALSE),0))</f>
        <v>0</v>
      </c>
      <c r="AA533" s="10">
        <f>IF(O533="",0,IF(K533=1,VLOOKUP(O533,'附件一之1-開班數'!$A$7:$V$66,7,FALSE),0))</f>
        <v>0</v>
      </c>
      <c r="AB533" s="10">
        <f>IF(P533="",0,IF(K533=1,VLOOKUP(P533,'附件一之1-開班數'!$A$7:$V$66,7,FALSE),0))</f>
        <v>0</v>
      </c>
      <c r="AC533" s="10">
        <f>IF(Q533="",0,IF(K533=1,VLOOKUP(Q533,'附件一之1-開班數'!$A$7:$V$66,7,FALSE),0))</f>
        <v>0</v>
      </c>
    </row>
    <row r="534" spans="1:29" x14ac:dyDescent="0.3">
      <c r="A534" s="128" t="str">
        <f t="shared" si="57"/>
        <v/>
      </c>
      <c r="B534" s="14"/>
      <c r="C534" s="14"/>
      <c r="D534" s="14"/>
      <c r="E534" s="14"/>
      <c r="F534" s="166"/>
      <c r="G534" s="173"/>
      <c r="H534" s="14"/>
      <c r="I534" s="14"/>
      <c r="J534" s="14"/>
      <c r="K534" s="166"/>
      <c r="L534" s="175"/>
      <c r="M534" s="171"/>
      <c r="N534" s="92"/>
      <c r="O534" s="92"/>
      <c r="P534" s="92"/>
      <c r="Q534" s="172"/>
      <c r="R534" s="176" t="str">
        <f>IFERROR(IF(COUNTIF(M534:Q534,M534)+COUNTIF(M534:Q534,N534)+COUNTIF(M534:Q534,O534)+COUNTIF(M534:Q534,P534)+COUNTIF(M534:Q534,Q534)-COUNT(M534:Q534)&lt;&gt;0,"學生班級重複",IF(COUNT(M534:Q534)=1,VLOOKUP(M534,'附件一之1-開班數'!$A$7:$B$66,2,0),IF(COUNT(M534:Q534)=2,VLOOKUP(M534,'附件一之1-開班數'!$A$7:$B$66,2,0)&amp;"、"&amp;VLOOKUP(N534,'附件一之1-開班數'!$A$7:$B$66,2,0),IF(COUNT(M534:Q534)=3,VLOOKUP(M534,'附件一之1-開班數'!$A$7:$B$66,2,0)&amp;"、"&amp;VLOOKUP(N534,'附件一之1-開班數'!$A$7:$B$66,2,0)&amp;"、"&amp;VLOOKUP(O534,'附件一之1-開班數'!$A$7:$B$66,2,0),IF(COUNT(M534:Q534)=4,VLOOKUP(M534,'附件一之1-開班數'!$A$7:$B$66,2,0)&amp;"、"&amp;VLOOKUP(N534,'附件一之1-開班數'!$A$7:$B$66,2,0)&amp;"、"&amp;VLOOKUP(O534,'附件一之1-開班數'!$A$7:$B$66,2,0)&amp;"、"&amp;VLOOKUP(P534,'附件一之1-開班數'!$A$7:$B$66,2,0),IF(COUNT(M534:Q534)=5,VLOOKUP(M534,'附件一之1-開班數'!$A$7:$B$66,2,0)&amp;"、"&amp;VLOOKUP(N534,'附件一之1-開班數'!$A$7:$B$66,2,0)&amp;"、"&amp;VLOOKUP(O534,'附件一之1-開班數'!$A$7:$B$66,2,0)&amp;"、"&amp;VLOOKUP(P534,'附件一之1-開班數'!$A$7:$B$66,2,0)&amp;"、"&amp;VLOOKUP(Q534,'附件一之1-開班數'!$A$7:$B$66,2,0),IF(D534="","","學生無班級"))))))),"有班級不存在,或跳格輸入")</f>
        <v/>
      </c>
      <c r="S534" s="10">
        <f t="shared" si="58"/>
        <v>1</v>
      </c>
      <c r="T534" s="10">
        <f t="shared" si="59"/>
        <v>1</v>
      </c>
      <c r="U534" s="10">
        <f t="shared" si="60"/>
        <v>1</v>
      </c>
      <c r="V534" s="10">
        <f t="shared" si="61"/>
        <v>1</v>
      </c>
      <c r="W534" s="10">
        <f t="shared" si="62"/>
        <v>3</v>
      </c>
      <c r="X534" s="10">
        <f t="shared" si="63"/>
        <v>3</v>
      </c>
      <c r="Y534" s="10">
        <f>IF(M534="",0,IF(K534=1,VLOOKUP(M534,'附件一之1-開班數'!$A$7:$V$66,7,FALSE),0))</f>
        <v>0</v>
      </c>
      <c r="Z534" s="10">
        <f>IF(N534="",0,IF(K534=1,VLOOKUP(N534,'附件一之1-開班數'!$A$7:$V$66,7,FALSE),0))</f>
        <v>0</v>
      </c>
      <c r="AA534" s="10">
        <f>IF(O534="",0,IF(K534=1,VLOOKUP(O534,'附件一之1-開班數'!$A$7:$V$66,7,FALSE),0))</f>
        <v>0</v>
      </c>
      <c r="AB534" s="10">
        <f>IF(P534="",0,IF(K534=1,VLOOKUP(P534,'附件一之1-開班數'!$A$7:$V$66,7,FALSE),0))</f>
        <v>0</v>
      </c>
      <c r="AC534" s="10">
        <f>IF(Q534="",0,IF(K534=1,VLOOKUP(Q534,'附件一之1-開班數'!$A$7:$V$66,7,FALSE),0))</f>
        <v>0</v>
      </c>
    </row>
    <row r="535" spans="1:29" x14ac:dyDescent="0.3">
      <c r="A535" s="128" t="str">
        <f t="shared" si="57"/>
        <v/>
      </c>
      <c r="B535" s="14"/>
      <c r="C535" s="14"/>
      <c r="D535" s="14"/>
      <c r="E535" s="14"/>
      <c r="F535" s="166"/>
      <c r="G535" s="173"/>
      <c r="H535" s="14"/>
      <c r="I535" s="14"/>
      <c r="J535" s="14"/>
      <c r="K535" s="166"/>
      <c r="L535" s="175"/>
      <c r="M535" s="171"/>
      <c r="N535" s="92"/>
      <c r="O535" s="92"/>
      <c r="P535" s="92"/>
      <c r="Q535" s="172"/>
      <c r="R535" s="176" t="str">
        <f>IFERROR(IF(COUNTIF(M535:Q535,M535)+COUNTIF(M535:Q535,N535)+COUNTIF(M535:Q535,O535)+COUNTIF(M535:Q535,P535)+COUNTIF(M535:Q535,Q535)-COUNT(M535:Q535)&lt;&gt;0,"學生班級重複",IF(COUNT(M535:Q535)=1,VLOOKUP(M535,'附件一之1-開班數'!$A$7:$B$66,2,0),IF(COUNT(M535:Q535)=2,VLOOKUP(M535,'附件一之1-開班數'!$A$7:$B$66,2,0)&amp;"、"&amp;VLOOKUP(N535,'附件一之1-開班數'!$A$7:$B$66,2,0),IF(COUNT(M535:Q535)=3,VLOOKUP(M535,'附件一之1-開班數'!$A$7:$B$66,2,0)&amp;"、"&amp;VLOOKUP(N535,'附件一之1-開班數'!$A$7:$B$66,2,0)&amp;"、"&amp;VLOOKUP(O535,'附件一之1-開班數'!$A$7:$B$66,2,0),IF(COUNT(M535:Q535)=4,VLOOKUP(M535,'附件一之1-開班數'!$A$7:$B$66,2,0)&amp;"、"&amp;VLOOKUP(N535,'附件一之1-開班數'!$A$7:$B$66,2,0)&amp;"、"&amp;VLOOKUP(O535,'附件一之1-開班數'!$A$7:$B$66,2,0)&amp;"、"&amp;VLOOKUP(P535,'附件一之1-開班數'!$A$7:$B$66,2,0),IF(COUNT(M535:Q535)=5,VLOOKUP(M535,'附件一之1-開班數'!$A$7:$B$66,2,0)&amp;"、"&amp;VLOOKUP(N535,'附件一之1-開班數'!$A$7:$B$66,2,0)&amp;"、"&amp;VLOOKUP(O535,'附件一之1-開班數'!$A$7:$B$66,2,0)&amp;"、"&amp;VLOOKUP(P535,'附件一之1-開班數'!$A$7:$B$66,2,0)&amp;"、"&amp;VLOOKUP(Q535,'附件一之1-開班數'!$A$7:$B$66,2,0),IF(D535="","","學生無班級"))))))),"有班級不存在,或跳格輸入")</f>
        <v/>
      </c>
      <c r="S535" s="10">
        <f t="shared" si="58"/>
        <v>1</v>
      </c>
      <c r="T535" s="10">
        <f t="shared" si="59"/>
        <v>1</v>
      </c>
      <c r="U535" s="10">
        <f t="shared" si="60"/>
        <v>1</v>
      </c>
      <c r="V535" s="10">
        <f t="shared" si="61"/>
        <v>1</v>
      </c>
      <c r="W535" s="10">
        <f t="shared" si="62"/>
        <v>3</v>
      </c>
      <c r="X535" s="10">
        <f t="shared" si="63"/>
        <v>3</v>
      </c>
      <c r="Y535" s="10">
        <f>IF(M535="",0,IF(K535=1,VLOOKUP(M535,'附件一之1-開班數'!$A$7:$V$66,7,FALSE),0))</f>
        <v>0</v>
      </c>
      <c r="Z535" s="10">
        <f>IF(N535="",0,IF(K535=1,VLOOKUP(N535,'附件一之1-開班數'!$A$7:$V$66,7,FALSE),0))</f>
        <v>0</v>
      </c>
      <c r="AA535" s="10">
        <f>IF(O535="",0,IF(K535=1,VLOOKUP(O535,'附件一之1-開班數'!$A$7:$V$66,7,FALSE),0))</f>
        <v>0</v>
      </c>
      <c r="AB535" s="10">
        <f>IF(P535="",0,IF(K535=1,VLOOKUP(P535,'附件一之1-開班數'!$A$7:$V$66,7,FALSE),0))</f>
        <v>0</v>
      </c>
      <c r="AC535" s="10">
        <f>IF(Q535="",0,IF(K535=1,VLOOKUP(Q535,'附件一之1-開班數'!$A$7:$V$66,7,FALSE),0))</f>
        <v>0</v>
      </c>
    </row>
    <row r="536" spans="1:29" x14ac:dyDescent="0.3">
      <c r="A536" s="128" t="str">
        <f t="shared" si="57"/>
        <v/>
      </c>
      <c r="B536" s="14"/>
      <c r="C536" s="14"/>
      <c r="D536" s="14"/>
      <c r="E536" s="14"/>
      <c r="F536" s="166"/>
      <c r="G536" s="173"/>
      <c r="H536" s="14"/>
      <c r="I536" s="14"/>
      <c r="J536" s="14"/>
      <c r="K536" s="166"/>
      <c r="L536" s="175"/>
      <c r="M536" s="171"/>
      <c r="N536" s="92"/>
      <c r="O536" s="92"/>
      <c r="P536" s="92"/>
      <c r="Q536" s="172"/>
      <c r="R536" s="176" t="str">
        <f>IFERROR(IF(COUNTIF(M536:Q536,M536)+COUNTIF(M536:Q536,N536)+COUNTIF(M536:Q536,O536)+COUNTIF(M536:Q536,P536)+COUNTIF(M536:Q536,Q536)-COUNT(M536:Q536)&lt;&gt;0,"學生班級重複",IF(COUNT(M536:Q536)=1,VLOOKUP(M536,'附件一之1-開班數'!$A$7:$B$66,2,0),IF(COUNT(M536:Q536)=2,VLOOKUP(M536,'附件一之1-開班數'!$A$7:$B$66,2,0)&amp;"、"&amp;VLOOKUP(N536,'附件一之1-開班數'!$A$7:$B$66,2,0),IF(COUNT(M536:Q536)=3,VLOOKUP(M536,'附件一之1-開班數'!$A$7:$B$66,2,0)&amp;"、"&amp;VLOOKUP(N536,'附件一之1-開班數'!$A$7:$B$66,2,0)&amp;"、"&amp;VLOOKUP(O536,'附件一之1-開班數'!$A$7:$B$66,2,0),IF(COUNT(M536:Q536)=4,VLOOKUP(M536,'附件一之1-開班數'!$A$7:$B$66,2,0)&amp;"、"&amp;VLOOKUP(N536,'附件一之1-開班數'!$A$7:$B$66,2,0)&amp;"、"&amp;VLOOKUP(O536,'附件一之1-開班數'!$A$7:$B$66,2,0)&amp;"、"&amp;VLOOKUP(P536,'附件一之1-開班數'!$A$7:$B$66,2,0),IF(COUNT(M536:Q536)=5,VLOOKUP(M536,'附件一之1-開班數'!$A$7:$B$66,2,0)&amp;"、"&amp;VLOOKUP(N536,'附件一之1-開班數'!$A$7:$B$66,2,0)&amp;"、"&amp;VLOOKUP(O536,'附件一之1-開班數'!$A$7:$B$66,2,0)&amp;"、"&amp;VLOOKUP(P536,'附件一之1-開班數'!$A$7:$B$66,2,0)&amp;"、"&amp;VLOOKUP(Q536,'附件一之1-開班數'!$A$7:$B$66,2,0),IF(D536="","","學生無班級"))))))),"有班級不存在,或跳格輸入")</f>
        <v/>
      </c>
      <c r="S536" s="10">
        <f t="shared" si="58"/>
        <v>1</v>
      </c>
      <c r="T536" s="10">
        <f t="shared" si="59"/>
        <v>1</v>
      </c>
      <c r="U536" s="10">
        <f t="shared" si="60"/>
        <v>1</v>
      </c>
      <c r="V536" s="10">
        <f t="shared" si="61"/>
        <v>1</v>
      </c>
      <c r="W536" s="10">
        <f t="shared" si="62"/>
        <v>3</v>
      </c>
      <c r="X536" s="10">
        <f t="shared" si="63"/>
        <v>3</v>
      </c>
      <c r="Y536" s="10">
        <f>IF(M536="",0,IF(K536=1,VLOOKUP(M536,'附件一之1-開班數'!$A$7:$V$66,7,FALSE),0))</f>
        <v>0</v>
      </c>
      <c r="Z536" s="10">
        <f>IF(N536="",0,IF(K536=1,VLOOKUP(N536,'附件一之1-開班數'!$A$7:$V$66,7,FALSE),0))</f>
        <v>0</v>
      </c>
      <c r="AA536" s="10">
        <f>IF(O536="",0,IF(K536=1,VLOOKUP(O536,'附件一之1-開班數'!$A$7:$V$66,7,FALSE),0))</f>
        <v>0</v>
      </c>
      <c r="AB536" s="10">
        <f>IF(P536="",0,IF(K536=1,VLOOKUP(P536,'附件一之1-開班數'!$A$7:$V$66,7,FALSE),0))</f>
        <v>0</v>
      </c>
      <c r="AC536" s="10">
        <f>IF(Q536="",0,IF(K536=1,VLOOKUP(Q536,'附件一之1-開班數'!$A$7:$V$66,7,FALSE),0))</f>
        <v>0</v>
      </c>
    </row>
    <row r="537" spans="1:29" x14ac:dyDescent="0.3">
      <c r="A537" s="128" t="str">
        <f t="shared" si="57"/>
        <v/>
      </c>
      <c r="B537" s="14"/>
      <c r="C537" s="14"/>
      <c r="D537" s="14"/>
      <c r="E537" s="14"/>
      <c r="F537" s="166"/>
      <c r="G537" s="173"/>
      <c r="H537" s="14"/>
      <c r="I537" s="14"/>
      <c r="J537" s="14"/>
      <c r="K537" s="166"/>
      <c r="L537" s="175"/>
      <c r="M537" s="171"/>
      <c r="N537" s="92"/>
      <c r="O537" s="92"/>
      <c r="P537" s="92"/>
      <c r="Q537" s="172"/>
      <c r="R537" s="176" t="str">
        <f>IFERROR(IF(COUNTIF(M537:Q537,M537)+COUNTIF(M537:Q537,N537)+COUNTIF(M537:Q537,O537)+COUNTIF(M537:Q537,P537)+COUNTIF(M537:Q537,Q537)-COUNT(M537:Q537)&lt;&gt;0,"學生班級重複",IF(COUNT(M537:Q537)=1,VLOOKUP(M537,'附件一之1-開班數'!$A$7:$B$66,2,0),IF(COUNT(M537:Q537)=2,VLOOKUP(M537,'附件一之1-開班數'!$A$7:$B$66,2,0)&amp;"、"&amp;VLOOKUP(N537,'附件一之1-開班數'!$A$7:$B$66,2,0),IF(COUNT(M537:Q537)=3,VLOOKUP(M537,'附件一之1-開班數'!$A$7:$B$66,2,0)&amp;"、"&amp;VLOOKUP(N537,'附件一之1-開班數'!$A$7:$B$66,2,0)&amp;"、"&amp;VLOOKUP(O537,'附件一之1-開班數'!$A$7:$B$66,2,0),IF(COUNT(M537:Q537)=4,VLOOKUP(M537,'附件一之1-開班數'!$A$7:$B$66,2,0)&amp;"、"&amp;VLOOKUP(N537,'附件一之1-開班數'!$A$7:$B$66,2,0)&amp;"、"&amp;VLOOKUP(O537,'附件一之1-開班數'!$A$7:$B$66,2,0)&amp;"、"&amp;VLOOKUP(P537,'附件一之1-開班數'!$A$7:$B$66,2,0),IF(COUNT(M537:Q537)=5,VLOOKUP(M537,'附件一之1-開班數'!$A$7:$B$66,2,0)&amp;"、"&amp;VLOOKUP(N537,'附件一之1-開班數'!$A$7:$B$66,2,0)&amp;"、"&amp;VLOOKUP(O537,'附件一之1-開班數'!$A$7:$B$66,2,0)&amp;"、"&amp;VLOOKUP(P537,'附件一之1-開班數'!$A$7:$B$66,2,0)&amp;"、"&amp;VLOOKUP(Q537,'附件一之1-開班數'!$A$7:$B$66,2,0),IF(D537="","","學生無班級"))))))),"有班級不存在,或跳格輸入")</f>
        <v/>
      </c>
      <c r="S537" s="10">
        <f t="shared" si="58"/>
        <v>1</v>
      </c>
      <c r="T537" s="10">
        <f t="shared" si="59"/>
        <v>1</v>
      </c>
      <c r="U537" s="10">
        <f t="shared" si="60"/>
        <v>1</v>
      </c>
      <c r="V537" s="10">
        <f t="shared" si="61"/>
        <v>1</v>
      </c>
      <c r="W537" s="10">
        <f t="shared" si="62"/>
        <v>3</v>
      </c>
      <c r="X537" s="10">
        <f t="shared" si="63"/>
        <v>3</v>
      </c>
      <c r="Y537" s="10">
        <f>IF(M537="",0,IF(K537=1,VLOOKUP(M537,'附件一之1-開班數'!$A$7:$V$66,7,FALSE),0))</f>
        <v>0</v>
      </c>
      <c r="Z537" s="10">
        <f>IF(N537="",0,IF(K537=1,VLOOKUP(N537,'附件一之1-開班數'!$A$7:$V$66,7,FALSE),0))</f>
        <v>0</v>
      </c>
      <c r="AA537" s="10">
        <f>IF(O537="",0,IF(K537=1,VLOOKUP(O537,'附件一之1-開班數'!$A$7:$V$66,7,FALSE),0))</f>
        <v>0</v>
      </c>
      <c r="AB537" s="10">
        <f>IF(P537="",0,IF(K537=1,VLOOKUP(P537,'附件一之1-開班數'!$A$7:$V$66,7,FALSE),0))</f>
        <v>0</v>
      </c>
      <c r="AC537" s="10">
        <f>IF(Q537="",0,IF(K537=1,VLOOKUP(Q537,'附件一之1-開班數'!$A$7:$V$66,7,FALSE),0))</f>
        <v>0</v>
      </c>
    </row>
    <row r="538" spans="1:29" x14ac:dyDescent="0.3">
      <c r="A538" s="128" t="str">
        <f t="shared" si="57"/>
        <v/>
      </c>
      <c r="B538" s="14"/>
      <c r="C538" s="14"/>
      <c r="D538" s="14"/>
      <c r="E538" s="14"/>
      <c r="F538" s="166"/>
      <c r="G538" s="173"/>
      <c r="H538" s="14"/>
      <c r="I538" s="14"/>
      <c r="J538" s="14"/>
      <c r="K538" s="166"/>
      <c r="L538" s="175"/>
      <c r="M538" s="171"/>
      <c r="N538" s="92"/>
      <c r="O538" s="92"/>
      <c r="P538" s="92"/>
      <c r="Q538" s="172"/>
      <c r="R538" s="176" t="str">
        <f>IFERROR(IF(COUNTIF(M538:Q538,M538)+COUNTIF(M538:Q538,N538)+COUNTIF(M538:Q538,O538)+COUNTIF(M538:Q538,P538)+COUNTIF(M538:Q538,Q538)-COUNT(M538:Q538)&lt;&gt;0,"學生班級重複",IF(COUNT(M538:Q538)=1,VLOOKUP(M538,'附件一之1-開班數'!$A$7:$B$66,2,0),IF(COUNT(M538:Q538)=2,VLOOKUP(M538,'附件一之1-開班數'!$A$7:$B$66,2,0)&amp;"、"&amp;VLOOKUP(N538,'附件一之1-開班數'!$A$7:$B$66,2,0),IF(COUNT(M538:Q538)=3,VLOOKUP(M538,'附件一之1-開班數'!$A$7:$B$66,2,0)&amp;"、"&amp;VLOOKUP(N538,'附件一之1-開班數'!$A$7:$B$66,2,0)&amp;"、"&amp;VLOOKUP(O538,'附件一之1-開班數'!$A$7:$B$66,2,0),IF(COUNT(M538:Q538)=4,VLOOKUP(M538,'附件一之1-開班數'!$A$7:$B$66,2,0)&amp;"、"&amp;VLOOKUP(N538,'附件一之1-開班數'!$A$7:$B$66,2,0)&amp;"、"&amp;VLOOKUP(O538,'附件一之1-開班數'!$A$7:$B$66,2,0)&amp;"、"&amp;VLOOKUP(P538,'附件一之1-開班數'!$A$7:$B$66,2,0),IF(COUNT(M538:Q538)=5,VLOOKUP(M538,'附件一之1-開班數'!$A$7:$B$66,2,0)&amp;"、"&amp;VLOOKUP(N538,'附件一之1-開班數'!$A$7:$B$66,2,0)&amp;"、"&amp;VLOOKUP(O538,'附件一之1-開班數'!$A$7:$B$66,2,0)&amp;"、"&amp;VLOOKUP(P538,'附件一之1-開班數'!$A$7:$B$66,2,0)&amp;"、"&amp;VLOOKUP(Q538,'附件一之1-開班數'!$A$7:$B$66,2,0),IF(D538="","","學生無班級"))))))),"有班級不存在,或跳格輸入")</f>
        <v/>
      </c>
      <c r="S538" s="10">
        <f t="shared" si="58"/>
        <v>1</v>
      </c>
      <c r="T538" s="10">
        <f t="shared" si="59"/>
        <v>1</v>
      </c>
      <c r="U538" s="10">
        <f t="shared" si="60"/>
        <v>1</v>
      </c>
      <c r="V538" s="10">
        <f t="shared" si="61"/>
        <v>1</v>
      </c>
      <c r="W538" s="10">
        <f t="shared" si="62"/>
        <v>3</v>
      </c>
      <c r="X538" s="10">
        <f t="shared" si="63"/>
        <v>3</v>
      </c>
      <c r="Y538" s="10">
        <f>IF(M538="",0,IF(K538=1,VLOOKUP(M538,'附件一之1-開班數'!$A$7:$V$66,7,FALSE),0))</f>
        <v>0</v>
      </c>
      <c r="Z538" s="10">
        <f>IF(N538="",0,IF(K538=1,VLOOKUP(N538,'附件一之1-開班數'!$A$7:$V$66,7,FALSE),0))</f>
        <v>0</v>
      </c>
      <c r="AA538" s="10">
        <f>IF(O538="",0,IF(K538=1,VLOOKUP(O538,'附件一之1-開班數'!$A$7:$V$66,7,FALSE),0))</f>
        <v>0</v>
      </c>
      <c r="AB538" s="10">
        <f>IF(P538="",0,IF(K538=1,VLOOKUP(P538,'附件一之1-開班數'!$A$7:$V$66,7,FALSE),0))</f>
        <v>0</v>
      </c>
      <c r="AC538" s="10">
        <f>IF(Q538="",0,IF(K538=1,VLOOKUP(Q538,'附件一之1-開班數'!$A$7:$V$66,7,FALSE),0))</f>
        <v>0</v>
      </c>
    </row>
    <row r="539" spans="1:29" x14ac:dyDescent="0.3">
      <c r="A539" s="128" t="str">
        <f t="shared" si="57"/>
        <v/>
      </c>
      <c r="B539" s="14"/>
      <c r="C539" s="14"/>
      <c r="D539" s="14"/>
      <c r="E539" s="14"/>
      <c r="F539" s="166"/>
      <c r="G539" s="173"/>
      <c r="H539" s="14"/>
      <c r="I539" s="14"/>
      <c r="J539" s="14"/>
      <c r="K539" s="166"/>
      <c r="L539" s="175"/>
      <c r="M539" s="171"/>
      <c r="N539" s="92"/>
      <c r="O539" s="92"/>
      <c r="P539" s="92"/>
      <c r="Q539" s="172"/>
      <c r="R539" s="176" t="str">
        <f>IFERROR(IF(COUNTIF(M539:Q539,M539)+COUNTIF(M539:Q539,N539)+COUNTIF(M539:Q539,O539)+COUNTIF(M539:Q539,P539)+COUNTIF(M539:Q539,Q539)-COUNT(M539:Q539)&lt;&gt;0,"學生班級重複",IF(COUNT(M539:Q539)=1,VLOOKUP(M539,'附件一之1-開班數'!$A$7:$B$66,2,0),IF(COUNT(M539:Q539)=2,VLOOKUP(M539,'附件一之1-開班數'!$A$7:$B$66,2,0)&amp;"、"&amp;VLOOKUP(N539,'附件一之1-開班數'!$A$7:$B$66,2,0),IF(COUNT(M539:Q539)=3,VLOOKUP(M539,'附件一之1-開班數'!$A$7:$B$66,2,0)&amp;"、"&amp;VLOOKUP(N539,'附件一之1-開班數'!$A$7:$B$66,2,0)&amp;"、"&amp;VLOOKUP(O539,'附件一之1-開班數'!$A$7:$B$66,2,0),IF(COUNT(M539:Q539)=4,VLOOKUP(M539,'附件一之1-開班數'!$A$7:$B$66,2,0)&amp;"、"&amp;VLOOKUP(N539,'附件一之1-開班數'!$A$7:$B$66,2,0)&amp;"、"&amp;VLOOKUP(O539,'附件一之1-開班數'!$A$7:$B$66,2,0)&amp;"、"&amp;VLOOKUP(P539,'附件一之1-開班數'!$A$7:$B$66,2,0),IF(COUNT(M539:Q539)=5,VLOOKUP(M539,'附件一之1-開班數'!$A$7:$B$66,2,0)&amp;"、"&amp;VLOOKUP(N539,'附件一之1-開班數'!$A$7:$B$66,2,0)&amp;"、"&amp;VLOOKUP(O539,'附件一之1-開班數'!$A$7:$B$66,2,0)&amp;"、"&amp;VLOOKUP(P539,'附件一之1-開班數'!$A$7:$B$66,2,0)&amp;"、"&amp;VLOOKUP(Q539,'附件一之1-開班數'!$A$7:$B$66,2,0),IF(D539="","","學生無班級"))))))),"有班級不存在,或跳格輸入")</f>
        <v/>
      </c>
      <c r="S539" s="10">
        <f t="shared" si="58"/>
        <v>1</v>
      </c>
      <c r="T539" s="10">
        <f t="shared" si="59"/>
        <v>1</v>
      </c>
      <c r="U539" s="10">
        <f t="shared" si="60"/>
        <v>1</v>
      </c>
      <c r="V539" s="10">
        <f t="shared" si="61"/>
        <v>1</v>
      </c>
      <c r="W539" s="10">
        <f t="shared" si="62"/>
        <v>3</v>
      </c>
      <c r="X539" s="10">
        <f t="shared" si="63"/>
        <v>3</v>
      </c>
      <c r="Y539" s="10">
        <f>IF(M539="",0,IF(K539=1,VLOOKUP(M539,'附件一之1-開班數'!$A$7:$V$66,7,FALSE),0))</f>
        <v>0</v>
      </c>
      <c r="Z539" s="10">
        <f>IF(N539="",0,IF(K539=1,VLOOKUP(N539,'附件一之1-開班數'!$A$7:$V$66,7,FALSE),0))</f>
        <v>0</v>
      </c>
      <c r="AA539" s="10">
        <f>IF(O539="",0,IF(K539=1,VLOOKUP(O539,'附件一之1-開班數'!$A$7:$V$66,7,FALSE),0))</f>
        <v>0</v>
      </c>
      <c r="AB539" s="10">
        <f>IF(P539="",0,IF(K539=1,VLOOKUP(P539,'附件一之1-開班數'!$A$7:$V$66,7,FALSE),0))</f>
        <v>0</v>
      </c>
      <c r="AC539" s="10">
        <f>IF(Q539="",0,IF(K539=1,VLOOKUP(Q539,'附件一之1-開班數'!$A$7:$V$66,7,FALSE),0))</f>
        <v>0</v>
      </c>
    </row>
    <row r="540" spans="1:29" x14ac:dyDescent="0.3">
      <c r="A540" s="128" t="str">
        <f t="shared" si="57"/>
        <v/>
      </c>
      <c r="B540" s="14"/>
      <c r="C540" s="14"/>
      <c r="D540" s="14"/>
      <c r="E540" s="14"/>
      <c r="F540" s="166"/>
      <c r="G540" s="173"/>
      <c r="H540" s="14"/>
      <c r="I540" s="14"/>
      <c r="J540" s="14"/>
      <c r="K540" s="166"/>
      <c r="L540" s="175"/>
      <c r="M540" s="171"/>
      <c r="N540" s="92"/>
      <c r="O540" s="92"/>
      <c r="P540" s="92"/>
      <c r="Q540" s="172"/>
      <c r="R540" s="176" t="str">
        <f>IFERROR(IF(COUNTIF(M540:Q540,M540)+COUNTIF(M540:Q540,N540)+COUNTIF(M540:Q540,O540)+COUNTIF(M540:Q540,P540)+COUNTIF(M540:Q540,Q540)-COUNT(M540:Q540)&lt;&gt;0,"學生班級重複",IF(COUNT(M540:Q540)=1,VLOOKUP(M540,'附件一之1-開班數'!$A$7:$B$66,2,0),IF(COUNT(M540:Q540)=2,VLOOKUP(M540,'附件一之1-開班數'!$A$7:$B$66,2,0)&amp;"、"&amp;VLOOKUP(N540,'附件一之1-開班數'!$A$7:$B$66,2,0),IF(COUNT(M540:Q540)=3,VLOOKUP(M540,'附件一之1-開班數'!$A$7:$B$66,2,0)&amp;"、"&amp;VLOOKUP(N540,'附件一之1-開班數'!$A$7:$B$66,2,0)&amp;"、"&amp;VLOOKUP(O540,'附件一之1-開班數'!$A$7:$B$66,2,0),IF(COUNT(M540:Q540)=4,VLOOKUP(M540,'附件一之1-開班數'!$A$7:$B$66,2,0)&amp;"、"&amp;VLOOKUP(N540,'附件一之1-開班數'!$A$7:$B$66,2,0)&amp;"、"&amp;VLOOKUP(O540,'附件一之1-開班數'!$A$7:$B$66,2,0)&amp;"、"&amp;VLOOKUP(P540,'附件一之1-開班數'!$A$7:$B$66,2,0),IF(COUNT(M540:Q540)=5,VLOOKUP(M540,'附件一之1-開班數'!$A$7:$B$66,2,0)&amp;"、"&amp;VLOOKUP(N540,'附件一之1-開班數'!$A$7:$B$66,2,0)&amp;"、"&amp;VLOOKUP(O540,'附件一之1-開班數'!$A$7:$B$66,2,0)&amp;"、"&amp;VLOOKUP(P540,'附件一之1-開班數'!$A$7:$B$66,2,0)&amp;"、"&amp;VLOOKUP(Q540,'附件一之1-開班數'!$A$7:$B$66,2,0),IF(D540="","","學生無班級"))))))),"有班級不存在,或跳格輸入")</f>
        <v/>
      </c>
      <c r="S540" s="10">
        <f t="shared" si="58"/>
        <v>1</v>
      </c>
      <c r="T540" s="10">
        <f t="shared" si="59"/>
        <v>1</v>
      </c>
      <c r="U540" s="10">
        <f t="shared" si="60"/>
        <v>1</v>
      </c>
      <c r="V540" s="10">
        <f t="shared" si="61"/>
        <v>1</v>
      </c>
      <c r="W540" s="10">
        <f t="shared" si="62"/>
        <v>3</v>
      </c>
      <c r="X540" s="10">
        <f t="shared" si="63"/>
        <v>3</v>
      </c>
      <c r="Y540" s="10">
        <f>IF(M540="",0,IF(K540=1,VLOOKUP(M540,'附件一之1-開班數'!$A$7:$V$66,7,FALSE),0))</f>
        <v>0</v>
      </c>
      <c r="Z540" s="10">
        <f>IF(N540="",0,IF(K540=1,VLOOKUP(N540,'附件一之1-開班數'!$A$7:$V$66,7,FALSE),0))</f>
        <v>0</v>
      </c>
      <c r="AA540" s="10">
        <f>IF(O540="",0,IF(K540=1,VLOOKUP(O540,'附件一之1-開班數'!$A$7:$V$66,7,FALSE),0))</f>
        <v>0</v>
      </c>
      <c r="AB540" s="10">
        <f>IF(P540="",0,IF(K540=1,VLOOKUP(P540,'附件一之1-開班數'!$A$7:$V$66,7,FALSE),0))</f>
        <v>0</v>
      </c>
      <c r="AC540" s="10">
        <f>IF(Q540="",0,IF(K540=1,VLOOKUP(Q540,'附件一之1-開班數'!$A$7:$V$66,7,FALSE),0))</f>
        <v>0</v>
      </c>
    </row>
    <row r="541" spans="1:29" x14ac:dyDescent="0.3">
      <c r="A541" s="128" t="str">
        <f t="shared" si="57"/>
        <v/>
      </c>
      <c r="B541" s="14"/>
      <c r="C541" s="14"/>
      <c r="D541" s="14"/>
      <c r="E541" s="14"/>
      <c r="F541" s="166"/>
      <c r="G541" s="173"/>
      <c r="H541" s="14"/>
      <c r="I541" s="14"/>
      <c r="J541" s="14"/>
      <c r="K541" s="166"/>
      <c r="L541" s="175"/>
      <c r="M541" s="171"/>
      <c r="N541" s="92"/>
      <c r="O541" s="92"/>
      <c r="P541" s="92"/>
      <c r="Q541" s="172"/>
      <c r="R541" s="176" t="str">
        <f>IFERROR(IF(COUNTIF(M541:Q541,M541)+COUNTIF(M541:Q541,N541)+COUNTIF(M541:Q541,O541)+COUNTIF(M541:Q541,P541)+COUNTIF(M541:Q541,Q541)-COUNT(M541:Q541)&lt;&gt;0,"學生班級重複",IF(COUNT(M541:Q541)=1,VLOOKUP(M541,'附件一之1-開班數'!$A$7:$B$66,2,0),IF(COUNT(M541:Q541)=2,VLOOKUP(M541,'附件一之1-開班數'!$A$7:$B$66,2,0)&amp;"、"&amp;VLOOKUP(N541,'附件一之1-開班數'!$A$7:$B$66,2,0),IF(COUNT(M541:Q541)=3,VLOOKUP(M541,'附件一之1-開班數'!$A$7:$B$66,2,0)&amp;"、"&amp;VLOOKUP(N541,'附件一之1-開班數'!$A$7:$B$66,2,0)&amp;"、"&amp;VLOOKUP(O541,'附件一之1-開班數'!$A$7:$B$66,2,0),IF(COUNT(M541:Q541)=4,VLOOKUP(M541,'附件一之1-開班數'!$A$7:$B$66,2,0)&amp;"、"&amp;VLOOKUP(N541,'附件一之1-開班數'!$A$7:$B$66,2,0)&amp;"、"&amp;VLOOKUP(O541,'附件一之1-開班數'!$A$7:$B$66,2,0)&amp;"、"&amp;VLOOKUP(P541,'附件一之1-開班數'!$A$7:$B$66,2,0),IF(COUNT(M541:Q541)=5,VLOOKUP(M541,'附件一之1-開班數'!$A$7:$B$66,2,0)&amp;"、"&amp;VLOOKUP(N541,'附件一之1-開班數'!$A$7:$B$66,2,0)&amp;"、"&amp;VLOOKUP(O541,'附件一之1-開班數'!$A$7:$B$66,2,0)&amp;"、"&amp;VLOOKUP(P541,'附件一之1-開班數'!$A$7:$B$66,2,0)&amp;"、"&amp;VLOOKUP(Q541,'附件一之1-開班數'!$A$7:$B$66,2,0),IF(D541="","","學生無班級"))))))),"有班級不存在,或跳格輸入")</f>
        <v/>
      </c>
      <c r="S541" s="10">
        <f t="shared" si="58"/>
        <v>1</v>
      </c>
      <c r="T541" s="10">
        <f t="shared" si="59"/>
        <v>1</v>
      </c>
      <c r="U541" s="10">
        <f t="shared" si="60"/>
        <v>1</v>
      </c>
      <c r="V541" s="10">
        <f t="shared" si="61"/>
        <v>1</v>
      </c>
      <c r="W541" s="10">
        <f t="shared" si="62"/>
        <v>3</v>
      </c>
      <c r="X541" s="10">
        <f t="shared" si="63"/>
        <v>3</v>
      </c>
      <c r="Y541" s="10">
        <f>IF(M541="",0,IF(K541=1,VLOOKUP(M541,'附件一之1-開班數'!$A$7:$V$66,7,FALSE),0))</f>
        <v>0</v>
      </c>
      <c r="Z541" s="10">
        <f>IF(N541="",0,IF(K541=1,VLOOKUP(N541,'附件一之1-開班數'!$A$7:$V$66,7,FALSE),0))</f>
        <v>0</v>
      </c>
      <c r="AA541" s="10">
        <f>IF(O541="",0,IF(K541=1,VLOOKUP(O541,'附件一之1-開班數'!$A$7:$V$66,7,FALSE),0))</f>
        <v>0</v>
      </c>
      <c r="AB541" s="10">
        <f>IF(P541="",0,IF(K541=1,VLOOKUP(P541,'附件一之1-開班數'!$A$7:$V$66,7,FALSE),0))</f>
        <v>0</v>
      </c>
      <c r="AC541" s="10">
        <f>IF(Q541="",0,IF(K541=1,VLOOKUP(Q541,'附件一之1-開班數'!$A$7:$V$66,7,FALSE),0))</f>
        <v>0</v>
      </c>
    </row>
    <row r="542" spans="1:29" x14ac:dyDescent="0.3">
      <c r="A542" s="128" t="str">
        <f t="shared" si="57"/>
        <v/>
      </c>
      <c r="B542" s="14"/>
      <c r="C542" s="14"/>
      <c r="D542" s="14"/>
      <c r="E542" s="14"/>
      <c r="F542" s="166"/>
      <c r="G542" s="173"/>
      <c r="H542" s="14"/>
      <c r="I542" s="14"/>
      <c r="J542" s="14"/>
      <c r="K542" s="166"/>
      <c r="L542" s="175"/>
      <c r="M542" s="171"/>
      <c r="N542" s="92"/>
      <c r="O542" s="92"/>
      <c r="P542" s="92"/>
      <c r="Q542" s="172"/>
      <c r="R542" s="176" t="str">
        <f>IFERROR(IF(COUNTIF(M542:Q542,M542)+COUNTIF(M542:Q542,N542)+COUNTIF(M542:Q542,O542)+COUNTIF(M542:Q542,P542)+COUNTIF(M542:Q542,Q542)-COUNT(M542:Q542)&lt;&gt;0,"學生班級重複",IF(COUNT(M542:Q542)=1,VLOOKUP(M542,'附件一之1-開班數'!$A$7:$B$66,2,0),IF(COUNT(M542:Q542)=2,VLOOKUP(M542,'附件一之1-開班數'!$A$7:$B$66,2,0)&amp;"、"&amp;VLOOKUP(N542,'附件一之1-開班數'!$A$7:$B$66,2,0),IF(COUNT(M542:Q542)=3,VLOOKUP(M542,'附件一之1-開班數'!$A$7:$B$66,2,0)&amp;"、"&amp;VLOOKUP(N542,'附件一之1-開班數'!$A$7:$B$66,2,0)&amp;"、"&amp;VLOOKUP(O542,'附件一之1-開班數'!$A$7:$B$66,2,0),IF(COUNT(M542:Q542)=4,VLOOKUP(M542,'附件一之1-開班數'!$A$7:$B$66,2,0)&amp;"、"&amp;VLOOKUP(N542,'附件一之1-開班數'!$A$7:$B$66,2,0)&amp;"、"&amp;VLOOKUP(O542,'附件一之1-開班數'!$A$7:$B$66,2,0)&amp;"、"&amp;VLOOKUP(P542,'附件一之1-開班數'!$A$7:$B$66,2,0),IF(COUNT(M542:Q542)=5,VLOOKUP(M542,'附件一之1-開班數'!$A$7:$B$66,2,0)&amp;"、"&amp;VLOOKUP(N542,'附件一之1-開班數'!$A$7:$B$66,2,0)&amp;"、"&amp;VLOOKUP(O542,'附件一之1-開班數'!$A$7:$B$66,2,0)&amp;"、"&amp;VLOOKUP(P542,'附件一之1-開班數'!$A$7:$B$66,2,0)&amp;"、"&amp;VLOOKUP(Q542,'附件一之1-開班數'!$A$7:$B$66,2,0),IF(D542="","","學生無班級"))))))),"有班級不存在,或跳格輸入")</f>
        <v/>
      </c>
      <c r="S542" s="10">
        <f t="shared" si="58"/>
        <v>1</v>
      </c>
      <c r="T542" s="10">
        <f t="shared" si="59"/>
        <v>1</v>
      </c>
      <c r="U542" s="10">
        <f t="shared" si="60"/>
        <v>1</v>
      </c>
      <c r="V542" s="10">
        <f t="shared" si="61"/>
        <v>1</v>
      </c>
      <c r="W542" s="10">
        <f t="shared" si="62"/>
        <v>3</v>
      </c>
      <c r="X542" s="10">
        <f t="shared" si="63"/>
        <v>3</v>
      </c>
      <c r="Y542" s="10">
        <f>IF(M542="",0,IF(K542=1,VLOOKUP(M542,'附件一之1-開班數'!$A$7:$V$66,7,FALSE),0))</f>
        <v>0</v>
      </c>
      <c r="Z542" s="10">
        <f>IF(N542="",0,IF(K542=1,VLOOKUP(N542,'附件一之1-開班數'!$A$7:$V$66,7,FALSE),0))</f>
        <v>0</v>
      </c>
      <c r="AA542" s="10">
        <f>IF(O542="",0,IF(K542=1,VLOOKUP(O542,'附件一之1-開班數'!$A$7:$V$66,7,FALSE),0))</f>
        <v>0</v>
      </c>
      <c r="AB542" s="10">
        <f>IF(P542="",0,IF(K542=1,VLOOKUP(P542,'附件一之1-開班數'!$A$7:$V$66,7,FALSE),0))</f>
        <v>0</v>
      </c>
      <c r="AC542" s="10">
        <f>IF(Q542="",0,IF(K542=1,VLOOKUP(Q542,'附件一之1-開班數'!$A$7:$V$66,7,FALSE),0))</f>
        <v>0</v>
      </c>
    </row>
    <row r="543" spans="1:29" x14ac:dyDescent="0.3">
      <c r="A543" s="128" t="str">
        <f t="shared" si="57"/>
        <v/>
      </c>
      <c r="B543" s="14"/>
      <c r="C543" s="14"/>
      <c r="D543" s="14"/>
      <c r="E543" s="14"/>
      <c r="F543" s="166"/>
      <c r="G543" s="173"/>
      <c r="H543" s="14"/>
      <c r="I543" s="14"/>
      <c r="J543" s="14"/>
      <c r="K543" s="166"/>
      <c r="L543" s="175"/>
      <c r="M543" s="171"/>
      <c r="N543" s="92"/>
      <c r="O543" s="92"/>
      <c r="P543" s="92"/>
      <c r="Q543" s="172"/>
      <c r="R543" s="176" t="str">
        <f>IFERROR(IF(COUNTIF(M543:Q543,M543)+COUNTIF(M543:Q543,N543)+COUNTIF(M543:Q543,O543)+COUNTIF(M543:Q543,P543)+COUNTIF(M543:Q543,Q543)-COUNT(M543:Q543)&lt;&gt;0,"學生班級重複",IF(COUNT(M543:Q543)=1,VLOOKUP(M543,'附件一之1-開班數'!$A$7:$B$66,2,0),IF(COUNT(M543:Q543)=2,VLOOKUP(M543,'附件一之1-開班數'!$A$7:$B$66,2,0)&amp;"、"&amp;VLOOKUP(N543,'附件一之1-開班數'!$A$7:$B$66,2,0),IF(COUNT(M543:Q543)=3,VLOOKUP(M543,'附件一之1-開班數'!$A$7:$B$66,2,0)&amp;"、"&amp;VLOOKUP(N543,'附件一之1-開班數'!$A$7:$B$66,2,0)&amp;"、"&amp;VLOOKUP(O543,'附件一之1-開班數'!$A$7:$B$66,2,0),IF(COUNT(M543:Q543)=4,VLOOKUP(M543,'附件一之1-開班數'!$A$7:$B$66,2,0)&amp;"、"&amp;VLOOKUP(N543,'附件一之1-開班數'!$A$7:$B$66,2,0)&amp;"、"&amp;VLOOKUP(O543,'附件一之1-開班數'!$A$7:$B$66,2,0)&amp;"、"&amp;VLOOKUP(P543,'附件一之1-開班數'!$A$7:$B$66,2,0),IF(COUNT(M543:Q543)=5,VLOOKUP(M543,'附件一之1-開班數'!$A$7:$B$66,2,0)&amp;"、"&amp;VLOOKUP(N543,'附件一之1-開班數'!$A$7:$B$66,2,0)&amp;"、"&amp;VLOOKUP(O543,'附件一之1-開班數'!$A$7:$B$66,2,0)&amp;"、"&amp;VLOOKUP(P543,'附件一之1-開班數'!$A$7:$B$66,2,0)&amp;"、"&amp;VLOOKUP(Q543,'附件一之1-開班數'!$A$7:$B$66,2,0),IF(D543="","","學生無班級"))))))),"有班級不存在,或跳格輸入")</f>
        <v/>
      </c>
      <c r="S543" s="10">
        <f t="shared" si="58"/>
        <v>1</v>
      </c>
      <c r="T543" s="10">
        <f t="shared" si="59"/>
        <v>1</v>
      </c>
      <c r="U543" s="10">
        <f t="shared" si="60"/>
        <v>1</v>
      </c>
      <c r="V543" s="10">
        <f t="shared" si="61"/>
        <v>1</v>
      </c>
      <c r="W543" s="10">
        <f t="shared" si="62"/>
        <v>3</v>
      </c>
      <c r="X543" s="10">
        <f t="shared" si="63"/>
        <v>3</v>
      </c>
      <c r="Y543" s="10">
        <f>IF(M543="",0,IF(K543=1,VLOOKUP(M543,'附件一之1-開班數'!$A$7:$V$66,7,FALSE),0))</f>
        <v>0</v>
      </c>
      <c r="Z543" s="10">
        <f>IF(N543="",0,IF(K543=1,VLOOKUP(N543,'附件一之1-開班數'!$A$7:$V$66,7,FALSE),0))</f>
        <v>0</v>
      </c>
      <c r="AA543" s="10">
        <f>IF(O543="",0,IF(K543=1,VLOOKUP(O543,'附件一之1-開班數'!$A$7:$V$66,7,FALSE),0))</f>
        <v>0</v>
      </c>
      <c r="AB543" s="10">
        <f>IF(P543="",0,IF(K543=1,VLOOKUP(P543,'附件一之1-開班數'!$A$7:$V$66,7,FALSE),0))</f>
        <v>0</v>
      </c>
      <c r="AC543" s="10">
        <f>IF(Q543="",0,IF(K543=1,VLOOKUP(Q543,'附件一之1-開班數'!$A$7:$V$66,7,FALSE),0))</f>
        <v>0</v>
      </c>
    </row>
    <row r="544" spans="1:29" x14ac:dyDescent="0.3">
      <c r="A544" s="128" t="str">
        <f t="shared" si="57"/>
        <v/>
      </c>
      <c r="B544" s="14"/>
      <c r="C544" s="14"/>
      <c r="D544" s="14"/>
      <c r="E544" s="14"/>
      <c r="F544" s="166"/>
      <c r="G544" s="173"/>
      <c r="H544" s="14"/>
      <c r="I544" s="14"/>
      <c r="J544" s="14"/>
      <c r="K544" s="166"/>
      <c r="L544" s="175"/>
      <c r="M544" s="171"/>
      <c r="N544" s="92"/>
      <c r="O544" s="92"/>
      <c r="P544" s="92"/>
      <c r="Q544" s="172"/>
      <c r="R544" s="176" t="str">
        <f>IFERROR(IF(COUNTIF(M544:Q544,M544)+COUNTIF(M544:Q544,N544)+COUNTIF(M544:Q544,O544)+COUNTIF(M544:Q544,P544)+COUNTIF(M544:Q544,Q544)-COUNT(M544:Q544)&lt;&gt;0,"學生班級重複",IF(COUNT(M544:Q544)=1,VLOOKUP(M544,'附件一之1-開班數'!$A$7:$B$66,2,0),IF(COUNT(M544:Q544)=2,VLOOKUP(M544,'附件一之1-開班數'!$A$7:$B$66,2,0)&amp;"、"&amp;VLOOKUP(N544,'附件一之1-開班數'!$A$7:$B$66,2,0),IF(COUNT(M544:Q544)=3,VLOOKUP(M544,'附件一之1-開班數'!$A$7:$B$66,2,0)&amp;"、"&amp;VLOOKUP(N544,'附件一之1-開班數'!$A$7:$B$66,2,0)&amp;"、"&amp;VLOOKUP(O544,'附件一之1-開班數'!$A$7:$B$66,2,0),IF(COUNT(M544:Q544)=4,VLOOKUP(M544,'附件一之1-開班數'!$A$7:$B$66,2,0)&amp;"、"&amp;VLOOKUP(N544,'附件一之1-開班數'!$A$7:$B$66,2,0)&amp;"、"&amp;VLOOKUP(O544,'附件一之1-開班數'!$A$7:$B$66,2,0)&amp;"、"&amp;VLOOKUP(P544,'附件一之1-開班數'!$A$7:$B$66,2,0),IF(COUNT(M544:Q544)=5,VLOOKUP(M544,'附件一之1-開班數'!$A$7:$B$66,2,0)&amp;"、"&amp;VLOOKUP(N544,'附件一之1-開班數'!$A$7:$B$66,2,0)&amp;"、"&amp;VLOOKUP(O544,'附件一之1-開班數'!$A$7:$B$66,2,0)&amp;"、"&amp;VLOOKUP(P544,'附件一之1-開班數'!$A$7:$B$66,2,0)&amp;"、"&amp;VLOOKUP(Q544,'附件一之1-開班數'!$A$7:$B$66,2,0),IF(D544="","","學生無班級"))))))),"有班級不存在,或跳格輸入")</f>
        <v/>
      </c>
      <c r="S544" s="10">
        <f t="shared" si="58"/>
        <v>1</v>
      </c>
      <c r="T544" s="10">
        <f t="shared" si="59"/>
        <v>1</v>
      </c>
      <c r="U544" s="10">
        <f t="shared" si="60"/>
        <v>1</v>
      </c>
      <c r="V544" s="10">
        <f t="shared" si="61"/>
        <v>1</v>
      </c>
      <c r="W544" s="10">
        <f t="shared" si="62"/>
        <v>3</v>
      </c>
      <c r="X544" s="10">
        <f t="shared" si="63"/>
        <v>3</v>
      </c>
      <c r="Y544" s="10">
        <f>IF(M544="",0,IF(K544=1,VLOOKUP(M544,'附件一之1-開班數'!$A$7:$V$66,7,FALSE),0))</f>
        <v>0</v>
      </c>
      <c r="Z544" s="10">
        <f>IF(N544="",0,IF(K544=1,VLOOKUP(N544,'附件一之1-開班數'!$A$7:$V$66,7,FALSE),0))</f>
        <v>0</v>
      </c>
      <c r="AA544" s="10">
        <f>IF(O544="",0,IF(K544=1,VLOOKUP(O544,'附件一之1-開班數'!$A$7:$V$66,7,FALSE),0))</f>
        <v>0</v>
      </c>
      <c r="AB544" s="10">
        <f>IF(P544="",0,IF(K544=1,VLOOKUP(P544,'附件一之1-開班數'!$A$7:$V$66,7,FALSE),0))</f>
        <v>0</v>
      </c>
      <c r="AC544" s="10">
        <f>IF(Q544="",0,IF(K544=1,VLOOKUP(Q544,'附件一之1-開班數'!$A$7:$V$66,7,FALSE),0))</f>
        <v>0</v>
      </c>
    </row>
    <row r="545" spans="1:29" x14ac:dyDescent="0.3">
      <c r="A545" s="128" t="str">
        <f t="shared" si="57"/>
        <v/>
      </c>
      <c r="B545" s="14"/>
      <c r="C545" s="14"/>
      <c r="D545" s="14"/>
      <c r="E545" s="14"/>
      <c r="F545" s="166"/>
      <c r="G545" s="173"/>
      <c r="H545" s="14"/>
      <c r="I545" s="14"/>
      <c r="J545" s="14"/>
      <c r="K545" s="166"/>
      <c r="L545" s="175"/>
      <c r="M545" s="171"/>
      <c r="N545" s="92"/>
      <c r="O545" s="92"/>
      <c r="P545" s="92"/>
      <c r="Q545" s="172"/>
      <c r="R545" s="176" t="str">
        <f>IFERROR(IF(COUNTIF(M545:Q545,M545)+COUNTIF(M545:Q545,N545)+COUNTIF(M545:Q545,O545)+COUNTIF(M545:Q545,P545)+COUNTIF(M545:Q545,Q545)-COUNT(M545:Q545)&lt;&gt;0,"學生班級重複",IF(COUNT(M545:Q545)=1,VLOOKUP(M545,'附件一之1-開班數'!$A$7:$B$66,2,0),IF(COUNT(M545:Q545)=2,VLOOKUP(M545,'附件一之1-開班數'!$A$7:$B$66,2,0)&amp;"、"&amp;VLOOKUP(N545,'附件一之1-開班數'!$A$7:$B$66,2,0),IF(COUNT(M545:Q545)=3,VLOOKUP(M545,'附件一之1-開班數'!$A$7:$B$66,2,0)&amp;"、"&amp;VLOOKUP(N545,'附件一之1-開班數'!$A$7:$B$66,2,0)&amp;"、"&amp;VLOOKUP(O545,'附件一之1-開班數'!$A$7:$B$66,2,0),IF(COUNT(M545:Q545)=4,VLOOKUP(M545,'附件一之1-開班數'!$A$7:$B$66,2,0)&amp;"、"&amp;VLOOKUP(N545,'附件一之1-開班數'!$A$7:$B$66,2,0)&amp;"、"&amp;VLOOKUP(O545,'附件一之1-開班數'!$A$7:$B$66,2,0)&amp;"、"&amp;VLOOKUP(P545,'附件一之1-開班數'!$A$7:$B$66,2,0),IF(COUNT(M545:Q545)=5,VLOOKUP(M545,'附件一之1-開班數'!$A$7:$B$66,2,0)&amp;"、"&amp;VLOOKUP(N545,'附件一之1-開班數'!$A$7:$B$66,2,0)&amp;"、"&amp;VLOOKUP(O545,'附件一之1-開班數'!$A$7:$B$66,2,0)&amp;"、"&amp;VLOOKUP(P545,'附件一之1-開班數'!$A$7:$B$66,2,0)&amp;"、"&amp;VLOOKUP(Q545,'附件一之1-開班數'!$A$7:$B$66,2,0),IF(D545="","","學生無班級"))))))),"有班級不存在,或跳格輸入")</f>
        <v/>
      </c>
      <c r="S545" s="10">
        <f t="shared" si="58"/>
        <v>1</v>
      </c>
      <c r="T545" s="10">
        <f t="shared" si="59"/>
        <v>1</v>
      </c>
      <c r="U545" s="10">
        <f t="shared" si="60"/>
        <v>1</v>
      </c>
      <c r="V545" s="10">
        <f t="shared" si="61"/>
        <v>1</v>
      </c>
      <c r="W545" s="10">
        <f t="shared" si="62"/>
        <v>3</v>
      </c>
      <c r="X545" s="10">
        <f t="shared" si="63"/>
        <v>3</v>
      </c>
      <c r="Y545" s="10">
        <f>IF(M545="",0,IF(K545=1,VLOOKUP(M545,'附件一之1-開班數'!$A$7:$V$66,7,FALSE),0))</f>
        <v>0</v>
      </c>
      <c r="Z545" s="10">
        <f>IF(N545="",0,IF(K545=1,VLOOKUP(N545,'附件一之1-開班數'!$A$7:$V$66,7,FALSE),0))</f>
        <v>0</v>
      </c>
      <c r="AA545" s="10">
        <f>IF(O545="",0,IF(K545=1,VLOOKUP(O545,'附件一之1-開班數'!$A$7:$V$66,7,FALSE),0))</f>
        <v>0</v>
      </c>
      <c r="AB545" s="10">
        <f>IF(P545="",0,IF(K545=1,VLOOKUP(P545,'附件一之1-開班數'!$A$7:$V$66,7,FALSE),0))</f>
        <v>0</v>
      </c>
      <c r="AC545" s="10">
        <f>IF(Q545="",0,IF(K545=1,VLOOKUP(Q545,'附件一之1-開班數'!$A$7:$V$66,7,FALSE),0))</f>
        <v>0</v>
      </c>
    </row>
    <row r="546" spans="1:29" x14ac:dyDescent="0.3">
      <c r="A546" s="128" t="str">
        <f t="shared" si="57"/>
        <v/>
      </c>
      <c r="B546" s="14"/>
      <c r="C546" s="14"/>
      <c r="D546" s="14"/>
      <c r="E546" s="14"/>
      <c r="F546" s="166"/>
      <c r="G546" s="173"/>
      <c r="H546" s="14"/>
      <c r="I546" s="14"/>
      <c r="J546" s="14"/>
      <c r="K546" s="166"/>
      <c r="L546" s="175"/>
      <c r="M546" s="171"/>
      <c r="N546" s="92"/>
      <c r="O546" s="92"/>
      <c r="P546" s="92"/>
      <c r="Q546" s="172"/>
      <c r="R546" s="176" t="str">
        <f>IFERROR(IF(COUNTIF(M546:Q546,M546)+COUNTIF(M546:Q546,N546)+COUNTIF(M546:Q546,O546)+COUNTIF(M546:Q546,P546)+COUNTIF(M546:Q546,Q546)-COUNT(M546:Q546)&lt;&gt;0,"學生班級重複",IF(COUNT(M546:Q546)=1,VLOOKUP(M546,'附件一之1-開班數'!$A$7:$B$66,2,0),IF(COUNT(M546:Q546)=2,VLOOKUP(M546,'附件一之1-開班數'!$A$7:$B$66,2,0)&amp;"、"&amp;VLOOKUP(N546,'附件一之1-開班數'!$A$7:$B$66,2,0),IF(COUNT(M546:Q546)=3,VLOOKUP(M546,'附件一之1-開班數'!$A$7:$B$66,2,0)&amp;"、"&amp;VLOOKUP(N546,'附件一之1-開班數'!$A$7:$B$66,2,0)&amp;"、"&amp;VLOOKUP(O546,'附件一之1-開班數'!$A$7:$B$66,2,0),IF(COUNT(M546:Q546)=4,VLOOKUP(M546,'附件一之1-開班數'!$A$7:$B$66,2,0)&amp;"、"&amp;VLOOKUP(N546,'附件一之1-開班數'!$A$7:$B$66,2,0)&amp;"、"&amp;VLOOKUP(O546,'附件一之1-開班數'!$A$7:$B$66,2,0)&amp;"、"&amp;VLOOKUP(P546,'附件一之1-開班數'!$A$7:$B$66,2,0),IF(COUNT(M546:Q546)=5,VLOOKUP(M546,'附件一之1-開班數'!$A$7:$B$66,2,0)&amp;"、"&amp;VLOOKUP(N546,'附件一之1-開班數'!$A$7:$B$66,2,0)&amp;"、"&amp;VLOOKUP(O546,'附件一之1-開班數'!$A$7:$B$66,2,0)&amp;"、"&amp;VLOOKUP(P546,'附件一之1-開班數'!$A$7:$B$66,2,0)&amp;"、"&amp;VLOOKUP(Q546,'附件一之1-開班數'!$A$7:$B$66,2,0),IF(D546="","","學生無班級"))))))),"有班級不存在,或跳格輸入")</f>
        <v/>
      </c>
      <c r="S546" s="10">
        <f t="shared" si="58"/>
        <v>1</v>
      </c>
      <c r="T546" s="10">
        <f t="shared" si="59"/>
        <v>1</v>
      </c>
      <c r="U546" s="10">
        <f t="shared" si="60"/>
        <v>1</v>
      </c>
      <c r="V546" s="10">
        <f t="shared" si="61"/>
        <v>1</v>
      </c>
      <c r="W546" s="10">
        <f t="shared" si="62"/>
        <v>3</v>
      </c>
      <c r="X546" s="10">
        <f t="shared" si="63"/>
        <v>3</v>
      </c>
      <c r="Y546" s="10">
        <f>IF(M546="",0,IF(K546=1,VLOOKUP(M546,'附件一之1-開班數'!$A$7:$V$66,7,FALSE),0))</f>
        <v>0</v>
      </c>
      <c r="Z546" s="10">
        <f>IF(N546="",0,IF(K546=1,VLOOKUP(N546,'附件一之1-開班數'!$A$7:$V$66,7,FALSE),0))</f>
        <v>0</v>
      </c>
      <c r="AA546" s="10">
        <f>IF(O546="",0,IF(K546=1,VLOOKUP(O546,'附件一之1-開班數'!$A$7:$V$66,7,FALSE),0))</f>
        <v>0</v>
      </c>
      <c r="AB546" s="10">
        <f>IF(P546="",0,IF(K546=1,VLOOKUP(P546,'附件一之1-開班數'!$A$7:$V$66,7,FALSE),0))</f>
        <v>0</v>
      </c>
      <c r="AC546" s="10">
        <f>IF(Q546="",0,IF(K546=1,VLOOKUP(Q546,'附件一之1-開班數'!$A$7:$V$66,7,FALSE),0))</f>
        <v>0</v>
      </c>
    </row>
    <row r="547" spans="1:29" x14ac:dyDescent="0.3">
      <c r="A547" s="128" t="str">
        <f t="shared" si="57"/>
        <v/>
      </c>
      <c r="B547" s="14"/>
      <c r="C547" s="14"/>
      <c r="D547" s="14"/>
      <c r="E547" s="14"/>
      <c r="F547" s="166"/>
      <c r="G547" s="173"/>
      <c r="H547" s="14"/>
      <c r="I547" s="14"/>
      <c r="J547" s="14"/>
      <c r="K547" s="166"/>
      <c r="L547" s="175"/>
      <c r="M547" s="171"/>
      <c r="N547" s="92"/>
      <c r="O547" s="92"/>
      <c r="P547" s="92"/>
      <c r="Q547" s="172"/>
      <c r="R547" s="176" t="str">
        <f>IFERROR(IF(COUNTIF(M547:Q547,M547)+COUNTIF(M547:Q547,N547)+COUNTIF(M547:Q547,O547)+COUNTIF(M547:Q547,P547)+COUNTIF(M547:Q547,Q547)-COUNT(M547:Q547)&lt;&gt;0,"學生班級重複",IF(COUNT(M547:Q547)=1,VLOOKUP(M547,'附件一之1-開班數'!$A$7:$B$66,2,0),IF(COUNT(M547:Q547)=2,VLOOKUP(M547,'附件一之1-開班數'!$A$7:$B$66,2,0)&amp;"、"&amp;VLOOKUP(N547,'附件一之1-開班數'!$A$7:$B$66,2,0),IF(COUNT(M547:Q547)=3,VLOOKUP(M547,'附件一之1-開班數'!$A$7:$B$66,2,0)&amp;"、"&amp;VLOOKUP(N547,'附件一之1-開班數'!$A$7:$B$66,2,0)&amp;"、"&amp;VLOOKUP(O547,'附件一之1-開班數'!$A$7:$B$66,2,0),IF(COUNT(M547:Q547)=4,VLOOKUP(M547,'附件一之1-開班數'!$A$7:$B$66,2,0)&amp;"、"&amp;VLOOKUP(N547,'附件一之1-開班數'!$A$7:$B$66,2,0)&amp;"、"&amp;VLOOKUP(O547,'附件一之1-開班數'!$A$7:$B$66,2,0)&amp;"、"&amp;VLOOKUP(P547,'附件一之1-開班數'!$A$7:$B$66,2,0),IF(COUNT(M547:Q547)=5,VLOOKUP(M547,'附件一之1-開班數'!$A$7:$B$66,2,0)&amp;"、"&amp;VLOOKUP(N547,'附件一之1-開班數'!$A$7:$B$66,2,0)&amp;"、"&amp;VLOOKUP(O547,'附件一之1-開班數'!$A$7:$B$66,2,0)&amp;"、"&amp;VLOOKUP(P547,'附件一之1-開班數'!$A$7:$B$66,2,0)&amp;"、"&amp;VLOOKUP(Q547,'附件一之1-開班數'!$A$7:$B$66,2,0),IF(D547="","","學生無班級"))))))),"有班級不存在,或跳格輸入")</f>
        <v/>
      </c>
      <c r="S547" s="10">
        <f t="shared" si="58"/>
        <v>1</v>
      </c>
      <c r="T547" s="10">
        <f t="shared" si="59"/>
        <v>1</v>
      </c>
      <c r="U547" s="10">
        <f t="shared" si="60"/>
        <v>1</v>
      </c>
      <c r="V547" s="10">
        <f t="shared" si="61"/>
        <v>1</v>
      </c>
      <c r="W547" s="10">
        <f t="shared" si="62"/>
        <v>3</v>
      </c>
      <c r="X547" s="10">
        <f t="shared" si="63"/>
        <v>3</v>
      </c>
      <c r="Y547" s="10">
        <f>IF(M547="",0,IF(K547=1,VLOOKUP(M547,'附件一之1-開班數'!$A$7:$V$66,7,FALSE),0))</f>
        <v>0</v>
      </c>
      <c r="Z547" s="10">
        <f>IF(N547="",0,IF(K547=1,VLOOKUP(N547,'附件一之1-開班數'!$A$7:$V$66,7,FALSE),0))</f>
        <v>0</v>
      </c>
      <c r="AA547" s="10">
        <f>IF(O547="",0,IF(K547=1,VLOOKUP(O547,'附件一之1-開班數'!$A$7:$V$66,7,FALSE),0))</f>
        <v>0</v>
      </c>
      <c r="AB547" s="10">
        <f>IF(P547="",0,IF(K547=1,VLOOKUP(P547,'附件一之1-開班數'!$A$7:$V$66,7,FALSE),0))</f>
        <v>0</v>
      </c>
      <c r="AC547" s="10">
        <f>IF(Q547="",0,IF(K547=1,VLOOKUP(Q547,'附件一之1-開班數'!$A$7:$V$66,7,FALSE),0))</f>
        <v>0</v>
      </c>
    </row>
    <row r="548" spans="1:29" x14ac:dyDescent="0.3">
      <c r="A548" s="128" t="str">
        <f t="shared" si="57"/>
        <v/>
      </c>
      <c r="B548" s="14"/>
      <c r="C548" s="14"/>
      <c r="D548" s="14"/>
      <c r="E548" s="14"/>
      <c r="F548" s="166"/>
      <c r="G548" s="173"/>
      <c r="H548" s="14"/>
      <c r="I548" s="14"/>
      <c r="J548" s="14"/>
      <c r="K548" s="166"/>
      <c r="L548" s="175"/>
      <c r="M548" s="171"/>
      <c r="N548" s="92"/>
      <c r="O548" s="92"/>
      <c r="P548" s="92"/>
      <c r="Q548" s="172"/>
      <c r="R548" s="176" t="str">
        <f>IFERROR(IF(COUNTIF(M548:Q548,M548)+COUNTIF(M548:Q548,N548)+COUNTIF(M548:Q548,O548)+COUNTIF(M548:Q548,P548)+COUNTIF(M548:Q548,Q548)-COUNT(M548:Q548)&lt;&gt;0,"學生班級重複",IF(COUNT(M548:Q548)=1,VLOOKUP(M548,'附件一之1-開班數'!$A$7:$B$66,2,0),IF(COUNT(M548:Q548)=2,VLOOKUP(M548,'附件一之1-開班數'!$A$7:$B$66,2,0)&amp;"、"&amp;VLOOKUP(N548,'附件一之1-開班數'!$A$7:$B$66,2,0),IF(COUNT(M548:Q548)=3,VLOOKUP(M548,'附件一之1-開班數'!$A$7:$B$66,2,0)&amp;"、"&amp;VLOOKUP(N548,'附件一之1-開班數'!$A$7:$B$66,2,0)&amp;"、"&amp;VLOOKUP(O548,'附件一之1-開班數'!$A$7:$B$66,2,0),IF(COUNT(M548:Q548)=4,VLOOKUP(M548,'附件一之1-開班數'!$A$7:$B$66,2,0)&amp;"、"&amp;VLOOKUP(N548,'附件一之1-開班數'!$A$7:$B$66,2,0)&amp;"、"&amp;VLOOKUP(O548,'附件一之1-開班數'!$A$7:$B$66,2,0)&amp;"、"&amp;VLOOKUP(P548,'附件一之1-開班數'!$A$7:$B$66,2,0),IF(COUNT(M548:Q548)=5,VLOOKUP(M548,'附件一之1-開班數'!$A$7:$B$66,2,0)&amp;"、"&amp;VLOOKUP(N548,'附件一之1-開班數'!$A$7:$B$66,2,0)&amp;"、"&amp;VLOOKUP(O548,'附件一之1-開班數'!$A$7:$B$66,2,0)&amp;"、"&amp;VLOOKUP(P548,'附件一之1-開班數'!$A$7:$B$66,2,0)&amp;"、"&amp;VLOOKUP(Q548,'附件一之1-開班數'!$A$7:$B$66,2,0),IF(D548="","","學生無班級"))))))),"有班級不存在,或跳格輸入")</f>
        <v/>
      </c>
      <c r="S548" s="10">
        <f t="shared" si="58"/>
        <v>1</v>
      </c>
      <c r="T548" s="10">
        <f t="shared" si="59"/>
        <v>1</v>
      </c>
      <c r="U548" s="10">
        <f t="shared" si="60"/>
        <v>1</v>
      </c>
      <c r="V548" s="10">
        <f t="shared" si="61"/>
        <v>1</v>
      </c>
      <c r="W548" s="10">
        <f t="shared" si="62"/>
        <v>3</v>
      </c>
      <c r="X548" s="10">
        <f t="shared" si="63"/>
        <v>3</v>
      </c>
      <c r="Y548" s="10">
        <f>IF(M548="",0,IF(K548=1,VLOOKUP(M548,'附件一之1-開班數'!$A$7:$V$66,7,FALSE),0))</f>
        <v>0</v>
      </c>
      <c r="Z548" s="10">
        <f>IF(N548="",0,IF(K548=1,VLOOKUP(N548,'附件一之1-開班數'!$A$7:$V$66,7,FALSE),0))</f>
        <v>0</v>
      </c>
      <c r="AA548" s="10">
        <f>IF(O548="",0,IF(K548=1,VLOOKUP(O548,'附件一之1-開班數'!$A$7:$V$66,7,FALSE),0))</f>
        <v>0</v>
      </c>
      <c r="AB548" s="10">
        <f>IF(P548="",0,IF(K548=1,VLOOKUP(P548,'附件一之1-開班數'!$A$7:$V$66,7,FALSE),0))</f>
        <v>0</v>
      </c>
      <c r="AC548" s="10">
        <f>IF(Q548="",0,IF(K548=1,VLOOKUP(Q548,'附件一之1-開班數'!$A$7:$V$66,7,FALSE),0))</f>
        <v>0</v>
      </c>
    </row>
    <row r="549" spans="1:29" x14ac:dyDescent="0.3">
      <c r="A549" s="128" t="str">
        <f t="shared" si="57"/>
        <v/>
      </c>
      <c r="B549" s="14"/>
      <c r="C549" s="14"/>
      <c r="D549" s="14"/>
      <c r="E549" s="14"/>
      <c r="F549" s="166"/>
      <c r="G549" s="173"/>
      <c r="H549" s="14"/>
      <c r="I549" s="14"/>
      <c r="J549" s="14"/>
      <c r="K549" s="166"/>
      <c r="L549" s="175"/>
      <c r="M549" s="171"/>
      <c r="N549" s="92"/>
      <c r="O549" s="92"/>
      <c r="P549" s="92"/>
      <c r="Q549" s="172"/>
      <c r="R549" s="176" t="str">
        <f>IFERROR(IF(COUNTIF(M549:Q549,M549)+COUNTIF(M549:Q549,N549)+COUNTIF(M549:Q549,O549)+COUNTIF(M549:Q549,P549)+COUNTIF(M549:Q549,Q549)-COUNT(M549:Q549)&lt;&gt;0,"學生班級重複",IF(COUNT(M549:Q549)=1,VLOOKUP(M549,'附件一之1-開班數'!$A$7:$B$66,2,0),IF(COUNT(M549:Q549)=2,VLOOKUP(M549,'附件一之1-開班數'!$A$7:$B$66,2,0)&amp;"、"&amp;VLOOKUP(N549,'附件一之1-開班數'!$A$7:$B$66,2,0),IF(COUNT(M549:Q549)=3,VLOOKUP(M549,'附件一之1-開班數'!$A$7:$B$66,2,0)&amp;"、"&amp;VLOOKUP(N549,'附件一之1-開班數'!$A$7:$B$66,2,0)&amp;"、"&amp;VLOOKUP(O549,'附件一之1-開班數'!$A$7:$B$66,2,0),IF(COUNT(M549:Q549)=4,VLOOKUP(M549,'附件一之1-開班數'!$A$7:$B$66,2,0)&amp;"、"&amp;VLOOKUP(N549,'附件一之1-開班數'!$A$7:$B$66,2,0)&amp;"、"&amp;VLOOKUP(O549,'附件一之1-開班數'!$A$7:$B$66,2,0)&amp;"、"&amp;VLOOKUP(P549,'附件一之1-開班數'!$A$7:$B$66,2,0),IF(COUNT(M549:Q549)=5,VLOOKUP(M549,'附件一之1-開班數'!$A$7:$B$66,2,0)&amp;"、"&amp;VLOOKUP(N549,'附件一之1-開班數'!$A$7:$B$66,2,0)&amp;"、"&amp;VLOOKUP(O549,'附件一之1-開班數'!$A$7:$B$66,2,0)&amp;"、"&amp;VLOOKUP(P549,'附件一之1-開班數'!$A$7:$B$66,2,0)&amp;"、"&amp;VLOOKUP(Q549,'附件一之1-開班數'!$A$7:$B$66,2,0),IF(D549="","","學生無班級"))))))),"有班級不存在,或跳格輸入")</f>
        <v/>
      </c>
      <c r="S549" s="10">
        <f t="shared" si="58"/>
        <v>1</v>
      </c>
      <c r="T549" s="10">
        <f t="shared" si="59"/>
        <v>1</v>
      </c>
      <c r="U549" s="10">
        <f t="shared" si="60"/>
        <v>1</v>
      </c>
      <c r="V549" s="10">
        <f t="shared" si="61"/>
        <v>1</v>
      </c>
      <c r="W549" s="10">
        <f t="shared" si="62"/>
        <v>3</v>
      </c>
      <c r="X549" s="10">
        <f t="shared" si="63"/>
        <v>3</v>
      </c>
      <c r="Y549" s="10">
        <f>IF(M549="",0,IF(K549=1,VLOOKUP(M549,'附件一之1-開班數'!$A$7:$V$66,7,FALSE),0))</f>
        <v>0</v>
      </c>
      <c r="Z549" s="10">
        <f>IF(N549="",0,IF(K549=1,VLOOKUP(N549,'附件一之1-開班數'!$A$7:$V$66,7,FALSE),0))</f>
        <v>0</v>
      </c>
      <c r="AA549" s="10">
        <f>IF(O549="",0,IF(K549=1,VLOOKUP(O549,'附件一之1-開班數'!$A$7:$V$66,7,FALSE),0))</f>
        <v>0</v>
      </c>
      <c r="AB549" s="10">
        <f>IF(P549="",0,IF(K549=1,VLOOKUP(P549,'附件一之1-開班數'!$A$7:$V$66,7,FALSE),0))</f>
        <v>0</v>
      </c>
      <c r="AC549" s="10">
        <f>IF(Q549="",0,IF(K549=1,VLOOKUP(Q549,'附件一之1-開班數'!$A$7:$V$66,7,FALSE),0))</f>
        <v>0</v>
      </c>
    </row>
    <row r="550" spans="1:29" x14ac:dyDescent="0.3">
      <c r="A550" s="128" t="str">
        <f t="shared" si="57"/>
        <v/>
      </c>
      <c r="B550" s="14"/>
      <c r="C550" s="14"/>
      <c r="D550" s="14"/>
      <c r="E550" s="14"/>
      <c r="F550" s="166"/>
      <c r="G550" s="173"/>
      <c r="H550" s="14"/>
      <c r="I550" s="14"/>
      <c r="J550" s="14"/>
      <c r="K550" s="166"/>
      <c r="L550" s="175"/>
      <c r="M550" s="171"/>
      <c r="N550" s="92"/>
      <c r="O550" s="92"/>
      <c r="P550" s="92"/>
      <c r="Q550" s="172"/>
      <c r="R550" s="176" t="str">
        <f>IFERROR(IF(COUNTIF(M550:Q550,M550)+COUNTIF(M550:Q550,N550)+COUNTIF(M550:Q550,O550)+COUNTIF(M550:Q550,P550)+COUNTIF(M550:Q550,Q550)-COUNT(M550:Q550)&lt;&gt;0,"學生班級重複",IF(COUNT(M550:Q550)=1,VLOOKUP(M550,'附件一之1-開班數'!$A$7:$B$66,2,0),IF(COUNT(M550:Q550)=2,VLOOKUP(M550,'附件一之1-開班數'!$A$7:$B$66,2,0)&amp;"、"&amp;VLOOKUP(N550,'附件一之1-開班數'!$A$7:$B$66,2,0),IF(COUNT(M550:Q550)=3,VLOOKUP(M550,'附件一之1-開班數'!$A$7:$B$66,2,0)&amp;"、"&amp;VLOOKUP(N550,'附件一之1-開班數'!$A$7:$B$66,2,0)&amp;"、"&amp;VLOOKUP(O550,'附件一之1-開班數'!$A$7:$B$66,2,0),IF(COUNT(M550:Q550)=4,VLOOKUP(M550,'附件一之1-開班數'!$A$7:$B$66,2,0)&amp;"、"&amp;VLOOKUP(N550,'附件一之1-開班數'!$A$7:$B$66,2,0)&amp;"、"&amp;VLOOKUP(O550,'附件一之1-開班數'!$A$7:$B$66,2,0)&amp;"、"&amp;VLOOKUP(P550,'附件一之1-開班數'!$A$7:$B$66,2,0),IF(COUNT(M550:Q550)=5,VLOOKUP(M550,'附件一之1-開班數'!$A$7:$B$66,2,0)&amp;"、"&amp;VLOOKUP(N550,'附件一之1-開班數'!$A$7:$B$66,2,0)&amp;"、"&amp;VLOOKUP(O550,'附件一之1-開班數'!$A$7:$B$66,2,0)&amp;"、"&amp;VLOOKUP(P550,'附件一之1-開班數'!$A$7:$B$66,2,0)&amp;"、"&amp;VLOOKUP(Q550,'附件一之1-開班數'!$A$7:$B$66,2,0),IF(D550="","","學生無班級"))))))),"有班級不存在,或跳格輸入")</f>
        <v/>
      </c>
      <c r="S550" s="10">
        <f t="shared" si="58"/>
        <v>1</v>
      </c>
      <c r="T550" s="10">
        <f t="shared" si="59"/>
        <v>1</v>
      </c>
      <c r="U550" s="10">
        <f t="shared" si="60"/>
        <v>1</v>
      </c>
      <c r="V550" s="10">
        <f t="shared" si="61"/>
        <v>1</v>
      </c>
      <c r="W550" s="10">
        <f t="shared" si="62"/>
        <v>3</v>
      </c>
      <c r="X550" s="10">
        <f t="shared" si="63"/>
        <v>3</v>
      </c>
      <c r="Y550" s="10">
        <f>IF(M550="",0,IF(K550=1,VLOOKUP(M550,'附件一之1-開班數'!$A$7:$V$66,7,FALSE),0))</f>
        <v>0</v>
      </c>
      <c r="Z550" s="10">
        <f>IF(N550="",0,IF(K550=1,VLOOKUP(N550,'附件一之1-開班數'!$A$7:$V$66,7,FALSE),0))</f>
        <v>0</v>
      </c>
      <c r="AA550" s="10">
        <f>IF(O550="",0,IF(K550=1,VLOOKUP(O550,'附件一之1-開班數'!$A$7:$V$66,7,FALSE),0))</f>
        <v>0</v>
      </c>
      <c r="AB550" s="10">
        <f>IF(P550="",0,IF(K550=1,VLOOKUP(P550,'附件一之1-開班數'!$A$7:$V$66,7,FALSE),0))</f>
        <v>0</v>
      </c>
      <c r="AC550" s="10">
        <f>IF(Q550="",0,IF(K550=1,VLOOKUP(Q550,'附件一之1-開班數'!$A$7:$V$66,7,FALSE),0))</f>
        <v>0</v>
      </c>
    </row>
    <row r="551" spans="1:29" x14ac:dyDescent="0.3">
      <c r="A551" s="128" t="str">
        <f t="shared" si="57"/>
        <v/>
      </c>
      <c r="B551" s="14"/>
      <c r="C551" s="14"/>
      <c r="D551" s="14"/>
      <c r="E551" s="14"/>
      <c r="F551" s="166"/>
      <c r="G551" s="173"/>
      <c r="H551" s="14"/>
      <c r="I551" s="14"/>
      <c r="J551" s="14"/>
      <c r="K551" s="166"/>
      <c r="L551" s="175"/>
      <c r="M551" s="171"/>
      <c r="N551" s="92"/>
      <c r="O551" s="92"/>
      <c r="P551" s="92"/>
      <c r="Q551" s="172"/>
      <c r="R551" s="176" t="str">
        <f>IFERROR(IF(COUNTIF(M551:Q551,M551)+COUNTIF(M551:Q551,N551)+COUNTIF(M551:Q551,O551)+COUNTIF(M551:Q551,P551)+COUNTIF(M551:Q551,Q551)-COUNT(M551:Q551)&lt;&gt;0,"學生班級重複",IF(COUNT(M551:Q551)=1,VLOOKUP(M551,'附件一之1-開班數'!$A$7:$B$66,2,0),IF(COUNT(M551:Q551)=2,VLOOKUP(M551,'附件一之1-開班數'!$A$7:$B$66,2,0)&amp;"、"&amp;VLOOKUP(N551,'附件一之1-開班數'!$A$7:$B$66,2,0),IF(COUNT(M551:Q551)=3,VLOOKUP(M551,'附件一之1-開班數'!$A$7:$B$66,2,0)&amp;"、"&amp;VLOOKUP(N551,'附件一之1-開班數'!$A$7:$B$66,2,0)&amp;"、"&amp;VLOOKUP(O551,'附件一之1-開班數'!$A$7:$B$66,2,0),IF(COUNT(M551:Q551)=4,VLOOKUP(M551,'附件一之1-開班數'!$A$7:$B$66,2,0)&amp;"、"&amp;VLOOKUP(N551,'附件一之1-開班數'!$A$7:$B$66,2,0)&amp;"、"&amp;VLOOKUP(O551,'附件一之1-開班數'!$A$7:$B$66,2,0)&amp;"、"&amp;VLOOKUP(P551,'附件一之1-開班數'!$A$7:$B$66,2,0),IF(COUNT(M551:Q551)=5,VLOOKUP(M551,'附件一之1-開班數'!$A$7:$B$66,2,0)&amp;"、"&amp;VLOOKUP(N551,'附件一之1-開班數'!$A$7:$B$66,2,0)&amp;"、"&amp;VLOOKUP(O551,'附件一之1-開班數'!$A$7:$B$66,2,0)&amp;"、"&amp;VLOOKUP(P551,'附件一之1-開班數'!$A$7:$B$66,2,0)&amp;"、"&amp;VLOOKUP(Q551,'附件一之1-開班數'!$A$7:$B$66,2,0),IF(D551="","","學生無班級"))))))),"有班級不存在,或跳格輸入")</f>
        <v/>
      </c>
      <c r="S551" s="10">
        <f t="shared" si="58"/>
        <v>1</v>
      </c>
      <c r="T551" s="10">
        <f t="shared" si="59"/>
        <v>1</v>
      </c>
      <c r="U551" s="10">
        <f t="shared" si="60"/>
        <v>1</v>
      </c>
      <c r="V551" s="10">
        <f t="shared" si="61"/>
        <v>1</v>
      </c>
      <c r="W551" s="10">
        <f t="shared" si="62"/>
        <v>3</v>
      </c>
      <c r="X551" s="10">
        <f t="shared" si="63"/>
        <v>3</v>
      </c>
      <c r="Y551" s="10">
        <f>IF(M551="",0,IF(K551=1,VLOOKUP(M551,'附件一之1-開班數'!$A$7:$V$66,7,FALSE),0))</f>
        <v>0</v>
      </c>
      <c r="Z551" s="10">
        <f>IF(N551="",0,IF(K551=1,VLOOKUP(N551,'附件一之1-開班數'!$A$7:$V$66,7,FALSE),0))</f>
        <v>0</v>
      </c>
      <c r="AA551" s="10">
        <f>IF(O551="",0,IF(K551=1,VLOOKUP(O551,'附件一之1-開班數'!$A$7:$V$66,7,FALSE),0))</f>
        <v>0</v>
      </c>
      <c r="AB551" s="10">
        <f>IF(P551="",0,IF(K551=1,VLOOKUP(P551,'附件一之1-開班數'!$A$7:$V$66,7,FALSE),0))</f>
        <v>0</v>
      </c>
      <c r="AC551" s="10">
        <f>IF(Q551="",0,IF(K551=1,VLOOKUP(Q551,'附件一之1-開班數'!$A$7:$V$66,7,FALSE),0))</f>
        <v>0</v>
      </c>
    </row>
    <row r="552" spans="1:29" x14ac:dyDescent="0.3">
      <c r="A552" s="128" t="str">
        <f t="shared" si="57"/>
        <v/>
      </c>
      <c r="B552" s="14"/>
      <c r="C552" s="14"/>
      <c r="D552" s="14"/>
      <c r="E552" s="14"/>
      <c r="F552" s="166"/>
      <c r="G552" s="173"/>
      <c r="H552" s="14"/>
      <c r="I552" s="14"/>
      <c r="J552" s="14"/>
      <c r="K552" s="166"/>
      <c r="L552" s="175"/>
      <c r="M552" s="171"/>
      <c r="N552" s="92"/>
      <c r="O552" s="92"/>
      <c r="P552" s="92"/>
      <c r="Q552" s="172"/>
      <c r="R552" s="176" t="str">
        <f>IFERROR(IF(COUNTIF(M552:Q552,M552)+COUNTIF(M552:Q552,N552)+COUNTIF(M552:Q552,O552)+COUNTIF(M552:Q552,P552)+COUNTIF(M552:Q552,Q552)-COUNT(M552:Q552)&lt;&gt;0,"學生班級重複",IF(COUNT(M552:Q552)=1,VLOOKUP(M552,'附件一之1-開班數'!$A$7:$B$66,2,0),IF(COUNT(M552:Q552)=2,VLOOKUP(M552,'附件一之1-開班數'!$A$7:$B$66,2,0)&amp;"、"&amp;VLOOKUP(N552,'附件一之1-開班數'!$A$7:$B$66,2,0),IF(COUNT(M552:Q552)=3,VLOOKUP(M552,'附件一之1-開班數'!$A$7:$B$66,2,0)&amp;"、"&amp;VLOOKUP(N552,'附件一之1-開班數'!$A$7:$B$66,2,0)&amp;"、"&amp;VLOOKUP(O552,'附件一之1-開班數'!$A$7:$B$66,2,0),IF(COUNT(M552:Q552)=4,VLOOKUP(M552,'附件一之1-開班數'!$A$7:$B$66,2,0)&amp;"、"&amp;VLOOKUP(N552,'附件一之1-開班數'!$A$7:$B$66,2,0)&amp;"、"&amp;VLOOKUP(O552,'附件一之1-開班數'!$A$7:$B$66,2,0)&amp;"、"&amp;VLOOKUP(P552,'附件一之1-開班數'!$A$7:$B$66,2,0),IF(COUNT(M552:Q552)=5,VLOOKUP(M552,'附件一之1-開班數'!$A$7:$B$66,2,0)&amp;"、"&amp;VLOOKUP(N552,'附件一之1-開班數'!$A$7:$B$66,2,0)&amp;"、"&amp;VLOOKUP(O552,'附件一之1-開班數'!$A$7:$B$66,2,0)&amp;"、"&amp;VLOOKUP(P552,'附件一之1-開班數'!$A$7:$B$66,2,0)&amp;"、"&amp;VLOOKUP(Q552,'附件一之1-開班數'!$A$7:$B$66,2,0),IF(D552="","","學生無班級"))))))),"有班級不存在,或跳格輸入")</f>
        <v/>
      </c>
      <c r="S552" s="10">
        <f t="shared" si="58"/>
        <v>1</v>
      </c>
      <c r="T552" s="10">
        <f t="shared" si="59"/>
        <v>1</v>
      </c>
      <c r="U552" s="10">
        <f t="shared" si="60"/>
        <v>1</v>
      </c>
      <c r="V552" s="10">
        <f t="shared" si="61"/>
        <v>1</v>
      </c>
      <c r="W552" s="10">
        <f t="shared" si="62"/>
        <v>3</v>
      </c>
      <c r="X552" s="10">
        <f t="shared" si="63"/>
        <v>3</v>
      </c>
      <c r="Y552" s="10">
        <f>IF(M552="",0,IF(K552=1,VLOOKUP(M552,'附件一之1-開班數'!$A$7:$V$66,7,FALSE),0))</f>
        <v>0</v>
      </c>
      <c r="Z552" s="10">
        <f>IF(N552="",0,IF(K552=1,VLOOKUP(N552,'附件一之1-開班數'!$A$7:$V$66,7,FALSE),0))</f>
        <v>0</v>
      </c>
      <c r="AA552" s="10">
        <f>IF(O552="",0,IF(K552=1,VLOOKUP(O552,'附件一之1-開班數'!$A$7:$V$66,7,FALSE),0))</f>
        <v>0</v>
      </c>
      <c r="AB552" s="10">
        <f>IF(P552="",0,IF(K552=1,VLOOKUP(P552,'附件一之1-開班數'!$A$7:$V$66,7,FALSE),0))</f>
        <v>0</v>
      </c>
      <c r="AC552" s="10">
        <f>IF(Q552="",0,IF(K552=1,VLOOKUP(Q552,'附件一之1-開班數'!$A$7:$V$66,7,FALSE),0))</f>
        <v>0</v>
      </c>
    </row>
    <row r="553" spans="1:29" x14ac:dyDescent="0.3">
      <c r="A553" s="128" t="str">
        <f t="shared" si="57"/>
        <v/>
      </c>
      <c r="B553" s="14"/>
      <c r="C553" s="14"/>
      <c r="D553" s="14"/>
      <c r="E553" s="14"/>
      <c r="F553" s="166"/>
      <c r="G553" s="173"/>
      <c r="H553" s="14"/>
      <c r="I553" s="14"/>
      <c r="J553" s="14"/>
      <c r="K553" s="166"/>
      <c r="L553" s="175"/>
      <c r="M553" s="171"/>
      <c r="N553" s="92"/>
      <c r="O553" s="92"/>
      <c r="P553" s="92"/>
      <c r="Q553" s="172"/>
      <c r="R553" s="176" t="str">
        <f>IFERROR(IF(COUNTIF(M553:Q553,M553)+COUNTIF(M553:Q553,N553)+COUNTIF(M553:Q553,O553)+COUNTIF(M553:Q553,P553)+COUNTIF(M553:Q553,Q553)-COUNT(M553:Q553)&lt;&gt;0,"學生班級重複",IF(COUNT(M553:Q553)=1,VLOOKUP(M553,'附件一之1-開班數'!$A$7:$B$66,2,0),IF(COUNT(M553:Q553)=2,VLOOKUP(M553,'附件一之1-開班數'!$A$7:$B$66,2,0)&amp;"、"&amp;VLOOKUP(N553,'附件一之1-開班數'!$A$7:$B$66,2,0),IF(COUNT(M553:Q553)=3,VLOOKUP(M553,'附件一之1-開班數'!$A$7:$B$66,2,0)&amp;"、"&amp;VLOOKUP(N553,'附件一之1-開班數'!$A$7:$B$66,2,0)&amp;"、"&amp;VLOOKUP(O553,'附件一之1-開班數'!$A$7:$B$66,2,0),IF(COUNT(M553:Q553)=4,VLOOKUP(M553,'附件一之1-開班數'!$A$7:$B$66,2,0)&amp;"、"&amp;VLOOKUP(N553,'附件一之1-開班數'!$A$7:$B$66,2,0)&amp;"、"&amp;VLOOKUP(O553,'附件一之1-開班數'!$A$7:$B$66,2,0)&amp;"、"&amp;VLOOKUP(P553,'附件一之1-開班數'!$A$7:$B$66,2,0),IF(COUNT(M553:Q553)=5,VLOOKUP(M553,'附件一之1-開班數'!$A$7:$B$66,2,0)&amp;"、"&amp;VLOOKUP(N553,'附件一之1-開班數'!$A$7:$B$66,2,0)&amp;"、"&amp;VLOOKUP(O553,'附件一之1-開班數'!$A$7:$B$66,2,0)&amp;"、"&amp;VLOOKUP(P553,'附件一之1-開班數'!$A$7:$B$66,2,0)&amp;"、"&amp;VLOOKUP(Q553,'附件一之1-開班數'!$A$7:$B$66,2,0),IF(D553="","","學生無班級"))))))),"有班級不存在,或跳格輸入")</f>
        <v/>
      </c>
      <c r="S553" s="10">
        <f t="shared" si="58"/>
        <v>1</v>
      </c>
      <c r="T553" s="10">
        <f t="shared" si="59"/>
        <v>1</v>
      </c>
      <c r="U553" s="10">
        <f t="shared" si="60"/>
        <v>1</v>
      </c>
      <c r="V553" s="10">
        <f t="shared" si="61"/>
        <v>1</v>
      </c>
      <c r="W553" s="10">
        <f t="shared" si="62"/>
        <v>3</v>
      </c>
      <c r="X553" s="10">
        <f t="shared" si="63"/>
        <v>3</v>
      </c>
      <c r="Y553" s="10">
        <f>IF(M553="",0,IF(K553=1,VLOOKUP(M553,'附件一之1-開班數'!$A$7:$V$66,7,FALSE),0))</f>
        <v>0</v>
      </c>
      <c r="Z553" s="10">
        <f>IF(N553="",0,IF(K553=1,VLOOKUP(N553,'附件一之1-開班數'!$A$7:$V$66,7,FALSE),0))</f>
        <v>0</v>
      </c>
      <c r="AA553" s="10">
        <f>IF(O553="",0,IF(K553=1,VLOOKUP(O553,'附件一之1-開班數'!$A$7:$V$66,7,FALSE),0))</f>
        <v>0</v>
      </c>
      <c r="AB553" s="10">
        <f>IF(P553="",0,IF(K553=1,VLOOKUP(P553,'附件一之1-開班數'!$A$7:$V$66,7,FALSE),0))</f>
        <v>0</v>
      </c>
      <c r="AC553" s="10">
        <f>IF(Q553="",0,IF(K553=1,VLOOKUP(Q553,'附件一之1-開班數'!$A$7:$V$66,7,FALSE),0))</f>
        <v>0</v>
      </c>
    </row>
    <row r="554" spans="1:29" x14ac:dyDescent="0.3">
      <c r="A554" s="128" t="str">
        <f t="shared" si="57"/>
        <v/>
      </c>
      <c r="B554" s="14"/>
      <c r="C554" s="14"/>
      <c r="D554" s="14"/>
      <c r="E554" s="14"/>
      <c r="F554" s="166"/>
      <c r="G554" s="173"/>
      <c r="H554" s="14"/>
      <c r="I554" s="14"/>
      <c r="J554" s="14"/>
      <c r="K554" s="166"/>
      <c r="L554" s="175"/>
      <c r="M554" s="171"/>
      <c r="N554" s="92"/>
      <c r="O554" s="92"/>
      <c r="P554" s="92"/>
      <c r="Q554" s="172"/>
      <c r="R554" s="176" t="str">
        <f>IFERROR(IF(COUNTIF(M554:Q554,M554)+COUNTIF(M554:Q554,N554)+COUNTIF(M554:Q554,O554)+COUNTIF(M554:Q554,P554)+COUNTIF(M554:Q554,Q554)-COUNT(M554:Q554)&lt;&gt;0,"學生班級重複",IF(COUNT(M554:Q554)=1,VLOOKUP(M554,'附件一之1-開班數'!$A$7:$B$66,2,0),IF(COUNT(M554:Q554)=2,VLOOKUP(M554,'附件一之1-開班數'!$A$7:$B$66,2,0)&amp;"、"&amp;VLOOKUP(N554,'附件一之1-開班數'!$A$7:$B$66,2,0),IF(COUNT(M554:Q554)=3,VLOOKUP(M554,'附件一之1-開班數'!$A$7:$B$66,2,0)&amp;"、"&amp;VLOOKUP(N554,'附件一之1-開班數'!$A$7:$B$66,2,0)&amp;"、"&amp;VLOOKUP(O554,'附件一之1-開班數'!$A$7:$B$66,2,0),IF(COUNT(M554:Q554)=4,VLOOKUP(M554,'附件一之1-開班數'!$A$7:$B$66,2,0)&amp;"、"&amp;VLOOKUP(N554,'附件一之1-開班數'!$A$7:$B$66,2,0)&amp;"、"&amp;VLOOKUP(O554,'附件一之1-開班數'!$A$7:$B$66,2,0)&amp;"、"&amp;VLOOKUP(P554,'附件一之1-開班數'!$A$7:$B$66,2,0),IF(COUNT(M554:Q554)=5,VLOOKUP(M554,'附件一之1-開班數'!$A$7:$B$66,2,0)&amp;"、"&amp;VLOOKUP(N554,'附件一之1-開班數'!$A$7:$B$66,2,0)&amp;"、"&amp;VLOOKUP(O554,'附件一之1-開班數'!$A$7:$B$66,2,0)&amp;"、"&amp;VLOOKUP(P554,'附件一之1-開班數'!$A$7:$B$66,2,0)&amp;"、"&amp;VLOOKUP(Q554,'附件一之1-開班數'!$A$7:$B$66,2,0),IF(D554="","","學生無班級"))))))),"有班級不存在,或跳格輸入")</f>
        <v/>
      </c>
      <c r="S554" s="10">
        <f t="shared" si="58"/>
        <v>1</v>
      </c>
      <c r="T554" s="10">
        <f t="shared" si="59"/>
        <v>1</v>
      </c>
      <c r="U554" s="10">
        <f t="shared" si="60"/>
        <v>1</v>
      </c>
      <c r="V554" s="10">
        <f t="shared" si="61"/>
        <v>1</v>
      </c>
      <c r="W554" s="10">
        <f t="shared" si="62"/>
        <v>3</v>
      </c>
      <c r="X554" s="10">
        <f t="shared" si="63"/>
        <v>3</v>
      </c>
      <c r="Y554" s="10">
        <f>IF(M554="",0,IF(K554=1,VLOOKUP(M554,'附件一之1-開班數'!$A$7:$V$66,7,FALSE),0))</f>
        <v>0</v>
      </c>
      <c r="Z554" s="10">
        <f>IF(N554="",0,IF(K554=1,VLOOKUP(N554,'附件一之1-開班數'!$A$7:$V$66,7,FALSE),0))</f>
        <v>0</v>
      </c>
      <c r="AA554" s="10">
        <f>IF(O554="",0,IF(K554=1,VLOOKUP(O554,'附件一之1-開班數'!$A$7:$V$66,7,FALSE),0))</f>
        <v>0</v>
      </c>
      <c r="AB554" s="10">
        <f>IF(P554="",0,IF(K554=1,VLOOKUP(P554,'附件一之1-開班數'!$A$7:$V$66,7,FALSE),0))</f>
        <v>0</v>
      </c>
      <c r="AC554" s="10">
        <f>IF(Q554="",0,IF(K554=1,VLOOKUP(Q554,'附件一之1-開班數'!$A$7:$V$66,7,FALSE),0))</f>
        <v>0</v>
      </c>
    </row>
    <row r="555" spans="1:29" x14ac:dyDescent="0.3">
      <c r="A555" s="128" t="str">
        <f t="shared" si="57"/>
        <v/>
      </c>
      <c r="B555" s="14"/>
      <c r="C555" s="14"/>
      <c r="D555" s="14"/>
      <c r="E555" s="14"/>
      <c r="F555" s="166"/>
      <c r="G555" s="173"/>
      <c r="H555" s="14"/>
      <c r="I555" s="14"/>
      <c r="J555" s="14"/>
      <c r="K555" s="166"/>
      <c r="L555" s="175"/>
      <c r="M555" s="171"/>
      <c r="N555" s="92"/>
      <c r="O555" s="92"/>
      <c r="P555" s="92"/>
      <c r="Q555" s="172"/>
      <c r="R555" s="176" t="str">
        <f>IFERROR(IF(COUNTIF(M555:Q555,M555)+COUNTIF(M555:Q555,N555)+COUNTIF(M555:Q555,O555)+COUNTIF(M555:Q555,P555)+COUNTIF(M555:Q555,Q555)-COUNT(M555:Q555)&lt;&gt;0,"學生班級重複",IF(COUNT(M555:Q555)=1,VLOOKUP(M555,'附件一之1-開班數'!$A$7:$B$66,2,0),IF(COUNT(M555:Q555)=2,VLOOKUP(M555,'附件一之1-開班數'!$A$7:$B$66,2,0)&amp;"、"&amp;VLOOKUP(N555,'附件一之1-開班數'!$A$7:$B$66,2,0),IF(COUNT(M555:Q555)=3,VLOOKUP(M555,'附件一之1-開班數'!$A$7:$B$66,2,0)&amp;"、"&amp;VLOOKUP(N555,'附件一之1-開班數'!$A$7:$B$66,2,0)&amp;"、"&amp;VLOOKUP(O555,'附件一之1-開班數'!$A$7:$B$66,2,0),IF(COUNT(M555:Q555)=4,VLOOKUP(M555,'附件一之1-開班數'!$A$7:$B$66,2,0)&amp;"、"&amp;VLOOKUP(N555,'附件一之1-開班數'!$A$7:$B$66,2,0)&amp;"、"&amp;VLOOKUP(O555,'附件一之1-開班數'!$A$7:$B$66,2,0)&amp;"、"&amp;VLOOKUP(P555,'附件一之1-開班數'!$A$7:$B$66,2,0),IF(COUNT(M555:Q555)=5,VLOOKUP(M555,'附件一之1-開班數'!$A$7:$B$66,2,0)&amp;"、"&amp;VLOOKUP(N555,'附件一之1-開班數'!$A$7:$B$66,2,0)&amp;"、"&amp;VLOOKUP(O555,'附件一之1-開班數'!$A$7:$B$66,2,0)&amp;"、"&amp;VLOOKUP(P555,'附件一之1-開班數'!$A$7:$B$66,2,0)&amp;"、"&amp;VLOOKUP(Q555,'附件一之1-開班數'!$A$7:$B$66,2,0),IF(D555="","","學生無班級"))))))),"有班級不存在,或跳格輸入")</f>
        <v/>
      </c>
      <c r="S555" s="10">
        <f t="shared" si="58"/>
        <v>1</v>
      </c>
      <c r="T555" s="10">
        <f t="shared" si="59"/>
        <v>1</v>
      </c>
      <c r="U555" s="10">
        <f t="shared" si="60"/>
        <v>1</v>
      </c>
      <c r="V555" s="10">
        <f t="shared" si="61"/>
        <v>1</v>
      </c>
      <c r="W555" s="10">
        <f t="shared" si="62"/>
        <v>3</v>
      </c>
      <c r="X555" s="10">
        <f t="shared" si="63"/>
        <v>3</v>
      </c>
      <c r="Y555" s="10">
        <f>IF(M555="",0,IF(K555=1,VLOOKUP(M555,'附件一之1-開班數'!$A$7:$V$66,7,FALSE),0))</f>
        <v>0</v>
      </c>
      <c r="Z555" s="10">
        <f>IF(N555="",0,IF(K555=1,VLOOKUP(N555,'附件一之1-開班數'!$A$7:$V$66,7,FALSE),0))</f>
        <v>0</v>
      </c>
      <c r="AA555" s="10">
        <f>IF(O555="",0,IF(K555=1,VLOOKUP(O555,'附件一之1-開班數'!$A$7:$V$66,7,FALSE),0))</f>
        <v>0</v>
      </c>
      <c r="AB555" s="10">
        <f>IF(P555="",0,IF(K555=1,VLOOKUP(P555,'附件一之1-開班數'!$A$7:$V$66,7,FALSE),0))</f>
        <v>0</v>
      </c>
      <c r="AC555" s="10">
        <f>IF(Q555="",0,IF(K555=1,VLOOKUP(Q555,'附件一之1-開班數'!$A$7:$V$66,7,FALSE),0))</f>
        <v>0</v>
      </c>
    </row>
    <row r="556" spans="1:29" x14ac:dyDescent="0.3">
      <c r="A556" s="128" t="str">
        <f t="shared" si="57"/>
        <v/>
      </c>
      <c r="B556" s="14"/>
      <c r="C556" s="14"/>
      <c r="D556" s="14"/>
      <c r="E556" s="14"/>
      <c r="F556" s="166"/>
      <c r="G556" s="173"/>
      <c r="H556" s="14"/>
      <c r="I556" s="14"/>
      <c r="J556" s="14"/>
      <c r="K556" s="166"/>
      <c r="L556" s="175"/>
      <c r="M556" s="171"/>
      <c r="N556" s="92"/>
      <c r="O556" s="92"/>
      <c r="P556" s="92"/>
      <c r="Q556" s="172"/>
      <c r="R556" s="176" t="str">
        <f>IFERROR(IF(COUNTIF(M556:Q556,M556)+COUNTIF(M556:Q556,N556)+COUNTIF(M556:Q556,O556)+COUNTIF(M556:Q556,P556)+COUNTIF(M556:Q556,Q556)-COUNT(M556:Q556)&lt;&gt;0,"學生班級重複",IF(COUNT(M556:Q556)=1,VLOOKUP(M556,'附件一之1-開班數'!$A$7:$B$66,2,0),IF(COUNT(M556:Q556)=2,VLOOKUP(M556,'附件一之1-開班數'!$A$7:$B$66,2,0)&amp;"、"&amp;VLOOKUP(N556,'附件一之1-開班數'!$A$7:$B$66,2,0),IF(COUNT(M556:Q556)=3,VLOOKUP(M556,'附件一之1-開班數'!$A$7:$B$66,2,0)&amp;"、"&amp;VLOOKUP(N556,'附件一之1-開班數'!$A$7:$B$66,2,0)&amp;"、"&amp;VLOOKUP(O556,'附件一之1-開班數'!$A$7:$B$66,2,0),IF(COUNT(M556:Q556)=4,VLOOKUP(M556,'附件一之1-開班數'!$A$7:$B$66,2,0)&amp;"、"&amp;VLOOKUP(N556,'附件一之1-開班數'!$A$7:$B$66,2,0)&amp;"、"&amp;VLOOKUP(O556,'附件一之1-開班數'!$A$7:$B$66,2,0)&amp;"、"&amp;VLOOKUP(P556,'附件一之1-開班數'!$A$7:$B$66,2,0),IF(COUNT(M556:Q556)=5,VLOOKUP(M556,'附件一之1-開班數'!$A$7:$B$66,2,0)&amp;"、"&amp;VLOOKUP(N556,'附件一之1-開班數'!$A$7:$B$66,2,0)&amp;"、"&amp;VLOOKUP(O556,'附件一之1-開班數'!$A$7:$B$66,2,0)&amp;"、"&amp;VLOOKUP(P556,'附件一之1-開班數'!$A$7:$B$66,2,0)&amp;"、"&amp;VLOOKUP(Q556,'附件一之1-開班數'!$A$7:$B$66,2,0),IF(D556="","","學生無班級"))))))),"有班級不存在,或跳格輸入")</f>
        <v/>
      </c>
      <c r="S556" s="10">
        <f t="shared" si="58"/>
        <v>1</v>
      </c>
      <c r="T556" s="10">
        <f t="shared" si="59"/>
        <v>1</v>
      </c>
      <c r="U556" s="10">
        <f t="shared" si="60"/>
        <v>1</v>
      </c>
      <c r="V556" s="10">
        <f t="shared" si="61"/>
        <v>1</v>
      </c>
      <c r="W556" s="10">
        <f t="shared" si="62"/>
        <v>3</v>
      </c>
      <c r="X556" s="10">
        <f t="shared" si="63"/>
        <v>3</v>
      </c>
      <c r="Y556" s="10">
        <f>IF(M556="",0,IF(K556=1,VLOOKUP(M556,'附件一之1-開班數'!$A$7:$V$66,7,FALSE),0))</f>
        <v>0</v>
      </c>
      <c r="Z556" s="10">
        <f>IF(N556="",0,IF(K556=1,VLOOKUP(N556,'附件一之1-開班數'!$A$7:$V$66,7,FALSE),0))</f>
        <v>0</v>
      </c>
      <c r="AA556" s="10">
        <f>IF(O556="",0,IF(K556=1,VLOOKUP(O556,'附件一之1-開班數'!$A$7:$V$66,7,FALSE),0))</f>
        <v>0</v>
      </c>
      <c r="AB556" s="10">
        <f>IF(P556="",0,IF(K556=1,VLOOKUP(P556,'附件一之1-開班數'!$A$7:$V$66,7,FALSE),0))</f>
        <v>0</v>
      </c>
      <c r="AC556" s="10">
        <f>IF(Q556="",0,IF(K556=1,VLOOKUP(Q556,'附件一之1-開班數'!$A$7:$V$66,7,FALSE),0))</f>
        <v>0</v>
      </c>
    </row>
    <row r="557" spans="1:29" x14ac:dyDescent="0.3">
      <c r="A557" s="128" t="str">
        <f t="shared" si="57"/>
        <v/>
      </c>
      <c r="B557" s="14"/>
      <c r="C557" s="14"/>
      <c r="D557" s="14"/>
      <c r="E557" s="14"/>
      <c r="F557" s="166"/>
      <c r="G557" s="173"/>
      <c r="H557" s="14"/>
      <c r="I557" s="14"/>
      <c r="J557" s="14"/>
      <c r="K557" s="166"/>
      <c r="L557" s="175"/>
      <c r="M557" s="171"/>
      <c r="N557" s="92"/>
      <c r="O557" s="92"/>
      <c r="P557" s="92"/>
      <c r="Q557" s="172"/>
      <c r="R557" s="176" t="str">
        <f>IFERROR(IF(COUNTIF(M557:Q557,M557)+COUNTIF(M557:Q557,N557)+COUNTIF(M557:Q557,O557)+COUNTIF(M557:Q557,P557)+COUNTIF(M557:Q557,Q557)-COUNT(M557:Q557)&lt;&gt;0,"學生班級重複",IF(COUNT(M557:Q557)=1,VLOOKUP(M557,'附件一之1-開班數'!$A$7:$B$66,2,0),IF(COUNT(M557:Q557)=2,VLOOKUP(M557,'附件一之1-開班數'!$A$7:$B$66,2,0)&amp;"、"&amp;VLOOKUP(N557,'附件一之1-開班數'!$A$7:$B$66,2,0),IF(COUNT(M557:Q557)=3,VLOOKUP(M557,'附件一之1-開班數'!$A$7:$B$66,2,0)&amp;"、"&amp;VLOOKUP(N557,'附件一之1-開班數'!$A$7:$B$66,2,0)&amp;"、"&amp;VLOOKUP(O557,'附件一之1-開班數'!$A$7:$B$66,2,0),IF(COUNT(M557:Q557)=4,VLOOKUP(M557,'附件一之1-開班數'!$A$7:$B$66,2,0)&amp;"、"&amp;VLOOKUP(N557,'附件一之1-開班數'!$A$7:$B$66,2,0)&amp;"、"&amp;VLOOKUP(O557,'附件一之1-開班數'!$A$7:$B$66,2,0)&amp;"、"&amp;VLOOKUP(P557,'附件一之1-開班數'!$A$7:$B$66,2,0),IF(COUNT(M557:Q557)=5,VLOOKUP(M557,'附件一之1-開班數'!$A$7:$B$66,2,0)&amp;"、"&amp;VLOOKUP(N557,'附件一之1-開班數'!$A$7:$B$66,2,0)&amp;"、"&amp;VLOOKUP(O557,'附件一之1-開班數'!$A$7:$B$66,2,0)&amp;"、"&amp;VLOOKUP(P557,'附件一之1-開班數'!$A$7:$B$66,2,0)&amp;"、"&amp;VLOOKUP(Q557,'附件一之1-開班數'!$A$7:$B$66,2,0),IF(D557="","","學生無班級"))))))),"有班級不存在,或跳格輸入")</f>
        <v/>
      </c>
      <c r="S557" s="10">
        <f t="shared" si="58"/>
        <v>1</v>
      </c>
      <c r="T557" s="10">
        <f t="shared" si="59"/>
        <v>1</v>
      </c>
      <c r="U557" s="10">
        <f t="shared" si="60"/>
        <v>1</v>
      </c>
      <c r="V557" s="10">
        <f t="shared" si="61"/>
        <v>1</v>
      </c>
      <c r="W557" s="10">
        <f t="shared" si="62"/>
        <v>3</v>
      </c>
      <c r="X557" s="10">
        <f t="shared" si="63"/>
        <v>3</v>
      </c>
      <c r="Y557" s="10">
        <f>IF(M557="",0,IF(K557=1,VLOOKUP(M557,'附件一之1-開班數'!$A$7:$V$66,7,FALSE),0))</f>
        <v>0</v>
      </c>
      <c r="Z557" s="10">
        <f>IF(N557="",0,IF(K557=1,VLOOKUP(N557,'附件一之1-開班數'!$A$7:$V$66,7,FALSE),0))</f>
        <v>0</v>
      </c>
      <c r="AA557" s="10">
        <f>IF(O557="",0,IF(K557=1,VLOOKUP(O557,'附件一之1-開班數'!$A$7:$V$66,7,FALSE),0))</f>
        <v>0</v>
      </c>
      <c r="AB557" s="10">
        <f>IF(P557="",0,IF(K557=1,VLOOKUP(P557,'附件一之1-開班數'!$A$7:$V$66,7,FALSE),0))</f>
        <v>0</v>
      </c>
      <c r="AC557" s="10">
        <f>IF(Q557="",0,IF(K557=1,VLOOKUP(Q557,'附件一之1-開班數'!$A$7:$V$66,7,FALSE),0))</f>
        <v>0</v>
      </c>
    </row>
    <row r="558" spans="1:29" x14ac:dyDescent="0.3">
      <c r="A558" s="128" t="str">
        <f t="shared" si="57"/>
        <v/>
      </c>
      <c r="B558" s="14"/>
      <c r="C558" s="14"/>
      <c r="D558" s="14"/>
      <c r="E558" s="14"/>
      <c r="F558" s="166"/>
      <c r="G558" s="173"/>
      <c r="H558" s="14"/>
      <c r="I558" s="14"/>
      <c r="J558" s="14"/>
      <c r="K558" s="166"/>
      <c r="L558" s="175"/>
      <c r="M558" s="171"/>
      <c r="N558" s="92"/>
      <c r="O558" s="92"/>
      <c r="P558" s="92"/>
      <c r="Q558" s="172"/>
      <c r="R558" s="176" t="str">
        <f>IFERROR(IF(COUNTIF(M558:Q558,M558)+COUNTIF(M558:Q558,N558)+COUNTIF(M558:Q558,O558)+COUNTIF(M558:Q558,P558)+COUNTIF(M558:Q558,Q558)-COUNT(M558:Q558)&lt;&gt;0,"學生班級重複",IF(COUNT(M558:Q558)=1,VLOOKUP(M558,'附件一之1-開班數'!$A$7:$B$66,2,0),IF(COUNT(M558:Q558)=2,VLOOKUP(M558,'附件一之1-開班數'!$A$7:$B$66,2,0)&amp;"、"&amp;VLOOKUP(N558,'附件一之1-開班數'!$A$7:$B$66,2,0),IF(COUNT(M558:Q558)=3,VLOOKUP(M558,'附件一之1-開班數'!$A$7:$B$66,2,0)&amp;"、"&amp;VLOOKUP(N558,'附件一之1-開班數'!$A$7:$B$66,2,0)&amp;"、"&amp;VLOOKUP(O558,'附件一之1-開班數'!$A$7:$B$66,2,0),IF(COUNT(M558:Q558)=4,VLOOKUP(M558,'附件一之1-開班數'!$A$7:$B$66,2,0)&amp;"、"&amp;VLOOKUP(N558,'附件一之1-開班數'!$A$7:$B$66,2,0)&amp;"、"&amp;VLOOKUP(O558,'附件一之1-開班數'!$A$7:$B$66,2,0)&amp;"、"&amp;VLOOKUP(P558,'附件一之1-開班數'!$A$7:$B$66,2,0),IF(COUNT(M558:Q558)=5,VLOOKUP(M558,'附件一之1-開班數'!$A$7:$B$66,2,0)&amp;"、"&amp;VLOOKUP(N558,'附件一之1-開班數'!$A$7:$B$66,2,0)&amp;"、"&amp;VLOOKUP(O558,'附件一之1-開班數'!$A$7:$B$66,2,0)&amp;"、"&amp;VLOOKUP(P558,'附件一之1-開班數'!$A$7:$B$66,2,0)&amp;"、"&amp;VLOOKUP(Q558,'附件一之1-開班數'!$A$7:$B$66,2,0),IF(D558="","","學生無班級"))))))),"有班級不存在,或跳格輸入")</f>
        <v/>
      </c>
      <c r="S558" s="10">
        <f t="shared" si="58"/>
        <v>1</v>
      </c>
      <c r="T558" s="10">
        <f t="shared" si="59"/>
        <v>1</v>
      </c>
      <c r="U558" s="10">
        <f t="shared" si="60"/>
        <v>1</v>
      </c>
      <c r="V558" s="10">
        <f t="shared" si="61"/>
        <v>1</v>
      </c>
      <c r="W558" s="10">
        <f t="shared" si="62"/>
        <v>3</v>
      </c>
      <c r="X558" s="10">
        <f t="shared" si="63"/>
        <v>3</v>
      </c>
      <c r="Y558" s="10">
        <f>IF(M558="",0,IF(K558=1,VLOOKUP(M558,'附件一之1-開班數'!$A$7:$V$66,7,FALSE),0))</f>
        <v>0</v>
      </c>
      <c r="Z558" s="10">
        <f>IF(N558="",0,IF(K558=1,VLOOKUP(N558,'附件一之1-開班數'!$A$7:$V$66,7,FALSE),0))</f>
        <v>0</v>
      </c>
      <c r="AA558" s="10">
        <f>IF(O558="",0,IF(K558=1,VLOOKUP(O558,'附件一之1-開班數'!$A$7:$V$66,7,FALSE),0))</f>
        <v>0</v>
      </c>
      <c r="AB558" s="10">
        <f>IF(P558="",0,IF(K558=1,VLOOKUP(P558,'附件一之1-開班數'!$A$7:$V$66,7,FALSE),0))</f>
        <v>0</v>
      </c>
      <c r="AC558" s="10">
        <f>IF(Q558="",0,IF(K558=1,VLOOKUP(Q558,'附件一之1-開班數'!$A$7:$V$66,7,FALSE),0))</f>
        <v>0</v>
      </c>
    </row>
    <row r="559" spans="1:29" x14ac:dyDescent="0.3">
      <c r="A559" s="128" t="str">
        <f t="shared" si="57"/>
        <v/>
      </c>
      <c r="B559" s="14"/>
      <c r="C559" s="14"/>
      <c r="D559" s="14"/>
      <c r="E559" s="14"/>
      <c r="F559" s="166"/>
      <c r="G559" s="173"/>
      <c r="H559" s="14"/>
      <c r="I559" s="14"/>
      <c r="J559" s="14"/>
      <c r="K559" s="166"/>
      <c r="L559" s="175"/>
      <c r="M559" s="171"/>
      <c r="N559" s="92"/>
      <c r="O559" s="92"/>
      <c r="P559" s="92"/>
      <c r="Q559" s="172"/>
      <c r="R559" s="176" t="str">
        <f>IFERROR(IF(COUNTIF(M559:Q559,M559)+COUNTIF(M559:Q559,N559)+COUNTIF(M559:Q559,O559)+COUNTIF(M559:Q559,P559)+COUNTIF(M559:Q559,Q559)-COUNT(M559:Q559)&lt;&gt;0,"學生班級重複",IF(COUNT(M559:Q559)=1,VLOOKUP(M559,'附件一之1-開班數'!$A$7:$B$66,2,0),IF(COUNT(M559:Q559)=2,VLOOKUP(M559,'附件一之1-開班數'!$A$7:$B$66,2,0)&amp;"、"&amp;VLOOKUP(N559,'附件一之1-開班數'!$A$7:$B$66,2,0),IF(COUNT(M559:Q559)=3,VLOOKUP(M559,'附件一之1-開班數'!$A$7:$B$66,2,0)&amp;"、"&amp;VLOOKUP(N559,'附件一之1-開班數'!$A$7:$B$66,2,0)&amp;"、"&amp;VLOOKUP(O559,'附件一之1-開班數'!$A$7:$B$66,2,0),IF(COUNT(M559:Q559)=4,VLOOKUP(M559,'附件一之1-開班數'!$A$7:$B$66,2,0)&amp;"、"&amp;VLOOKUP(N559,'附件一之1-開班數'!$A$7:$B$66,2,0)&amp;"、"&amp;VLOOKUP(O559,'附件一之1-開班數'!$A$7:$B$66,2,0)&amp;"、"&amp;VLOOKUP(P559,'附件一之1-開班數'!$A$7:$B$66,2,0),IF(COUNT(M559:Q559)=5,VLOOKUP(M559,'附件一之1-開班數'!$A$7:$B$66,2,0)&amp;"、"&amp;VLOOKUP(N559,'附件一之1-開班數'!$A$7:$B$66,2,0)&amp;"、"&amp;VLOOKUP(O559,'附件一之1-開班數'!$A$7:$B$66,2,0)&amp;"、"&amp;VLOOKUP(P559,'附件一之1-開班數'!$A$7:$B$66,2,0)&amp;"、"&amp;VLOOKUP(Q559,'附件一之1-開班數'!$A$7:$B$66,2,0),IF(D559="","","學生無班級"))))))),"有班級不存在,或跳格輸入")</f>
        <v/>
      </c>
      <c r="S559" s="10">
        <f t="shared" si="58"/>
        <v>1</v>
      </c>
      <c r="T559" s="10">
        <f t="shared" si="59"/>
        <v>1</v>
      </c>
      <c r="U559" s="10">
        <f t="shared" si="60"/>
        <v>1</v>
      </c>
      <c r="V559" s="10">
        <f t="shared" si="61"/>
        <v>1</v>
      </c>
      <c r="W559" s="10">
        <f t="shared" si="62"/>
        <v>3</v>
      </c>
      <c r="X559" s="10">
        <f t="shared" si="63"/>
        <v>3</v>
      </c>
      <c r="Y559" s="10">
        <f>IF(M559="",0,IF(K559=1,VLOOKUP(M559,'附件一之1-開班數'!$A$7:$V$66,7,FALSE),0))</f>
        <v>0</v>
      </c>
      <c r="Z559" s="10">
        <f>IF(N559="",0,IF(K559=1,VLOOKUP(N559,'附件一之1-開班數'!$A$7:$V$66,7,FALSE),0))</f>
        <v>0</v>
      </c>
      <c r="AA559" s="10">
        <f>IF(O559="",0,IF(K559=1,VLOOKUP(O559,'附件一之1-開班數'!$A$7:$V$66,7,FALSE),0))</f>
        <v>0</v>
      </c>
      <c r="AB559" s="10">
        <f>IF(P559="",0,IF(K559=1,VLOOKUP(P559,'附件一之1-開班數'!$A$7:$V$66,7,FALSE),0))</f>
        <v>0</v>
      </c>
      <c r="AC559" s="10">
        <f>IF(Q559="",0,IF(K559=1,VLOOKUP(Q559,'附件一之1-開班數'!$A$7:$V$66,7,FALSE),0))</f>
        <v>0</v>
      </c>
    </row>
    <row r="560" spans="1:29" x14ac:dyDescent="0.3">
      <c r="A560" s="128" t="str">
        <f t="shared" si="57"/>
        <v/>
      </c>
      <c r="B560" s="14"/>
      <c r="C560" s="14"/>
      <c r="D560" s="14"/>
      <c r="E560" s="14"/>
      <c r="F560" s="166"/>
      <c r="G560" s="173"/>
      <c r="H560" s="14"/>
      <c r="I560" s="14"/>
      <c r="J560" s="14"/>
      <c r="K560" s="166"/>
      <c r="L560" s="175"/>
      <c r="M560" s="171"/>
      <c r="N560" s="92"/>
      <c r="O560" s="92"/>
      <c r="P560" s="92"/>
      <c r="Q560" s="172"/>
      <c r="R560" s="176" t="str">
        <f>IFERROR(IF(COUNTIF(M560:Q560,M560)+COUNTIF(M560:Q560,N560)+COUNTIF(M560:Q560,O560)+COUNTIF(M560:Q560,P560)+COUNTIF(M560:Q560,Q560)-COUNT(M560:Q560)&lt;&gt;0,"學生班級重複",IF(COUNT(M560:Q560)=1,VLOOKUP(M560,'附件一之1-開班數'!$A$7:$B$66,2,0),IF(COUNT(M560:Q560)=2,VLOOKUP(M560,'附件一之1-開班數'!$A$7:$B$66,2,0)&amp;"、"&amp;VLOOKUP(N560,'附件一之1-開班數'!$A$7:$B$66,2,0),IF(COUNT(M560:Q560)=3,VLOOKUP(M560,'附件一之1-開班數'!$A$7:$B$66,2,0)&amp;"、"&amp;VLOOKUP(N560,'附件一之1-開班數'!$A$7:$B$66,2,0)&amp;"、"&amp;VLOOKUP(O560,'附件一之1-開班數'!$A$7:$B$66,2,0),IF(COUNT(M560:Q560)=4,VLOOKUP(M560,'附件一之1-開班數'!$A$7:$B$66,2,0)&amp;"、"&amp;VLOOKUP(N560,'附件一之1-開班數'!$A$7:$B$66,2,0)&amp;"、"&amp;VLOOKUP(O560,'附件一之1-開班數'!$A$7:$B$66,2,0)&amp;"、"&amp;VLOOKUP(P560,'附件一之1-開班數'!$A$7:$B$66,2,0),IF(COUNT(M560:Q560)=5,VLOOKUP(M560,'附件一之1-開班數'!$A$7:$B$66,2,0)&amp;"、"&amp;VLOOKUP(N560,'附件一之1-開班數'!$A$7:$B$66,2,0)&amp;"、"&amp;VLOOKUP(O560,'附件一之1-開班數'!$A$7:$B$66,2,0)&amp;"、"&amp;VLOOKUP(P560,'附件一之1-開班數'!$A$7:$B$66,2,0)&amp;"、"&amp;VLOOKUP(Q560,'附件一之1-開班數'!$A$7:$B$66,2,0),IF(D560="","","學生無班級"))))))),"有班級不存在,或跳格輸入")</f>
        <v/>
      </c>
      <c r="S560" s="10">
        <f t="shared" si="58"/>
        <v>1</v>
      </c>
      <c r="T560" s="10">
        <f t="shared" si="59"/>
        <v>1</v>
      </c>
      <c r="U560" s="10">
        <f t="shared" si="60"/>
        <v>1</v>
      </c>
      <c r="V560" s="10">
        <f t="shared" si="61"/>
        <v>1</v>
      </c>
      <c r="W560" s="10">
        <f t="shared" si="62"/>
        <v>3</v>
      </c>
      <c r="X560" s="10">
        <f t="shared" si="63"/>
        <v>3</v>
      </c>
      <c r="Y560" s="10">
        <f>IF(M560="",0,IF(K560=1,VLOOKUP(M560,'附件一之1-開班數'!$A$7:$V$66,7,FALSE),0))</f>
        <v>0</v>
      </c>
      <c r="Z560" s="10">
        <f>IF(N560="",0,IF(K560=1,VLOOKUP(N560,'附件一之1-開班數'!$A$7:$V$66,7,FALSE),0))</f>
        <v>0</v>
      </c>
      <c r="AA560" s="10">
        <f>IF(O560="",0,IF(K560=1,VLOOKUP(O560,'附件一之1-開班數'!$A$7:$V$66,7,FALSE),0))</f>
        <v>0</v>
      </c>
      <c r="AB560" s="10">
        <f>IF(P560="",0,IF(K560=1,VLOOKUP(P560,'附件一之1-開班數'!$A$7:$V$66,7,FALSE),0))</f>
        <v>0</v>
      </c>
      <c r="AC560" s="10">
        <f>IF(Q560="",0,IF(K560=1,VLOOKUP(Q560,'附件一之1-開班數'!$A$7:$V$66,7,FALSE),0))</f>
        <v>0</v>
      </c>
    </row>
    <row r="561" spans="1:29" x14ac:dyDescent="0.3">
      <c r="A561" s="128" t="str">
        <f t="shared" si="57"/>
        <v/>
      </c>
      <c r="B561" s="14"/>
      <c r="C561" s="14"/>
      <c r="D561" s="14"/>
      <c r="E561" s="14"/>
      <c r="F561" s="166"/>
      <c r="G561" s="173"/>
      <c r="H561" s="14"/>
      <c r="I561" s="14"/>
      <c r="J561" s="14"/>
      <c r="K561" s="166"/>
      <c r="L561" s="175"/>
      <c r="M561" s="171"/>
      <c r="N561" s="92"/>
      <c r="O561" s="92"/>
      <c r="P561" s="92"/>
      <c r="Q561" s="172"/>
      <c r="R561" s="176" t="str">
        <f>IFERROR(IF(COUNTIF(M561:Q561,M561)+COUNTIF(M561:Q561,N561)+COUNTIF(M561:Q561,O561)+COUNTIF(M561:Q561,P561)+COUNTIF(M561:Q561,Q561)-COUNT(M561:Q561)&lt;&gt;0,"學生班級重複",IF(COUNT(M561:Q561)=1,VLOOKUP(M561,'附件一之1-開班數'!$A$7:$B$66,2,0),IF(COUNT(M561:Q561)=2,VLOOKUP(M561,'附件一之1-開班數'!$A$7:$B$66,2,0)&amp;"、"&amp;VLOOKUP(N561,'附件一之1-開班數'!$A$7:$B$66,2,0),IF(COUNT(M561:Q561)=3,VLOOKUP(M561,'附件一之1-開班數'!$A$7:$B$66,2,0)&amp;"、"&amp;VLOOKUP(N561,'附件一之1-開班數'!$A$7:$B$66,2,0)&amp;"、"&amp;VLOOKUP(O561,'附件一之1-開班數'!$A$7:$B$66,2,0),IF(COUNT(M561:Q561)=4,VLOOKUP(M561,'附件一之1-開班數'!$A$7:$B$66,2,0)&amp;"、"&amp;VLOOKUP(N561,'附件一之1-開班數'!$A$7:$B$66,2,0)&amp;"、"&amp;VLOOKUP(O561,'附件一之1-開班數'!$A$7:$B$66,2,0)&amp;"、"&amp;VLOOKUP(P561,'附件一之1-開班數'!$A$7:$B$66,2,0),IF(COUNT(M561:Q561)=5,VLOOKUP(M561,'附件一之1-開班數'!$A$7:$B$66,2,0)&amp;"、"&amp;VLOOKUP(N561,'附件一之1-開班數'!$A$7:$B$66,2,0)&amp;"、"&amp;VLOOKUP(O561,'附件一之1-開班數'!$A$7:$B$66,2,0)&amp;"、"&amp;VLOOKUP(P561,'附件一之1-開班數'!$A$7:$B$66,2,0)&amp;"、"&amp;VLOOKUP(Q561,'附件一之1-開班數'!$A$7:$B$66,2,0),IF(D561="","","學生無班級"))))))),"有班級不存在,或跳格輸入")</f>
        <v/>
      </c>
      <c r="S561" s="10">
        <f t="shared" si="58"/>
        <v>1</v>
      </c>
      <c r="T561" s="10">
        <f t="shared" si="59"/>
        <v>1</v>
      </c>
      <c r="U561" s="10">
        <f t="shared" si="60"/>
        <v>1</v>
      </c>
      <c r="V561" s="10">
        <f t="shared" si="61"/>
        <v>1</v>
      </c>
      <c r="W561" s="10">
        <f t="shared" si="62"/>
        <v>3</v>
      </c>
      <c r="X561" s="10">
        <f t="shared" si="63"/>
        <v>3</v>
      </c>
      <c r="Y561" s="10">
        <f>IF(M561="",0,IF(K561=1,VLOOKUP(M561,'附件一之1-開班數'!$A$7:$V$66,7,FALSE),0))</f>
        <v>0</v>
      </c>
      <c r="Z561" s="10">
        <f>IF(N561="",0,IF(K561=1,VLOOKUP(N561,'附件一之1-開班數'!$A$7:$V$66,7,FALSE),0))</f>
        <v>0</v>
      </c>
      <c r="AA561" s="10">
        <f>IF(O561="",0,IF(K561=1,VLOOKUP(O561,'附件一之1-開班數'!$A$7:$V$66,7,FALSE),0))</f>
        <v>0</v>
      </c>
      <c r="AB561" s="10">
        <f>IF(P561="",0,IF(K561=1,VLOOKUP(P561,'附件一之1-開班數'!$A$7:$V$66,7,FALSE),0))</f>
        <v>0</v>
      </c>
      <c r="AC561" s="10">
        <f>IF(Q561="",0,IF(K561=1,VLOOKUP(Q561,'附件一之1-開班數'!$A$7:$V$66,7,FALSE),0))</f>
        <v>0</v>
      </c>
    </row>
    <row r="562" spans="1:29" x14ac:dyDescent="0.3">
      <c r="A562" s="128" t="str">
        <f t="shared" si="57"/>
        <v/>
      </c>
      <c r="B562" s="14"/>
      <c r="C562" s="14"/>
      <c r="D562" s="14"/>
      <c r="E562" s="14"/>
      <c r="F562" s="166"/>
      <c r="G562" s="173"/>
      <c r="H562" s="14"/>
      <c r="I562" s="14"/>
      <c r="J562" s="14"/>
      <c r="K562" s="166"/>
      <c r="L562" s="175"/>
      <c r="M562" s="171"/>
      <c r="N562" s="92"/>
      <c r="O562" s="92"/>
      <c r="P562" s="92"/>
      <c r="Q562" s="172"/>
      <c r="R562" s="176" t="str">
        <f>IFERROR(IF(COUNTIF(M562:Q562,M562)+COUNTIF(M562:Q562,N562)+COUNTIF(M562:Q562,O562)+COUNTIF(M562:Q562,P562)+COUNTIF(M562:Q562,Q562)-COUNT(M562:Q562)&lt;&gt;0,"學生班級重複",IF(COUNT(M562:Q562)=1,VLOOKUP(M562,'附件一之1-開班數'!$A$7:$B$66,2,0),IF(COUNT(M562:Q562)=2,VLOOKUP(M562,'附件一之1-開班數'!$A$7:$B$66,2,0)&amp;"、"&amp;VLOOKUP(N562,'附件一之1-開班數'!$A$7:$B$66,2,0),IF(COUNT(M562:Q562)=3,VLOOKUP(M562,'附件一之1-開班數'!$A$7:$B$66,2,0)&amp;"、"&amp;VLOOKUP(N562,'附件一之1-開班數'!$A$7:$B$66,2,0)&amp;"、"&amp;VLOOKUP(O562,'附件一之1-開班數'!$A$7:$B$66,2,0),IF(COUNT(M562:Q562)=4,VLOOKUP(M562,'附件一之1-開班數'!$A$7:$B$66,2,0)&amp;"、"&amp;VLOOKUP(N562,'附件一之1-開班數'!$A$7:$B$66,2,0)&amp;"、"&amp;VLOOKUP(O562,'附件一之1-開班數'!$A$7:$B$66,2,0)&amp;"、"&amp;VLOOKUP(P562,'附件一之1-開班數'!$A$7:$B$66,2,0),IF(COUNT(M562:Q562)=5,VLOOKUP(M562,'附件一之1-開班數'!$A$7:$B$66,2,0)&amp;"、"&amp;VLOOKUP(N562,'附件一之1-開班數'!$A$7:$B$66,2,0)&amp;"、"&amp;VLOOKUP(O562,'附件一之1-開班數'!$A$7:$B$66,2,0)&amp;"、"&amp;VLOOKUP(P562,'附件一之1-開班數'!$A$7:$B$66,2,0)&amp;"、"&amp;VLOOKUP(Q562,'附件一之1-開班數'!$A$7:$B$66,2,0),IF(D562="","","學生無班級"))))))),"有班級不存在,或跳格輸入")</f>
        <v/>
      </c>
      <c r="S562" s="10">
        <f t="shared" si="58"/>
        <v>1</v>
      </c>
      <c r="T562" s="10">
        <f t="shared" si="59"/>
        <v>1</v>
      </c>
      <c r="U562" s="10">
        <f t="shared" si="60"/>
        <v>1</v>
      </c>
      <c r="V562" s="10">
        <f t="shared" si="61"/>
        <v>1</v>
      </c>
      <c r="W562" s="10">
        <f t="shared" si="62"/>
        <v>3</v>
      </c>
      <c r="X562" s="10">
        <f t="shared" si="63"/>
        <v>3</v>
      </c>
      <c r="Y562" s="10">
        <f>IF(M562="",0,IF(K562=1,VLOOKUP(M562,'附件一之1-開班數'!$A$7:$V$66,7,FALSE),0))</f>
        <v>0</v>
      </c>
      <c r="Z562" s="10">
        <f>IF(N562="",0,IF(K562=1,VLOOKUP(N562,'附件一之1-開班數'!$A$7:$V$66,7,FALSE),0))</f>
        <v>0</v>
      </c>
      <c r="AA562" s="10">
        <f>IF(O562="",0,IF(K562=1,VLOOKUP(O562,'附件一之1-開班數'!$A$7:$V$66,7,FALSE),0))</f>
        <v>0</v>
      </c>
      <c r="AB562" s="10">
        <f>IF(P562="",0,IF(K562=1,VLOOKUP(P562,'附件一之1-開班數'!$A$7:$V$66,7,FALSE),0))</f>
        <v>0</v>
      </c>
      <c r="AC562" s="10">
        <f>IF(Q562="",0,IF(K562=1,VLOOKUP(Q562,'附件一之1-開班數'!$A$7:$V$66,7,FALSE),0))</f>
        <v>0</v>
      </c>
    </row>
    <row r="563" spans="1:29" x14ac:dyDescent="0.3">
      <c r="A563" s="128" t="str">
        <f t="shared" si="57"/>
        <v/>
      </c>
      <c r="B563" s="14"/>
      <c r="C563" s="14"/>
      <c r="D563" s="14"/>
      <c r="E563" s="14"/>
      <c r="F563" s="166"/>
      <c r="G563" s="173"/>
      <c r="H563" s="14"/>
      <c r="I563" s="14"/>
      <c r="J563" s="14"/>
      <c r="K563" s="166"/>
      <c r="L563" s="175"/>
      <c r="M563" s="171"/>
      <c r="N563" s="92"/>
      <c r="O563" s="92"/>
      <c r="P563" s="92"/>
      <c r="Q563" s="172"/>
      <c r="R563" s="176" t="str">
        <f>IFERROR(IF(COUNTIF(M563:Q563,M563)+COUNTIF(M563:Q563,N563)+COUNTIF(M563:Q563,O563)+COUNTIF(M563:Q563,P563)+COUNTIF(M563:Q563,Q563)-COUNT(M563:Q563)&lt;&gt;0,"學生班級重複",IF(COUNT(M563:Q563)=1,VLOOKUP(M563,'附件一之1-開班數'!$A$7:$B$66,2,0),IF(COUNT(M563:Q563)=2,VLOOKUP(M563,'附件一之1-開班數'!$A$7:$B$66,2,0)&amp;"、"&amp;VLOOKUP(N563,'附件一之1-開班數'!$A$7:$B$66,2,0),IF(COUNT(M563:Q563)=3,VLOOKUP(M563,'附件一之1-開班數'!$A$7:$B$66,2,0)&amp;"、"&amp;VLOOKUP(N563,'附件一之1-開班數'!$A$7:$B$66,2,0)&amp;"、"&amp;VLOOKUP(O563,'附件一之1-開班數'!$A$7:$B$66,2,0),IF(COUNT(M563:Q563)=4,VLOOKUP(M563,'附件一之1-開班數'!$A$7:$B$66,2,0)&amp;"、"&amp;VLOOKUP(N563,'附件一之1-開班數'!$A$7:$B$66,2,0)&amp;"、"&amp;VLOOKUP(O563,'附件一之1-開班數'!$A$7:$B$66,2,0)&amp;"、"&amp;VLOOKUP(P563,'附件一之1-開班數'!$A$7:$B$66,2,0),IF(COUNT(M563:Q563)=5,VLOOKUP(M563,'附件一之1-開班數'!$A$7:$B$66,2,0)&amp;"、"&amp;VLOOKUP(N563,'附件一之1-開班數'!$A$7:$B$66,2,0)&amp;"、"&amp;VLOOKUP(O563,'附件一之1-開班數'!$A$7:$B$66,2,0)&amp;"、"&amp;VLOOKUP(P563,'附件一之1-開班數'!$A$7:$B$66,2,0)&amp;"、"&amp;VLOOKUP(Q563,'附件一之1-開班數'!$A$7:$B$66,2,0),IF(D563="","","學生無班級"))))))),"有班級不存在,或跳格輸入")</f>
        <v/>
      </c>
      <c r="S563" s="10">
        <f t="shared" si="58"/>
        <v>1</v>
      </c>
      <c r="T563" s="10">
        <f t="shared" si="59"/>
        <v>1</v>
      </c>
      <c r="U563" s="10">
        <f t="shared" si="60"/>
        <v>1</v>
      </c>
      <c r="V563" s="10">
        <f t="shared" si="61"/>
        <v>1</v>
      </c>
      <c r="W563" s="10">
        <f t="shared" si="62"/>
        <v>3</v>
      </c>
      <c r="X563" s="10">
        <f t="shared" si="63"/>
        <v>3</v>
      </c>
      <c r="Y563" s="10">
        <f>IF(M563="",0,IF(K563=1,VLOOKUP(M563,'附件一之1-開班數'!$A$7:$V$66,7,FALSE),0))</f>
        <v>0</v>
      </c>
      <c r="Z563" s="10">
        <f>IF(N563="",0,IF(K563=1,VLOOKUP(N563,'附件一之1-開班數'!$A$7:$V$66,7,FALSE),0))</f>
        <v>0</v>
      </c>
      <c r="AA563" s="10">
        <f>IF(O563="",0,IF(K563=1,VLOOKUP(O563,'附件一之1-開班數'!$A$7:$V$66,7,FALSE),0))</f>
        <v>0</v>
      </c>
      <c r="AB563" s="10">
        <f>IF(P563="",0,IF(K563=1,VLOOKUP(P563,'附件一之1-開班數'!$A$7:$V$66,7,FALSE),0))</f>
        <v>0</v>
      </c>
      <c r="AC563" s="10">
        <f>IF(Q563="",0,IF(K563=1,VLOOKUP(Q563,'附件一之1-開班數'!$A$7:$V$66,7,FALSE),0))</f>
        <v>0</v>
      </c>
    </row>
    <row r="564" spans="1:29" x14ac:dyDescent="0.3">
      <c r="A564" s="128" t="str">
        <f t="shared" si="57"/>
        <v/>
      </c>
      <c r="B564" s="14"/>
      <c r="C564" s="14"/>
      <c r="D564" s="14"/>
      <c r="E564" s="14"/>
      <c r="F564" s="166"/>
      <c r="G564" s="173"/>
      <c r="H564" s="14"/>
      <c r="I564" s="14"/>
      <c r="J564" s="14"/>
      <c r="K564" s="166"/>
      <c r="L564" s="175"/>
      <c r="M564" s="171"/>
      <c r="N564" s="92"/>
      <c r="O564" s="92"/>
      <c r="P564" s="92"/>
      <c r="Q564" s="172"/>
      <c r="R564" s="176" t="str">
        <f>IFERROR(IF(COUNTIF(M564:Q564,M564)+COUNTIF(M564:Q564,N564)+COUNTIF(M564:Q564,O564)+COUNTIF(M564:Q564,P564)+COUNTIF(M564:Q564,Q564)-COUNT(M564:Q564)&lt;&gt;0,"學生班級重複",IF(COUNT(M564:Q564)=1,VLOOKUP(M564,'附件一之1-開班數'!$A$7:$B$66,2,0),IF(COUNT(M564:Q564)=2,VLOOKUP(M564,'附件一之1-開班數'!$A$7:$B$66,2,0)&amp;"、"&amp;VLOOKUP(N564,'附件一之1-開班數'!$A$7:$B$66,2,0),IF(COUNT(M564:Q564)=3,VLOOKUP(M564,'附件一之1-開班數'!$A$7:$B$66,2,0)&amp;"、"&amp;VLOOKUP(N564,'附件一之1-開班數'!$A$7:$B$66,2,0)&amp;"、"&amp;VLOOKUP(O564,'附件一之1-開班數'!$A$7:$B$66,2,0),IF(COUNT(M564:Q564)=4,VLOOKUP(M564,'附件一之1-開班數'!$A$7:$B$66,2,0)&amp;"、"&amp;VLOOKUP(N564,'附件一之1-開班數'!$A$7:$B$66,2,0)&amp;"、"&amp;VLOOKUP(O564,'附件一之1-開班數'!$A$7:$B$66,2,0)&amp;"、"&amp;VLOOKUP(P564,'附件一之1-開班數'!$A$7:$B$66,2,0),IF(COUNT(M564:Q564)=5,VLOOKUP(M564,'附件一之1-開班數'!$A$7:$B$66,2,0)&amp;"、"&amp;VLOOKUP(N564,'附件一之1-開班數'!$A$7:$B$66,2,0)&amp;"、"&amp;VLOOKUP(O564,'附件一之1-開班數'!$A$7:$B$66,2,0)&amp;"、"&amp;VLOOKUP(P564,'附件一之1-開班數'!$A$7:$B$66,2,0)&amp;"、"&amp;VLOOKUP(Q564,'附件一之1-開班數'!$A$7:$B$66,2,0),IF(D564="","","學生無班級"))))))),"有班級不存在,或跳格輸入")</f>
        <v/>
      </c>
      <c r="S564" s="10">
        <f t="shared" si="58"/>
        <v>1</v>
      </c>
      <c r="T564" s="10">
        <f t="shared" si="59"/>
        <v>1</v>
      </c>
      <c r="U564" s="10">
        <f t="shared" si="60"/>
        <v>1</v>
      </c>
      <c r="V564" s="10">
        <f t="shared" si="61"/>
        <v>1</v>
      </c>
      <c r="W564" s="10">
        <f t="shared" si="62"/>
        <v>3</v>
      </c>
      <c r="X564" s="10">
        <f t="shared" si="63"/>
        <v>3</v>
      </c>
      <c r="Y564" s="10">
        <f>IF(M564="",0,IF(K564=1,VLOOKUP(M564,'附件一之1-開班數'!$A$7:$V$66,7,FALSE),0))</f>
        <v>0</v>
      </c>
      <c r="Z564" s="10">
        <f>IF(N564="",0,IF(K564=1,VLOOKUP(N564,'附件一之1-開班數'!$A$7:$V$66,7,FALSE),0))</f>
        <v>0</v>
      </c>
      <c r="AA564" s="10">
        <f>IF(O564="",0,IF(K564=1,VLOOKUP(O564,'附件一之1-開班數'!$A$7:$V$66,7,FALSE),0))</f>
        <v>0</v>
      </c>
      <c r="AB564" s="10">
        <f>IF(P564="",0,IF(K564=1,VLOOKUP(P564,'附件一之1-開班數'!$A$7:$V$66,7,FALSE),0))</f>
        <v>0</v>
      </c>
      <c r="AC564" s="10">
        <f>IF(Q564="",0,IF(K564=1,VLOOKUP(Q564,'附件一之1-開班數'!$A$7:$V$66,7,FALSE),0))</f>
        <v>0</v>
      </c>
    </row>
    <row r="565" spans="1:29" x14ac:dyDescent="0.3">
      <c r="A565" s="128" t="str">
        <f t="shared" si="57"/>
        <v/>
      </c>
      <c r="B565" s="14"/>
      <c r="C565" s="14"/>
      <c r="D565" s="14"/>
      <c r="E565" s="14"/>
      <c r="F565" s="166"/>
      <c r="G565" s="173"/>
      <c r="H565" s="14"/>
      <c r="I565" s="14"/>
      <c r="J565" s="14"/>
      <c r="K565" s="166"/>
      <c r="L565" s="175"/>
      <c r="M565" s="171"/>
      <c r="N565" s="92"/>
      <c r="O565" s="92"/>
      <c r="P565" s="92"/>
      <c r="Q565" s="172"/>
      <c r="R565" s="176" t="str">
        <f>IFERROR(IF(COUNTIF(M565:Q565,M565)+COUNTIF(M565:Q565,N565)+COUNTIF(M565:Q565,O565)+COUNTIF(M565:Q565,P565)+COUNTIF(M565:Q565,Q565)-COUNT(M565:Q565)&lt;&gt;0,"學生班級重複",IF(COUNT(M565:Q565)=1,VLOOKUP(M565,'附件一之1-開班數'!$A$7:$B$66,2,0),IF(COUNT(M565:Q565)=2,VLOOKUP(M565,'附件一之1-開班數'!$A$7:$B$66,2,0)&amp;"、"&amp;VLOOKUP(N565,'附件一之1-開班數'!$A$7:$B$66,2,0),IF(COUNT(M565:Q565)=3,VLOOKUP(M565,'附件一之1-開班數'!$A$7:$B$66,2,0)&amp;"、"&amp;VLOOKUP(N565,'附件一之1-開班數'!$A$7:$B$66,2,0)&amp;"、"&amp;VLOOKUP(O565,'附件一之1-開班數'!$A$7:$B$66,2,0),IF(COUNT(M565:Q565)=4,VLOOKUP(M565,'附件一之1-開班數'!$A$7:$B$66,2,0)&amp;"、"&amp;VLOOKUP(N565,'附件一之1-開班數'!$A$7:$B$66,2,0)&amp;"、"&amp;VLOOKUP(O565,'附件一之1-開班數'!$A$7:$B$66,2,0)&amp;"、"&amp;VLOOKUP(P565,'附件一之1-開班數'!$A$7:$B$66,2,0),IF(COUNT(M565:Q565)=5,VLOOKUP(M565,'附件一之1-開班數'!$A$7:$B$66,2,0)&amp;"、"&amp;VLOOKUP(N565,'附件一之1-開班數'!$A$7:$B$66,2,0)&amp;"、"&amp;VLOOKUP(O565,'附件一之1-開班數'!$A$7:$B$66,2,0)&amp;"、"&amp;VLOOKUP(P565,'附件一之1-開班數'!$A$7:$B$66,2,0)&amp;"、"&amp;VLOOKUP(Q565,'附件一之1-開班數'!$A$7:$B$66,2,0),IF(D565="","","學生無班級"))))))),"有班級不存在,或跳格輸入")</f>
        <v/>
      </c>
      <c r="S565" s="10">
        <f t="shared" si="58"/>
        <v>1</v>
      </c>
      <c r="T565" s="10">
        <f t="shared" si="59"/>
        <v>1</v>
      </c>
      <c r="U565" s="10">
        <f t="shared" si="60"/>
        <v>1</v>
      </c>
      <c r="V565" s="10">
        <f t="shared" si="61"/>
        <v>1</v>
      </c>
      <c r="W565" s="10">
        <f t="shared" si="62"/>
        <v>3</v>
      </c>
      <c r="X565" s="10">
        <f t="shared" si="63"/>
        <v>3</v>
      </c>
      <c r="Y565" s="10">
        <f>IF(M565="",0,IF(K565=1,VLOOKUP(M565,'附件一之1-開班數'!$A$7:$V$66,7,FALSE),0))</f>
        <v>0</v>
      </c>
      <c r="Z565" s="10">
        <f>IF(N565="",0,IF(K565=1,VLOOKUP(N565,'附件一之1-開班數'!$A$7:$V$66,7,FALSE),0))</f>
        <v>0</v>
      </c>
      <c r="AA565" s="10">
        <f>IF(O565="",0,IF(K565=1,VLOOKUP(O565,'附件一之1-開班數'!$A$7:$V$66,7,FALSE),0))</f>
        <v>0</v>
      </c>
      <c r="AB565" s="10">
        <f>IF(P565="",0,IF(K565=1,VLOOKUP(P565,'附件一之1-開班數'!$A$7:$V$66,7,FALSE),0))</f>
        <v>0</v>
      </c>
      <c r="AC565" s="10">
        <f>IF(Q565="",0,IF(K565=1,VLOOKUP(Q565,'附件一之1-開班數'!$A$7:$V$66,7,FALSE),0))</f>
        <v>0</v>
      </c>
    </row>
    <row r="566" spans="1:29" x14ac:dyDescent="0.3">
      <c r="A566" s="128" t="str">
        <f t="shared" si="57"/>
        <v/>
      </c>
      <c r="B566" s="14"/>
      <c r="C566" s="14"/>
      <c r="D566" s="14"/>
      <c r="E566" s="14"/>
      <c r="F566" s="166"/>
      <c r="G566" s="173"/>
      <c r="H566" s="14"/>
      <c r="I566" s="14"/>
      <c r="J566" s="14"/>
      <c r="K566" s="166"/>
      <c r="L566" s="175"/>
      <c r="M566" s="171"/>
      <c r="N566" s="92"/>
      <c r="O566" s="92"/>
      <c r="P566" s="92"/>
      <c r="Q566" s="172"/>
      <c r="R566" s="176" t="str">
        <f>IFERROR(IF(COUNTIF(M566:Q566,M566)+COUNTIF(M566:Q566,N566)+COUNTIF(M566:Q566,O566)+COUNTIF(M566:Q566,P566)+COUNTIF(M566:Q566,Q566)-COUNT(M566:Q566)&lt;&gt;0,"學生班級重複",IF(COUNT(M566:Q566)=1,VLOOKUP(M566,'附件一之1-開班數'!$A$7:$B$66,2,0),IF(COUNT(M566:Q566)=2,VLOOKUP(M566,'附件一之1-開班數'!$A$7:$B$66,2,0)&amp;"、"&amp;VLOOKUP(N566,'附件一之1-開班數'!$A$7:$B$66,2,0),IF(COUNT(M566:Q566)=3,VLOOKUP(M566,'附件一之1-開班數'!$A$7:$B$66,2,0)&amp;"、"&amp;VLOOKUP(N566,'附件一之1-開班數'!$A$7:$B$66,2,0)&amp;"、"&amp;VLOOKUP(O566,'附件一之1-開班數'!$A$7:$B$66,2,0),IF(COUNT(M566:Q566)=4,VLOOKUP(M566,'附件一之1-開班數'!$A$7:$B$66,2,0)&amp;"、"&amp;VLOOKUP(N566,'附件一之1-開班數'!$A$7:$B$66,2,0)&amp;"、"&amp;VLOOKUP(O566,'附件一之1-開班數'!$A$7:$B$66,2,0)&amp;"、"&amp;VLOOKUP(P566,'附件一之1-開班數'!$A$7:$B$66,2,0),IF(COUNT(M566:Q566)=5,VLOOKUP(M566,'附件一之1-開班數'!$A$7:$B$66,2,0)&amp;"、"&amp;VLOOKUP(N566,'附件一之1-開班數'!$A$7:$B$66,2,0)&amp;"、"&amp;VLOOKUP(O566,'附件一之1-開班數'!$A$7:$B$66,2,0)&amp;"、"&amp;VLOOKUP(P566,'附件一之1-開班數'!$A$7:$B$66,2,0)&amp;"、"&amp;VLOOKUP(Q566,'附件一之1-開班數'!$A$7:$B$66,2,0),IF(D566="","","學生無班級"))))))),"有班級不存在,或跳格輸入")</f>
        <v/>
      </c>
      <c r="S566" s="10">
        <f t="shared" si="58"/>
        <v>1</v>
      </c>
      <c r="T566" s="10">
        <f t="shared" si="59"/>
        <v>1</v>
      </c>
      <c r="U566" s="10">
        <f t="shared" si="60"/>
        <v>1</v>
      </c>
      <c r="V566" s="10">
        <f t="shared" si="61"/>
        <v>1</v>
      </c>
      <c r="W566" s="10">
        <f t="shared" si="62"/>
        <v>3</v>
      </c>
      <c r="X566" s="10">
        <f t="shared" si="63"/>
        <v>3</v>
      </c>
      <c r="Y566" s="10">
        <f>IF(M566="",0,IF(K566=1,VLOOKUP(M566,'附件一之1-開班數'!$A$7:$V$66,7,FALSE),0))</f>
        <v>0</v>
      </c>
      <c r="Z566" s="10">
        <f>IF(N566="",0,IF(K566=1,VLOOKUP(N566,'附件一之1-開班數'!$A$7:$V$66,7,FALSE),0))</f>
        <v>0</v>
      </c>
      <c r="AA566" s="10">
        <f>IF(O566="",0,IF(K566=1,VLOOKUP(O566,'附件一之1-開班數'!$A$7:$V$66,7,FALSE),0))</f>
        <v>0</v>
      </c>
      <c r="AB566" s="10">
        <f>IF(P566="",0,IF(K566=1,VLOOKUP(P566,'附件一之1-開班數'!$A$7:$V$66,7,FALSE),0))</f>
        <v>0</v>
      </c>
      <c r="AC566" s="10">
        <f>IF(Q566="",0,IF(K566=1,VLOOKUP(Q566,'附件一之1-開班數'!$A$7:$V$66,7,FALSE),0))</f>
        <v>0</v>
      </c>
    </row>
    <row r="567" spans="1:29" x14ac:dyDescent="0.3">
      <c r="A567" s="128" t="str">
        <f t="shared" si="57"/>
        <v/>
      </c>
      <c r="B567" s="14"/>
      <c r="C567" s="14"/>
      <c r="D567" s="14"/>
      <c r="E567" s="14"/>
      <c r="F567" s="166"/>
      <c r="G567" s="173"/>
      <c r="H567" s="14"/>
      <c r="I567" s="14"/>
      <c r="J567" s="14"/>
      <c r="K567" s="166"/>
      <c r="L567" s="175"/>
      <c r="M567" s="171"/>
      <c r="N567" s="92"/>
      <c r="O567" s="92"/>
      <c r="P567" s="92"/>
      <c r="Q567" s="172"/>
      <c r="R567" s="176" t="str">
        <f>IFERROR(IF(COUNTIF(M567:Q567,M567)+COUNTIF(M567:Q567,N567)+COUNTIF(M567:Q567,O567)+COUNTIF(M567:Q567,P567)+COUNTIF(M567:Q567,Q567)-COUNT(M567:Q567)&lt;&gt;0,"學生班級重複",IF(COUNT(M567:Q567)=1,VLOOKUP(M567,'附件一之1-開班數'!$A$7:$B$66,2,0),IF(COUNT(M567:Q567)=2,VLOOKUP(M567,'附件一之1-開班數'!$A$7:$B$66,2,0)&amp;"、"&amp;VLOOKUP(N567,'附件一之1-開班數'!$A$7:$B$66,2,0),IF(COUNT(M567:Q567)=3,VLOOKUP(M567,'附件一之1-開班數'!$A$7:$B$66,2,0)&amp;"、"&amp;VLOOKUP(N567,'附件一之1-開班數'!$A$7:$B$66,2,0)&amp;"、"&amp;VLOOKUP(O567,'附件一之1-開班數'!$A$7:$B$66,2,0),IF(COUNT(M567:Q567)=4,VLOOKUP(M567,'附件一之1-開班數'!$A$7:$B$66,2,0)&amp;"、"&amp;VLOOKUP(N567,'附件一之1-開班數'!$A$7:$B$66,2,0)&amp;"、"&amp;VLOOKUP(O567,'附件一之1-開班數'!$A$7:$B$66,2,0)&amp;"、"&amp;VLOOKUP(P567,'附件一之1-開班數'!$A$7:$B$66,2,0),IF(COUNT(M567:Q567)=5,VLOOKUP(M567,'附件一之1-開班數'!$A$7:$B$66,2,0)&amp;"、"&amp;VLOOKUP(N567,'附件一之1-開班數'!$A$7:$B$66,2,0)&amp;"、"&amp;VLOOKUP(O567,'附件一之1-開班數'!$A$7:$B$66,2,0)&amp;"、"&amp;VLOOKUP(P567,'附件一之1-開班數'!$A$7:$B$66,2,0)&amp;"、"&amp;VLOOKUP(Q567,'附件一之1-開班數'!$A$7:$B$66,2,0),IF(D567="","","學生無班級"))))))),"有班級不存在,或跳格輸入")</f>
        <v/>
      </c>
      <c r="S567" s="10">
        <f t="shared" si="58"/>
        <v>1</v>
      </c>
      <c r="T567" s="10">
        <f t="shared" si="59"/>
        <v>1</v>
      </c>
      <c r="U567" s="10">
        <f t="shared" si="60"/>
        <v>1</v>
      </c>
      <c r="V567" s="10">
        <f t="shared" si="61"/>
        <v>1</v>
      </c>
      <c r="W567" s="10">
        <f t="shared" si="62"/>
        <v>3</v>
      </c>
      <c r="X567" s="10">
        <f t="shared" si="63"/>
        <v>3</v>
      </c>
      <c r="Y567" s="10">
        <f>IF(M567="",0,IF(K567=1,VLOOKUP(M567,'附件一之1-開班數'!$A$7:$V$66,7,FALSE),0))</f>
        <v>0</v>
      </c>
      <c r="Z567" s="10">
        <f>IF(N567="",0,IF(K567=1,VLOOKUP(N567,'附件一之1-開班數'!$A$7:$V$66,7,FALSE),0))</f>
        <v>0</v>
      </c>
      <c r="AA567" s="10">
        <f>IF(O567="",0,IF(K567=1,VLOOKUP(O567,'附件一之1-開班數'!$A$7:$V$66,7,FALSE),0))</f>
        <v>0</v>
      </c>
      <c r="AB567" s="10">
        <f>IF(P567="",0,IF(K567=1,VLOOKUP(P567,'附件一之1-開班數'!$A$7:$V$66,7,FALSE),0))</f>
        <v>0</v>
      </c>
      <c r="AC567" s="10">
        <f>IF(Q567="",0,IF(K567=1,VLOOKUP(Q567,'附件一之1-開班數'!$A$7:$V$66,7,FALSE),0))</f>
        <v>0</v>
      </c>
    </row>
    <row r="568" spans="1:29" x14ac:dyDescent="0.3">
      <c r="A568" s="128" t="str">
        <f t="shared" si="57"/>
        <v/>
      </c>
      <c r="B568" s="14"/>
      <c r="C568" s="14"/>
      <c r="D568" s="14"/>
      <c r="E568" s="14"/>
      <c r="F568" s="166"/>
      <c r="G568" s="173"/>
      <c r="H568" s="14"/>
      <c r="I568" s="14"/>
      <c r="J568" s="14"/>
      <c r="K568" s="166"/>
      <c r="L568" s="175"/>
      <c r="M568" s="171"/>
      <c r="N568" s="92"/>
      <c r="O568" s="92"/>
      <c r="P568" s="92"/>
      <c r="Q568" s="172"/>
      <c r="R568" s="176" t="str">
        <f>IFERROR(IF(COUNTIF(M568:Q568,M568)+COUNTIF(M568:Q568,N568)+COUNTIF(M568:Q568,O568)+COUNTIF(M568:Q568,P568)+COUNTIF(M568:Q568,Q568)-COUNT(M568:Q568)&lt;&gt;0,"學生班級重複",IF(COUNT(M568:Q568)=1,VLOOKUP(M568,'附件一之1-開班數'!$A$7:$B$66,2,0),IF(COUNT(M568:Q568)=2,VLOOKUP(M568,'附件一之1-開班數'!$A$7:$B$66,2,0)&amp;"、"&amp;VLOOKUP(N568,'附件一之1-開班數'!$A$7:$B$66,2,0),IF(COUNT(M568:Q568)=3,VLOOKUP(M568,'附件一之1-開班數'!$A$7:$B$66,2,0)&amp;"、"&amp;VLOOKUP(N568,'附件一之1-開班數'!$A$7:$B$66,2,0)&amp;"、"&amp;VLOOKUP(O568,'附件一之1-開班數'!$A$7:$B$66,2,0),IF(COUNT(M568:Q568)=4,VLOOKUP(M568,'附件一之1-開班數'!$A$7:$B$66,2,0)&amp;"、"&amp;VLOOKUP(N568,'附件一之1-開班數'!$A$7:$B$66,2,0)&amp;"、"&amp;VLOOKUP(O568,'附件一之1-開班數'!$A$7:$B$66,2,0)&amp;"、"&amp;VLOOKUP(P568,'附件一之1-開班數'!$A$7:$B$66,2,0),IF(COUNT(M568:Q568)=5,VLOOKUP(M568,'附件一之1-開班數'!$A$7:$B$66,2,0)&amp;"、"&amp;VLOOKUP(N568,'附件一之1-開班數'!$A$7:$B$66,2,0)&amp;"、"&amp;VLOOKUP(O568,'附件一之1-開班數'!$A$7:$B$66,2,0)&amp;"、"&amp;VLOOKUP(P568,'附件一之1-開班數'!$A$7:$B$66,2,0)&amp;"、"&amp;VLOOKUP(Q568,'附件一之1-開班數'!$A$7:$B$66,2,0),IF(D568="","","學生無班級"))))))),"有班級不存在,或跳格輸入")</f>
        <v/>
      </c>
      <c r="S568" s="10">
        <f t="shared" si="58"/>
        <v>1</v>
      </c>
      <c r="T568" s="10">
        <f t="shared" si="59"/>
        <v>1</v>
      </c>
      <c r="U568" s="10">
        <f t="shared" si="60"/>
        <v>1</v>
      </c>
      <c r="V568" s="10">
        <f t="shared" si="61"/>
        <v>1</v>
      </c>
      <c r="W568" s="10">
        <f t="shared" si="62"/>
        <v>3</v>
      </c>
      <c r="X568" s="10">
        <f t="shared" si="63"/>
        <v>3</v>
      </c>
      <c r="Y568" s="10">
        <f>IF(M568="",0,IF(K568=1,VLOOKUP(M568,'附件一之1-開班數'!$A$7:$V$66,7,FALSE),0))</f>
        <v>0</v>
      </c>
      <c r="Z568" s="10">
        <f>IF(N568="",0,IF(K568=1,VLOOKUP(N568,'附件一之1-開班數'!$A$7:$V$66,7,FALSE),0))</f>
        <v>0</v>
      </c>
      <c r="AA568" s="10">
        <f>IF(O568="",0,IF(K568=1,VLOOKUP(O568,'附件一之1-開班數'!$A$7:$V$66,7,FALSE),0))</f>
        <v>0</v>
      </c>
      <c r="AB568" s="10">
        <f>IF(P568="",0,IF(K568=1,VLOOKUP(P568,'附件一之1-開班數'!$A$7:$V$66,7,FALSE),0))</f>
        <v>0</v>
      </c>
      <c r="AC568" s="10">
        <f>IF(Q568="",0,IF(K568=1,VLOOKUP(Q568,'附件一之1-開班數'!$A$7:$V$66,7,FALSE),0))</f>
        <v>0</v>
      </c>
    </row>
    <row r="569" spans="1:29" x14ac:dyDescent="0.3">
      <c r="A569" s="128" t="str">
        <f t="shared" si="57"/>
        <v/>
      </c>
      <c r="B569" s="14"/>
      <c r="C569" s="14"/>
      <c r="D569" s="14"/>
      <c r="E569" s="14"/>
      <c r="F569" s="166"/>
      <c r="G569" s="173"/>
      <c r="H569" s="14"/>
      <c r="I569" s="14"/>
      <c r="J569" s="14"/>
      <c r="K569" s="166"/>
      <c r="L569" s="175"/>
      <c r="M569" s="171"/>
      <c r="N569" s="92"/>
      <c r="O569" s="92"/>
      <c r="P569" s="92"/>
      <c r="Q569" s="172"/>
      <c r="R569" s="176" t="str">
        <f>IFERROR(IF(COUNTIF(M569:Q569,M569)+COUNTIF(M569:Q569,N569)+COUNTIF(M569:Q569,O569)+COUNTIF(M569:Q569,P569)+COUNTIF(M569:Q569,Q569)-COUNT(M569:Q569)&lt;&gt;0,"學生班級重複",IF(COUNT(M569:Q569)=1,VLOOKUP(M569,'附件一之1-開班數'!$A$7:$B$66,2,0),IF(COUNT(M569:Q569)=2,VLOOKUP(M569,'附件一之1-開班數'!$A$7:$B$66,2,0)&amp;"、"&amp;VLOOKUP(N569,'附件一之1-開班數'!$A$7:$B$66,2,0),IF(COUNT(M569:Q569)=3,VLOOKUP(M569,'附件一之1-開班數'!$A$7:$B$66,2,0)&amp;"、"&amp;VLOOKUP(N569,'附件一之1-開班數'!$A$7:$B$66,2,0)&amp;"、"&amp;VLOOKUP(O569,'附件一之1-開班數'!$A$7:$B$66,2,0),IF(COUNT(M569:Q569)=4,VLOOKUP(M569,'附件一之1-開班數'!$A$7:$B$66,2,0)&amp;"、"&amp;VLOOKUP(N569,'附件一之1-開班數'!$A$7:$B$66,2,0)&amp;"、"&amp;VLOOKUP(O569,'附件一之1-開班數'!$A$7:$B$66,2,0)&amp;"、"&amp;VLOOKUP(P569,'附件一之1-開班數'!$A$7:$B$66,2,0),IF(COUNT(M569:Q569)=5,VLOOKUP(M569,'附件一之1-開班數'!$A$7:$B$66,2,0)&amp;"、"&amp;VLOOKUP(N569,'附件一之1-開班數'!$A$7:$B$66,2,0)&amp;"、"&amp;VLOOKUP(O569,'附件一之1-開班數'!$A$7:$B$66,2,0)&amp;"、"&amp;VLOOKUP(P569,'附件一之1-開班數'!$A$7:$B$66,2,0)&amp;"、"&amp;VLOOKUP(Q569,'附件一之1-開班數'!$A$7:$B$66,2,0),IF(D569="","","學生無班級"))))))),"有班級不存在,或跳格輸入")</f>
        <v/>
      </c>
      <c r="S569" s="10">
        <f t="shared" si="58"/>
        <v>1</v>
      </c>
      <c r="T569" s="10">
        <f t="shared" si="59"/>
        <v>1</v>
      </c>
      <c r="U569" s="10">
        <f t="shared" si="60"/>
        <v>1</v>
      </c>
      <c r="V569" s="10">
        <f t="shared" si="61"/>
        <v>1</v>
      </c>
      <c r="W569" s="10">
        <f t="shared" si="62"/>
        <v>3</v>
      </c>
      <c r="X569" s="10">
        <f t="shared" si="63"/>
        <v>3</v>
      </c>
      <c r="Y569" s="10">
        <f>IF(M569="",0,IF(K569=1,VLOOKUP(M569,'附件一之1-開班數'!$A$7:$V$66,7,FALSE),0))</f>
        <v>0</v>
      </c>
      <c r="Z569" s="10">
        <f>IF(N569="",0,IF(K569=1,VLOOKUP(N569,'附件一之1-開班數'!$A$7:$V$66,7,FALSE),0))</f>
        <v>0</v>
      </c>
      <c r="AA569" s="10">
        <f>IF(O569="",0,IF(K569=1,VLOOKUP(O569,'附件一之1-開班數'!$A$7:$V$66,7,FALSE),0))</f>
        <v>0</v>
      </c>
      <c r="AB569" s="10">
        <f>IF(P569="",0,IF(K569=1,VLOOKUP(P569,'附件一之1-開班數'!$A$7:$V$66,7,FALSE),0))</f>
        <v>0</v>
      </c>
      <c r="AC569" s="10">
        <f>IF(Q569="",0,IF(K569=1,VLOOKUP(Q569,'附件一之1-開班數'!$A$7:$V$66,7,FALSE),0))</f>
        <v>0</v>
      </c>
    </row>
    <row r="570" spans="1:29" x14ac:dyDescent="0.3">
      <c r="A570" s="128" t="str">
        <f t="shared" si="57"/>
        <v/>
      </c>
      <c r="B570" s="14"/>
      <c r="C570" s="14"/>
      <c r="D570" s="14"/>
      <c r="E570" s="14"/>
      <c r="F570" s="166"/>
      <c r="G570" s="173"/>
      <c r="H570" s="14"/>
      <c r="I570" s="14"/>
      <c r="J570" s="14"/>
      <c r="K570" s="166"/>
      <c r="L570" s="175"/>
      <c r="M570" s="171"/>
      <c r="N570" s="92"/>
      <c r="O570" s="92"/>
      <c r="P570" s="92"/>
      <c r="Q570" s="172"/>
      <c r="R570" s="176" t="str">
        <f>IFERROR(IF(COUNTIF(M570:Q570,M570)+COUNTIF(M570:Q570,N570)+COUNTIF(M570:Q570,O570)+COUNTIF(M570:Q570,P570)+COUNTIF(M570:Q570,Q570)-COUNT(M570:Q570)&lt;&gt;0,"學生班級重複",IF(COUNT(M570:Q570)=1,VLOOKUP(M570,'附件一之1-開班數'!$A$7:$B$66,2,0),IF(COUNT(M570:Q570)=2,VLOOKUP(M570,'附件一之1-開班數'!$A$7:$B$66,2,0)&amp;"、"&amp;VLOOKUP(N570,'附件一之1-開班數'!$A$7:$B$66,2,0),IF(COUNT(M570:Q570)=3,VLOOKUP(M570,'附件一之1-開班數'!$A$7:$B$66,2,0)&amp;"、"&amp;VLOOKUP(N570,'附件一之1-開班數'!$A$7:$B$66,2,0)&amp;"、"&amp;VLOOKUP(O570,'附件一之1-開班數'!$A$7:$B$66,2,0),IF(COUNT(M570:Q570)=4,VLOOKUP(M570,'附件一之1-開班數'!$A$7:$B$66,2,0)&amp;"、"&amp;VLOOKUP(N570,'附件一之1-開班數'!$A$7:$B$66,2,0)&amp;"、"&amp;VLOOKUP(O570,'附件一之1-開班數'!$A$7:$B$66,2,0)&amp;"、"&amp;VLOOKUP(P570,'附件一之1-開班數'!$A$7:$B$66,2,0),IF(COUNT(M570:Q570)=5,VLOOKUP(M570,'附件一之1-開班數'!$A$7:$B$66,2,0)&amp;"、"&amp;VLOOKUP(N570,'附件一之1-開班數'!$A$7:$B$66,2,0)&amp;"、"&amp;VLOOKUP(O570,'附件一之1-開班數'!$A$7:$B$66,2,0)&amp;"、"&amp;VLOOKUP(P570,'附件一之1-開班數'!$A$7:$B$66,2,0)&amp;"、"&amp;VLOOKUP(Q570,'附件一之1-開班數'!$A$7:$B$66,2,0),IF(D570="","","學生無班級"))))))),"有班級不存在,或跳格輸入")</f>
        <v/>
      </c>
      <c r="S570" s="10">
        <f t="shared" si="58"/>
        <v>1</v>
      </c>
      <c r="T570" s="10">
        <f t="shared" si="59"/>
        <v>1</v>
      </c>
      <c r="U570" s="10">
        <f t="shared" si="60"/>
        <v>1</v>
      </c>
      <c r="V570" s="10">
        <f t="shared" si="61"/>
        <v>1</v>
      </c>
      <c r="W570" s="10">
        <f t="shared" si="62"/>
        <v>3</v>
      </c>
      <c r="X570" s="10">
        <f t="shared" si="63"/>
        <v>3</v>
      </c>
      <c r="Y570" s="10">
        <f>IF(M570="",0,IF(K570=1,VLOOKUP(M570,'附件一之1-開班數'!$A$7:$V$66,7,FALSE),0))</f>
        <v>0</v>
      </c>
      <c r="Z570" s="10">
        <f>IF(N570="",0,IF(K570=1,VLOOKUP(N570,'附件一之1-開班數'!$A$7:$V$66,7,FALSE),0))</f>
        <v>0</v>
      </c>
      <c r="AA570" s="10">
        <f>IF(O570="",0,IF(K570=1,VLOOKUP(O570,'附件一之1-開班數'!$A$7:$V$66,7,FALSE),0))</f>
        <v>0</v>
      </c>
      <c r="AB570" s="10">
        <f>IF(P570="",0,IF(K570=1,VLOOKUP(P570,'附件一之1-開班數'!$A$7:$V$66,7,FALSE),0))</f>
        <v>0</v>
      </c>
      <c r="AC570" s="10">
        <f>IF(Q570="",0,IF(K570=1,VLOOKUP(Q570,'附件一之1-開班數'!$A$7:$V$66,7,FALSE),0))</f>
        <v>0</v>
      </c>
    </row>
    <row r="571" spans="1:29" x14ac:dyDescent="0.3">
      <c r="A571" s="128" t="str">
        <f t="shared" si="57"/>
        <v/>
      </c>
      <c r="B571" s="14"/>
      <c r="C571" s="14"/>
      <c r="D571" s="14"/>
      <c r="E571" s="14"/>
      <c r="F571" s="166"/>
      <c r="G571" s="173"/>
      <c r="H571" s="14"/>
      <c r="I571" s="14"/>
      <c r="J571" s="14"/>
      <c r="K571" s="166"/>
      <c r="L571" s="175"/>
      <c r="M571" s="171"/>
      <c r="N571" s="92"/>
      <c r="O571" s="92"/>
      <c r="P571" s="92"/>
      <c r="Q571" s="172"/>
      <c r="R571" s="176" t="str">
        <f>IFERROR(IF(COUNTIF(M571:Q571,M571)+COUNTIF(M571:Q571,N571)+COUNTIF(M571:Q571,O571)+COUNTIF(M571:Q571,P571)+COUNTIF(M571:Q571,Q571)-COUNT(M571:Q571)&lt;&gt;0,"學生班級重複",IF(COUNT(M571:Q571)=1,VLOOKUP(M571,'附件一之1-開班數'!$A$7:$B$66,2,0),IF(COUNT(M571:Q571)=2,VLOOKUP(M571,'附件一之1-開班數'!$A$7:$B$66,2,0)&amp;"、"&amp;VLOOKUP(N571,'附件一之1-開班數'!$A$7:$B$66,2,0),IF(COUNT(M571:Q571)=3,VLOOKUP(M571,'附件一之1-開班數'!$A$7:$B$66,2,0)&amp;"、"&amp;VLOOKUP(N571,'附件一之1-開班數'!$A$7:$B$66,2,0)&amp;"、"&amp;VLOOKUP(O571,'附件一之1-開班數'!$A$7:$B$66,2,0),IF(COUNT(M571:Q571)=4,VLOOKUP(M571,'附件一之1-開班數'!$A$7:$B$66,2,0)&amp;"、"&amp;VLOOKUP(N571,'附件一之1-開班數'!$A$7:$B$66,2,0)&amp;"、"&amp;VLOOKUP(O571,'附件一之1-開班數'!$A$7:$B$66,2,0)&amp;"、"&amp;VLOOKUP(P571,'附件一之1-開班數'!$A$7:$B$66,2,0),IF(COUNT(M571:Q571)=5,VLOOKUP(M571,'附件一之1-開班數'!$A$7:$B$66,2,0)&amp;"、"&amp;VLOOKUP(N571,'附件一之1-開班數'!$A$7:$B$66,2,0)&amp;"、"&amp;VLOOKUP(O571,'附件一之1-開班數'!$A$7:$B$66,2,0)&amp;"、"&amp;VLOOKUP(P571,'附件一之1-開班數'!$A$7:$B$66,2,0)&amp;"、"&amp;VLOOKUP(Q571,'附件一之1-開班數'!$A$7:$B$66,2,0),IF(D571="","","學生無班級"))))))),"有班級不存在,或跳格輸入")</f>
        <v/>
      </c>
      <c r="S571" s="10">
        <f t="shared" si="58"/>
        <v>1</v>
      </c>
      <c r="T571" s="10">
        <f t="shared" si="59"/>
        <v>1</v>
      </c>
      <c r="U571" s="10">
        <f t="shared" si="60"/>
        <v>1</v>
      </c>
      <c r="V571" s="10">
        <f t="shared" si="61"/>
        <v>1</v>
      </c>
      <c r="W571" s="10">
        <f t="shared" si="62"/>
        <v>3</v>
      </c>
      <c r="X571" s="10">
        <f t="shared" si="63"/>
        <v>3</v>
      </c>
      <c r="Y571" s="10">
        <f>IF(M571="",0,IF(K571=1,VLOOKUP(M571,'附件一之1-開班數'!$A$7:$V$66,7,FALSE),0))</f>
        <v>0</v>
      </c>
      <c r="Z571" s="10">
        <f>IF(N571="",0,IF(K571=1,VLOOKUP(N571,'附件一之1-開班數'!$A$7:$V$66,7,FALSE),0))</f>
        <v>0</v>
      </c>
      <c r="AA571" s="10">
        <f>IF(O571="",0,IF(K571=1,VLOOKUP(O571,'附件一之1-開班數'!$A$7:$V$66,7,FALSE),0))</f>
        <v>0</v>
      </c>
      <c r="AB571" s="10">
        <f>IF(P571="",0,IF(K571=1,VLOOKUP(P571,'附件一之1-開班數'!$A$7:$V$66,7,FALSE),0))</f>
        <v>0</v>
      </c>
      <c r="AC571" s="10">
        <f>IF(Q571="",0,IF(K571=1,VLOOKUP(Q571,'附件一之1-開班數'!$A$7:$V$66,7,FALSE),0))</f>
        <v>0</v>
      </c>
    </row>
    <row r="572" spans="1:29" x14ac:dyDescent="0.3">
      <c r="A572" s="128" t="str">
        <f t="shared" si="57"/>
        <v/>
      </c>
      <c r="B572" s="14"/>
      <c r="C572" s="14"/>
      <c r="D572" s="14"/>
      <c r="E572" s="14"/>
      <c r="F572" s="166"/>
      <c r="G572" s="173"/>
      <c r="H572" s="14"/>
      <c r="I572" s="14"/>
      <c r="J572" s="14"/>
      <c r="K572" s="166"/>
      <c r="L572" s="175"/>
      <c r="M572" s="171"/>
      <c r="N572" s="92"/>
      <c r="O572" s="92"/>
      <c r="P572" s="92"/>
      <c r="Q572" s="172"/>
      <c r="R572" s="176" t="str">
        <f>IFERROR(IF(COUNTIF(M572:Q572,M572)+COUNTIF(M572:Q572,N572)+COUNTIF(M572:Q572,O572)+COUNTIF(M572:Q572,P572)+COUNTIF(M572:Q572,Q572)-COUNT(M572:Q572)&lt;&gt;0,"學生班級重複",IF(COUNT(M572:Q572)=1,VLOOKUP(M572,'附件一之1-開班數'!$A$7:$B$66,2,0),IF(COUNT(M572:Q572)=2,VLOOKUP(M572,'附件一之1-開班數'!$A$7:$B$66,2,0)&amp;"、"&amp;VLOOKUP(N572,'附件一之1-開班數'!$A$7:$B$66,2,0),IF(COUNT(M572:Q572)=3,VLOOKUP(M572,'附件一之1-開班數'!$A$7:$B$66,2,0)&amp;"、"&amp;VLOOKUP(N572,'附件一之1-開班數'!$A$7:$B$66,2,0)&amp;"、"&amp;VLOOKUP(O572,'附件一之1-開班數'!$A$7:$B$66,2,0),IF(COUNT(M572:Q572)=4,VLOOKUP(M572,'附件一之1-開班數'!$A$7:$B$66,2,0)&amp;"、"&amp;VLOOKUP(N572,'附件一之1-開班數'!$A$7:$B$66,2,0)&amp;"、"&amp;VLOOKUP(O572,'附件一之1-開班數'!$A$7:$B$66,2,0)&amp;"、"&amp;VLOOKUP(P572,'附件一之1-開班數'!$A$7:$B$66,2,0),IF(COUNT(M572:Q572)=5,VLOOKUP(M572,'附件一之1-開班數'!$A$7:$B$66,2,0)&amp;"、"&amp;VLOOKUP(N572,'附件一之1-開班數'!$A$7:$B$66,2,0)&amp;"、"&amp;VLOOKUP(O572,'附件一之1-開班數'!$A$7:$B$66,2,0)&amp;"、"&amp;VLOOKUP(P572,'附件一之1-開班數'!$A$7:$B$66,2,0)&amp;"、"&amp;VLOOKUP(Q572,'附件一之1-開班數'!$A$7:$B$66,2,0),IF(D572="","","學生無班級"))))))),"有班級不存在,或跳格輸入")</f>
        <v/>
      </c>
      <c r="S572" s="10">
        <f t="shared" si="58"/>
        <v>1</v>
      </c>
      <c r="T572" s="10">
        <f t="shared" si="59"/>
        <v>1</v>
      </c>
      <c r="U572" s="10">
        <f t="shared" si="60"/>
        <v>1</v>
      </c>
      <c r="V572" s="10">
        <f t="shared" si="61"/>
        <v>1</v>
      </c>
      <c r="W572" s="10">
        <f t="shared" si="62"/>
        <v>3</v>
      </c>
      <c r="X572" s="10">
        <f t="shared" si="63"/>
        <v>3</v>
      </c>
      <c r="Y572" s="10">
        <f>IF(M572="",0,IF(K572=1,VLOOKUP(M572,'附件一之1-開班數'!$A$7:$V$66,7,FALSE),0))</f>
        <v>0</v>
      </c>
      <c r="Z572" s="10">
        <f>IF(N572="",0,IF(K572=1,VLOOKUP(N572,'附件一之1-開班數'!$A$7:$V$66,7,FALSE),0))</f>
        <v>0</v>
      </c>
      <c r="AA572" s="10">
        <f>IF(O572="",0,IF(K572=1,VLOOKUP(O572,'附件一之1-開班數'!$A$7:$V$66,7,FALSE),0))</f>
        <v>0</v>
      </c>
      <c r="AB572" s="10">
        <f>IF(P572="",0,IF(K572=1,VLOOKUP(P572,'附件一之1-開班數'!$A$7:$V$66,7,FALSE),0))</f>
        <v>0</v>
      </c>
      <c r="AC572" s="10">
        <f>IF(Q572="",0,IF(K572=1,VLOOKUP(Q572,'附件一之1-開班數'!$A$7:$V$66,7,FALSE),0))</f>
        <v>0</v>
      </c>
    </row>
    <row r="573" spans="1:29" x14ac:dyDescent="0.3">
      <c r="A573" s="128" t="str">
        <f t="shared" si="57"/>
        <v/>
      </c>
      <c r="B573" s="14"/>
      <c r="C573" s="14"/>
      <c r="D573" s="14"/>
      <c r="E573" s="14"/>
      <c r="F573" s="166"/>
      <c r="G573" s="173"/>
      <c r="H573" s="14"/>
      <c r="I573" s="14"/>
      <c r="J573" s="14"/>
      <c r="K573" s="166"/>
      <c r="L573" s="175"/>
      <c r="M573" s="171"/>
      <c r="N573" s="92"/>
      <c r="O573" s="92"/>
      <c r="P573" s="92"/>
      <c r="Q573" s="172"/>
      <c r="R573" s="176" t="str">
        <f>IFERROR(IF(COUNTIF(M573:Q573,M573)+COUNTIF(M573:Q573,N573)+COUNTIF(M573:Q573,O573)+COUNTIF(M573:Q573,P573)+COUNTIF(M573:Q573,Q573)-COUNT(M573:Q573)&lt;&gt;0,"學生班級重複",IF(COUNT(M573:Q573)=1,VLOOKUP(M573,'附件一之1-開班數'!$A$7:$B$66,2,0),IF(COUNT(M573:Q573)=2,VLOOKUP(M573,'附件一之1-開班數'!$A$7:$B$66,2,0)&amp;"、"&amp;VLOOKUP(N573,'附件一之1-開班數'!$A$7:$B$66,2,0),IF(COUNT(M573:Q573)=3,VLOOKUP(M573,'附件一之1-開班數'!$A$7:$B$66,2,0)&amp;"、"&amp;VLOOKUP(N573,'附件一之1-開班數'!$A$7:$B$66,2,0)&amp;"、"&amp;VLOOKUP(O573,'附件一之1-開班數'!$A$7:$B$66,2,0),IF(COUNT(M573:Q573)=4,VLOOKUP(M573,'附件一之1-開班數'!$A$7:$B$66,2,0)&amp;"、"&amp;VLOOKUP(N573,'附件一之1-開班數'!$A$7:$B$66,2,0)&amp;"、"&amp;VLOOKUP(O573,'附件一之1-開班數'!$A$7:$B$66,2,0)&amp;"、"&amp;VLOOKUP(P573,'附件一之1-開班數'!$A$7:$B$66,2,0),IF(COUNT(M573:Q573)=5,VLOOKUP(M573,'附件一之1-開班數'!$A$7:$B$66,2,0)&amp;"、"&amp;VLOOKUP(N573,'附件一之1-開班數'!$A$7:$B$66,2,0)&amp;"、"&amp;VLOOKUP(O573,'附件一之1-開班數'!$A$7:$B$66,2,0)&amp;"、"&amp;VLOOKUP(P573,'附件一之1-開班數'!$A$7:$B$66,2,0)&amp;"、"&amp;VLOOKUP(Q573,'附件一之1-開班數'!$A$7:$B$66,2,0),IF(D573="","","學生無班級"))))))),"有班級不存在,或跳格輸入")</f>
        <v/>
      </c>
      <c r="S573" s="10">
        <f t="shared" si="58"/>
        <v>1</v>
      </c>
      <c r="T573" s="10">
        <f t="shared" si="59"/>
        <v>1</v>
      </c>
      <c r="U573" s="10">
        <f t="shared" si="60"/>
        <v>1</v>
      </c>
      <c r="V573" s="10">
        <f t="shared" si="61"/>
        <v>1</v>
      </c>
      <c r="W573" s="10">
        <f t="shared" si="62"/>
        <v>3</v>
      </c>
      <c r="X573" s="10">
        <f t="shared" si="63"/>
        <v>3</v>
      </c>
      <c r="Y573" s="10">
        <f>IF(M573="",0,IF(K573=1,VLOOKUP(M573,'附件一之1-開班數'!$A$7:$V$66,7,FALSE),0))</f>
        <v>0</v>
      </c>
      <c r="Z573" s="10">
        <f>IF(N573="",0,IF(K573=1,VLOOKUP(N573,'附件一之1-開班數'!$A$7:$V$66,7,FALSE),0))</f>
        <v>0</v>
      </c>
      <c r="AA573" s="10">
        <f>IF(O573="",0,IF(K573=1,VLOOKUP(O573,'附件一之1-開班數'!$A$7:$V$66,7,FALSE),0))</f>
        <v>0</v>
      </c>
      <c r="AB573" s="10">
        <f>IF(P573="",0,IF(K573=1,VLOOKUP(P573,'附件一之1-開班數'!$A$7:$V$66,7,FALSE),0))</f>
        <v>0</v>
      </c>
      <c r="AC573" s="10">
        <f>IF(Q573="",0,IF(K573=1,VLOOKUP(Q573,'附件一之1-開班數'!$A$7:$V$66,7,FALSE),0))</f>
        <v>0</v>
      </c>
    </row>
    <row r="574" spans="1:29" x14ac:dyDescent="0.3">
      <c r="A574" s="128" t="str">
        <f t="shared" si="57"/>
        <v/>
      </c>
      <c r="B574" s="14"/>
      <c r="C574" s="14"/>
      <c r="D574" s="14"/>
      <c r="E574" s="14"/>
      <c r="F574" s="166"/>
      <c r="G574" s="173"/>
      <c r="H574" s="14"/>
      <c r="I574" s="14"/>
      <c r="J574" s="14"/>
      <c r="K574" s="166"/>
      <c r="L574" s="175"/>
      <c r="M574" s="171"/>
      <c r="N574" s="92"/>
      <c r="O574" s="92"/>
      <c r="P574" s="92"/>
      <c r="Q574" s="172"/>
      <c r="R574" s="176" t="str">
        <f>IFERROR(IF(COUNTIF(M574:Q574,M574)+COUNTIF(M574:Q574,N574)+COUNTIF(M574:Q574,O574)+COUNTIF(M574:Q574,P574)+COUNTIF(M574:Q574,Q574)-COUNT(M574:Q574)&lt;&gt;0,"學生班級重複",IF(COUNT(M574:Q574)=1,VLOOKUP(M574,'附件一之1-開班數'!$A$7:$B$66,2,0),IF(COUNT(M574:Q574)=2,VLOOKUP(M574,'附件一之1-開班數'!$A$7:$B$66,2,0)&amp;"、"&amp;VLOOKUP(N574,'附件一之1-開班數'!$A$7:$B$66,2,0),IF(COUNT(M574:Q574)=3,VLOOKUP(M574,'附件一之1-開班數'!$A$7:$B$66,2,0)&amp;"、"&amp;VLOOKUP(N574,'附件一之1-開班數'!$A$7:$B$66,2,0)&amp;"、"&amp;VLOOKUP(O574,'附件一之1-開班數'!$A$7:$B$66,2,0),IF(COUNT(M574:Q574)=4,VLOOKUP(M574,'附件一之1-開班數'!$A$7:$B$66,2,0)&amp;"、"&amp;VLOOKUP(N574,'附件一之1-開班數'!$A$7:$B$66,2,0)&amp;"、"&amp;VLOOKUP(O574,'附件一之1-開班數'!$A$7:$B$66,2,0)&amp;"、"&amp;VLOOKUP(P574,'附件一之1-開班數'!$A$7:$B$66,2,0),IF(COUNT(M574:Q574)=5,VLOOKUP(M574,'附件一之1-開班數'!$A$7:$B$66,2,0)&amp;"、"&amp;VLOOKUP(N574,'附件一之1-開班數'!$A$7:$B$66,2,0)&amp;"、"&amp;VLOOKUP(O574,'附件一之1-開班數'!$A$7:$B$66,2,0)&amp;"、"&amp;VLOOKUP(P574,'附件一之1-開班數'!$A$7:$B$66,2,0)&amp;"、"&amp;VLOOKUP(Q574,'附件一之1-開班數'!$A$7:$B$66,2,0),IF(D574="","","學生無班級"))))))),"有班級不存在,或跳格輸入")</f>
        <v/>
      </c>
      <c r="S574" s="10">
        <f t="shared" si="58"/>
        <v>1</v>
      </c>
      <c r="T574" s="10">
        <f t="shared" si="59"/>
        <v>1</v>
      </c>
      <c r="U574" s="10">
        <f t="shared" si="60"/>
        <v>1</v>
      </c>
      <c r="V574" s="10">
        <f t="shared" si="61"/>
        <v>1</v>
      </c>
      <c r="W574" s="10">
        <f t="shared" si="62"/>
        <v>3</v>
      </c>
      <c r="X574" s="10">
        <f t="shared" si="63"/>
        <v>3</v>
      </c>
      <c r="Y574" s="10">
        <f>IF(M574="",0,IF(K574=1,VLOOKUP(M574,'附件一之1-開班數'!$A$7:$V$66,7,FALSE),0))</f>
        <v>0</v>
      </c>
      <c r="Z574" s="10">
        <f>IF(N574="",0,IF(K574=1,VLOOKUP(N574,'附件一之1-開班數'!$A$7:$V$66,7,FALSE),0))</f>
        <v>0</v>
      </c>
      <c r="AA574" s="10">
        <f>IF(O574="",0,IF(K574=1,VLOOKUP(O574,'附件一之1-開班數'!$A$7:$V$66,7,FALSE),0))</f>
        <v>0</v>
      </c>
      <c r="AB574" s="10">
        <f>IF(P574="",0,IF(K574=1,VLOOKUP(P574,'附件一之1-開班數'!$A$7:$V$66,7,FALSE),0))</f>
        <v>0</v>
      </c>
      <c r="AC574" s="10">
        <f>IF(Q574="",0,IF(K574=1,VLOOKUP(Q574,'附件一之1-開班數'!$A$7:$V$66,7,FALSE),0))</f>
        <v>0</v>
      </c>
    </row>
    <row r="575" spans="1:29" x14ac:dyDescent="0.3">
      <c r="A575" s="128" t="str">
        <f t="shared" si="57"/>
        <v/>
      </c>
      <c r="B575" s="14"/>
      <c r="C575" s="14"/>
      <c r="D575" s="14"/>
      <c r="E575" s="14"/>
      <c r="F575" s="166"/>
      <c r="G575" s="173"/>
      <c r="H575" s="14"/>
      <c r="I575" s="14"/>
      <c r="J575" s="14"/>
      <c r="K575" s="166"/>
      <c r="L575" s="175"/>
      <c r="M575" s="171"/>
      <c r="N575" s="92"/>
      <c r="O575" s="92"/>
      <c r="P575" s="92"/>
      <c r="Q575" s="172"/>
      <c r="R575" s="176" t="str">
        <f>IFERROR(IF(COUNTIF(M575:Q575,M575)+COUNTIF(M575:Q575,N575)+COUNTIF(M575:Q575,O575)+COUNTIF(M575:Q575,P575)+COUNTIF(M575:Q575,Q575)-COUNT(M575:Q575)&lt;&gt;0,"學生班級重複",IF(COUNT(M575:Q575)=1,VLOOKUP(M575,'附件一之1-開班數'!$A$7:$B$66,2,0),IF(COUNT(M575:Q575)=2,VLOOKUP(M575,'附件一之1-開班數'!$A$7:$B$66,2,0)&amp;"、"&amp;VLOOKUP(N575,'附件一之1-開班數'!$A$7:$B$66,2,0),IF(COUNT(M575:Q575)=3,VLOOKUP(M575,'附件一之1-開班數'!$A$7:$B$66,2,0)&amp;"、"&amp;VLOOKUP(N575,'附件一之1-開班數'!$A$7:$B$66,2,0)&amp;"、"&amp;VLOOKUP(O575,'附件一之1-開班數'!$A$7:$B$66,2,0),IF(COUNT(M575:Q575)=4,VLOOKUP(M575,'附件一之1-開班數'!$A$7:$B$66,2,0)&amp;"、"&amp;VLOOKUP(N575,'附件一之1-開班數'!$A$7:$B$66,2,0)&amp;"、"&amp;VLOOKUP(O575,'附件一之1-開班數'!$A$7:$B$66,2,0)&amp;"、"&amp;VLOOKUP(P575,'附件一之1-開班數'!$A$7:$B$66,2,0),IF(COUNT(M575:Q575)=5,VLOOKUP(M575,'附件一之1-開班數'!$A$7:$B$66,2,0)&amp;"、"&amp;VLOOKUP(N575,'附件一之1-開班數'!$A$7:$B$66,2,0)&amp;"、"&amp;VLOOKUP(O575,'附件一之1-開班數'!$A$7:$B$66,2,0)&amp;"、"&amp;VLOOKUP(P575,'附件一之1-開班數'!$A$7:$B$66,2,0)&amp;"、"&amp;VLOOKUP(Q575,'附件一之1-開班數'!$A$7:$B$66,2,0),IF(D575="","","學生無班級"))))))),"有班級不存在,或跳格輸入")</f>
        <v/>
      </c>
      <c r="S575" s="10">
        <f t="shared" si="58"/>
        <v>1</v>
      </c>
      <c r="T575" s="10">
        <f t="shared" si="59"/>
        <v>1</v>
      </c>
      <c r="U575" s="10">
        <f t="shared" si="60"/>
        <v>1</v>
      </c>
      <c r="V575" s="10">
        <f t="shared" si="61"/>
        <v>1</v>
      </c>
      <c r="W575" s="10">
        <f t="shared" si="62"/>
        <v>3</v>
      </c>
      <c r="X575" s="10">
        <f t="shared" si="63"/>
        <v>3</v>
      </c>
      <c r="Y575" s="10">
        <f>IF(M575="",0,IF(K575=1,VLOOKUP(M575,'附件一之1-開班數'!$A$7:$V$66,7,FALSE),0))</f>
        <v>0</v>
      </c>
      <c r="Z575" s="10">
        <f>IF(N575="",0,IF(K575=1,VLOOKUP(N575,'附件一之1-開班數'!$A$7:$V$66,7,FALSE),0))</f>
        <v>0</v>
      </c>
      <c r="AA575" s="10">
        <f>IF(O575="",0,IF(K575=1,VLOOKUP(O575,'附件一之1-開班數'!$A$7:$V$66,7,FALSE),0))</f>
        <v>0</v>
      </c>
      <c r="AB575" s="10">
        <f>IF(P575="",0,IF(K575=1,VLOOKUP(P575,'附件一之1-開班數'!$A$7:$V$66,7,FALSE),0))</f>
        <v>0</v>
      </c>
      <c r="AC575" s="10">
        <f>IF(Q575="",0,IF(K575=1,VLOOKUP(Q575,'附件一之1-開班數'!$A$7:$V$66,7,FALSE),0))</f>
        <v>0</v>
      </c>
    </row>
    <row r="576" spans="1:29" x14ac:dyDescent="0.3">
      <c r="A576" s="128" t="str">
        <f t="shared" si="57"/>
        <v/>
      </c>
      <c r="B576" s="14"/>
      <c r="C576" s="14"/>
      <c r="D576" s="14"/>
      <c r="E576" s="14"/>
      <c r="F576" s="166"/>
      <c r="G576" s="173"/>
      <c r="H576" s="14"/>
      <c r="I576" s="14"/>
      <c r="J576" s="14"/>
      <c r="K576" s="166"/>
      <c r="L576" s="175"/>
      <c r="M576" s="171"/>
      <c r="N576" s="92"/>
      <c r="O576" s="92"/>
      <c r="P576" s="92"/>
      <c r="Q576" s="172"/>
      <c r="R576" s="176" t="str">
        <f>IFERROR(IF(COUNTIF(M576:Q576,M576)+COUNTIF(M576:Q576,N576)+COUNTIF(M576:Q576,O576)+COUNTIF(M576:Q576,P576)+COUNTIF(M576:Q576,Q576)-COUNT(M576:Q576)&lt;&gt;0,"學生班級重複",IF(COUNT(M576:Q576)=1,VLOOKUP(M576,'附件一之1-開班數'!$A$7:$B$66,2,0),IF(COUNT(M576:Q576)=2,VLOOKUP(M576,'附件一之1-開班數'!$A$7:$B$66,2,0)&amp;"、"&amp;VLOOKUP(N576,'附件一之1-開班數'!$A$7:$B$66,2,0),IF(COUNT(M576:Q576)=3,VLOOKUP(M576,'附件一之1-開班數'!$A$7:$B$66,2,0)&amp;"、"&amp;VLOOKUP(N576,'附件一之1-開班數'!$A$7:$B$66,2,0)&amp;"、"&amp;VLOOKUP(O576,'附件一之1-開班數'!$A$7:$B$66,2,0),IF(COUNT(M576:Q576)=4,VLOOKUP(M576,'附件一之1-開班數'!$A$7:$B$66,2,0)&amp;"、"&amp;VLOOKUP(N576,'附件一之1-開班數'!$A$7:$B$66,2,0)&amp;"、"&amp;VLOOKUP(O576,'附件一之1-開班數'!$A$7:$B$66,2,0)&amp;"、"&amp;VLOOKUP(P576,'附件一之1-開班數'!$A$7:$B$66,2,0),IF(COUNT(M576:Q576)=5,VLOOKUP(M576,'附件一之1-開班數'!$A$7:$B$66,2,0)&amp;"、"&amp;VLOOKUP(N576,'附件一之1-開班數'!$A$7:$B$66,2,0)&amp;"、"&amp;VLOOKUP(O576,'附件一之1-開班數'!$A$7:$B$66,2,0)&amp;"、"&amp;VLOOKUP(P576,'附件一之1-開班數'!$A$7:$B$66,2,0)&amp;"、"&amp;VLOOKUP(Q576,'附件一之1-開班數'!$A$7:$B$66,2,0),IF(D576="","","學生無班級"))))))),"有班級不存在,或跳格輸入")</f>
        <v/>
      </c>
      <c r="S576" s="10">
        <f t="shared" si="58"/>
        <v>1</v>
      </c>
      <c r="T576" s="10">
        <f t="shared" si="59"/>
        <v>1</v>
      </c>
      <c r="U576" s="10">
        <f t="shared" si="60"/>
        <v>1</v>
      </c>
      <c r="V576" s="10">
        <f t="shared" si="61"/>
        <v>1</v>
      </c>
      <c r="W576" s="10">
        <f t="shared" si="62"/>
        <v>3</v>
      </c>
      <c r="X576" s="10">
        <f t="shared" si="63"/>
        <v>3</v>
      </c>
      <c r="Y576" s="10">
        <f>IF(M576="",0,IF(K576=1,VLOOKUP(M576,'附件一之1-開班數'!$A$7:$V$66,7,FALSE),0))</f>
        <v>0</v>
      </c>
      <c r="Z576" s="10">
        <f>IF(N576="",0,IF(K576=1,VLOOKUP(N576,'附件一之1-開班數'!$A$7:$V$66,7,FALSE),0))</f>
        <v>0</v>
      </c>
      <c r="AA576" s="10">
        <f>IF(O576="",0,IF(K576=1,VLOOKUP(O576,'附件一之1-開班數'!$A$7:$V$66,7,FALSE),0))</f>
        <v>0</v>
      </c>
      <c r="AB576" s="10">
        <f>IF(P576="",0,IF(K576=1,VLOOKUP(P576,'附件一之1-開班數'!$A$7:$V$66,7,FALSE),0))</f>
        <v>0</v>
      </c>
      <c r="AC576" s="10">
        <f>IF(Q576="",0,IF(K576=1,VLOOKUP(Q576,'附件一之1-開班數'!$A$7:$V$66,7,FALSE),0))</f>
        <v>0</v>
      </c>
    </row>
    <row r="577" spans="1:29" x14ac:dyDescent="0.3">
      <c r="A577" s="128" t="str">
        <f t="shared" si="57"/>
        <v/>
      </c>
      <c r="B577" s="14"/>
      <c r="C577" s="14"/>
      <c r="D577" s="14"/>
      <c r="E577" s="14"/>
      <c r="F577" s="166"/>
      <c r="G577" s="173"/>
      <c r="H577" s="14"/>
      <c r="I577" s="14"/>
      <c r="J577" s="14"/>
      <c r="K577" s="166"/>
      <c r="L577" s="175"/>
      <c r="M577" s="171"/>
      <c r="N577" s="92"/>
      <c r="O577" s="92"/>
      <c r="P577" s="92"/>
      <c r="Q577" s="172"/>
      <c r="R577" s="176" t="str">
        <f>IFERROR(IF(COUNTIF(M577:Q577,M577)+COUNTIF(M577:Q577,N577)+COUNTIF(M577:Q577,O577)+COUNTIF(M577:Q577,P577)+COUNTIF(M577:Q577,Q577)-COUNT(M577:Q577)&lt;&gt;0,"學生班級重複",IF(COUNT(M577:Q577)=1,VLOOKUP(M577,'附件一之1-開班數'!$A$7:$B$66,2,0),IF(COUNT(M577:Q577)=2,VLOOKUP(M577,'附件一之1-開班數'!$A$7:$B$66,2,0)&amp;"、"&amp;VLOOKUP(N577,'附件一之1-開班數'!$A$7:$B$66,2,0),IF(COUNT(M577:Q577)=3,VLOOKUP(M577,'附件一之1-開班數'!$A$7:$B$66,2,0)&amp;"、"&amp;VLOOKUP(N577,'附件一之1-開班數'!$A$7:$B$66,2,0)&amp;"、"&amp;VLOOKUP(O577,'附件一之1-開班數'!$A$7:$B$66,2,0),IF(COUNT(M577:Q577)=4,VLOOKUP(M577,'附件一之1-開班數'!$A$7:$B$66,2,0)&amp;"、"&amp;VLOOKUP(N577,'附件一之1-開班數'!$A$7:$B$66,2,0)&amp;"、"&amp;VLOOKUP(O577,'附件一之1-開班數'!$A$7:$B$66,2,0)&amp;"、"&amp;VLOOKUP(P577,'附件一之1-開班數'!$A$7:$B$66,2,0),IF(COUNT(M577:Q577)=5,VLOOKUP(M577,'附件一之1-開班數'!$A$7:$B$66,2,0)&amp;"、"&amp;VLOOKUP(N577,'附件一之1-開班數'!$A$7:$B$66,2,0)&amp;"、"&amp;VLOOKUP(O577,'附件一之1-開班數'!$A$7:$B$66,2,0)&amp;"、"&amp;VLOOKUP(P577,'附件一之1-開班數'!$A$7:$B$66,2,0)&amp;"、"&amp;VLOOKUP(Q577,'附件一之1-開班數'!$A$7:$B$66,2,0),IF(D577="","","學生無班級"))))))),"有班級不存在,或跳格輸入")</f>
        <v/>
      </c>
      <c r="S577" s="10">
        <f t="shared" si="58"/>
        <v>1</v>
      </c>
      <c r="T577" s="10">
        <f t="shared" si="59"/>
        <v>1</v>
      </c>
      <c r="U577" s="10">
        <f t="shared" si="60"/>
        <v>1</v>
      </c>
      <c r="V577" s="10">
        <f t="shared" si="61"/>
        <v>1</v>
      </c>
      <c r="W577" s="10">
        <f t="shared" si="62"/>
        <v>3</v>
      </c>
      <c r="X577" s="10">
        <f t="shared" si="63"/>
        <v>3</v>
      </c>
      <c r="Y577" s="10">
        <f>IF(M577="",0,IF(K577=1,VLOOKUP(M577,'附件一之1-開班數'!$A$7:$V$66,7,FALSE),0))</f>
        <v>0</v>
      </c>
      <c r="Z577" s="10">
        <f>IF(N577="",0,IF(K577=1,VLOOKUP(N577,'附件一之1-開班數'!$A$7:$V$66,7,FALSE),0))</f>
        <v>0</v>
      </c>
      <c r="AA577" s="10">
        <f>IF(O577="",0,IF(K577=1,VLOOKUP(O577,'附件一之1-開班數'!$A$7:$V$66,7,FALSE),0))</f>
        <v>0</v>
      </c>
      <c r="AB577" s="10">
        <f>IF(P577="",0,IF(K577=1,VLOOKUP(P577,'附件一之1-開班數'!$A$7:$V$66,7,FALSE),0))</f>
        <v>0</v>
      </c>
      <c r="AC577" s="10">
        <f>IF(Q577="",0,IF(K577=1,VLOOKUP(Q577,'附件一之1-開班數'!$A$7:$V$66,7,FALSE),0))</f>
        <v>0</v>
      </c>
    </row>
    <row r="578" spans="1:29" x14ac:dyDescent="0.3">
      <c r="A578" s="128" t="str">
        <f t="shared" si="57"/>
        <v/>
      </c>
      <c r="B578" s="14"/>
      <c r="C578" s="14"/>
      <c r="D578" s="14"/>
      <c r="E578" s="14"/>
      <c r="F578" s="166"/>
      <c r="G578" s="173"/>
      <c r="H578" s="14"/>
      <c r="I578" s="14"/>
      <c r="J578" s="14"/>
      <c r="K578" s="166"/>
      <c r="L578" s="175"/>
      <c r="M578" s="171"/>
      <c r="N578" s="92"/>
      <c r="O578" s="92"/>
      <c r="P578" s="92"/>
      <c r="Q578" s="172"/>
      <c r="R578" s="176" t="str">
        <f>IFERROR(IF(COUNTIF(M578:Q578,M578)+COUNTIF(M578:Q578,N578)+COUNTIF(M578:Q578,O578)+COUNTIF(M578:Q578,P578)+COUNTIF(M578:Q578,Q578)-COUNT(M578:Q578)&lt;&gt;0,"學生班級重複",IF(COUNT(M578:Q578)=1,VLOOKUP(M578,'附件一之1-開班數'!$A$7:$B$66,2,0),IF(COUNT(M578:Q578)=2,VLOOKUP(M578,'附件一之1-開班數'!$A$7:$B$66,2,0)&amp;"、"&amp;VLOOKUP(N578,'附件一之1-開班數'!$A$7:$B$66,2,0),IF(COUNT(M578:Q578)=3,VLOOKUP(M578,'附件一之1-開班數'!$A$7:$B$66,2,0)&amp;"、"&amp;VLOOKUP(N578,'附件一之1-開班數'!$A$7:$B$66,2,0)&amp;"、"&amp;VLOOKUP(O578,'附件一之1-開班數'!$A$7:$B$66,2,0),IF(COUNT(M578:Q578)=4,VLOOKUP(M578,'附件一之1-開班數'!$A$7:$B$66,2,0)&amp;"、"&amp;VLOOKUP(N578,'附件一之1-開班數'!$A$7:$B$66,2,0)&amp;"、"&amp;VLOOKUP(O578,'附件一之1-開班數'!$A$7:$B$66,2,0)&amp;"、"&amp;VLOOKUP(P578,'附件一之1-開班數'!$A$7:$B$66,2,0),IF(COUNT(M578:Q578)=5,VLOOKUP(M578,'附件一之1-開班數'!$A$7:$B$66,2,0)&amp;"、"&amp;VLOOKUP(N578,'附件一之1-開班數'!$A$7:$B$66,2,0)&amp;"、"&amp;VLOOKUP(O578,'附件一之1-開班數'!$A$7:$B$66,2,0)&amp;"、"&amp;VLOOKUP(P578,'附件一之1-開班數'!$A$7:$B$66,2,0)&amp;"、"&amp;VLOOKUP(Q578,'附件一之1-開班數'!$A$7:$B$66,2,0),IF(D578="","","學生無班級"))))))),"有班級不存在,或跳格輸入")</f>
        <v/>
      </c>
      <c r="S578" s="10">
        <f t="shared" si="58"/>
        <v>1</v>
      </c>
      <c r="T578" s="10">
        <f t="shared" si="59"/>
        <v>1</v>
      </c>
      <c r="U578" s="10">
        <f t="shared" si="60"/>
        <v>1</v>
      </c>
      <c r="V578" s="10">
        <f t="shared" si="61"/>
        <v>1</v>
      </c>
      <c r="W578" s="10">
        <f t="shared" si="62"/>
        <v>3</v>
      </c>
      <c r="X578" s="10">
        <f t="shared" si="63"/>
        <v>3</v>
      </c>
      <c r="Y578" s="10">
        <f>IF(M578="",0,IF(K578=1,VLOOKUP(M578,'附件一之1-開班數'!$A$7:$V$66,7,FALSE),0))</f>
        <v>0</v>
      </c>
      <c r="Z578" s="10">
        <f>IF(N578="",0,IF(K578=1,VLOOKUP(N578,'附件一之1-開班數'!$A$7:$V$66,7,FALSE),0))</f>
        <v>0</v>
      </c>
      <c r="AA578" s="10">
        <f>IF(O578="",0,IF(K578=1,VLOOKUP(O578,'附件一之1-開班數'!$A$7:$V$66,7,FALSE),0))</f>
        <v>0</v>
      </c>
      <c r="AB578" s="10">
        <f>IF(P578="",0,IF(K578=1,VLOOKUP(P578,'附件一之1-開班數'!$A$7:$V$66,7,FALSE),0))</f>
        <v>0</v>
      </c>
      <c r="AC578" s="10">
        <f>IF(Q578="",0,IF(K578=1,VLOOKUP(Q578,'附件一之1-開班數'!$A$7:$V$66,7,FALSE),0))</f>
        <v>0</v>
      </c>
    </row>
    <row r="579" spans="1:29" x14ac:dyDescent="0.3">
      <c r="A579" s="128" t="str">
        <f t="shared" si="57"/>
        <v/>
      </c>
      <c r="B579" s="14"/>
      <c r="C579" s="14"/>
      <c r="D579" s="14"/>
      <c r="E579" s="14"/>
      <c r="F579" s="166"/>
      <c r="G579" s="173"/>
      <c r="H579" s="14"/>
      <c r="I579" s="14"/>
      <c r="J579" s="14"/>
      <c r="K579" s="166"/>
      <c r="L579" s="175"/>
      <c r="M579" s="171"/>
      <c r="N579" s="92"/>
      <c r="O579" s="92"/>
      <c r="P579" s="92"/>
      <c r="Q579" s="172"/>
      <c r="R579" s="176" t="str">
        <f>IFERROR(IF(COUNTIF(M579:Q579,M579)+COUNTIF(M579:Q579,N579)+COUNTIF(M579:Q579,O579)+COUNTIF(M579:Q579,P579)+COUNTIF(M579:Q579,Q579)-COUNT(M579:Q579)&lt;&gt;0,"學生班級重複",IF(COUNT(M579:Q579)=1,VLOOKUP(M579,'附件一之1-開班數'!$A$7:$B$66,2,0),IF(COUNT(M579:Q579)=2,VLOOKUP(M579,'附件一之1-開班數'!$A$7:$B$66,2,0)&amp;"、"&amp;VLOOKUP(N579,'附件一之1-開班數'!$A$7:$B$66,2,0),IF(COUNT(M579:Q579)=3,VLOOKUP(M579,'附件一之1-開班數'!$A$7:$B$66,2,0)&amp;"、"&amp;VLOOKUP(N579,'附件一之1-開班數'!$A$7:$B$66,2,0)&amp;"、"&amp;VLOOKUP(O579,'附件一之1-開班數'!$A$7:$B$66,2,0),IF(COUNT(M579:Q579)=4,VLOOKUP(M579,'附件一之1-開班數'!$A$7:$B$66,2,0)&amp;"、"&amp;VLOOKUP(N579,'附件一之1-開班數'!$A$7:$B$66,2,0)&amp;"、"&amp;VLOOKUP(O579,'附件一之1-開班數'!$A$7:$B$66,2,0)&amp;"、"&amp;VLOOKUP(P579,'附件一之1-開班數'!$A$7:$B$66,2,0),IF(COUNT(M579:Q579)=5,VLOOKUP(M579,'附件一之1-開班數'!$A$7:$B$66,2,0)&amp;"、"&amp;VLOOKUP(N579,'附件一之1-開班數'!$A$7:$B$66,2,0)&amp;"、"&amp;VLOOKUP(O579,'附件一之1-開班數'!$A$7:$B$66,2,0)&amp;"、"&amp;VLOOKUP(P579,'附件一之1-開班數'!$A$7:$B$66,2,0)&amp;"、"&amp;VLOOKUP(Q579,'附件一之1-開班數'!$A$7:$B$66,2,0),IF(D579="","","學生無班級"))))))),"有班級不存在,或跳格輸入")</f>
        <v/>
      </c>
      <c r="S579" s="10">
        <f t="shared" si="58"/>
        <v>1</v>
      </c>
      <c r="T579" s="10">
        <f t="shared" si="59"/>
        <v>1</v>
      </c>
      <c r="U579" s="10">
        <f t="shared" si="60"/>
        <v>1</v>
      </c>
      <c r="V579" s="10">
        <f t="shared" si="61"/>
        <v>1</v>
      </c>
      <c r="W579" s="10">
        <f t="shared" si="62"/>
        <v>3</v>
      </c>
      <c r="X579" s="10">
        <f t="shared" si="63"/>
        <v>3</v>
      </c>
      <c r="Y579" s="10">
        <f>IF(M579="",0,IF(K579=1,VLOOKUP(M579,'附件一之1-開班數'!$A$7:$V$66,7,FALSE),0))</f>
        <v>0</v>
      </c>
      <c r="Z579" s="10">
        <f>IF(N579="",0,IF(K579=1,VLOOKUP(N579,'附件一之1-開班數'!$A$7:$V$66,7,FALSE),0))</f>
        <v>0</v>
      </c>
      <c r="AA579" s="10">
        <f>IF(O579="",0,IF(K579=1,VLOOKUP(O579,'附件一之1-開班數'!$A$7:$V$66,7,FALSE),0))</f>
        <v>0</v>
      </c>
      <c r="AB579" s="10">
        <f>IF(P579="",0,IF(K579=1,VLOOKUP(P579,'附件一之1-開班數'!$A$7:$V$66,7,FALSE),0))</f>
        <v>0</v>
      </c>
      <c r="AC579" s="10">
        <f>IF(Q579="",0,IF(K579=1,VLOOKUP(Q579,'附件一之1-開班數'!$A$7:$V$66,7,FALSE),0))</f>
        <v>0</v>
      </c>
    </row>
    <row r="580" spans="1:29" x14ac:dyDescent="0.3">
      <c r="A580" s="128" t="str">
        <f t="shared" si="57"/>
        <v/>
      </c>
      <c r="B580" s="14"/>
      <c r="C580" s="14"/>
      <c r="D580" s="14"/>
      <c r="E580" s="14"/>
      <c r="F580" s="166"/>
      <c r="G580" s="173"/>
      <c r="H580" s="14"/>
      <c r="I580" s="14"/>
      <c r="J580" s="14"/>
      <c r="K580" s="166"/>
      <c r="L580" s="175"/>
      <c r="M580" s="171"/>
      <c r="N580" s="92"/>
      <c r="O580" s="92"/>
      <c r="P580" s="92"/>
      <c r="Q580" s="172"/>
      <c r="R580" s="176" t="str">
        <f>IFERROR(IF(COUNTIF(M580:Q580,M580)+COUNTIF(M580:Q580,N580)+COUNTIF(M580:Q580,O580)+COUNTIF(M580:Q580,P580)+COUNTIF(M580:Q580,Q580)-COUNT(M580:Q580)&lt;&gt;0,"學生班級重複",IF(COUNT(M580:Q580)=1,VLOOKUP(M580,'附件一之1-開班數'!$A$7:$B$66,2,0),IF(COUNT(M580:Q580)=2,VLOOKUP(M580,'附件一之1-開班數'!$A$7:$B$66,2,0)&amp;"、"&amp;VLOOKUP(N580,'附件一之1-開班數'!$A$7:$B$66,2,0),IF(COUNT(M580:Q580)=3,VLOOKUP(M580,'附件一之1-開班數'!$A$7:$B$66,2,0)&amp;"、"&amp;VLOOKUP(N580,'附件一之1-開班數'!$A$7:$B$66,2,0)&amp;"、"&amp;VLOOKUP(O580,'附件一之1-開班數'!$A$7:$B$66,2,0),IF(COUNT(M580:Q580)=4,VLOOKUP(M580,'附件一之1-開班數'!$A$7:$B$66,2,0)&amp;"、"&amp;VLOOKUP(N580,'附件一之1-開班數'!$A$7:$B$66,2,0)&amp;"、"&amp;VLOOKUP(O580,'附件一之1-開班數'!$A$7:$B$66,2,0)&amp;"、"&amp;VLOOKUP(P580,'附件一之1-開班數'!$A$7:$B$66,2,0),IF(COUNT(M580:Q580)=5,VLOOKUP(M580,'附件一之1-開班數'!$A$7:$B$66,2,0)&amp;"、"&amp;VLOOKUP(N580,'附件一之1-開班數'!$A$7:$B$66,2,0)&amp;"、"&amp;VLOOKUP(O580,'附件一之1-開班數'!$A$7:$B$66,2,0)&amp;"、"&amp;VLOOKUP(P580,'附件一之1-開班數'!$A$7:$B$66,2,0)&amp;"、"&amp;VLOOKUP(Q580,'附件一之1-開班數'!$A$7:$B$66,2,0),IF(D580="","","學生無班級"))))))),"有班級不存在,或跳格輸入")</f>
        <v/>
      </c>
      <c r="S580" s="10">
        <f t="shared" si="58"/>
        <v>1</v>
      </c>
      <c r="T580" s="10">
        <f t="shared" si="59"/>
        <v>1</v>
      </c>
      <c r="U580" s="10">
        <f t="shared" si="60"/>
        <v>1</v>
      </c>
      <c r="V580" s="10">
        <f t="shared" si="61"/>
        <v>1</v>
      </c>
      <c r="W580" s="10">
        <f t="shared" si="62"/>
        <v>3</v>
      </c>
      <c r="X580" s="10">
        <f t="shared" si="63"/>
        <v>3</v>
      </c>
      <c r="Y580" s="10">
        <f>IF(M580="",0,IF(K580=1,VLOOKUP(M580,'附件一之1-開班數'!$A$7:$V$66,7,FALSE),0))</f>
        <v>0</v>
      </c>
      <c r="Z580" s="10">
        <f>IF(N580="",0,IF(K580=1,VLOOKUP(N580,'附件一之1-開班數'!$A$7:$V$66,7,FALSE),0))</f>
        <v>0</v>
      </c>
      <c r="AA580" s="10">
        <f>IF(O580="",0,IF(K580=1,VLOOKUP(O580,'附件一之1-開班數'!$A$7:$V$66,7,FALSE),0))</f>
        <v>0</v>
      </c>
      <c r="AB580" s="10">
        <f>IF(P580="",0,IF(K580=1,VLOOKUP(P580,'附件一之1-開班數'!$A$7:$V$66,7,FALSE),0))</f>
        <v>0</v>
      </c>
      <c r="AC580" s="10">
        <f>IF(Q580="",0,IF(K580=1,VLOOKUP(Q580,'附件一之1-開班數'!$A$7:$V$66,7,FALSE),0))</f>
        <v>0</v>
      </c>
    </row>
    <row r="581" spans="1:29" x14ac:dyDescent="0.3">
      <c r="A581" s="128" t="str">
        <f t="shared" si="57"/>
        <v/>
      </c>
      <c r="B581" s="14"/>
      <c r="C581" s="14"/>
      <c r="D581" s="14"/>
      <c r="E581" s="14"/>
      <c r="F581" s="166"/>
      <c r="G581" s="173"/>
      <c r="H581" s="14"/>
      <c r="I581" s="14"/>
      <c r="J581" s="14"/>
      <c r="K581" s="166"/>
      <c r="L581" s="175"/>
      <c r="M581" s="171"/>
      <c r="N581" s="92"/>
      <c r="O581" s="92"/>
      <c r="P581" s="92"/>
      <c r="Q581" s="172"/>
      <c r="R581" s="176" t="str">
        <f>IFERROR(IF(COUNTIF(M581:Q581,M581)+COUNTIF(M581:Q581,N581)+COUNTIF(M581:Q581,O581)+COUNTIF(M581:Q581,P581)+COUNTIF(M581:Q581,Q581)-COUNT(M581:Q581)&lt;&gt;0,"學生班級重複",IF(COUNT(M581:Q581)=1,VLOOKUP(M581,'附件一之1-開班數'!$A$7:$B$66,2,0),IF(COUNT(M581:Q581)=2,VLOOKUP(M581,'附件一之1-開班數'!$A$7:$B$66,2,0)&amp;"、"&amp;VLOOKUP(N581,'附件一之1-開班數'!$A$7:$B$66,2,0),IF(COUNT(M581:Q581)=3,VLOOKUP(M581,'附件一之1-開班數'!$A$7:$B$66,2,0)&amp;"、"&amp;VLOOKUP(N581,'附件一之1-開班數'!$A$7:$B$66,2,0)&amp;"、"&amp;VLOOKUP(O581,'附件一之1-開班數'!$A$7:$B$66,2,0),IF(COUNT(M581:Q581)=4,VLOOKUP(M581,'附件一之1-開班數'!$A$7:$B$66,2,0)&amp;"、"&amp;VLOOKUP(N581,'附件一之1-開班數'!$A$7:$B$66,2,0)&amp;"、"&amp;VLOOKUP(O581,'附件一之1-開班數'!$A$7:$B$66,2,0)&amp;"、"&amp;VLOOKUP(P581,'附件一之1-開班數'!$A$7:$B$66,2,0),IF(COUNT(M581:Q581)=5,VLOOKUP(M581,'附件一之1-開班數'!$A$7:$B$66,2,0)&amp;"、"&amp;VLOOKUP(N581,'附件一之1-開班數'!$A$7:$B$66,2,0)&amp;"、"&amp;VLOOKUP(O581,'附件一之1-開班數'!$A$7:$B$66,2,0)&amp;"、"&amp;VLOOKUP(P581,'附件一之1-開班數'!$A$7:$B$66,2,0)&amp;"、"&amp;VLOOKUP(Q581,'附件一之1-開班數'!$A$7:$B$66,2,0),IF(D581="","","學生無班級"))))))),"有班級不存在,或跳格輸入")</f>
        <v/>
      </c>
      <c r="S581" s="10">
        <f t="shared" si="58"/>
        <v>1</v>
      </c>
      <c r="T581" s="10">
        <f t="shared" si="59"/>
        <v>1</v>
      </c>
      <c r="U581" s="10">
        <f t="shared" si="60"/>
        <v>1</v>
      </c>
      <c r="V581" s="10">
        <f t="shared" si="61"/>
        <v>1</v>
      </c>
      <c r="W581" s="10">
        <f t="shared" si="62"/>
        <v>3</v>
      </c>
      <c r="X581" s="10">
        <f t="shared" si="63"/>
        <v>3</v>
      </c>
      <c r="Y581" s="10">
        <f>IF(M581="",0,IF(K581=1,VLOOKUP(M581,'附件一之1-開班數'!$A$7:$V$66,7,FALSE),0))</f>
        <v>0</v>
      </c>
      <c r="Z581" s="10">
        <f>IF(N581="",0,IF(K581=1,VLOOKUP(N581,'附件一之1-開班數'!$A$7:$V$66,7,FALSE),0))</f>
        <v>0</v>
      </c>
      <c r="AA581" s="10">
        <f>IF(O581="",0,IF(K581=1,VLOOKUP(O581,'附件一之1-開班數'!$A$7:$V$66,7,FALSE),0))</f>
        <v>0</v>
      </c>
      <c r="AB581" s="10">
        <f>IF(P581="",0,IF(K581=1,VLOOKUP(P581,'附件一之1-開班數'!$A$7:$V$66,7,FALSE),0))</f>
        <v>0</v>
      </c>
      <c r="AC581" s="10">
        <f>IF(Q581="",0,IF(K581=1,VLOOKUP(Q581,'附件一之1-開班數'!$A$7:$V$66,7,FALSE),0))</f>
        <v>0</v>
      </c>
    </row>
    <row r="582" spans="1:29" x14ac:dyDescent="0.3">
      <c r="A582" s="128" t="str">
        <f t="shared" ref="A582:A645" si="64">IF(D582&lt;&gt;"",ROW()-5,"")</f>
        <v/>
      </c>
      <c r="B582" s="14"/>
      <c r="C582" s="14"/>
      <c r="D582" s="14"/>
      <c r="E582" s="14"/>
      <c r="F582" s="166"/>
      <c r="G582" s="173"/>
      <c r="H582" s="14"/>
      <c r="I582" s="14"/>
      <c r="J582" s="14"/>
      <c r="K582" s="166"/>
      <c r="L582" s="175"/>
      <c r="M582" s="171"/>
      <c r="N582" s="92"/>
      <c r="O582" s="92"/>
      <c r="P582" s="92"/>
      <c r="Q582" s="172"/>
      <c r="R582" s="176" t="str">
        <f>IFERROR(IF(COUNTIF(M582:Q582,M582)+COUNTIF(M582:Q582,N582)+COUNTIF(M582:Q582,O582)+COUNTIF(M582:Q582,P582)+COUNTIF(M582:Q582,Q582)-COUNT(M582:Q582)&lt;&gt;0,"學生班級重複",IF(COUNT(M582:Q582)=1,VLOOKUP(M582,'附件一之1-開班數'!$A$7:$B$66,2,0),IF(COUNT(M582:Q582)=2,VLOOKUP(M582,'附件一之1-開班數'!$A$7:$B$66,2,0)&amp;"、"&amp;VLOOKUP(N582,'附件一之1-開班數'!$A$7:$B$66,2,0),IF(COUNT(M582:Q582)=3,VLOOKUP(M582,'附件一之1-開班數'!$A$7:$B$66,2,0)&amp;"、"&amp;VLOOKUP(N582,'附件一之1-開班數'!$A$7:$B$66,2,0)&amp;"、"&amp;VLOOKUP(O582,'附件一之1-開班數'!$A$7:$B$66,2,0),IF(COUNT(M582:Q582)=4,VLOOKUP(M582,'附件一之1-開班數'!$A$7:$B$66,2,0)&amp;"、"&amp;VLOOKUP(N582,'附件一之1-開班數'!$A$7:$B$66,2,0)&amp;"、"&amp;VLOOKUP(O582,'附件一之1-開班數'!$A$7:$B$66,2,0)&amp;"、"&amp;VLOOKUP(P582,'附件一之1-開班數'!$A$7:$B$66,2,0),IF(COUNT(M582:Q582)=5,VLOOKUP(M582,'附件一之1-開班數'!$A$7:$B$66,2,0)&amp;"、"&amp;VLOOKUP(N582,'附件一之1-開班數'!$A$7:$B$66,2,0)&amp;"、"&amp;VLOOKUP(O582,'附件一之1-開班數'!$A$7:$B$66,2,0)&amp;"、"&amp;VLOOKUP(P582,'附件一之1-開班數'!$A$7:$B$66,2,0)&amp;"、"&amp;VLOOKUP(Q582,'附件一之1-開班數'!$A$7:$B$66,2,0),IF(D582="","","學生無班級"))))))),"有班級不存在,或跳格輸入")</f>
        <v/>
      </c>
      <c r="S582" s="10">
        <f t="shared" si="58"/>
        <v>1</v>
      </c>
      <c r="T582" s="10">
        <f t="shared" si="59"/>
        <v>1</v>
      </c>
      <c r="U582" s="10">
        <f t="shared" si="60"/>
        <v>1</v>
      </c>
      <c r="V582" s="10">
        <f t="shared" si="61"/>
        <v>1</v>
      </c>
      <c r="W582" s="10">
        <f t="shared" si="62"/>
        <v>3</v>
      </c>
      <c r="X582" s="10">
        <f t="shared" si="63"/>
        <v>3</v>
      </c>
      <c r="Y582" s="10">
        <f>IF(M582="",0,IF(K582=1,VLOOKUP(M582,'附件一之1-開班數'!$A$7:$V$66,7,FALSE),0))</f>
        <v>0</v>
      </c>
      <c r="Z582" s="10">
        <f>IF(N582="",0,IF(K582=1,VLOOKUP(N582,'附件一之1-開班數'!$A$7:$V$66,7,FALSE),0))</f>
        <v>0</v>
      </c>
      <c r="AA582" s="10">
        <f>IF(O582="",0,IF(K582=1,VLOOKUP(O582,'附件一之1-開班數'!$A$7:$V$66,7,FALSE),0))</f>
        <v>0</v>
      </c>
      <c r="AB582" s="10">
        <f>IF(P582="",0,IF(K582=1,VLOOKUP(P582,'附件一之1-開班數'!$A$7:$V$66,7,FALSE),0))</f>
        <v>0</v>
      </c>
      <c r="AC582" s="10">
        <f>IF(Q582="",0,IF(K582=1,VLOOKUP(Q582,'附件一之1-開班數'!$A$7:$V$66,7,FALSE),0))</f>
        <v>0</v>
      </c>
    </row>
    <row r="583" spans="1:29" x14ac:dyDescent="0.3">
      <c r="A583" s="128" t="str">
        <f t="shared" si="64"/>
        <v/>
      </c>
      <c r="B583" s="14"/>
      <c r="C583" s="14"/>
      <c r="D583" s="14"/>
      <c r="E583" s="14"/>
      <c r="F583" s="166"/>
      <c r="G583" s="173"/>
      <c r="H583" s="14"/>
      <c r="I583" s="14"/>
      <c r="J583" s="14"/>
      <c r="K583" s="166"/>
      <c r="L583" s="175"/>
      <c r="M583" s="171"/>
      <c r="N583" s="92"/>
      <c r="O583" s="92"/>
      <c r="P583" s="92"/>
      <c r="Q583" s="172"/>
      <c r="R583" s="176" t="str">
        <f>IFERROR(IF(COUNTIF(M583:Q583,M583)+COUNTIF(M583:Q583,N583)+COUNTIF(M583:Q583,O583)+COUNTIF(M583:Q583,P583)+COUNTIF(M583:Q583,Q583)-COUNT(M583:Q583)&lt;&gt;0,"學生班級重複",IF(COUNT(M583:Q583)=1,VLOOKUP(M583,'附件一之1-開班數'!$A$7:$B$66,2,0),IF(COUNT(M583:Q583)=2,VLOOKUP(M583,'附件一之1-開班數'!$A$7:$B$66,2,0)&amp;"、"&amp;VLOOKUP(N583,'附件一之1-開班數'!$A$7:$B$66,2,0),IF(COUNT(M583:Q583)=3,VLOOKUP(M583,'附件一之1-開班數'!$A$7:$B$66,2,0)&amp;"、"&amp;VLOOKUP(N583,'附件一之1-開班數'!$A$7:$B$66,2,0)&amp;"、"&amp;VLOOKUP(O583,'附件一之1-開班數'!$A$7:$B$66,2,0),IF(COUNT(M583:Q583)=4,VLOOKUP(M583,'附件一之1-開班數'!$A$7:$B$66,2,0)&amp;"、"&amp;VLOOKUP(N583,'附件一之1-開班數'!$A$7:$B$66,2,0)&amp;"、"&amp;VLOOKUP(O583,'附件一之1-開班數'!$A$7:$B$66,2,0)&amp;"、"&amp;VLOOKUP(P583,'附件一之1-開班數'!$A$7:$B$66,2,0),IF(COUNT(M583:Q583)=5,VLOOKUP(M583,'附件一之1-開班數'!$A$7:$B$66,2,0)&amp;"、"&amp;VLOOKUP(N583,'附件一之1-開班數'!$A$7:$B$66,2,0)&amp;"、"&amp;VLOOKUP(O583,'附件一之1-開班數'!$A$7:$B$66,2,0)&amp;"、"&amp;VLOOKUP(P583,'附件一之1-開班數'!$A$7:$B$66,2,0)&amp;"、"&amp;VLOOKUP(Q583,'附件一之1-開班數'!$A$7:$B$66,2,0),IF(D583="","","學生無班級"))))))),"有班級不存在,或跳格輸入")</f>
        <v/>
      </c>
      <c r="S583" s="10">
        <f t="shared" ref="S583:S646" si="65">IF(COUNTA(D583,E583:F583)=0,1,IF(AND(D583="",SUM(E583:F583)&lt;&gt;0),2,IF(SUM(E583:F583)&lt;&gt;1,3,4)))</f>
        <v>1</v>
      </c>
      <c r="T583" s="10">
        <f t="shared" ref="T583:T646" si="66">IF(COUNTA(D583,G583:K583)=0,1,IF(AND(D583="",SUM(G583:K583)&lt;&gt;0),2,IF(SUM(G583:K583)&lt;&gt;1,3,4)))</f>
        <v>1</v>
      </c>
      <c r="U583" s="10">
        <f t="shared" ref="U583:U646" si="67">IF(COUNTA(B583:D583)=0,1,IF(AND(D583="",COUNTA(B583:C583)&lt;&gt;0),2,IF(COUNTA(B583:C583)&gt;1,3,4)))</f>
        <v>1</v>
      </c>
      <c r="V583" s="10">
        <f t="shared" ref="V583:V646" si="68">IF(COUNTA(D583,M583:Q583)=0,1,IF(AND(D583="",COUNTA(M583:Q583)&lt;&gt;0),2,3))</f>
        <v>1</v>
      </c>
      <c r="W583" s="10">
        <f t="shared" ref="W583:W646" si="69">IF(AND(D583="",COUNTA(L583)&lt;&gt;0),2,3)</f>
        <v>3</v>
      </c>
      <c r="X583" s="10">
        <f t="shared" ref="X583:X646" si="70">IF(K583="",3,IF(COUNTA(K583)&lt;&gt;COUNTA(M583:Q583),1,2))</f>
        <v>3</v>
      </c>
      <c r="Y583" s="10">
        <f>IF(M583="",0,IF(K583=1,VLOOKUP(M583,'附件一之1-開班數'!$A$7:$V$66,7,FALSE),0))</f>
        <v>0</v>
      </c>
      <c r="Z583" s="10">
        <f>IF(N583="",0,IF(K583=1,VLOOKUP(N583,'附件一之1-開班數'!$A$7:$V$66,7,FALSE),0))</f>
        <v>0</v>
      </c>
      <c r="AA583" s="10">
        <f>IF(O583="",0,IF(K583=1,VLOOKUP(O583,'附件一之1-開班數'!$A$7:$V$66,7,FALSE),0))</f>
        <v>0</v>
      </c>
      <c r="AB583" s="10">
        <f>IF(P583="",0,IF(K583=1,VLOOKUP(P583,'附件一之1-開班數'!$A$7:$V$66,7,FALSE),0))</f>
        <v>0</v>
      </c>
      <c r="AC583" s="10">
        <f>IF(Q583="",0,IF(K583=1,VLOOKUP(Q583,'附件一之1-開班數'!$A$7:$V$66,7,FALSE),0))</f>
        <v>0</v>
      </c>
    </row>
    <row r="584" spans="1:29" x14ac:dyDescent="0.3">
      <c r="A584" s="128" t="str">
        <f t="shared" si="64"/>
        <v/>
      </c>
      <c r="B584" s="14"/>
      <c r="C584" s="14"/>
      <c r="D584" s="14"/>
      <c r="E584" s="14"/>
      <c r="F584" s="166"/>
      <c r="G584" s="173"/>
      <c r="H584" s="14"/>
      <c r="I584" s="14"/>
      <c r="J584" s="14"/>
      <c r="K584" s="166"/>
      <c r="L584" s="175"/>
      <c r="M584" s="171"/>
      <c r="N584" s="92"/>
      <c r="O584" s="92"/>
      <c r="P584" s="92"/>
      <c r="Q584" s="172"/>
      <c r="R584" s="176" t="str">
        <f>IFERROR(IF(COUNTIF(M584:Q584,M584)+COUNTIF(M584:Q584,N584)+COUNTIF(M584:Q584,O584)+COUNTIF(M584:Q584,P584)+COUNTIF(M584:Q584,Q584)-COUNT(M584:Q584)&lt;&gt;0,"學生班級重複",IF(COUNT(M584:Q584)=1,VLOOKUP(M584,'附件一之1-開班數'!$A$7:$B$66,2,0),IF(COUNT(M584:Q584)=2,VLOOKUP(M584,'附件一之1-開班數'!$A$7:$B$66,2,0)&amp;"、"&amp;VLOOKUP(N584,'附件一之1-開班數'!$A$7:$B$66,2,0),IF(COUNT(M584:Q584)=3,VLOOKUP(M584,'附件一之1-開班數'!$A$7:$B$66,2,0)&amp;"、"&amp;VLOOKUP(N584,'附件一之1-開班數'!$A$7:$B$66,2,0)&amp;"、"&amp;VLOOKUP(O584,'附件一之1-開班數'!$A$7:$B$66,2,0),IF(COUNT(M584:Q584)=4,VLOOKUP(M584,'附件一之1-開班數'!$A$7:$B$66,2,0)&amp;"、"&amp;VLOOKUP(N584,'附件一之1-開班數'!$A$7:$B$66,2,0)&amp;"、"&amp;VLOOKUP(O584,'附件一之1-開班數'!$A$7:$B$66,2,0)&amp;"、"&amp;VLOOKUP(P584,'附件一之1-開班數'!$A$7:$B$66,2,0),IF(COUNT(M584:Q584)=5,VLOOKUP(M584,'附件一之1-開班數'!$A$7:$B$66,2,0)&amp;"、"&amp;VLOOKUP(N584,'附件一之1-開班數'!$A$7:$B$66,2,0)&amp;"、"&amp;VLOOKUP(O584,'附件一之1-開班數'!$A$7:$B$66,2,0)&amp;"、"&amp;VLOOKUP(P584,'附件一之1-開班數'!$A$7:$B$66,2,0)&amp;"、"&amp;VLOOKUP(Q584,'附件一之1-開班數'!$A$7:$B$66,2,0),IF(D584="","","學生無班級"))))))),"有班級不存在,或跳格輸入")</f>
        <v/>
      </c>
      <c r="S584" s="10">
        <f t="shared" si="65"/>
        <v>1</v>
      </c>
      <c r="T584" s="10">
        <f t="shared" si="66"/>
        <v>1</v>
      </c>
      <c r="U584" s="10">
        <f t="shared" si="67"/>
        <v>1</v>
      </c>
      <c r="V584" s="10">
        <f t="shared" si="68"/>
        <v>1</v>
      </c>
      <c r="W584" s="10">
        <f t="shared" si="69"/>
        <v>3</v>
      </c>
      <c r="X584" s="10">
        <f t="shared" si="70"/>
        <v>3</v>
      </c>
      <c r="Y584" s="10">
        <f>IF(M584="",0,IF(K584=1,VLOOKUP(M584,'附件一之1-開班數'!$A$7:$V$66,7,FALSE),0))</f>
        <v>0</v>
      </c>
      <c r="Z584" s="10">
        <f>IF(N584="",0,IF(K584=1,VLOOKUP(N584,'附件一之1-開班數'!$A$7:$V$66,7,FALSE),0))</f>
        <v>0</v>
      </c>
      <c r="AA584" s="10">
        <f>IF(O584="",0,IF(K584=1,VLOOKUP(O584,'附件一之1-開班數'!$A$7:$V$66,7,FALSE),0))</f>
        <v>0</v>
      </c>
      <c r="AB584" s="10">
        <f>IF(P584="",0,IF(K584=1,VLOOKUP(P584,'附件一之1-開班數'!$A$7:$V$66,7,FALSE),0))</f>
        <v>0</v>
      </c>
      <c r="AC584" s="10">
        <f>IF(Q584="",0,IF(K584=1,VLOOKUP(Q584,'附件一之1-開班數'!$A$7:$V$66,7,FALSE),0))</f>
        <v>0</v>
      </c>
    </row>
    <row r="585" spans="1:29" x14ac:dyDescent="0.3">
      <c r="A585" s="128" t="str">
        <f t="shared" si="64"/>
        <v/>
      </c>
      <c r="B585" s="14"/>
      <c r="C585" s="14"/>
      <c r="D585" s="14"/>
      <c r="E585" s="14"/>
      <c r="F585" s="166"/>
      <c r="G585" s="173"/>
      <c r="H585" s="14"/>
      <c r="I585" s="14"/>
      <c r="J585" s="14"/>
      <c r="K585" s="166"/>
      <c r="L585" s="175"/>
      <c r="M585" s="171"/>
      <c r="N585" s="92"/>
      <c r="O585" s="92"/>
      <c r="P585" s="92"/>
      <c r="Q585" s="172"/>
      <c r="R585" s="176" t="str">
        <f>IFERROR(IF(COUNTIF(M585:Q585,M585)+COUNTIF(M585:Q585,N585)+COUNTIF(M585:Q585,O585)+COUNTIF(M585:Q585,P585)+COUNTIF(M585:Q585,Q585)-COUNT(M585:Q585)&lt;&gt;0,"學生班級重複",IF(COUNT(M585:Q585)=1,VLOOKUP(M585,'附件一之1-開班數'!$A$7:$B$66,2,0),IF(COUNT(M585:Q585)=2,VLOOKUP(M585,'附件一之1-開班數'!$A$7:$B$66,2,0)&amp;"、"&amp;VLOOKUP(N585,'附件一之1-開班數'!$A$7:$B$66,2,0),IF(COUNT(M585:Q585)=3,VLOOKUP(M585,'附件一之1-開班數'!$A$7:$B$66,2,0)&amp;"、"&amp;VLOOKUP(N585,'附件一之1-開班數'!$A$7:$B$66,2,0)&amp;"、"&amp;VLOOKUP(O585,'附件一之1-開班數'!$A$7:$B$66,2,0),IF(COUNT(M585:Q585)=4,VLOOKUP(M585,'附件一之1-開班數'!$A$7:$B$66,2,0)&amp;"、"&amp;VLOOKUP(N585,'附件一之1-開班數'!$A$7:$B$66,2,0)&amp;"、"&amp;VLOOKUP(O585,'附件一之1-開班數'!$A$7:$B$66,2,0)&amp;"、"&amp;VLOOKUP(P585,'附件一之1-開班數'!$A$7:$B$66,2,0),IF(COUNT(M585:Q585)=5,VLOOKUP(M585,'附件一之1-開班數'!$A$7:$B$66,2,0)&amp;"、"&amp;VLOOKUP(N585,'附件一之1-開班數'!$A$7:$B$66,2,0)&amp;"、"&amp;VLOOKUP(O585,'附件一之1-開班數'!$A$7:$B$66,2,0)&amp;"、"&amp;VLOOKUP(P585,'附件一之1-開班數'!$A$7:$B$66,2,0)&amp;"、"&amp;VLOOKUP(Q585,'附件一之1-開班數'!$A$7:$B$66,2,0),IF(D585="","","學生無班級"))))))),"有班級不存在,或跳格輸入")</f>
        <v/>
      </c>
      <c r="S585" s="10">
        <f t="shared" si="65"/>
        <v>1</v>
      </c>
      <c r="T585" s="10">
        <f t="shared" si="66"/>
        <v>1</v>
      </c>
      <c r="U585" s="10">
        <f t="shared" si="67"/>
        <v>1</v>
      </c>
      <c r="V585" s="10">
        <f t="shared" si="68"/>
        <v>1</v>
      </c>
      <c r="W585" s="10">
        <f t="shared" si="69"/>
        <v>3</v>
      </c>
      <c r="X585" s="10">
        <f t="shared" si="70"/>
        <v>3</v>
      </c>
      <c r="Y585" s="10">
        <f>IF(M585="",0,IF(K585=1,VLOOKUP(M585,'附件一之1-開班數'!$A$7:$V$66,7,FALSE),0))</f>
        <v>0</v>
      </c>
      <c r="Z585" s="10">
        <f>IF(N585="",0,IF(K585=1,VLOOKUP(N585,'附件一之1-開班數'!$A$7:$V$66,7,FALSE),0))</f>
        <v>0</v>
      </c>
      <c r="AA585" s="10">
        <f>IF(O585="",0,IF(K585=1,VLOOKUP(O585,'附件一之1-開班數'!$A$7:$V$66,7,FALSE),0))</f>
        <v>0</v>
      </c>
      <c r="AB585" s="10">
        <f>IF(P585="",0,IF(K585=1,VLOOKUP(P585,'附件一之1-開班數'!$A$7:$V$66,7,FALSE),0))</f>
        <v>0</v>
      </c>
      <c r="AC585" s="10">
        <f>IF(Q585="",0,IF(K585=1,VLOOKUP(Q585,'附件一之1-開班數'!$A$7:$V$66,7,FALSE),0))</f>
        <v>0</v>
      </c>
    </row>
    <row r="586" spans="1:29" x14ac:dyDescent="0.3">
      <c r="A586" s="128" t="str">
        <f t="shared" si="64"/>
        <v/>
      </c>
      <c r="B586" s="14"/>
      <c r="C586" s="14"/>
      <c r="D586" s="14"/>
      <c r="E586" s="14"/>
      <c r="F586" s="166"/>
      <c r="G586" s="173"/>
      <c r="H586" s="14"/>
      <c r="I586" s="14"/>
      <c r="J586" s="14"/>
      <c r="K586" s="166"/>
      <c r="L586" s="175"/>
      <c r="M586" s="171"/>
      <c r="N586" s="92"/>
      <c r="O586" s="92"/>
      <c r="P586" s="92"/>
      <c r="Q586" s="172"/>
      <c r="R586" s="176" t="str">
        <f>IFERROR(IF(COUNTIF(M586:Q586,M586)+COUNTIF(M586:Q586,N586)+COUNTIF(M586:Q586,O586)+COUNTIF(M586:Q586,P586)+COUNTIF(M586:Q586,Q586)-COUNT(M586:Q586)&lt;&gt;0,"學生班級重複",IF(COUNT(M586:Q586)=1,VLOOKUP(M586,'附件一之1-開班數'!$A$7:$B$66,2,0),IF(COUNT(M586:Q586)=2,VLOOKUP(M586,'附件一之1-開班數'!$A$7:$B$66,2,0)&amp;"、"&amp;VLOOKUP(N586,'附件一之1-開班數'!$A$7:$B$66,2,0),IF(COUNT(M586:Q586)=3,VLOOKUP(M586,'附件一之1-開班數'!$A$7:$B$66,2,0)&amp;"、"&amp;VLOOKUP(N586,'附件一之1-開班數'!$A$7:$B$66,2,0)&amp;"、"&amp;VLOOKUP(O586,'附件一之1-開班數'!$A$7:$B$66,2,0),IF(COUNT(M586:Q586)=4,VLOOKUP(M586,'附件一之1-開班數'!$A$7:$B$66,2,0)&amp;"、"&amp;VLOOKUP(N586,'附件一之1-開班數'!$A$7:$B$66,2,0)&amp;"、"&amp;VLOOKUP(O586,'附件一之1-開班數'!$A$7:$B$66,2,0)&amp;"、"&amp;VLOOKUP(P586,'附件一之1-開班數'!$A$7:$B$66,2,0),IF(COUNT(M586:Q586)=5,VLOOKUP(M586,'附件一之1-開班數'!$A$7:$B$66,2,0)&amp;"、"&amp;VLOOKUP(N586,'附件一之1-開班數'!$A$7:$B$66,2,0)&amp;"、"&amp;VLOOKUP(O586,'附件一之1-開班數'!$A$7:$B$66,2,0)&amp;"、"&amp;VLOOKUP(P586,'附件一之1-開班數'!$A$7:$B$66,2,0)&amp;"、"&amp;VLOOKUP(Q586,'附件一之1-開班數'!$A$7:$B$66,2,0),IF(D586="","","學生無班級"))))))),"有班級不存在,或跳格輸入")</f>
        <v/>
      </c>
      <c r="S586" s="10">
        <f t="shared" si="65"/>
        <v>1</v>
      </c>
      <c r="T586" s="10">
        <f t="shared" si="66"/>
        <v>1</v>
      </c>
      <c r="U586" s="10">
        <f t="shared" si="67"/>
        <v>1</v>
      </c>
      <c r="V586" s="10">
        <f t="shared" si="68"/>
        <v>1</v>
      </c>
      <c r="W586" s="10">
        <f t="shared" si="69"/>
        <v>3</v>
      </c>
      <c r="X586" s="10">
        <f t="shared" si="70"/>
        <v>3</v>
      </c>
      <c r="Y586" s="10">
        <f>IF(M586="",0,IF(K586=1,VLOOKUP(M586,'附件一之1-開班數'!$A$7:$V$66,7,FALSE),0))</f>
        <v>0</v>
      </c>
      <c r="Z586" s="10">
        <f>IF(N586="",0,IF(K586=1,VLOOKUP(N586,'附件一之1-開班數'!$A$7:$V$66,7,FALSE),0))</f>
        <v>0</v>
      </c>
      <c r="AA586" s="10">
        <f>IF(O586="",0,IF(K586=1,VLOOKUP(O586,'附件一之1-開班數'!$A$7:$V$66,7,FALSE),0))</f>
        <v>0</v>
      </c>
      <c r="AB586" s="10">
        <f>IF(P586="",0,IF(K586=1,VLOOKUP(P586,'附件一之1-開班數'!$A$7:$V$66,7,FALSE),0))</f>
        <v>0</v>
      </c>
      <c r="AC586" s="10">
        <f>IF(Q586="",0,IF(K586=1,VLOOKUP(Q586,'附件一之1-開班數'!$A$7:$V$66,7,FALSE),0))</f>
        <v>0</v>
      </c>
    </row>
    <row r="587" spans="1:29" x14ac:dyDescent="0.3">
      <c r="A587" s="128" t="str">
        <f t="shared" si="64"/>
        <v/>
      </c>
      <c r="B587" s="14"/>
      <c r="C587" s="14"/>
      <c r="D587" s="14"/>
      <c r="E587" s="14"/>
      <c r="F587" s="166"/>
      <c r="G587" s="173"/>
      <c r="H587" s="14"/>
      <c r="I587" s="14"/>
      <c r="J587" s="14"/>
      <c r="K587" s="166"/>
      <c r="L587" s="175"/>
      <c r="M587" s="171"/>
      <c r="N587" s="92"/>
      <c r="O587" s="92"/>
      <c r="P587" s="92"/>
      <c r="Q587" s="172"/>
      <c r="R587" s="176" t="str">
        <f>IFERROR(IF(COUNTIF(M587:Q587,M587)+COUNTIF(M587:Q587,N587)+COUNTIF(M587:Q587,O587)+COUNTIF(M587:Q587,P587)+COUNTIF(M587:Q587,Q587)-COUNT(M587:Q587)&lt;&gt;0,"學生班級重複",IF(COUNT(M587:Q587)=1,VLOOKUP(M587,'附件一之1-開班數'!$A$7:$B$66,2,0),IF(COUNT(M587:Q587)=2,VLOOKUP(M587,'附件一之1-開班數'!$A$7:$B$66,2,0)&amp;"、"&amp;VLOOKUP(N587,'附件一之1-開班數'!$A$7:$B$66,2,0),IF(COUNT(M587:Q587)=3,VLOOKUP(M587,'附件一之1-開班數'!$A$7:$B$66,2,0)&amp;"、"&amp;VLOOKUP(N587,'附件一之1-開班數'!$A$7:$B$66,2,0)&amp;"、"&amp;VLOOKUP(O587,'附件一之1-開班數'!$A$7:$B$66,2,0),IF(COUNT(M587:Q587)=4,VLOOKUP(M587,'附件一之1-開班數'!$A$7:$B$66,2,0)&amp;"、"&amp;VLOOKUP(N587,'附件一之1-開班數'!$A$7:$B$66,2,0)&amp;"、"&amp;VLOOKUP(O587,'附件一之1-開班數'!$A$7:$B$66,2,0)&amp;"、"&amp;VLOOKUP(P587,'附件一之1-開班數'!$A$7:$B$66,2,0),IF(COUNT(M587:Q587)=5,VLOOKUP(M587,'附件一之1-開班數'!$A$7:$B$66,2,0)&amp;"、"&amp;VLOOKUP(N587,'附件一之1-開班數'!$A$7:$B$66,2,0)&amp;"、"&amp;VLOOKUP(O587,'附件一之1-開班數'!$A$7:$B$66,2,0)&amp;"、"&amp;VLOOKUP(P587,'附件一之1-開班數'!$A$7:$B$66,2,0)&amp;"、"&amp;VLOOKUP(Q587,'附件一之1-開班數'!$A$7:$B$66,2,0),IF(D587="","","學生無班級"))))))),"有班級不存在,或跳格輸入")</f>
        <v/>
      </c>
      <c r="S587" s="10">
        <f t="shared" si="65"/>
        <v>1</v>
      </c>
      <c r="T587" s="10">
        <f t="shared" si="66"/>
        <v>1</v>
      </c>
      <c r="U587" s="10">
        <f t="shared" si="67"/>
        <v>1</v>
      </c>
      <c r="V587" s="10">
        <f t="shared" si="68"/>
        <v>1</v>
      </c>
      <c r="W587" s="10">
        <f t="shared" si="69"/>
        <v>3</v>
      </c>
      <c r="X587" s="10">
        <f t="shared" si="70"/>
        <v>3</v>
      </c>
      <c r="Y587" s="10">
        <f>IF(M587="",0,IF(K587=1,VLOOKUP(M587,'附件一之1-開班數'!$A$7:$V$66,7,FALSE),0))</f>
        <v>0</v>
      </c>
      <c r="Z587" s="10">
        <f>IF(N587="",0,IF(K587=1,VLOOKUP(N587,'附件一之1-開班數'!$A$7:$V$66,7,FALSE),0))</f>
        <v>0</v>
      </c>
      <c r="AA587" s="10">
        <f>IF(O587="",0,IF(K587=1,VLOOKUP(O587,'附件一之1-開班數'!$A$7:$V$66,7,FALSE),0))</f>
        <v>0</v>
      </c>
      <c r="AB587" s="10">
        <f>IF(P587="",0,IF(K587=1,VLOOKUP(P587,'附件一之1-開班數'!$A$7:$V$66,7,FALSE),0))</f>
        <v>0</v>
      </c>
      <c r="AC587" s="10">
        <f>IF(Q587="",0,IF(K587=1,VLOOKUP(Q587,'附件一之1-開班數'!$A$7:$V$66,7,FALSE),0))</f>
        <v>0</v>
      </c>
    </row>
    <row r="588" spans="1:29" x14ac:dyDescent="0.3">
      <c r="A588" s="128" t="str">
        <f t="shared" si="64"/>
        <v/>
      </c>
      <c r="B588" s="14"/>
      <c r="C588" s="14"/>
      <c r="D588" s="14"/>
      <c r="E588" s="14"/>
      <c r="F588" s="166"/>
      <c r="G588" s="173"/>
      <c r="H588" s="14"/>
      <c r="I588" s="14"/>
      <c r="J588" s="14"/>
      <c r="K588" s="166"/>
      <c r="L588" s="175"/>
      <c r="M588" s="171"/>
      <c r="N588" s="92"/>
      <c r="O588" s="92"/>
      <c r="P588" s="92"/>
      <c r="Q588" s="172"/>
      <c r="R588" s="176" t="str">
        <f>IFERROR(IF(COUNTIF(M588:Q588,M588)+COUNTIF(M588:Q588,N588)+COUNTIF(M588:Q588,O588)+COUNTIF(M588:Q588,P588)+COUNTIF(M588:Q588,Q588)-COUNT(M588:Q588)&lt;&gt;0,"學生班級重複",IF(COUNT(M588:Q588)=1,VLOOKUP(M588,'附件一之1-開班數'!$A$7:$B$66,2,0),IF(COUNT(M588:Q588)=2,VLOOKUP(M588,'附件一之1-開班數'!$A$7:$B$66,2,0)&amp;"、"&amp;VLOOKUP(N588,'附件一之1-開班數'!$A$7:$B$66,2,0),IF(COUNT(M588:Q588)=3,VLOOKUP(M588,'附件一之1-開班數'!$A$7:$B$66,2,0)&amp;"、"&amp;VLOOKUP(N588,'附件一之1-開班數'!$A$7:$B$66,2,0)&amp;"、"&amp;VLOOKUP(O588,'附件一之1-開班數'!$A$7:$B$66,2,0),IF(COUNT(M588:Q588)=4,VLOOKUP(M588,'附件一之1-開班數'!$A$7:$B$66,2,0)&amp;"、"&amp;VLOOKUP(N588,'附件一之1-開班數'!$A$7:$B$66,2,0)&amp;"、"&amp;VLOOKUP(O588,'附件一之1-開班數'!$A$7:$B$66,2,0)&amp;"、"&amp;VLOOKUP(P588,'附件一之1-開班數'!$A$7:$B$66,2,0),IF(COUNT(M588:Q588)=5,VLOOKUP(M588,'附件一之1-開班數'!$A$7:$B$66,2,0)&amp;"、"&amp;VLOOKUP(N588,'附件一之1-開班數'!$A$7:$B$66,2,0)&amp;"、"&amp;VLOOKUP(O588,'附件一之1-開班數'!$A$7:$B$66,2,0)&amp;"、"&amp;VLOOKUP(P588,'附件一之1-開班數'!$A$7:$B$66,2,0)&amp;"、"&amp;VLOOKUP(Q588,'附件一之1-開班數'!$A$7:$B$66,2,0),IF(D588="","","學生無班級"))))))),"有班級不存在,或跳格輸入")</f>
        <v/>
      </c>
      <c r="S588" s="10">
        <f t="shared" si="65"/>
        <v>1</v>
      </c>
      <c r="T588" s="10">
        <f t="shared" si="66"/>
        <v>1</v>
      </c>
      <c r="U588" s="10">
        <f t="shared" si="67"/>
        <v>1</v>
      </c>
      <c r="V588" s="10">
        <f t="shared" si="68"/>
        <v>1</v>
      </c>
      <c r="W588" s="10">
        <f t="shared" si="69"/>
        <v>3</v>
      </c>
      <c r="X588" s="10">
        <f t="shared" si="70"/>
        <v>3</v>
      </c>
      <c r="Y588" s="10">
        <f>IF(M588="",0,IF(K588=1,VLOOKUP(M588,'附件一之1-開班數'!$A$7:$V$66,7,FALSE),0))</f>
        <v>0</v>
      </c>
      <c r="Z588" s="10">
        <f>IF(N588="",0,IF(K588=1,VLOOKUP(N588,'附件一之1-開班數'!$A$7:$V$66,7,FALSE),0))</f>
        <v>0</v>
      </c>
      <c r="AA588" s="10">
        <f>IF(O588="",0,IF(K588=1,VLOOKUP(O588,'附件一之1-開班數'!$A$7:$V$66,7,FALSE),0))</f>
        <v>0</v>
      </c>
      <c r="AB588" s="10">
        <f>IF(P588="",0,IF(K588=1,VLOOKUP(P588,'附件一之1-開班數'!$A$7:$V$66,7,FALSE),0))</f>
        <v>0</v>
      </c>
      <c r="AC588" s="10">
        <f>IF(Q588="",0,IF(K588=1,VLOOKUP(Q588,'附件一之1-開班數'!$A$7:$V$66,7,FALSE),0))</f>
        <v>0</v>
      </c>
    </row>
    <row r="589" spans="1:29" x14ac:dyDescent="0.3">
      <c r="A589" s="128" t="str">
        <f t="shared" si="64"/>
        <v/>
      </c>
      <c r="B589" s="14"/>
      <c r="C589" s="14"/>
      <c r="D589" s="14"/>
      <c r="E589" s="14"/>
      <c r="F589" s="166"/>
      <c r="G589" s="173"/>
      <c r="H589" s="14"/>
      <c r="I589" s="14"/>
      <c r="J589" s="14"/>
      <c r="K589" s="166"/>
      <c r="L589" s="175"/>
      <c r="M589" s="171"/>
      <c r="N589" s="92"/>
      <c r="O589" s="92"/>
      <c r="P589" s="92"/>
      <c r="Q589" s="172"/>
      <c r="R589" s="176" t="str">
        <f>IFERROR(IF(COUNTIF(M589:Q589,M589)+COUNTIF(M589:Q589,N589)+COUNTIF(M589:Q589,O589)+COUNTIF(M589:Q589,P589)+COUNTIF(M589:Q589,Q589)-COUNT(M589:Q589)&lt;&gt;0,"學生班級重複",IF(COUNT(M589:Q589)=1,VLOOKUP(M589,'附件一之1-開班數'!$A$7:$B$66,2,0),IF(COUNT(M589:Q589)=2,VLOOKUP(M589,'附件一之1-開班數'!$A$7:$B$66,2,0)&amp;"、"&amp;VLOOKUP(N589,'附件一之1-開班數'!$A$7:$B$66,2,0),IF(COUNT(M589:Q589)=3,VLOOKUP(M589,'附件一之1-開班數'!$A$7:$B$66,2,0)&amp;"、"&amp;VLOOKUP(N589,'附件一之1-開班數'!$A$7:$B$66,2,0)&amp;"、"&amp;VLOOKUP(O589,'附件一之1-開班數'!$A$7:$B$66,2,0),IF(COUNT(M589:Q589)=4,VLOOKUP(M589,'附件一之1-開班數'!$A$7:$B$66,2,0)&amp;"、"&amp;VLOOKUP(N589,'附件一之1-開班數'!$A$7:$B$66,2,0)&amp;"、"&amp;VLOOKUP(O589,'附件一之1-開班數'!$A$7:$B$66,2,0)&amp;"、"&amp;VLOOKUP(P589,'附件一之1-開班數'!$A$7:$B$66,2,0),IF(COUNT(M589:Q589)=5,VLOOKUP(M589,'附件一之1-開班數'!$A$7:$B$66,2,0)&amp;"、"&amp;VLOOKUP(N589,'附件一之1-開班數'!$A$7:$B$66,2,0)&amp;"、"&amp;VLOOKUP(O589,'附件一之1-開班數'!$A$7:$B$66,2,0)&amp;"、"&amp;VLOOKUP(P589,'附件一之1-開班數'!$A$7:$B$66,2,0)&amp;"、"&amp;VLOOKUP(Q589,'附件一之1-開班數'!$A$7:$B$66,2,0),IF(D589="","","學生無班級"))))))),"有班級不存在,或跳格輸入")</f>
        <v/>
      </c>
      <c r="S589" s="10">
        <f t="shared" si="65"/>
        <v>1</v>
      </c>
      <c r="T589" s="10">
        <f t="shared" si="66"/>
        <v>1</v>
      </c>
      <c r="U589" s="10">
        <f t="shared" si="67"/>
        <v>1</v>
      </c>
      <c r="V589" s="10">
        <f t="shared" si="68"/>
        <v>1</v>
      </c>
      <c r="W589" s="10">
        <f t="shared" si="69"/>
        <v>3</v>
      </c>
      <c r="X589" s="10">
        <f t="shared" si="70"/>
        <v>3</v>
      </c>
      <c r="Y589" s="10">
        <f>IF(M589="",0,IF(K589=1,VLOOKUP(M589,'附件一之1-開班數'!$A$7:$V$66,7,FALSE),0))</f>
        <v>0</v>
      </c>
      <c r="Z589" s="10">
        <f>IF(N589="",0,IF(K589=1,VLOOKUP(N589,'附件一之1-開班數'!$A$7:$V$66,7,FALSE),0))</f>
        <v>0</v>
      </c>
      <c r="AA589" s="10">
        <f>IF(O589="",0,IF(K589=1,VLOOKUP(O589,'附件一之1-開班數'!$A$7:$V$66,7,FALSE),0))</f>
        <v>0</v>
      </c>
      <c r="AB589" s="10">
        <f>IF(P589="",0,IF(K589=1,VLOOKUP(P589,'附件一之1-開班數'!$A$7:$V$66,7,FALSE),0))</f>
        <v>0</v>
      </c>
      <c r="AC589" s="10">
        <f>IF(Q589="",0,IF(K589=1,VLOOKUP(Q589,'附件一之1-開班數'!$A$7:$V$66,7,FALSE),0))</f>
        <v>0</v>
      </c>
    </row>
    <row r="590" spans="1:29" x14ac:dyDescent="0.3">
      <c r="A590" s="128" t="str">
        <f t="shared" si="64"/>
        <v/>
      </c>
      <c r="B590" s="14"/>
      <c r="C590" s="14"/>
      <c r="D590" s="14"/>
      <c r="E590" s="14"/>
      <c r="F590" s="166"/>
      <c r="G590" s="173"/>
      <c r="H590" s="14"/>
      <c r="I590" s="14"/>
      <c r="J590" s="14"/>
      <c r="K590" s="166"/>
      <c r="L590" s="175"/>
      <c r="M590" s="171"/>
      <c r="N590" s="92"/>
      <c r="O590" s="92"/>
      <c r="P590" s="92"/>
      <c r="Q590" s="172"/>
      <c r="R590" s="176" t="str">
        <f>IFERROR(IF(COUNTIF(M590:Q590,M590)+COUNTIF(M590:Q590,N590)+COUNTIF(M590:Q590,O590)+COUNTIF(M590:Q590,P590)+COUNTIF(M590:Q590,Q590)-COUNT(M590:Q590)&lt;&gt;0,"學生班級重複",IF(COUNT(M590:Q590)=1,VLOOKUP(M590,'附件一之1-開班數'!$A$7:$B$66,2,0),IF(COUNT(M590:Q590)=2,VLOOKUP(M590,'附件一之1-開班數'!$A$7:$B$66,2,0)&amp;"、"&amp;VLOOKUP(N590,'附件一之1-開班數'!$A$7:$B$66,2,0),IF(COUNT(M590:Q590)=3,VLOOKUP(M590,'附件一之1-開班數'!$A$7:$B$66,2,0)&amp;"、"&amp;VLOOKUP(N590,'附件一之1-開班數'!$A$7:$B$66,2,0)&amp;"、"&amp;VLOOKUP(O590,'附件一之1-開班數'!$A$7:$B$66,2,0),IF(COUNT(M590:Q590)=4,VLOOKUP(M590,'附件一之1-開班數'!$A$7:$B$66,2,0)&amp;"、"&amp;VLOOKUP(N590,'附件一之1-開班數'!$A$7:$B$66,2,0)&amp;"、"&amp;VLOOKUP(O590,'附件一之1-開班數'!$A$7:$B$66,2,0)&amp;"、"&amp;VLOOKUP(P590,'附件一之1-開班數'!$A$7:$B$66,2,0),IF(COUNT(M590:Q590)=5,VLOOKUP(M590,'附件一之1-開班數'!$A$7:$B$66,2,0)&amp;"、"&amp;VLOOKUP(N590,'附件一之1-開班數'!$A$7:$B$66,2,0)&amp;"、"&amp;VLOOKUP(O590,'附件一之1-開班數'!$A$7:$B$66,2,0)&amp;"、"&amp;VLOOKUP(P590,'附件一之1-開班數'!$A$7:$B$66,2,0)&amp;"、"&amp;VLOOKUP(Q590,'附件一之1-開班數'!$A$7:$B$66,2,0),IF(D590="","","學生無班級"))))))),"有班級不存在,或跳格輸入")</f>
        <v/>
      </c>
      <c r="S590" s="10">
        <f t="shared" si="65"/>
        <v>1</v>
      </c>
      <c r="T590" s="10">
        <f t="shared" si="66"/>
        <v>1</v>
      </c>
      <c r="U590" s="10">
        <f t="shared" si="67"/>
        <v>1</v>
      </c>
      <c r="V590" s="10">
        <f t="shared" si="68"/>
        <v>1</v>
      </c>
      <c r="W590" s="10">
        <f t="shared" si="69"/>
        <v>3</v>
      </c>
      <c r="X590" s="10">
        <f t="shared" si="70"/>
        <v>3</v>
      </c>
      <c r="Y590" s="10">
        <f>IF(M590="",0,IF(K590=1,VLOOKUP(M590,'附件一之1-開班數'!$A$7:$V$66,7,FALSE),0))</f>
        <v>0</v>
      </c>
      <c r="Z590" s="10">
        <f>IF(N590="",0,IF(K590=1,VLOOKUP(N590,'附件一之1-開班數'!$A$7:$V$66,7,FALSE),0))</f>
        <v>0</v>
      </c>
      <c r="AA590" s="10">
        <f>IF(O590="",0,IF(K590=1,VLOOKUP(O590,'附件一之1-開班數'!$A$7:$V$66,7,FALSE),0))</f>
        <v>0</v>
      </c>
      <c r="AB590" s="10">
        <f>IF(P590="",0,IF(K590=1,VLOOKUP(P590,'附件一之1-開班數'!$A$7:$V$66,7,FALSE),0))</f>
        <v>0</v>
      </c>
      <c r="AC590" s="10">
        <f>IF(Q590="",0,IF(K590=1,VLOOKUP(Q590,'附件一之1-開班數'!$A$7:$V$66,7,FALSE),0))</f>
        <v>0</v>
      </c>
    </row>
    <row r="591" spans="1:29" x14ac:dyDescent="0.3">
      <c r="A591" s="128" t="str">
        <f t="shared" si="64"/>
        <v/>
      </c>
      <c r="B591" s="14"/>
      <c r="C591" s="14"/>
      <c r="D591" s="14"/>
      <c r="E591" s="14"/>
      <c r="F591" s="166"/>
      <c r="G591" s="173"/>
      <c r="H591" s="14"/>
      <c r="I591" s="14"/>
      <c r="J591" s="14"/>
      <c r="K591" s="166"/>
      <c r="L591" s="175"/>
      <c r="M591" s="171"/>
      <c r="N591" s="92"/>
      <c r="O591" s="92"/>
      <c r="P591" s="92"/>
      <c r="Q591" s="172"/>
      <c r="R591" s="176" t="str">
        <f>IFERROR(IF(COUNTIF(M591:Q591,M591)+COUNTIF(M591:Q591,N591)+COUNTIF(M591:Q591,O591)+COUNTIF(M591:Q591,P591)+COUNTIF(M591:Q591,Q591)-COUNT(M591:Q591)&lt;&gt;0,"學生班級重複",IF(COUNT(M591:Q591)=1,VLOOKUP(M591,'附件一之1-開班數'!$A$7:$B$66,2,0),IF(COUNT(M591:Q591)=2,VLOOKUP(M591,'附件一之1-開班數'!$A$7:$B$66,2,0)&amp;"、"&amp;VLOOKUP(N591,'附件一之1-開班數'!$A$7:$B$66,2,0),IF(COUNT(M591:Q591)=3,VLOOKUP(M591,'附件一之1-開班數'!$A$7:$B$66,2,0)&amp;"、"&amp;VLOOKUP(N591,'附件一之1-開班數'!$A$7:$B$66,2,0)&amp;"、"&amp;VLOOKUP(O591,'附件一之1-開班數'!$A$7:$B$66,2,0),IF(COUNT(M591:Q591)=4,VLOOKUP(M591,'附件一之1-開班數'!$A$7:$B$66,2,0)&amp;"、"&amp;VLOOKUP(N591,'附件一之1-開班數'!$A$7:$B$66,2,0)&amp;"、"&amp;VLOOKUP(O591,'附件一之1-開班數'!$A$7:$B$66,2,0)&amp;"、"&amp;VLOOKUP(P591,'附件一之1-開班數'!$A$7:$B$66,2,0),IF(COUNT(M591:Q591)=5,VLOOKUP(M591,'附件一之1-開班數'!$A$7:$B$66,2,0)&amp;"、"&amp;VLOOKUP(N591,'附件一之1-開班數'!$A$7:$B$66,2,0)&amp;"、"&amp;VLOOKUP(O591,'附件一之1-開班數'!$A$7:$B$66,2,0)&amp;"、"&amp;VLOOKUP(P591,'附件一之1-開班數'!$A$7:$B$66,2,0)&amp;"、"&amp;VLOOKUP(Q591,'附件一之1-開班數'!$A$7:$B$66,2,0),IF(D591="","","學生無班級"))))))),"有班級不存在,或跳格輸入")</f>
        <v/>
      </c>
      <c r="S591" s="10">
        <f t="shared" si="65"/>
        <v>1</v>
      </c>
      <c r="T591" s="10">
        <f t="shared" si="66"/>
        <v>1</v>
      </c>
      <c r="U591" s="10">
        <f t="shared" si="67"/>
        <v>1</v>
      </c>
      <c r="V591" s="10">
        <f t="shared" si="68"/>
        <v>1</v>
      </c>
      <c r="W591" s="10">
        <f t="shared" si="69"/>
        <v>3</v>
      </c>
      <c r="X591" s="10">
        <f t="shared" si="70"/>
        <v>3</v>
      </c>
      <c r="Y591" s="10">
        <f>IF(M591="",0,IF(K591=1,VLOOKUP(M591,'附件一之1-開班數'!$A$7:$V$66,7,FALSE),0))</f>
        <v>0</v>
      </c>
      <c r="Z591" s="10">
        <f>IF(N591="",0,IF(K591=1,VLOOKUP(N591,'附件一之1-開班數'!$A$7:$V$66,7,FALSE),0))</f>
        <v>0</v>
      </c>
      <c r="AA591" s="10">
        <f>IF(O591="",0,IF(K591=1,VLOOKUP(O591,'附件一之1-開班數'!$A$7:$V$66,7,FALSE),0))</f>
        <v>0</v>
      </c>
      <c r="AB591" s="10">
        <f>IF(P591="",0,IF(K591=1,VLOOKUP(P591,'附件一之1-開班數'!$A$7:$V$66,7,FALSE),0))</f>
        <v>0</v>
      </c>
      <c r="AC591" s="10">
        <f>IF(Q591="",0,IF(K591=1,VLOOKUP(Q591,'附件一之1-開班數'!$A$7:$V$66,7,FALSE),0))</f>
        <v>0</v>
      </c>
    </row>
    <row r="592" spans="1:29" x14ac:dyDescent="0.3">
      <c r="A592" s="128" t="str">
        <f t="shared" si="64"/>
        <v/>
      </c>
      <c r="B592" s="14"/>
      <c r="C592" s="14"/>
      <c r="D592" s="14"/>
      <c r="E592" s="14"/>
      <c r="F592" s="166"/>
      <c r="G592" s="173"/>
      <c r="H592" s="14"/>
      <c r="I592" s="14"/>
      <c r="J592" s="14"/>
      <c r="K592" s="166"/>
      <c r="L592" s="175"/>
      <c r="M592" s="171"/>
      <c r="N592" s="92"/>
      <c r="O592" s="92"/>
      <c r="P592" s="92"/>
      <c r="Q592" s="172"/>
      <c r="R592" s="176" t="str">
        <f>IFERROR(IF(COUNTIF(M592:Q592,M592)+COUNTIF(M592:Q592,N592)+COUNTIF(M592:Q592,O592)+COUNTIF(M592:Q592,P592)+COUNTIF(M592:Q592,Q592)-COUNT(M592:Q592)&lt;&gt;0,"學生班級重複",IF(COUNT(M592:Q592)=1,VLOOKUP(M592,'附件一之1-開班數'!$A$7:$B$66,2,0),IF(COUNT(M592:Q592)=2,VLOOKUP(M592,'附件一之1-開班數'!$A$7:$B$66,2,0)&amp;"、"&amp;VLOOKUP(N592,'附件一之1-開班數'!$A$7:$B$66,2,0),IF(COUNT(M592:Q592)=3,VLOOKUP(M592,'附件一之1-開班數'!$A$7:$B$66,2,0)&amp;"、"&amp;VLOOKUP(N592,'附件一之1-開班數'!$A$7:$B$66,2,0)&amp;"、"&amp;VLOOKUP(O592,'附件一之1-開班數'!$A$7:$B$66,2,0),IF(COUNT(M592:Q592)=4,VLOOKUP(M592,'附件一之1-開班數'!$A$7:$B$66,2,0)&amp;"、"&amp;VLOOKUP(N592,'附件一之1-開班數'!$A$7:$B$66,2,0)&amp;"、"&amp;VLOOKUP(O592,'附件一之1-開班數'!$A$7:$B$66,2,0)&amp;"、"&amp;VLOOKUP(P592,'附件一之1-開班數'!$A$7:$B$66,2,0),IF(COUNT(M592:Q592)=5,VLOOKUP(M592,'附件一之1-開班數'!$A$7:$B$66,2,0)&amp;"、"&amp;VLOOKUP(N592,'附件一之1-開班數'!$A$7:$B$66,2,0)&amp;"、"&amp;VLOOKUP(O592,'附件一之1-開班數'!$A$7:$B$66,2,0)&amp;"、"&amp;VLOOKUP(P592,'附件一之1-開班數'!$A$7:$B$66,2,0)&amp;"、"&amp;VLOOKUP(Q592,'附件一之1-開班數'!$A$7:$B$66,2,0),IF(D592="","","學生無班級"))))))),"有班級不存在,或跳格輸入")</f>
        <v/>
      </c>
      <c r="S592" s="10">
        <f t="shared" si="65"/>
        <v>1</v>
      </c>
      <c r="T592" s="10">
        <f t="shared" si="66"/>
        <v>1</v>
      </c>
      <c r="U592" s="10">
        <f t="shared" si="67"/>
        <v>1</v>
      </c>
      <c r="V592" s="10">
        <f t="shared" si="68"/>
        <v>1</v>
      </c>
      <c r="W592" s="10">
        <f t="shared" si="69"/>
        <v>3</v>
      </c>
      <c r="X592" s="10">
        <f t="shared" si="70"/>
        <v>3</v>
      </c>
      <c r="Y592" s="10">
        <f>IF(M592="",0,IF(K592=1,VLOOKUP(M592,'附件一之1-開班數'!$A$7:$V$66,7,FALSE),0))</f>
        <v>0</v>
      </c>
      <c r="Z592" s="10">
        <f>IF(N592="",0,IF(K592=1,VLOOKUP(N592,'附件一之1-開班數'!$A$7:$V$66,7,FALSE),0))</f>
        <v>0</v>
      </c>
      <c r="AA592" s="10">
        <f>IF(O592="",0,IF(K592=1,VLOOKUP(O592,'附件一之1-開班數'!$A$7:$V$66,7,FALSE),0))</f>
        <v>0</v>
      </c>
      <c r="AB592" s="10">
        <f>IF(P592="",0,IF(K592=1,VLOOKUP(P592,'附件一之1-開班數'!$A$7:$V$66,7,FALSE),0))</f>
        <v>0</v>
      </c>
      <c r="AC592" s="10">
        <f>IF(Q592="",0,IF(K592=1,VLOOKUP(Q592,'附件一之1-開班數'!$A$7:$V$66,7,FALSE),0))</f>
        <v>0</v>
      </c>
    </row>
    <row r="593" spans="1:29" x14ac:dyDescent="0.3">
      <c r="A593" s="128" t="str">
        <f t="shared" si="64"/>
        <v/>
      </c>
      <c r="B593" s="14"/>
      <c r="C593" s="14"/>
      <c r="D593" s="14"/>
      <c r="E593" s="14"/>
      <c r="F593" s="166"/>
      <c r="G593" s="173"/>
      <c r="H593" s="14"/>
      <c r="I593" s="14"/>
      <c r="J593" s="14"/>
      <c r="K593" s="166"/>
      <c r="L593" s="175"/>
      <c r="M593" s="171"/>
      <c r="N593" s="92"/>
      <c r="O593" s="92"/>
      <c r="P593" s="92"/>
      <c r="Q593" s="172"/>
      <c r="R593" s="176" t="str">
        <f>IFERROR(IF(COUNTIF(M593:Q593,M593)+COUNTIF(M593:Q593,N593)+COUNTIF(M593:Q593,O593)+COUNTIF(M593:Q593,P593)+COUNTIF(M593:Q593,Q593)-COUNT(M593:Q593)&lt;&gt;0,"學生班級重複",IF(COUNT(M593:Q593)=1,VLOOKUP(M593,'附件一之1-開班數'!$A$7:$B$66,2,0),IF(COUNT(M593:Q593)=2,VLOOKUP(M593,'附件一之1-開班數'!$A$7:$B$66,2,0)&amp;"、"&amp;VLOOKUP(N593,'附件一之1-開班數'!$A$7:$B$66,2,0),IF(COUNT(M593:Q593)=3,VLOOKUP(M593,'附件一之1-開班數'!$A$7:$B$66,2,0)&amp;"、"&amp;VLOOKUP(N593,'附件一之1-開班數'!$A$7:$B$66,2,0)&amp;"、"&amp;VLOOKUP(O593,'附件一之1-開班數'!$A$7:$B$66,2,0),IF(COUNT(M593:Q593)=4,VLOOKUP(M593,'附件一之1-開班數'!$A$7:$B$66,2,0)&amp;"、"&amp;VLOOKUP(N593,'附件一之1-開班數'!$A$7:$B$66,2,0)&amp;"、"&amp;VLOOKUP(O593,'附件一之1-開班數'!$A$7:$B$66,2,0)&amp;"、"&amp;VLOOKUP(P593,'附件一之1-開班數'!$A$7:$B$66,2,0),IF(COUNT(M593:Q593)=5,VLOOKUP(M593,'附件一之1-開班數'!$A$7:$B$66,2,0)&amp;"、"&amp;VLOOKUP(N593,'附件一之1-開班數'!$A$7:$B$66,2,0)&amp;"、"&amp;VLOOKUP(O593,'附件一之1-開班數'!$A$7:$B$66,2,0)&amp;"、"&amp;VLOOKUP(P593,'附件一之1-開班數'!$A$7:$B$66,2,0)&amp;"、"&amp;VLOOKUP(Q593,'附件一之1-開班數'!$A$7:$B$66,2,0),IF(D593="","","學生無班級"))))))),"有班級不存在,或跳格輸入")</f>
        <v/>
      </c>
      <c r="S593" s="10">
        <f t="shared" si="65"/>
        <v>1</v>
      </c>
      <c r="T593" s="10">
        <f t="shared" si="66"/>
        <v>1</v>
      </c>
      <c r="U593" s="10">
        <f t="shared" si="67"/>
        <v>1</v>
      </c>
      <c r="V593" s="10">
        <f t="shared" si="68"/>
        <v>1</v>
      </c>
      <c r="W593" s="10">
        <f t="shared" si="69"/>
        <v>3</v>
      </c>
      <c r="X593" s="10">
        <f t="shared" si="70"/>
        <v>3</v>
      </c>
      <c r="Y593" s="10">
        <f>IF(M593="",0,IF(K593=1,VLOOKUP(M593,'附件一之1-開班數'!$A$7:$V$66,7,FALSE),0))</f>
        <v>0</v>
      </c>
      <c r="Z593" s="10">
        <f>IF(N593="",0,IF(K593=1,VLOOKUP(N593,'附件一之1-開班數'!$A$7:$V$66,7,FALSE),0))</f>
        <v>0</v>
      </c>
      <c r="AA593" s="10">
        <f>IF(O593="",0,IF(K593=1,VLOOKUP(O593,'附件一之1-開班數'!$A$7:$V$66,7,FALSE),0))</f>
        <v>0</v>
      </c>
      <c r="AB593" s="10">
        <f>IF(P593="",0,IF(K593=1,VLOOKUP(P593,'附件一之1-開班數'!$A$7:$V$66,7,FALSE),0))</f>
        <v>0</v>
      </c>
      <c r="AC593" s="10">
        <f>IF(Q593="",0,IF(K593=1,VLOOKUP(Q593,'附件一之1-開班數'!$A$7:$V$66,7,FALSE),0))</f>
        <v>0</v>
      </c>
    </row>
    <row r="594" spans="1:29" x14ac:dyDescent="0.3">
      <c r="A594" s="128" t="str">
        <f t="shared" si="64"/>
        <v/>
      </c>
      <c r="B594" s="14"/>
      <c r="C594" s="14"/>
      <c r="D594" s="14"/>
      <c r="E594" s="14"/>
      <c r="F594" s="166"/>
      <c r="G594" s="173"/>
      <c r="H594" s="14"/>
      <c r="I594" s="14"/>
      <c r="J594" s="14"/>
      <c r="K594" s="166"/>
      <c r="L594" s="175"/>
      <c r="M594" s="171"/>
      <c r="N594" s="92"/>
      <c r="O594" s="92"/>
      <c r="P594" s="92"/>
      <c r="Q594" s="172"/>
      <c r="R594" s="176" t="str">
        <f>IFERROR(IF(COUNTIF(M594:Q594,M594)+COUNTIF(M594:Q594,N594)+COUNTIF(M594:Q594,O594)+COUNTIF(M594:Q594,P594)+COUNTIF(M594:Q594,Q594)-COUNT(M594:Q594)&lt;&gt;0,"學生班級重複",IF(COUNT(M594:Q594)=1,VLOOKUP(M594,'附件一之1-開班數'!$A$7:$B$66,2,0),IF(COUNT(M594:Q594)=2,VLOOKUP(M594,'附件一之1-開班數'!$A$7:$B$66,2,0)&amp;"、"&amp;VLOOKUP(N594,'附件一之1-開班數'!$A$7:$B$66,2,0),IF(COUNT(M594:Q594)=3,VLOOKUP(M594,'附件一之1-開班數'!$A$7:$B$66,2,0)&amp;"、"&amp;VLOOKUP(N594,'附件一之1-開班數'!$A$7:$B$66,2,0)&amp;"、"&amp;VLOOKUP(O594,'附件一之1-開班數'!$A$7:$B$66,2,0),IF(COUNT(M594:Q594)=4,VLOOKUP(M594,'附件一之1-開班數'!$A$7:$B$66,2,0)&amp;"、"&amp;VLOOKUP(N594,'附件一之1-開班數'!$A$7:$B$66,2,0)&amp;"、"&amp;VLOOKUP(O594,'附件一之1-開班數'!$A$7:$B$66,2,0)&amp;"、"&amp;VLOOKUP(P594,'附件一之1-開班數'!$A$7:$B$66,2,0),IF(COUNT(M594:Q594)=5,VLOOKUP(M594,'附件一之1-開班數'!$A$7:$B$66,2,0)&amp;"、"&amp;VLOOKUP(N594,'附件一之1-開班數'!$A$7:$B$66,2,0)&amp;"、"&amp;VLOOKUP(O594,'附件一之1-開班數'!$A$7:$B$66,2,0)&amp;"、"&amp;VLOOKUP(P594,'附件一之1-開班數'!$A$7:$B$66,2,0)&amp;"、"&amp;VLOOKUP(Q594,'附件一之1-開班數'!$A$7:$B$66,2,0),IF(D594="","","學生無班級"))))))),"有班級不存在,或跳格輸入")</f>
        <v/>
      </c>
      <c r="S594" s="10">
        <f t="shared" si="65"/>
        <v>1</v>
      </c>
      <c r="T594" s="10">
        <f t="shared" si="66"/>
        <v>1</v>
      </c>
      <c r="U594" s="10">
        <f t="shared" si="67"/>
        <v>1</v>
      </c>
      <c r="V594" s="10">
        <f t="shared" si="68"/>
        <v>1</v>
      </c>
      <c r="W594" s="10">
        <f t="shared" si="69"/>
        <v>3</v>
      </c>
      <c r="X594" s="10">
        <f t="shared" si="70"/>
        <v>3</v>
      </c>
      <c r="Y594" s="10">
        <f>IF(M594="",0,IF(K594=1,VLOOKUP(M594,'附件一之1-開班數'!$A$7:$V$66,7,FALSE),0))</f>
        <v>0</v>
      </c>
      <c r="Z594" s="10">
        <f>IF(N594="",0,IF(K594=1,VLOOKUP(N594,'附件一之1-開班數'!$A$7:$V$66,7,FALSE),0))</f>
        <v>0</v>
      </c>
      <c r="AA594" s="10">
        <f>IF(O594="",0,IF(K594=1,VLOOKUP(O594,'附件一之1-開班數'!$A$7:$V$66,7,FALSE),0))</f>
        <v>0</v>
      </c>
      <c r="AB594" s="10">
        <f>IF(P594="",0,IF(K594=1,VLOOKUP(P594,'附件一之1-開班數'!$A$7:$V$66,7,FALSE),0))</f>
        <v>0</v>
      </c>
      <c r="AC594" s="10">
        <f>IF(Q594="",0,IF(K594=1,VLOOKUP(Q594,'附件一之1-開班數'!$A$7:$V$66,7,FALSE),0))</f>
        <v>0</v>
      </c>
    </row>
    <row r="595" spans="1:29" x14ac:dyDescent="0.3">
      <c r="A595" s="128" t="str">
        <f t="shared" si="64"/>
        <v/>
      </c>
      <c r="B595" s="14"/>
      <c r="C595" s="14"/>
      <c r="D595" s="14"/>
      <c r="E595" s="14"/>
      <c r="F595" s="166"/>
      <c r="G595" s="173"/>
      <c r="H595" s="14"/>
      <c r="I595" s="14"/>
      <c r="J595" s="14"/>
      <c r="K595" s="166"/>
      <c r="L595" s="175"/>
      <c r="M595" s="171"/>
      <c r="N595" s="92"/>
      <c r="O595" s="92"/>
      <c r="P595" s="92"/>
      <c r="Q595" s="172"/>
      <c r="R595" s="176" t="str">
        <f>IFERROR(IF(COUNTIF(M595:Q595,M595)+COUNTIF(M595:Q595,N595)+COUNTIF(M595:Q595,O595)+COUNTIF(M595:Q595,P595)+COUNTIF(M595:Q595,Q595)-COUNT(M595:Q595)&lt;&gt;0,"學生班級重複",IF(COUNT(M595:Q595)=1,VLOOKUP(M595,'附件一之1-開班數'!$A$7:$B$66,2,0),IF(COUNT(M595:Q595)=2,VLOOKUP(M595,'附件一之1-開班數'!$A$7:$B$66,2,0)&amp;"、"&amp;VLOOKUP(N595,'附件一之1-開班數'!$A$7:$B$66,2,0),IF(COUNT(M595:Q595)=3,VLOOKUP(M595,'附件一之1-開班數'!$A$7:$B$66,2,0)&amp;"、"&amp;VLOOKUP(N595,'附件一之1-開班數'!$A$7:$B$66,2,0)&amp;"、"&amp;VLOOKUP(O595,'附件一之1-開班數'!$A$7:$B$66,2,0),IF(COUNT(M595:Q595)=4,VLOOKUP(M595,'附件一之1-開班數'!$A$7:$B$66,2,0)&amp;"、"&amp;VLOOKUP(N595,'附件一之1-開班數'!$A$7:$B$66,2,0)&amp;"、"&amp;VLOOKUP(O595,'附件一之1-開班數'!$A$7:$B$66,2,0)&amp;"、"&amp;VLOOKUP(P595,'附件一之1-開班數'!$A$7:$B$66,2,0),IF(COUNT(M595:Q595)=5,VLOOKUP(M595,'附件一之1-開班數'!$A$7:$B$66,2,0)&amp;"、"&amp;VLOOKUP(N595,'附件一之1-開班數'!$A$7:$B$66,2,0)&amp;"、"&amp;VLOOKUP(O595,'附件一之1-開班數'!$A$7:$B$66,2,0)&amp;"、"&amp;VLOOKUP(P595,'附件一之1-開班數'!$A$7:$B$66,2,0)&amp;"、"&amp;VLOOKUP(Q595,'附件一之1-開班數'!$A$7:$B$66,2,0),IF(D595="","","學生無班級"))))))),"有班級不存在,或跳格輸入")</f>
        <v/>
      </c>
      <c r="S595" s="10">
        <f t="shared" si="65"/>
        <v>1</v>
      </c>
      <c r="T595" s="10">
        <f t="shared" si="66"/>
        <v>1</v>
      </c>
      <c r="U595" s="10">
        <f t="shared" si="67"/>
        <v>1</v>
      </c>
      <c r="V595" s="10">
        <f t="shared" si="68"/>
        <v>1</v>
      </c>
      <c r="W595" s="10">
        <f t="shared" si="69"/>
        <v>3</v>
      </c>
      <c r="X595" s="10">
        <f t="shared" si="70"/>
        <v>3</v>
      </c>
      <c r="Y595" s="10">
        <f>IF(M595="",0,IF(K595=1,VLOOKUP(M595,'附件一之1-開班數'!$A$7:$V$66,7,FALSE),0))</f>
        <v>0</v>
      </c>
      <c r="Z595" s="10">
        <f>IF(N595="",0,IF(K595=1,VLOOKUP(N595,'附件一之1-開班數'!$A$7:$V$66,7,FALSE),0))</f>
        <v>0</v>
      </c>
      <c r="AA595" s="10">
        <f>IF(O595="",0,IF(K595=1,VLOOKUP(O595,'附件一之1-開班數'!$A$7:$V$66,7,FALSE),0))</f>
        <v>0</v>
      </c>
      <c r="AB595" s="10">
        <f>IF(P595="",0,IF(K595=1,VLOOKUP(P595,'附件一之1-開班數'!$A$7:$V$66,7,FALSE),0))</f>
        <v>0</v>
      </c>
      <c r="AC595" s="10">
        <f>IF(Q595="",0,IF(K595=1,VLOOKUP(Q595,'附件一之1-開班數'!$A$7:$V$66,7,FALSE),0))</f>
        <v>0</v>
      </c>
    </row>
    <row r="596" spans="1:29" x14ac:dyDescent="0.3">
      <c r="A596" s="128" t="str">
        <f t="shared" si="64"/>
        <v/>
      </c>
      <c r="B596" s="14"/>
      <c r="C596" s="14"/>
      <c r="D596" s="14"/>
      <c r="E596" s="14"/>
      <c r="F596" s="166"/>
      <c r="G596" s="173"/>
      <c r="H596" s="14"/>
      <c r="I596" s="14"/>
      <c r="J596" s="14"/>
      <c r="K596" s="166"/>
      <c r="L596" s="175"/>
      <c r="M596" s="171"/>
      <c r="N596" s="92"/>
      <c r="O596" s="92"/>
      <c r="P596" s="92"/>
      <c r="Q596" s="172"/>
      <c r="R596" s="176" t="str">
        <f>IFERROR(IF(COUNTIF(M596:Q596,M596)+COUNTIF(M596:Q596,N596)+COUNTIF(M596:Q596,O596)+COUNTIF(M596:Q596,P596)+COUNTIF(M596:Q596,Q596)-COUNT(M596:Q596)&lt;&gt;0,"學生班級重複",IF(COUNT(M596:Q596)=1,VLOOKUP(M596,'附件一之1-開班數'!$A$7:$B$66,2,0),IF(COUNT(M596:Q596)=2,VLOOKUP(M596,'附件一之1-開班數'!$A$7:$B$66,2,0)&amp;"、"&amp;VLOOKUP(N596,'附件一之1-開班數'!$A$7:$B$66,2,0),IF(COUNT(M596:Q596)=3,VLOOKUP(M596,'附件一之1-開班數'!$A$7:$B$66,2,0)&amp;"、"&amp;VLOOKUP(N596,'附件一之1-開班數'!$A$7:$B$66,2,0)&amp;"、"&amp;VLOOKUP(O596,'附件一之1-開班數'!$A$7:$B$66,2,0),IF(COUNT(M596:Q596)=4,VLOOKUP(M596,'附件一之1-開班數'!$A$7:$B$66,2,0)&amp;"、"&amp;VLOOKUP(N596,'附件一之1-開班數'!$A$7:$B$66,2,0)&amp;"、"&amp;VLOOKUP(O596,'附件一之1-開班數'!$A$7:$B$66,2,0)&amp;"、"&amp;VLOOKUP(P596,'附件一之1-開班數'!$A$7:$B$66,2,0),IF(COUNT(M596:Q596)=5,VLOOKUP(M596,'附件一之1-開班數'!$A$7:$B$66,2,0)&amp;"、"&amp;VLOOKUP(N596,'附件一之1-開班數'!$A$7:$B$66,2,0)&amp;"、"&amp;VLOOKUP(O596,'附件一之1-開班數'!$A$7:$B$66,2,0)&amp;"、"&amp;VLOOKUP(P596,'附件一之1-開班數'!$A$7:$B$66,2,0)&amp;"、"&amp;VLOOKUP(Q596,'附件一之1-開班數'!$A$7:$B$66,2,0),IF(D596="","","學生無班級"))))))),"有班級不存在,或跳格輸入")</f>
        <v/>
      </c>
      <c r="S596" s="10">
        <f t="shared" si="65"/>
        <v>1</v>
      </c>
      <c r="T596" s="10">
        <f t="shared" si="66"/>
        <v>1</v>
      </c>
      <c r="U596" s="10">
        <f t="shared" si="67"/>
        <v>1</v>
      </c>
      <c r="V596" s="10">
        <f t="shared" si="68"/>
        <v>1</v>
      </c>
      <c r="W596" s="10">
        <f t="shared" si="69"/>
        <v>3</v>
      </c>
      <c r="X596" s="10">
        <f t="shared" si="70"/>
        <v>3</v>
      </c>
      <c r="Y596" s="10">
        <f>IF(M596="",0,IF(K596=1,VLOOKUP(M596,'附件一之1-開班數'!$A$7:$V$66,7,FALSE),0))</f>
        <v>0</v>
      </c>
      <c r="Z596" s="10">
        <f>IF(N596="",0,IF(K596=1,VLOOKUP(N596,'附件一之1-開班數'!$A$7:$V$66,7,FALSE),0))</f>
        <v>0</v>
      </c>
      <c r="AA596" s="10">
        <f>IF(O596="",0,IF(K596=1,VLOOKUP(O596,'附件一之1-開班數'!$A$7:$V$66,7,FALSE),0))</f>
        <v>0</v>
      </c>
      <c r="AB596" s="10">
        <f>IF(P596="",0,IF(K596=1,VLOOKUP(P596,'附件一之1-開班數'!$A$7:$V$66,7,FALSE),0))</f>
        <v>0</v>
      </c>
      <c r="AC596" s="10">
        <f>IF(Q596="",0,IF(K596=1,VLOOKUP(Q596,'附件一之1-開班數'!$A$7:$V$66,7,FALSE),0))</f>
        <v>0</v>
      </c>
    </row>
    <row r="597" spans="1:29" x14ac:dyDescent="0.3">
      <c r="A597" s="128" t="str">
        <f t="shared" si="64"/>
        <v/>
      </c>
      <c r="B597" s="14"/>
      <c r="C597" s="14"/>
      <c r="D597" s="14"/>
      <c r="E597" s="14"/>
      <c r="F597" s="166"/>
      <c r="G597" s="173"/>
      <c r="H597" s="14"/>
      <c r="I597" s="14"/>
      <c r="J597" s="14"/>
      <c r="K597" s="166"/>
      <c r="L597" s="175"/>
      <c r="M597" s="171"/>
      <c r="N597" s="92"/>
      <c r="O597" s="92"/>
      <c r="P597" s="92"/>
      <c r="Q597" s="172"/>
      <c r="R597" s="176" t="str">
        <f>IFERROR(IF(COUNTIF(M597:Q597,M597)+COUNTIF(M597:Q597,N597)+COUNTIF(M597:Q597,O597)+COUNTIF(M597:Q597,P597)+COUNTIF(M597:Q597,Q597)-COUNT(M597:Q597)&lt;&gt;0,"學生班級重複",IF(COUNT(M597:Q597)=1,VLOOKUP(M597,'附件一之1-開班數'!$A$7:$B$66,2,0),IF(COUNT(M597:Q597)=2,VLOOKUP(M597,'附件一之1-開班數'!$A$7:$B$66,2,0)&amp;"、"&amp;VLOOKUP(N597,'附件一之1-開班數'!$A$7:$B$66,2,0),IF(COUNT(M597:Q597)=3,VLOOKUP(M597,'附件一之1-開班數'!$A$7:$B$66,2,0)&amp;"、"&amp;VLOOKUP(N597,'附件一之1-開班數'!$A$7:$B$66,2,0)&amp;"、"&amp;VLOOKUP(O597,'附件一之1-開班數'!$A$7:$B$66,2,0),IF(COUNT(M597:Q597)=4,VLOOKUP(M597,'附件一之1-開班數'!$A$7:$B$66,2,0)&amp;"、"&amp;VLOOKUP(N597,'附件一之1-開班數'!$A$7:$B$66,2,0)&amp;"、"&amp;VLOOKUP(O597,'附件一之1-開班數'!$A$7:$B$66,2,0)&amp;"、"&amp;VLOOKUP(P597,'附件一之1-開班數'!$A$7:$B$66,2,0),IF(COUNT(M597:Q597)=5,VLOOKUP(M597,'附件一之1-開班數'!$A$7:$B$66,2,0)&amp;"、"&amp;VLOOKUP(N597,'附件一之1-開班數'!$A$7:$B$66,2,0)&amp;"、"&amp;VLOOKUP(O597,'附件一之1-開班數'!$A$7:$B$66,2,0)&amp;"、"&amp;VLOOKUP(P597,'附件一之1-開班數'!$A$7:$B$66,2,0)&amp;"、"&amp;VLOOKUP(Q597,'附件一之1-開班數'!$A$7:$B$66,2,0),IF(D597="","","學生無班級"))))))),"有班級不存在,或跳格輸入")</f>
        <v/>
      </c>
      <c r="S597" s="10">
        <f t="shared" si="65"/>
        <v>1</v>
      </c>
      <c r="T597" s="10">
        <f t="shared" si="66"/>
        <v>1</v>
      </c>
      <c r="U597" s="10">
        <f t="shared" si="67"/>
        <v>1</v>
      </c>
      <c r="V597" s="10">
        <f t="shared" si="68"/>
        <v>1</v>
      </c>
      <c r="W597" s="10">
        <f t="shared" si="69"/>
        <v>3</v>
      </c>
      <c r="X597" s="10">
        <f t="shared" si="70"/>
        <v>3</v>
      </c>
      <c r="Y597" s="10">
        <f>IF(M597="",0,IF(K597=1,VLOOKUP(M597,'附件一之1-開班數'!$A$7:$V$66,7,FALSE),0))</f>
        <v>0</v>
      </c>
      <c r="Z597" s="10">
        <f>IF(N597="",0,IF(K597=1,VLOOKUP(N597,'附件一之1-開班數'!$A$7:$V$66,7,FALSE),0))</f>
        <v>0</v>
      </c>
      <c r="AA597" s="10">
        <f>IF(O597="",0,IF(K597=1,VLOOKUP(O597,'附件一之1-開班數'!$A$7:$V$66,7,FALSE),0))</f>
        <v>0</v>
      </c>
      <c r="AB597" s="10">
        <f>IF(P597="",0,IF(K597=1,VLOOKUP(P597,'附件一之1-開班數'!$A$7:$V$66,7,FALSE),0))</f>
        <v>0</v>
      </c>
      <c r="AC597" s="10">
        <f>IF(Q597="",0,IF(K597=1,VLOOKUP(Q597,'附件一之1-開班數'!$A$7:$V$66,7,FALSE),0))</f>
        <v>0</v>
      </c>
    </row>
    <row r="598" spans="1:29" x14ac:dyDescent="0.3">
      <c r="A598" s="128" t="str">
        <f t="shared" si="64"/>
        <v/>
      </c>
      <c r="B598" s="14"/>
      <c r="C598" s="14"/>
      <c r="D598" s="14"/>
      <c r="E598" s="14"/>
      <c r="F598" s="166"/>
      <c r="G598" s="173"/>
      <c r="H598" s="14"/>
      <c r="I598" s="14"/>
      <c r="J598" s="14"/>
      <c r="K598" s="166"/>
      <c r="L598" s="175"/>
      <c r="M598" s="171"/>
      <c r="N598" s="92"/>
      <c r="O598" s="92"/>
      <c r="P598" s="92"/>
      <c r="Q598" s="172"/>
      <c r="R598" s="176" t="str">
        <f>IFERROR(IF(COUNTIF(M598:Q598,M598)+COUNTIF(M598:Q598,N598)+COUNTIF(M598:Q598,O598)+COUNTIF(M598:Q598,P598)+COUNTIF(M598:Q598,Q598)-COUNT(M598:Q598)&lt;&gt;0,"學生班級重複",IF(COUNT(M598:Q598)=1,VLOOKUP(M598,'附件一之1-開班數'!$A$7:$B$66,2,0),IF(COUNT(M598:Q598)=2,VLOOKUP(M598,'附件一之1-開班數'!$A$7:$B$66,2,0)&amp;"、"&amp;VLOOKUP(N598,'附件一之1-開班數'!$A$7:$B$66,2,0),IF(COUNT(M598:Q598)=3,VLOOKUP(M598,'附件一之1-開班數'!$A$7:$B$66,2,0)&amp;"、"&amp;VLOOKUP(N598,'附件一之1-開班數'!$A$7:$B$66,2,0)&amp;"、"&amp;VLOOKUP(O598,'附件一之1-開班數'!$A$7:$B$66,2,0),IF(COUNT(M598:Q598)=4,VLOOKUP(M598,'附件一之1-開班數'!$A$7:$B$66,2,0)&amp;"、"&amp;VLOOKUP(N598,'附件一之1-開班數'!$A$7:$B$66,2,0)&amp;"、"&amp;VLOOKUP(O598,'附件一之1-開班數'!$A$7:$B$66,2,0)&amp;"、"&amp;VLOOKUP(P598,'附件一之1-開班數'!$A$7:$B$66,2,0),IF(COUNT(M598:Q598)=5,VLOOKUP(M598,'附件一之1-開班數'!$A$7:$B$66,2,0)&amp;"、"&amp;VLOOKUP(N598,'附件一之1-開班數'!$A$7:$B$66,2,0)&amp;"、"&amp;VLOOKUP(O598,'附件一之1-開班數'!$A$7:$B$66,2,0)&amp;"、"&amp;VLOOKUP(P598,'附件一之1-開班數'!$A$7:$B$66,2,0)&amp;"、"&amp;VLOOKUP(Q598,'附件一之1-開班數'!$A$7:$B$66,2,0),IF(D598="","","學生無班級"))))))),"有班級不存在,或跳格輸入")</f>
        <v/>
      </c>
      <c r="S598" s="10">
        <f t="shared" si="65"/>
        <v>1</v>
      </c>
      <c r="T598" s="10">
        <f t="shared" si="66"/>
        <v>1</v>
      </c>
      <c r="U598" s="10">
        <f t="shared" si="67"/>
        <v>1</v>
      </c>
      <c r="V598" s="10">
        <f t="shared" si="68"/>
        <v>1</v>
      </c>
      <c r="W598" s="10">
        <f t="shared" si="69"/>
        <v>3</v>
      </c>
      <c r="X598" s="10">
        <f t="shared" si="70"/>
        <v>3</v>
      </c>
      <c r="Y598" s="10">
        <f>IF(M598="",0,IF(K598=1,VLOOKUP(M598,'附件一之1-開班數'!$A$7:$V$66,7,FALSE),0))</f>
        <v>0</v>
      </c>
      <c r="Z598" s="10">
        <f>IF(N598="",0,IF(K598=1,VLOOKUP(N598,'附件一之1-開班數'!$A$7:$V$66,7,FALSE),0))</f>
        <v>0</v>
      </c>
      <c r="AA598" s="10">
        <f>IF(O598="",0,IF(K598=1,VLOOKUP(O598,'附件一之1-開班數'!$A$7:$V$66,7,FALSE),0))</f>
        <v>0</v>
      </c>
      <c r="AB598" s="10">
        <f>IF(P598="",0,IF(K598=1,VLOOKUP(P598,'附件一之1-開班數'!$A$7:$V$66,7,FALSE),0))</f>
        <v>0</v>
      </c>
      <c r="AC598" s="10">
        <f>IF(Q598="",0,IF(K598=1,VLOOKUP(Q598,'附件一之1-開班數'!$A$7:$V$66,7,FALSE),0))</f>
        <v>0</v>
      </c>
    </row>
    <row r="599" spans="1:29" x14ac:dyDescent="0.3">
      <c r="A599" s="128" t="str">
        <f t="shared" si="64"/>
        <v/>
      </c>
      <c r="B599" s="14"/>
      <c r="C599" s="14"/>
      <c r="D599" s="14"/>
      <c r="E599" s="14"/>
      <c r="F599" s="166"/>
      <c r="G599" s="173"/>
      <c r="H599" s="14"/>
      <c r="I599" s="14"/>
      <c r="J599" s="14"/>
      <c r="K599" s="166"/>
      <c r="L599" s="175"/>
      <c r="M599" s="171"/>
      <c r="N599" s="92"/>
      <c r="O599" s="92"/>
      <c r="P599" s="92"/>
      <c r="Q599" s="172"/>
      <c r="R599" s="176" t="str">
        <f>IFERROR(IF(COUNTIF(M599:Q599,M599)+COUNTIF(M599:Q599,N599)+COUNTIF(M599:Q599,O599)+COUNTIF(M599:Q599,P599)+COUNTIF(M599:Q599,Q599)-COUNT(M599:Q599)&lt;&gt;0,"學生班級重複",IF(COUNT(M599:Q599)=1,VLOOKUP(M599,'附件一之1-開班數'!$A$7:$B$66,2,0),IF(COUNT(M599:Q599)=2,VLOOKUP(M599,'附件一之1-開班數'!$A$7:$B$66,2,0)&amp;"、"&amp;VLOOKUP(N599,'附件一之1-開班數'!$A$7:$B$66,2,0),IF(COUNT(M599:Q599)=3,VLOOKUP(M599,'附件一之1-開班數'!$A$7:$B$66,2,0)&amp;"、"&amp;VLOOKUP(N599,'附件一之1-開班數'!$A$7:$B$66,2,0)&amp;"、"&amp;VLOOKUP(O599,'附件一之1-開班數'!$A$7:$B$66,2,0),IF(COUNT(M599:Q599)=4,VLOOKUP(M599,'附件一之1-開班數'!$A$7:$B$66,2,0)&amp;"、"&amp;VLOOKUP(N599,'附件一之1-開班數'!$A$7:$B$66,2,0)&amp;"、"&amp;VLOOKUP(O599,'附件一之1-開班數'!$A$7:$B$66,2,0)&amp;"、"&amp;VLOOKUP(P599,'附件一之1-開班數'!$A$7:$B$66,2,0),IF(COUNT(M599:Q599)=5,VLOOKUP(M599,'附件一之1-開班數'!$A$7:$B$66,2,0)&amp;"、"&amp;VLOOKUP(N599,'附件一之1-開班數'!$A$7:$B$66,2,0)&amp;"、"&amp;VLOOKUP(O599,'附件一之1-開班數'!$A$7:$B$66,2,0)&amp;"、"&amp;VLOOKUP(P599,'附件一之1-開班數'!$A$7:$B$66,2,0)&amp;"、"&amp;VLOOKUP(Q599,'附件一之1-開班數'!$A$7:$B$66,2,0),IF(D599="","","學生無班級"))))))),"有班級不存在,或跳格輸入")</f>
        <v/>
      </c>
      <c r="S599" s="10">
        <f t="shared" si="65"/>
        <v>1</v>
      </c>
      <c r="T599" s="10">
        <f t="shared" si="66"/>
        <v>1</v>
      </c>
      <c r="U599" s="10">
        <f t="shared" si="67"/>
        <v>1</v>
      </c>
      <c r="V599" s="10">
        <f t="shared" si="68"/>
        <v>1</v>
      </c>
      <c r="W599" s="10">
        <f t="shared" si="69"/>
        <v>3</v>
      </c>
      <c r="X599" s="10">
        <f t="shared" si="70"/>
        <v>3</v>
      </c>
      <c r="Y599" s="10">
        <f>IF(M599="",0,IF(K599=1,VLOOKUP(M599,'附件一之1-開班數'!$A$7:$V$66,7,FALSE),0))</f>
        <v>0</v>
      </c>
      <c r="Z599" s="10">
        <f>IF(N599="",0,IF(K599=1,VLOOKUP(N599,'附件一之1-開班數'!$A$7:$V$66,7,FALSE),0))</f>
        <v>0</v>
      </c>
      <c r="AA599" s="10">
        <f>IF(O599="",0,IF(K599=1,VLOOKUP(O599,'附件一之1-開班數'!$A$7:$V$66,7,FALSE),0))</f>
        <v>0</v>
      </c>
      <c r="AB599" s="10">
        <f>IF(P599="",0,IF(K599=1,VLOOKUP(P599,'附件一之1-開班數'!$A$7:$V$66,7,FALSE),0))</f>
        <v>0</v>
      </c>
      <c r="AC599" s="10">
        <f>IF(Q599="",0,IF(K599=1,VLOOKUP(Q599,'附件一之1-開班數'!$A$7:$V$66,7,FALSE),0))</f>
        <v>0</v>
      </c>
    </row>
    <row r="600" spans="1:29" x14ac:dyDescent="0.3">
      <c r="A600" s="128" t="str">
        <f t="shared" si="64"/>
        <v/>
      </c>
      <c r="B600" s="14"/>
      <c r="C600" s="14"/>
      <c r="D600" s="14"/>
      <c r="E600" s="14"/>
      <c r="F600" s="166"/>
      <c r="G600" s="173"/>
      <c r="H600" s="14"/>
      <c r="I600" s="14"/>
      <c r="J600" s="14"/>
      <c r="K600" s="166"/>
      <c r="L600" s="175"/>
      <c r="M600" s="171"/>
      <c r="N600" s="92"/>
      <c r="O600" s="92"/>
      <c r="P600" s="92"/>
      <c r="Q600" s="172"/>
      <c r="R600" s="176" t="str">
        <f>IFERROR(IF(COUNTIF(M600:Q600,M600)+COUNTIF(M600:Q600,N600)+COUNTIF(M600:Q600,O600)+COUNTIF(M600:Q600,P600)+COUNTIF(M600:Q600,Q600)-COUNT(M600:Q600)&lt;&gt;0,"學生班級重複",IF(COUNT(M600:Q600)=1,VLOOKUP(M600,'附件一之1-開班數'!$A$7:$B$66,2,0),IF(COUNT(M600:Q600)=2,VLOOKUP(M600,'附件一之1-開班數'!$A$7:$B$66,2,0)&amp;"、"&amp;VLOOKUP(N600,'附件一之1-開班數'!$A$7:$B$66,2,0),IF(COUNT(M600:Q600)=3,VLOOKUP(M600,'附件一之1-開班數'!$A$7:$B$66,2,0)&amp;"、"&amp;VLOOKUP(N600,'附件一之1-開班數'!$A$7:$B$66,2,0)&amp;"、"&amp;VLOOKUP(O600,'附件一之1-開班數'!$A$7:$B$66,2,0),IF(COUNT(M600:Q600)=4,VLOOKUP(M600,'附件一之1-開班數'!$A$7:$B$66,2,0)&amp;"、"&amp;VLOOKUP(N600,'附件一之1-開班數'!$A$7:$B$66,2,0)&amp;"、"&amp;VLOOKUP(O600,'附件一之1-開班數'!$A$7:$B$66,2,0)&amp;"、"&amp;VLOOKUP(P600,'附件一之1-開班數'!$A$7:$B$66,2,0),IF(COUNT(M600:Q600)=5,VLOOKUP(M600,'附件一之1-開班數'!$A$7:$B$66,2,0)&amp;"、"&amp;VLOOKUP(N600,'附件一之1-開班數'!$A$7:$B$66,2,0)&amp;"、"&amp;VLOOKUP(O600,'附件一之1-開班數'!$A$7:$B$66,2,0)&amp;"、"&amp;VLOOKUP(P600,'附件一之1-開班數'!$A$7:$B$66,2,0)&amp;"、"&amp;VLOOKUP(Q600,'附件一之1-開班數'!$A$7:$B$66,2,0),IF(D600="","","學生無班級"))))))),"有班級不存在,或跳格輸入")</f>
        <v/>
      </c>
      <c r="S600" s="10">
        <f t="shared" si="65"/>
        <v>1</v>
      </c>
      <c r="T600" s="10">
        <f t="shared" si="66"/>
        <v>1</v>
      </c>
      <c r="U600" s="10">
        <f t="shared" si="67"/>
        <v>1</v>
      </c>
      <c r="V600" s="10">
        <f t="shared" si="68"/>
        <v>1</v>
      </c>
      <c r="W600" s="10">
        <f t="shared" si="69"/>
        <v>3</v>
      </c>
      <c r="X600" s="10">
        <f t="shared" si="70"/>
        <v>3</v>
      </c>
      <c r="Y600" s="10">
        <f>IF(M600="",0,IF(K600=1,VLOOKUP(M600,'附件一之1-開班數'!$A$7:$V$66,7,FALSE),0))</f>
        <v>0</v>
      </c>
      <c r="Z600" s="10">
        <f>IF(N600="",0,IF(K600=1,VLOOKUP(N600,'附件一之1-開班數'!$A$7:$V$66,7,FALSE),0))</f>
        <v>0</v>
      </c>
      <c r="AA600" s="10">
        <f>IF(O600="",0,IF(K600=1,VLOOKUP(O600,'附件一之1-開班數'!$A$7:$V$66,7,FALSE),0))</f>
        <v>0</v>
      </c>
      <c r="AB600" s="10">
        <f>IF(P600="",0,IF(K600=1,VLOOKUP(P600,'附件一之1-開班數'!$A$7:$V$66,7,FALSE),0))</f>
        <v>0</v>
      </c>
      <c r="AC600" s="10">
        <f>IF(Q600="",0,IF(K600=1,VLOOKUP(Q600,'附件一之1-開班數'!$A$7:$V$66,7,FALSE),0))</f>
        <v>0</v>
      </c>
    </row>
    <row r="601" spans="1:29" x14ac:dyDescent="0.3">
      <c r="A601" s="128" t="str">
        <f t="shared" si="64"/>
        <v/>
      </c>
      <c r="B601" s="14"/>
      <c r="C601" s="14"/>
      <c r="D601" s="14"/>
      <c r="E601" s="14"/>
      <c r="F601" s="166"/>
      <c r="G601" s="173"/>
      <c r="H601" s="14"/>
      <c r="I601" s="14"/>
      <c r="J601" s="14"/>
      <c r="K601" s="166"/>
      <c r="L601" s="175"/>
      <c r="M601" s="171"/>
      <c r="N601" s="92"/>
      <c r="O601" s="92"/>
      <c r="P601" s="92"/>
      <c r="Q601" s="172"/>
      <c r="R601" s="176" t="str">
        <f>IFERROR(IF(COUNTIF(M601:Q601,M601)+COUNTIF(M601:Q601,N601)+COUNTIF(M601:Q601,O601)+COUNTIF(M601:Q601,P601)+COUNTIF(M601:Q601,Q601)-COUNT(M601:Q601)&lt;&gt;0,"學生班級重複",IF(COUNT(M601:Q601)=1,VLOOKUP(M601,'附件一之1-開班數'!$A$7:$B$66,2,0),IF(COUNT(M601:Q601)=2,VLOOKUP(M601,'附件一之1-開班數'!$A$7:$B$66,2,0)&amp;"、"&amp;VLOOKUP(N601,'附件一之1-開班數'!$A$7:$B$66,2,0),IF(COUNT(M601:Q601)=3,VLOOKUP(M601,'附件一之1-開班數'!$A$7:$B$66,2,0)&amp;"、"&amp;VLOOKUP(N601,'附件一之1-開班數'!$A$7:$B$66,2,0)&amp;"、"&amp;VLOOKUP(O601,'附件一之1-開班數'!$A$7:$B$66,2,0),IF(COUNT(M601:Q601)=4,VLOOKUP(M601,'附件一之1-開班數'!$A$7:$B$66,2,0)&amp;"、"&amp;VLOOKUP(N601,'附件一之1-開班數'!$A$7:$B$66,2,0)&amp;"、"&amp;VLOOKUP(O601,'附件一之1-開班數'!$A$7:$B$66,2,0)&amp;"、"&amp;VLOOKUP(P601,'附件一之1-開班數'!$A$7:$B$66,2,0),IF(COUNT(M601:Q601)=5,VLOOKUP(M601,'附件一之1-開班數'!$A$7:$B$66,2,0)&amp;"、"&amp;VLOOKUP(N601,'附件一之1-開班數'!$A$7:$B$66,2,0)&amp;"、"&amp;VLOOKUP(O601,'附件一之1-開班數'!$A$7:$B$66,2,0)&amp;"、"&amp;VLOOKUP(P601,'附件一之1-開班數'!$A$7:$B$66,2,0)&amp;"、"&amp;VLOOKUP(Q601,'附件一之1-開班數'!$A$7:$B$66,2,0),IF(D601="","","學生無班級"))))))),"有班級不存在,或跳格輸入")</f>
        <v/>
      </c>
      <c r="S601" s="10">
        <f t="shared" si="65"/>
        <v>1</v>
      </c>
      <c r="T601" s="10">
        <f t="shared" si="66"/>
        <v>1</v>
      </c>
      <c r="U601" s="10">
        <f t="shared" si="67"/>
        <v>1</v>
      </c>
      <c r="V601" s="10">
        <f t="shared" si="68"/>
        <v>1</v>
      </c>
      <c r="W601" s="10">
        <f t="shared" si="69"/>
        <v>3</v>
      </c>
      <c r="X601" s="10">
        <f t="shared" si="70"/>
        <v>3</v>
      </c>
      <c r="Y601" s="10">
        <f>IF(M601="",0,IF(K601=1,VLOOKUP(M601,'附件一之1-開班數'!$A$7:$V$66,7,FALSE),0))</f>
        <v>0</v>
      </c>
      <c r="Z601" s="10">
        <f>IF(N601="",0,IF(K601=1,VLOOKUP(N601,'附件一之1-開班數'!$A$7:$V$66,7,FALSE),0))</f>
        <v>0</v>
      </c>
      <c r="AA601" s="10">
        <f>IF(O601="",0,IF(K601=1,VLOOKUP(O601,'附件一之1-開班數'!$A$7:$V$66,7,FALSE),0))</f>
        <v>0</v>
      </c>
      <c r="AB601" s="10">
        <f>IF(P601="",0,IF(K601=1,VLOOKUP(P601,'附件一之1-開班數'!$A$7:$V$66,7,FALSE),0))</f>
        <v>0</v>
      </c>
      <c r="AC601" s="10">
        <f>IF(Q601="",0,IF(K601=1,VLOOKUP(Q601,'附件一之1-開班數'!$A$7:$V$66,7,FALSE),0))</f>
        <v>0</v>
      </c>
    </row>
    <row r="602" spans="1:29" x14ac:dyDescent="0.3">
      <c r="A602" s="128" t="str">
        <f t="shared" si="64"/>
        <v/>
      </c>
      <c r="B602" s="14"/>
      <c r="C602" s="14"/>
      <c r="D602" s="14"/>
      <c r="E602" s="14"/>
      <c r="F602" s="166"/>
      <c r="G602" s="173"/>
      <c r="H602" s="14"/>
      <c r="I602" s="14"/>
      <c r="J602" s="14"/>
      <c r="K602" s="166"/>
      <c r="L602" s="175"/>
      <c r="M602" s="171"/>
      <c r="N602" s="92"/>
      <c r="O602" s="92"/>
      <c r="P602" s="92"/>
      <c r="Q602" s="172"/>
      <c r="R602" s="176" t="str">
        <f>IFERROR(IF(COUNTIF(M602:Q602,M602)+COUNTIF(M602:Q602,N602)+COUNTIF(M602:Q602,O602)+COUNTIF(M602:Q602,P602)+COUNTIF(M602:Q602,Q602)-COUNT(M602:Q602)&lt;&gt;0,"學生班級重複",IF(COUNT(M602:Q602)=1,VLOOKUP(M602,'附件一之1-開班數'!$A$7:$B$66,2,0),IF(COUNT(M602:Q602)=2,VLOOKUP(M602,'附件一之1-開班數'!$A$7:$B$66,2,0)&amp;"、"&amp;VLOOKUP(N602,'附件一之1-開班數'!$A$7:$B$66,2,0),IF(COUNT(M602:Q602)=3,VLOOKUP(M602,'附件一之1-開班數'!$A$7:$B$66,2,0)&amp;"、"&amp;VLOOKUP(N602,'附件一之1-開班數'!$A$7:$B$66,2,0)&amp;"、"&amp;VLOOKUP(O602,'附件一之1-開班數'!$A$7:$B$66,2,0),IF(COUNT(M602:Q602)=4,VLOOKUP(M602,'附件一之1-開班數'!$A$7:$B$66,2,0)&amp;"、"&amp;VLOOKUP(N602,'附件一之1-開班數'!$A$7:$B$66,2,0)&amp;"、"&amp;VLOOKUP(O602,'附件一之1-開班數'!$A$7:$B$66,2,0)&amp;"、"&amp;VLOOKUP(P602,'附件一之1-開班數'!$A$7:$B$66,2,0),IF(COUNT(M602:Q602)=5,VLOOKUP(M602,'附件一之1-開班數'!$A$7:$B$66,2,0)&amp;"、"&amp;VLOOKUP(N602,'附件一之1-開班數'!$A$7:$B$66,2,0)&amp;"、"&amp;VLOOKUP(O602,'附件一之1-開班數'!$A$7:$B$66,2,0)&amp;"、"&amp;VLOOKUP(P602,'附件一之1-開班數'!$A$7:$B$66,2,0)&amp;"、"&amp;VLOOKUP(Q602,'附件一之1-開班數'!$A$7:$B$66,2,0),IF(D602="","","學生無班級"))))))),"有班級不存在,或跳格輸入")</f>
        <v/>
      </c>
      <c r="S602" s="10">
        <f t="shared" si="65"/>
        <v>1</v>
      </c>
      <c r="T602" s="10">
        <f t="shared" si="66"/>
        <v>1</v>
      </c>
      <c r="U602" s="10">
        <f t="shared" si="67"/>
        <v>1</v>
      </c>
      <c r="V602" s="10">
        <f t="shared" si="68"/>
        <v>1</v>
      </c>
      <c r="W602" s="10">
        <f t="shared" si="69"/>
        <v>3</v>
      </c>
      <c r="X602" s="10">
        <f t="shared" si="70"/>
        <v>3</v>
      </c>
      <c r="Y602" s="10">
        <f>IF(M602="",0,IF(K602=1,VLOOKUP(M602,'附件一之1-開班數'!$A$7:$V$66,7,FALSE),0))</f>
        <v>0</v>
      </c>
      <c r="Z602" s="10">
        <f>IF(N602="",0,IF(K602=1,VLOOKUP(N602,'附件一之1-開班數'!$A$7:$V$66,7,FALSE),0))</f>
        <v>0</v>
      </c>
      <c r="AA602" s="10">
        <f>IF(O602="",0,IF(K602=1,VLOOKUP(O602,'附件一之1-開班數'!$A$7:$V$66,7,FALSE),0))</f>
        <v>0</v>
      </c>
      <c r="AB602" s="10">
        <f>IF(P602="",0,IF(K602=1,VLOOKUP(P602,'附件一之1-開班數'!$A$7:$V$66,7,FALSE),0))</f>
        <v>0</v>
      </c>
      <c r="AC602" s="10">
        <f>IF(Q602="",0,IF(K602=1,VLOOKUP(Q602,'附件一之1-開班數'!$A$7:$V$66,7,FALSE),0))</f>
        <v>0</v>
      </c>
    </row>
    <row r="603" spans="1:29" x14ac:dyDescent="0.3">
      <c r="A603" s="128" t="str">
        <f t="shared" si="64"/>
        <v/>
      </c>
      <c r="B603" s="14"/>
      <c r="C603" s="14"/>
      <c r="D603" s="14"/>
      <c r="E603" s="14"/>
      <c r="F603" s="166"/>
      <c r="G603" s="173"/>
      <c r="H603" s="14"/>
      <c r="I603" s="14"/>
      <c r="J603" s="14"/>
      <c r="K603" s="166"/>
      <c r="L603" s="175"/>
      <c r="M603" s="171"/>
      <c r="N603" s="92"/>
      <c r="O603" s="92"/>
      <c r="P603" s="92"/>
      <c r="Q603" s="172"/>
      <c r="R603" s="176" t="str">
        <f>IFERROR(IF(COUNTIF(M603:Q603,M603)+COUNTIF(M603:Q603,N603)+COUNTIF(M603:Q603,O603)+COUNTIF(M603:Q603,P603)+COUNTIF(M603:Q603,Q603)-COUNT(M603:Q603)&lt;&gt;0,"學生班級重複",IF(COUNT(M603:Q603)=1,VLOOKUP(M603,'附件一之1-開班數'!$A$7:$B$66,2,0),IF(COUNT(M603:Q603)=2,VLOOKUP(M603,'附件一之1-開班數'!$A$7:$B$66,2,0)&amp;"、"&amp;VLOOKUP(N603,'附件一之1-開班數'!$A$7:$B$66,2,0),IF(COUNT(M603:Q603)=3,VLOOKUP(M603,'附件一之1-開班數'!$A$7:$B$66,2,0)&amp;"、"&amp;VLOOKUP(N603,'附件一之1-開班數'!$A$7:$B$66,2,0)&amp;"、"&amp;VLOOKUP(O603,'附件一之1-開班數'!$A$7:$B$66,2,0),IF(COUNT(M603:Q603)=4,VLOOKUP(M603,'附件一之1-開班數'!$A$7:$B$66,2,0)&amp;"、"&amp;VLOOKUP(N603,'附件一之1-開班數'!$A$7:$B$66,2,0)&amp;"、"&amp;VLOOKUP(O603,'附件一之1-開班數'!$A$7:$B$66,2,0)&amp;"、"&amp;VLOOKUP(P603,'附件一之1-開班數'!$A$7:$B$66,2,0),IF(COUNT(M603:Q603)=5,VLOOKUP(M603,'附件一之1-開班數'!$A$7:$B$66,2,0)&amp;"、"&amp;VLOOKUP(N603,'附件一之1-開班數'!$A$7:$B$66,2,0)&amp;"、"&amp;VLOOKUP(O603,'附件一之1-開班數'!$A$7:$B$66,2,0)&amp;"、"&amp;VLOOKUP(P603,'附件一之1-開班數'!$A$7:$B$66,2,0)&amp;"、"&amp;VLOOKUP(Q603,'附件一之1-開班數'!$A$7:$B$66,2,0),IF(D603="","","學生無班級"))))))),"有班級不存在,或跳格輸入")</f>
        <v/>
      </c>
      <c r="S603" s="10">
        <f t="shared" si="65"/>
        <v>1</v>
      </c>
      <c r="T603" s="10">
        <f t="shared" si="66"/>
        <v>1</v>
      </c>
      <c r="U603" s="10">
        <f t="shared" si="67"/>
        <v>1</v>
      </c>
      <c r="V603" s="10">
        <f t="shared" si="68"/>
        <v>1</v>
      </c>
      <c r="W603" s="10">
        <f t="shared" si="69"/>
        <v>3</v>
      </c>
      <c r="X603" s="10">
        <f t="shared" si="70"/>
        <v>3</v>
      </c>
      <c r="Y603" s="10">
        <f>IF(M603="",0,IF(K603=1,VLOOKUP(M603,'附件一之1-開班數'!$A$7:$V$66,7,FALSE),0))</f>
        <v>0</v>
      </c>
      <c r="Z603" s="10">
        <f>IF(N603="",0,IF(K603=1,VLOOKUP(N603,'附件一之1-開班數'!$A$7:$V$66,7,FALSE),0))</f>
        <v>0</v>
      </c>
      <c r="AA603" s="10">
        <f>IF(O603="",0,IF(K603=1,VLOOKUP(O603,'附件一之1-開班數'!$A$7:$V$66,7,FALSE),0))</f>
        <v>0</v>
      </c>
      <c r="AB603" s="10">
        <f>IF(P603="",0,IF(K603=1,VLOOKUP(P603,'附件一之1-開班數'!$A$7:$V$66,7,FALSE),0))</f>
        <v>0</v>
      </c>
      <c r="AC603" s="10">
        <f>IF(Q603="",0,IF(K603=1,VLOOKUP(Q603,'附件一之1-開班數'!$A$7:$V$66,7,FALSE),0))</f>
        <v>0</v>
      </c>
    </row>
    <row r="604" spans="1:29" x14ac:dyDescent="0.3">
      <c r="A604" s="128" t="str">
        <f t="shared" si="64"/>
        <v/>
      </c>
      <c r="B604" s="14"/>
      <c r="C604" s="14"/>
      <c r="D604" s="14"/>
      <c r="E604" s="14"/>
      <c r="F604" s="166"/>
      <c r="G604" s="173"/>
      <c r="H604" s="14"/>
      <c r="I604" s="14"/>
      <c r="J604" s="14"/>
      <c r="K604" s="166"/>
      <c r="L604" s="175"/>
      <c r="M604" s="171"/>
      <c r="N604" s="92"/>
      <c r="O604" s="92"/>
      <c r="P604" s="92"/>
      <c r="Q604" s="172"/>
      <c r="R604" s="176" t="str">
        <f>IFERROR(IF(COUNTIF(M604:Q604,M604)+COUNTIF(M604:Q604,N604)+COUNTIF(M604:Q604,O604)+COUNTIF(M604:Q604,P604)+COUNTIF(M604:Q604,Q604)-COUNT(M604:Q604)&lt;&gt;0,"學生班級重複",IF(COUNT(M604:Q604)=1,VLOOKUP(M604,'附件一之1-開班數'!$A$7:$B$66,2,0),IF(COUNT(M604:Q604)=2,VLOOKUP(M604,'附件一之1-開班數'!$A$7:$B$66,2,0)&amp;"、"&amp;VLOOKUP(N604,'附件一之1-開班數'!$A$7:$B$66,2,0),IF(COUNT(M604:Q604)=3,VLOOKUP(M604,'附件一之1-開班數'!$A$7:$B$66,2,0)&amp;"、"&amp;VLOOKUP(N604,'附件一之1-開班數'!$A$7:$B$66,2,0)&amp;"、"&amp;VLOOKUP(O604,'附件一之1-開班數'!$A$7:$B$66,2,0),IF(COUNT(M604:Q604)=4,VLOOKUP(M604,'附件一之1-開班數'!$A$7:$B$66,2,0)&amp;"、"&amp;VLOOKUP(N604,'附件一之1-開班數'!$A$7:$B$66,2,0)&amp;"、"&amp;VLOOKUP(O604,'附件一之1-開班數'!$A$7:$B$66,2,0)&amp;"、"&amp;VLOOKUP(P604,'附件一之1-開班數'!$A$7:$B$66,2,0),IF(COUNT(M604:Q604)=5,VLOOKUP(M604,'附件一之1-開班數'!$A$7:$B$66,2,0)&amp;"、"&amp;VLOOKUP(N604,'附件一之1-開班數'!$A$7:$B$66,2,0)&amp;"、"&amp;VLOOKUP(O604,'附件一之1-開班數'!$A$7:$B$66,2,0)&amp;"、"&amp;VLOOKUP(P604,'附件一之1-開班數'!$A$7:$B$66,2,0)&amp;"、"&amp;VLOOKUP(Q604,'附件一之1-開班數'!$A$7:$B$66,2,0),IF(D604="","","學生無班級"))))))),"有班級不存在,或跳格輸入")</f>
        <v/>
      </c>
      <c r="S604" s="10">
        <f t="shared" si="65"/>
        <v>1</v>
      </c>
      <c r="T604" s="10">
        <f t="shared" si="66"/>
        <v>1</v>
      </c>
      <c r="U604" s="10">
        <f t="shared" si="67"/>
        <v>1</v>
      </c>
      <c r="V604" s="10">
        <f t="shared" si="68"/>
        <v>1</v>
      </c>
      <c r="W604" s="10">
        <f t="shared" si="69"/>
        <v>3</v>
      </c>
      <c r="X604" s="10">
        <f t="shared" si="70"/>
        <v>3</v>
      </c>
      <c r="Y604" s="10">
        <f>IF(M604="",0,IF(K604=1,VLOOKUP(M604,'附件一之1-開班數'!$A$7:$V$66,7,FALSE),0))</f>
        <v>0</v>
      </c>
      <c r="Z604" s="10">
        <f>IF(N604="",0,IF(K604=1,VLOOKUP(N604,'附件一之1-開班數'!$A$7:$V$66,7,FALSE),0))</f>
        <v>0</v>
      </c>
      <c r="AA604" s="10">
        <f>IF(O604="",0,IF(K604=1,VLOOKUP(O604,'附件一之1-開班數'!$A$7:$V$66,7,FALSE),0))</f>
        <v>0</v>
      </c>
      <c r="AB604" s="10">
        <f>IF(P604="",0,IF(K604=1,VLOOKUP(P604,'附件一之1-開班數'!$A$7:$V$66,7,FALSE),0))</f>
        <v>0</v>
      </c>
      <c r="AC604" s="10">
        <f>IF(Q604="",0,IF(K604=1,VLOOKUP(Q604,'附件一之1-開班數'!$A$7:$V$66,7,FALSE),0))</f>
        <v>0</v>
      </c>
    </row>
    <row r="605" spans="1:29" x14ac:dyDescent="0.3">
      <c r="A605" s="128" t="str">
        <f t="shared" si="64"/>
        <v/>
      </c>
      <c r="B605" s="14"/>
      <c r="C605" s="14"/>
      <c r="D605" s="14"/>
      <c r="E605" s="14"/>
      <c r="F605" s="166"/>
      <c r="G605" s="173"/>
      <c r="H605" s="14"/>
      <c r="I605" s="14"/>
      <c r="J605" s="14"/>
      <c r="K605" s="166"/>
      <c r="L605" s="175"/>
      <c r="M605" s="171"/>
      <c r="N605" s="92"/>
      <c r="O605" s="92"/>
      <c r="P605" s="92"/>
      <c r="Q605" s="172"/>
      <c r="R605" s="176" t="str">
        <f>IFERROR(IF(COUNTIF(M605:Q605,M605)+COUNTIF(M605:Q605,N605)+COUNTIF(M605:Q605,O605)+COUNTIF(M605:Q605,P605)+COUNTIF(M605:Q605,Q605)-COUNT(M605:Q605)&lt;&gt;0,"學生班級重複",IF(COUNT(M605:Q605)=1,VLOOKUP(M605,'附件一之1-開班數'!$A$7:$B$66,2,0),IF(COUNT(M605:Q605)=2,VLOOKUP(M605,'附件一之1-開班數'!$A$7:$B$66,2,0)&amp;"、"&amp;VLOOKUP(N605,'附件一之1-開班數'!$A$7:$B$66,2,0),IF(COUNT(M605:Q605)=3,VLOOKUP(M605,'附件一之1-開班數'!$A$7:$B$66,2,0)&amp;"、"&amp;VLOOKUP(N605,'附件一之1-開班數'!$A$7:$B$66,2,0)&amp;"、"&amp;VLOOKUP(O605,'附件一之1-開班數'!$A$7:$B$66,2,0),IF(COUNT(M605:Q605)=4,VLOOKUP(M605,'附件一之1-開班數'!$A$7:$B$66,2,0)&amp;"、"&amp;VLOOKUP(N605,'附件一之1-開班數'!$A$7:$B$66,2,0)&amp;"、"&amp;VLOOKUP(O605,'附件一之1-開班數'!$A$7:$B$66,2,0)&amp;"、"&amp;VLOOKUP(P605,'附件一之1-開班數'!$A$7:$B$66,2,0),IF(COUNT(M605:Q605)=5,VLOOKUP(M605,'附件一之1-開班數'!$A$7:$B$66,2,0)&amp;"、"&amp;VLOOKUP(N605,'附件一之1-開班數'!$A$7:$B$66,2,0)&amp;"、"&amp;VLOOKUP(O605,'附件一之1-開班數'!$A$7:$B$66,2,0)&amp;"、"&amp;VLOOKUP(P605,'附件一之1-開班數'!$A$7:$B$66,2,0)&amp;"、"&amp;VLOOKUP(Q605,'附件一之1-開班數'!$A$7:$B$66,2,0),IF(D605="","","學生無班級"))))))),"有班級不存在,或跳格輸入")</f>
        <v/>
      </c>
      <c r="S605" s="10">
        <f t="shared" si="65"/>
        <v>1</v>
      </c>
      <c r="T605" s="10">
        <f t="shared" si="66"/>
        <v>1</v>
      </c>
      <c r="U605" s="10">
        <f t="shared" si="67"/>
        <v>1</v>
      </c>
      <c r="V605" s="10">
        <f t="shared" si="68"/>
        <v>1</v>
      </c>
      <c r="W605" s="10">
        <f t="shared" si="69"/>
        <v>3</v>
      </c>
      <c r="X605" s="10">
        <f t="shared" si="70"/>
        <v>3</v>
      </c>
      <c r="Y605" s="10">
        <f>IF(M605="",0,IF(K605=1,VLOOKUP(M605,'附件一之1-開班數'!$A$7:$V$66,7,FALSE),0))</f>
        <v>0</v>
      </c>
      <c r="Z605" s="10">
        <f>IF(N605="",0,IF(K605=1,VLOOKUP(N605,'附件一之1-開班數'!$A$7:$V$66,7,FALSE),0))</f>
        <v>0</v>
      </c>
      <c r="AA605" s="10">
        <f>IF(O605="",0,IF(K605=1,VLOOKUP(O605,'附件一之1-開班數'!$A$7:$V$66,7,FALSE),0))</f>
        <v>0</v>
      </c>
      <c r="AB605" s="10">
        <f>IF(P605="",0,IF(K605=1,VLOOKUP(P605,'附件一之1-開班數'!$A$7:$V$66,7,FALSE),0))</f>
        <v>0</v>
      </c>
      <c r="AC605" s="10">
        <f>IF(Q605="",0,IF(K605=1,VLOOKUP(Q605,'附件一之1-開班數'!$A$7:$V$66,7,FALSE),0))</f>
        <v>0</v>
      </c>
    </row>
    <row r="606" spans="1:29" x14ac:dyDescent="0.3">
      <c r="A606" s="128" t="str">
        <f t="shared" si="64"/>
        <v/>
      </c>
      <c r="B606" s="14"/>
      <c r="C606" s="14"/>
      <c r="D606" s="14"/>
      <c r="E606" s="14"/>
      <c r="F606" s="166"/>
      <c r="G606" s="173"/>
      <c r="H606" s="14"/>
      <c r="I606" s="14"/>
      <c r="J606" s="14"/>
      <c r="K606" s="166"/>
      <c r="L606" s="175"/>
      <c r="M606" s="171"/>
      <c r="N606" s="92"/>
      <c r="O606" s="92"/>
      <c r="P606" s="92"/>
      <c r="Q606" s="172"/>
      <c r="R606" s="176" t="str">
        <f>IFERROR(IF(COUNTIF(M606:Q606,M606)+COUNTIF(M606:Q606,N606)+COUNTIF(M606:Q606,O606)+COUNTIF(M606:Q606,P606)+COUNTIF(M606:Q606,Q606)-COUNT(M606:Q606)&lt;&gt;0,"學生班級重複",IF(COUNT(M606:Q606)=1,VLOOKUP(M606,'附件一之1-開班數'!$A$7:$B$66,2,0),IF(COUNT(M606:Q606)=2,VLOOKUP(M606,'附件一之1-開班數'!$A$7:$B$66,2,0)&amp;"、"&amp;VLOOKUP(N606,'附件一之1-開班數'!$A$7:$B$66,2,0),IF(COUNT(M606:Q606)=3,VLOOKUP(M606,'附件一之1-開班數'!$A$7:$B$66,2,0)&amp;"、"&amp;VLOOKUP(N606,'附件一之1-開班數'!$A$7:$B$66,2,0)&amp;"、"&amp;VLOOKUP(O606,'附件一之1-開班數'!$A$7:$B$66,2,0),IF(COUNT(M606:Q606)=4,VLOOKUP(M606,'附件一之1-開班數'!$A$7:$B$66,2,0)&amp;"、"&amp;VLOOKUP(N606,'附件一之1-開班數'!$A$7:$B$66,2,0)&amp;"、"&amp;VLOOKUP(O606,'附件一之1-開班數'!$A$7:$B$66,2,0)&amp;"、"&amp;VLOOKUP(P606,'附件一之1-開班數'!$A$7:$B$66,2,0),IF(COUNT(M606:Q606)=5,VLOOKUP(M606,'附件一之1-開班數'!$A$7:$B$66,2,0)&amp;"、"&amp;VLOOKUP(N606,'附件一之1-開班數'!$A$7:$B$66,2,0)&amp;"、"&amp;VLOOKUP(O606,'附件一之1-開班數'!$A$7:$B$66,2,0)&amp;"、"&amp;VLOOKUP(P606,'附件一之1-開班數'!$A$7:$B$66,2,0)&amp;"、"&amp;VLOOKUP(Q606,'附件一之1-開班數'!$A$7:$B$66,2,0),IF(D606="","","學生無班級"))))))),"有班級不存在,或跳格輸入")</f>
        <v/>
      </c>
      <c r="S606" s="10">
        <f t="shared" si="65"/>
        <v>1</v>
      </c>
      <c r="T606" s="10">
        <f t="shared" si="66"/>
        <v>1</v>
      </c>
      <c r="U606" s="10">
        <f t="shared" si="67"/>
        <v>1</v>
      </c>
      <c r="V606" s="10">
        <f t="shared" si="68"/>
        <v>1</v>
      </c>
      <c r="W606" s="10">
        <f t="shared" si="69"/>
        <v>3</v>
      </c>
      <c r="X606" s="10">
        <f t="shared" si="70"/>
        <v>3</v>
      </c>
      <c r="Y606" s="10">
        <f>IF(M606="",0,IF(K606=1,VLOOKUP(M606,'附件一之1-開班數'!$A$7:$V$66,7,FALSE),0))</f>
        <v>0</v>
      </c>
      <c r="Z606" s="10">
        <f>IF(N606="",0,IF(K606=1,VLOOKUP(N606,'附件一之1-開班數'!$A$7:$V$66,7,FALSE),0))</f>
        <v>0</v>
      </c>
      <c r="AA606" s="10">
        <f>IF(O606="",0,IF(K606=1,VLOOKUP(O606,'附件一之1-開班數'!$A$7:$V$66,7,FALSE),0))</f>
        <v>0</v>
      </c>
      <c r="AB606" s="10">
        <f>IF(P606="",0,IF(K606=1,VLOOKUP(P606,'附件一之1-開班數'!$A$7:$V$66,7,FALSE),0))</f>
        <v>0</v>
      </c>
      <c r="AC606" s="10">
        <f>IF(Q606="",0,IF(K606=1,VLOOKUP(Q606,'附件一之1-開班數'!$A$7:$V$66,7,FALSE),0))</f>
        <v>0</v>
      </c>
    </row>
    <row r="607" spans="1:29" x14ac:dyDescent="0.3">
      <c r="A607" s="128" t="str">
        <f t="shared" si="64"/>
        <v/>
      </c>
      <c r="B607" s="14"/>
      <c r="C607" s="14"/>
      <c r="D607" s="14"/>
      <c r="E607" s="14"/>
      <c r="F607" s="166"/>
      <c r="G607" s="173"/>
      <c r="H607" s="14"/>
      <c r="I607" s="14"/>
      <c r="J607" s="14"/>
      <c r="K607" s="166"/>
      <c r="L607" s="175"/>
      <c r="M607" s="171"/>
      <c r="N607" s="92"/>
      <c r="O607" s="92"/>
      <c r="P607" s="92"/>
      <c r="Q607" s="172"/>
      <c r="R607" s="176" t="str">
        <f>IFERROR(IF(COUNTIF(M607:Q607,M607)+COUNTIF(M607:Q607,N607)+COUNTIF(M607:Q607,O607)+COUNTIF(M607:Q607,P607)+COUNTIF(M607:Q607,Q607)-COUNT(M607:Q607)&lt;&gt;0,"學生班級重複",IF(COUNT(M607:Q607)=1,VLOOKUP(M607,'附件一之1-開班數'!$A$7:$B$66,2,0),IF(COUNT(M607:Q607)=2,VLOOKUP(M607,'附件一之1-開班數'!$A$7:$B$66,2,0)&amp;"、"&amp;VLOOKUP(N607,'附件一之1-開班數'!$A$7:$B$66,2,0),IF(COUNT(M607:Q607)=3,VLOOKUP(M607,'附件一之1-開班數'!$A$7:$B$66,2,0)&amp;"、"&amp;VLOOKUP(N607,'附件一之1-開班數'!$A$7:$B$66,2,0)&amp;"、"&amp;VLOOKUP(O607,'附件一之1-開班數'!$A$7:$B$66,2,0),IF(COUNT(M607:Q607)=4,VLOOKUP(M607,'附件一之1-開班數'!$A$7:$B$66,2,0)&amp;"、"&amp;VLOOKUP(N607,'附件一之1-開班數'!$A$7:$B$66,2,0)&amp;"、"&amp;VLOOKUP(O607,'附件一之1-開班數'!$A$7:$B$66,2,0)&amp;"、"&amp;VLOOKUP(P607,'附件一之1-開班數'!$A$7:$B$66,2,0),IF(COUNT(M607:Q607)=5,VLOOKUP(M607,'附件一之1-開班數'!$A$7:$B$66,2,0)&amp;"、"&amp;VLOOKUP(N607,'附件一之1-開班數'!$A$7:$B$66,2,0)&amp;"、"&amp;VLOOKUP(O607,'附件一之1-開班數'!$A$7:$B$66,2,0)&amp;"、"&amp;VLOOKUP(P607,'附件一之1-開班數'!$A$7:$B$66,2,0)&amp;"、"&amp;VLOOKUP(Q607,'附件一之1-開班數'!$A$7:$B$66,2,0),IF(D607="","","學生無班級"))))))),"有班級不存在,或跳格輸入")</f>
        <v/>
      </c>
      <c r="S607" s="10">
        <f t="shared" si="65"/>
        <v>1</v>
      </c>
      <c r="T607" s="10">
        <f t="shared" si="66"/>
        <v>1</v>
      </c>
      <c r="U607" s="10">
        <f t="shared" si="67"/>
        <v>1</v>
      </c>
      <c r="V607" s="10">
        <f t="shared" si="68"/>
        <v>1</v>
      </c>
      <c r="W607" s="10">
        <f t="shared" si="69"/>
        <v>3</v>
      </c>
      <c r="X607" s="10">
        <f t="shared" si="70"/>
        <v>3</v>
      </c>
      <c r="Y607" s="10">
        <f>IF(M607="",0,IF(K607=1,VLOOKUP(M607,'附件一之1-開班數'!$A$7:$V$66,7,FALSE),0))</f>
        <v>0</v>
      </c>
      <c r="Z607" s="10">
        <f>IF(N607="",0,IF(K607=1,VLOOKUP(N607,'附件一之1-開班數'!$A$7:$V$66,7,FALSE),0))</f>
        <v>0</v>
      </c>
      <c r="AA607" s="10">
        <f>IF(O607="",0,IF(K607=1,VLOOKUP(O607,'附件一之1-開班數'!$A$7:$V$66,7,FALSE),0))</f>
        <v>0</v>
      </c>
      <c r="AB607" s="10">
        <f>IF(P607="",0,IF(K607=1,VLOOKUP(P607,'附件一之1-開班數'!$A$7:$V$66,7,FALSE),0))</f>
        <v>0</v>
      </c>
      <c r="AC607" s="10">
        <f>IF(Q607="",0,IF(K607=1,VLOOKUP(Q607,'附件一之1-開班數'!$A$7:$V$66,7,FALSE),0))</f>
        <v>0</v>
      </c>
    </row>
    <row r="608" spans="1:29" x14ac:dyDescent="0.3">
      <c r="A608" s="128" t="str">
        <f t="shared" si="64"/>
        <v/>
      </c>
      <c r="B608" s="14"/>
      <c r="C608" s="14"/>
      <c r="D608" s="14"/>
      <c r="E608" s="14"/>
      <c r="F608" s="166"/>
      <c r="G608" s="173"/>
      <c r="H608" s="14"/>
      <c r="I608" s="14"/>
      <c r="J608" s="14"/>
      <c r="K608" s="166"/>
      <c r="L608" s="175"/>
      <c r="M608" s="171"/>
      <c r="N608" s="92"/>
      <c r="O608" s="92"/>
      <c r="P608" s="92"/>
      <c r="Q608" s="172"/>
      <c r="R608" s="176" t="str">
        <f>IFERROR(IF(COUNTIF(M608:Q608,M608)+COUNTIF(M608:Q608,N608)+COUNTIF(M608:Q608,O608)+COUNTIF(M608:Q608,P608)+COUNTIF(M608:Q608,Q608)-COUNT(M608:Q608)&lt;&gt;0,"學生班級重複",IF(COUNT(M608:Q608)=1,VLOOKUP(M608,'附件一之1-開班數'!$A$7:$B$66,2,0),IF(COUNT(M608:Q608)=2,VLOOKUP(M608,'附件一之1-開班數'!$A$7:$B$66,2,0)&amp;"、"&amp;VLOOKUP(N608,'附件一之1-開班數'!$A$7:$B$66,2,0),IF(COUNT(M608:Q608)=3,VLOOKUP(M608,'附件一之1-開班數'!$A$7:$B$66,2,0)&amp;"、"&amp;VLOOKUP(N608,'附件一之1-開班數'!$A$7:$B$66,2,0)&amp;"、"&amp;VLOOKUP(O608,'附件一之1-開班數'!$A$7:$B$66,2,0),IF(COUNT(M608:Q608)=4,VLOOKUP(M608,'附件一之1-開班數'!$A$7:$B$66,2,0)&amp;"、"&amp;VLOOKUP(N608,'附件一之1-開班數'!$A$7:$B$66,2,0)&amp;"、"&amp;VLOOKUP(O608,'附件一之1-開班數'!$A$7:$B$66,2,0)&amp;"、"&amp;VLOOKUP(P608,'附件一之1-開班數'!$A$7:$B$66,2,0),IF(COUNT(M608:Q608)=5,VLOOKUP(M608,'附件一之1-開班數'!$A$7:$B$66,2,0)&amp;"、"&amp;VLOOKUP(N608,'附件一之1-開班數'!$A$7:$B$66,2,0)&amp;"、"&amp;VLOOKUP(O608,'附件一之1-開班數'!$A$7:$B$66,2,0)&amp;"、"&amp;VLOOKUP(P608,'附件一之1-開班數'!$A$7:$B$66,2,0)&amp;"、"&amp;VLOOKUP(Q608,'附件一之1-開班數'!$A$7:$B$66,2,0),IF(D608="","","學生無班級"))))))),"有班級不存在,或跳格輸入")</f>
        <v/>
      </c>
      <c r="S608" s="10">
        <f t="shared" si="65"/>
        <v>1</v>
      </c>
      <c r="T608" s="10">
        <f t="shared" si="66"/>
        <v>1</v>
      </c>
      <c r="U608" s="10">
        <f t="shared" si="67"/>
        <v>1</v>
      </c>
      <c r="V608" s="10">
        <f t="shared" si="68"/>
        <v>1</v>
      </c>
      <c r="W608" s="10">
        <f t="shared" si="69"/>
        <v>3</v>
      </c>
      <c r="X608" s="10">
        <f t="shared" si="70"/>
        <v>3</v>
      </c>
      <c r="Y608" s="10">
        <f>IF(M608="",0,IF(K608=1,VLOOKUP(M608,'附件一之1-開班數'!$A$7:$V$66,7,FALSE),0))</f>
        <v>0</v>
      </c>
      <c r="Z608" s="10">
        <f>IF(N608="",0,IF(K608=1,VLOOKUP(N608,'附件一之1-開班數'!$A$7:$V$66,7,FALSE),0))</f>
        <v>0</v>
      </c>
      <c r="AA608" s="10">
        <f>IF(O608="",0,IF(K608=1,VLOOKUP(O608,'附件一之1-開班數'!$A$7:$V$66,7,FALSE),0))</f>
        <v>0</v>
      </c>
      <c r="AB608" s="10">
        <f>IF(P608="",0,IF(K608=1,VLOOKUP(P608,'附件一之1-開班數'!$A$7:$V$66,7,FALSE),0))</f>
        <v>0</v>
      </c>
      <c r="AC608" s="10">
        <f>IF(Q608="",0,IF(K608=1,VLOOKUP(Q608,'附件一之1-開班數'!$A$7:$V$66,7,FALSE),0))</f>
        <v>0</v>
      </c>
    </row>
    <row r="609" spans="1:29" x14ac:dyDescent="0.3">
      <c r="A609" s="128" t="str">
        <f t="shared" si="64"/>
        <v/>
      </c>
      <c r="B609" s="14"/>
      <c r="C609" s="14"/>
      <c r="D609" s="14"/>
      <c r="E609" s="14"/>
      <c r="F609" s="166"/>
      <c r="G609" s="173"/>
      <c r="H609" s="14"/>
      <c r="I609" s="14"/>
      <c r="J609" s="14"/>
      <c r="K609" s="166"/>
      <c r="L609" s="175"/>
      <c r="M609" s="171"/>
      <c r="N609" s="92"/>
      <c r="O609" s="92"/>
      <c r="P609" s="92"/>
      <c r="Q609" s="172"/>
      <c r="R609" s="176" t="str">
        <f>IFERROR(IF(COUNTIF(M609:Q609,M609)+COUNTIF(M609:Q609,N609)+COUNTIF(M609:Q609,O609)+COUNTIF(M609:Q609,P609)+COUNTIF(M609:Q609,Q609)-COUNT(M609:Q609)&lt;&gt;0,"學生班級重複",IF(COUNT(M609:Q609)=1,VLOOKUP(M609,'附件一之1-開班數'!$A$7:$B$66,2,0),IF(COUNT(M609:Q609)=2,VLOOKUP(M609,'附件一之1-開班數'!$A$7:$B$66,2,0)&amp;"、"&amp;VLOOKUP(N609,'附件一之1-開班數'!$A$7:$B$66,2,0),IF(COUNT(M609:Q609)=3,VLOOKUP(M609,'附件一之1-開班數'!$A$7:$B$66,2,0)&amp;"、"&amp;VLOOKUP(N609,'附件一之1-開班數'!$A$7:$B$66,2,0)&amp;"、"&amp;VLOOKUP(O609,'附件一之1-開班數'!$A$7:$B$66,2,0),IF(COUNT(M609:Q609)=4,VLOOKUP(M609,'附件一之1-開班數'!$A$7:$B$66,2,0)&amp;"、"&amp;VLOOKUP(N609,'附件一之1-開班數'!$A$7:$B$66,2,0)&amp;"、"&amp;VLOOKUP(O609,'附件一之1-開班數'!$A$7:$B$66,2,0)&amp;"、"&amp;VLOOKUP(P609,'附件一之1-開班數'!$A$7:$B$66,2,0),IF(COUNT(M609:Q609)=5,VLOOKUP(M609,'附件一之1-開班數'!$A$7:$B$66,2,0)&amp;"、"&amp;VLOOKUP(N609,'附件一之1-開班數'!$A$7:$B$66,2,0)&amp;"、"&amp;VLOOKUP(O609,'附件一之1-開班數'!$A$7:$B$66,2,0)&amp;"、"&amp;VLOOKUP(P609,'附件一之1-開班數'!$A$7:$B$66,2,0)&amp;"、"&amp;VLOOKUP(Q609,'附件一之1-開班數'!$A$7:$B$66,2,0),IF(D609="","","學生無班級"))))))),"有班級不存在,或跳格輸入")</f>
        <v/>
      </c>
      <c r="S609" s="10">
        <f t="shared" si="65"/>
        <v>1</v>
      </c>
      <c r="T609" s="10">
        <f t="shared" si="66"/>
        <v>1</v>
      </c>
      <c r="U609" s="10">
        <f t="shared" si="67"/>
        <v>1</v>
      </c>
      <c r="V609" s="10">
        <f t="shared" si="68"/>
        <v>1</v>
      </c>
      <c r="W609" s="10">
        <f t="shared" si="69"/>
        <v>3</v>
      </c>
      <c r="X609" s="10">
        <f t="shared" si="70"/>
        <v>3</v>
      </c>
      <c r="Y609" s="10">
        <f>IF(M609="",0,IF(K609=1,VLOOKUP(M609,'附件一之1-開班數'!$A$7:$V$66,7,FALSE),0))</f>
        <v>0</v>
      </c>
      <c r="Z609" s="10">
        <f>IF(N609="",0,IF(K609=1,VLOOKUP(N609,'附件一之1-開班數'!$A$7:$V$66,7,FALSE),0))</f>
        <v>0</v>
      </c>
      <c r="AA609" s="10">
        <f>IF(O609="",0,IF(K609=1,VLOOKUP(O609,'附件一之1-開班數'!$A$7:$V$66,7,FALSE),0))</f>
        <v>0</v>
      </c>
      <c r="AB609" s="10">
        <f>IF(P609="",0,IF(K609=1,VLOOKUP(P609,'附件一之1-開班數'!$A$7:$V$66,7,FALSE),0))</f>
        <v>0</v>
      </c>
      <c r="AC609" s="10">
        <f>IF(Q609="",0,IF(K609=1,VLOOKUP(Q609,'附件一之1-開班數'!$A$7:$V$66,7,FALSE),0))</f>
        <v>0</v>
      </c>
    </row>
    <row r="610" spans="1:29" x14ac:dyDescent="0.3">
      <c r="A610" s="128" t="str">
        <f t="shared" si="64"/>
        <v/>
      </c>
      <c r="B610" s="14"/>
      <c r="C610" s="14"/>
      <c r="D610" s="14"/>
      <c r="E610" s="14"/>
      <c r="F610" s="166"/>
      <c r="G610" s="173"/>
      <c r="H610" s="14"/>
      <c r="I610" s="14"/>
      <c r="J610" s="14"/>
      <c r="K610" s="166"/>
      <c r="L610" s="175"/>
      <c r="M610" s="171"/>
      <c r="N610" s="92"/>
      <c r="O610" s="92"/>
      <c r="P610" s="92"/>
      <c r="Q610" s="172"/>
      <c r="R610" s="176" t="str">
        <f>IFERROR(IF(COUNTIF(M610:Q610,M610)+COUNTIF(M610:Q610,N610)+COUNTIF(M610:Q610,O610)+COUNTIF(M610:Q610,P610)+COUNTIF(M610:Q610,Q610)-COUNT(M610:Q610)&lt;&gt;0,"學生班級重複",IF(COUNT(M610:Q610)=1,VLOOKUP(M610,'附件一之1-開班數'!$A$7:$B$66,2,0),IF(COUNT(M610:Q610)=2,VLOOKUP(M610,'附件一之1-開班數'!$A$7:$B$66,2,0)&amp;"、"&amp;VLOOKUP(N610,'附件一之1-開班數'!$A$7:$B$66,2,0),IF(COUNT(M610:Q610)=3,VLOOKUP(M610,'附件一之1-開班數'!$A$7:$B$66,2,0)&amp;"、"&amp;VLOOKUP(N610,'附件一之1-開班數'!$A$7:$B$66,2,0)&amp;"、"&amp;VLOOKUP(O610,'附件一之1-開班數'!$A$7:$B$66,2,0),IF(COUNT(M610:Q610)=4,VLOOKUP(M610,'附件一之1-開班數'!$A$7:$B$66,2,0)&amp;"、"&amp;VLOOKUP(N610,'附件一之1-開班數'!$A$7:$B$66,2,0)&amp;"、"&amp;VLOOKUP(O610,'附件一之1-開班數'!$A$7:$B$66,2,0)&amp;"、"&amp;VLOOKUP(P610,'附件一之1-開班數'!$A$7:$B$66,2,0),IF(COUNT(M610:Q610)=5,VLOOKUP(M610,'附件一之1-開班數'!$A$7:$B$66,2,0)&amp;"、"&amp;VLOOKUP(N610,'附件一之1-開班數'!$A$7:$B$66,2,0)&amp;"、"&amp;VLOOKUP(O610,'附件一之1-開班數'!$A$7:$B$66,2,0)&amp;"、"&amp;VLOOKUP(P610,'附件一之1-開班數'!$A$7:$B$66,2,0)&amp;"、"&amp;VLOOKUP(Q610,'附件一之1-開班數'!$A$7:$B$66,2,0),IF(D610="","","學生無班級"))))))),"有班級不存在,或跳格輸入")</f>
        <v/>
      </c>
      <c r="S610" s="10">
        <f t="shared" si="65"/>
        <v>1</v>
      </c>
      <c r="T610" s="10">
        <f t="shared" si="66"/>
        <v>1</v>
      </c>
      <c r="U610" s="10">
        <f t="shared" si="67"/>
        <v>1</v>
      </c>
      <c r="V610" s="10">
        <f t="shared" si="68"/>
        <v>1</v>
      </c>
      <c r="W610" s="10">
        <f t="shared" si="69"/>
        <v>3</v>
      </c>
      <c r="X610" s="10">
        <f t="shared" si="70"/>
        <v>3</v>
      </c>
      <c r="Y610" s="10">
        <f>IF(M610="",0,IF(K610=1,VLOOKUP(M610,'附件一之1-開班數'!$A$7:$V$66,7,FALSE),0))</f>
        <v>0</v>
      </c>
      <c r="Z610" s="10">
        <f>IF(N610="",0,IF(K610=1,VLOOKUP(N610,'附件一之1-開班數'!$A$7:$V$66,7,FALSE),0))</f>
        <v>0</v>
      </c>
      <c r="AA610" s="10">
        <f>IF(O610="",0,IF(K610=1,VLOOKUP(O610,'附件一之1-開班數'!$A$7:$V$66,7,FALSE),0))</f>
        <v>0</v>
      </c>
      <c r="AB610" s="10">
        <f>IF(P610="",0,IF(K610=1,VLOOKUP(P610,'附件一之1-開班數'!$A$7:$V$66,7,FALSE),0))</f>
        <v>0</v>
      </c>
      <c r="AC610" s="10">
        <f>IF(Q610="",0,IF(K610=1,VLOOKUP(Q610,'附件一之1-開班數'!$A$7:$V$66,7,FALSE),0))</f>
        <v>0</v>
      </c>
    </row>
    <row r="611" spans="1:29" x14ac:dyDescent="0.3">
      <c r="A611" s="128" t="str">
        <f t="shared" si="64"/>
        <v/>
      </c>
      <c r="B611" s="14"/>
      <c r="C611" s="14"/>
      <c r="D611" s="14"/>
      <c r="E611" s="14"/>
      <c r="F611" s="166"/>
      <c r="G611" s="173"/>
      <c r="H611" s="14"/>
      <c r="I611" s="14"/>
      <c r="J611" s="14"/>
      <c r="K611" s="166"/>
      <c r="L611" s="175"/>
      <c r="M611" s="171"/>
      <c r="N611" s="92"/>
      <c r="O611" s="92"/>
      <c r="P611" s="92"/>
      <c r="Q611" s="172"/>
      <c r="R611" s="176" t="str">
        <f>IFERROR(IF(COUNTIF(M611:Q611,M611)+COUNTIF(M611:Q611,N611)+COUNTIF(M611:Q611,O611)+COUNTIF(M611:Q611,P611)+COUNTIF(M611:Q611,Q611)-COUNT(M611:Q611)&lt;&gt;0,"學生班級重複",IF(COUNT(M611:Q611)=1,VLOOKUP(M611,'附件一之1-開班數'!$A$7:$B$66,2,0),IF(COUNT(M611:Q611)=2,VLOOKUP(M611,'附件一之1-開班數'!$A$7:$B$66,2,0)&amp;"、"&amp;VLOOKUP(N611,'附件一之1-開班數'!$A$7:$B$66,2,0),IF(COUNT(M611:Q611)=3,VLOOKUP(M611,'附件一之1-開班數'!$A$7:$B$66,2,0)&amp;"、"&amp;VLOOKUP(N611,'附件一之1-開班數'!$A$7:$B$66,2,0)&amp;"、"&amp;VLOOKUP(O611,'附件一之1-開班數'!$A$7:$B$66,2,0),IF(COUNT(M611:Q611)=4,VLOOKUP(M611,'附件一之1-開班數'!$A$7:$B$66,2,0)&amp;"、"&amp;VLOOKUP(N611,'附件一之1-開班數'!$A$7:$B$66,2,0)&amp;"、"&amp;VLOOKUP(O611,'附件一之1-開班數'!$A$7:$B$66,2,0)&amp;"、"&amp;VLOOKUP(P611,'附件一之1-開班數'!$A$7:$B$66,2,0),IF(COUNT(M611:Q611)=5,VLOOKUP(M611,'附件一之1-開班數'!$A$7:$B$66,2,0)&amp;"、"&amp;VLOOKUP(N611,'附件一之1-開班數'!$A$7:$B$66,2,0)&amp;"、"&amp;VLOOKUP(O611,'附件一之1-開班數'!$A$7:$B$66,2,0)&amp;"、"&amp;VLOOKUP(P611,'附件一之1-開班數'!$A$7:$B$66,2,0)&amp;"、"&amp;VLOOKUP(Q611,'附件一之1-開班數'!$A$7:$B$66,2,0),IF(D611="","","學生無班級"))))))),"有班級不存在,或跳格輸入")</f>
        <v/>
      </c>
      <c r="S611" s="10">
        <f t="shared" si="65"/>
        <v>1</v>
      </c>
      <c r="T611" s="10">
        <f t="shared" si="66"/>
        <v>1</v>
      </c>
      <c r="U611" s="10">
        <f t="shared" si="67"/>
        <v>1</v>
      </c>
      <c r="V611" s="10">
        <f t="shared" si="68"/>
        <v>1</v>
      </c>
      <c r="W611" s="10">
        <f t="shared" si="69"/>
        <v>3</v>
      </c>
      <c r="X611" s="10">
        <f t="shared" si="70"/>
        <v>3</v>
      </c>
      <c r="Y611" s="10">
        <f>IF(M611="",0,IF(K611=1,VLOOKUP(M611,'附件一之1-開班數'!$A$7:$V$66,7,FALSE),0))</f>
        <v>0</v>
      </c>
      <c r="Z611" s="10">
        <f>IF(N611="",0,IF(K611=1,VLOOKUP(N611,'附件一之1-開班數'!$A$7:$V$66,7,FALSE),0))</f>
        <v>0</v>
      </c>
      <c r="AA611" s="10">
        <f>IF(O611="",0,IF(K611=1,VLOOKUP(O611,'附件一之1-開班數'!$A$7:$V$66,7,FALSE),0))</f>
        <v>0</v>
      </c>
      <c r="AB611" s="10">
        <f>IF(P611="",0,IF(K611=1,VLOOKUP(P611,'附件一之1-開班數'!$A$7:$V$66,7,FALSE),0))</f>
        <v>0</v>
      </c>
      <c r="AC611" s="10">
        <f>IF(Q611="",0,IF(K611=1,VLOOKUP(Q611,'附件一之1-開班數'!$A$7:$V$66,7,FALSE),0))</f>
        <v>0</v>
      </c>
    </row>
    <row r="612" spans="1:29" x14ac:dyDescent="0.3">
      <c r="A612" s="128" t="str">
        <f t="shared" si="64"/>
        <v/>
      </c>
      <c r="B612" s="14"/>
      <c r="C612" s="14"/>
      <c r="D612" s="14"/>
      <c r="E612" s="14"/>
      <c r="F612" s="166"/>
      <c r="G612" s="173"/>
      <c r="H612" s="14"/>
      <c r="I612" s="14"/>
      <c r="J612" s="14"/>
      <c r="K612" s="166"/>
      <c r="L612" s="175"/>
      <c r="M612" s="171"/>
      <c r="N612" s="92"/>
      <c r="O612" s="92"/>
      <c r="P612" s="92"/>
      <c r="Q612" s="172"/>
      <c r="R612" s="176" t="str">
        <f>IFERROR(IF(COUNTIF(M612:Q612,M612)+COUNTIF(M612:Q612,N612)+COUNTIF(M612:Q612,O612)+COUNTIF(M612:Q612,P612)+COUNTIF(M612:Q612,Q612)-COUNT(M612:Q612)&lt;&gt;0,"學生班級重複",IF(COUNT(M612:Q612)=1,VLOOKUP(M612,'附件一之1-開班數'!$A$7:$B$66,2,0),IF(COUNT(M612:Q612)=2,VLOOKUP(M612,'附件一之1-開班數'!$A$7:$B$66,2,0)&amp;"、"&amp;VLOOKUP(N612,'附件一之1-開班數'!$A$7:$B$66,2,0),IF(COUNT(M612:Q612)=3,VLOOKUP(M612,'附件一之1-開班數'!$A$7:$B$66,2,0)&amp;"、"&amp;VLOOKUP(N612,'附件一之1-開班數'!$A$7:$B$66,2,0)&amp;"、"&amp;VLOOKUP(O612,'附件一之1-開班數'!$A$7:$B$66,2,0),IF(COUNT(M612:Q612)=4,VLOOKUP(M612,'附件一之1-開班數'!$A$7:$B$66,2,0)&amp;"、"&amp;VLOOKUP(N612,'附件一之1-開班數'!$A$7:$B$66,2,0)&amp;"、"&amp;VLOOKUP(O612,'附件一之1-開班數'!$A$7:$B$66,2,0)&amp;"、"&amp;VLOOKUP(P612,'附件一之1-開班數'!$A$7:$B$66,2,0),IF(COUNT(M612:Q612)=5,VLOOKUP(M612,'附件一之1-開班數'!$A$7:$B$66,2,0)&amp;"、"&amp;VLOOKUP(N612,'附件一之1-開班數'!$A$7:$B$66,2,0)&amp;"、"&amp;VLOOKUP(O612,'附件一之1-開班數'!$A$7:$B$66,2,0)&amp;"、"&amp;VLOOKUP(P612,'附件一之1-開班數'!$A$7:$B$66,2,0)&amp;"、"&amp;VLOOKUP(Q612,'附件一之1-開班數'!$A$7:$B$66,2,0),IF(D612="","","學生無班級"))))))),"有班級不存在,或跳格輸入")</f>
        <v/>
      </c>
      <c r="S612" s="10">
        <f t="shared" si="65"/>
        <v>1</v>
      </c>
      <c r="T612" s="10">
        <f t="shared" si="66"/>
        <v>1</v>
      </c>
      <c r="U612" s="10">
        <f t="shared" si="67"/>
        <v>1</v>
      </c>
      <c r="V612" s="10">
        <f t="shared" si="68"/>
        <v>1</v>
      </c>
      <c r="W612" s="10">
        <f t="shared" si="69"/>
        <v>3</v>
      </c>
      <c r="X612" s="10">
        <f t="shared" si="70"/>
        <v>3</v>
      </c>
      <c r="Y612" s="10">
        <f>IF(M612="",0,IF(K612=1,VLOOKUP(M612,'附件一之1-開班數'!$A$7:$V$66,7,FALSE),0))</f>
        <v>0</v>
      </c>
      <c r="Z612" s="10">
        <f>IF(N612="",0,IF(K612=1,VLOOKUP(N612,'附件一之1-開班數'!$A$7:$V$66,7,FALSE),0))</f>
        <v>0</v>
      </c>
      <c r="AA612" s="10">
        <f>IF(O612="",0,IF(K612=1,VLOOKUP(O612,'附件一之1-開班數'!$A$7:$V$66,7,FALSE),0))</f>
        <v>0</v>
      </c>
      <c r="AB612" s="10">
        <f>IF(P612="",0,IF(K612=1,VLOOKUP(P612,'附件一之1-開班數'!$A$7:$V$66,7,FALSE),0))</f>
        <v>0</v>
      </c>
      <c r="AC612" s="10">
        <f>IF(Q612="",0,IF(K612=1,VLOOKUP(Q612,'附件一之1-開班數'!$A$7:$V$66,7,FALSE),0))</f>
        <v>0</v>
      </c>
    </row>
    <row r="613" spans="1:29" x14ac:dyDescent="0.3">
      <c r="A613" s="128" t="str">
        <f t="shared" si="64"/>
        <v/>
      </c>
      <c r="B613" s="14"/>
      <c r="C613" s="14"/>
      <c r="D613" s="14"/>
      <c r="E613" s="14"/>
      <c r="F613" s="166"/>
      <c r="G613" s="173"/>
      <c r="H613" s="14"/>
      <c r="I613" s="14"/>
      <c r="J613" s="14"/>
      <c r="K613" s="166"/>
      <c r="L613" s="175"/>
      <c r="M613" s="171"/>
      <c r="N613" s="92"/>
      <c r="O613" s="92"/>
      <c r="P613" s="92"/>
      <c r="Q613" s="172"/>
      <c r="R613" s="176" t="str">
        <f>IFERROR(IF(COUNTIF(M613:Q613,M613)+COUNTIF(M613:Q613,N613)+COUNTIF(M613:Q613,O613)+COUNTIF(M613:Q613,P613)+COUNTIF(M613:Q613,Q613)-COUNT(M613:Q613)&lt;&gt;0,"學生班級重複",IF(COUNT(M613:Q613)=1,VLOOKUP(M613,'附件一之1-開班數'!$A$7:$B$66,2,0),IF(COUNT(M613:Q613)=2,VLOOKUP(M613,'附件一之1-開班數'!$A$7:$B$66,2,0)&amp;"、"&amp;VLOOKUP(N613,'附件一之1-開班數'!$A$7:$B$66,2,0),IF(COUNT(M613:Q613)=3,VLOOKUP(M613,'附件一之1-開班數'!$A$7:$B$66,2,0)&amp;"、"&amp;VLOOKUP(N613,'附件一之1-開班數'!$A$7:$B$66,2,0)&amp;"、"&amp;VLOOKUP(O613,'附件一之1-開班數'!$A$7:$B$66,2,0),IF(COUNT(M613:Q613)=4,VLOOKUP(M613,'附件一之1-開班數'!$A$7:$B$66,2,0)&amp;"、"&amp;VLOOKUP(N613,'附件一之1-開班數'!$A$7:$B$66,2,0)&amp;"、"&amp;VLOOKUP(O613,'附件一之1-開班數'!$A$7:$B$66,2,0)&amp;"、"&amp;VLOOKUP(P613,'附件一之1-開班數'!$A$7:$B$66,2,0),IF(COUNT(M613:Q613)=5,VLOOKUP(M613,'附件一之1-開班數'!$A$7:$B$66,2,0)&amp;"、"&amp;VLOOKUP(N613,'附件一之1-開班數'!$A$7:$B$66,2,0)&amp;"、"&amp;VLOOKUP(O613,'附件一之1-開班數'!$A$7:$B$66,2,0)&amp;"、"&amp;VLOOKUP(P613,'附件一之1-開班數'!$A$7:$B$66,2,0)&amp;"、"&amp;VLOOKUP(Q613,'附件一之1-開班數'!$A$7:$B$66,2,0),IF(D613="","","學生無班級"))))))),"有班級不存在,或跳格輸入")</f>
        <v/>
      </c>
      <c r="S613" s="10">
        <f t="shared" si="65"/>
        <v>1</v>
      </c>
      <c r="T613" s="10">
        <f t="shared" si="66"/>
        <v>1</v>
      </c>
      <c r="U613" s="10">
        <f t="shared" si="67"/>
        <v>1</v>
      </c>
      <c r="V613" s="10">
        <f t="shared" si="68"/>
        <v>1</v>
      </c>
      <c r="W613" s="10">
        <f t="shared" si="69"/>
        <v>3</v>
      </c>
      <c r="X613" s="10">
        <f t="shared" si="70"/>
        <v>3</v>
      </c>
      <c r="Y613" s="10">
        <f>IF(M613="",0,IF(K613=1,VLOOKUP(M613,'附件一之1-開班數'!$A$7:$V$66,7,FALSE),0))</f>
        <v>0</v>
      </c>
      <c r="Z613" s="10">
        <f>IF(N613="",0,IF(K613=1,VLOOKUP(N613,'附件一之1-開班數'!$A$7:$V$66,7,FALSE),0))</f>
        <v>0</v>
      </c>
      <c r="AA613" s="10">
        <f>IF(O613="",0,IF(K613=1,VLOOKUP(O613,'附件一之1-開班數'!$A$7:$V$66,7,FALSE),0))</f>
        <v>0</v>
      </c>
      <c r="AB613" s="10">
        <f>IF(P613="",0,IF(K613=1,VLOOKUP(P613,'附件一之1-開班數'!$A$7:$V$66,7,FALSE),0))</f>
        <v>0</v>
      </c>
      <c r="AC613" s="10">
        <f>IF(Q613="",0,IF(K613=1,VLOOKUP(Q613,'附件一之1-開班數'!$A$7:$V$66,7,FALSE),0))</f>
        <v>0</v>
      </c>
    </row>
    <row r="614" spans="1:29" x14ac:dyDescent="0.3">
      <c r="A614" s="128" t="str">
        <f t="shared" si="64"/>
        <v/>
      </c>
      <c r="B614" s="14"/>
      <c r="C614" s="14"/>
      <c r="D614" s="14"/>
      <c r="E614" s="14"/>
      <c r="F614" s="166"/>
      <c r="G614" s="173"/>
      <c r="H614" s="14"/>
      <c r="I614" s="14"/>
      <c r="J614" s="14"/>
      <c r="K614" s="166"/>
      <c r="L614" s="175"/>
      <c r="M614" s="171"/>
      <c r="N614" s="92"/>
      <c r="O614" s="92"/>
      <c r="P614" s="92"/>
      <c r="Q614" s="172"/>
      <c r="R614" s="176" t="str">
        <f>IFERROR(IF(COUNTIF(M614:Q614,M614)+COUNTIF(M614:Q614,N614)+COUNTIF(M614:Q614,O614)+COUNTIF(M614:Q614,P614)+COUNTIF(M614:Q614,Q614)-COUNT(M614:Q614)&lt;&gt;0,"學生班級重複",IF(COUNT(M614:Q614)=1,VLOOKUP(M614,'附件一之1-開班數'!$A$7:$B$66,2,0),IF(COUNT(M614:Q614)=2,VLOOKUP(M614,'附件一之1-開班數'!$A$7:$B$66,2,0)&amp;"、"&amp;VLOOKUP(N614,'附件一之1-開班數'!$A$7:$B$66,2,0),IF(COUNT(M614:Q614)=3,VLOOKUP(M614,'附件一之1-開班數'!$A$7:$B$66,2,0)&amp;"、"&amp;VLOOKUP(N614,'附件一之1-開班數'!$A$7:$B$66,2,0)&amp;"、"&amp;VLOOKUP(O614,'附件一之1-開班數'!$A$7:$B$66,2,0),IF(COUNT(M614:Q614)=4,VLOOKUP(M614,'附件一之1-開班數'!$A$7:$B$66,2,0)&amp;"、"&amp;VLOOKUP(N614,'附件一之1-開班數'!$A$7:$B$66,2,0)&amp;"、"&amp;VLOOKUP(O614,'附件一之1-開班數'!$A$7:$B$66,2,0)&amp;"、"&amp;VLOOKUP(P614,'附件一之1-開班數'!$A$7:$B$66,2,0),IF(COUNT(M614:Q614)=5,VLOOKUP(M614,'附件一之1-開班數'!$A$7:$B$66,2,0)&amp;"、"&amp;VLOOKUP(N614,'附件一之1-開班數'!$A$7:$B$66,2,0)&amp;"、"&amp;VLOOKUP(O614,'附件一之1-開班數'!$A$7:$B$66,2,0)&amp;"、"&amp;VLOOKUP(P614,'附件一之1-開班數'!$A$7:$B$66,2,0)&amp;"、"&amp;VLOOKUP(Q614,'附件一之1-開班數'!$A$7:$B$66,2,0),IF(D614="","","學生無班級"))))))),"有班級不存在,或跳格輸入")</f>
        <v/>
      </c>
      <c r="S614" s="10">
        <f t="shared" si="65"/>
        <v>1</v>
      </c>
      <c r="T614" s="10">
        <f t="shared" si="66"/>
        <v>1</v>
      </c>
      <c r="U614" s="10">
        <f t="shared" si="67"/>
        <v>1</v>
      </c>
      <c r="V614" s="10">
        <f t="shared" si="68"/>
        <v>1</v>
      </c>
      <c r="W614" s="10">
        <f t="shared" si="69"/>
        <v>3</v>
      </c>
      <c r="X614" s="10">
        <f t="shared" si="70"/>
        <v>3</v>
      </c>
      <c r="Y614" s="10">
        <f>IF(M614="",0,IF(K614=1,VLOOKUP(M614,'附件一之1-開班數'!$A$7:$V$66,7,FALSE),0))</f>
        <v>0</v>
      </c>
      <c r="Z614" s="10">
        <f>IF(N614="",0,IF(K614=1,VLOOKUP(N614,'附件一之1-開班數'!$A$7:$V$66,7,FALSE),0))</f>
        <v>0</v>
      </c>
      <c r="AA614" s="10">
        <f>IF(O614="",0,IF(K614=1,VLOOKUP(O614,'附件一之1-開班數'!$A$7:$V$66,7,FALSE),0))</f>
        <v>0</v>
      </c>
      <c r="AB614" s="10">
        <f>IF(P614="",0,IF(K614=1,VLOOKUP(P614,'附件一之1-開班數'!$A$7:$V$66,7,FALSE),0))</f>
        <v>0</v>
      </c>
      <c r="AC614" s="10">
        <f>IF(Q614="",0,IF(K614=1,VLOOKUP(Q614,'附件一之1-開班數'!$A$7:$V$66,7,FALSE),0))</f>
        <v>0</v>
      </c>
    </row>
    <row r="615" spans="1:29" x14ac:dyDescent="0.3">
      <c r="A615" s="128" t="str">
        <f t="shared" si="64"/>
        <v/>
      </c>
      <c r="B615" s="14"/>
      <c r="C615" s="14"/>
      <c r="D615" s="14"/>
      <c r="E615" s="14"/>
      <c r="F615" s="166"/>
      <c r="G615" s="173"/>
      <c r="H615" s="14"/>
      <c r="I615" s="14"/>
      <c r="J615" s="14"/>
      <c r="K615" s="166"/>
      <c r="L615" s="175"/>
      <c r="M615" s="171"/>
      <c r="N615" s="92"/>
      <c r="O615" s="92"/>
      <c r="P615" s="92"/>
      <c r="Q615" s="172"/>
      <c r="R615" s="176" t="str">
        <f>IFERROR(IF(COUNTIF(M615:Q615,M615)+COUNTIF(M615:Q615,N615)+COUNTIF(M615:Q615,O615)+COUNTIF(M615:Q615,P615)+COUNTIF(M615:Q615,Q615)-COUNT(M615:Q615)&lt;&gt;0,"學生班級重複",IF(COUNT(M615:Q615)=1,VLOOKUP(M615,'附件一之1-開班數'!$A$7:$B$66,2,0),IF(COUNT(M615:Q615)=2,VLOOKUP(M615,'附件一之1-開班數'!$A$7:$B$66,2,0)&amp;"、"&amp;VLOOKUP(N615,'附件一之1-開班數'!$A$7:$B$66,2,0),IF(COUNT(M615:Q615)=3,VLOOKUP(M615,'附件一之1-開班數'!$A$7:$B$66,2,0)&amp;"、"&amp;VLOOKUP(N615,'附件一之1-開班數'!$A$7:$B$66,2,0)&amp;"、"&amp;VLOOKUP(O615,'附件一之1-開班數'!$A$7:$B$66,2,0),IF(COUNT(M615:Q615)=4,VLOOKUP(M615,'附件一之1-開班數'!$A$7:$B$66,2,0)&amp;"、"&amp;VLOOKUP(N615,'附件一之1-開班數'!$A$7:$B$66,2,0)&amp;"、"&amp;VLOOKUP(O615,'附件一之1-開班數'!$A$7:$B$66,2,0)&amp;"、"&amp;VLOOKUP(P615,'附件一之1-開班數'!$A$7:$B$66,2,0),IF(COUNT(M615:Q615)=5,VLOOKUP(M615,'附件一之1-開班數'!$A$7:$B$66,2,0)&amp;"、"&amp;VLOOKUP(N615,'附件一之1-開班數'!$A$7:$B$66,2,0)&amp;"、"&amp;VLOOKUP(O615,'附件一之1-開班數'!$A$7:$B$66,2,0)&amp;"、"&amp;VLOOKUP(P615,'附件一之1-開班數'!$A$7:$B$66,2,0)&amp;"、"&amp;VLOOKUP(Q615,'附件一之1-開班數'!$A$7:$B$66,2,0),IF(D615="","","學生無班級"))))))),"有班級不存在,或跳格輸入")</f>
        <v/>
      </c>
      <c r="S615" s="10">
        <f t="shared" si="65"/>
        <v>1</v>
      </c>
      <c r="T615" s="10">
        <f t="shared" si="66"/>
        <v>1</v>
      </c>
      <c r="U615" s="10">
        <f t="shared" si="67"/>
        <v>1</v>
      </c>
      <c r="V615" s="10">
        <f t="shared" si="68"/>
        <v>1</v>
      </c>
      <c r="W615" s="10">
        <f t="shared" si="69"/>
        <v>3</v>
      </c>
      <c r="X615" s="10">
        <f t="shared" si="70"/>
        <v>3</v>
      </c>
      <c r="Y615" s="10">
        <f>IF(M615="",0,IF(K615=1,VLOOKUP(M615,'附件一之1-開班數'!$A$7:$V$66,7,FALSE),0))</f>
        <v>0</v>
      </c>
      <c r="Z615" s="10">
        <f>IF(N615="",0,IF(K615=1,VLOOKUP(N615,'附件一之1-開班數'!$A$7:$V$66,7,FALSE),0))</f>
        <v>0</v>
      </c>
      <c r="AA615" s="10">
        <f>IF(O615="",0,IF(K615=1,VLOOKUP(O615,'附件一之1-開班數'!$A$7:$V$66,7,FALSE),0))</f>
        <v>0</v>
      </c>
      <c r="AB615" s="10">
        <f>IF(P615="",0,IF(K615=1,VLOOKUP(P615,'附件一之1-開班數'!$A$7:$V$66,7,FALSE),0))</f>
        <v>0</v>
      </c>
      <c r="AC615" s="10">
        <f>IF(Q615="",0,IF(K615=1,VLOOKUP(Q615,'附件一之1-開班數'!$A$7:$V$66,7,FALSE),0))</f>
        <v>0</v>
      </c>
    </row>
    <row r="616" spans="1:29" x14ac:dyDescent="0.3">
      <c r="A616" s="128" t="str">
        <f t="shared" si="64"/>
        <v/>
      </c>
      <c r="B616" s="14"/>
      <c r="C616" s="14"/>
      <c r="D616" s="14"/>
      <c r="E616" s="14"/>
      <c r="F616" s="166"/>
      <c r="G616" s="173"/>
      <c r="H616" s="14"/>
      <c r="I616" s="14"/>
      <c r="J616" s="14"/>
      <c r="K616" s="166"/>
      <c r="L616" s="175"/>
      <c r="M616" s="171"/>
      <c r="N616" s="92"/>
      <c r="O616" s="92"/>
      <c r="P616" s="92"/>
      <c r="Q616" s="172"/>
      <c r="R616" s="176" t="str">
        <f>IFERROR(IF(COUNTIF(M616:Q616,M616)+COUNTIF(M616:Q616,N616)+COUNTIF(M616:Q616,O616)+COUNTIF(M616:Q616,P616)+COUNTIF(M616:Q616,Q616)-COUNT(M616:Q616)&lt;&gt;0,"學生班級重複",IF(COUNT(M616:Q616)=1,VLOOKUP(M616,'附件一之1-開班數'!$A$7:$B$66,2,0),IF(COUNT(M616:Q616)=2,VLOOKUP(M616,'附件一之1-開班數'!$A$7:$B$66,2,0)&amp;"、"&amp;VLOOKUP(N616,'附件一之1-開班數'!$A$7:$B$66,2,0),IF(COUNT(M616:Q616)=3,VLOOKUP(M616,'附件一之1-開班數'!$A$7:$B$66,2,0)&amp;"、"&amp;VLOOKUP(N616,'附件一之1-開班數'!$A$7:$B$66,2,0)&amp;"、"&amp;VLOOKUP(O616,'附件一之1-開班數'!$A$7:$B$66,2,0),IF(COUNT(M616:Q616)=4,VLOOKUP(M616,'附件一之1-開班數'!$A$7:$B$66,2,0)&amp;"、"&amp;VLOOKUP(N616,'附件一之1-開班數'!$A$7:$B$66,2,0)&amp;"、"&amp;VLOOKUP(O616,'附件一之1-開班數'!$A$7:$B$66,2,0)&amp;"、"&amp;VLOOKUP(P616,'附件一之1-開班數'!$A$7:$B$66,2,0),IF(COUNT(M616:Q616)=5,VLOOKUP(M616,'附件一之1-開班數'!$A$7:$B$66,2,0)&amp;"、"&amp;VLOOKUP(N616,'附件一之1-開班數'!$A$7:$B$66,2,0)&amp;"、"&amp;VLOOKUP(O616,'附件一之1-開班數'!$A$7:$B$66,2,0)&amp;"、"&amp;VLOOKUP(P616,'附件一之1-開班數'!$A$7:$B$66,2,0)&amp;"、"&amp;VLOOKUP(Q616,'附件一之1-開班數'!$A$7:$B$66,2,0),IF(D616="","","學生無班級"))))))),"有班級不存在,或跳格輸入")</f>
        <v/>
      </c>
      <c r="S616" s="10">
        <f t="shared" si="65"/>
        <v>1</v>
      </c>
      <c r="T616" s="10">
        <f t="shared" si="66"/>
        <v>1</v>
      </c>
      <c r="U616" s="10">
        <f t="shared" si="67"/>
        <v>1</v>
      </c>
      <c r="V616" s="10">
        <f t="shared" si="68"/>
        <v>1</v>
      </c>
      <c r="W616" s="10">
        <f t="shared" si="69"/>
        <v>3</v>
      </c>
      <c r="X616" s="10">
        <f t="shared" si="70"/>
        <v>3</v>
      </c>
      <c r="Y616" s="10">
        <f>IF(M616="",0,IF(K616=1,VLOOKUP(M616,'附件一之1-開班數'!$A$7:$V$66,7,FALSE),0))</f>
        <v>0</v>
      </c>
      <c r="Z616" s="10">
        <f>IF(N616="",0,IF(K616=1,VLOOKUP(N616,'附件一之1-開班數'!$A$7:$V$66,7,FALSE),0))</f>
        <v>0</v>
      </c>
      <c r="AA616" s="10">
        <f>IF(O616="",0,IF(K616=1,VLOOKUP(O616,'附件一之1-開班數'!$A$7:$V$66,7,FALSE),0))</f>
        <v>0</v>
      </c>
      <c r="AB616" s="10">
        <f>IF(P616="",0,IF(K616=1,VLOOKUP(P616,'附件一之1-開班數'!$A$7:$V$66,7,FALSE),0))</f>
        <v>0</v>
      </c>
      <c r="AC616" s="10">
        <f>IF(Q616="",0,IF(K616=1,VLOOKUP(Q616,'附件一之1-開班數'!$A$7:$V$66,7,FALSE),0))</f>
        <v>0</v>
      </c>
    </row>
    <row r="617" spans="1:29" x14ac:dyDescent="0.3">
      <c r="A617" s="128" t="str">
        <f t="shared" si="64"/>
        <v/>
      </c>
      <c r="B617" s="14"/>
      <c r="C617" s="14"/>
      <c r="D617" s="14"/>
      <c r="E617" s="14"/>
      <c r="F617" s="166"/>
      <c r="G617" s="173"/>
      <c r="H617" s="14"/>
      <c r="I617" s="14"/>
      <c r="J617" s="14"/>
      <c r="K617" s="166"/>
      <c r="L617" s="175"/>
      <c r="M617" s="171"/>
      <c r="N617" s="92"/>
      <c r="O617" s="92"/>
      <c r="P617" s="92"/>
      <c r="Q617" s="172"/>
      <c r="R617" s="176" t="str">
        <f>IFERROR(IF(COUNTIF(M617:Q617,M617)+COUNTIF(M617:Q617,N617)+COUNTIF(M617:Q617,O617)+COUNTIF(M617:Q617,P617)+COUNTIF(M617:Q617,Q617)-COUNT(M617:Q617)&lt;&gt;0,"學生班級重複",IF(COUNT(M617:Q617)=1,VLOOKUP(M617,'附件一之1-開班數'!$A$7:$B$66,2,0),IF(COUNT(M617:Q617)=2,VLOOKUP(M617,'附件一之1-開班數'!$A$7:$B$66,2,0)&amp;"、"&amp;VLOOKUP(N617,'附件一之1-開班數'!$A$7:$B$66,2,0),IF(COUNT(M617:Q617)=3,VLOOKUP(M617,'附件一之1-開班數'!$A$7:$B$66,2,0)&amp;"、"&amp;VLOOKUP(N617,'附件一之1-開班數'!$A$7:$B$66,2,0)&amp;"、"&amp;VLOOKUP(O617,'附件一之1-開班數'!$A$7:$B$66,2,0),IF(COUNT(M617:Q617)=4,VLOOKUP(M617,'附件一之1-開班數'!$A$7:$B$66,2,0)&amp;"、"&amp;VLOOKUP(N617,'附件一之1-開班數'!$A$7:$B$66,2,0)&amp;"、"&amp;VLOOKUP(O617,'附件一之1-開班數'!$A$7:$B$66,2,0)&amp;"、"&amp;VLOOKUP(P617,'附件一之1-開班數'!$A$7:$B$66,2,0),IF(COUNT(M617:Q617)=5,VLOOKUP(M617,'附件一之1-開班數'!$A$7:$B$66,2,0)&amp;"、"&amp;VLOOKUP(N617,'附件一之1-開班數'!$A$7:$B$66,2,0)&amp;"、"&amp;VLOOKUP(O617,'附件一之1-開班數'!$A$7:$B$66,2,0)&amp;"、"&amp;VLOOKUP(P617,'附件一之1-開班數'!$A$7:$B$66,2,0)&amp;"、"&amp;VLOOKUP(Q617,'附件一之1-開班數'!$A$7:$B$66,2,0),IF(D617="","","學生無班級"))))))),"有班級不存在,或跳格輸入")</f>
        <v/>
      </c>
      <c r="S617" s="10">
        <f t="shared" si="65"/>
        <v>1</v>
      </c>
      <c r="T617" s="10">
        <f t="shared" si="66"/>
        <v>1</v>
      </c>
      <c r="U617" s="10">
        <f t="shared" si="67"/>
        <v>1</v>
      </c>
      <c r="V617" s="10">
        <f t="shared" si="68"/>
        <v>1</v>
      </c>
      <c r="W617" s="10">
        <f t="shared" si="69"/>
        <v>3</v>
      </c>
      <c r="X617" s="10">
        <f t="shared" si="70"/>
        <v>3</v>
      </c>
      <c r="Y617" s="10">
        <f>IF(M617="",0,IF(K617=1,VLOOKUP(M617,'附件一之1-開班數'!$A$7:$V$66,7,FALSE),0))</f>
        <v>0</v>
      </c>
      <c r="Z617" s="10">
        <f>IF(N617="",0,IF(K617=1,VLOOKUP(N617,'附件一之1-開班數'!$A$7:$V$66,7,FALSE),0))</f>
        <v>0</v>
      </c>
      <c r="AA617" s="10">
        <f>IF(O617="",0,IF(K617=1,VLOOKUP(O617,'附件一之1-開班數'!$A$7:$V$66,7,FALSE),0))</f>
        <v>0</v>
      </c>
      <c r="AB617" s="10">
        <f>IF(P617="",0,IF(K617=1,VLOOKUP(P617,'附件一之1-開班數'!$A$7:$V$66,7,FALSE),0))</f>
        <v>0</v>
      </c>
      <c r="AC617" s="10">
        <f>IF(Q617="",0,IF(K617=1,VLOOKUP(Q617,'附件一之1-開班數'!$A$7:$V$66,7,FALSE),0))</f>
        <v>0</v>
      </c>
    </row>
    <row r="618" spans="1:29" x14ac:dyDescent="0.3">
      <c r="A618" s="128" t="str">
        <f t="shared" si="64"/>
        <v/>
      </c>
      <c r="B618" s="14"/>
      <c r="C618" s="14"/>
      <c r="D618" s="14"/>
      <c r="E618" s="14"/>
      <c r="F618" s="166"/>
      <c r="G618" s="173"/>
      <c r="H618" s="14"/>
      <c r="I618" s="14"/>
      <c r="J618" s="14"/>
      <c r="K618" s="166"/>
      <c r="L618" s="175"/>
      <c r="M618" s="171"/>
      <c r="N618" s="92"/>
      <c r="O618" s="92"/>
      <c r="P618" s="92"/>
      <c r="Q618" s="172"/>
      <c r="R618" s="176" t="str">
        <f>IFERROR(IF(COUNTIF(M618:Q618,M618)+COUNTIF(M618:Q618,N618)+COUNTIF(M618:Q618,O618)+COUNTIF(M618:Q618,P618)+COUNTIF(M618:Q618,Q618)-COUNT(M618:Q618)&lt;&gt;0,"學生班級重複",IF(COUNT(M618:Q618)=1,VLOOKUP(M618,'附件一之1-開班數'!$A$7:$B$66,2,0),IF(COUNT(M618:Q618)=2,VLOOKUP(M618,'附件一之1-開班數'!$A$7:$B$66,2,0)&amp;"、"&amp;VLOOKUP(N618,'附件一之1-開班數'!$A$7:$B$66,2,0),IF(COUNT(M618:Q618)=3,VLOOKUP(M618,'附件一之1-開班數'!$A$7:$B$66,2,0)&amp;"、"&amp;VLOOKUP(N618,'附件一之1-開班數'!$A$7:$B$66,2,0)&amp;"、"&amp;VLOOKUP(O618,'附件一之1-開班數'!$A$7:$B$66,2,0),IF(COUNT(M618:Q618)=4,VLOOKUP(M618,'附件一之1-開班數'!$A$7:$B$66,2,0)&amp;"、"&amp;VLOOKUP(N618,'附件一之1-開班數'!$A$7:$B$66,2,0)&amp;"、"&amp;VLOOKUP(O618,'附件一之1-開班數'!$A$7:$B$66,2,0)&amp;"、"&amp;VLOOKUP(P618,'附件一之1-開班數'!$A$7:$B$66,2,0),IF(COUNT(M618:Q618)=5,VLOOKUP(M618,'附件一之1-開班數'!$A$7:$B$66,2,0)&amp;"、"&amp;VLOOKUP(N618,'附件一之1-開班數'!$A$7:$B$66,2,0)&amp;"、"&amp;VLOOKUP(O618,'附件一之1-開班數'!$A$7:$B$66,2,0)&amp;"、"&amp;VLOOKUP(P618,'附件一之1-開班數'!$A$7:$B$66,2,0)&amp;"、"&amp;VLOOKUP(Q618,'附件一之1-開班數'!$A$7:$B$66,2,0),IF(D618="","","學生無班級"))))))),"有班級不存在,或跳格輸入")</f>
        <v/>
      </c>
      <c r="S618" s="10">
        <f t="shared" si="65"/>
        <v>1</v>
      </c>
      <c r="T618" s="10">
        <f t="shared" si="66"/>
        <v>1</v>
      </c>
      <c r="U618" s="10">
        <f t="shared" si="67"/>
        <v>1</v>
      </c>
      <c r="V618" s="10">
        <f t="shared" si="68"/>
        <v>1</v>
      </c>
      <c r="W618" s="10">
        <f t="shared" si="69"/>
        <v>3</v>
      </c>
      <c r="X618" s="10">
        <f t="shared" si="70"/>
        <v>3</v>
      </c>
      <c r="Y618" s="10">
        <f>IF(M618="",0,IF(K618=1,VLOOKUP(M618,'附件一之1-開班數'!$A$7:$V$66,7,FALSE),0))</f>
        <v>0</v>
      </c>
      <c r="Z618" s="10">
        <f>IF(N618="",0,IF(K618=1,VLOOKUP(N618,'附件一之1-開班數'!$A$7:$V$66,7,FALSE),0))</f>
        <v>0</v>
      </c>
      <c r="AA618" s="10">
        <f>IF(O618="",0,IF(K618=1,VLOOKUP(O618,'附件一之1-開班數'!$A$7:$V$66,7,FALSE),0))</f>
        <v>0</v>
      </c>
      <c r="AB618" s="10">
        <f>IF(P618="",0,IF(K618=1,VLOOKUP(P618,'附件一之1-開班數'!$A$7:$V$66,7,FALSE),0))</f>
        <v>0</v>
      </c>
      <c r="AC618" s="10">
        <f>IF(Q618="",0,IF(K618=1,VLOOKUP(Q618,'附件一之1-開班數'!$A$7:$V$66,7,FALSE),0))</f>
        <v>0</v>
      </c>
    </row>
    <row r="619" spans="1:29" x14ac:dyDescent="0.3">
      <c r="A619" s="128" t="str">
        <f t="shared" si="64"/>
        <v/>
      </c>
      <c r="B619" s="14"/>
      <c r="C619" s="14"/>
      <c r="D619" s="14"/>
      <c r="E619" s="14"/>
      <c r="F619" s="166"/>
      <c r="G619" s="173"/>
      <c r="H619" s="14"/>
      <c r="I619" s="14"/>
      <c r="J619" s="14"/>
      <c r="K619" s="166"/>
      <c r="L619" s="175"/>
      <c r="M619" s="171"/>
      <c r="N619" s="92"/>
      <c r="O619" s="92"/>
      <c r="P619" s="92"/>
      <c r="Q619" s="172"/>
      <c r="R619" s="176" t="str">
        <f>IFERROR(IF(COUNTIF(M619:Q619,M619)+COUNTIF(M619:Q619,N619)+COUNTIF(M619:Q619,O619)+COUNTIF(M619:Q619,P619)+COUNTIF(M619:Q619,Q619)-COUNT(M619:Q619)&lt;&gt;0,"學生班級重複",IF(COUNT(M619:Q619)=1,VLOOKUP(M619,'附件一之1-開班數'!$A$7:$B$66,2,0),IF(COUNT(M619:Q619)=2,VLOOKUP(M619,'附件一之1-開班數'!$A$7:$B$66,2,0)&amp;"、"&amp;VLOOKUP(N619,'附件一之1-開班數'!$A$7:$B$66,2,0),IF(COUNT(M619:Q619)=3,VLOOKUP(M619,'附件一之1-開班數'!$A$7:$B$66,2,0)&amp;"、"&amp;VLOOKUP(N619,'附件一之1-開班數'!$A$7:$B$66,2,0)&amp;"、"&amp;VLOOKUP(O619,'附件一之1-開班數'!$A$7:$B$66,2,0),IF(COUNT(M619:Q619)=4,VLOOKUP(M619,'附件一之1-開班數'!$A$7:$B$66,2,0)&amp;"、"&amp;VLOOKUP(N619,'附件一之1-開班數'!$A$7:$B$66,2,0)&amp;"、"&amp;VLOOKUP(O619,'附件一之1-開班數'!$A$7:$B$66,2,0)&amp;"、"&amp;VLOOKUP(P619,'附件一之1-開班數'!$A$7:$B$66,2,0),IF(COUNT(M619:Q619)=5,VLOOKUP(M619,'附件一之1-開班數'!$A$7:$B$66,2,0)&amp;"、"&amp;VLOOKUP(N619,'附件一之1-開班數'!$A$7:$B$66,2,0)&amp;"、"&amp;VLOOKUP(O619,'附件一之1-開班數'!$A$7:$B$66,2,0)&amp;"、"&amp;VLOOKUP(P619,'附件一之1-開班數'!$A$7:$B$66,2,0)&amp;"、"&amp;VLOOKUP(Q619,'附件一之1-開班數'!$A$7:$B$66,2,0),IF(D619="","","學生無班級"))))))),"有班級不存在,或跳格輸入")</f>
        <v/>
      </c>
      <c r="S619" s="10">
        <f t="shared" si="65"/>
        <v>1</v>
      </c>
      <c r="T619" s="10">
        <f t="shared" si="66"/>
        <v>1</v>
      </c>
      <c r="U619" s="10">
        <f t="shared" si="67"/>
        <v>1</v>
      </c>
      <c r="V619" s="10">
        <f t="shared" si="68"/>
        <v>1</v>
      </c>
      <c r="W619" s="10">
        <f t="shared" si="69"/>
        <v>3</v>
      </c>
      <c r="X619" s="10">
        <f t="shared" si="70"/>
        <v>3</v>
      </c>
      <c r="Y619" s="10">
        <f>IF(M619="",0,IF(K619=1,VLOOKUP(M619,'附件一之1-開班數'!$A$7:$V$66,7,FALSE),0))</f>
        <v>0</v>
      </c>
      <c r="Z619" s="10">
        <f>IF(N619="",0,IF(K619=1,VLOOKUP(N619,'附件一之1-開班數'!$A$7:$V$66,7,FALSE),0))</f>
        <v>0</v>
      </c>
      <c r="AA619" s="10">
        <f>IF(O619="",0,IF(K619=1,VLOOKUP(O619,'附件一之1-開班數'!$A$7:$V$66,7,FALSE),0))</f>
        <v>0</v>
      </c>
      <c r="AB619" s="10">
        <f>IF(P619="",0,IF(K619=1,VLOOKUP(P619,'附件一之1-開班數'!$A$7:$V$66,7,FALSE),0))</f>
        <v>0</v>
      </c>
      <c r="AC619" s="10">
        <f>IF(Q619="",0,IF(K619=1,VLOOKUP(Q619,'附件一之1-開班數'!$A$7:$V$66,7,FALSE),0))</f>
        <v>0</v>
      </c>
    </row>
    <row r="620" spans="1:29" x14ac:dyDescent="0.3">
      <c r="A620" s="128" t="str">
        <f t="shared" si="64"/>
        <v/>
      </c>
      <c r="B620" s="14"/>
      <c r="C620" s="14"/>
      <c r="D620" s="14"/>
      <c r="E620" s="14"/>
      <c r="F620" s="166"/>
      <c r="G620" s="173"/>
      <c r="H620" s="14"/>
      <c r="I620" s="14"/>
      <c r="J620" s="14"/>
      <c r="K620" s="166"/>
      <c r="L620" s="175"/>
      <c r="M620" s="171"/>
      <c r="N620" s="92"/>
      <c r="O620" s="92"/>
      <c r="P620" s="92"/>
      <c r="Q620" s="172"/>
      <c r="R620" s="176" t="str">
        <f>IFERROR(IF(COUNTIF(M620:Q620,M620)+COUNTIF(M620:Q620,N620)+COUNTIF(M620:Q620,O620)+COUNTIF(M620:Q620,P620)+COUNTIF(M620:Q620,Q620)-COUNT(M620:Q620)&lt;&gt;0,"學生班級重複",IF(COUNT(M620:Q620)=1,VLOOKUP(M620,'附件一之1-開班數'!$A$7:$B$66,2,0),IF(COUNT(M620:Q620)=2,VLOOKUP(M620,'附件一之1-開班數'!$A$7:$B$66,2,0)&amp;"、"&amp;VLOOKUP(N620,'附件一之1-開班數'!$A$7:$B$66,2,0),IF(COUNT(M620:Q620)=3,VLOOKUP(M620,'附件一之1-開班數'!$A$7:$B$66,2,0)&amp;"、"&amp;VLOOKUP(N620,'附件一之1-開班數'!$A$7:$B$66,2,0)&amp;"、"&amp;VLOOKUP(O620,'附件一之1-開班數'!$A$7:$B$66,2,0),IF(COUNT(M620:Q620)=4,VLOOKUP(M620,'附件一之1-開班數'!$A$7:$B$66,2,0)&amp;"、"&amp;VLOOKUP(N620,'附件一之1-開班數'!$A$7:$B$66,2,0)&amp;"、"&amp;VLOOKUP(O620,'附件一之1-開班數'!$A$7:$B$66,2,0)&amp;"、"&amp;VLOOKUP(P620,'附件一之1-開班數'!$A$7:$B$66,2,0),IF(COUNT(M620:Q620)=5,VLOOKUP(M620,'附件一之1-開班數'!$A$7:$B$66,2,0)&amp;"、"&amp;VLOOKUP(N620,'附件一之1-開班數'!$A$7:$B$66,2,0)&amp;"、"&amp;VLOOKUP(O620,'附件一之1-開班數'!$A$7:$B$66,2,0)&amp;"、"&amp;VLOOKUP(P620,'附件一之1-開班數'!$A$7:$B$66,2,0)&amp;"、"&amp;VLOOKUP(Q620,'附件一之1-開班數'!$A$7:$B$66,2,0),IF(D620="","","學生無班級"))))))),"有班級不存在,或跳格輸入")</f>
        <v/>
      </c>
      <c r="S620" s="10">
        <f t="shared" si="65"/>
        <v>1</v>
      </c>
      <c r="T620" s="10">
        <f t="shared" si="66"/>
        <v>1</v>
      </c>
      <c r="U620" s="10">
        <f t="shared" si="67"/>
        <v>1</v>
      </c>
      <c r="V620" s="10">
        <f t="shared" si="68"/>
        <v>1</v>
      </c>
      <c r="W620" s="10">
        <f t="shared" si="69"/>
        <v>3</v>
      </c>
      <c r="X620" s="10">
        <f t="shared" si="70"/>
        <v>3</v>
      </c>
      <c r="Y620" s="10">
        <f>IF(M620="",0,IF(K620=1,VLOOKUP(M620,'附件一之1-開班數'!$A$7:$V$66,7,FALSE),0))</f>
        <v>0</v>
      </c>
      <c r="Z620" s="10">
        <f>IF(N620="",0,IF(K620=1,VLOOKUP(N620,'附件一之1-開班數'!$A$7:$V$66,7,FALSE),0))</f>
        <v>0</v>
      </c>
      <c r="AA620" s="10">
        <f>IF(O620="",0,IF(K620=1,VLOOKUP(O620,'附件一之1-開班數'!$A$7:$V$66,7,FALSE),0))</f>
        <v>0</v>
      </c>
      <c r="AB620" s="10">
        <f>IF(P620="",0,IF(K620=1,VLOOKUP(P620,'附件一之1-開班數'!$A$7:$V$66,7,FALSE),0))</f>
        <v>0</v>
      </c>
      <c r="AC620" s="10">
        <f>IF(Q620="",0,IF(K620=1,VLOOKUP(Q620,'附件一之1-開班數'!$A$7:$V$66,7,FALSE),0))</f>
        <v>0</v>
      </c>
    </row>
    <row r="621" spans="1:29" x14ac:dyDescent="0.3">
      <c r="A621" s="128" t="str">
        <f t="shared" si="64"/>
        <v/>
      </c>
      <c r="B621" s="14"/>
      <c r="C621" s="14"/>
      <c r="D621" s="14"/>
      <c r="E621" s="14"/>
      <c r="F621" s="166"/>
      <c r="G621" s="173"/>
      <c r="H621" s="14"/>
      <c r="I621" s="14"/>
      <c r="J621" s="14"/>
      <c r="K621" s="166"/>
      <c r="L621" s="175"/>
      <c r="M621" s="171"/>
      <c r="N621" s="92"/>
      <c r="O621" s="92"/>
      <c r="P621" s="92"/>
      <c r="Q621" s="172"/>
      <c r="R621" s="176" t="str">
        <f>IFERROR(IF(COUNTIF(M621:Q621,M621)+COUNTIF(M621:Q621,N621)+COUNTIF(M621:Q621,O621)+COUNTIF(M621:Q621,P621)+COUNTIF(M621:Q621,Q621)-COUNT(M621:Q621)&lt;&gt;0,"學生班級重複",IF(COUNT(M621:Q621)=1,VLOOKUP(M621,'附件一之1-開班數'!$A$7:$B$66,2,0),IF(COUNT(M621:Q621)=2,VLOOKUP(M621,'附件一之1-開班數'!$A$7:$B$66,2,0)&amp;"、"&amp;VLOOKUP(N621,'附件一之1-開班數'!$A$7:$B$66,2,0),IF(COUNT(M621:Q621)=3,VLOOKUP(M621,'附件一之1-開班數'!$A$7:$B$66,2,0)&amp;"、"&amp;VLOOKUP(N621,'附件一之1-開班數'!$A$7:$B$66,2,0)&amp;"、"&amp;VLOOKUP(O621,'附件一之1-開班數'!$A$7:$B$66,2,0),IF(COUNT(M621:Q621)=4,VLOOKUP(M621,'附件一之1-開班數'!$A$7:$B$66,2,0)&amp;"、"&amp;VLOOKUP(N621,'附件一之1-開班數'!$A$7:$B$66,2,0)&amp;"、"&amp;VLOOKUP(O621,'附件一之1-開班數'!$A$7:$B$66,2,0)&amp;"、"&amp;VLOOKUP(P621,'附件一之1-開班數'!$A$7:$B$66,2,0),IF(COUNT(M621:Q621)=5,VLOOKUP(M621,'附件一之1-開班數'!$A$7:$B$66,2,0)&amp;"、"&amp;VLOOKUP(N621,'附件一之1-開班數'!$A$7:$B$66,2,0)&amp;"、"&amp;VLOOKUP(O621,'附件一之1-開班數'!$A$7:$B$66,2,0)&amp;"、"&amp;VLOOKUP(P621,'附件一之1-開班數'!$A$7:$B$66,2,0)&amp;"、"&amp;VLOOKUP(Q621,'附件一之1-開班數'!$A$7:$B$66,2,0),IF(D621="","","學生無班級"))))))),"有班級不存在,或跳格輸入")</f>
        <v/>
      </c>
      <c r="S621" s="10">
        <f t="shared" si="65"/>
        <v>1</v>
      </c>
      <c r="T621" s="10">
        <f t="shared" si="66"/>
        <v>1</v>
      </c>
      <c r="U621" s="10">
        <f t="shared" si="67"/>
        <v>1</v>
      </c>
      <c r="V621" s="10">
        <f t="shared" si="68"/>
        <v>1</v>
      </c>
      <c r="W621" s="10">
        <f t="shared" si="69"/>
        <v>3</v>
      </c>
      <c r="X621" s="10">
        <f t="shared" si="70"/>
        <v>3</v>
      </c>
      <c r="Y621" s="10">
        <f>IF(M621="",0,IF(K621=1,VLOOKUP(M621,'附件一之1-開班數'!$A$7:$V$66,7,FALSE),0))</f>
        <v>0</v>
      </c>
      <c r="Z621" s="10">
        <f>IF(N621="",0,IF(K621=1,VLOOKUP(N621,'附件一之1-開班數'!$A$7:$V$66,7,FALSE),0))</f>
        <v>0</v>
      </c>
      <c r="AA621" s="10">
        <f>IF(O621="",0,IF(K621=1,VLOOKUP(O621,'附件一之1-開班數'!$A$7:$V$66,7,FALSE),0))</f>
        <v>0</v>
      </c>
      <c r="AB621" s="10">
        <f>IF(P621="",0,IF(K621=1,VLOOKUP(P621,'附件一之1-開班數'!$A$7:$V$66,7,FALSE),0))</f>
        <v>0</v>
      </c>
      <c r="AC621" s="10">
        <f>IF(Q621="",0,IF(K621=1,VLOOKUP(Q621,'附件一之1-開班數'!$A$7:$V$66,7,FALSE),0))</f>
        <v>0</v>
      </c>
    </row>
    <row r="622" spans="1:29" x14ac:dyDescent="0.3">
      <c r="A622" s="128" t="str">
        <f t="shared" si="64"/>
        <v/>
      </c>
      <c r="B622" s="14"/>
      <c r="C622" s="14"/>
      <c r="D622" s="14"/>
      <c r="E622" s="14"/>
      <c r="F622" s="166"/>
      <c r="G622" s="173"/>
      <c r="H622" s="14"/>
      <c r="I622" s="14"/>
      <c r="J622" s="14"/>
      <c r="K622" s="166"/>
      <c r="L622" s="175"/>
      <c r="M622" s="171"/>
      <c r="N622" s="92"/>
      <c r="O622" s="92"/>
      <c r="P622" s="92"/>
      <c r="Q622" s="172"/>
      <c r="R622" s="176" t="str">
        <f>IFERROR(IF(COUNTIF(M622:Q622,M622)+COUNTIF(M622:Q622,N622)+COUNTIF(M622:Q622,O622)+COUNTIF(M622:Q622,P622)+COUNTIF(M622:Q622,Q622)-COUNT(M622:Q622)&lt;&gt;0,"學生班級重複",IF(COUNT(M622:Q622)=1,VLOOKUP(M622,'附件一之1-開班數'!$A$7:$B$66,2,0),IF(COUNT(M622:Q622)=2,VLOOKUP(M622,'附件一之1-開班數'!$A$7:$B$66,2,0)&amp;"、"&amp;VLOOKUP(N622,'附件一之1-開班數'!$A$7:$B$66,2,0),IF(COUNT(M622:Q622)=3,VLOOKUP(M622,'附件一之1-開班數'!$A$7:$B$66,2,0)&amp;"、"&amp;VLOOKUP(N622,'附件一之1-開班數'!$A$7:$B$66,2,0)&amp;"、"&amp;VLOOKUP(O622,'附件一之1-開班數'!$A$7:$B$66,2,0),IF(COUNT(M622:Q622)=4,VLOOKUP(M622,'附件一之1-開班數'!$A$7:$B$66,2,0)&amp;"、"&amp;VLOOKUP(N622,'附件一之1-開班數'!$A$7:$B$66,2,0)&amp;"、"&amp;VLOOKUP(O622,'附件一之1-開班數'!$A$7:$B$66,2,0)&amp;"、"&amp;VLOOKUP(P622,'附件一之1-開班數'!$A$7:$B$66,2,0),IF(COUNT(M622:Q622)=5,VLOOKUP(M622,'附件一之1-開班數'!$A$7:$B$66,2,0)&amp;"、"&amp;VLOOKUP(N622,'附件一之1-開班數'!$A$7:$B$66,2,0)&amp;"、"&amp;VLOOKUP(O622,'附件一之1-開班數'!$A$7:$B$66,2,0)&amp;"、"&amp;VLOOKUP(P622,'附件一之1-開班數'!$A$7:$B$66,2,0)&amp;"、"&amp;VLOOKUP(Q622,'附件一之1-開班數'!$A$7:$B$66,2,0),IF(D622="","","學生無班級"))))))),"有班級不存在,或跳格輸入")</f>
        <v/>
      </c>
      <c r="S622" s="10">
        <f t="shared" si="65"/>
        <v>1</v>
      </c>
      <c r="T622" s="10">
        <f t="shared" si="66"/>
        <v>1</v>
      </c>
      <c r="U622" s="10">
        <f t="shared" si="67"/>
        <v>1</v>
      </c>
      <c r="V622" s="10">
        <f t="shared" si="68"/>
        <v>1</v>
      </c>
      <c r="W622" s="10">
        <f t="shared" si="69"/>
        <v>3</v>
      </c>
      <c r="X622" s="10">
        <f t="shared" si="70"/>
        <v>3</v>
      </c>
      <c r="Y622" s="10">
        <f>IF(M622="",0,IF(K622=1,VLOOKUP(M622,'附件一之1-開班數'!$A$7:$V$66,7,FALSE),0))</f>
        <v>0</v>
      </c>
      <c r="Z622" s="10">
        <f>IF(N622="",0,IF(K622=1,VLOOKUP(N622,'附件一之1-開班數'!$A$7:$V$66,7,FALSE),0))</f>
        <v>0</v>
      </c>
      <c r="AA622" s="10">
        <f>IF(O622="",0,IF(K622=1,VLOOKUP(O622,'附件一之1-開班數'!$A$7:$V$66,7,FALSE),0))</f>
        <v>0</v>
      </c>
      <c r="AB622" s="10">
        <f>IF(P622="",0,IF(K622=1,VLOOKUP(P622,'附件一之1-開班數'!$A$7:$V$66,7,FALSE),0))</f>
        <v>0</v>
      </c>
      <c r="AC622" s="10">
        <f>IF(Q622="",0,IF(K622=1,VLOOKUP(Q622,'附件一之1-開班數'!$A$7:$V$66,7,FALSE),0))</f>
        <v>0</v>
      </c>
    </row>
    <row r="623" spans="1:29" x14ac:dyDescent="0.3">
      <c r="A623" s="128" t="str">
        <f t="shared" si="64"/>
        <v/>
      </c>
      <c r="B623" s="14"/>
      <c r="C623" s="14"/>
      <c r="D623" s="14"/>
      <c r="E623" s="14"/>
      <c r="F623" s="166"/>
      <c r="G623" s="173"/>
      <c r="H623" s="14"/>
      <c r="I623" s="14"/>
      <c r="J623" s="14"/>
      <c r="K623" s="166"/>
      <c r="L623" s="175"/>
      <c r="M623" s="171"/>
      <c r="N623" s="92"/>
      <c r="O623" s="92"/>
      <c r="P623" s="92"/>
      <c r="Q623" s="172"/>
      <c r="R623" s="176" t="str">
        <f>IFERROR(IF(COUNTIF(M623:Q623,M623)+COUNTIF(M623:Q623,N623)+COUNTIF(M623:Q623,O623)+COUNTIF(M623:Q623,P623)+COUNTIF(M623:Q623,Q623)-COUNT(M623:Q623)&lt;&gt;0,"學生班級重複",IF(COUNT(M623:Q623)=1,VLOOKUP(M623,'附件一之1-開班數'!$A$7:$B$66,2,0),IF(COUNT(M623:Q623)=2,VLOOKUP(M623,'附件一之1-開班數'!$A$7:$B$66,2,0)&amp;"、"&amp;VLOOKUP(N623,'附件一之1-開班數'!$A$7:$B$66,2,0),IF(COUNT(M623:Q623)=3,VLOOKUP(M623,'附件一之1-開班數'!$A$7:$B$66,2,0)&amp;"、"&amp;VLOOKUP(N623,'附件一之1-開班數'!$A$7:$B$66,2,0)&amp;"、"&amp;VLOOKUP(O623,'附件一之1-開班數'!$A$7:$B$66,2,0),IF(COUNT(M623:Q623)=4,VLOOKUP(M623,'附件一之1-開班數'!$A$7:$B$66,2,0)&amp;"、"&amp;VLOOKUP(N623,'附件一之1-開班數'!$A$7:$B$66,2,0)&amp;"、"&amp;VLOOKUP(O623,'附件一之1-開班數'!$A$7:$B$66,2,0)&amp;"、"&amp;VLOOKUP(P623,'附件一之1-開班數'!$A$7:$B$66,2,0),IF(COUNT(M623:Q623)=5,VLOOKUP(M623,'附件一之1-開班數'!$A$7:$B$66,2,0)&amp;"、"&amp;VLOOKUP(N623,'附件一之1-開班數'!$A$7:$B$66,2,0)&amp;"、"&amp;VLOOKUP(O623,'附件一之1-開班數'!$A$7:$B$66,2,0)&amp;"、"&amp;VLOOKUP(P623,'附件一之1-開班數'!$A$7:$B$66,2,0)&amp;"、"&amp;VLOOKUP(Q623,'附件一之1-開班數'!$A$7:$B$66,2,0),IF(D623="","","學生無班級"))))))),"有班級不存在,或跳格輸入")</f>
        <v/>
      </c>
      <c r="S623" s="10">
        <f t="shared" si="65"/>
        <v>1</v>
      </c>
      <c r="T623" s="10">
        <f t="shared" si="66"/>
        <v>1</v>
      </c>
      <c r="U623" s="10">
        <f t="shared" si="67"/>
        <v>1</v>
      </c>
      <c r="V623" s="10">
        <f t="shared" si="68"/>
        <v>1</v>
      </c>
      <c r="W623" s="10">
        <f t="shared" si="69"/>
        <v>3</v>
      </c>
      <c r="X623" s="10">
        <f t="shared" si="70"/>
        <v>3</v>
      </c>
      <c r="Y623" s="10">
        <f>IF(M623="",0,IF(K623=1,VLOOKUP(M623,'附件一之1-開班數'!$A$7:$V$66,7,FALSE),0))</f>
        <v>0</v>
      </c>
      <c r="Z623" s="10">
        <f>IF(N623="",0,IF(K623=1,VLOOKUP(N623,'附件一之1-開班數'!$A$7:$V$66,7,FALSE),0))</f>
        <v>0</v>
      </c>
      <c r="AA623" s="10">
        <f>IF(O623="",0,IF(K623=1,VLOOKUP(O623,'附件一之1-開班數'!$A$7:$V$66,7,FALSE),0))</f>
        <v>0</v>
      </c>
      <c r="AB623" s="10">
        <f>IF(P623="",0,IF(K623=1,VLOOKUP(P623,'附件一之1-開班數'!$A$7:$V$66,7,FALSE),0))</f>
        <v>0</v>
      </c>
      <c r="AC623" s="10">
        <f>IF(Q623="",0,IF(K623=1,VLOOKUP(Q623,'附件一之1-開班數'!$A$7:$V$66,7,FALSE),0))</f>
        <v>0</v>
      </c>
    </row>
    <row r="624" spans="1:29" x14ac:dyDescent="0.3">
      <c r="A624" s="128" t="str">
        <f t="shared" si="64"/>
        <v/>
      </c>
      <c r="B624" s="14"/>
      <c r="C624" s="14"/>
      <c r="D624" s="14"/>
      <c r="E624" s="14"/>
      <c r="F624" s="166"/>
      <c r="G624" s="173"/>
      <c r="H624" s="14"/>
      <c r="I624" s="14"/>
      <c r="J624" s="14"/>
      <c r="K624" s="166"/>
      <c r="L624" s="175"/>
      <c r="M624" s="171"/>
      <c r="N624" s="92"/>
      <c r="O624" s="92"/>
      <c r="P624" s="92"/>
      <c r="Q624" s="172"/>
      <c r="R624" s="176" t="str">
        <f>IFERROR(IF(COUNTIF(M624:Q624,M624)+COUNTIF(M624:Q624,N624)+COUNTIF(M624:Q624,O624)+COUNTIF(M624:Q624,P624)+COUNTIF(M624:Q624,Q624)-COUNT(M624:Q624)&lt;&gt;0,"學生班級重複",IF(COUNT(M624:Q624)=1,VLOOKUP(M624,'附件一之1-開班數'!$A$7:$B$66,2,0),IF(COUNT(M624:Q624)=2,VLOOKUP(M624,'附件一之1-開班數'!$A$7:$B$66,2,0)&amp;"、"&amp;VLOOKUP(N624,'附件一之1-開班數'!$A$7:$B$66,2,0),IF(COUNT(M624:Q624)=3,VLOOKUP(M624,'附件一之1-開班數'!$A$7:$B$66,2,0)&amp;"、"&amp;VLOOKUP(N624,'附件一之1-開班數'!$A$7:$B$66,2,0)&amp;"、"&amp;VLOOKUP(O624,'附件一之1-開班數'!$A$7:$B$66,2,0),IF(COUNT(M624:Q624)=4,VLOOKUP(M624,'附件一之1-開班數'!$A$7:$B$66,2,0)&amp;"、"&amp;VLOOKUP(N624,'附件一之1-開班數'!$A$7:$B$66,2,0)&amp;"、"&amp;VLOOKUP(O624,'附件一之1-開班數'!$A$7:$B$66,2,0)&amp;"、"&amp;VLOOKUP(P624,'附件一之1-開班數'!$A$7:$B$66,2,0),IF(COUNT(M624:Q624)=5,VLOOKUP(M624,'附件一之1-開班數'!$A$7:$B$66,2,0)&amp;"、"&amp;VLOOKUP(N624,'附件一之1-開班數'!$A$7:$B$66,2,0)&amp;"、"&amp;VLOOKUP(O624,'附件一之1-開班數'!$A$7:$B$66,2,0)&amp;"、"&amp;VLOOKUP(P624,'附件一之1-開班數'!$A$7:$B$66,2,0)&amp;"、"&amp;VLOOKUP(Q624,'附件一之1-開班數'!$A$7:$B$66,2,0),IF(D624="","","學生無班級"))))))),"有班級不存在,或跳格輸入")</f>
        <v/>
      </c>
      <c r="S624" s="10">
        <f t="shared" si="65"/>
        <v>1</v>
      </c>
      <c r="T624" s="10">
        <f t="shared" si="66"/>
        <v>1</v>
      </c>
      <c r="U624" s="10">
        <f t="shared" si="67"/>
        <v>1</v>
      </c>
      <c r="V624" s="10">
        <f t="shared" si="68"/>
        <v>1</v>
      </c>
      <c r="W624" s="10">
        <f t="shared" si="69"/>
        <v>3</v>
      </c>
      <c r="X624" s="10">
        <f t="shared" si="70"/>
        <v>3</v>
      </c>
      <c r="Y624" s="10">
        <f>IF(M624="",0,IF(K624=1,VLOOKUP(M624,'附件一之1-開班數'!$A$7:$V$66,7,FALSE),0))</f>
        <v>0</v>
      </c>
      <c r="Z624" s="10">
        <f>IF(N624="",0,IF(K624=1,VLOOKUP(N624,'附件一之1-開班數'!$A$7:$V$66,7,FALSE),0))</f>
        <v>0</v>
      </c>
      <c r="AA624" s="10">
        <f>IF(O624="",0,IF(K624=1,VLOOKUP(O624,'附件一之1-開班數'!$A$7:$V$66,7,FALSE),0))</f>
        <v>0</v>
      </c>
      <c r="AB624" s="10">
        <f>IF(P624="",0,IF(K624=1,VLOOKUP(P624,'附件一之1-開班數'!$A$7:$V$66,7,FALSE),0))</f>
        <v>0</v>
      </c>
      <c r="AC624" s="10">
        <f>IF(Q624="",0,IF(K624=1,VLOOKUP(Q624,'附件一之1-開班數'!$A$7:$V$66,7,FALSE),0))</f>
        <v>0</v>
      </c>
    </row>
    <row r="625" spans="1:29" x14ac:dyDescent="0.3">
      <c r="A625" s="128" t="str">
        <f t="shared" si="64"/>
        <v/>
      </c>
      <c r="B625" s="14"/>
      <c r="C625" s="14"/>
      <c r="D625" s="14"/>
      <c r="E625" s="14"/>
      <c r="F625" s="166"/>
      <c r="G625" s="173"/>
      <c r="H625" s="14"/>
      <c r="I625" s="14"/>
      <c r="J625" s="14"/>
      <c r="K625" s="166"/>
      <c r="L625" s="175"/>
      <c r="M625" s="171"/>
      <c r="N625" s="92"/>
      <c r="O625" s="92"/>
      <c r="P625" s="92"/>
      <c r="Q625" s="172"/>
      <c r="R625" s="176" t="str">
        <f>IFERROR(IF(COUNTIF(M625:Q625,M625)+COUNTIF(M625:Q625,N625)+COUNTIF(M625:Q625,O625)+COUNTIF(M625:Q625,P625)+COUNTIF(M625:Q625,Q625)-COUNT(M625:Q625)&lt;&gt;0,"學生班級重複",IF(COUNT(M625:Q625)=1,VLOOKUP(M625,'附件一之1-開班數'!$A$7:$B$66,2,0),IF(COUNT(M625:Q625)=2,VLOOKUP(M625,'附件一之1-開班數'!$A$7:$B$66,2,0)&amp;"、"&amp;VLOOKUP(N625,'附件一之1-開班數'!$A$7:$B$66,2,0),IF(COUNT(M625:Q625)=3,VLOOKUP(M625,'附件一之1-開班數'!$A$7:$B$66,2,0)&amp;"、"&amp;VLOOKUP(N625,'附件一之1-開班數'!$A$7:$B$66,2,0)&amp;"、"&amp;VLOOKUP(O625,'附件一之1-開班數'!$A$7:$B$66,2,0),IF(COUNT(M625:Q625)=4,VLOOKUP(M625,'附件一之1-開班數'!$A$7:$B$66,2,0)&amp;"、"&amp;VLOOKUP(N625,'附件一之1-開班數'!$A$7:$B$66,2,0)&amp;"、"&amp;VLOOKUP(O625,'附件一之1-開班數'!$A$7:$B$66,2,0)&amp;"、"&amp;VLOOKUP(P625,'附件一之1-開班數'!$A$7:$B$66,2,0),IF(COUNT(M625:Q625)=5,VLOOKUP(M625,'附件一之1-開班數'!$A$7:$B$66,2,0)&amp;"、"&amp;VLOOKUP(N625,'附件一之1-開班數'!$A$7:$B$66,2,0)&amp;"、"&amp;VLOOKUP(O625,'附件一之1-開班數'!$A$7:$B$66,2,0)&amp;"、"&amp;VLOOKUP(P625,'附件一之1-開班數'!$A$7:$B$66,2,0)&amp;"、"&amp;VLOOKUP(Q625,'附件一之1-開班數'!$A$7:$B$66,2,0),IF(D625="","","學生無班級"))))))),"有班級不存在,或跳格輸入")</f>
        <v/>
      </c>
      <c r="S625" s="10">
        <f t="shared" si="65"/>
        <v>1</v>
      </c>
      <c r="T625" s="10">
        <f t="shared" si="66"/>
        <v>1</v>
      </c>
      <c r="U625" s="10">
        <f t="shared" si="67"/>
        <v>1</v>
      </c>
      <c r="V625" s="10">
        <f t="shared" si="68"/>
        <v>1</v>
      </c>
      <c r="W625" s="10">
        <f t="shared" si="69"/>
        <v>3</v>
      </c>
      <c r="X625" s="10">
        <f t="shared" si="70"/>
        <v>3</v>
      </c>
      <c r="Y625" s="10">
        <f>IF(M625="",0,IF(K625=1,VLOOKUP(M625,'附件一之1-開班數'!$A$7:$V$66,7,FALSE),0))</f>
        <v>0</v>
      </c>
      <c r="Z625" s="10">
        <f>IF(N625="",0,IF(K625=1,VLOOKUP(N625,'附件一之1-開班數'!$A$7:$V$66,7,FALSE),0))</f>
        <v>0</v>
      </c>
      <c r="AA625" s="10">
        <f>IF(O625="",0,IF(K625=1,VLOOKUP(O625,'附件一之1-開班數'!$A$7:$V$66,7,FALSE),0))</f>
        <v>0</v>
      </c>
      <c r="AB625" s="10">
        <f>IF(P625="",0,IF(K625=1,VLOOKUP(P625,'附件一之1-開班數'!$A$7:$V$66,7,FALSE),0))</f>
        <v>0</v>
      </c>
      <c r="AC625" s="10">
        <f>IF(Q625="",0,IF(K625=1,VLOOKUP(Q625,'附件一之1-開班數'!$A$7:$V$66,7,FALSE),0))</f>
        <v>0</v>
      </c>
    </row>
    <row r="626" spans="1:29" x14ac:dyDescent="0.3">
      <c r="A626" s="128" t="str">
        <f t="shared" si="64"/>
        <v/>
      </c>
      <c r="B626" s="14"/>
      <c r="C626" s="14"/>
      <c r="D626" s="14"/>
      <c r="E626" s="14"/>
      <c r="F626" s="166"/>
      <c r="G626" s="173"/>
      <c r="H626" s="14"/>
      <c r="I626" s="14"/>
      <c r="J626" s="14"/>
      <c r="K626" s="166"/>
      <c r="L626" s="175"/>
      <c r="M626" s="171"/>
      <c r="N626" s="92"/>
      <c r="O626" s="92"/>
      <c r="P626" s="92"/>
      <c r="Q626" s="172"/>
      <c r="R626" s="176" t="str">
        <f>IFERROR(IF(COUNTIF(M626:Q626,M626)+COUNTIF(M626:Q626,N626)+COUNTIF(M626:Q626,O626)+COUNTIF(M626:Q626,P626)+COUNTIF(M626:Q626,Q626)-COUNT(M626:Q626)&lt;&gt;0,"學生班級重複",IF(COUNT(M626:Q626)=1,VLOOKUP(M626,'附件一之1-開班數'!$A$7:$B$66,2,0),IF(COUNT(M626:Q626)=2,VLOOKUP(M626,'附件一之1-開班數'!$A$7:$B$66,2,0)&amp;"、"&amp;VLOOKUP(N626,'附件一之1-開班數'!$A$7:$B$66,2,0),IF(COUNT(M626:Q626)=3,VLOOKUP(M626,'附件一之1-開班數'!$A$7:$B$66,2,0)&amp;"、"&amp;VLOOKUP(N626,'附件一之1-開班數'!$A$7:$B$66,2,0)&amp;"、"&amp;VLOOKUP(O626,'附件一之1-開班數'!$A$7:$B$66,2,0),IF(COUNT(M626:Q626)=4,VLOOKUP(M626,'附件一之1-開班數'!$A$7:$B$66,2,0)&amp;"、"&amp;VLOOKUP(N626,'附件一之1-開班數'!$A$7:$B$66,2,0)&amp;"、"&amp;VLOOKUP(O626,'附件一之1-開班數'!$A$7:$B$66,2,0)&amp;"、"&amp;VLOOKUP(P626,'附件一之1-開班數'!$A$7:$B$66,2,0),IF(COUNT(M626:Q626)=5,VLOOKUP(M626,'附件一之1-開班數'!$A$7:$B$66,2,0)&amp;"、"&amp;VLOOKUP(N626,'附件一之1-開班數'!$A$7:$B$66,2,0)&amp;"、"&amp;VLOOKUP(O626,'附件一之1-開班數'!$A$7:$B$66,2,0)&amp;"、"&amp;VLOOKUP(P626,'附件一之1-開班數'!$A$7:$B$66,2,0)&amp;"、"&amp;VLOOKUP(Q626,'附件一之1-開班數'!$A$7:$B$66,2,0),IF(D626="","","學生無班級"))))))),"有班級不存在,或跳格輸入")</f>
        <v/>
      </c>
      <c r="S626" s="10">
        <f t="shared" si="65"/>
        <v>1</v>
      </c>
      <c r="T626" s="10">
        <f t="shared" si="66"/>
        <v>1</v>
      </c>
      <c r="U626" s="10">
        <f t="shared" si="67"/>
        <v>1</v>
      </c>
      <c r="V626" s="10">
        <f t="shared" si="68"/>
        <v>1</v>
      </c>
      <c r="W626" s="10">
        <f t="shared" si="69"/>
        <v>3</v>
      </c>
      <c r="X626" s="10">
        <f t="shared" si="70"/>
        <v>3</v>
      </c>
      <c r="Y626" s="10">
        <f>IF(M626="",0,IF(K626=1,VLOOKUP(M626,'附件一之1-開班數'!$A$7:$V$66,7,FALSE),0))</f>
        <v>0</v>
      </c>
      <c r="Z626" s="10">
        <f>IF(N626="",0,IF(K626=1,VLOOKUP(N626,'附件一之1-開班數'!$A$7:$V$66,7,FALSE),0))</f>
        <v>0</v>
      </c>
      <c r="AA626" s="10">
        <f>IF(O626="",0,IF(K626=1,VLOOKUP(O626,'附件一之1-開班數'!$A$7:$V$66,7,FALSE),0))</f>
        <v>0</v>
      </c>
      <c r="AB626" s="10">
        <f>IF(P626="",0,IF(K626=1,VLOOKUP(P626,'附件一之1-開班數'!$A$7:$V$66,7,FALSE),0))</f>
        <v>0</v>
      </c>
      <c r="AC626" s="10">
        <f>IF(Q626="",0,IF(K626=1,VLOOKUP(Q626,'附件一之1-開班數'!$A$7:$V$66,7,FALSE),0))</f>
        <v>0</v>
      </c>
    </row>
    <row r="627" spans="1:29" x14ac:dyDescent="0.3">
      <c r="A627" s="128" t="str">
        <f t="shared" si="64"/>
        <v/>
      </c>
      <c r="B627" s="14"/>
      <c r="C627" s="14"/>
      <c r="D627" s="14"/>
      <c r="E627" s="14"/>
      <c r="F627" s="166"/>
      <c r="G627" s="173"/>
      <c r="H627" s="14"/>
      <c r="I627" s="14"/>
      <c r="J627" s="14"/>
      <c r="K627" s="166"/>
      <c r="L627" s="175"/>
      <c r="M627" s="171"/>
      <c r="N627" s="92"/>
      <c r="O627" s="92"/>
      <c r="P627" s="92"/>
      <c r="Q627" s="172"/>
      <c r="R627" s="176" t="str">
        <f>IFERROR(IF(COUNTIF(M627:Q627,M627)+COUNTIF(M627:Q627,N627)+COUNTIF(M627:Q627,O627)+COUNTIF(M627:Q627,P627)+COUNTIF(M627:Q627,Q627)-COUNT(M627:Q627)&lt;&gt;0,"學生班級重複",IF(COUNT(M627:Q627)=1,VLOOKUP(M627,'附件一之1-開班數'!$A$7:$B$66,2,0),IF(COUNT(M627:Q627)=2,VLOOKUP(M627,'附件一之1-開班數'!$A$7:$B$66,2,0)&amp;"、"&amp;VLOOKUP(N627,'附件一之1-開班數'!$A$7:$B$66,2,0),IF(COUNT(M627:Q627)=3,VLOOKUP(M627,'附件一之1-開班數'!$A$7:$B$66,2,0)&amp;"、"&amp;VLOOKUP(N627,'附件一之1-開班數'!$A$7:$B$66,2,0)&amp;"、"&amp;VLOOKUP(O627,'附件一之1-開班數'!$A$7:$B$66,2,0),IF(COUNT(M627:Q627)=4,VLOOKUP(M627,'附件一之1-開班數'!$A$7:$B$66,2,0)&amp;"、"&amp;VLOOKUP(N627,'附件一之1-開班數'!$A$7:$B$66,2,0)&amp;"、"&amp;VLOOKUP(O627,'附件一之1-開班數'!$A$7:$B$66,2,0)&amp;"、"&amp;VLOOKUP(P627,'附件一之1-開班數'!$A$7:$B$66,2,0),IF(COUNT(M627:Q627)=5,VLOOKUP(M627,'附件一之1-開班數'!$A$7:$B$66,2,0)&amp;"、"&amp;VLOOKUP(N627,'附件一之1-開班數'!$A$7:$B$66,2,0)&amp;"、"&amp;VLOOKUP(O627,'附件一之1-開班數'!$A$7:$B$66,2,0)&amp;"、"&amp;VLOOKUP(P627,'附件一之1-開班數'!$A$7:$B$66,2,0)&amp;"、"&amp;VLOOKUP(Q627,'附件一之1-開班數'!$A$7:$B$66,2,0),IF(D627="","","學生無班級"))))))),"有班級不存在,或跳格輸入")</f>
        <v/>
      </c>
      <c r="S627" s="10">
        <f t="shared" si="65"/>
        <v>1</v>
      </c>
      <c r="T627" s="10">
        <f t="shared" si="66"/>
        <v>1</v>
      </c>
      <c r="U627" s="10">
        <f t="shared" si="67"/>
        <v>1</v>
      </c>
      <c r="V627" s="10">
        <f t="shared" si="68"/>
        <v>1</v>
      </c>
      <c r="W627" s="10">
        <f t="shared" si="69"/>
        <v>3</v>
      </c>
      <c r="X627" s="10">
        <f t="shared" si="70"/>
        <v>3</v>
      </c>
      <c r="Y627" s="10">
        <f>IF(M627="",0,IF(K627=1,VLOOKUP(M627,'附件一之1-開班數'!$A$7:$V$66,7,FALSE),0))</f>
        <v>0</v>
      </c>
      <c r="Z627" s="10">
        <f>IF(N627="",0,IF(K627=1,VLOOKUP(N627,'附件一之1-開班數'!$A$7:$V$66,7,FALSE),0))</f>
        <v>0</v>
      </c>
      <c r="AA627" s="10">
        <f>IF(O627="",0,IF(K627=1,VLOOKUP(O627,'附件一之1-開班數'!$A$7:$V$66,7,FALSE),0))</f>
        <v>0</v>
      </c>
      <c r="AB627" s="10">
        <f>IF(P627="",0,IF(K627=1,VLOOKUP(P627,'附件一之1-開班數'!$A$7:$V$66,7,FALSE),0))</f>
        <v>0</v>
      </c>
      <c r="AC627" s="10">
        <f>IF(Q627="",0,IF(K627=1,VLOOKUP(Q627,'附件一之1-開班數'!$A$7:$V$66,7,FALSE),0))</f>
        <v>0</v>
      </c>
    </row>
    <row r="628" spans="1:29" x14ac:dyDescent="0.3">
      <c r="A628" s="128" t="str">
        <f t="shared" si="64"/>
        <v/>
      </c>
      <c r="B628" s="14"/>
      <c r="C628" s="14"/>
      <c r="D628" s="14"/>
      <c r="E628" s="14"/>
      <c r="F628" s="166"/>
      <c r="G628" s="173"/>
      <c r="H628" s="14"/>
      <c r="I628" s="14"/>
      <c r="J628" s="14"/>
      <c r="K628" s="166"/>
      <c r="L628" s="175"/>
      <c r="M628" s="171"/>
      <c r="N628" s="92"/>
      <c r="O628" s="92"/>
      <c r="P628" s="92"/>
      <c r="Q628" s="172"/>
      <c r="R628" s="176" t="str">
        <f>IFERROR(IF(COUNTIF(M628:Q628,M628)+COUNTIF(M628:Q628,N628)+COUNTIF(M628:Q628,O628)+COUNTIF(M628:Q628,P628)+COUNTIF(M628:Q628,Q628)-COUNT(M628:Q628)&lt;&gt;0,"學生班級重複",IF(COUNT(M628:Q628)=1,VLOOKUP(M628,'附件一之1-開班數'!$A$7:$B$66,2,0),IF(COUNT(M628:Q628)=2,VLOOKUP(M628,'附件一之1-開班數'!$A$7:$B$66,2,0)&amp;"、"&amp;VLOOKUP(N628,'附件一之1-開班數'!$A$7:$B$66,2,0),IF(COUNT(M628:Q628)=3,VLOOKUP(M628,'附件一之1-開班數'!$A$7:$B$66,2,0)&amp;"、"&amp;VLOOKUP(N628,'附件一之1-開班數'!$A$7:$B$66,2,0)&amp;"、"&amp;VLOOKUP(O628,'附件一之1-開班數'!$A$7:$B$66,2,0),IF(COUNT(M628:Q628)=4,VLOOKUP(M628,'附件一之1-開班數'!$A$7:$B$66,2,0)&amp;"、"&amp;VLOOKUP(N628,'附件一之1-開班數'!$A$7:$B$66,2,0)&amp;"、"&amp;VLOOKUP(O628,'附件一之1-開班數'!$A$7:$B$66,2,0)&amp;"、"&amp;VLOOKUP(P628,'附件一之1-開班數'!$A$7:$B$66,2,0),IF(COUNT(M628:Q628)=5,VLOOKUP(M628,'附件一之1-開班數'!$A$7:$B$66,2,0)&amp;"、"&amp;VLOOKUP(N628,'附件一之1-開班數'!$A$7:$B$66,2,0)&amp;"、"&amp;VLOOKUP(O628,'附件一之1-開班數'!$A$7:$B$66,2,0)&amp;"、"&amp;VLOOKUP(P628,'附件一之1-開班數'!$A$7:$B$66,2,0)&amp;"、"&amp;VLOOKUP(Q628,'附件一之1-開班數'!$A$7:$B$66,2,0),IF(D628="","","學生無班級"))))))),"有班級不存在,或跳格輸入")</f>
        <v/>
      </c>
      <c r="S628" s="10">
        <f t="shared" si="65"/>
        <v>1</v>
      </c>
      <c r="T628" s="10">
        <f t="shared" si="66"/>
        <v>1</v>
      </c>
      <c r="U628" s="10">
        <f t="shared" si="67"/>
        <v>1</v>
      </c>
      <c r="V628" s="10">
        <f t="shared" si="68"/>
        <v>1</v>
      </c>
      <c r="W628" s="10">
        <f t="shared" si="69"/>
        <v>3</v>
      </c>
      <c r="X628" s="10">
        <f t="shared" si="70"/>
        <v>3</v>
      </c>
      <c r="Y628" s="10">
        <f>IF(M628="",0,IF(K628=1,VLOOKUP(M628,'附件一之1-開班數'!$A$7:$V$66,7,FALSE),0))</f>
        <v>0</v>
      </c>
      <c r="Z628" s="10">
        <f>IF(N628="",0,IF(K628=1,VLOOKUP(N628,'附件一之1-開班數'!$A$7:$V$66,7,FALSE),0))</f>
        <v>0</v>
      </c>
      <c r="AA628" s="10">
        <f>IF(O628="",0,IF(K628=1,VLOOKUP(O628,'附件一之1-開班數'!$A$7:$V$66,7,FALSE),0))</f>
        <v>0</v>
      </c>
      <c r="AB628" s="10">
        <f>IF(P628="",0,IF(K628=1,VLOOKUP(P628,'附件一之1-開班數'!$A$7:$V$66,7,FALSE),0))</f>
        <v>0</v>
      </c>
      <c r="AC628" s="10">
        <f>IF(Q628="",0,IF(K628=1,VLOOKUP(Q628,'附件一之1-開班數'!$A$7:$V$66,7,FALSE),0))</f>
        <v>0</v>
      </c>
    </row>
    <row r="629" spans="1:29" x14ac:dyDescent="0.3">
      <c r="A629" s="128" t="str">
        <f t="shared" si="64"/>
        <v/>
      </c>
      <c r="B629" s="14"/>
      <c r="C629" s="14"/>
      <c r="D629" s="14"/>
      <c r="E629" s="14"/>
      <c r="F629" s="166"/>
      <c r="G629" s="173"/>
      <c r="H629" s="14"/>
      <c r="I629" s="14"/>
      <c r="J629" s="14"/>
      <c r="K629" s="166"/>
      <c r="L629" s="175"/>
      <c r="M629" s="171"/>
      <c r="N629" s="92"/>
      <c r="O629" s="92"/>
      <c r="P629" s="92"/>
      <c r="Q629" s="172"/>
      <c r="R629" s="176" t="str">
        <f>IFERROR(IF(COUNTIF(M629:Q629,M629)+COUNTIF(M629:Q629,N629)+COUNTIF(M629:Q629,O629)+COUNTIF(M629:Q629,P629)+COUNTIF(M629:Q629,Q629)-COUNT(M629:Q629)&lt;&gt;0,"學生班級重複",IF(COUNT(M629:Q629)=1,VLOOKUP(M629,'附件一之1-開班數'!$A$7:$B$66,2,0),IF(COUNT(M629:Q629)=2,VLOOKUP(M629,'附件一之1-開班數'!$A$7:$B$66,2,0)&amp;"、"&amp;VLOOKUP(N629,'附件一之1-開班數'!$A$7:$B$66,2,0),IF(COUNT(M629:Q629)=3,VLOOKUP(M629,'附件一之1-開班數'!$A$7:$B$66,2,0)&amp;"、"&amp;VLOOKUP(N629,'附件一之1-開班數'!$A$7:$B$66,2,0)&amp;"、"&amp;VLOOKUP(O629,'附件一之1-開班數'!$A$7:$B$66,2,0),IF(COUNT(M629:Q629)=4,VLOOKUP(M629,'附件一之1-開班數'!$A$7:$B$66,2,0)&amp;"、"&amp;VLOOKUP(N629,'附件一之1-開班數'!$A$7:$B$66,2,0)&amp;"、"&amp;VLOOKUP(O629,'附件一之1-開班數'!$A$7:$B$66,2,0)&amp;"、"&amp;VLOOKUP(P629,'附件一之1-開班數'!$A$7:$B$66,2,0),IF(COUNT(M629:Q629)=5,VLOOKUP(M629,'附件一之1-開班數'!$A$7:$B$66,2,0)&amp;"、"&amp;VLOOKUP(N629,'附件一之1-開班數'!$A$7:$B$66,2,0)&amp;"、"&amp;VLOOKUP(O629,'附件一之1-開班數'!$A$7:$B$66,2,0)&amp;"、"&amp;VLOOKUP(P629,'附件一之1-開班數'!$A$7:$B$66,2,0)&amp;"、"&amp;VLOOKUP(Q629,'附件一之1-開班數'!$A$7:$B$66,2,0),IF(D629="","","學生無班級"))))))),"有班級不存在,或跳格輸入")</f>
        <v/>
      </c>
      <c r="S629" s="10">
        <f t="shared" si="65"/>
        <v>1</v>
      </c>
      <c r="T629" s="10">
        <f t="shared" si="66"/>
        <v>1</v>
      </c>
      <c r="U629" s="10">
        <f t="shared" si="67"/>
        <v>1</v>
      </c>
      <c r="V629" s="10">
        <f t="shared" si="68"/>
        <v>1</v>
      </c>
      <c r="W629" s="10">
        <f t="shared" si="69"/>
        <v>3</v>
      </c>
      <c r="X629" s="10">
        <f t="shared" si="70"/>
        <v>3</v>
      </c>
      <c r="Y629" s="10">
        <f>IF(M629="",0,IF(K629=1,VLOOKUP(M629,'附件一之1-開班數'!$A$7:$V$66,7,FALSE),0))</f>
        <v>0</v>
      </c>
      <c r="Z629" s="10">
        <f>IF(N629="",0,IF(K629=1,VLOOKUP(N629,'附件一之1-開班數'!$A$7:$V$66,7,FALSE),0))</f>
        <v>0</v>
      </c>
      <c r="AA629" s="10">
        <f>IF(O629="",0,IF(K629=1,VLOOKUP(O629,'附件一之1-開班數'!$A$7:$V$66,7,FALSE),0))</f>
        <v>0</v>
      </c>
      <c r="AB629" s="10">
        <f>IF(P629="",0,IF(K629=1,VLOOKUP(P629,'附件一之1-開班數'!$A$7:$V$66,7,FALSE),0))</f>
        <v>0</v>
      </c>
      <c r="AC629" s="10">
        <f>IF(Q629="",0,IF(K629=1,VLOOKUP(Q629,'附件一之1-開班數'!$A$7:$V$66,7,FALSE),0))</f>
        <v>0</v>
      </c>
    </row>
    <row r="630" spans="1:29" x14ac:dyDescent="0.3">
      <c r="A630" s="128" t="str">
        <f t="shared" si="64"/>
        <v/>
      </c>
      <c r="B630" s="14"/>
      <c r="C630" s="14"/>
      <c r="D630" s="14"/>
      <c r="E630" s="14"/>
      <c r="F630" s="166"/>
      <c r="G630" s="173"/>
      <c r="H630" s="14"/>
      <c r="I630" s="14"/>
      <c r="J630" s="14"/>
      <c r="K630" s="166"/>
      <c r="L630" s="175"/>
      <c r="M630" s="171"/>
      <c r="N630" s="92"/>
      <c r="O630" s="92"/>
      <c r="P630" s="92"/>
      <c r="Q630" s="172"/>
      <c r="R630" s="176" t="str">
        <f>IFERROR(IF(COUNTIF(M630:Q630,M630)+COUNTIF(M630:Q630,N630)+COUNTIF(M630:Q630,O630)+COUNTIF(M630:Q630,P630)+COUNTIF(M630:Q630,Q630)-COUNT(M630:Q630)&lt;&gt;0,"學生班級重複",IF(COUNT(M630:Q630)=1,VLOOKUP(M630,'附件一之1-開班數'!$A$7:$B$66,2,0),IF(COUNT(M630:Q630)=2,VLOOKUP(M630,'附件一之1-開班數'!$A$7:$B$66,2,0)&amp;"、"&amp;VLOOKUP(N630,'附件一之1-開班數'!$A$7:$B$66,2,0),IF(COUNT(M630:Q630)=3,VLOOKUP(M630,'附件一之1-開班數'!$A$7:$B$66,2,0)&amp;"、"&amp;VLOOKUP(N630,'附件一之1-開班數'!$A$7:$B$66,2,0)&amp;"、"&amp;VLOOKUP(O630,'附件一之1-開班數'!$A$7:$B$66,2,0),IF(COUNT(M630:Q630)=4,VLOOKUP(M630,'附件一之1-開班數'!$A$7:$B$66,2,0)&amp;"、"&amp;VLOOKUP(N630,'附件一之1-開班數'!$A$7:$B$66,2,0)&amp;"、"&amp;VLOOKUP(O630,'附件一之1-開班數'!$A$7:$B$66,2,0)&amp;"、"&amp;VLOOKUP(P630,'附件一之1-開班數'!$A$7:$B$66,2,0),IF(COUNT(M630:Q630)=5,VLOOKUP(M630,'附件一之1-開班數'!$A$7:$B$66,2,0)&amp;"、"&amp;VLOOKUP(N630,'附件一之1-開班數'!$A$7:$B$66,2,0)&amp;"、"&amp;VLOOKUP(O630,'附件一之1-開班數'!$A$7:$B$66,2,0)&amp;"、"&amp;VLOOKUP(P630,'附件一之1-開班數'!$A$7:$B$66,2,0)&amp;"、"&amp;VLOOKUP(Q630,'附件一之1-開班數'!$A$7:$B$66,2,0),IF(D630="","","學生無班級"))))))),"有班級不存在,或跳格輸入")</f>
        <v/>
      </c>
      <c r="S630" s="10">
        <f t="shared" si="65"/>
        <v>1</v>
      </c>
      <c r="T630" s="10">
        <f t="shared" si="66"/>
        <v>1</v>
      </c>
      <c r="U630" s="10">
        <f t="shared" si="67"/>
        <v>1</v>
      </c>
      <c r="V630" s="10">
        <f t="shared" si="68"/>
        <v>1</v>
      </c>
      <c r="W630" s="10">
        <f t="shared" si="69"/>
        <v>3</v>
      </c>
      <c r="X630" s="10">
        <f t="shared" si="70"/>
        <v>3</v>
      </c>
      <c r="Y630" s="10">
        <f>IF(M630="",0,IF(K630=1,VLOOKUP(M630,'附件一之1-開班數'!$A$7:$V$66,7,FALSE),0))</f>
        <v>0</v>
      </c>
      <c r="Z630" s="10">
        <f>IF(N630="",0,IF(K630=1,VLOOKUP(N630,'附件一之1-開班數'!$A$7:$V$66,7,FALSE),0))</f>
        <v>0</v>
      </c>
      <c r="AA630" s="10">
        <f>IF(O630="",0,IF(K630=1,VLOOKUP(O630,'附件一之1-開班數'!$A$7:$V$66,7,FALSE),0))</f>
        <v>0</v>
      </c>
      <c r="AB630" s="10">
        <f>IF(P630="",0,IF(K630=1,VLOOKUP(P630,'附件一之1-開班數'!$A$7:$V$66,7,FALSE),0))</f>
        <v>0</v>
      </c>
      <c r="AC630" s="10">
        <f>IF(Q630="",0,IF(K630=1,VLOOKUP(Q630,'附件一之1-開班數'!$A$7:$V$66,7,FALSE),0))</f>
        <v>0</v>
      </c>
    </row>
    <row r="631" spans="1:29" x14ac:dyDescent="0.3">
      <c r="A631" s="128" t="str">
        <f t="shared" si="64"/>
        <v/>
      </c>
      <c r="B631" s="14"/>
      <c r="C631" s="14"/>
      <c r="D631" s="14"/>
      <c r="E631" s="14"/>
      <c r="F631" s="166"/>
      <c r="G631" s="173"/>
      <c r="H631" s="14"/>
      <c r="I631" s="14"/>
      <c r="J631" s="14"/>
      <c r="K631" s="166"/>
      <c r="L631" s="175"/>
      <c r="M631" s="171"/>
      <c r="N631" s="92"/>
      <c r="O631" s="92"/>
      <c r="P631" s="92"/>
      <c r="Q631" s="172"/>
      <c r="R631" s="176" t="str">
        <f>IFERROR(IF(COUNTIF(M631:Q631,M631)+COUNTIF(M631:Q631,N631)+COUNTIF(M631:Q631,O631)+COUNTIF(M631:Q631,P631)+COUNTIF(M631:Q631,Q631)-COUNT(M631:Q631)&lt;&gt;0,"學生班級重複",IF(COUNT(M631:Q631)=1,VLOOKUP(M631,'附件一之1-開班數'!$A$7:$B$66,2,0),IF(COUNT(M631:Q631)=2,VLOOKUP(M631,'附件一之1-開班數'!$A$7:$B$66,2,0)&amp;"、"&amp;VLOOKUP(N631,'附件一之1-開班數'!$A$7:$B$66,2,0),IF(COUNT(M631:Q631)=3,VLOOKUP(M631,'附件一之1-開班數'!$A$7:$B$66,2,0)&amp;"、"&amp;VLOOKUP(N631,'附件一之1-開班數'!$A$7:$B$66,2,0)&amp;"、"&amp;VLOOKUP(O631,'附件一之1-開班數'!$A$7:$B$66,2,0),IF(COUNT(M631:Q631)=4,VLOOKUP(M631,'附件一之1-開班數'!$A$7:$B$66,2,0)&amp;"、"&amp;VLOOKUP(N631,'附件一之1-開班數'!$A$7:$B$66,2,0)&amp;"、"&amp;VLOOKUP(O631,'附件一之1-開班數'!$A$7:$B$66,2,0)&amp;"、"&amp;VLOOKUP(P631,'附件一之1-開班數'!$A$7:$B$66,2,0),IF(COUNT(M631:Q631)=5,VLOOKUP(M631,'附件一之1-開班數'!$A$7:$B$66,2,0)&amp;"、"&amp;VLOOKUP(N631,'附件一之1-開班數'!$A$7:$B$66,2,0)&amp;"、"&amp;VLOOKUP(O631,'附件一之1-開班數'!$A$7:$B$66,2,0)&amp;"、"&amp;VLOOKUP(P631,'附件一之1-開班數'!$A$7:$B$66,2,0)&amp;"、"&amp;VLOOKUP(Q631,'附件一之1-開班數'!$A$7:$B$66,2,0),IF(D631="","","學生無班級"))))))),"有班級不存在,或跳格輸入")</f>
        <v/>
      </c>
      <c r="S631" s="10">
        <f t="shared" si="65"/>
        <v>1</v>
      </c>
      <c r="T631" s="10">
        <f t="shared" si="66"/>
        <v>1</v>
      </c>
      <c r="U631" s="10">
        <f t="shared" si="67"/>
        <v>1</v>
      </c>
      <c r="V631" s="10">
        <f t="shared" si="68"/>
        <v>1</v>
      </c>
      <c r="W631" s="10">
        <f t="shared" si="69"/>
        <v>3</v>
      </c>
      <c r="X631" s="10">
        <f t="shared" si="70"/>
        <v>3</v>
      </c>
      <c r="Y631" s="10">
        <f>IF(M631="",0,IF(K631=1,VLOOKUP(M631,'附件一之1-開班數'!$A$7:$V$66,7,FALSE),0))</f>
        <v>0</v>
      </c>
      <c r="Z631" s="10">
        <f>IF(N631="",0,IF(K631=1,VLOOKUP(N631,'附件一之1-開班數'!$A$7:$V$66,7,FALSE),0))</f>
        <v>0</v>
      </c>
      <c r="AA631" s="10">
        <f>IF(O631="",0,IF(K631=1,VLOOKUP(O631,'附件一之1-開班數'!$A$7:$V$66,7,FALSE),0))</f>
        <v>0</v>
      </c>
      <c r="AB631" s="10">
        <f>IF(P631="",0,IF(K631=1,VLOOKUP(P631,'附件一之1-開班數'!$A$7:$V$66,7,FALSE),0))</f>
        <v>0</v>
      </c>
      <c r="AC631" s="10">
        <f>IF(Q631="",0,IF(K631=1,VLOOKUP(Q631,'附件一之1-開班數'!$A$7:$V$66,7,FALSE),0))</f>
        <v>0</v>
      </c>
    </row>
    <row r="632" spans="1:29" x14ac:dyDescent="0.3">
      <c r="A632" s="128" t="str">
        <f t="shared" si="64"/>
        <v/>
      </c>
      <c r="B632" s="14"/>
      <c r="C632" s="14"/>
      <c r="D632" s="14"/>
      <c r="E632" s="14"/>
      <c r="F632" s="166"/>
      <c r="G632" s="173"/>
      <c r="H632" s="14"/>
      <c r="I632" s="14"/>
      <c r="J632" s="14"/>
      <c r="K632" s="166"/>
      <c r="L632" s="175"/>
      <c r="M632" s="171"/>
      <c r="N632" s="92"/>
      <c r="O632" s="92"/>
      <c r="P632" s="92"/>
      <c r="Q632" s="172"/>
      <c r="R632" s="176" t="str">
        <f>IFERROR(IF(COUNTIF(M632:Q632,M632)+COUNTIF(M632:Q632,N632)+COUNTIF(M632:Q632,O632)+COUNTIF(M632:Q632,P632)+COUNTIF(M632:Q632,Q632)-COUNT(M632:Q632)&lt;&gt;0,"學生班級重複",IF(COUNT(M632:Q632)=1,VLOOKUP(M632,'附件一之1-開班數'!$A$7:$B$66,2,0),IF(COUNT(M632:Q632)=2,VLOOKUP(M632,'附件一之1-開班數'!$A$7:$B$66,2,0)&amp;"、"&amp;VLOOKUP(N632,'附件一之1-開班數'!$A$7:$B$66,2,0),IF(COUNT(M632:Q632)=3,VLOOKUP(M632,'附件一之1-開班數'!$A$7:$B$66,2,0)&amp;"、"&amp;VLOOKUP(N632,'附件一之1-開班數'!$A$7:$B$66,2,0)&amp;"、"&amp;VLOOKUP(O632,'附件一之1-開班數'!$A$7:$B$66,2,0),IF(COUNT(M632:Q632)=4,VLOOKUP(M632,'附件一之1-開班數'!$A$7:$B$66,2,0)&amp;"、"&amp;VLOOKUP(N632,'附件一之1-開班數'!$A$7:$B$66,2,0)&amp;"、"&amp;VLOOKUP(O632,'附件一之1-開班數'!$A$7:$B$66,2,0)&amp;"、"&amp;VLOOKUP(P632,'附件一之1-開班數'!$A$7:$B$66,2,0),IF(COUNT(M632:Q632)=5,VLOOKUP(M632,'附件一之1-開班數'!$A$7:$B$66,2,0)&amp;"、"&amp;VLOOKUP(N632,'附件一之1-開班數'!$A$7:$B$66,2,0)&amp;"、"&amp;VLOOKUP(O632,'附件一之1-開班數'!$A$7:$B$66,2,0)&amp;"、"&amp;VLOOKUP(P632,'附件一之1-開班數'!$A$7:$B$66,2,0)&amp;"、"&amp;VLOOKUP(Q632,'附件一之1-開班數'!$A$7:$B$66,2,0),IF(D632="","","學生無班級"))))))),"有班級不存在,或跳格輸入")</f>
        <v/>
      </c>
      <c r="S632" s="10">
        <f t="shared" si="65"/>
        <v>1</v>
      </c>
      <c r="T632" s="10">
        <f t="shared" si="66"/>
        <v>1</v>
      </c>
      <c r="U632" s="10">
        <f t="shared" si="67"/>
        <v>1</v>
      </c>
      <c r="V632" s="10">
        <f t="shared" si="68"/>
        <v>1</v>
      </c>
      <c r="W632" s="10">
        <f t="shared" si="69"/>
        <v>3</v>
      </c>
      <c r="X632" s="10">
        <f t="shared" si="70"/>
        <v>3</v>
      </c>
      <c r="Y632" s="10">
        <f>IF(M632="",0,IF(K632=1,VLOOKUP(M632,'附件一之1-開班數'!$A$7:$V$66,7,FALSE),0))</f>
        <v>0</v>
      </c>
      <c r="Z632" s="10">
        <f>IF(N632="",0,IF(K632=1,VLOOKUP(N632,'附件一之1-開班數'!$A$7:$V$66,7,FALSE),0))</f>
        <v>0</v>
      </c>
      <c r="AA632" s="10">
        <f>IF(O632="",0,IF(K632=1,VLOOKUP(O632,'附件一之1-開班數'!$A$7:$V$66,7,FALSE),0))</f>
        <v>0</v>
      </c>
      <c r="AB632" s="10">
        <f>IF(P632="",0,IF(K632=1,VLOOKUP(P632,'附件一之1-開班數'!$A$7:$V$66,7,FALSE),0))</f>
        <v>0</v>
      </c>
      <c r="AC632" s="10">
        <f>IF(Q632="",0,IF(K632=1,VLOOKUP(Q632,'附件一之1-開班數'!$A$7:$V$66,7,FALSE),0))</f>
        <v>0</v>
      </c>
    </row>
    <row r="633" spans="1:29" x14ac:dyDescent="0.3">
      <c r="A633" s="128" t="str">
        <f t="shared" si="64"/>
        <v/>
      </c>
      <c r="B633" s="14"/>
      <c r="C633" s="14"/>
      <c r="D633" s="14"/>
      <c r="E633" s="14"/>
      <c r="F633" s="166"/>
      <c r="G633" s="173"/>
      <c r="H633" s="14"/>
      <c r="I633" s="14"/>
      <c r="J633" s="14"/>
      <c r="K633" s="166"/>
      <c r="L633" s="175"/>
      <c r="M633" s="171"/>
      <c r="N633" s="92"/>
      <c r="O633" s="92"/>
      <c r="P633" s="92"/>
      <c r="Q633" s="172"/>
      <c r="R633" s="176" t="str">
        <f>IFERROR(IF(COUNTIF(M633:Q633,M633)+COUNTIF(M633:Q633,N633)+COUNTIF(M633:Q633,O633)+COUNTIF(M633:Q633,P633)+COUNTIF(M633:Q633,Q633)-COUNT(M633:Q633)&lt;&gt;0,"學生班級重複",IF(COUNT(M633:Q633)=1,VLOOKUP(M633,'附件一之1-開班數'!$A$7:$B$66,2,0),IF(COUNT(M633:Q633)=2,VLOOKUP(M633,'附件一之1-開班數'!$A$7:$B$66,2,0)&amp;"、"&amp;VLOOKUP(N633,'附件一之1-開班數'!$A$7:$B$66,2,0),IF(COUNT(M633:Q633)=3,VLOOKUP(M633,'附件一之1-開班數'!$A$7:$B$66,2,0)&amp;"、"&amp;VLOOKUP(N633,'附件一之1-開班數'!$A$7:$B$66,2,0)&amp;"、"&amp;VLOOKUP(O633,'附件一之1-開班數'!$A$7:$B$66,2,0),IF(COUNT(M633:Q633)=4,VLOOKUP(M633,'附件一之1-開班數'!$A$7:$B$66,2,0)&amp;"、"&amp;VLOOKUP(N633,'附件一之1-開班數'!$A$7:$B$66,2,0)&amp;"、"&amp;VLOOKUP(O633,'附件一之1-開班數'!$A$7:$B$66,2,0)&amp;"、"&amp;VLOOKUP(P633,'附件一之1-開班數'!$A$7:$B$66,2,0),IF(COUNT(M633:Q633)=5,VLOOKUP(M633,'附件一之1-開班數'!$A$7:$B$66,2,0)&amp;"、"&amp;VLOOKUP(N633,'附件一之1-開班數'!$A$7:$B$66,2,0)&amp;"、"&amp;VLOOKUP(O633,'附件一之1-開班數'!$A$7:$B$66,2,0)&amp;"、"&amp;VLOOKUP(P633,'附件一之1-開班數'!$A$7:$B$66,2,0)&amp;"、"&amp;VLOOKUP(Q633,'附件一之1-開班數'!$A$7:$B$66,2,0),IF(D633="","","學生無班級"))))))),"有班級不存在,或跳格輸入")</f>
        <v/>
      </c>
      <c r="S633" s="10">
        <f t="shared" si="65"/>
        <v>1</v>
      </c>
      <c r="T633" s="10">
        <f t="shared" si="66"/>
        <v>1</v>
      </c>
      <c r="U633" s="10">
        <f t="shared" si="67"/>
        <v>1</v>
      </c>
      <c r="V633" s="10">
        <f t="shared" si="68"/>
        <v>1</v>
      </c>
      <c r="W633" s="10">
        <f t="shared" si="69"/>
        <v>3</v>
      </c>
      <c r="X633" s="10">
        <f t="shared" si="70"/>
        <v>3</v>
      </c>
      <c r="Y633" s="10">
        <f>IF(M633="",0,IF(K633=1,VLOOKUP(M633,'附件一之1-開班數'!$A$7:$V$66,7,FALSE),0))</f>
        <v>0</v>
      </c>
      <c r="Z633" s="10">
        <f>IF(N633="",0,IF(K633=1,VLOOKUP(N633,'附件一之1-開班數'!$A$7:$V$66,7,FALSE),0))</f>
        <v>0</v>
      </c>
      <c r="AA633" s="10">
        <f>IF(O633="",0,IF(K633=1,VLOOKUP(O633,'附件一之1-開班數'!$A$7:$V$66,7,FALSE),0))</f>
        <v>0</v>
      </c>
      <c r="AB633" s="10">
        <f>IF(P633="",0,IF(K633=1,VLOOKUP(P633,'附件一之1-開班數'!$A$7:$V$66,7,FALSE),0))</f>
        <v>0</v>
      </c>
      <c r="AC633" s="10">
        <f>IF(Q633="",0,IF(K633=1,VLOOKUP(Q633,'附件一之1-開班數'!$A$7:$V$66,7,FALSE),0))</f>
        <v>0</v>
      </c>
    </row>
    <row r="634" spans="1:29" x14ac:dyDescent="0.3">
      <c r="A634" s="128" t="str">
        <f t="shared" si="64"/>
        <v/>
      </c>
      <c r="B634" s="14"/>
      <c r="C634" s="14"/>
      <c r="D634" s="14"/>
      <c r="E634" s="14"/>
      <c r="F634" s="166"/>
      <c r="G634" s="173"/>
      <c r="H634" s="14"/>
      <c r="I634" s="14"/>
      <c r="J634" s="14"/>
      <c r="K634" s="166"/>
      <c r="L634" s="175"/>
      <c r="M634" s="171"/>
      <c r="N634" s="92"/>
      <c r="O634" s="92"/>
      <c r="P634" s="92"/>
      <c r="Q634" s="172"/>
      <c r="R634" s="176" t="str">
        <f>IFERROR(IF(COUNTIF(M634:Q634,M634)+COUNTIF(M634:Q634,N634)+COUNTIF(M634:Q634,O634)+COUNTIF(M634:Q634,P634)+COUNTIF(M634:Q634,Q634)-COUNT(M634:Q634)&lt;&gt;0,"學生班級重複",IF(COUNT(M634:Q634)=1,VLOOKUP(M634,'附件一之1-開班數'!$A$7:$B$66,2,0),IF(COUNT(M634:Q634)=2,VLOOKUP(M634,'附件一之1-開班數'!$A$7:$B$66,2,0)&amp;"、"&amp;VLOOKUP(N634,'附件一之1-開班數'!$A$7:$B$66,2,0),IF(COUNT(M634:Q634)=3,VLOOKUP(M634,'附件一之1-開班數'!$A$7:$B$66,2,0)&amp;"、"&amp;VLOOKUP(N634,'附件一之1-開班數'!$A$7:$B$66,2,0)&amp;"、"&amp;VLOOKUP(O634,'附件一之1-開班數'!$A$7:$B$66,2,0),IF(COUNT(M634:Q634)=4,VLOOKUP(M634,'附件一之1-開班數'!$A$7:$B$66,2,0)&amp;"、"&amp;VLOOKUP(N634,'附件一之1-開班數'!$A$7:$B$66,2,0)&amp;"、"&amp;VLOOKUP(O634,'附件一之1-開班數'!$A$7:$B$66,2,0)&amp;"、"&amp;VLOOKUP(P634,'附件一之1-開班數'!$A$7:$B$66,2,0),IF(COUNT(M634:Q634)=5,VLOOKUP(M634,'附件一之1-開班數'!$A$7:$B$66,2,0)&amp;"、"&amp;VLOOKUP(N634,'附件一之1-開班數'!$A$7:$B$66,2,0)&amp;"、"&amp;VLOOKUP(O634,'附件一之1-開班數'!$A$7:$B$66,2,0)&amp;"、"&amp;VLOOKUP(P634,'附件一之1-開班數'!$A$7:$B$66,2,0)&amp;"、"&amp;VLOOKUP(Q634,'附件一之1-開班數'!$A$7:$B$66,2,0),IF(D634="","","學生無班級"))))))),"有班級不存在,或跳格輸入")</f>
        <v/>
      </c>
      <c r="S634" s="10">
        <f t="shared" si="65"/>
        <v>1</v>
      </c>
      <c r="T634" s="10">
        <f t="shared" si="66"/>
        <v>1</v>
      </c>
      <c r="U634" s="10">
        <f t="shared" si="67"/>
        <v>1</v>
      </c>
      <c r="V634" s="10">
        <f t="shared" si="68"/>
        <v>1</v>
      </c>
      <c r="W634" s="10">
        <f t="shared" si="69"/>
        <v>3</v>
      </c>
      <c r="X634" s="10">
        <f t="shared" si="70"/>
        <v>3</v>
      </c>
      <c r="Y634" s="10">
        <f>IF(M634="",0,IF(K634=1,VLOOKUP(M634,'附件一之1-開班數'!$A$7:$V$66,7,FALSE),0))</f>
        <v>0</v>
      </c>
      <c r="Z634" s="10">
        <f>IF(N634="",0,IF(K634=1,VLOOKUP(N634,'附件一之1-開班數'!$A$7:$V$66,7,FALSE),0))</f>
        <v>0</v>
      </c>
      <c r="AA634" s="10">
        <f>IF(O634="",0,IF(K634=1,VLOOKUP(O634,'附件一之1-開班數'!$A$7:$V$66,7,FALSE),0))</f>
        <v>0</v>
      </c>
      <c r="AB634" s="10">
        <f>IF(P634="",0,IF(K634=1,VLOOKUP(P634,'附件一之1-開班數'!$A$7:$V$66,7,FALSE),0))</f>
        <v>0</v>
      </c>
      <c r="AC634" s="10">
        <f>IF(Q634="",0,IF(K634=1,VLOOKUP(Q634,'附件一之1-開班數'!$A$7:$V$66,7,FALSE),0))</f>
        <v>0</v>
      </c>
    </row>
    <row r="635" spans="1:29" x14ac:dyDescent="0.3">
      <c r="A635" s="128" t="str">
        <f t="shared" si="64"/>
        <v/>
      </c>
      <c r="B635" s="14"/>
      <c r="C635" s="14"/>
      <c r="D635" s="14"/>
      <c r="E635" s="14"/>
      <c r="F635" s="166"/>
      <c r="G635" s="173"/>
      <c r="H635" s="14"/>
      <c r="I635" s="14"/>
      <c r="J635" s="14"/>
      <c r="K635" s="166"/>
      <c r="L635" s="175"/>
      <c r="M635" s="171"/>
      <c r="N635" s="92"/>
      <c r="O635" s="92"/>
      <c r="P635" s="92"/>
      <c r="Q635" s="172"/>
      <c r="R635" s="176" t="str">
        <f>IFERROR(IF(COUNTIF(M635:Q635,M635)+COUNTIF(M635:Q635,N635)+COUNTIF(M635:Q635,O635)+COUNTIF(M635:Q635,P635)+COUNTIF(M635:Q635,Q635)-COUNT(M635:Q635)&lt;&gt;0,"學生班級重複",IF(COUNT(M635:Q635)=1,VLOOKUP(M635,'附件一之1-開班數'!$A$7:$B$66,2,0),IF(COUNT(M635:Q635)=2,VLOOKUP(M635,'附件一之1-開班數'!$A$7:$B$66,2,0)&amp;"、"&amp;VLOOKUP(N635,'附件一之1-開班數'!$A$7:$B$66,2,0),IF(COUNT(M635:Q635)=3,VLOOKUP(M635,'附件一之1-開班數'!$A$7:$B$66,2,0)&amp;"、"&amp;VLOOKUP(N635,'附件一之1-開班數'!$A$7:$B$66,2,0)&amp;"、"&amp;VLOOKUP(O635,'附件一之1-開班數'!$A$7:$B$66,2,0),IF(COUNT(M635:Q635)=4,VLOOKUP(M635,'附件一之1-開班數'!$A$7:$B$66,2,0)&amp;"、"&amp;VLOOKUP(N635,'附件一之1-開班數'!$A$7:$B$66,2,0)&amp;"、"&amp;VLOOKUP(O635,'附件一之1-開班數'!$A$7:$B$66,2,0)&amp;"、"&amp;VLOOKUP(P635,'附件一之1-開班數'!$A$7:$B$66,2,0),IF(COUNT(M635:Q635)=5,VLOOKUP(M635,'附件一之1-開班數'!$A$7:$B$66,2,0)&amp;"、"&amp;VLOOKUP(N635,'附件一之1-開班數'!$A$7:$B$66,2,0)&amp;"、"&amp;VLOOKUP(O635,'附件一之1-開班數'!$A$7:$B$66,2,0)&amp;"、"&amp;VLOOKUP(P635,'附件一之1-開班數'!$A$7:$B$66,2,0)&amp;"、"&amp;VLOOKUP(Q635,'附件一之1-開班數'!$A$7:$B$66,2,0),IF(D635="","","學生無班級"))))))),"有班級不存在,或跳格輸入")</f>
        <v/>
      </c>
      <c r="S635" s="10">
        <f t="shared" si="65"/>
        <v>1</v>
      </c>
      <c r="T635" s="10">
        <f t="shared" si="66"/>
        <v>1</v>
      </c>
      <c r="U635" s="10">
        <f t="shared" si="67"/>
        <v>1</v>
      </c>
      <c r="V635" s="10">
        <f t="shared" si="68"/>
        <v>1</v>
      </c>
      <c r="W635" s="10">
        <f t="shared" si="69"/>
        <v>3</v>
      </c>
      <c r="X635" s="10">
        <f t="shared" si="70"/>
        <v>3</v>
      </c>
      <c r="Y635" s="10">
        <f>IF(M635="",0,IF(K635=1,VLOOKUP(M635,'附件一之1-開班數'!$A$7:$V$66,7,FALSE),0))</f>
        <v>0</v>
      </c>
      <c r="Z635" s="10">
        <f>IF(N635="",0,IF(K635=1,VLOOKUP(N635,'附件一之1-開班數'!$A$7:$V$66,7,FALSE),0))</f>
        <v>0</v>
      </c>
      <c r="AA635" s="10">
        <f>IF(O635="",0,IF(K635=1,VLOOKUP(O635,'附件一之1-開班數'!$A$7:$V$66,7,FALSE),0))</f>
        <v>0</v>
      </c>
      <c r="AB635" s="10">
        <f>IF(P635="",0,IF(K635=1,VLOOKUP(P635,'附件一之1-開班數'!$A$7:$V$66,7,FALSE),0))</f>
        <v>0</v>
      </c>
      <c r="AC635" s="10">
        <f>IF(Q635="",0,IF(K635=1,VLOOKUP(Q635,'附件一之1-開班數'!$A$7:$V$66,7,FALSE),0))</f>
        <v>0</v>
      </c>
    </row>
    <row r="636" spans="1:29" x14ac:dyDescent="0.3">
      <c r="A636" s="128" t="str">
        <f t="shared" si="64"/>
        <v/>
      </c>
      <c r="B636" s="14"/>
      <c r="C636" s="14"/>
      <c r="D636" s="14"/>
      <c r="E636" s="14"/>
      <c r="F636" s="166"/>
      <c r="G636" s="173"/>
      <c r="H636" s="14"/>
      <c r="I636" s="14"/>
      <c r="J636" s="14"/>
      <c r="K636" s="166"/>
      <c r="L636" s="175"/>
      <c r="M636" s="171"/>
      <c r="N636" s="92"/>
      <c r="O636" s="92"/>
      <c r="P636" s="92"/>
      <c r="Q636" s="172"/>
      <c r="R636" s="176" t="str">
        <f>IFERROR(IF(COUNTIF(M636:Q636,M636)+COUNTIF(M636:Q636,N636)+COUNTIF(M636:Q636,O636)+COUNTIF(M636:Q636,P636)+COUNTIF(M636:Q636,Q636)-COUNT(M636:Q636)&lt;&gt;0,"學生班級重複",IF(COUNT(M636:Q636)=1,VLOOKUP(M636,'附件一之1-開班數'!$A$7:$B$66,2,0),IF(COUNT(M636:Q636)=2,VLOOKUP(M636,'附件一之1-開班數'!$A$7:$B$66,2,0)&amp;"、"&amp;VLOOKUP(N636,'附件一之1-開班數'!$A$7:$B$66,2,0),IF(COUNT(M636:Q636)=3,VLOOKUP(M636,'附件一之1-開班數'!$A$7:$B$66,2,0)&amp;"、"&amp;VLOOKUP(N636,'附件一之1-開班數'!$A$7:$B$66,2,0)&amp;"、"&amp;VLOOKUP(O636,'附件一之1-開班數'!$A$7:$B$66,2,0),IF(COUNT(M636:Q636)=4,VLOOKUP(M636,'附件一之1-開班數'!$A$7:$B$66,2,0)&amp;"、"&amp;VLOOKUP(N636,'附件一之1-開班數'!$A$7:$B$66,2,0)&amp;"、"&amp;VLOOKUP(O636,'附件一之1-開班數'!$A$7:$B$66,2,0)&amp;"、"&amp;VLOOKUP(P636,'附件一之1-開班數'!$A$7:$B$66,2,0),IF(COUNT(M636:Q636)=5,VLOOKUP(M636,'附件一之1-開班數'!$A$7:$B$66,2,0)&amp;"、"&amp;VLOOKUP(N636,'附件一之1-開班數'!$A$7:$B$66,2,0)&amp;"、"&amp;VLOOKUP(O636,'附件一之1-開班數'!$A$7:$B$66,2,0)&amp;"、"&amp;VLOOKUP(P636,'附件一之1-開班數'!$A$7:$B$66,2,0)&amp;"、"&amp;VLOOKUP(Q636,'附件一之1-開班數'!$A$7:$B$66,2,0),IF(D636="","","學生無班級"))))))),"有班級不存在,或跳格輸入")</f>
        <v/>
      </c>
      <c r="S636" s="10">
        <f t="shared" si="65"/>
        <v>1</v>
      </c>
      <c r="T636" s="10">
        <f t="shared" si="66"/>
        <v>1</v>
      </c>
      <c r="U636" s="10">
        <f t="shared" si="67"/>
        <v>1</v>
      </c>
      <c r="V636" s="10">
        <f t="shared" si="68"/>
        <v>1</v>
      </c>
      <c r="W636" s="10">
        <f t="shared" si="69"/>
        <v>3</v>
      </c>
      <c r="X636" s="10">
        <f t="shared" si="70"/>
        <v>3</v>
      </c>
      <c r="Y636" s="10">
        <f>IF(M636="",0,IF(K636=1,VLOOKUP(M636,'附件一之1-開班數'!$A$7:$V$66,7,FALSE),0))</f>
        <v>0</v>
      </c>
      <c r="Z636" s="10">
        <f>IF(N636="",0,IF(K636=1,VLOOKUP(N636,'附件一之1-開班數'!$A$7:$V$66,7,FALSE),0))</f>
        <v>0</v>
      </c>
      <c r="AA636" s="10">
        <f>IF(O636="",0,IF(K636=1,VLOOKUP(O636,'附件一之1-開班數'!$A$7:$V$66,7,FALSE),0))</f>
        <v>0</v>
      </c>
      <c r="AB636" s="10">
        <f>IF(P636="",0,IF(K636=1,VLOOKUP(P636,'附件一之1-開班數'!$A$7:$V$66,7,FALSE),0))</f>
        <v>0</v>
      </c>
      <c r="AC636" s="10">
        <f>IF(Q636="",0,IF(K636=1,VLOOKUP(Q636,'附件一之1-開班數'!$A$7:$V$66,7,FALSE),0))</f>
        <v>0</v>
      </c>
    </row>
    <row r="637" spans="1:29" x14ac:dyDescent="0.3">
      <c r="A637" s="128" t="str">
        <f t="shared" si="64"/>
        <v/>
      </c>
      <c r="B637" s="14"/>
      <c r="C637" s="14"/>
      <c r="D637" s="14"/>
      <c r="E637" s="14"/>
      <c r="F637" s="166"/>
      <c r="G637" s="173"/>
      <c r="H637" s="14"/>
      <c r="I637" s="14"/>
      <c r="J637" s="14"/>
      <c r="K637" s="166"/>
      <c r="L637" s="175"/>
      <c r="M637" s="171"/>
      <c r="N637" s="92"/>
      <c r="O637" s="92"/>
      <c r="P637" s="92"/>
      <c r="Q637" s="172"/>
      <c r="R637" s="176" t="str">
        <f>IFERROR(IF(COUNTIF(M637:Q637,M637)+COUNTIF(M637:Q637,N637)+COUNTIF(M637:Q637,O637)+COUNTIF(M637:Q637,P637)+COUNTIF(M637:Q637,Q637)-COUNT(M637:Q637)&lt;&gt;0,"學生班級重複",IF(COUNT(M637:Q637)=1,VLOOKUP(M637,'附件一之1-開班數'!$A$7:$B$66,2,0),IF(COUNT(M637:Q637)=2,VLOOKUP(M637,'附件一之1-開班數'!$A$7:$B$66,2,0)&amp;"、"&amp;VLOOKUP(N637,'附件一之1-開班數'!$A$7:$B$66,2,0),IF(COUNT(M637:Q637)=3,VLOOKUP(M637,'附件一之1-開班數'!$A$7:$B$66,2,0)&amp;"、"&amp;VLOOKUP(N637,'附件一之1-開班數'!$A$7:$B$66,2,0)&amp;"、"&amp;VLOOKUP(O637,'附件一之1-開班數'!$A$7:$B$66,2,0),IF(COUNT(M637:Q637)=4,VLOOKUP(M637,'附件一之1-開班數'!$A$7:$B$66,2,0)&amp;"、"&amp;VLOOKUP(N637,'附件一之1-開班數'!$A$7:$B$66,2,0)&amp;"、"&amp;VLOOKUP(O637,'附件一之1-開班數'!$A$7:$B$66,2,0)&amp;"、"&amp;VLOOKUP(P637,'附件一之1-開班數'!$A$7:$B$66,2,0),IF(COUNT(M637:Q637)=5,VLOOKUP(M637,'附件一之1-開班數'!$A$7:$B$66,2,0)&amp;"、"&amp;VLOOKUP(N637,'附件一之1-開班數'!$A$7:$B$66,2,0)&amp;"、"&amp;VLOOKUP(O637,'附件一之1-開班數'!$A$7:$B$66,2,0)&amp;"、"&amp;VLOOKUP(P637,'附件一之1-開班數'!$A$7:$B$66,2,0)&amp;"、"&amp;VLOOKUP(Q637,'附件一之1-開班數'!$A$7:$B$66,2,0),IF(D637="","","學生無班級"))))))),"有班級不存在,或跳格輸入")</f>
        <v/>
      </c>
      <c r="S637" s="10">
        <f t="shared" si="65"/>
        <v>1</v>
      </c>
      <c r="T637" s="10">
        <f t="shared" si="66"/>
        <v>1</v>
      </c>
      <c r="U637" s="10">
        <f t="shared" si="67"/>
        <v>1</v>
      </c>
      <c r="V637" s="10">
        <f t="shared" si="68"/>
        <v>1</v>
      </c>
      <c r="W637" s="10">
        <f t="shared" si="69"/>
        <v>3</v>
      </c>
      <c r="X637" s="10">
        <f t="shared" si="70"/>
        <v>3</v>
      </c>
      <c r="Y637" s="10">
        <f>IF(M637="",0,IF(K637=1,VLOOKUP(M637,'附件一之1-開班數'!$A$7:$V$66,7,FALSE),0))</f>
        <v>0</v>
      </c>
      <c r="Z637" s="10">
        <f>IF(N637="",0,IF(K637=1,VLOOKUP(N637,'附件一之1-開班數'!$A$7:$V$66,7,FALSE),0))</f>
        <v>0</v>
      </c>
      <c r="AA637" s="10">
        <f>IF(O637="",0,IF(K637=1,VLOOKUP(O637,'附件一之1-開班數'!$A$7:$V$66,7,FALSE),0))</f>
        <v>0</v>
      </c>
      <c r="AB637" s="10">
        <f>IF(P637="",0,IF(K637=1,VLOOKUP(P637,'附件一之1-開班數'!$A$7:$V$66,7,FALSE),0))</f>
        <v>0</v>
      </c>
      <c r="AC637" s="10">
        <f>IF(Q637="",0,IF(K637=1,VLOOKUP(Q637,'附件一之1-開班數'!$A$7:$V$66,7,FALSE),0))</f>
        <v>0</v>
      </c>
    </row>
    <row r="638" spans="1:29" x14ac:dyDescent="0.3">
      <c r="A638" s="128" t="str">
        <f t="shared" si="64"/>
        <v/>
      </c>
      <c r="B638" s="14"/>
      <c r="C638" s="14"/>
      <c r="D638" s="14"/>
      <c r="E638" s="14"/>
      <c r="F638" s="166"/>
      <c r="G638" s="173"/>
      <c r="H638" s="14"/>
      <c r="I638" s="14"/>
      <c r="J638" s="14"/>
      <c r="K638" s="166"/>
      <c r="L638" s="175"/>
      <c r="M638" s="171"/>
      <c r="N638" s="92"/>
      <c r="O638" s="92"/>
      <c r="P638" s="92"/>
      <c r="Q638" s="172"/>
      <c r="R638" s="176" t="str">
        <f>IFERROR(IF(COUNTIF(M638:Q638,M638)+COUNTIF(M638:Q638,N638)+COUNTIF(M638:Q638,O638)+COUNTIF(M638:Q638,P638)+COUNTIF(M638:Q638,Q638)-COUNT(M638:Q638)&lt;&gt;0,"學生班級重複",IF(COUNT(M638:Q638)=1,VLOOKUP(M638,'附件一之1-開班數'!$A$7:$B$66,2,0),IF(COUNT(M638:Q638)=2,VLOOKUP(M638,'附件一之1-開班數'!$A$7:$B$66,2,0)&amp;"、"&amp;VLOOKUP(N638,'附件一之1-開班數'!$A$7:$B$66,2,0),IF(COUNT(M638:Q638)=3,VLOOKUP(M638,'附件一之1-開班數'!$A$7:$B$66,2,0)&amp;"、"&amp;VLOOKUP(N638,'附件一之1-開班數'!$A$7:$B$66,2,0)&amp;"、"&amp;VLOOKUP(O638,'附件一之1-開班數'!$A$7:$B$66,2,0),IF(COUNT(M638:Q638)=4,VLOOKUP(M638,'附件一之1-開班數'!$A$7:$B$66,2,0)&amp;"、"&amp;VLOOKUP(N638,'附件一之1-開班數'!$A$7:$B$66,2,0)&amp;"、"&amp;VLOOKUP(O638,'附件一之1-開班數'!$A$7:$B$66,2,0)&amp;"、"&amp;VLOOKUP(P638,'附件一之1-開班數'!$A$7:$B$66,2,0),IF(COUNT(M638:Q638)=5,VLOOKUP(M638,'附件一之1-開班數'!$A$7:$B$66,2,0)&amp;"、"&amp;VLOOKUP(N638,'附件一之1-開班數'!$A$7:$B$66,2,0)&amp;"、"&amp;VLOOKUP(O638,'附件一之1-開班數'!$A$7:$B$66,2,0)&amp;"、"&amp;VLOOKUP(P638,'附件一之1-開班數'!$A$7:$B$66,2,0)&amp;"、"&amp;VLOOKUP(Q638,'附件一之1-開班數'!$A$7:$B$66,2,0),IF(D638="","","學生無班級"))))))),"有班級不存在,或跳格輸入")</f>
        <v/>
      </c>
      <c r="S638" s="10">
        <f t="shared" si="65"/>
        <v>1</v>
      </c>
      <c r="T638" s="10">
        <f t="shared" si="66"/>
        <v>1</v>
      </c>
      <c r="U638" s="10">
        <f t="shared" si="67"/>
        <v>1</v>
      </c>
      <c r="V638" s="10">
        <f t="shared" si="68"/>
        <v>1</v>
      </c>
      <c r="W638" s="10">
        <f t="shared" si="69"/>
        <v>3</v>
      </c>
      <c r="X638" s="10">
        <f t="shared" si="70"/>
        <v>3</v>
      </c>
      <c r="Y638" s="10">
        <f>IF(M638="",0,IF(K638=1,VLOOKUP(M638,'附件一之1-開班數'!$A$7:$V$66,7,FALSE),0))</f>
        <v>0</v>
      </c>
      <c r="Z638" s="10">
        <f>IF(N638="",0,IF(K638=1,VLOOKUP(N638,'附件一之1-開班數'!$A$7:$V$66,7,FALSE),0))</f>
        <v>0</v>
      </c>
      <c r="AA638" s="10">
        <f>IF(O638="",0,IF(K638=1,VLOOKUP(O638,'附件一之1-開班數'!$A$7:$V$66,7,FALSE),0))</f>
        <v>0</v>
      </c>
      <c r="AB638" s="10">
        <f>IF(P638="",0,IF(K638=1,VLOOKUP(P638,'附件一之1-開班數'!$A$7:$V$66,7,FALSE),0))</f>
        <v>0</v>
      </c>
      <c r="AC638" s="10">
        <f>IF(Q638="",0,IF(K638=1,VLOOKUP(Q638,'附件一之1-開班數'!$A$7:$V$66,7,FALSE),0))</f>
        <v>0</v>
      </c>
    </row>
    <row r="639" spans="1:29" x14ac:dyDescent="0.3">
      <c r="A639" s="128" t="str">
        <f t="shared" si="64"/>
        <v/>
      </c>
      <c r="B639" s="14"/>
      <c r="C639" s="14"/>
      <c r="D639" s="14"/>
      <c r="E639" s="14"/>
      <c r="F639" s="166"/>
      <c r="G639" s="173"/>
      <c r="H639" s="14"/>
      <c r="I639" s="14"/>
      <c r="J639" s="14"/>
      <c r="K639" s="166"/>
      <c r="L639" s="175"/>
      <c r="M639" s="171"/>
      <c r="N639" s="92"/>
      <c r="O639" s="92"/>
      <c r="P639" s="92"/>
      <c r="Q639" s="172"/>
      <c r="R639" s="176" t="str">
        <f>IFERROR(IF(COUNTIF(M639:Q639,M639)+COUNTIF(M639:Q639,N639)+COUNTIF(M639:Q639,O639)+COUNTIF(M639:Q639,P639)+COUNTIF(M639:Q639,Q639)-COUNT(M639:Q639)&lt;&gt;0,"學生班級重複",IF(COUNT(M639:Q639)=1,VLOOKUP(M639,'附件一之1-開班數'!$A$7:$B$66,2,0),IF(COUNT(M639:Q639)=2,VLOOKUP(M639,'附件一之1-開班數'!$A$7:$B$66,2,0)&amp;"、"&amp;VLOOKUP(N639,'附件一之1-開班數'!$A$7:$B$66,2,0),IF(COUNT(M639:Q639)=3,VLOOKUP(M639,'附件一之1-開班數'!$A$7:$B$66,2,0)&amp;"、"&amp;VLOOKUP(N639,'附件一之1-開班數'!$A$7:$B$66,2,0)&amp;"、"&amp;VLOOKUP(O639,'附件一之1-開班數'!$A$7:$B$66,2,0),IF(COUNT(M639:Q639)=4,VLOOKUP(M639,'附件一之1-開班數'!$A$7:$B$66,2,0)&amp;"、"&amp;VLOOKUP(N639,'附件一之1-開班數'!$A$7:$B$66,2,0)&amp;"、"&amp;VLOOKUP(O639,'附件一之1-開班數'!$A$7:$B$66,2,0)&amp;"、"&amp;VLOOKUP(P639,'附件一之1-開班數'!$A$7:$B$66,2,0),IF(COUNT(M639:Q639)=5,VLOOKUP(M639,'附件一之1-開班數'!$A$7:$B$66,2,0)&amp;"、"&amp;VLOOKUP(N639,'附件一之1-開班數'!$A$7:$B$66,2,0)&amp;"、"&amp;VLOOKUP(O639,'附件一之1-開班數'!$A$7:$B$66,2,0)&amp;"、"&amp;VLOOKUP(P639,'附件一之1-開班數'!$A$7:$B$66,2,0)&amp;"、"&amp;VLOOKUP(Q639,'附件一之1-開班數'!$A$7:$B$66,2,0),IF(D639="","","學生無班級"))))))),"有班級不存在,或跳格輸入")</f>
        <v/>
      </c>
      <c r="S639" s="10">
        <f t="shared" si="65"/>
        <v>1</v>
      </c>
      <c r="T639" s="10">
        <f t="shared" si="66"/>
        <v>1</v>
      </c>
      <c r="U639" s="10">
        <f t="shared" si="67"/>
        <v>1</v>
      </c>
      <c r="V639" s="10">
        <f t="shared" si="68"/>
        <v>1</v>
      </c>
      <c r="W639" s="10">
        <f t="shared" si="69"/>
        <v>3</v>
      </c>
      <c r="X639" s="10">
        <f t="shared" si="70"/>
        <v>3</v>
      </c>
      <c r="Y639" s="10">
        <f>IF(M639="",0,IF(K639=1,VLOOKUP(M639,'附件一之1-開班數'!$A$7:$V$66,7,FALSE),0))</f>
        <v>0</v>
      </c>
      <c r="Z639" s="10">
        <f>IF(N639="",0,IF(K639=1,VLOOKUP(N639,'附件一之1-開班數'!$A$7:$V$66,7,FALSE),0))</f>
        <v>0</v>
      </c>
      <c r="AA639" s="10">
        <f>IF(O639="",0,IF(K639=1,VLOOKUP(O639,'附件一之1-開班數'!$A$7:$V$66,7,FALSE),0))</f>
        <v>0</v>
      </c>
      <c r="AB639" s="10">
        <f>IF(P639="",0,IF(K639=1,VLOOKUP(P639,'附件一之1-開班數'!$A$7:$V$66,7,FALSE),0))</f>
        <v>0</v>
      </c>
      <c r="AC639" s="10">
        <f>IF(Q639="",0,IF(K639=1,VLOOKUP(Q639,'附件一之1-開班數'!$A$7:$V$66,7,FALSE),0))</f>
        <v>0</v>
      </c>
    </row>
    <row r="640" spans="1:29" x14ac:dyDescent="0.3">
      <c r="A640" s="128" t="str">
        <f t="shared" si="64"/>
        <v/>
      </c>
      <c r="B640" s="14"/>
      <c r="C640" s="14"/>
      <c r="D640" s="14"/>
      <c r="E640" s="14"/>
      <c r="F640" s="166"/>
      <c r="G640" s="173"/>
      <c r="H640" s="14"/>
      <c r="I640" s="14"/>
      <c r="J640" s="14"/>
      <c r="K640" s="166"/>
      <c r="L640" s="175"/>
      <c r="M640" s="171"/>
      <c r="N640" s="92"/>
      <c r="O640" s="92"/>
      <c r="P640" s="92"/>
      <c r="Q640" s="172"/>
      <c r="R640" s="176" t="str">
        <f>IFERROR(IF(COUNTIF(M640:Q640,M640)+COUNTIF(M640:Q640,N640)+COUNTIF(M640:Q640,O640)+COUNTIF(M640:Q640,P640)+COUNTIF(M640:Q640,Q640)-COUNT(M640:Q640)&lt;&gt;0,"學生班級重複",IF(COUNT(M640:Q640)=1,VLOOKUP(M640,'附件一之1-開班數'!$A$7:$B$66,2,0),IF(COUNT(M640:Q640)=2,VLOOKUP(M640,'附件一之1-開班數'!$A$7:$B$66,2,0)&amp;"、"&amp;VLOOKUP(N640,'附件一之1-開班數'!$A$7:$B$66,2,0),IF(COUNT(M640:Q640)=3,VLOOKUP(M640,'附件一之1-開班數'!$A$7:$B$66,2,0)&amp;"、"&amp;VLOOKUP(N640,'附件一之1-開班數'!$A$7:$B$66,2,0)&amp;"、"&amp;VLOOKUP(O640,'附件一之1-開班數'!$A$7:$B$66,2,0),IF(COUNT(M640:Q640)=4,VLOOKUP(M640,'附件一之1-開班數'!$A$7:$B$66,2,0)&amp;"、"&amp;VLOOKUP(N640,'附件一之1-開班數'!$A$7:$B$66,2,0)&amp;"、"&amp;VLOOKUP(O640,'附件一之1-開班數'!$A$7:$B$66,2,0)&amp;"、"&amp;VLOOKUP(P640,'附件一之1-開班數'!$A$7:$B$66,2,0),IF(COUNT(M640:Q640)=5,VLOOKUP(M640,'附件一之1-開班數'!$A$7:$B$66,2,0)&amp;"、"&amp;VLOOKUP(N640,'附件一之1-開班數'!$A$7:$B$66,2,0)&amp;"、"&amp;VLOOKUP(O640,'附件一之1-開班數'!$A$7:$B$66,2,0)&amp;"、"&amp;VLOOKUP(P640,'附件一之1-開班數'!$A$7:$B$66,2,0)&amp;"、"&amp;VLOOKUP(Q640,'附件一之1-開班數'!$A$7:$B$66,2,0),IF(D640="","","學生無班級"))))))),"有班級不存在,或跳格輸入")</f>
        <v/>
      </c>
      <c r="S640" s="10">
        <f t="shared" si="65"/>
        <v>1</v>
      </c>
      <c r="T640" s="10">
        <f t="shared" si="66"/>
        <v>1</v>
      </c>
      <c r="U640" s="10">
        <f t="shared" si="67"/>
        <v>1</v>
      </c>
      <c r="V640" s="10">
        <f t="shared" si="68"/>
        <v>1</v>
      </c>
      <c r="W640" s="10">
        <f t="shared" si="69"/>
        <v>3</v>
      </c>
      <c r="X640" s="10">
        <f t="shared" si="70"/>
        <v>3</v>
      </c>
      <c r="Y640" s="10">
        <f>IF(M640="",0,IF(K640=1,VLOOKUP(M640,'附件一之1-開班數'!$A$7:$V$66,7,FALSE),0))</f>
        <v>0</v>
      </c>
      <c r="Z640" s="10">
        <f>IF(N640="",0,IF(K640=1,VLOOKUP(N640,'附件一之1-開班數'!$A$7:$V$66,7,FALSE),0))</f>
        <v>0</v>
      </c>
      <c r="AA640" s="10">
        <f>IF(O640="",0,IF(K640=1,VLOOKUP(O640,'附件一之1-開班數'!$A$7:$V$66,7,FALSE),0))</f>
        <v>0</v>
      </c>
      <c r="AB640" s="10">
        <f>IF(P640="",0,IF(K640=1,VLOOKUP(P640,'附件一之1-開班數'!$A$7:$V$66,7,FALSE),0))</f>
        <v>0</v>
      </c>
      <c r="AC640" s="10">
        <f>IF(Q640="",0,IF(K640=1,VLOOKUP(Q640,'附件一之1-開班數'!$A$7:$V$66,7,FALSE),0))</f>
        <v>0</v>
      </c>
    </row>
    <row r="641" spans="1:29" x14ac:dyDescent="0.3">
      <c r="A641" s="128" t="str">
        <f t="shared" si="64"/>
        <v/>
      </c>
      <c r="B641" s="14"/>
      <c r="C641" s="14"/>
      <c r="D641" s="14"/>
      <c r="E641" s="14"/>
      <c r="F641" s="166"/>
      <c r="G641" s="173"/>
      <c r="H641" s="14"/>
      <c r="I641" s="14"/>
      <c r="J641" s="14"/>
      <c r="K641" s="166"/>
      <c r="L641" s="175"/>
      <c r="M641" s="171"/>
      <c r="N641" s="92"/>
      <c r="O641" s="92"/>
      <c r="P641" s="92"/>
      <c r="Q641" s="172"/>
      <c r="R641" s="176" t="str">
        <f>IFERROR(IF(COUNTIF(M641:Q641,M641)+COUNTIF(M641:Q641,N641)+COUNTIF(M641:Q641,O641)+COUNTIF(M641:Q641,P641)+COUNTIF(M641:Q641,Q641)-COUNT(M641:Q641)&lt;&gt;0,"學生班級重複",IF(COUNT(M641:Q641)=1,VLOOKUP(M641,'附件一之1-開班數'!$A$7:$B$66,2,0),IF(COUNT(M641:Q641)=2,VLOOKUP(M641,'附件一之1-開班數'!$A$7:$B$66,2,0)&amp;"、"&amp;VLOOKUP(N641,'附件一之1-開班數'!$A$7:$B$66,2,0),IF(COUNT(M641:Q641)=3,VLOOKUP(M641,'附件一之1-開班數'!$A$7:$B$66,2,0)&amp;"、"&amp;VLOOKUP(N641,'附件一之1-開班數'!$A$7:$B$66,2,0)&amp;"、"&amp;VLOOKUP(O641,'附件一之1-開班數'!$A$7:$B$66,2,0),IF(COUNT(M641:Q641)=4,VLOOKUP(M641,'附件一之1-開班數'!$A$7:$B$66,2,0)&amp;"、"&amp;VLOOKUP(N641,'附件一之1-開班數'!$A$7:$B$66,2,0)&amp;"、"&amp;VLOOKUP(O641,'附件一之1-開班數'!$A$7:$B$66,2,0)&amp;"、"&amp;VLOOKUP(P641,'附件一之1-開班數'!$A$7:$B$66,2,0),IF(COUNT(M641:Q641)=5,VLOOKUP(M641,'附件一之1-開班數'!$A$7:$B$66,2,0)&amp;"、"&amp;VLOOKUP(N641,'附件一之1-開班數'!$A$7:$B$66,2,0)&amp;"、"&amp;VLOOKUP(O641,'附件一之1-開班數'!$A$7:$B$66,2,0)&amp;"、"&amp;VLOOKUP(P641,'附件一之1-開班數'!$A$7:$B$66,2,0)&amp;"、"&amp;VLOOKUP(Q641,'附件一之1-開班數'!$A$7:$B$66,2,0),IF(D641="","","學生無班級"))))))),"有班級不存在,或跳格輸入")</f>
        <v/>
      </c>
      <c r="S641" s="10">
        <f t="shared" si="65"/>
        <v>1</v>
      </c>
      <c r="T641" s="10">
        <f t="shared" si="66"/>
        <v>1</v>
      </c>
      <c r="U641" s="10">
        <f t="shared" si="67"/>
        <v>1</v>
      </c>
      <c r="V641" s="10">
        <f t="shared" si="68"/>
        <v>1</v>
      </c>
      <c r="W641" s="10">
        <f t="shared" si="69"/>
        <v>3</v>
      </c>
      <c r="X641" s="10">
        <f t="shared" si="70"/>
        <v>3</v>
      </c>
      <c r="Y641" s="10">
        <f>IF(M641="",0,IF(K641=1,VLOOKUP(M641,'附件一之1-開班數'!$A$7:$V$66,7,FALSE),0))</f>
        <v>0</v>
      </c>
      <c r="Z641" s="10">
        <f>IF(N641="",0,IF(K641=1,VLOOKUP(N641,'附件一之1-開班數'!$A$7:$V$66,7,FALSE),0))</f>
        <v>0</v>
      </c>
      <c r="AA641" s="10">
        <f>IF(O641="",0,IF(K641=1,VLOOKUP(O641,'附件一之1-開班數'!$A$7:$V$66,7,FALSE),0))</f>
        <v>0</v>
      </c>
      <c r="AB641" s="10">
        <f>IF(P641="",0,IF(K641=1,VLOOKUP(P641,'附件一之1-開班數'!$A$7:$V$66,7,FALSE),0))</f>
        <v>0</v>
      </c>
      <c r="AC641" s="10">
        <f>IF(Q641="",0,IF(K641=1,VLOOKUP(Q641,'附件一之1-開班數'!$A$7:$V$66,7,FALSE),0))</f>
        <v>0</v>
      </c>
    </row>
    <row r="642" spans="1:29" x14ac:dyDescent="0.3">
      <c r="A642" s="128" t="str">
        <f t="shared" si="64"/>
        <v/>
      </c>
      <c r="B642" s="14"/>
      <c r="C642" s="14"/>
      <c r="D642" s="14"/>
      <c r="E642" s="14"/>
      <c r="F642" s="166"/>
      <c r="G642" s="173"/>
      <c r="H642" s="14"/>
      <c r="I642" s="14"/>
      <c r="J642" s="14"/>
      <c r="K642" s="166"/>
      <c r="L642" s="175"/>
      <c r="M642" s="171"/>
      <c r="N642" s="92"/>
      <c r="O642" s="92"/>
      <c r="P642" s="92"/>
      <c r="Q642" s="172"/>
      <c r="R642" s="176" t="str">
        <f>IFERROR(IF(COUNTIF(M642:Q642,M642)+COUNTIF(M642:Q642,N642)+COUNTIF(M642:Q642,O642)+COUNTIF(M642:Q642,P642)+COUNTIF(M642:Q642,Q642)-COUNT(M642:Q642)&lt;&gt;0,"學生班級重複",IF(COUNT(M642:Q642)=1,VLOOKUP(M642,'附件一之1-開班數'!$A$7:$B$66,2,0),IF(COUNT(M642:Q642)=2,VLOOKUP(M642,'附件一之1-開班數'!$A$7:$B$66,2,0)&amp;"、"&amp;VLOOKUP(N642,'附件一之1-開班數'!$A$7:$B$66,2,0),IF(COUNT(M642:Q642)=3,VLOOKUP(M642,'附件一之1-開班數'!$A$7:$B$66,2,0)&amp;"、"&amp;VLOOKUP(N642,'附件一之1-開班數'!$A$7:$B$66,2,0)&amp;"、"&amp;VLOOKUP(O642,'附件一之1-開班數'!$A$7:$B$66,2,0),IF(COUNT(M642:Q642)=4,VLOOKUP(M642,'附件一之1-開班數'!$A$7:$B$66,2,0)&amp;"、"&amp;VLOOKUP(N642,'附件一之1-開班數'!$A$7:$B$66,2,0)&amp;"、"&amp;VLOOKUP(O642,'附件一之1-開班數'!$A$7:$B$66,2,0)&amp;"、"&amp;VLOOKUP(P642,'附件一之1-開班數'!$A$7:$B$66,2,0),IF(COUNT(M642:Q642)=5,VLOOKUP(M642,'附件一之1-開班數'!$A$7:$B$66,2,0)&amp;"、"&amp;VLOOKUP(N642,'附件一之1-開班數'!$A$7:$B$66,2,0)&amp;"、"&amp;VLOOKUP(O642,'附件一之1-開班數'!$A$7:$B$66,2,0)&amp;"、"&amp;VLOOKUP(P642,'附件一之1-開班數'!$A$7:$B$66,2,0)&amp;"、"&amp;VLOOKUP(Q642,'附件一之1-開班數'!$A$7:$B$66,2,0),IF(D642="","","學生無班級"))))))),"有班級不存在,或跳格輸入")</f>
        <v/>
      </c>
      <c r="S642" s="10">
        <f t="shared" si="65"/>
        <v>1</v>
      </c>
      <c r="T642" s="10">
        <f t="shared" si="66"/>
        <v>1</v>
      </c>
      <c r="U642" s="10">
        <f t="shared" si="67"/>
        <v>1</v>
      </c>
      <c r="V642" s="10">
        <f t="shared" si="68"/>
        <v>1</v>
      </c>
      <c r="W642" s="10">
        <f t="shared" si="69"/>
        <v>3</v>
      </c>
      <c r="X642" s="10">
        <f t="shared" si="70"/>
        <v>3</v>
      </c>
      <c r="Y642" s="10">
        <f>IF(M642="",0,IF(K642=1,VLOOKUP(M642,'附件一之1-開班數'!$A$7:$V$66,7,FALSE),0))</f>
        <v>0</v>
      </c>
      <c r="Z642" s="10">
        <f>IF(N642="",0,IF(K642=1,VLOOKUP(N642,'附件一之1-開班數'!$A$7:$V$66,7,FALSE),0))</f>
        <v>0</v>
      </c>
      <c r="AA642" s="10">
        <f>IF(O642="",0,IF(K642=1,VLOOKUP(O642,'附件一之1-開班數'!$A$7:$V$66,7,FALSE),0))</f>
        <v>0</v>
      </c>
      <c r="AB642" s="10">
        <f>IF(P642="",0,IF(K642=1,VLOOKUP(P642,'附件一之1-開班數'!$A$7:$V$66,7,FALSE),0))</f>
        <v>0</v>
      </c>
      <c r="AC642" s="10">
        <f>IF(Q642="",0,IF(K642=1,VLOOKUP(Q642,'附件一之1-開班數'!$A$7:$V$66,7,FALSE),0))</f>
        <v>0</v>
      </c>
    </row>
    <row r="643" spans="1:29" x14ac:dyDescent="0.3">
      <c r="A643" s="128" t="str">
        <f t="shared" si="64"/>
        <v/>
      </c>
      <c r="B643" s="14"/>
      <c r="C643" s="14"/>
      <c r="D643" s="14"/>
      <c r="E643" s="14"/>
      <c r="F643" s="166"/>
      <c r="G643" s="173"/>
      <c r="H643" s="14"/>
      <c r="I643" s="14"/>
      <c r="J643" s="14"/>
      <c r="K643" s="166"/>
      <c r="L643" s="175"/>
      <c r="M643" s="171"/>
      <c r="N643" s="92"/>
      <c r="O643" s="92"/>
      <c r="P643" s="92"/>
      <c r="Q643" s="172"/>
      <c r="R643" s="176" t="str">
        <f>IFERROR(IF(COUNTIF(M643:Q643,M643)+COUNTIF(M643:Q643,N643)+COUNTIF(M643:Q643,O643)+COUNTIF(M643:Q643,P643)+COUNTIF(M643:Q643,Q643)-COUNT(M643:Q643)&lt;&gt;0,"學生班級重複",IF(COUNT(M643:Q643)=1,VLOOKUP(M643,'附件一之1-開班數'!$A$7:$B$66,2,0),IF(COUNT(M643:Q643)=2,VLOOKUP(M643,'附件一之1-開班數'!$A$7:$B$66,2,0)&amp;"、"&amp;VLOOKUP(N643,'附件一之1-開班數'!$A$7:$B$66,2,0),IF(COUNT(M643:Q643)=3,VLOOKUP(M643,'附件一之1-開班數'!$A$7:$B$66,2,0)&amp;"、"&amp;VLOOKUP(N643,'附件一之1-開班數'!$A$7:$B$66,2,0)&amp;"、"&amp;VLOOKUP(O643,'附件一之1-開班數'!$A$7:$B$66,2,0),IF(COUNT(M643:Q643)=4,VLOOKUP(M643,'附件一之1-開班數'!$A$7:$B$66,2,0)&amp;"、"&amp;VLOOKUP(N643,'附件一之1-開班數'!$A$7:$B$66,2,0)&amp;"、"&amp;VLOOKUP(O643,'附件一之1-開班數'!$A$7:$B$66,2,0)&amp;"、"&amp;VLOOKUP(P643,'附件一之1-開班數'!$A$7:$B$66,2,0),IF(COUNT(M643:Q643)=5,VLOOKUP(M643,'附件一之1-開班數'!$A$7:$B$66,2,0)&amp;"、"&amp;VLOOKUP(N643,'附件一之1-開班數'!$A$7:$B$66,2,0)&amp;"、"&amp;VLOOKUP(O643,'附件一之1-開班數'!$A$7:$B$66,2,0)&amp;"、"&amp;VLOOKUP(P643,'附件一之1-開班數'!$A$7:$B$66,2,0)&amp;"、"&amp;VLOOKUP(Q643,'附件一之1-開班數'!$A$7:$B$66,2,0),IF(D643="","","學生無班級"))))))),"有班級不存在,或跳格輸入")</f>
        <v/>
      </c>
      <c r="S643" s="10">
        <f t="shared" si="65"/>
        <v>1</v>
      </c>
      <c r="T643" s="10">
        <f t="shared" si="66"/>
        <v>1</v>
      </c>
      <c r="U643" s="10">
        <f t="shared" si="67"/>
        <v>1</v>
      </c>
      <c r="V643" s="10">
        <f t="shared" si="68"/>
        <v>1</v>
      </c>
      <c r="W643" s="10">
        <f t="shared" si="69"/>
        <v>3</v>
      </c>
      <c r="X643" s="10">
        <f t="shared" si="70"/>
        <v>3</v>
      </c>
      <c r="Y643" s="10">
        <f>IF(M643="",0,IF(K643=1,VLOOKUP(M643,'附件一之1-開班數'!$A$7:$V$66,7,FALSE),0))</f>
        <v>0</v>
      </c>
      <c r="Z643" s="10">
        <f>IF(N643="",0,IF(K643=1,VLOOKUP(N643,'附件一之1-開班數'!$A$7:$V$66,7,FALSE),0))</f>
        <v>0</v>
      </c>
      <c r="AA643" s="10">
        <f>IF(O643="",0,IF(K643=1,VLOOKUP(O643,'附件一之1-開班數'!$A$7:$V$66,7,FALSE),0))</f>
        <v>0</v>
      </c>
      <c r="AB643" s="10">
        <f>IF(P643="",0,IF(K643=1,VLOOKUP(P643,'附件一之1-開班數'!$A$7:$V$66,7,FALSE),0))</f>
        <v>0</v>
      </c>
      <c r="AC643" s="10">
        <f>IF(Q643="",0,IF(K643=1,VLOOKUP(Q643,'附件一之1-開班數'!$A$7:$V$66,7,FALSE),0))</f>
        <v>0</v>
      </c>
    </row>
    <row r="644" spans="1:29" x14ac:dyDescent="0.3">
      <c r="A644" s="128" t="str">
        <f t="shared" si="64"/>
        <v/>
      </c>
      <c r="B644" s="14"/>
      <c r="C644" s="14"/>
      <c r="D644" s="14"/>
      <c r="E644" s="14"/>
      <c r="F644" s="166"/>
      <c r="G644" s="173"/>
      <c r="H644" s="14"/>
      <c r="I644" s="14"/>
      <c r="J644" s="14"/>
      <c r="K644" s="166"/>
      <c r="L644" s="175"/>
      <c r="M644" s="171"/>
      <c r="N644" s="92"/>
      <c r="O644" s="92"/>
      <c r="P644" s="92"/>
      <c r="Q644" s="172"/>
      <c r="R644" s="176" t="str">
        <f>IFERROR(IF(COUNTIF(M644:Q644,M644)+COUNTIF(M644:Q644,N644)+COUNTIF(M644:Q644,O644)+COUNTIF(M644:Q644,P644)+COUNTIF(M644:Q644,Q644)-COUNT(M644:Q644)&lt;&gt;0,"學生班級重複",IF(COUNT(M644:Q644)=1,VLOOKUP(M644,'附件一之1-開班數'!$A$7:$B$66,2,0),IF(COUNT(M644:Q644)=2,VLOOKUP(M644,'附件一之1-開班數'!$A$7:$B$66,2,0)&amp;"、"&amp;VLOOKUP(N644,'附件一之1-開班數'!$A$7:$B$66,2,0),IF(COUNT(M644:Q644)=3,VLOOKUP(M644,'附件一之1-開班數'!$A$7:$B$66,2,0)&amp;"、"&amp;VLOOKUP(N644,'附件一之1-開班數'!$A$7:$B$66,2,0)&amp;"、"&amp;VLOOKUP(O644,'附件一之1-開班數'!$A$7:$B$66,2,0),IF(COUNT(M644:Q644)=4,VLOOKUP(M644,'附件一之1-開班數'!$A$7:$B$66,2,0)&amp;"、"&amp;VLOOKUP(N644,'附件一之1-開班數'!$A$7:$B$66,2,0)&amp;"、"&amp;VLOOKUP(O644,'附件一之1-開班數'!$A$7:$B$66,2,0)&amp;"、"&amp;VLOOKUP(P644,'附件一之1-開班數'!$A$7:$B$66,2,0),IF(COUNT(M644:Q644)=5,VLOOKUP(M644,'附件一之1-開班數'!$A$7:$B$66,2,0)&amp;"、"&amp;VLOOKUP(N644,'附件一之1-開班數'!$A$7:$B$66,2,0)&amp;"、"&amp;VLOOKUP(O644,'附件一之1-開班數'!$A$7:$B$66,2,0)&amp;"、"&amp;VLOOKUP(P644,'附件一之1-開班數'!$A$7:$B$66,2,0)&amp;"、"&amp;VLOOKUP(Q644,'附件一之1-開班數'!$A$7:$B$66,2,0),IF(D644="","","學生無班級"))))))),"有班級不存在,或跳格輸入")</f>
        <v/>
      </c>
      <c r="S644" s="10">
        <f t="shared" si="65"/>
        <v>1</v>
      </c>
      <c r="T644" s="10">
        <f t="shared" si="66"/>
        <v>1</v>
      </c>
      <c r="U644" s="10">
        <f t="shared" si="67"/>
        <v>1</v>
      </c>
      <c r="V644" s="10">
        <f t="shared" si="68"/>
        <v>1</v>
      </c>
      <c r="W644" s="10">
        <f t="shared" si="69"/>
        <v>3</v>
      </c>
      <c r="X644" s="10">
        <f t="shared" si="70"/>
        <v>3</v>
      </c>
      <c r="Y644" s="10">
        <f>IF(M644="",0,IF(K644=1,VLOOKUP(M644,'附件一之1-開班數'!$A$7:$V$66,7,FALSE),0))</f>
        <v>0</v>
      </c>
      <c r="Z644" s="10">
        <f>IF(N644="",0,IF(K644=1,VLOOKUP(N644,'附件一之1-開班數'!$A$7:$V$66,7,FALSE),0))</f>
        <v>0</v>
      </c>
      <c r="AA644" s="10">
        <f>IF(O644="",0,IF(K644=1,VLOOKUP(O644,'附件一之1-開班數'!$A$7:$V$66,7,FALSE),0))</f>
        <v>0</v>
      </c>
      <c r="AB644" s="10">
        <f>IF(P644="",0,IF(K644=1,VLOOKUP(P644,'附件一之1-開班數'!$A$7:$V$66,7,FALSE),0))</f>
        <v>0</v>
      </c>
      <c r="AC644" s="10">
        <f>IF(Q644="",0,IF(K644=1,VLOOKUP(Q644,'附件一之1-開班數'!$A$7:$V$66,7,FALSE),0))</f>
        <v>0</v>
      </c>
    </row>
    <row r="645" spans="1:29" x14ac:dyDescent="0.3">
      <c r="A645" s="128" t="str">
        <f t="shared" si="64"/>
        <v/>
      </c>
      <c r="B645" s="14"/>
      <c r="C645" s="14"/>
      <c r="D645" s="14"/>
      <c r="E645" s="14"/>
      <c r="F645" s="166"/>
      <c r="G645" s="173"/>
      <c r="H645" s="14"/>
      <c r="I645" s="14"/>
      <c r="J645" s="14"/>
      <c r="K645" s="166"/>
      <c r="L645" s="175"/>
      <c r="M645" s="171"/>
      <c r="N645" s="92"/>
      <c r="O645" s="92"/>
      <c r="P645" s="92"/>
      <c r="Q645" s="172"/>
      <c r="R645" s="176" t="str">
        <f>IFERROR(IF(COUNTIF(M645:Q645,M645)+COUNTIF(M645:Q645,N645)+COUNTIF(M645:Q645,O645)+COUNTIF(M645:Q645,P645)+COUNTIF(M645:Q645,Q645)-COUNT(M645:Q645)&lt;&gt;0,"學生班級重複",IF(COUNT(M645:Q645)=1,VLOOKUP(M645,'附件一之1-開班數'!$A$7:$B$66,2,0),IF(COUNT(M645:Q645)=2,VLOOKUP(M645,'附件一之1-開班數'!$A$7:$B$66,2,0)&amp;"、"&amp;VLOOKUP(N645,'附件一之1-開班數'!$A$7:$B$66,2,0),IF(COUNT(M645:Q645)=3,VLOOKUP(M645,'附件一之1-開班數'!$A$7:$B$66,2,0)&amp;"、"&amp;VLOOKUP(N645,'附件一之1-開班數'!$A$7:$B$66,2,0)&amp;"、"&amp;VLOOKUP(O645,'附件一之1-開班數'!$A$7:$B$66,2,0),IF(COUNT(M645:Q645)=4,VLOOKUP(M645,'附件一之1-開班數'!$A$7:$B$66,2,0)&amp;"、"&amp;VLOOKUP(N645,'附件一之1-開班數'!$A$7:$B$66,2,0)&amp;"、"&amp;VLOOKUP(O645,'附件一之1-開班數'!$A$7:$B$66,2,0)&amp;"、"&amp;VLOOKUP(P645,'附件一之1-開班數'!$A$7:$B$66,2,0),IF(COUNT(M645:Q645)=5,VLOOKUP(M645,'附件一之1-開班數'!$A$7:$B$66,2,0)&amp;"、"&amp;VLOOKUP(N645,'附件一之1-開班數'!$A$7:$B$66,2,0)&amp;"、"&amp;VLOOKUP(O645,'附件一之1-開班數'!$A$7:$B$66,2,0)&amp;"、"&amp;VLOOKUP(P645,'附件一之1-開班數'!$A$7:$B$66,2,0)&amp;"、"&amp;VLOOKUP(Q645,'附件一之1-開班數'!$A$7:$B$66,2,0),IF(D645="","","學生無班級"))))))),"有班級不存在,或跳格輸入")</f>
        <v/>
      </c>
      <c r="S645" s="10">
        <f t="shared" si="65"/>
        <v>1</v>
      </c>
      <c r="T645" s="10">
        <f t="shared" si="66"/>
        <v>1</v>
      </c>
      <c r="U645" s="10">
        <f t="shared" si="67"/>
        <v>1</v>
      </c>
      <c r="V645" s="10">
        <f t="shared" si="68"/>
        <v>1</v>
      </c>
      <c r="W645" s="10">
        <f t="shared" si="69"/>
        <v>3</v>
      </c>
      <c r="X645" s="10">
        <f t="shared" si="70"/>
        <v>3</v>
      </c>
      <c r="Y645" s="10">
        <f>IF(M645="",0,IF(K645=1,VLOOKUP(M645,'附件一之1-開班數'!$A$7:$V$66,7,FALSE),0))</f>
        <v>0</v>
      </c>
      <c r="Z645" s="10">
        <f>IF(N645="",0,IF(K645=1,VLOOKUP(N645,'附件一之1-開班數'!$A$7:$V$66,7,FALSE),0))</f>
        <v>0</v>
      </c>
      <c r="AA645" s="10">
        <f>IF(O645="",0,IF(K645=1,VLOOKUP(O645,'附件一之1-開班數'!$A$7:$V$66,7,FALSE),0))</f>
        <v>0</v>
      </c>
      <c r="AB645" s="10">
        <f>IF(P645="",0,IF(K645=1,VLOOKUP(P645,'附件一之1-開班數'!$A$7:$V$66,7,FALSE),0))</f>
        <v>0</v>
      </c>
      <c r="AC645" s="10">
        <f>IF(Q645="",0,IF(K645=1,VLOOKUP(Q645,'附件一之1-開班數'!$A$7:$V$66,7,FALSE),0))</f>
        <v>0</v>
      </c>
    </row>
    <row r="646" spans="1:29" x14ac:dyDescent="0.3">
      <c r="A646" s="128" t="str">
        <f t="shared" ref="A646:A709" si="71">IF(D646&lt;&gt;"",ROW()-5,"")</f>
        <v/>
      </c>
      <c r="B646" s="14"/>
      <c r="C646" s="14"/>
      <c r="D646" s="14"/>
      <c r="E646" s="14"/>
      <c r="F646" s="166"/>
      <c r="G646" s="173"/>
      <c r="H646" s="14"/>
      <c r="I646" s="14"/>
      <c r="J646" s="14"/>
      <c r="K646" s="166"/>
      <c r="L646" s="175"/>
      <c r="M646" s="171"/>
      <c r="N646" s="92"/>
      <c r="O646" s="92"/>
      <c r="P646" s="92"/>
      <c r="Q646" s="172"/>
      <c r="R646" s="176" t="str">
        <f>IFERROR(IF(COUNTIF(M646:Q646,M646)+COUNTIF(M646:Q646,N646)+COUNTIF(M646:Q646,O646)+COUNTIF(M646:Q646,P646)+COUNTIF(M646:Q646,Q646)-COUNT(M646:Q646)&lt;&gt;0,"學生班級重複",IF(COUNT(M646:Q646)=1,VLOOKUP(M646,'附件一之1-開班數'!$A$7:$B$66,2,0),IF(COUNT(M646:Q646)=2,VLOOKUP(M646,'附件一之1-開班數'!$A$7:$B$66,2,0)&amp;"、"&amp;VLOOKUP(N646,'附件一之1-開班數'!$A$7:$B$66,2,0),IF(COUNT(M646:Q646)=3,VLOOKUP(M646,'附件一之1-開班數'!$A$7:$B$66,2,0)&amp;"、"&amp;VLOOKUP(N646,'附件一之1-開班數'!$A$7:$B$66,2,0)&amp;"、"&amp;VLOOKUP(O646,'附件一之1-開班數'!$A$7:$B$66,2,0),IF(COUNT(M646:Q646)=4,VLOOKUP(M646,'附件一之1-開班數'!$A$7:$B$66,2,0)&amp;"、"&amp;VLOOKUP(N646,'附件一之1-開班數'!$A$7:$B$66,2,0)&amp;"、"&amp;VLOOKUP(O646,'附件一之1-開班數'!$A$7:$B$66,2,0)&amp;"、"&amp;VLOOKUP(P646,'附件一之1-開班數'!$A$7:$B$66,2,0),IF(COUNT(M646:Q646)=5,VLOOKUP(M646,'附件一之1-開班數'!$A$7:$B$66,2,0)&amp;"、"&amp;VLOOKUP(N646,'附件一之1-開班數'!$A$7:$B$66,2,0)&amp;"、"&amp;VLOOKUP(O646,'附件一之1-開班數'!$A$7:$B$66,2,0)&amp;"、"&amp;VLOOKUP(P646,'附件一之1-開班數'!$A$7:$B$66,2,0)&amp;"、"&amp;VLOOKUP(Q646,'附件一之1-開班數'!$A$7:$B$66,2,0),IF(D646="","","學生無班級"))))))),"有班級不存在,或跳格輸入")</f>
        <v/>
      </c>
      <c r="S646" s="10">
        <f t="shared" si="65"/>
        <v>1</v>
      </c>
      <c r="T646" s="10">
        <f t="shared" si="66"/>
        <v>1</v>
      </c>
      <c r="U646" s="10">
        <f t="shared" si="67"/>
        <v>1</v>
      </c>
      <c r="V646" s="10">
        <f t="shared" si="68"/>
        <v>1</v>
      </c>
      <c r="W646" s="10">
        <f t="shared" si="69"/>
        <v>3</v>
      </c>
      <c r="X646" s="10">
        <f t="shared" si="70"/>
        <v>3</v>
      </c>
      <c r="Y646" s="10">
        <f>IF(M646="",0,IF(K646=1,VLOOKUP(M646,'附件一之1-開班數'!$A$7:$V$66,7,FALSE),0))</f>
        <v>0</v>
      </c>
      <c r="Z646" s="10">
        <f>IF(N646="",0,IF(K646=1,VLOOKUP(N646,'附件一之1-開班數'!$A$7:$V$66,7,FALSE),0))</f>
        <v>0</v>
      </c>
      <c r="AA646" s="10">
        <f>IF(O646="",0,IF(K646=1,VLOOKUP(O646,'附件一之1-開班數'!$A$7:$V$66,7,FALSE),0))</f>
        <v>0</v>
      </c>
      <c r="AB646" s="10">
        <f>IF(P646="",0,IF(K646=1,VLOOKUP(P646,'附件一之1-開班數'!$A$7:$V$66,7,FALSE),0))</f>
        <v>0</v>
      </c>
      <c r="AC646" s="10">
        <f>IF(Q646="",0,IF(K646=1,VLOOKUP(Q646,'附件一之1-開班數'!$A$7:$V$66,7,FALSE),0))</f>
        <v>0</v>
      </c>
    </row>
    <row r="647" spans="1:29" x14ac:dyDescent="0.3">
      <c r="A647" s="128" t="str">
        <f t="shared" si="71"/>
        <v/>
      </c>
      <c r="B647" s="14"/>
      <c r="C647" s="14"/>
      <c r="D647" s="14"/>
      <c r="E647" s="14"/>
      <c r="F647" s="166"/>
      <c r="G647" s="173"/>
      <c r="H647" s="14"/>
      <c r="I647" s="14"/>
      <c r="J647" s="14"/>
      <c r="K647" s="166"/>
      <c r="L647" s="175"/>
      <c r="M647" s="171"/>
      <c r="N647" s="92"/>
      <c r="O647" s="92"/>
      <c r="P647" s="92"/>
      <c r="Q647" s="172"/>
      <c r="R647" s="176" t="str">
        <f>IFERROR(IF(COUNTIF(M647:Q647,M647)+COUNTIF(M647:Q647,N647)+COUNTIF(M647:Q647,O647)+COUNTIF(M647:Q647,P647)+COUNTIF(M647:Q647,Q647)-COUNT(M647:Q647)&lt;&gt;0,"學生班級重複",IF(COUNT(M647:Q647)=1,VLOOKUP(M647,'附件一之1-開班數'!$A$7:$B$66,2,0),IF(COUNT(M647:Q647)=2,VLOOKUP(M647,'附件一之1-開班數'!$A$7:$B$66,2,0)&amp;"、"&amp;VLOOKUP(N647,'附件一之1-開班數'!$A$7:$B$66,2,0),IF(COUNT(M647:Q647)=3,VLOOKUP(M647,'附件一之1-開班數'!$A$7:$B$66,2,0)&amp;"、"&amp;VLOOKUP(N647,'附件一之1-開班數'!$A$7:$B$66,2,0)&amp;"、"&amp;VLOOKUP(O647,'附件一之1-開班數'!$A$7:$B$66,2,0),IF(COUNT(M647:Q647)=4,VLOOKUP(M647,'附件一之1-開班數'!$A$7:$B$66,2,0)&amp;"、"&amp;VLOOKUP(N647,'附件一之1-開班數'!$A$7:$B$66,2,0)&amp;"、"&amp;VLOOKUP(O647,'附件一之1-開班數'!$A$7:$B$66,2,0)&amp;"、"&amp;VLOOKUP(P647,'附件一之1-開班數'!$A$7:$B$66,2,0),IF(COUNT(M647:Q647)=5,VLOOKUP(M647,'附件一之1-開班數'!$A$7:$B$66,2,0)&amp;"、"&amp;VLOOKUP(N647,'附件一之1-開班數'!$A$7:$B$66,2,0)&amp;"、"&amp;VLOOKUP(O647,'附件一之1-開班數'!$A$7:$B$66,2,0)&amp;"、"&amp;VLOOKUP(P647,'附件一之1-開班數'!$A$7:$B$66,2,0)&amp;"、"&amp;VLOOKUP(Q647,'附件一之1-開班數'!$A$7:$B$66,2,0),IF(D647="","","學生無班級"))))))),"有班級不存在,或跳格輸入")</f>
        <v/>
      </c>
      <c r="S647" s="10">
        <f t="shared" ref="S647:S710" si="72">IF(COUNTA(D647,E647:F647)=0,1,IF(AND(D647="",SUM(E647:F647)&lt;&gt;0),2,IF(SUM(E647:F647)&lt;&gt;1,3,4)))</f>
        <v>1</v>
      </c>
      <c r="T647" s="10">
        <f t="shared" ref="T647:T710" si="73">IF(COUNTA(D647,G647:K647)=0,1,IF(AND(D647="",SUM(G647:K647)&lt;&gt;0),2,IF(SUM(G647:K647)&lt;&gt;1,3,4)))</f>
        <v>1</v>
      </c>
      <c r="U647" s="10">
        <f t="shared" ref="U647:U710" si="74">IF(COUNTA(B647:D647)=0,1,IF(AND(D647="",COUNTA(B647:C647)&lt;&gt;0),2,IF(COUNTA(B647:C647)&gt;1,3,4)))</f>
        <v>1</v>
      </c>
      <c r="V647" s="10">
        <f t="shared" ref="V647:V710" si="75">IF(COUNTA(D647,M647:Q647)=0,1,IF(AND(D647="",COUNTA(M647:Q647)&lt;&gt;0),2,3))</f>
        <v>1</v>
      </c>
      <c r="W647" s="10">
        <f t="shared" ref="W647:W710" si="76">IF(AND(D647="",COUNTA(L647)&lt;&gt;0),2,3)</f>
        <v>3</v>
      </c>
      <c r="X647" s="10">
        <f t="shared" ref="X647:X710" si="77">IF(K647="",3,IF(COUNTA(K647)&lt;&gt;COUNTA(M647:Q647),1,2))</f>
        <v>3</v>
      </c>
      <c r="Y647" s="10">
        <f>IF(M647="",0,IF(K647=1,VLOOKUP(M647,'附件一之1-開班數'!$A$7:$V$66,7,FALSE),0))</f>
        <v>0</v>
      </c>
      <c r="Z647" s="10">
        <f>IF(N647="",0,IF(K647=1,VLOOKUP(N647,'附件一之1-開班數'!$A$7:$V$66,7,FALSE),0))</f>
        <v>0</v>
      </c>
      <c r="AA647" s="10">
        <f>IF(O647="",0,IF(K647=1,VLOOKUP(O647,'附件一之1-開班數'!$A$7:$V$66,7,FALSE),0))</f>
        <v>0</v>
      </c>
      <c r="AB647" s="10">
        <f>IF(P647="",0,IF(K647=1,VLOOKUP(P647,'附件一之1-開班數'!$A$7:$V$66,7,FALSE),0))</f>
        <v>0</v>
      </c>
      <c r="AC647" s="10">
        <f>IF(Q647="",0,IF(K647=1,VLOOKUP(Q647,'附件一之1-開班數'!$A$7:$V$66,7,FALSE),0))</f>
        <v>0</v>
      </c>
    </row>
    <row r="648" spans="1:29" x14ac:dyDescent="0.3">
      <c r="A648" s="128" t="str">
        <f t="shared" si="71"/>
        <v/>
      </c>
      <c r="B648" s="14"/>
      <c r="C648" s="14"/>
      <c r="D648" s="14"/>
      <c r="E648" s="14"/>
      <c r="F648" s="166"/>
      <c r="G648" s="173"/>
      <c r="H648" s="14"/>
      <c r="I648" s="14"/>
      <c r="J648" s="14"/>
      <c r="K648" s="166"/>
      <c r="L648" s="175"/>
      <c r="M648" s="171"/>
      <c r="N648" s="92"/>
      <c r="O648" s="92"/>
      <c r="P648" s="92"/>
      <c r="Q648" s="172"/>
      <c r="R648" s="176" t="str">
        <f>IFERROR(IF(COUNTIF(M648:Q648,M648)+COUNTIF(M648:Q648,N648)+COUNTIF(M648:Q648,O648)+COUNTIF(M648:Q648,P648)+COUNTIF(M648:Q648,Q648)-COUNT(M648:Q648)&lt;&gt;0,"學生班級重複",IF(COUNT(M648:Q648)=1,VLOOKUP(M648,'附件一之1-開班數'!$A$7:$B$66,2,0),IF(COUNT(M648:Q648)=2,VLOOKUP(M648,'附件一之1-開班數'!$A$7:$B$66,2,0)&amp;"、"&amp;VLOOKUP(N648,'附件一之1-開班數'!$A$7:$B$66,2,0),IF(COUNT(M648:Q648)=3,VLOOKUP(M648,'附件一之1-開班數'!$A$7:$B$66,2,0)&amp;"、"&amp;VLOOKUP(N648,'附件一之1-開班數'!$A$7:$B$66,2,0)&amp;"、"&amp;VLOOKUP(O648,'附件一之1-開班數'!$A$7:$B$66,2,0),IF(COUNT(M648:Q648)=4,VLOOKUP(M648,'附件一之1-開班數'!$A$7:$B$66,2,0)&amp;"、"&amp;VLOOKUP(N648,'附件一之1-開班數'!$A$7:$B$66,2,0)&amp;"、"&amp;VLOOKUP(O648,'附件一之1-開班數'!$A$7:$B$66,2,0)&amp;"、"&amp;VLOOKUP(P648,'附件一之1-開班數'!$A$7:$B$66,2,0),IF(COUNT(M648:Q648)=5,VLOOKUP(M648,'附件一之1-開班數'!$A$7:$B$66,2,0)&amp;"、"&amp;VLOOKUP(N648,'附件一之1-開班數'!$A$7:$B$66,2,0)&amp;"、"&amp;VLOOKUP(O648,'附件一之1-開班數'!$A$7:$B$66,2,0)&amp;"、"&amp;VLOOKUP(P648,'附件一之1-開班數'!$A$7:$B$66,2,0)&amp;"、"&amp;VLOOKUP(Q648,'附件一之1-開班數'!$A$7:$B$66,2,0),IF(D648="","","學生無班級"))))))),"有班級不存在,或跳格輸入")</f>
        <v/>
      </c>
      <c r="S648" s="10">
        <f t="shared" si="72"/>
        <v>1</v>
      </c>
      <c r="T648" s="10">
        <f t="shared" si="73"/>
        <v>1</v>
      </c>
      <c r="U648" s="10">
        <f t="shared" si="74"/>
        <v>1</v>
      </c>
      <c r="V648" s="10">
        <f t="shared" si="75"/>
        <v>1</v>
      </c>
      <c r="W648" s="10">
        <f t="shared" si="76"/>
        <v>3</v>
      </c>
      <c r="X648" s="10">
        <f t="shared" si="77"/>
        <v>3</v>
      </c>
      <c r="Y648" s="10">
        <f>IF(M648="",0,IF(K648=1,VLOOKUP(M648,'附件一之1-開班數'!$A$7:$V$66,7,FALSE),0))</f>
        <v>0</v>
      </c>
      <c r="Z648" s="10">
        <f>IF(N648="",0,IF(K648=1,VLOOKUP(N648,'附件一之1-開班數'!$A$7:$V$66,7,FALSE),0))</f>
        <v>0</v>
      </c>
      <c r="AA648" s="10">
        <f>IF(O648="",0,IF(K648=1,VLOOKUP(O648,'附件一之1-開班數'!$A$7:$V$66,7,FALSE),0))</f>
        <v>0</v>
      </c>
      <c r="AB648" s="10">
        <f>IF(P648="",0,IF(K648=1,VLOOKUP(P648,'附件一之1-開班數'!$A$7:$V$66,7,FALSE),0))</f>
        <v>0</v>
      </c>
      <c r="AC648" s="10">
        <f>IF(Q648="",0,IF(K648=1,VLOOKUP(Q648,'附件一之1-開班數'!$A$7:$V$66,7,FALSE),0))</f>
        <v>0</v>
      </c>
    </row>
    <row r="649" spans="1:29" x14ac:dyDescent="0.3">
      <c r="A649" s="128" t="str">
        <f t="shared" si="71"/>
        <v/>
      </c>
      <c r="B649" s="14"/>
      <c r="C649" s="14"/>
      <c r="D649" s="14"/>
      <c r="E649" s="14"/>
      <c r="F649" s="166"/>
      <c r="G649" s="173"/>
      <c r="H649" s="14"/>
      <c r="I649" s="14"/>
      <c r="J649" s="14"/>
      <c r="K649" s="166"/>
      <c r="L649" s="175"/>
      <c r="M649" s="171"/>
      <c r="N649" s="92"/>
      <c r="O649" s="92"/>
      <c r="P649" s="92"/>
      <c r="Q649" s="172"/>
      <c r="R649" s="176" t="str">
        <f>IFERROR(IF(COUNTIF(M649:Q649,M649)+COUNTIF(M649:Q649,N649)+COUNTIF(M649:Q649,O649)+COUNTIF(M649:Q649,P649)+COUNTIF(M649:Q649,Q649)-COUNT(M649:Q649)&lt;&gt;0,"學生班級重複",IF(COUNT(M649:Q649)=1,VLOOKUP(M649,'附件一之1-開班數'!$A$7:$B$66,2,0),IF(COUNT(M649:Q649)=2,VLOOKUP(M649,'附件一之1-開班數'!$A$7:$B$66,2,0)&amp;"、"&amp;VLOOKUP(N649,'附件一之1-開班數'!$A$7:$B$66,2,0),IF(COUNT(M649:Q649)=3,VLOOKUP(M649,'附件一之1-開班數'!$A$7:$B$66,2,0)&amp;"、"&amp;VLOOKUP(N649,'附件一之1-開班數'!$A$7:$B$66,2,0)&amp;"、"&amp;VLOOKUP(O649,'附件一之1-開班數'!$A$7:$B$66,2,0),IF(COUNT(M649:Q649)=4,VLOOKUP(M649,'附件一之1-開班數'!$A$7:$B$66,2,0)&amp;"、"&amp;VLOOKUP(N649,'附件一之1-開班數'!$A$7:$B$66,2,0)&amp;"、"&amp;VLOOKUP(O649,'附件一之1-開班數'!$A$7:$B$66,2,0)&amp;"、"&amp;VLOOKUP(P649,'附件一之1-開班數'!$A$7:$B$66,2,0),IF(COUNT(M649:Q649)=5,VLOOKUP(M649,'附件一之1-開班數'!$A$7:$B$66,2,0)&amp;"、"&amp;VLOOKUP(N649,'附件一之1-開班數'!$A$7:$B$66,2,0)&amp;"、"&amp;VLOOKUP(O649,'附件一之1-開班數'!$A$7:$B$66,2,0)&amp;"、"&amp;VLOOKUP(P649,'附件一之1-開班數'!$A$7:$B$66,2,0)&amp;"、"&amp;VLOOKUP(Q649,'附件一之1-開班數'!$A$7:$B$66,2,0),IF(D649="","","學生無班級"))))))),"有班級不存在,或跳格輸入")</f>
        <v/>
      </c>
      <c r="S649" s="10">
        <f t="shared" si="72"/>
        <v>1</v>
      </c>
      <c r="T649" s="10">
        <f t="shared" si="73"/>
        <v>1</v>
      </c>
      <c r="U649" s="10">
        <f t="shared" si="74"/>
        <v>1</v>
      </c>
      <c r="V649" s="10">
        <f t="shared" si="75"/>
        <v>1</v>
      </c>
      <c r="W649" s="10">
        <f t="shared" si="76"/>
        <v>3</v>
      </c>
      <c r="X649" s="10">
        <f t="shared" si="77"/>
        <v>3</v>
      </c>
      <c r="Y649" s="10">
        <f>IF(M649="",0,IF(K649=1,VLOOKUP(M649,'附件一之1-開班數'!$A$7:$V$66,7,FALSE),0))</f>
        <v>0</v>
      </c>
      <c r="Z649" s="10">
        <f>IF(N649="",0,IF(K649=1,VLOOKUP(N649,'附件一之1-開班數'!$A$7:$V$66,7,FALSE),0))</f>
        <v>0</v>
      </c>
      <c r="AA649" s="10">
        <f>IF(O649="",0,IF(K649=1,VLOOKUP(O649,'附件一之1-開班數'!$A$7:$V$66,7,FALSE),0))</f>
        <v>0</v>
      </c>
      <c r="AB649" s="10">
        <f>IF(P649="",0,IF(K649=1,VLOOKUP(P649,'附件一之1-開班數'!$A$7:$V$66,7,FALSE),0))</f>
        <v>0</v>
      </c>
      <c r="AC649" s="10">
        <f>IF(Q649="",0,IF(K649=1,VLOOKUP(Q649,'附件一之1-開班數'!$A$7:$V$66,7,FALSE),0))</f>
        <v>0</v>
      </c>
    </row>
    <row r="650" spans="1:29" x14ac:dyDescent="0.3">
      <c r="A650" s="128" t="str">
        <f t="shared" si="71"/>
        <v/>
      </c>
      <c r="B650" s="14"/>
      <c r="C650" s="14"/>
      <c r="D650" s="14"/>
      <c r="E650" s="14"/>
      <c r="F650" s="166"/>
      <c r="G650" s="173"/>
      <c r="H650" s="14"/>
      <c r="I650" s="14"/>
      <c r="J650" s="14"/>
      <c r="K650" s="166"/>
      <c r="L650" s="175"/>
      <c r="M650" s="171"/>
      <c r="N650" s="92"/>
      <c r="O650" s="92"/>
      <c r="P650" s="92"/>
      <c r="Q650" s="172"/>
      <c r="R650" s="176" t="str">
        <f>IFERROR(IF(COUNTIF(M650:Q650,M650)+COUNTIF(M650:Q650,N650)+COUNTIF(M650:Q650,O650)+COUNTIF(M650:Q650,P650)+COUNTIF(M650:Q650,Q650)-COUNT(M650:Q650)&lt;&gt;0,"學生班級重複",IF(COUNT(M650:Q650)=1,VLOOKUP(M650,'附件一之1-開班數'!$A$7:$B$66,2,0),IF(COUNT(M650:Q650)=2,VLOOKUP(M650,'附件一之1-開班數'!$A$7:$B$66,2,0)&amp;"、"&amp;VLOOKUP(N650,'附件一之1-開班數'!$A$7:$B$66,2,0),IF(COUNT(M650:Q650)=3,VLOOKUP(M650,'附件一之1-開班數'!$A$7:$B$66,2,0)&amp;"、"&amp;VLOOKUP(N650,'附件一之1-開班數'!$A$7:$B$66,2,0)&amp;"、"&amp;VLOOKUP(O650,'附件一之1-開班數'!$A$7:$B$66,2,0),IF(COUNT(M650:Q650)=4,VLOOKUP(M650,'附件一之1-開班數'!$A$7:$B$66,2,0)&amp;"、"&amp;VLOOKUP(N650,'附件一之1-開班數'!$A$7:$B$66,2,0)&amp;"、"&amp;VLOOKUP(O650,'附件一之1-開班數'!$A$7:$B$66,2,0)&amp;"、"&amp;VLOOKUP(P650,'附件一之1-開班數'!$A$7:$B$66,2,0),IF(COUNT(M650:Q650)=5,VLOOKUP(M650,'附件一之1-開班數'!$A$7:$B$66,2,0)&amp;"、"&amp;VLOOKUP(N650,'附件一之1-開班數'!$A$7:$B$66,2,0)&amp;"、"&amp;VLOOKUP(O650,'附件一之1-開班數'!$A$7:$B$66,2,0)&amp;"、"&amp;VLOOKUP(P650,'附件一之1-開班數'!$A$7:$B$66,2,0)&amp;"、"&amp;VLOOKUP(Q650,'附件一之1-開班數'!$A$7:$B$66,2,0),IF(D650="","","學生無班級"))))))),"有班級不存在,或跳格輸入")</f>
        <v/>
      </c>
      <c r="S650" s="10">
        <f t="shared" si="72"/>
        <v>1</v>
      </c>
      <c r="T650" s="10">
        <f t="shared" si="73"/>
        <v>1</v>
      </c>
      <c r="U650" s="10">
        <f t="shared" si="74"/>
        <v>1</v>
      </c>
      <c r="V650" s="10">
        <f t="shared" si="75"/>
        <v>1</v>
      </c>
      <c r="W650" s="10">
        <f t="shared" si="76"/>
        <v>3</v>
      </c>
      <c r="X650" s="10">
        <f t="shared" si="77"/>
        <v>3</v>
      </c>
      <c r="Y650" s="10">
        <f>IF(M650="",0,IF(K650=1,VLOOKUP(M650,'附件一之1-開班數'!$A$7:$V$66,7,FALSE),0))</f>
        <v>0</v>
      </c>
      <c r="Z650" s="10">
        <f>IF(N650="",0,IF(K650=1,VLOOKUP(N650,'附件一之1-開班數'!$A$7:$V$66,7,FALSE),0))</f>
        <v>0</v>
      </c>
      <c r="AA650" s="10">
        <f>IF(O650="",0,IF(K650=1,VLOOKUP(O650,'附件一之1-開班數'!$A$7:$V$66,7,FALSE),0))</f>
        <v>0</v>
      </c>
      <c r="AB650" s="10">
        <f>IF(P650="",0,IF(K650=1,VLOOKUP(P650,'附件一之1-開班數'!$A$7:$V$66,7,FALSE),0))</f>
        <v>0</v>
      </c>
      <c r="AC650" s="10">
        <f>IF(Q650="",0,IF(K650=1,VLOOKUP(Q650,'附件一之1-開班數'!$A$7:$V$66,7,FALSE),0))</f>
        <v>0</v>
      </c>
    </row>
    <row r="651" spans="1:29" x14ac:dyDescent="0.3">
      <c r="A651" s="128" t="str">
        <f t="shared" si="71"/>
        <v/>
      </c>
      <c r="B651" s="14"/>
      <c r="C651" s="14"/>
      <c r="D651" s="14"/>
      <c r="E651" s="14"/>
      <c r="F651" s="166"/>
      <c r="G651" s="173"/>
      <c r="H651" s="14"/>
      <c r="I651" s="14"/>
      <c r="J651" s="14"/>
      <c r="K651" s="166"/>
      <c r="L651" s="175"/>
      <c r="M651" s="171"/>
      <c r="N651" s="92"/>
      <c r="O651" s="92"/>
      <c r="P651" s="92"/>
      <c r="Q651" s="172"/>
      <c r="R651" s="176" t="str">
        <f>IFERROR(IF(COUNTIF(M651:Q651,M651)+COUNTIF(M651:Q651,N651)+COUNTIF(M651:Q651,O651)+COUNTIF(M651:Q651,P651)+COUNTIF(M651:Q651,Q651)-COUNT(M651:Q651)&lt;&gt;0,"學生班級重複",IF(COUNT(M651:Q651)=1,VLOOKUP(M651,'附件一之1-開班數'!$A$7:$B$66,2,0),IF(COUNT(M651:Q651)=2,VLOOKUP(M651,'附件一之1-開班數'!$A$7:$B$66,2,0)&amp;"、"&amp;VLOOKUP(N651,'附件一之1-開班數'!$A$7:$B$66,2,0),IF(COUNT(M651:Q651)=3,VLOOKUP(M651,'附件一之1-開班數'!$A$7:$B$66,2,0)&amp;"、"&amp;VLOOKUP(N651,'附件一之1-開班數'!$A$7:$B$66,2,0)&amp;"、"&amp;VLOOKUP(O651,'附件一之1-開班數'!$A$7:$B$66,2,0),IF(COUNT(M651:Q651)=4,VLOOKUP(M651,'附件一之1-開班數'!$A$7:$B$66,2,0)&amp;"、"&amp;VLOOKUP(N651,'附件一之1-開班數'!$A$7:$B$66,2,0)&amp;"、"&amp;VLOOKUP(O651,'附件一之1-開班數'!$A$7:$B$66,2,0)&amp;"、"&amp;VLOOKUP(P651,'附件一之1-開班數'!$A$7:$B$66,2,0),IF(COUNT(M651:Q651)=5,VLOOKUP(M651,'附件一之1-開班數'!$A$7:$B$66,2,0)&amp;"、"&amp;VLOOKUP(N651,'附件一之1-開班數'!$A$7:$B$66,2,0)&amp;"、"&amp;VLOOKUP(O651,'附件一之1-開班數'!$A$7:$B$66,2,0)&amp;"、"&amp;VLOOKUP(P651,'附件一之1-開班數'!$A$7:$B$66,2,0)&amp;"、"&amp;VLOOKUP(Q651,'附件一之1-開班數'!$A$7:$B$66,2,0),IF(D651="","","學生無班級"))))))),"有班級不存在,或跳格輸入")</f>
        <v/>
      </c>
      <c r="S651" s="10">
        <f t="shared" si="72"/>
        <v>1</v>
      </c>
      <c r="T651" s="10">
        <f t="shared" si="73"/>
        <v>1</v>
      </c>
      <c r="U651" s="10">
        <f t="shared" si="74"/>
        <v>1</v>
      </c>
      <c r="V651" s="10">
        <f t="shared" si="75"/>
        <v>1</v>
      </c>
      <c r="W651" s="10">
        <f t="shared" si="76"/>
        <v>3</v>
      </c>
      <c r="X651" s="10">
        <f t="shared" si="77"/>
        <v>3</v>
      </c>
      <c r="Y651" s="10">
        <f>IF(M651="",0,IF(K651=1,VLOOKUP(M651,'附件一之1-開班數'!$A$7:$V$66,7,FALSE),0))</f>
        <v>0</v>
      </c>
      <c r="Z651" s="10">
        <f>IF(N651="",0,IF(K651=1,VLOOKUP(N651,'附件一之1-開班數'!$A$7:$V$66,7,FALSE),0))</f>
        <v>0</v>
      </c>
      <c r="AA651" s="10">
        <f>IF(O651="",0,IF(K651=1,VLOOKUP(O651,'附件一之1-開班數'!$A$7:$V$66,7,FALSE),0))</f>
        <v>0</v>
      </c>
      <c r="AB651" s="10">
        <f>IF(P651="",0,IF(K651=1,VLOOKUP(P651,'附件一之1-開班數'!$A$7:$V$66,7,FALSE),0))</f>
        <v>0</v>
      </c>
      <c r="AC651" s="10">
        <f>IF(Q651="",0,IF(K651=1,VLOOKUP(Q651,'附件一之1-開班數'!$A$7:$V$66,7,FALSE),0))</f>
        <v>0</v>
      </c>
    </row>
    <row r="652" spans="1:29" x14ac:dyDescent="0.3">
      <c r="A652" s="128" t="str">
        <f t="shared" si="71"/>
        <v/>
      </c>
      <c r="B652" s="14"/>
      <c r="C652" s="14"/>
      <c r="D652" s="14"/>
      <c r="E652" s="14"/>
      <c r="F652" s="166"/>
      <c r="G652" s="173"/>
      <c r="H652" s="14"/>
      <c r="I652" s="14"/>
      <c r="J652" s="14"/>
      <c r="K652" s="166"/>
      <c r="L652" s="175"/>
      <c r="M652" s="171"/>
      <c r="N652" s="92"/>
      <c r="O652" s="92"/>
      <c r="P652" s="92"/>
      <c r="Q652" s="172"/>
      <c r="R652" s="176" t="str">
        <f>IFERROR(IF(COUNTIF(M652:Q652,M652)+COUNTIF(M652:Q652,N652)+COUNTIF(M652:Q652,O652)+COUNTIF(M652:Q652,P652)+COUNTIF(M652:Q652,Q652)-COUNT(M652:Q652)&lt;&gt;0,"學生班級重複",IF(COUNT(M652:Q652)=1,VLOOKUP(M652,'附件一之1-開班數'!$A$7:$B$66,2,0),IF(COUNT(M652:Q652)=2,VLOOKUP(M652,'附件一之1-開班數'!$A$7:$B$66,2,0)&amp;"、"&amp;VLOOKUP(N652,'附件一之1-開班數'!$A$7:$B$66,2,0),IF(COUNT(M652:Q652)=3,VLOOKUP(M652,'附件一之1-開班數'!$A$7:$B$66,2,0)&amp;"、"&amp;VLOOKUP(N652,'附件一之1-開班數'!$A$7:$B$66,2,0)&amp;"、"&amp;VLOOKUP(O652,'附件一之1-開班數'!$A$7:$B$66,2,0),IF(COUNT(M652:Q652)=4,VLOOKUP(M652,'附件一之1-開班數'!$A$7:$B$66,2,0)&amp;"、"&amp;VLOOKUP(N652,'附件一之1-開班數'!$A$7:$B$66,2,0)&amp;"、"&amp;VLOOKUP(O652,'附件一之1-開班數'!$A$7:$B$66,2,0)&amp;"、"&amp;VLOOKUP(P652,'附件一之1-開班數'!$A$7:$B$66,2,0),IF(COUNT(M652:Q652)=5,VLOOKUP(M652,'附件一之1-開班數'!$A$7:$B$66,2,0)&amp;"、"&amp;VLOOKUP(N652,'附件一之1-開班數'!$A$7:$B$66,2,0)&amp;"、"&amp;VLOOKUP(O652,'附件一之1-開班數'!$A$7:$B$66,2,0)&amp;"、"&amp;VLOOKUP(P652,'附件一之1-開班數'!$A$7:$B$66,2,0)&amp;"、"&amp;VLOOKUP(Q652,'附件一之1-開班數'!$A$7:$B$66,2,0),IF(D652="","","學生無班級"))))))),"有班級不存在,或跳格輸入")</f>
        <v/>
      </c>
      <c r="S652" s="10">
        <f t="shared" si="72"/>
        <v>1</v>
      </c>
      <c r="T652" s="10">
        <f t="shared" si="73"/>
        <v>1</v>
      </c>
      <c r="U652" s="10">
        <f t="shared" si="74"/>
        <v>1</v>
      </c>
      <c r="V652" s="10">
        <f t="shared" si="75"/>
        <v>1</v>
      </c>
      <c r="W652" s="10">
        <f t="shared" si="76"/>
        <v>3</v>
      </c>
      <c r="X652" s="10">
        <f t="shared" si="77"/>
        <v>3</v>
      </c>
      <c r="Y652" s="10">
        <f>IF(M652="",0,IF(K652=1,VLOOKUP(M652,'附件一之1-開班數'!$A$7:$V$66,7,FALSE),0))</f>
        <v>0</v>
      </c>
      <c r="Z652" s="10">
        <f>IF(N652="",0,IF(K652=1,VLOOKUP(N652,'附件一之1-開班數'!$A$7:$V$66,7,FALSE),0))</f>
        <v>0</v>
      </c>
      <c r="AA652" s="10">
        <f>IF(O652="",0,IF(K652=1,VLOOKUP(O652,'附件一之1-開班數'!$A$7:$V$66,7,FALSE),0))</f>
        <v>0</v>
      </c>
      <c r="AB652" s="10">
        <f>IF(P652="",0,IF(K652=1,VLOOKUP(P652,'附件一之1-開班數'!$A$7:$V$66,7,FALSE),0))</f>
        <v>0</v>
      </c>
      <c r="AC652" s="10">
        <f>IF(Q652="",0,IF(K652=1,VLOOKUP(Q652,'附件一之1-開班數'!$A$7:$V$66,7,FALSE),0))</f>
        <v>0</v>
      </c>
    </row>
    <row r="653" spans="1:29" x14ac:dyDescent="0.3">
      <c r="A653" s="128" t="str">
        <f t="shared" si="71"/>
        <v/>
      </c>
      <c r="B653" s="14"/>
      <c r="C653" s="14"/>
      <c r="D653" s="14"/>
      <c r="E653" s="14"/>
      <c r="F653" s="166"/>
      <c r="G653" s="173"/>
      <c r="H653" s="14"/>
      <c r="I653" s="14"/>
      <c r="J653" s="14"/>
      <c r="K653" s="166"/>
      <c r="L653" s="175"/>
      <c r="M653" s="171"/>
      <c r="N653" s="92"/>
      <c r="O653" s="92"/>
      <c r="P653" s="92"/>
      <c r="Q653" s="172"/>
      <c r="R653" s="176" t="str">
        <f>IFERROR(IF(COUNTIF(M653:Q653,M653)+COUNTIF(M653:Q653,N653)+COUNTIF(M653:Q653,O653)+COUNTIF(M653:Q653,P653)+COUNTIF(M653:Q653,Q653)-COUNT(M653:Q653)&lt;&gt;0,"學生班級重複",IF(COUNT(M653:Q653)=1,VLOOKUP(M653,'附件一之1-開班數'!$A$7:$B$66,2,0),IF(COUNT(M653:Q653)=2,VLOOKUP(M653,'附件一之1-開班數'!$A$7:$B$66,2,0)&amp;"、"&amp;VLOOKUP(N653,'附件一之1-開班數'!$A$7:$B$66,2,0),IF(COUNT(M653:Q653)=3,VLOOKUP(M653,'附件一之1-開班數'!$A$7:$B$66,2,0)&amp;"、"&amp;VLOOKUP(N653,'附件一之1-開班數'!$A$7:$B$66,2,0)&amp;"、"&amp;VLOOKUP(O653,'附件一之1-開班數'!$A$7:$B$66,2,0),IF(COUNT(M653:Q653)=4,VLOOKUP(M653,'附件一之1-開班數'!$A$7:$B$66,2,0)&amp;"、"&amp;VLOOKUP(N653,'附件一之1-開班數'!$A$7:$B$66,2,0)&amp;"、"&amp;VLOOKUP(O653,'附件一之1-開班數'!$A$7:$B$66,2,0)&amp;"、"&amp;VLOOKUP(P653,'附件一之1-開班數'!$A$7:$B$66,2,0),IF(COUNT(M653:Q653)=5,VLOOKUP(M653,'附件一之1-開班數'!$A$7:$B$66,2,0)&amp;"、"&amp;VLOOKUP(N653,'附件一之1-開班數'!$A$7:$B$66,2,0)&amp;"、"&amp;VLOOKUP(O653,'附件一之1-開班數'!$A$7:$B$66,2,0)&amp;"、"&amp;VLOOKUP(P653,'附件一之1-開班數'!$A$7:$B$66,2,0)&amp;"、"&amp;VLOOKUP(Q653,'附件一之1-開班數'!$A$7:$B$66,2,0),IF(D653="","","學生無班級"))))))),"有班級不存在,或跳格輸入")</f>
        <v/>
      </c>
      <c r="S653" s="10">
        <f t="shared" si="72"/>
        <v>1</v>
      </c>
      <c r="T653" s="10">
        <f t="shared" si="73"/>
        <v>1</v>
      </c>
      <c r="U653" s="10">
        <f t="shared" si="74"/>
        <v>1</v>
      </c>
      <c r="V653" s="10">
        <f t="shared" si="75"/>
        <v>1</v>
      </c>
      <c r="W653" s="10">
        <f t="shared" si="76"/>
        <v>3</v>
      </c>
      <c r="X653" s="10">
        <f t="shared" si="77"/>
        <v>3</v>
      </c>
      <c r="Y653" s="10">
        <f>IF(M653="",0,IF(K653=1,VLOOKUP(M653,'附件一之1-開班數'!$A$7:$V$66,7,FALSE),0))</f>
        <v>0</v>
      </c>
      <c r="Z653" s="10">
        <f>IF(N653="",0,IF(K653=1,VLOOKUP(N653,'附件一之1-開班數'!$A$7:$V$66,7,FALSE),0))</f>
        <v>0</v>
      </c>
      <c r="AA653" s="10">
        <f>IF(O653="",0,IF(K653=1,VLOOKUP(O653,'附件一之1-開班數'!$A$7:$V$66,7,FALSE),0))</f>
        <v>0</v>
      </c>
      <c r="AB653" s="10">
        <f>IF(P653="",0,IF(K653=1,VLOOKUP(P653,'附件一之1-開班數'!$A$7:$V$66,7,FALSE),0))</f>
        <v>0</v>
      </c>
      <c r="AC653" s="10">
        <f>IF(Q653="",0,IF(K653=1,VLOOKUP(Q653,'附件一之1-開班數'!$A$7:$V$66,7,FALSE),0))</f>
        <v>0</v>
      </c>
    </row>
    <row r="654" spans="1:29" x14ac:dyDescent="0.3">
      <c r="A654" s="128" t="str">
        <f t="shared" si="71"/>
        <v/>
      </c>
      <c r="B654" s="14"/>
      <c r="C654" s="14"/>
      <c r="D654" s="14"/>
      <c r="E654" s="14"/>
      <c r="F654" s="166"/>
      <c r="G654" s="173"/>
      <c r="H654" s="14"/>
      <c r="I654" s="14"/>
      <c r="J654" s="14"/>
      <c r="K654" s="166"/>
      <c r="L654" s="175"/>
      <c r="M654" s="171"/>
      <c r="N654" s="92"/>
      <c r="O654" s="92"/>
      <c r="P654" s="92"/>
      <c r="Q654" s="172"/>
      <c r="R654" s="176" t="str">
        <f>IFERROR(IF(COUNTIF(M654:Q654,M654)+COUNTIF(M654:Q654,N654)+COUNTIF(M654:Q654,O654)+COUNTIF(M654:Q654,P654)+COUNTIF(M654:Q654,Q654)-COUNT(M654:Q654)&lt;&gt;0,"學生班級重複",IF(COUNT(M654:Q654)=1,VLOOKUP(M654,'附件一之1-開班數'!$A$7:$B$66,2,0),IF(COUNT(M654:Q654)=2,VLOOKUP(M654,'附件一之1-開班數'!$A$7:$B$66,2,0)&amp;"、"&amp;VLOOKUP(N654,'附件一之1-開班數'!$A$7:$B$66,2,0),IF(COUNT(M654:Q654)=3,VLOOKUP(M654,'附件一之1-開班數'!$A$7:$B$66,2,0)&amp;"、"&amp;VLOOKUP(N654,'附件一之1-開班數'!$A$7:$B$66,2,0)&amp;"、"&amp;VLOOKUP(O654,'附件一之1-開班數'!$A$7:$B$66,2,0),IF(COUNT(M654:Q654)=4,VLOOKUP(M654,'附件一之1-開班數'!$A$7:$B$66,2,0)&amp;"、"&amp;VLOOKUP(N654,'附件一之1-開班數'!$A$7:$B$66,2,0)&amp;"、"&amp;VLOOKUP(O654,'附件一之1-開班數'!$A$7:$B$66,2,0)&amp;"、"&amp;VLOOKUP(P654,'附件一之1-開班數'!$A$7:$B$66,2,0),IF(COUNT(M654:Q654)=5,VLOOKUP(M654,'附件一之1-開班數'!$A$7:$B$66,2,0)&amp;"、"&amp;VLOOKUP(N654,'附件一之1-開班數'!$A$7:$B$66,2,0)&amp;"、"&amp;VLOOKUP(O654,'附件一之1-開班數'!$A$7:$B$66,2,0)&amp;"、"&amp;VLOOKUP(P654,'附件一之1-開班數'!$A$7:$B$66,2,0)&amp;"、"&amp;VLOOKUP(Q654,'附件一之1-開班數'!$A$7:$B$66,2,0),IF(D654="","","學生無班級"))))))),"有班級不存在,或跳格輸入")</f>
        <v/>
      </c>
      <c r="S654" s="10">
        <f t="shared" si="72"/>
        <v>1</v>
      </c>
      <c r="T654" s="10">
        <f t="shared" si="73"/>
        <v>1</v>
      </c>
      <c r="U654" s="10">
        <f t="shared" si="74"/>
        <v>1</v>
      </c>
      <c r="V654" s="10">
        <f t="shared" si="75"/>
        <v>1</v>
      </c>
      <c r="W654" s="10">
        <f t="shared" si="76"/>
        <v>3</v>
      </c>
      <c r="X654" s="10">
        <f t="shared" si="77"/>
        <v>3</v>
      </c>
      <c r="Y654" s="10">
        <f>IF(M654="",0,IF(K654=1,VLOOKUP(M654,'附件一之1-開班數'!$A$7:$V$66,7,FALSE),0))</f>
        <v>0</v>
      </c>
      <c r="Z654" s="10">
        <f>IF(N654="",0,IF(K654=1,VLOOKUP(N654,'附件一之1-開班數'!$A$7:$V$66,7,FALSE),0))</f>
        <v>0</v>
      </c>
      <c r="AA654" s="10">
        <f>IF(O654="",0,IF(K654=1,VLOOKUP(O654,'附件一之1-開班數'!$A$7:$V$66,7,FALSE),0))</f>
        <v>0</v>
      </c>
      <c r="AB654" s="10">
        <f>IF(P654="",0,IF(K654=1,VLOOKUP(P654,'附件一之1-開班數'!$A$7:$V$66,7,FALSE),0))</f>
        <v>0</v>
      </c>
      <c r="AC654" s="10">
        <f>IF(Q654="",0,IF(K654=1,VLOOKUP(Q654,'附件一之1-開班數'!$A$7:$V$66,7,FALSE),0))</f>
        <v>0</v>
      </c>
    </row>
    <row r="655" spans="1:29" x14ac:dyDescent="0.3">
      <c r="A655" s="128" t="str">
        <f t="shared" si="71"/>
        <v/>
      </c>
      <c r="B655" s="14"/>
      <c r="C655" s="14"/>
      <c r="D655" s="14"/>
      <c r="E655" s="14"/>
      <c r="F655" s="166"/>
      <c r="G655" s="173"/>
      <c r="H655" s="14"/>
      <c r="I655" s="14"/>
      <c r="J655" s="14"/>
      <c r="K655" s="166"/>
      <c r="L655" s="175"/>
      <c r="M655" s="171"/>
      <c r="N655" s="92"/>
      <c r="O655" s="92"/>
      <c r="P655" s="92"/>
      <c r="Q655" s="172"/>
      <c r="R655" s="176" t="str">
        <f>IFERROR(IF(COUNTIF(M655:Q655,M655)+COUNTIF(M655:Q655,N655)+COUNTIF(M655:Q655,O655)+COUNTIF(M655:Q655,P655)+COUNTIF(M655:Q655,Q655)-COUNT(M655:Q655)&lt;&gt;0,"學生班級重複",IF(COUNT(M655:Q655)=1,VLOOKUP(M655,'附件一之1-開班數'!$A$7:$B$66,2,0),IF(COUNT(M655:Q655)=2,VLOOKUP(M655,'附件一之1-開班數'!$A$7:$B$66,2,0)&amp;"、"&amp;VLOOKUP(N655,'附件一之1-開班數'!$A$7:$B$66,2,0),IF(COUNT(M655:Q655)=3,VLOOKUP(M655,'附件一之1-開班數'!$A$7:$B$66,2,0)&amp;"、"&amp;VLOOKUP(N655,'附件一之1-開班數'!$A$7:$B$66,2,0)&amp;"、"&amp;VLOOKUP(O655,'附件一之1-開班數'!$A$7:$B$66,2,0),IF(COUNT(M655:Q655)=4,VLOOKUP(M655,'附件一之1-開班數'!$A$7:$B$66,2,0)&amp;"、"&amp;VLOOKUP(N655,'附件一之1-開班數'!$A$7:$B$66,2,0)&amp;"、"&amp;VLOOKUP(O655,'附件一之1-開班數'!$A$7:$B$66,2,0)&amp;"、"&amp;VLOOKUP(P655,'附件一之1-開班數'!$A$7:$B$66,2,0),IF(COUNT(M655:Q655)=5,VLOOKUP(M655,'附件一之1-開班數'!$A$7:$B$66,2,0)&amp;"、"&amp;VLOOKUP(N655,'附件一之1-開班數'!$A$7:$B$66,2,0)&amp;"、"&amp;VLOOKUP(O655,'附件一之1-開班數'!$A$7:$B$66,2,0)&amp;"、"&amp;VLOOKUP(P655,'附件一之1-開班數'!$A$7:$B$66,2,0)&amp;"、"&amp;VLOOKUP(Q655,'附件一之1-開班數'!$A$7:$B$66,2,0),IF(D655="","","學生無班級"))))))),"有班級不存在,或跳格輸入")</f>
        <v/>
      </c>
      <c r="S655" s="10">
        <f t="shared" si="72"/>
        <v>1</v>
      </c>
      <c r="T655" s="10">
        <f t="shared" si="73"/>
        <v>1</v>
      </c>
      <c r="U655" s="10">
        <f t="shared" si="74"/>
        <v>1</v>
      </c>
      <c r="V655" s="10">
        <f t="shared" si="75"/>
        <v>1</v>
      </c>
      <c r="W655" s="10">
        <f t="shared" si="76"/>
        <v>3</v>
      </c>
      <c r="X655" s="10">
        <f t="shared" si="77"/>
        <v>3</v>
      </c>
      <c r="Y655" s="10">
        <f>IF(M655="",0,IF(K655=1,VLOOKUP(M655,'附件一之1-開班數'!$A$7:$V$66,7,FALSE),0))</f>
        <v>0</v>
      </c>
      <c r="Z655" s="10">
        <f>IF(N655="",0,IF(K655=1,VLOOKUP(N655,'附件一之1-開班數'!$A$7:$V$66,7,FALSE),0))</f>
        <v>0</v>
      </c>
      <c r="AA655" s="10">
        <f>IF(O655="",0,IF(K655=1,VLOOKUP(O655,'附件一之1-開班數'!$A$7:$V$66,7,FALSE),0))</f>
        <v>0</v>
      </c>
      <c r="AB655" s="10">
        <f>IF(P655="",0,IF(K655=1,VLOOKUP(P655,'附件一之1-開班數'!$A$7:$V$66,7,FALSE),0))</f>
        <v>0</v>
      </c>
      <c r="AC655" s="10">
        <f>IF(Q655="",0,IF(K655=1,VLOOKUP(Q655,'附件一之1-開班數'!$A$7:$V$66,7,FALSE),0))</f>
        <v>0</v>
      </c>
    </row>
    <row r="656" spans="1:29" x14ac:dyDescent="0.3">
      <c r="A656" s="128" t="str">
        <f t="shared" si="71"/>
        <v/>
      </c>
      <c r="B656" s="14"/>
      <c r="C656" s="14"/>
      <c r="D656" s="14"/>
      <c r="E656" s="14"/>
      <c r="F656" s="166"/>
      <c r="G656" s="173"/>
      <c r="H656" s="14"/>
      <c r="I656" s="14"/>
      <c r="J656" s="14"/>
      <c r="K656" s="166"/>
      <c r="L656" s="175"/>
      <c r="M656" s="171"/>
      <c r="N656" s="92"/>
      <c r="O656" s="92"/>
      <c r="P656" s="92"/>
      <c r="Q656" s="172"/>
      <c r="R656" s="176" t="str">
        <f>IFERROR(IF(COUNTIF(M656:Q656,M656)+COUNTIF(M656:Q656,N656)+COUNTIF(M656:Q656,O656)+COUNTIF(M656:Q656,P656)+COUNTIF(M656:Q656,Q656)-COUNT(M656:Q656)&lt;&gt;0,"學生班級重複",IF(COUNT(M656:Q656)=1,VLOOKUP(M656,'附件一之1-開班數'!$A$7:$B$66,2,0),IF(COUNT(M656:Q656)=2,VLOOKUP(M656,'附件一之1-開班數'!$A$7:$B$66,2,0)&amp;"、"&amp;VLOOKUP(N656,'附件一之1-開班數'!$A$7:$B$66,2,0),IF(COUNT(M656:Q656)=3,VLOOKUP(M656,'附件一之1-開班數'!$A$7:$B$66,2,0)&amp;"、"&amp;VLOOKUP(N656,'附件一之1-開班數'!$A$7:$B$66,2,0)&amp;"、"&amp;VLOOKUP(O656,'附件一之1-開班數'!$A$7:$B$66,2,0),IF(COUNT(M656:Q656)=4,VLOOKUP(M656,'附件一之1-開班數'!$A$7:$B$66,2,0)&amp;"、"&amp;VLOOKUP(N656,'附件一之1-開班數'!$A$7:$B$66,2,0)&amp;"、"&amp;VLOOKUP(O656,'附件一之1-開班數'!$A$7:$B$66,2,0)&amp;"、"&amp;VLOOKUP(P656,'附件一之1-開班數'!$A$7:$B$66,2,0),IF(COUNT(M656:Q656)=5,VLOOKUP(M656,'附件一之1-開班數'!$A$7:$B$66,2,0)&amp;"、"&amp;VLOOKUP(N656,'附件一之1-開班數'!$A$7:$B$66,2,0)&amp;"、"&amp;VLOOKUP(O656,'附件一之1-開班數'!$A$7:$B$66,2,0)&amp;"、"&amp;VLOOKUP(P656,'附件一之1-開班數'!$A$7:$B$66,2,0)&amp;"、"&amp;VLOOKUP(Q656,'附件一之1-開班數'!$A$7:$B$66,2,0),IF(D656="","","學生無班級"))))))),"有班級不存在,或跳格輸入")</f>
        <v/>
      </c>
      <c r="S656" s="10">
        <f t="shared" si="72"/>
        <v>1</v>
      </c>
      <c r="T656" s="10">
        <f t="shared" si="73"/>
        <v>1</v>
      </c>
      <c r="U656" s="10">
        <f t="shared" si="74"/>
        <v>1</v>
      </c>
      <c r="V656" s="10">
        <f t="shared" si="75"/>
        <v>1</v>
      </c>
      <c r="W656" s="10">
        <f t="shared" si="76"/>
        <v>3</v>
      </c>
      <c r="X656" s="10">
        <f t="shared" si="77"/>
        <v>3</v>
      </c>
      <c r="Y656" s="10">
        <f>IF(M656="",0,IF(K656=1,VLOOKUP(M656,'附件一之1-開班數'!$A$7:$V$66,7,FALSE),0))</f>
        <v>0</v>
      </c>
      <c r="Z656" s="10">
        <f>IF(N656="",0,IF(K656=1,VLOOKUP(N656,'附件一之1-開班數'!$A$7:$V$66,7,FALSE),0))</f>
        <v>0</v>
      </c>
      <c r="AA656" s="10">
        <f>IF(O656="",0,IF(K656=1,VLOOKUP(O656,'附件一之1-開班數'!$A$7:$V$66,7,FALSE),0))</f>
        <v>0</v>
      </c>
      <c r="AB656" s="10">
        <f>IF(P656="",0,IF(K656=1,VLOOKUP(P656,'附件一之1-開班數'!$A$7:$V$66,7,FALSE),0))</f>
        <v>0</v>
      </c>
      <c r="AC656" s="10">
        <f>IF(Q656="",0,IF(K656=1,VLOOKUP(Q656,'附件一之1-開班數'!$A$7:$V$66,7,FALSE),0))</f>
        <v>0</v>
      </c>
    </row>
    <row r="657" spans="1:29" x14ac:dyDescent="0.3">
      <c r="A657" s="128" t="str">
        <f t="shared" si="71"/>
        <v/>
      </c>
      <c r="B657" s="14"/>
      <c r="C657" s="14"/>
      <c r="D657" s="14"/>
      <c r="E657" s="14"/>
      <c r="F657" s="166"/>
      <c r="G657" s="173"/>
      <c r="H657" s="14"/>
      <c r="I657" s="14"/>
      <c r="J657" s="14"/>
      <c r="K657" s="166"/>
      <c r="L657" s="175"/>
      <c r="M657" s="171"/>
      <c r="N657" s="92"/>
      <c r="O657" s="92"/>
      <c r="P657" s="92"/>
      <c r="Q657" s="172"/>
      <c r="R657" s="176" t="str">
        <f>IFERROR(IF(COUNTIF(M657:Q657,M657)+COUNTIF(M657:Q657,N657)+COUNTIF(M657:Q657,O657)+COUNTIF(M657:Q657,P657)+COUNTIF(M657:Q657,Q657)-COUNT(M657:Q657)&lt;&gt;0,"學生班級重複",IF(COUNT(M657:Q657)=1,VLOOKUP(M657,'附件一之1-開班數'!$A$7:$B$66,2,0),IF(COUNT(M657:Q657)=2,VLOOKUP(M657,'附件一之1-開班數'!$A$7:$B$66,2,0)&amp;"、"&amp;VLOOKUP(N657,'附件一之1-開班數'!$A$7:$B$66,2,0),IF(COUNT(M657:Q657)=3,VLOOKUP(M657,'附件一之1-開班數'!$A$7:$B$66,2,0)&amp;"、"&amp;VLOOKUP(N657,'附件一之1-開班數'!$A$7:$B$66,2,0)&amp;"、"&amp;VLOOKUP(O657,'附件一之1-開班數'!$A$7:$B$66,2,0),IF(COUNT(M657:Q657)=4,VLOOKUP(M657,'附件一之1-開班數'!$A$7:$B$66,2,0)&amp;"、"&amp;VLOOKUP(N657,'附件一之1-開班數'!$A$7:$B$66,2,0)&amp;"、"&amp;VLOOKUP(O657,'附件一之1-開班數'!$A$7:$B$66,2,0)&amp;"、"&amp;VLOOKUP(P657,'附件一之1-開班數'!$A$7:$B$66,2,0),IF(COUNT(M657:Q657)=5,VLOOKUP(M657,'附件一之1-開班數'!$A$7:$B$66,2,0)&amp;"、"&amp;VLOOKUP(N657,'附件一之1-開班數'!$A$7:$B$66,2,0)&amp;"、"&amp;VLOOKUP(O657,'附件一之1-開班數'!$A$7:$B$66,2,0)&amp;"、"&amp;VLOOKUP(P657,'附件一之1-開班數'!$A$7:$B$66,2,0)&amp;"、"&amp;VLOOKUP(Q657,'附件一之1-開班數'!$A$7:$B$66,2,0),IF(D657="","","學生無班級"))))))),"有班級不存在,或跳格輸入")</f>
        <v/>
      </c>
      <c r="S657" s="10">
        <f t="shared" si="72"/>
        <v>1</v>
      </c>
      <c r="T657" s="10">
        <f t="shared" si="73"/>
        <v>1</v>
      </c>
      <c r="U657" s="10">
        <f t="shared" si="74"/>
        <v>1</v>
      </c>
      <c r="V657" s="10">
        <f t="shared" si="75"/>
        <v>1</v>
      </c>
      <c r="W657" s="10">
        <f t="shared" si="76"/>
        <v>3</v>
      </c>
      <c r="X657" s="10">
        <f t="shared" si="77"/>
        <v>3</v>
      </c>
      <c r="Y657" s="10">
        <f>IF(M657="",0,IF(K657=1,VLOOKUP(M657,'附件一之1-開班數'!$A$7:$V$66,7,FALSE),0))</f>
        <v>0</v>
      </c>
      <c r="Z657" s="10">
        <f>IF(N657="",0,IF(K657=1,VLOOKUP(N657,'附件一之1-開班數'!$A$7:$V$66,7,FALSE),0))</f>
        <v>0</v>
      </c>
      <c r="AA657" s="10">
        <f>IF(O657="",0,IF(K657=1,VLOOKUP(O657,'附件一之1-開班數'!$A$7:$V$66,7,FALSE),0))</f>
        <v>0</v>
      </c>
      <c r="AB657" s="10">
        <f>IF(P657="",0,IF(K657=1,VLOOKUP(P657,'附件一之1-開班數'!$A$7:$V$66,7,FALSE),0))</f>
        <v>0</v>
      </c>
      <c r="AC657" s="10">
        <f>IF(Q657="",0,IF(K657=1,VLOOKUP(Q657,'附件一之1-開班數'!$A$7:$V$66,7,FALSE),0))</f>
        <v>0</v>
      </c>
    </row>
    <row r="658" spans="1:29" x14ac:dyDescent="0.3">
      <c r="A658" s="128" t="str">
        <f t="shared" si="71"/>
        <v/>
      </c>
      <c r="B658" s="14"/>
      <c r="C658" s="14"/>
      <c r="D658" s="14"/>
      <c r="E658" s="14"/>
      <c r="F658" s="166"/>
      <c r="G658" s="173"/>
      <c r="H658" s="14"/>
      <c r="I658" s="14"/>
      <c r="J658" s="14"/>
      <c r="K658" s="166"/>
      <c r="L658" s="175"/>
      <c r="M658" s="171"/>
      <c r="N658" s="92"/>
      <c r="O658" s="92"/>
      <c r="P658" s="92"/>
      <c r="Q658" s="172"/>
      <c r="R658" s="176" t="str">
        <f>IFERROR(IF(COUNTIF(M658:Q658,M658)+COUNTIF(M658:Q658,N658)+COUNTIF(M658:Q658,O658)+COUNTIF(M658:Q658,P658)+COUNTIF(M658:Q658,Q658)-COUNT(M658:Q658)&lt;&gt;0,"學生班級重複",IF(COUNT(M658:Q658)=1,VLOOKUP(M658,'附件一之1-開班數'!$A$7:$B$66,2,0),IF(COUNT(M658:Q658)=2,VLOOKUP(M658,'附件一之1-開班數'!$A$7:$B$66,2,0)&amp;"、"&amp;VLOOKUP(N658,'附件一之1-開班數'!$A$7:$B$66,2,0),IF(COUNT(M658:Q658)=3,VLOOKUP(M658,'附件一之1-開班數'!$A$7:$B$66,2,0)&amp;"、"&amp;VLOOKUP(N658,'附件一之1-開班數'!$A$7:$B$66,2,0)&amp;"、"&amp;VLOOKUP(O658,'附件一之1-開班數'!$A$7:$B$66,2,0),IF(COUNT(M658:Q658)=4,VLOOKUP(M658,'附件一之1-開班數'!$A$7:$B$66,2,0)&amp;"、"&amp;VLOOKUP(N658,'附件一之1-開班數'!$A$7:$B$66,2,0)&amp;"、"&amp;VLOOKUP(O658,'附件一之1-開班數'!$A$7:$B$66,2,0)&amp;"、"&amp;VLOOKUP(P658,'附件一之1-開班數'!$A$7:$B$66,2,0),IF(COUNT(M658:Q658)=5,VLOOKUP(M658,'附件一之1-開班數'!$A$7:$B$66,2,0)&amp;"、"&amp;VLOOKUP(N658,'附件一之1-開班數'!$A$7:$B$66,2,0)&amp;"、"&amp;VLOOKUP(O658,'附件一之1-開班數'!$A$7:$B$66,2,0)&amp;"、"&amp;VLOOKUP(P658,'附件一之1-開班數'!$A$7:$B$66,2,0)&amp;"、"&amp;VLOOKUP(Q658,'附件一之1-開班數'!$A$7:$B$66,2,0),IF(D658="","","學生無班級"))))))),"有班級不存在,或跳格輸入")</f>
        <v/>
      </c>
      <c r="S658" s="10">
        <f t="shared" si="72"/>
        <v>1</v>
      </c>
      <c r="T658" s="10">
        <f t="shared" si="73"/>
        <v>1</v>
      </c>
      <c r="U658" s="10">
        <f t="shared" si="74"/>
        <v>1</v>
      </c>
      <c r="V658" s="10">
        <f t="shared" si="75"/>
        <v>1</v>
      </c>
      <c r="W658" s="10">
        <f t="shared" si="76"/>
        <v>3</v>
      </c>
      <c r="X658" s="10">
        <f t="shared" si="77"/>
        <v>3</v>
      </c>
      <c r="Y658" s="10">
        <f>IF(M658="",0,IF(K658=1,VLOOKUP(M658,'附件一之1-開班數'!$A$7:$V$66,7,FALSE),0))</f>
        <v>0</v>
      </c>
      <c r="Z658" s="10">
        <f>IF(N658="",0,IF(K658=1,VLOOKUP(N658,'附件一之1-開班數'!$A$7:$V$66,7,FALSE),0))</f>
        <v>0</v>
      </c>
      <c r="AA658" s="10">
        <f>IF(O658="",0,IF(K658=1,VLOOKUP(O658,'附件一之1-開班數'!$A$7:$V$66,7,FALSE),0))</f>
        <v>0</v>
      </c>
      <c r="AB658" s="10">
        <f>IF(P658="",0,IF(K658=1,VLOOKUP(P658,'附件一之1-開班數'!$A$7:$V$66,7,FALSE),0))</f>
        <v>0</v>
      </c>
      <c r="AC658" s="10">
        <f>IF(Q658="",0,IF(K658=1,VLOOKUP(Q658,'附件一之1-開班數'!$A$7:$V$66,7,FALSE),0))</f>
        <v>0</v>
      </c>
    </row>
    <row r="659" spans="1:29" x14ac:dyDescent="0.3">
      <c r="A659" s="128" t="str">
        <f t="shared" si="71"/>
        <v/>
      </c>
      <c r="B659" s="14"/>
      <c r="C659" s="14"/>
      <c r="D659" s="14"/>
      <c r="E659" s="14"/>
      <c r="F659" s="166"/>
      <c r="G659" s="173"/>
      <c r="H659" s="14"/>
      <c r="I659" s="14"/>
      <c r="J659" s="14"/>
      <c r="K659" s="166"/>
      <c r="L659" s="175"/>
      <c r="M659" s="171"/>
      <c r="N659" s="92"/>
      <c r="O659" s="92"/>
      <c r="P659" s="92"/>
      <c r="Q659" s="172"/>
      <c r="R659" s="176" t="str">
        <f>IFERROR(IF(COUNTIF(M659:Q659,M659)+COUNTIF(M659:Q659,N659)+COUNTIF(M659:Q659,O659)+COUNTIF(M659:Q659,P659)+COUNTIF(M659:Q659,Q659)-COUNT(M659:Q659)&lt;&gt;0,"學生班級重複",IF(COUNT(M659:Q659)=1,VLOOKUP(M659,'附件一之1-開班數'!$A$7:$B$66,2,0),IF(COUNT(M659:Q659)=2,VLOOKUP(M659,'附件一之1-開班數'!$A$7:$B$66,2,0)&amp;"、"&amp;VLOOKUP(N659,'附件一之1-開班數'!$A$7:$B$66,2,0),IF(COUNT(M659:Q659)=3,VLOOKUP(M659,'附件一之1-開班數'!$A$7:$B$66,2,0)&amp;"、"&amp;VLOOKUP(N659,'附件一之1-開班數'!$A$7:$B$66,2,0)&amp;"、"&amp;VLOOKUP(O659,'附件一之1-開班數'!$A$7:$B$66,2,0),IF(COUNT(M659:Q659)=4,VLOOKUP(M659,'附件一之1-開班數'!$A$7:$B$66,2,0)&amp;"、"&amp;VLOOKUP(N659,'附件一之1-開班數'!$A$7:$B$66,2,0)&amp;"、"&amp;VLOOKUP(O659,'附件一之1-開班數'!$A$7:$B$66,2,0)&amp;"、"&amp;VLOOKUP(P659,'附件一之1-開班數'!$A$7:$B$66,2,0),IF(COUNT(M659:Q659)=5,VLOOKUP(M659,'附件一之1-開班數'!$A$7:$B$66,2,0)&amp;"、"&amp;VLOOKUP(N659,'附件一之1-開班數'!$A$7:$B$66,2,0)&amp;"、"&amp;VLOOKUP(O659,'附件一之1-開班數'!$A$7:$B$66,2,0)&amp;"、"&amp;VLOOKUP(P659,'附件一之1-開班數'!$A$7:$B$66,2,0)&amp;"、"&amp;VLOOKUP(Q659,'附件一之1-開班數'!$A$7:$B$66,2,0),IF(D659="","","學生無班級"))))))),"有班級不存在,或跳格輸入")</f>
        <v/>
      </c>
      <c r="S659" s="10">
        <f t="shared" si="72"/>
        <v>1</v>
      </c>
      <c r="T659" s="10">
        <f t="shared" si="73"/>
        <v>1</v>
      </c>
      <c r="U659" s="10">
        <f t="shared" si="74"/>
        <v>1</v>
      </c>
      <c r="V659" s="10">
        <f t="shared" si="75"/>
        <v>1</v>
      </c>
      <c r="W659" s="10">
        <f t="shared" si="76"/>
        <v>3</v>
      </c>
      <c r="X659" s="10">
        <f t="shared" si="77"/>
        <v>3</v>
      </c>
      <c r="Y659" s="10">
        <f>IF(M659="",0,IF(K659=1,VLOOKUP(M659,'附件一之1-開班數'!$A$7:$V$66,7,FALSE),0))</f>
        <v>0</v>
      </c>
      <c r="Z659" s="10">
        <f>IF(N659="",0,IF(K659=1,VLOOKUP(N659,'附件一之1-開班數'!$A$7:$V$66,7,FALSE),0))</f>
        <v>0</v>
      </c>
      <c r="AA659" s="10">
        <f>IF(O659="",0,IF(K659=1,VLOOKUP(O659,'附件一之1-開班數'!$A$7:$V$66,7,FALSE),0))</f>
        <v>0</v>
      </c>
      <c r="AB659" s="10">
        <f>IF(P659="",0,IF(K659=1,VLOOKUP(P659,'附件一之1-開班數'!$A$7:$V$66,7,FALSE),0))</f>
        <v>0</v>
      </c>
      <c r="AC659" s="10">
        <f>IF(Q659="",0,IF(K659=1,VLOOKUP(Q659,'附件一之1-開班數'!$A$7:$V$66,7,FALSE),0))</f>
        <v>0</v>
      </c>
    </row>
    <row r="660" spans="1:29" x14ac:dyDescent="0.3">
      <c r="A660" s="128" t="str">
        <f t="shared" si="71"/>
        <v/>
      </c>
      <c r="B660" s="14"/>
      <c r="C660" s="14"/>
      <c r="D660" s="14"/>
      <c r="E660" s="14"/>
      <c r="F660" s="166"/>
      <c r="G660" s="173"/>
      <c r="H660" s="14"/>
      <c r="I660" s="14"/>
      <c r="J660" s="14"/>
      <c r="K660" s="166"/>
      <c r="L660" s="175"/>
      <c r="M660" s="171"/>
      <c r="N660" s="92"/>
      <c r="O660" s="92"/>
      <c r="P660" s="92"/>
      <c r="Q660" s="172"/>
      <c r="R660" s="176" t="str">
        <f>IFERROR(IF(COUNTIF(M660:Q660,M660)+COUNTIF(M660:Q660,N660)+COUNTIF(M660:Q660,O660)+COUNTIF(M660:Q660,P660)+COUNTIF(M660:Q660,Q660)-COUNT(M660:Q660)&lt;&gt;0,"學生班級重複",IF(COUNT(M660:Q660)=1,VLOOKUP(M660,'附件一之1-開班數'!$A$7:$B$66,2,0),IF(COUNT(M660:Q660)=2,VLOOKUP(M660,'附件一之1-開班數'!$A$7:$B$66,2,0)&amp;"、"&amp;VLOOKUP(N660,'附件一之1-開班數'!$A$7:$B$66,2,0),IF(COUNT(M660:Q660)=3,VLOOKUP(M660,'附件一之1-開班數'!$A$7:$B$66,2,0)&amp;"、"&amp;VLOOKUP(N660,'附件一之1-開班數'!$A$7:$B$66,2,0)&amp;"、"&amp;VLOOKUP(O660,'附件一之1-開班數'!$A$7:$B$66,2,0),IF(COUNT(M660:Q660)=4,VLOOKUP(M660,'附件一之1-開班數'!$A$7:$B$66,2,0)&amp;"、"&amp;VLOOKUP(N660,'附件一之1-開班數'!$A$7:$B$66,2,0)&amp;"、"&amp;VLOOKUP(O660,'附件一之1-開班數'!$A$7:$B$66,2,0)&amp;"、"&amp;VLOOKUP(P660,'附件一之1-開班數'!$A$7:$B$66,2,0),IF(COUNT(M660:Q660)=5,VLOOKUP(M660,'附件一之1-開班數'!$A$7:$B$66,2,0)&amp;"、"&amp;VLOOKUP(N660,'附件一之1-開班數'!$A$7:$B$66,2,0)&amp;"、"&amp;VLOOKUP(O660,'附件一之1-開班數'!$A$7:$B$66,2,0)&amp;"、"&amp;VLOOKUP(P660,'附件一之1-開班數'!$A$7:$B$66,2,0)&amp;"、"&amp;VLOOKUP(Q660,'附件一之1-開班數'!$A$7:$B$66,2,0),IF(D660="","","學生無班級"))))))),"有班級不存在,或跳格輸入")</f>
        <v/>
      </c>
      <c r="S660" s="10">
        <f t="shared" si="72"/>
        <v>1</v>
      </c>
      <c r="T660" s="10">
        <f t="shared" si="73"/>
        <v>1</v>
      </c>
      <c r="U660" s="10">
        <f t="shared" si="74"/>
        <v>1</v>
      </c>
      <c r="V660" s="10">
        <f t="shared" si="75"/>
        <v>1</v>
      </c>
      <c r="W660" s="10">
        <f t="shared" si="76"/>
        <v>3</v>
      </c>
      <c r="X660" s="10">
        <f t="shared" si="77"/>
        <v>3</v>
      </c>
      <c r="Y660" s="10">
        <f>IF(M660="",0,IF(K660=1,VLOOKUP(M660,'附件一之1-開班數'!$A$7:$V$66,7,FALSE),0))</f>
        <v>0</v>
      </c>
      <c r="Z660" s="10">
        <f>IF(N660="",0,IF(K660=1,VLOOKUP(N660,'附件一之1-開班數'!$A$7:$V$66,7,FALSE),0))</f>
        <v>0</v>
      </c>
      <c r="AA660" s="10">
        <f>IF(O660="",0,IF(K660=1,VLOOKUP(O660,'附件一之1-開班數'!$A$7:$V$66,7,FALSE),0))</f>
        <v>0</v>
      </c>
      <c r="AB660" s="10">
        <f>IF(P660="",0,IF(K660=1,VLOOKUP(P660,'附件一之1-開班數'!$A$7:$V$66,7,FALSE),0))</f>
        <v>0</v>
      </c>
      <c r="AC660" s="10">
        <f>IF(Q660="",0,IF(K660=1,VLOOKUP(Q660,'附件一之1-開班數'!$A$7:$V$66,7,FALSE),0))</f>
        <v>0</v>
      </c>
    </row>
    <row r="661" spans="1:29" x14ac:dyDescent="0.3">
      <c r="A661" s="128" t="str">
        <f t="shared" si="71"/>
        <v/>
      </c>
      <c r="B661" s="14"/>
      <c r="C661" s="14"/>
      <c r="D661" s="14"/>
      <c r="E661" s="14"/>
      <c r="F661" s="166"/>
      <c r="G661" s="173"/>
      <c r="H661" s="14"/>
      <c r="I661" s="14"/>
      <c r="J661" s="14"/>
      <c r="K661" s="166"/>
      <c r="L661" s="175"/>
      <c r="M661" s="171"/>
      <c r="N661" s="92"/>
      <c r="O661" s="92"/>
      <c r="P661" s="92"/>
      <c r="Q661" s="172"/>
      <c r="R661" s="176" t="str">
        <f>IFERROR(IF(COUNTIF(M661:Q661,M661)+COUNTIF(M661:Q661,N661)+COUNTIF(M661:Q661,O661)+COUNTIF(M661:Q661,P661)+COUNTIF(M661:Q661,Q661)-COUNT(M661:Q661)&lt;&gt;0,"學生班級重複",IF(COUNT(M661:Q661)=1,VLOOKUP(M661,'附件一之1-開班數'!$A$7:$B$66,2,0),IF(COUNT(M661:Q661)=2,VLOOKUP(M661,'附件一之1-開班數'!$A$7:$B$66,2,0)&amp;"、"&amp;VLOOKUP(N661,'附件一之1-開班數'!$A$7:$B$66,2,0),IF(COUNT(M661:Q661)=3,VLOOKUP(M661,'附件一之1-開班數'!$A$7:$B$66,2,0)&amp;"、"&amp;VLOOKUP(N661,'附件一之1-開班數'!$A$7:$B$66,2,0)&amp;"、"&amp;VLOOKUP(O661,'附件一之1-開班數'!$A$7:$B$66,2,0),IF(COUNT(M661:Q661)=4,VLOOKUP(M661,'附件一之1-開班數'!$A$7:$B$66,2,0)&amp;"、"&amp;VLOOKUP(N661,'附件一之1-開班數'!$A$7:$B$66,2,0)&amp;"、"&amp;VLOOKUP(O661,'附件一之1-開班數'!$A$7:$B$66,2,0)&amp;"、"&amp;VLOOKUP(P661,'附件一之1-開班數'!$A$7:$B$66,2,0),IF(COUNT(M661:Q661)=5,VLOOKUP(M661,'附件一之1-開班數'!$A$7:$B$66,2,0)&amp;"、"&amp;VLOOKUP(N661,'附件一之1-開班數'!$A$7:$B$66,2,0)&amp;"、"&amp;VLOOKUP(O661,'附件一之1-開班數'!$A$7:$B$66,2,0)&amp;"、"&amp;VLOOKUP(P661,'附件一之1-開班數'!$A$7:$B$66,2,0)&amp;"、"&amp;VLOOKUP(Q661,'附件一之1-開班數'!$A$7:$B$66,2,0),IF(D661="","","學生無班級"))))))),"有班級不存在,或跳格輸入")</f>
        <v/>
      </c>
      <c r="S661" s="10">
        <f t="shared" si="72"/>
        <v>1</v>
      </c>
      <c r="T661" s="10">
        <f t="shared" si="73"/>
        <v>1</v>
      </c>
      <c r="U661" s="10">
        <f t="shared" si="74"/>
        <v>1</v>
      </c>
      <c r="V661" s="10">
        <f t="shared" si="75"/>
        <v>1</v>
      </c>
      <c r="W661" s="10">
        <f t="shared" si="76"/>
        <v>3</v>
      </c>
      <c r="X661" s="10">
        <f t="shared" si="77"/>
        <v>3</v>
      </c>
      <c r="Y661" s="10">
        <f>IF(M661="",0,IF(K661=1,VLOOKUP(M661,'附件一之1-開班數'!$A$7:$V$66,7,FALSE),0))</f>
        <v>0</v>
      </c>
      <c r="Z661" s="10">
        <f>IF(N661="",0,IF(K661=1,VLOOKUP(N661,'附件一之1-開班數'!$A$7:$V$66,7,FALSE),0))</f>
        <v>0</v>
      </c>
      <c r="AA661" s="10">
        <f>IF(O661="",0,IF(K661=1,VLOOKUP(O661,'附件一之1-開班數'!$A$7:$V$66,7,FALSE),0))</f>
        <v>0</v>
      </c>
      <c r="AB661" s="10">
        <f>IF(P661="",0,IF(K661=1,VLOOKUP(P661,'附件一之1-開班數'!$A$7:$V$66,7,FALSE),0))</f>
        <v>0</v>
      </c>
      <c r="AC661" s="10">
        <f>IF(Q661="",0,IF(K661=1,VLOOKUP(Q661,'附件一之1-開班數'!$A$7:$V$66,7,FALSE),0))</f>
        <v>0</v>
      </c>
    </row>
    <row r="662" spans="1:29" x14ac:dyDescent="0.3">
      <c r="A662" s="128" t="str">
        <f t="shared" si="71"/>
        <v/>
      </c>
      <c r="B662" s="14"/>
      <c r="C662" s="14"/>
      <c r="D662" s="14"/>
      <c r="E662" s="14"/>
      <c r="F662" s="166"/>
      <c r="G662" s="173"/>
      <c r="H662" s="14"/>
      <c r="I662" s="14"/>
      <c r="J662" s="14"/>
      <c r="K662" s="166"/>
      <c r="L662" s="175"/>
      <c r="M662" s="171"/>
      <c r="N662" s="92"/>
      <c r="O662" s="92"/>
      <c r="P662" s="92"/>
      <c r="Q662" s="172"/>
      <c r="R662" s="176" t="str">
        <f>IFERROR(IF(COUNTIF(M662:Q662,M662)+COUNTIF(M662:Q662,N662)+COUNTIF(M662:Q662,O662)+COUNTIF(M662:Q662,P662)+COUNTIF(M662:Q662,Q662)-COUNT(M662:Q662)&lt;&gt;0,"學生班級重複",IF(COUNT(M662:Q662)=1,VLOOKUP(M662,'附件一之1-開班數'!$A$7:$B$66,2,0),IF(COUNT(M662:Q662)=2,VLOOKUP(M662,'附件一之1-開班數'!$A$7:$B$66,2,0)&amp;"、"&amp;VLOOKUP(N662,'附件一之1-開班數'!$A$7:$B$66,2,0),IF(COUNT(M662:Q662)=3,VLOOKUP(M662,'附件一之1-開班數'!$A$7:$B$66,2,0)&amp;"、"&amp;VLOOKUP(N662,'附件一之1-開班數'!$A$7:$B$66,2,0)&amp;"、"&amp;VLOOKUP(O662,'附件一之1-開班數'!$A$7:$B$66,2,0),IF(COUNT(M662:Q662)=4,VLOOKUP(M662,'附件一之1-開班數'!$A$7:$B$66,2,0)&amp;"、"&amp;VLOOKUP(N662,'附件一之1-開班數'!$A$7:$B$66,2,0)&amp;"、"&amp;VLOOKUP(O662,'附件一之1-開班數'!$A$7:$B$66,2,0)&amp;"、"&amp;VLOOKUP(P662,'附件一之1-開班數'!$A$7:$B$66,2,0),IF(COUNT(M662:Q662)=5,VLOOKUP(M662,'附件一之1-開班數'!$A$7:$B$66,2,0)&amp;"、"&amp;VLOOKUP(N662,'附件一之1-開班數'!$A$7:$B$66,2,0)&amp;"、"&amp;VLOOKUP(O662,'附件一之1-開班數'!$A$7:$B$66,2,0)&amp;"、"&amp;VLOOKUP(P662,'附件一之1-開班數'!$A$7:$B$66,2,0)&amp;"、"&amp;VLOOKUP(Q662,'附件一之1-開班數'!$A$7:$B$66,2,0),IF(D662="","","學生無班級"))))))),"有班級不存在,或跳格輸入")</f>
        <v/>
      </c>
      <c r="S662" s="10">
        <f t="shared" si="72"/>
        <v>1</v>
      </c>
      <c r="T662" s="10">
        <f t="shared" si="73"/>
        <v>1</v>
      </c>
      <c r="U662" s="10">
        <f t="shared" si="74"/>
        <v>1</v>
      </c>
      <c r="V662" s="10">
        <f t="shared" si="75"/>
        <v>1</v>
      </c>
      <c r="W662" s="10">
        <f t="shared" si="76"/>
        <v>3</v>
      </c>
      <c r="X662" s="10">
        <f t="shared" si="77"/>
        <v>3</v>
      </c>
      <c r="Y662" s="10">
        <f>IF(M662="",0,IF(K662=1,VLOOKUP(M662,'附件一之1-開班數'!$A$7:$V$66,7,FALSE),0))</f>
        <v>0</v>
      </c>
      <c r="Z662" s="10">
        <f>IF(N662="",0,IF(K662=1,VLOOKUP(N662,'附件一之1-開班數'!$A$7:$V$66,7,FALSE),0))</f>
        <v>0</v>
      </c>
      <c r="AA662" s="10">
        <f>IF(O662="",0,IF(K662=1,VLOOKUP(O662,'附件一之1-開班數'!$A$7:$V$66,7,FALSE),0))</f>
        <v>0</v>
      </c>
      <c r="AB662" s="10">
        <f>IF(P662="",0,IF(K662=1,VLOOKUP(P662,'附件一之1-開班數'!$A$7:$V$66,7,FALSE),0))</f>
        <v>0</v>
      </c>
      <c r="AC662" s="10">
        <f>IF(Q662="",0,IF(K662=1,VLOOKUP(Q662,'附件一之1-開班數'!$A$7:$V$66,7,FALSE),0))</f>
        <v>0</v>
      </c>
    </row>
    <row r="663" spans="1:29" x14ac:dyDescent="0.3">
      <c r="A663" s="128" t="str">
        <f t="shared" si="71"/>
        <v/>
      </c>
      <c r="B663" s="14"/>
      <c r="C663" s="14"/>
      <c r="D663" s="14"/>
      <c r="E663" s="14"/>
      <c r="F663" s="166"/>
      <c r="G663" s="173"/>
      <c r="H663" s="14"/>
      <c r="I663" s="14"/>
      <c r="J663" s="14"/>
      <c r="K663" s="166"/>
      <c r="L663" s="175"/>
      <c r="M663" s="171"/>
      <c r="N663" s="92"/>
      <c r="O663" s="92"/>
      <c r="P663" s="92"/>
      <c r="Q663" s="172"/>
      <c r="R663" s="176" t="str">
        <f>IFERROR(IF(COUNTIF(M663:Q663,M663)+COUNTIF(M663:Q663,N663)+COUNTIF(M663:Q663,O663)+COUNTIF(M663:Q663,P663)+COUNTIF(M663:Q663,Q663)-COUNT(M663:Q663)&lt;&gt;0,"學生班級重複",IF(COUNT(M663:Q663)=1,VLOOKUP(M663,'附件一之1-開班數'!$A$7:$B$66,2,0),IF(COUNT(M663:Q663)=2,VLOOKUP(M663,'附件一之1-開班數'!$A$7:$B$66,2,0)&amp;"、"&amp;VLOOKUP(N663,'附件一之1-開班數'!$A$7:$B$66,2,0),IF(COUNT(M663:Q663)=3,VLOOKUP(M663,'附件一之1-開班數'!$A$7:$B$66,2,0)&amp;"、"&amp;VLOOKUP(N663,'附件一之1-開班數'!$A$7:$B$66,2,0)&amp;"、"&amp;VLOOKUP(O663,'附件一之1-開班數'!$A$7:$B$66,2,0),IF(COUNT(M663:Q663)=4,VLOOKUP(M663,'附件一之1-開班數'!$A$7:$B$66,2,0)&amp;"、"&amp;VLOOKUP(N663,'附件一之1-開班數'!$A$7:$B$66,2,0)&amp;"、"&amp;VLOOKUP(O663,'附件一之1-開班數'!$A$7:$B$66,2,0)&amp;"、"&amp;VLOOKUP(P663,'附件一之1-開班數'!$A$7:$B$66,2,0),IF(COUNT(M663:Q663)=5,VLOOKUP(M663,'附件一之1-開班數'!$A$7:$B$66,2,0)&amp;"、"&amp;VLOOKUP(N663,'附件一之1-開班數'!$A$7:$B$66,2,0)&amp;"、"&amp;VLOOKUP(O663,'附件一之1-開班數'!$A$7:$B$66,2,0)&amp;"、"&amp;VLOOKUP(P663,'附件一之1-開班數'!$A$7:$B$66,2,0)&amp;"、"&amp;VLOOKUP(Q663,'附件一之1-開班數'!$A$7:$B$66,2,0),IF(D663="","","學生無班級"))))))),"有班級不存在,或跳格輸入")</f>
        <v/>
      </c>
      <c r="S663" s="10">
        <f t="shared" si="72"/>
        <v>1</v>
      </c>
      <c r="T663" s="10">
        <f t="shared" si="73"/>
        <v>1</v>
      </c>
      <c r="U663" s="10">
        <f t="shared" si="74"/>
        <v>1</v>
      </c>
      <c r="V663" s="10">
        <f t="shared" si="75"/>
        <v>1</v>
      </c>
      <c r="W663" s="10">
        <f t="shared" si="76"/>
        <v>3</v>
      </c>
      <c r="X663" s="10">
        <f t="shared" si="77"/>
        <v>3</v>
      </c>
      <c r="Y663" s="10">
        <f>IF(M663="",0,IF(K663=1,VLOOKUP(M663,'附件一之1-開班數'!$A$7:$V$66,7,FALSE),0))</f>
        <v>0</v>
      </c>
      <c r="Z663" s="10">
        <f>IF(N663="",0,IF(K663=1,VLOOKUP(N663,'附件一之1-開班數'!$A$7:$V$66,7,FALSE),0))</f>
        <v>0</v>
      </c>
      <c r="AA663" s="10">
        <f>IF(O663="",0,IF(K663=1,VLOOKUP(O663,'附件一之1-開班數'!$A$7:$V$66,7,FALSE),0))</f>
        <v>0</v>
      </c>
      <c r="AB663" s="10">
        <f>IF(P663="",0,IF(K663=1,VLOOKUP(P663,'附件一之1-開班數'!$A$7:$V$66,7,FALSE),0))</f>
        <v>0</v>
      </c>
      <c r="AC663" s="10">
        <f>IF(Q663="",0,IF(K663=1,VLOOKUP(Q663,'附件一之1-開班數'!$A$7:$V$66,7,FALSE),0))</f>
        <v>0</v>
      </c>
    </row>
    <row r="664" spans="1:29" x14ac:dyDescent="0.3">
      <c r="A664" s="128" t="str">
        <f t="shared" si="71"/>
        <v/>
      </c>
      <c r="B664" s="14"/>
      <c r="C664" s="14"/>
      <c r="D664" s="14"/>
      <c r="E664" s="14"/>
      <c r="F664" s="166"/>
      <c r="G664" s="173"/>
      <c r="H664" s="14"/>
      <c r="I664" s="14"/>
      <c r="J664" s="14"/>
      <c r="K664" s="166"/>
      <c r="L664" s="175"/>
      <c r="M664" s="171"/>
      <c r="N664" s="92"/>
      <c r="O664" s="92"/>
      <c r="P664" s="92"/>
      <c r="Q664" s="172"/>
      <c r="R664" s="176" t="str">
        <f>IFERROR(IF(COUNTIF(M664:Q664,M664)+COUNTIF(M664:Q664,N664)+COUNTIF(M664:Q664,O664)+COUNTIF(M664:Q664,P664)+COUNTIF(M664:Q664,Q664)-COUNT(M664:Q664)&lt;&gt;0,"學生班級重複",IF(COUNT(M664:Q664)=1,VLOOKUP(M664,'附件一之1-開班數'!$A$7:$B$66,2,0),IF(COUNT(M664:Q664)=2,VLOOKUP(M664,'附件一之1-開班數'!$A$7:$B$66,2,0)&amp;"、"&amp;VLOOKUP(N664,'附件一之1-開班數'!$A$7:$B$66,2,0),IF(COUNT(M664:Q664)=3,VLOOKUP(M664,'附件一之1-開班數'!$A$7:$B$66,2,0)&amp;"、"&amp;VLOOKUP(N664,'附件一之1-開班數'!$A$7:$B$66,2,0)&amp;"、"&amp;VLOOKUP(O664,'附件一之1-開班數'!$A$7:$B$66,2,0),IF(COUNT(M664:Q664)=4,VLOOKUP(M664,'附件一之1-開班數'!$A$7:$B$66,2,0)&amp;"、"&amp;VLOOKUP(N664,'附件一之1-開班數'!$A$7:$B$66,2,0)&amp;"、"&amp;VLOOKUP(O664,'附件一之1-開班數'!$A$7:$B$66,2,0)&amp;"、"&amp;VLOOKUP(P664,'附件一之1-開班數'!$A$7:$B$66,2,0),IF(COUNT(M664:Q664)=5,VLOOKUP(M664,'附件一之1-開班數'!$A$7:$B$66,2,0)&amp;"、"&amp;VLOOKUP(N664,'附件一之1-開班數'!$A$7:$B$66,2,0)&amp;"、"&amp;VLOOKUP(O664,'附件一之1-開班數'!$A$7:$B$66,2,0)&amp;"、"&amp;VLOOKUP(P664,'附件一之1-開班數'!$A$7:$B$66,2,0)&amp;"、"&amp;VLOOKUP(Q664,'附件一之1-開班數'!$A$7:$B$66,2,0),IF(D664="","","學生無班級"))))))),"有班級不存在,或跳格輸入")</f>
        <v/>
      </c>
      <c r="S664" s="10">
        <f t="shared" si="72"/>
        <v>1</v>
      </c>
      <c r="T664" s="10">
        <f t="shared" si="73"/>
        <v>1</v>
      </c>
      <c r="U664" s="10">
        <f t="shared" si="74"/>
        <v>1</v>
      </c>
      <c r="V664" s="10">
        <f t="shared" si="75"/>
        <v>1</v>
      </c>
      <c r="W664" s="10">
        <f t="shared" si="76"/>
        <v>3</v>
      </c>
      <c r="X664" s="10">
        <f t="shared" si="77"/>
        <v>3</v>
      </c>
      <c r="Y664" s="10">
        <f>IF(M664="",0,IF(K664=1,VLOOKUP(M664,'附件一之1-開班數'!$A$7:$V$66,7,FALSE),0))</f>
        <v>0</v>
      </c>
      <c r="Z664" s="10">
        <f>IF(N664="",0,IF(K664=1,VLOOKUP(N664,'附件一之1-開班數'!$A$7:$V$66,7,FALSE),0))</f>
        <v>0</v>
      </c>
      <c r="AA664" s="10">
        <f>IF(O664="",0,IF(K664=1,VLOOKUP(O664,'附件一之1-開班數'!$A$7:$V$66,7,FALSE),0))</f>
        <v>0</v>
      </c>
      <c r="AB664" s="10">
        <f>IF(P664="",0,IF(K664=1,VLOOKUP(P664,'附件一之1-開班數'!$A$7:$V$66,7,FALSE),0))</f>
        <v>0</v>
      </c>
      <c r="AC664" s="10">
        <f>IF(Q664="",0,IF(K664=1,VLOOKUP(Q664,'附件一之1-開班數'!$A$7:$V$66,7,FALSE),0))</f>
        <v>0</v>
      </c>
    </row>
    <row r="665" spans="1:29" x14ac:dyDescent="0.3">
      <c r="A665" s="128" t="str">
        <f t="shared" si="71"/>
        <v/>
      </c>
      <c r="B665" s="14"/>
      <c r="C665" s="14"/>
      <c r="D665" s="14"/>
      <c r="E665" s="14"/>
      <c r="F665" s="166"/>
      <c r="G665" s="173"/>
      <c r="H665" s="14"/>
      <c r="I665" s="14"/>
      <c r="J665" s="14"/>
      <c r="K665" s="166"/>
      <c r="L665" s="175"/>
      <c r="M665" s="171"/>
      <c r="N665" s="92"/>
      <c r="O665" s="92"/>
      <c r="P665" s="92"/>
      <c r="Q665" s="172"/>
      <c r="R665" s="176" t="str">
        <f>IFERROR(IF(COUNTIF(M665:Q665,M665)+COUNTIF(M665:Q665,N665)+COUNTIF(M665:Q665,O665)+COUNTIF(M665:Q665,P665)+COUNTIF(M665:Q665,Q665)-COUNT(M665:Q665)&lt;&gt;0,"學生班級重複",IF(COUNT(M665:Q665)=1,VLOOKUP(M665,'附件一之1-開班數'!$A$7:$B$66,2,0),IF(COUNT(M665:Q665)=2,VLOOKUP(M665,'附件一之1-開班數'!$A$7:$B$66,2,0)&amp;"、"&amp;VLOOKUP(N665,'附件一之1-開班數'!$A$7:$B$66,2,0),IF(COUNT(M665:Q665)=3,VLOOKUP(M665,'附件一之1-開班數'!$A$7:$B$66,2,0)&amp;"、"&amp;VLOOKUP(N665,'附件一之1-開班數'!$A$7:$B$66,2,0)&amp;"、"&amp;VLOOKUP(O665,'附件一之1-開班數'!$A$7:$B$66,2,0),IF(COUNT(M665:Q665)=4,VLOOKUP(M665,'附件一之1-開班數'!$A$7:$B$66,2,0)&amp;"、"&amp;VLOOKUP(N665,'附件一之1-開班數'!$A$7:$B$66,2,0)&amp;"、"&amp;VLOOKUP(O665,'附件一之1-開班數'!$A$7:$B$66,2,0)&amp;"、"&amp;VLOOKUP(P665,'附件一之1-開班數'!$A$7:$B$66,2,0),IF(COUNT(M665:Q665)=5,VLOOKUP(M665,'附件一之1-開班數'!$A$7:$B$66,2,0)&amp;"、"&amp;VLOOKUP(N665,'附件一之1-開班數'!$A$7:$B$66,2,0)&amp;"、"&amp;VLOOKUP(O665,'附件一之1-開班數'!$A$7:$B$66,2,0)&amp;"、"&amp;VLOOKUP(P665,'附件一之1-開班數'!$A$7:$B$66,2,0)&amp;"、"&amp;VLOOKUP(Q665,'附件一之1-開班數'!$A$7:$B$66,2,0),IF(D665="","","學生無班級"))))))),"有班級不存在,或跳格輸入")</f>
        <v/>
      </c>
      <c r="S665" s="10">
        <f t="shared" si="72"/>
        <v>1</v>
      </c>
      <c r="T665" s="10">
        <f t="shared" si="73"/>
        <v>1</v>
      </c>
      <c r="U665" s="10">
        <f t="shared" si="74"/>
        <v>1</v>
      </c>
      <c r="V665" s="10">
        <f t="shared" si="75"/>
        <v>1</v>
      </c>
      <c r="W665" s="10">
        <f t="shared" si="76"/>
        <v>3</v>
      </c>
      <c r="X665" s="10">
        <f t="shared" si="77"/>
        <v>3</v>
      </c>
      <c r="Y665" s="10">
        <f>IF(M665="",0,IF(K665=1,VLOOKUP(M665,'附件一之1-開班數'!$A$7:$V$66,7,FALSE),0))</f>
        <v>0</v>
      </c>
      <c r="Z665" s="10">
        <f>IF(N665="",0,IF(K665=1,VLOOKUP(N665,'附件一之1-開班數'!$A$7:$V$66,7,FALSE),0))</f>
        <v>0</v>
      </c>
      <c r="AA665" s="10">
        <f>IF(O665="",0,IF(K665=1,VLOOKUP(O665,'附件一之1-開班數'!$A$7:$V$66,7,FALSE),0))</f>
        <v>0</v>
      </c>
      <c r="AB665" s="10">
        <f>IF(P665="",0,IF(K665=1,VLOOKUP(P665,'附件一之1-開班數'!$A$7:$V$66,7,FALSE),0))</f>
        <v>0</v>
      </c>
      <c r="AC665" s="10">
        <f>IF(Q665="",0,IF(K665=1,VLOOKUP(Q665,'附件一之1-開班數'!$A$7:$V$66,7,FALSE),0))</f>
        <v>0</v>
      </c>
    </row>
    <row r="666" spans="1:29" x14ac:dyDescent="0.3">
      <c r="A666" s="128" t="str">
        <f t="shared" si="71"/>
        <v/>
      </c>
      <c r="B666" s="14"/>
      <c r="C666" s="14"/>
      <c r="D666" s="14"/>
      <c r="E666" s="14"/>
      <c r="F666" s="166"/>
      <c r="G666" s="173"/>
      <c r="H666" s="14"/>
      <c r="I666" s="14"/>
      <c r="J666" s="14"/>
      <c r="K666" s="166"/>
      <c r="L666" s="175"/>
      <c r="M666" s="171"/>
      <c r="N666" s="92"/>
      <c r="O666" s="92"/>
      <c r="P666" s="92"/>
      <c r="Q666" s="172"/>
      <c r="R666" s="176" t="str">
        <f>IFERROR(IF(COUNTIF(M666:Q666,M666)+COUNTIF(M666:Q666,N666)+COUNTIF(M666:Q666,O666)+COUNTIF(M666:Q666,P666)+COUNTIF(M666:Q666,Q666)-COUNT(M666:Q666)&lt;&gt;0,"學生班級重複",IF(COUNT(M666:Q666)=1,VLOOKUP(M666,'附件一之1-開班數'!$A$7:$B$66,2,0),IF(COUNT(M666:Q666)=2,VLOOKUP(M666,'附件一之1-開班數'!$A$7:$B$66,2,0)&amp;"、"&amp;VLOOKUP(N666,'附件一之1-開班數'!$A$7:$B$66,2,0),IF(COUNT(M666:Q666)=3,VLOOKUP(M666,'附件一之1-開班數'!$A$7:$B$66,2,0)&amp;"、"&amp;VLOOKUP(N666,'附件一之1-開班數'!$A$7:$B$66,2,0)&amp;"、"&amp;VLOOKUP(O666,'附件一之1-開班數'!$A$7:$B$66,2,0),IF(COUNT(M666:Q666)=4,VLOOKUP(M666,'附件一之1-開班數'!$A$7:$B$66,2,0)&amp;"、"&amp;VLOOKUP(N666,'附件一之1-開班數'!$A$7:$B$66,2,0)&amp;"、"&amp;VLOOKUP(O666,'附件一之1-開班數'!$A$7:$B$66,2,0)&amp;"、"&amp;VLOOKUP(P666,'附件一之1-開班數'!$A$7:$B$66,2,0),IF(COUNT(M666:Q666)=5,VLOOKUP(M666,'附件一之1-開班數'!$A$7:$B$66,2,0)&amp;"、"&amp;VLOOKUP(N666,'附件一之1-開班數'!$A$7:$B$66,2,0)&amp;"、"&amp;VLOOKUP(O666,'附件一之1-開班數'!$A$7:$B$66,2,0)&amp;"、"&amp;VLOOKUP(P666,'附件一之1-開班數'!$A$7:$B$66,2,0)&amp;"、"&amp;VLOOKUP(Q666,'附件一之1-開班數'!$A$7:$B$66,2,0),IF(D666="","","學生無班級"))))))),"有班級不存在,或跳格輸入")</f>
        <v/>
      </c>
      <c r="S666" s="10">
        <f t="shared" si="72"/>
        <v>1</v>
      </c>
      <c r="T666" s="10">
        <f t="shared" si="73"/>
        <v>1</v>
      </c>
      <c r="U666" s="10">
        <f t="shared" si="74"/>
        <v>1</v>
      </c>
      <c r="V666" s="10">
        <f t="shared" si="75"/>
        <v>1</v>
      </c>
      <c r="W666" s="10">
        <f t="shared" si="76"/>
        <v>3</v>
      </c>
      <c r="X666" s="10">
        <f t="shared" si="77"/>
        <v>3</v>
      </c>
      <c r="Y666" s="10">
        <f>IF(M666="",0,IF(K666=1,VLOOKUP(M666,'附件一之1-開班數'!$A$7:$V$66,7,FALSE),0))</f>
        <v>0</v>
      </c>
      <c r="Z666" s="10">
        <f>IF(N666="",0,IF(K666=1,VLOOKUP(N666,'附件一之1-開班數'!$A$7:$V$66,7,FALSE),0))</f>
        <v>0</v>
      </c>
      <c r="AA666" s="10">
        <f>IF(O666="",0,IF(K666=1,VLOOKUP(O666,'附件一之1-開班數'!$A$7:$V$66,7,FALSE),0))</f>
        <v>0</v>
      </c>
      <c r="AB666" s="10">
        <f>IF(P666="",0,IF(K666=1,VLOOKUP(P666,'附件一之1-開班數'!$A$7:$V$66,7,FALSE),0))</f>
        <v>0</v>
      </c>
      <c r="AC666" s="10">
        <f>IF(Q666="",0,IF(K666=1,VLOOKUP(Q666,'附件一之1-開班數'!$A$7:$V$66,7,FALSE),0))</f>
        <v>0</v>
      </c>
    </row>
    <row r="667" spans="1:29" x14ac:dyDescent="0.3">
      <c r="A667" s="128" t="str">
        <f t="shared" si="71"/>
        <v/>
      </c>
      <c r="B667" s="14"/>
      <c r="C667" s="14"/>
      <c r="D667" s="14"/>
      <c r="E667" s="14"/>
      <c r="F667" s="166"/>
      <c r="G667" s="173"/>
      <c r="H667" s="14"/>
      <c r="I667" s="14"/>
      <c r="J667" s="14"/>
      <c r="K667" s="166"/>
      <c r="L667" s="175"/>
      <c r="M667" s="171"/>
      <c r="N667" s="92"/>
      <c r="O667" s="92"/>
      <c r="P667" s="92"/>
      <c r="Q667" s="172"/>
      <c r="R667" s="176" t="str">
        <f>IFERROR(IF(COUNTIF(M667:Q667,M667)+COUNTIF(M667:Q667,N667)+COUNTIF(M667:Q667,O667)+COUNTIF(M667:Q667,P667)+COUNTIF(M667:Q667,Q667)-COUNT(M667:Q667)&lt;&gt;0,"學生班級重複",IF(COUNT(M667:Q667)=1,VLOOKUP(M667,'附件一之1-開班數'!$A$7:$B$66,2,0),IF(COUNT(M667:Q667)=2,VLOOKUP(M667,'附件一之1-開班數'!$A$7:$B$66,2,0)&amp;"、"&amp;VLOOKUP(N667,'附件一之1-開班數'!$A$7:$B$66,2,0),IF(COUNT(M667:Q667)=3,VLOOKUP(M667,'附件一之1-開班數'!$A$7:$B$66,2,0)&amp;"、"&amp;VLOOKUP(N667,'附件一之1-開班數'!$A$7:$B$66,2,0)&amp;"、"&amp;VLOOKUP(O667,'附件一之1-開班數'!$A$7:$B$66,2,0),IF(COUNT(M667:Q667)=4,VLOOKUP(M667,'附件一之1-開班數'!$A$7:$B$66,2,0)&amp;"、"&amp;VLOOKUP(N667,'附件一之1-開班數'!$A$7:$B$66,2,0)&amp;"、"&amp;VLOOKUP(O667,'附件一之1-開班數'!$A$7:$B$66,2,0)&amp;"、"&amp;VLOOKUP(P667,'附件一之1-開班數'!$A$7:$B$66,2,0),IF(COUNT(M667:Q667)=5,VLOOKUP(M667,'附件一之1-開班數'!$A$7:$B$66,2,0)&amp;"、"&amp;VLOOKUP(N667,'附件一之1-開班數'!$A$7:$B$66,2,0)&amp;"、"&amp;VLOOKUP(O667,'附件一之1-開班數'!$A$7:$B$66,2,0)&amp;"、"&amp;VLOOKUP(P667,'附件一之1-開班數'!$A$7:$B$66,2,0)&amp;"、"&amp;VLOOKUP(Q667,'附件一之1-開班數'!$A$7:$B$66,2,0),IF(D667="","","學生無班級"))))))),"有班級不存在,或跳格輸入")</f>
        <v/>
      </c>
      <c r="S667" s="10">
        <f t="shared" si="72"/>
        <v>1</v>
      </c>
      <c r="T667" s="10">
        <f t="shared" si="73"/>
        <v>1</v>
      </c>
      <c r="U667" s="10">
        <f t="shared" si="74"/>
        <v>1</v>
      </c>
      <c r="V667" s="10">
        <f t="shared" si="75"/>
        <v>1</v>
      </c>
      <c r="W667" s="10">
        <f t="shared" si="76"/>
        <v>3</v>
      </c>
      <c r="X667" s="10">
        <f t="shared" si="77"/>
        <v>3</v>
      </c>
      <c r="Y667" s="10">
        <f>IF(M667="",0,IF(K667=1,VLOOKUP(M667,'附件一之1-開班數'!$A$7:$V$66,7,FALSE),0))</f>
        <v>0</v>
      </c>
      <c r="Z667" s="10">
        <f>IF(N667="",0,IF(K667=1,VLOOKUP(N667,'附件一之1-開班數'!$A$7:$V$66,7,FALSE),0))</f>
        <v>0</v>
      </c>
      <c r="AA667" s="10">
        <f>IF(O667="",0,IF(K667=1,VLOOKUP(O667,'附件一之1-開班數'!$A$7:$V$66,7,FALSE),0))</f>
        <v>0</v>
      </c>
      <c r="AB667" s="10">
        <f>IF(P667="",0,IF(K667=1,VLOOKUP(P667,'附件一之1-開班數'!$A$7:$V$66,7,FALSE),0))</f>
        <v>0</v>
      </c>
      <c r="AC667" s="10">
        <f>IF(Q667="",0,IF(K667=1,VLOOKUP(Q667,'附件一之1-開班數'!$A$7:$V$66,7,FALSE),0))</f>
        <v>0</v>
      </c>
    </row>
    <row r="668" spans="1:29" x14ac:dyDescent="0.3">
      <c r="A668" s="128" t="str">
        <f t="shared" si="71"/>
        <v/>
      </c>
      <c r="B668" s="14"/>
      <c r="C668" s="14"/>
      <c r="D668" s="14"/>
      <c r="E668" s="14"/>
      <c r="F668" s="166"/>
      <c r="G668" s="173"/>
      <c r="H668" s="14"/>
      <c r="I668" s="14"/>
      <c r="J668" s="14"/>
      <c r="K668" s="166"/>
      <c r="L668" s="175"/>
      <c r="M668" s="171"/>
      <c r="N668" s="92"/>
      <c r="O668" s="92"/>
      <c r="P668" s="92"/>
      <c r="Q668" s="172"/>
      <c r="R668" s="176" t="str">
        <f>IFERROR(IF(COUNTIF(M668:Q668,M668)+COUNTIF(M668:Q668,N668)+COUNTIF(M668:Q668,O668)+COUNTIF(M668:Q668,P668)+COUNTIF(M668:Q668,Q668)-COUNT(M668:Q668)&lt;&gt;0,"學生班級重複",IF(COUNT(M668:Q668)=1,VLOOKUP(M668,'附件一之1-開班數'!$A$7:$B$66,2,0),IF(COUNT(M668:Q668)=2,VLOOKUP(M668,'附件一之1-開班數'!$A$7:$B$66,2,0)&amp;"、"&amp;VLOOKUP(N668,'附件一之1-開班數'!$A$7:$B$66,2,0),IF(COUNT(M668:Q668)=3,VLOOKUP(M668,'附件一之1-開班數'!$A$7:$B$66,2,0)&amp;"、"&amp;VLOOKUP(N668,'附件一之1-開班數'!$A$7:$B$66,2,0)&amp;"、"&amp;VLOOKUP(O668,'附件一之1-開班數'!$A$7:$B$66,2,0),IF(COUNT(M668:Q668)=4,VLOOKUP(M668,'附件一之1-開班數'!$A$7:$B$66,2,0)&amp;"、"&amp;VLOOKUP(N668,'附件一之1-開班數'!$A$7:$B$66,2,0)&amp;"、"&amp;VLOOKUP(O668,'附件一之1-開班數'!$A$7:$B$66,2,0)&amp;"、"&amp;VLOOKUP(P668,'附件一之1-開班數'!$A$7:$B$66,2,0),IF(COUNT(M668:Q668)=5,VLOOKUP(M668,'附件一之1-開班數'!$A$7:$B$66,2,0)&amp;"、"&amp;VLOOKUP(N668,'附件一之1-開班數'!$A$7:$B$66,2,0)&amp;"、"&amp;VLOOKUP(O668,'附件一之1-開班數'!$A$7:$B$66,2,0)&amp;"、"&amp;VLOOKUP(P668,'附件一之1-開班數'!$A$7:$B$66,2,0)&amp;"、"&amp;VLOOKUP(Q668,'附件一之1-開班數'!$A$7:$B$66,2,0),IF(D668="","","學生無班級"))))))),"有班級不存在,或跳格輸入")</f>
        <v/>
      </c>
      <c r="S668" s="10">
        <f t="shared" si="72"/>
        <v>1</v>
      </c>
      <c r="T668" s="10">
        <f t="shared" si="73"/>
        <v>1</v>
      </c>
      <c r="U668" s="10">
        <f t="shared" si="74"/>
        <v>1</v>
      </c>
      <c r="V668" s="10">
        <f t="shared" si="75"/>
        <v>1</v>
      </c>
      <c r="W668" s="10">
        <f t="shared" si="76"/>
        <v>3</v>
      </c>
      <c r="X668" s="10">
        <f t="shared" si="77"/>
        <v>3</v>
      </c>
      <c r="Y668" s="10">
        <f>IF(M668="",0,IF(K668=1,VLOOKUP(M668,'附件一之1-開班數'!$A$7:$V$66,7,FALSE),0))</f>
        <v>0</v>
      </c>
      <c r="Z668" s="10">
        <f>IF(N668="",0,IF(K668=1,VLOOKUP(N668,'附件一之1-開班數'!$A$7:$V$66,7,FALSE),0))</f>
        <v>0</v>
      </c>
      <c r="AA668" s="10">
        <f>IF(O668="",0,IF(K668=1,VLOOKUP(O668,'附件一之1-開班數'!$A$7:$V$66,7,FALSE),0))</f>
        <v>0</v>
      </c>
      <c r="AB668" s="10">
        <f>IF(P668="",0,IF(K668=1,VLOOKUP(P668,'附件一之1-開班數'!$A$7:$V$66,7,FALSE),0))</f>
        <v>0</v>
      </c>
      <c r="AC668" s="10">
        <f>IF(Q668="",0,IF(K668=1,VLOOKUP(Q668,'附件一之1-開班數'!$A$7:$V$66,7,FALSE),0))</f>
        <v>0</v>
      </c>
    </row>
    <row r="669" spans="1:29" x14ac:dyDescent="0.3">
      <c r="A669" s="128" t="str">
        <f t="shared" si="71"/>
        <v/>
      </c>
      <c r="B669" s="14"/>
      <c r="C669" s="14"/>
      <c r="D669" s="14"/>
      <c r="E669" s="14"/>
      <c r="F669" s="166"/>
      <c r="G669" s="173"/>
      <c r="H669" s="14"/>
      <c r="I669" s="14"/>
      <c r="J669" s="14"/>
      <c r="K669" s="166"/>
      <c r="L669" s="175"/>
      <c r="M669" s="171"/>
      <c r="N669" s="92"/>
      <c r="O669" s="92"/>
      <c r="P669" s="92"/>
      <c r="Q669" s="172"/>
      <c r="R669" s="176" t="str">
        <f>IFERROR(IF(COUNTIF(M669:Q669,M669)+COUNTIF(M669:Q669,N669)+COUNTIF(M669:Q669,O669)+COUNTIF(M669:Q669,P669)+COUNTIF(M669:Q669,Q669)-COUNT(M669:Q669)&lt;&gt;0,"學生班級重複",IF(COUNT(M669:Q669)=1,VLOOKUP(M669,'附件一之1-開班數'!$A$7:$B$66,2,0),IF(COUNT(M669:Q669)=2,VLOOKUP(M669,'附件一之1-開班數'!$A$7:$B$66,2,0)&amp;"、"&amp;VLOOKUP(N669,'附件一之1-開班數'!$A$7:$B$66,2,0),IF(COUNT(M669:Q669)=3,VLOOKUP(M669,'附件一之1-開班數'!$A$7:$B$66,2,0)&amp;"、"&amp;VLOOKUP(N669,'附件一之1-開班數'!$A$7:$B$66,2,0)&amp;"、"&amp;VLOOKUP(O669,'附件一之1-開班數'!$A$7:$B$66,2,0),IF(COUNT(M669:Q669)=4,VLOOKUP(M669,'附件一之1-開班數'!$A$7:$B$66,2,0)&amp;"、"&amp;VLOOKUP(N669,'附件一之1-開班數'!$A$7:$B$66,2,0)&amp;"、"&amp;VLOOKUP(O669,'附件一之1-開班數'!$A$7:$B$66,2,0)&amp;"、"&amp;VLOOKUP(P669,'附件一之1-開班數'!$A$7:$B$66,2,0),IF(COUNT(M669:Q669)=5,VLOOKUP(M669,'附件一之1-開班數'!$A$7:$B$66,2,0)&amp;"、"&amp;VLOOKUP(N669,'附件一之1-開班數'!$A$7:$B$66,2,0)&amp;"、"&amp;VLOOKUP(O669,'附件一之1-開班數'!$A$7:$B$66,2,0)&amp;"、"&amp;VLOOKUP(P669,'附件一之1-開班數'!$A$7:$B$66,2,0)&amp;"、"&amp;VLOOKUP(Q669,'附件一之1-開班數'!$A$7:$B$66,2,0),IF(D669="","","學生無班級"))))))),"有班級不存在,或跳格輸入")</f>
        <v/>
      </c>
      <c r="S669" s="10">
        <f t="shared" si="72"/>
        <v>1</v>
      </c>
      <c r="T669" s="10">
        <f t="shared" si="73"/>
        <v>1</v>
      </c>
      <c r="U669" s="10">
        <f t="shared" si="74"/>
        <v>1</v>
      </c>
      <c r="V669" s="10">
        <f t="shared" si="75"/>
        <v>1</v>
      </c>
      <c r="W669" s="10">
        <f t="shared" si="76"/>
        <v>3</v>
      </c>
      <c r="X669" s="10">
        <f t="shared" si="77"/>
        <v>3</v>
      </c>
      <c r="Y669" s="10">
        <f>IF(M669="",0,IF(K669=1,VLOOKUP(M669,'附件一之1-開班數'!$A$7:$V$66,7,FALSE),0))</f>
        <v>0</v>
      </c>
      <c r="Z669" s="10">
        <f>IF(N669="",0,IF(K669=1,VLOOKUP(N669,'附件一之1-開班數'!$A$7:$V$66,7,FALSE),0))</f>
        <v>0</v>
      </c>
      <c r="AA669" s="10">
        <f>IF(O669="",0,IF(K669=1,VLOOKUP(O669,'附件一之1-開班數'!$A$7:$V$66,7,FALSE),0))</f>
        <v>0</v>
      </c>
      <c r="AB669" s="10">
        <f>IF(P669="",0,IF(K669=1,VLOOKUP(P669,'附件一之1-開班數'!$A$7:$V$66,7,FALSE),0))</f>
        <v>0</v>
      </c>
      <c r="AC669" s="10">
        <f>IF(Q669="",0,IF(K669=1,VLOOKUP(Q669,'附件一之1-開班數'!$A$7:$V$66,7,FALSE),0))</f>
        <v>0</v>
      </c>
    </row>
    <row r="670" spans="1:29" x14ac:dyDescent="0.3">
      <c r="A670" s="128" t="str">
        <f t="shared" si="71"/>
        <v/>
      </c>
      <c r="B670" s="14"/>
      <c r="C670" s="14"/>
      <c r="D670" s="14"/>
      <c r="E670" s="14"/>
      <c r="F670" s="166"/>
      <c r="G670" s="173"/>
      <c r="H670" s="14"/>
      <c r="I670" s="14"/>
      <c r="J670" s="14"/>
      <c r="K670" s="166"/>
      <c r="L670" s="175"/>
      <c r="M670" s="171"/>
      <c r="N670" s="92"/>
      <c r="O670" s="92"/>
      <c r="P670" s="92"/>
      <c r="Q670" s="172"/>
      <c r="R670" s="176" t="str">
        <f>IFERROR(IF(COUNTIF(M670:Q670,M670)+COUNTIF(M670:Q670,N670)+COUNTIF(M670:Q670,O670)+COUNTIF(M670:Q670,P670)+COUNTIF(M670:Q670,Q670)-COUNT(M670:Q670)&lt;&gt;0,"學生班級重複",IF(COUNT(M670:Q670)=1,VLOOKUP(M670,'附件一之1-開班數'!$A$7:$B$66,2,0),IF(COUNT(M670:Q670)=2,VLOOKUP(M670,'附件一之1-開班數'!$A$7:$B$66,2,0)&amp;"、"&amp;VLOOKUP(N670,'附件一之1-開班數'!$A$7:$B$66,2,0),IF(COUNT(M670:Q670)=3,VLOOKUP(M670,'附件一之1-開班數'!$A$7:$B$66,2,0)&amp;"、"&amp;VLOOKUP(N670,'附件一之1-開班數'!$A$7:$B$66,2,0)&amp;"、"&amp;VLOOKUP(O670,'附件一之1-開班數'!$A$7:$B$66,2,0),IF(COUNT(M670:Q670)=4,VLOOKUP(M670,'附件一之1-開班數'!$A$7:$B$66,2,0)&amp;"、"&amp;VLOOKUP(N670,'附件一之1-開班數'!$A$7:$B$66,2,0)&amp;"、"&amp;VLOOKUP(O670,'附件一之1-開班數'!$A$7:$B$66,2,0)&amp;"、"&amp;VLOOKUP(P670,'附件一之1-開班數'!$A$7:$B$66,2,0),IF(COUNT(M670:Q670)=5,VLOOKUP(M670,'附件一之1-開班數'!$A$7:$B$66,2,0)&amp;"、"&amp;VLOOKUP(N670,'附件一之1-開班數'!$A$7:$B$66,2,0)&amp;"、"&amp;VLOOKUP(O670,'附件一之1-開班數'!$A$7:$B$66,2,0)&amp;"、"&amp;VLOOKUP(P670,'附件一之1-開班數'!$A$7:$B$66,2,0)&amp;"、"&amp;VLOOKUP(Q670,'附件一之1-開班數'!$A$7:$B$66,2,0),IF(D670="","","學生無班級"))))))),"有班級不存在,或跳格輸入")</f>
        <v/>
      </c>
      <c r="S670" s="10">
        <f t="shared" si="72"/>
        <v>1</v>
      </c>
      <c r="T670" s="10">
        <f t="shared" si="73"/>
        <v>1</v>
      </c>
      <c r="U670" s="10">
        <f t="shared" si="74"/>
        <v>1</v>
      </c>
      <c r="V670" s="10">
        <f t="shared" si="75"/>
        <v>1</v>
      </c>
      <c r="W670" s="10">
        <f t="shared" si="76"/>
        <v>3</v>
      </c>
      <c r="X670" s="10">
        <f t="shared" si="77"/>
        <v>3</v>
      </c>
      <c r="Y670" s="10">
        <f>IF(M670="",0,IF(K670=1,VLOOKUP(M670,'附件一之1-開班數'!$A$7:$V$66,7,FALSE),0))</f>
        <v>0</v>
      </c>
      <c r="Z670" s="10">
        <f>IF(N670="",0,IF(K670=1,VLOOKUP(N670,'附件一之1-開班數'!$A$7:$V$66,7,FALSE),0))</f>
        <v>0</v>
      </c>
      <c r="AA670" s="10">
        <f>IF(O670="",0,IF(K670=1,VLOOKUP(O670,'附件一之1-開班數'!$A$7:$V$66,7,FALSE),0))</f>
        <v>0</v>
      </c>
      <c r="AB670" s="10">
        <f>IF(P670="",0,IF(K670=1,VLOOKUP(P670,'附件一之1-開班數'!$A$7:$V$66,7,FALSE),0))</f>
        <v>0</v>
      </c>
      <c r="AC670" s="10">
        <f>IF(Q670="",0,IF(K670=1,VLOOKUP(Q670,'附件一之1-開班數'!$A$7:$V$66,7,FALSE),0))</f>
        <v>0</v>
      </c>
    </row>
    <row r="671" spans="1:29" x14ac:dyDescent="0.3">
      <c r="A671" s="128" t="str">
        <f t="shared" si="71"/>
        <v/>
      </c>
      <c r="B671" s="14"/>
      <c r="C671" s="14"/>
      <c r="D671" s="14"/>
      <c r="E671" s="14"/>
      <c r="F671" s="166"/>
      <c r="G671" s="173"/>
      <c r="H671" s="14"/>
      <c r="I671" s="14"/>
      <c r="J671" s="14"/>
      <c r="K671" s="166"/>
      <c r="L671" s="175"/>
      <c r="M671" s="171"/>
      <c r="N671" s="92"/>
      <c r="O671" s="92"/>
      <c r="P671" s="92"/>
      <c r="Q671" s="172"/>
      <c r="R671" s="176" t="str">
        <f>IFERROR(IF(COUNTIF(M671:Q671,M671)+COUNTIF(M671:Q671,N671)+COUNTIF(M671:Q671,O671)+COUNTIF(M671:Q671,P671)+COUNTIF(M671:Q671,Q671)-COUNT(M671:Q671)&lt;&gt;0,"學生班級重複",IF(COUNT(M671:Q671)=1,VLOOKUP(M671,'附件一之1-開班數'!$A$7:$B$66,2,0),IF(COUNT(M671:Q671)=2,VLOOKUP(M671,'附件一之1-開班數'!$A$7:$B$66,2,0)&amp;"、"&amp;VLOOKUP(N671,'附件一之1-開班數'!$A$7:$B$66,2,0),IF(COUNT(M671:Q671)=3,VLOOKUP(M671,'附件一之1-開班數'!$A$7:$B$66,2,0)&amp;"、"&amp;VLOOKUP(N671,'附件一之1-開班數'!$A$7:$B$66,2,0)&amp;"、"&amp;VLOOKUP(O671,'附件一之1-開班數'!$A$7:$B$66,2,0),IF(COUNT(M671:Q671)=4,VLOOKUP(M671,'附件一之1-開班數'!$A$7:$B$66,2,0)&amp;"、"&amp;VLOOKUP(N671,'附件一之1-開班數'!$A$7:$B$66,2,0)&amp;"、"&amp;VLOOKUP(O671,'附件一之1-開班數'!$A$7:$B$66,2,0)&amp;"、"&amp;VLOOKUP(P671,'附件一之1-開班數'!$A$7:$B$66,2,0),IF(COUNT(M671:Q671)=5,VLOOKUP(M671,'附件一之1-開班數'!$A$7:$B$66,2,0)&amp;"、"&amp;VLOOKUP(N671,'附件一之1-開班數'!$A$7:$B$66,2,0)&amp;"、"&amp;VLOOKUP(O671,'附件一之1-開班數'!$A$7:$B$66,2,0)&amp;"、"&amp;VLOOKUP(P671,'附件一之1-開班數'!$A$7:$B$66,2,0)&amp;"、"&amp;VLOOKUP(Q671,'附件一之1-開班數'!$A$7:$B$66,2,0),IF(D671="","","學生無班級"))))))),"有班級不存在,或跳格輸入")</f>
        <v/>
      </c>
      <c r="S671" s="10">
        <f t="shared" si="72"/>
        <v>1</v>
      </c>
      <c r="T671" s="10">
        <f t="shared" si="73"/>
        <v>1</v>
      </c>
      <c r="U671" s="10">
        <f t="shared" si="74"/>
        <v>1</v>
      </c>
      <c r="V671" s="10">
        <f t="shared" si="75"/>
        <v>1</v>
      </c>
      <c r="W671" s="10">
        <f t="shared" si="76"/>
        <v>3</v>
      </c>
      <c r="X671" s="10">
        <f t="shared" si="77"/>
        <v>3</v>
      </c>
      <c r="Y671" s="10">
        <f>IF(M671="",0,IF(K671=1,VLOOKUP(M671,'附件一之1-開班數'!$A$7:$V$66,7,FALSE),0))</f>
        <v>0</v>
      </c>
      <c r="Z671" s="10">
        <f>IF(N671="",0,IF(K671=1,VLOOKUP(N671,'附件一之1-開班數'!$A$7:$V$66,7,FALSE),0))</f>
        <v>0</v>
      </c>
      <c r="AA671" s="10">
        <f>IF(O671="",0,IF(K671=1,VLOOKUP(O671,'附件一之1-開班數'!$A$7:$V$66,7,FALSE),0))</f>
        <v>0</v>
      </c>
      <c r="AB671" s="10">
        <f>IF(P671="",0,IF(K671=1,VLOOKUP(P671,'附件一之1-開班數'!$A$7:$V$66,7,FALSE),0))</f>
        <v>0</v>
      </c>
      <c r="AC671" s="10">
        <f>IF(Q671="",0,IF(K671=1,VLOOKUP(Q671,'附件一之1-開班數'!$A$7:$V$66,7,FALSE),0))</f>
        <v>0</v>
      </c>
    </row>
    <row r="672" spans="1:29" x14ac:dyDescent="0.3">
      <c r="A672" s="128" t="str">
        <f t="shared" si="71"/>
        <v/>
      </c>
      <c r="B672" s="14"/>
      <c r="C672" s="14"/>
      <c r="D672" s="14"/>
      <c r="E672" s="14"/>
      <c r="F672" s="166"/>
      <c r="G672" s="173"/>
      <c r="H672" s="14"/>
      <c r="I672" s="14"/>
      <c r="J672" s="14"/>
      <c r="K672" s="166"/>
      <c r="L672" s="175"/>
      <c r="M672" s="171"/>
      <c r="N672" s="92"/>
      <c r="O672" s="92"/>
      <c r="P672" s="92"/>
      <c r="Q672" s="172"/>
      <c r="R672" s="176" t="str">
        <f>IFERROR(IF(COUNTIF(M672:Q672,M672)+COUNTIF(M672:Q672,N672)+COUNTIF(M672:Q672,O672)+COUNTIF(M672:Q672,P672)+COUNTIF(M672:Q672,Q672)-COUNT(M672:Q672)&lt;&gt;0,"學生班級重複",IF(COUNT(M672:Q672)=1,VLOOKUP(M672,'附件一之1-開班數'!$A$7:$B$66,2,0),IF(COUNT(M672:Q672)=2,VLOOKUP(M672,'附件一之1-開班數'!$A$7:$B$66,2,0)&amp;"、"&amp;VLOOKUP(N672,'附件一之1-開班數'!$A$7:$B$66,2,0),IF(COUNT(M672:Q672)=3,VLOOKUP(M672,'附件一之1-開班數'!$A$7:$B$66,2,0)&amp;"、"&amp;VLOOKUP(N672,'附件一之1-開班數'!$A$7:$B$66,2,0)&amp;"、"&amp;VLOOKUP(O672,'附件一之1-開班數'!$A$7:$B$66,2,0),IF(COUNT(M672:Q672)=4,VLOOKUP(M672,'附件一之1-開班數'!$A$7:$B$66,2,0)&amp;"、"&amp;VLOOKUP(N672,'附件一之1-開班數'!$A$7:$B$66,2,0)&amp;"、"&amp;VLOOKUP(O672,'附件一之1-開班數'!$A$7:$B$66,2,0)&amp;"、"&amp;VLOOKUP(P672,'附件一之1-開班數'!$A$7:$B$66,2,0),IF(COUNT(M672:Q672)=5,VLOOKUP(M672,'附件一之1-開班數'!$A$7:$B$66,2,0)&amp;"、"&amp;VLOOKUP(N672,'附件一之1-開班數'!$A$7:$B$66,2,0)&amp;"、"&amp;VLOOKUP(O672,'附件一之1-開班數'!$A$7:$B$66,2,0)&amp;"、"&amp;VLOOKUP(P672,'附件一之1-開班數'!$A$7:$B$66,2,0)&amp;"、"&amp;VLOOKUP(Q672,'附件一之1-開班數'!$A$7:$B$66,2,0),IF(D672="","","學生無班級"))))))),"有班級不存在,或跳格輸入")</f>
        <v/>
      </c>
      <c r="S672" s="10">
        <f t="shared" si="72"/>
        <v>1</v>
      </c>
      <c r="T672" s="10">
        <f t="shared" si="73"/>
        <v>1</v>
      </c>
      <c r="U672" s="10">
        <f t="shared" si="74"/>
        <v>1</v>
      </c>
      <c r="V672" s="10">
        <f t="shared" si="75"/>
        <v>1</v>
      </c>
      <c r="W672" s="10">
        <f t="shared" si="76"/>
        <v>3</v>
      </c>
      <c r="X672" s="10">
        <f t="shared" si="77"/>
        <v>3</v>
      </c>
      <c r="Y672" s="10">
        <f>IF(M672="",0,IF(K672=1,VLOOKUP(M672,'附件一之1-開班數'!$A$7:$V$66,7,FALSE),0))</f>
        <v>0</v>
      </c>
      <c r="Z672" s="10">
        <f>IF(N672="",0,IF(K672=1,VLOOKUP(N672,'附件一之1-開班數'!$A$7:$V$66,7,FALSE),0))</f>
        <v>0</v>
      </c>
      <c r="AA672" s="10">
        <f>IF(O672="",0,IF(K672=1,VLOOKUP(O672,'附件一之1-開班數'!$A$7:$V$66,7,FALSE),0))</f>
        <v>0</v>
      </c>
      <c r="AB672" s="10">
        <f>IF(P672="",0,IF(K672=1,VLOOKUP(P672,'附件一之1-開班數'!$A$7:$V$66,7,FALSE),0))</f>
        <v>0</v>
      </c>
      <c r="AC672" s="10">
        <f>IF(Q672="",0,IF(K672=1,VLOOKUP(Q672,'附件一之1-開班數'!$A$7:$V$66,7,FALSE),0))</f>
        <v>0</v>
      </c>
    </row>
    <row r="673" spans="1:29" x14ac:dyDescent="0.3">
      <c r="A673" s="128" t="str">
        <f t="shared" si="71"/>
        <v/>
      </c>
      <c r="B673" s="14"/>
      <c r="C673" s="14"/>
      <c r="D673" s="14"/>
      <c r="E673" s="14"/>
      <c r="F673" s="166"/>
      <c r="G673" s="173"/>
      <c r="H673" s="14"/>
      <c r="I673" s="14"/>
      <c r="J673" s="14"/>
      <c r="K673" s="166"/>
      <c r="L673" s="175"/>
      <c r="M673" s="171"/>
      <c r="N673" s="92"/>
      <c r="O673" s="92"/>
      <c r="P673" s="92"/>
      <c r="Q673" s="172"/>
      <c r="R673" s="176" t="str">
        <f>IFERROR(IF(COUNTIF(M673:Q673,M673)+COUNTIF(M673:Q673,N673)+COUNTIF(M673:Q673,O673)+COUNTIF(M673:Q673,P673)+COUNTIF(M673:Q673,Q673)-COUNT(M673:Q673)&lt;&gt;0,"學生班級重複",IF(COUNT(M673:Q673)=1,VLOOKUP(M673,'附件一之1-開班數'!$A$7:$B$66,2,0),IF(COUNT(M673:Q673)=2,VLOOKUP(M673,'附件一之1-開班數'!$A$7:$B$66,2,0)&amp;"、"&amp;VLOOKUP(N673,'附件一之1-開班數'!$A$7:$B$66,2,0),IF(COUNT(M673:Q673)=3,VLOOKUP(M673,'附件一之1-開班數'!$A$7:$B$66,2,0)&amp;"、"&amp;VLOOKUP(N673,'附件一之1-開班數'!$A$7:$B$66,2,0)&amp;"、"&amp;VLOOKUP(O673,'附件一之1-開班數'!$A$7:$B$66,2,0),IF(COUNT(M673:Q673)=4,VLOOKUP(M673,'附件一之1-開班數'!$A$7:$B$66,2,0)&amp;"、"&amp;VLOOKUP(N673,'附件一之1-開班數'!$A$7:$B$66,2,0)&amp;"、"&amp;VLOOKUP(O673,'附件一之1-開班數'!$A$7:$B$66,2,0)&amp;"、"&amp;VLOOKUP(P673,'附件一之1-開班數'!$A$7:$B$66,2,0),IF(COUNT(M673:Q673)=5,VLOOKUP(M673,'附件一之1-開班數'!$A$7:$B$66,2,0)&amp;"、"&amp;VLOOKUP(N673,'附件一之1-開班數'!$A$7:$B$66,2,0)&amp;"、"&amp;VLOOKUP(O673,'附件一之1-開班數'!$A$7:$B$66,2,0)&amp;"、"&amp;VLOOKUP(P673,'附件一之1-開班數'!$A$7:$B$66,2,0)&amp;"、"&amp;VLOOKUP(Q673,'附件一之1-開班數'!$A$7:$B$66,2,0),IF(D673="","","學生無班級"))))))),"有班級不存在,或跳格輸入")</f>
        <v/>
      </c>
      <c r="S673" s="10">
        <f t="shared" si="72"/>
        <v>1</v>
      </c>
      <c r="T673" s="10">
        <f t="shared" si="73"/>
        <v>1</v>
      </c>
      <c r="U673" s="10">
        <f t="shared" si="74"/>
        <v>1</v>
      </c>
      <c r="V673" s="10">
        <f t="shared" si="75"/>
        <v>1</v>
      </c>
      <c r="W673" s="10">
        <f t="shared" si="76"/>
        <v>3</v>
      </c>
      <c r="X673" s="10">
        <f t="shared" si="77"/>
        <v>3</v>
      </c>
      <c r="Y673" s="10">
        <f>IF(M673="",0,IF(K673=1,VLOOKUP(M673,'附件一之1-開班數'!$A$7:$V$66,7,FALSE),0))</f>
        <v>0</v>
      </c>
      <c r="Z673" s="10">
        <f>IF(N673="",0,IF(K673=1,VLOOKUP(N673,'附件一之1-開班數'!$A$7:$V$66,7,FALSE),0))</f>
        <v>0</v>
      </c>
      <c r="AA673" s="10">
        <f>IF(O673="",0,IF(K673=1,VLOOKUP(O673,'附件一之1-開班數'!$A$7:$V$66,7,FALSE),0))</f>
        <v>0</v>
      </c>
      <c r="AB673" s="10">
        <f>IF(P673="",0,IF(K673=1,VLOOKUP(P673,'附件一之1-開班數'!$A$7:$V$66,7,FALSE),0))</f>
        <v>0</v>
      </c>
      <c r="AC673" s="10">
        <f>IF(Q673="",0,IF(K673=1,VLOOKUP(Q673,'附件一之1-開班數'!$A$7:$V$66,7,FALSE),0))</f>
        <v>0</v>
      </c>
    </row>
    <row r="674" spans="1:29" x14ac:dyDescent="0.3">
      <c r="A674" s="128" t="str">
        <f t="shared" si="71"/>
        <v/>
      </c>
      <c r="B674" s="14"/>
      <c r="C674" s="14"/>
      <c r="D674" s="14"/>
      <c r="E674" s="14"/>
      <c r="F674" s="166"/>
      <c r="G674" s="173"/>
      <c r="H674" s="14"/>
      <c r="I674" s="14"/>
      <c r="J674" s="14"/>
      <c r="K674" s="166"/>
      <c r="L674" s="175"/>
      <c r="M674" s="171"/>
      <c r="N674" s="92"/>
      <c r="O674" s="92"/>
      <c r="P674" s="92"/>
      <c r="Q674" s="172"/>
      <c r="R674" s="176" t="str">
        <f>IFERROR(IF(COUNTIF(M674:Q674,M674)+COUNTIF(M674:Q674,N674)+COUNTIF(M674:Q674,O674)+COUNTIF(M674:Q674,P674)+COUNTIF(M674:Q674,Q674)-COUNT(M674:Q674)&lt;&gt;0,"學生班級重複",IF(COUNT(M674:Q674)=1,VLOOKUP(M674,'附件一之1-開班數'!$A$7:$B$66,2,0),IF(COUNT(M674:Q674)=2,VLOOKUP(M674,'附件一之1-開班數'!$A$7:$B$66,2,0)&amp;"、"&amp;VLOOKUP(N674,'附件一之1-開班數'!$A$7:$B$66,2,0),IF(COUNT(M674:Q674)=3,VLOOKUP(M674,'附件一之1-開班數'!$A$7:$B$66,2,0)&amp;"、"&amp;VLOOKUP(N674,'附件一之1-開班數'!$A$7:$B$66,2,0)&amp;"、"&amp;VLOOKUP(O674,'附件一之1-開班數'!$A$7:$B$66,2,0),IF(COUNT(M674:Q674)=4,VLOOKUP(M674,'附件一之1-開班數'!$A$7:$B$66,2,0)&amp;"、"&amp;VLOOKUP(N674,'附件一之1-開班數'!$A$7:$B$66,2,0)&amp;"、"&amp;VLOOKUP(O674,'附件一之1-開班數'!$A$7:$B$66,2,0)&amp;"、"&amp;VLOOKUP(P674,'附件一之1-開班數'!$A$7:$B$66,2,0),IF(COUNT(M674:Q674)=5,VLOOKUP(M674,'附件一之1-開班數'!$A$7:$B$66,2,0)&amp;"、"&amp;VLOOKUP(N674,'附件一之1-開班數'!$A$7:$B$66,2,0)&amp;"、"&amp;VLOOKUP(O674,'附件一之1-開班數'!$A$7:$B$66,2,0)&amp;"、"&amp;VLOOKUP(P674,'附件一之1-開班數'!$A$7:$B$66,2,0)&amp;"、"&amp;VLOOKUP(Q674,'附件一之1-開班數'!$A$7:$B$66,2,0),IF(D674="","","學生無班級"))))))),"有班級不存在,或跳格輸入")</f>
        <v/>
      </c>
      <c r="S674" s="10">
        <f t="shared" si="72"/>
        <v>1</v>
      </c>
      <c r="T674" s="10">
        <f t="shared" si="73"/>
        <v>1</v>
      </c>
      <c r="U674" s="10">
        <f t="shared" si="74"/>
        <v>1</v>
      </c>
      <c r="V674" s="10">
        <f t="shared" si="75"/>
        <v>1</v>
      </c>
      <c r="W674" s="10">
        <f t="shared" si="76"/>
        <v>3</v>
      </c>
      <c r="X674" s="10">
        <f t="shared" si="77"/>
        <v>3</v>
      </c>
      <c r="Y674" s="10">
        <f>IF(M674="",0,IF(K674=1,VLOOKUP(M674,'附件一之1-開班數'!$A$7:$V$66,7,FALSE),0))</f>
        <v>0</v>
      </c>
      <c r="Z674" s="10">
        <f>IF(N674="",0,IF(K674=1,VLOOKUP(N674,'附件一之1-開班數'!$A$7:$V$66,7,FALSE),0))</f>
        <v>0</v>
      </c>
      <c r="AA674" s="10">
        <f>IF(O674="",0,IF(K674=1,VLOOKUP(O674,'附件一之1-開班數'!$A$7:$V$66,7,FALSE),0))</f>
        <v>0</v>
      </c>
      <c r="AB674" s="10">
        <f>IF(P674="",0,IF(K674=1,VLOOKUP(P674,'附件一之1-開班數'!$A$7:$V$66,7,FALSE),0))</f>
        <v>0</v>
      </c>
      <c r="AC674" s="10">
        <f>IF(Q674="",0,IF(K674=1,VLOOKUP(Q674,'附件一之1-開班數'!$A$7:$V$66,7,FALSE),0))</f>
        <v>0</v>
      </c>
    </row>
    <row r="675" spans="1:29" x14ac:dyDescent="0.3">
      <c r="A675" s="128" t="str">
        <f t="shared" si="71"/>
        <v/>
      </c>
      <c r="B675" s="14"/>
      <c r="C675" s="14"/>
      <c r="D675" s="14"/>
      <c r="E675" s="14"/>
      <c r="F675" s="166"/>
      <c r="G675" s="173"/>
      <c r="H675" s="14"/>
      <c r="I675" s="14"/>
      <c r="J675" s="14"/>
      <c r="K675" s="166"/>
      <c r="L675" s="175"/>
      <c r="M675" s="171"/>
      <c r="N675" s="92"/>
      <c r="O675" s="92"/>
      <c r="P675" s="92"/>
      <c r="Q675" s="172"/>
      <c r="R675" s="176" t="str">
        <f>IFERROR(IF(COUNTIF(M675:Q675,M675)+COUNTIF(M675:Q675,N675)+COUNTIF(M675:Q675,O675)+COUNTIF(M675:Q675,P675)+COUNTIF(M675:Q675,Q675)-COUNT(M675:Q675)&lt;&gt;0,"學生班級重複",IF(COUNT(M675:Q675)=1,VLOOKUP(M675,'附件一之1-開班數'!$A$7:$B$66,2,0),IF(COUNT(M675:Q675)=2,VLOOKUP(M675,'附件一之1-開班數'!$A$7:$B$66,2,0)&amp;"、"&amp;VLOOKUP(N675,'附件一之1-開班數'!$A$7:$B$66,2,0),IF(COUNT(M675:Q675)=3,VLOOKUP(M675,'附件一之1-開班數'!$A$7:$B$66,2,0)&amp;"、"&amp;VLOOKUP(N675,'附件一之1-開班數'!$A$7:$B$66,2,0)&amp;"、"&amp;VLOOKUP(O675,'附件一之1-開班數'!$A$7:$B$66,2,0),IF(COUNT(M675:Q675)=4,VLOOKUP(M675,'附件一之1-開班數'!$A$7:$B$66,2,0)&amp;"、"&amp;VLOOKUP(N675,'附件一之1-開班數'!$A$7:$B$66,2,0)&amp;"、"&amp;VLOOKUP(O675,'附件一之1-開班數'!$A$7:$B$66,2,0)&amp;"、"&amp;VLOOKUP(P675,'附件一之1-開班數'!$A$7:$B$66,2,0),IF(COUNT(M675:Q675)=5,VLOOKUP(M675,'附件一之1-開班數'!$A$7:$B$66,2,0)&amp;"、"&amp;VLOOKUP(N675,'附件一之1-開班數'!$A$7:$B$66,2,0)&amp;"、"&amp;VLOOKUP(O675,'附件一之1-開班數'!$A$7:$B$66,2,0)&amp;"、"&amp;VLOOKUP(P675,'附件一之1-開班數'!$A$7:$B$66,2,0)&amp;"、"&amp;VLOOKUP(Q675,'附件一之1-開班數'!$A$7:$B$66,2,0),IF(D675="","","學生無班級"))))))),"有班級不存在,或跳格輸入")</f>
        <v/>
      </c>
      <c r="S675" s="10">
        <f t="shared" si="72"/>
        <v>1</v>
      </c>
      <c r="T675" s="10">
        <f t="shared" si="73"/>
        <v>1</v>
      </c>
      <c r="U675" s="10">
        <f t="shared" si="74"/>
        <v>1</v>
      </c>
      <c r="V675" s="10">
        <f t="shared" si="75"/>
        <v>1</v>
      </c>
      <c r="W675" s="10">
        <f t="shared" si="76"/>
        <v>3</v>
      </c>
      <c r="X675" s="10">
        <f t="shared" si="77"/>
        <v>3</v>
      </c>
      <c r="Y675" s="10">
        <f>IF(M675="",0,IF(K675=1,VLOOKUP(M675,'附件一之1-開班數'!$A$7:$V$66,7,FALSE),0))</f>
        <v>0</v>
      </c>
      <c r="Z675" s="10">
        <f>IF(N675="",0,IF(K675=1,VLOOKUP(N675,'附件一之1-開班數'!$A$7:$V$66,7,FALSE),0))</f>
        <v>0</v>
      </c>
      <c r="AA675" s="10">
        <f>IF(O675="",0,IF(K675=1,VLOOKUP(O675,'附件一之1-開班數'!$A$7:$V$66,7,FALSE),0))</f>
        <v>0</v>
      </c>
      <c r="AB675" s="10">
        <f>IF(P675="",0,IF(K675=1,VLOOKUP(P675,'附件一之1-開班數'!$A$7:$V$66,7,FALSE),0))</f>
        <v>0</v>
      </c>
      <c r="AC675" s="10">
        <f>IF(Q675="",0,IF(K675=1,VLOOKUP(Q675,'附件一之1-開班數'!$A$7:$V$66,7,FALSE),0))</f>
        <v>0</v>
      </c>
    </row>
    <row r="676" spans="1:29" x14ac:dyDescent="0.3">
      <c r="A676" s="128" t="str">
        <f t="shared" si="71"/>
        <v/>
      </c>
      <c r="B676" s="14"/>
      <c r="C676" s="14"/>
      <c r="D676" s="14"/>
      <c r="E676" s="14"/>
      <c r="F676" s="166"/>
      <c r="G676" s="173"/>
      <c r="H676" s="14"/>
      <c r="I676" s="14"/>
      <c r="J676" s="14"/>
      <c r="K676" s="166"/>
      <c r="L676" s="175"/>
      <c r="M676" s="171"/>
      <c r="N676" s="92"/>
      <c r="O676" s="92"/>
      <c r="P676" s="92"/>
      <c r="Q676" s="172"/>
      <c r="R676" s="176" t="str">
        <f>IFERROR(IF(COUNTIF(M676:Q676,M676)+COUNTIF(M676:Q676,N676)+COUNTIF(M676:Q676,O676)+COUNTIF(M676:Q676,P676)+COUNTIF(M676:Q676,Q676)-COUNT(M676:Q676)&lt;&gt;0,"學生班級重複",IF(COUNT(M676:Q676)=1,VLOOKUP(M676,'附件一之1-開班數'!$A$7:$B$66,2,0),IF(COUNT(M676:Q676)=2,VLOOKUP(M676,'附件一之1-開班數'!$A$7:$B$66,2,0)&amp;"、"&amp;VLOOKUP(N676,'附件一之1-開班數'!$A$7:$B$66,2,0),IF(COUNT(M676:Q676)=3,VLOOKUP(M676,'附件一之1-開班數'!$A$7:$B$66,2,0)&amp;"、"&amp;VLOOKUP(N676,'附件一之1-開班數'!$A$7:$B$66,2,0)&amp;"、"&amp;VLOOKUP(O676,'附件一之1-開班數'!$A$7:$B$66,2,0),IF(COUNT(M676:Q676)=4,VLOOKUP(M676,'附件一之1-開班數'!$A$7:$B$66,2,0)&amp;"、"&amp;VLOOKUP(N676,'附件一之1-開班數'!$A$7:$B$66,2,0)&amp;"、"&amp;VLOOKUP(O676,'附件一之1-開班數'!$A$7:$B$66,2,0)&amp;"、"&amp;VLOOKUP(P676,'附件一之1-開班數'!$A$7:$B$66,2,0),IF(COUNT(M676:Q676)=5,VLOOKUP(M676,'附件一之1-開班數'!$A$7:$B$66,2,0)&amp;"、"&amp;VLOOKUP(N676,'附件一之1-開班數'!$A$7:$B$66,2,0)&amp;"、"&amp;VLOOKUP(O676,'附件一之1-開班數'!$A$7:$B$66,2,0)&amp;"、"&amp;VLOOKUP(P676,'附件一之1-開班數'!$A$7:$B$66,2,0)&amp;"、"&amp;VLOOKUP(Q676,'附件一之1-開班數'!$A$7:$B$66,2,0),IF(D676="","","學生無班級"))))))),"有班級不存在,或跳格輸入")</f>
        <v/>
      </c>
      <c r="S676" s="10">
        <f t="shared" si="72"/>
        <v>1</v>
      </c>
      <c r="T676" s="10">
        <f t="shared" si="73"/>
        <v>1</v>
      </c>
      <c r="U676" s="10">
        <f t="shared" si="74"/>
        <v>1</v>
      </c>
      <c r="V676" s="10">
        <f t="shared" si="75"/>
        <v>1</v>
      </c>
      <c r="W676" s="10">
        <f t="shared" si="76"/>
        <v>3</v>
      </c>
      <c r="X676" s="10">
        <f t="shared" si="77"/>
        <v>3</v>
      </c>
      <c r="Y676" s="10">
        <f>IF(M676="",0,IF(K676=1,VLOOKUP(M676,'附件一之1-開班數'!$A$7:$V$66,7,FALSE),0))</f>
        <v>0</v>
      </c>
      <c r="Z676" s="10">
        <f>IF(N676="",0,IF(K676=1,VLOOKUP(N676,'附件一之1-開班數'!$A$7:$V$66,7,FALSE),0))</f>
        <v>0</v>
      </c>
      <c r="AA676" s="10">
        <f>IF(O676="",0,IF(K676=1,VLOOKUP(O676,'附件一之1-開班數'!$A$7:$V$66,7,FALSE),0))</f>
        <v>0</v>
      </c>
      <c r="AB676" s="10">
        <f>IF(P676="",0,IF(K676=1,VLOOKUP(P676,'附件一之1-開班數'!$A$7:$V$66,7,FALSE),0))</f>
        <v>0</v>
      </c>
      <c r="AC676" s="10">
        <f>IF(Q676="",0,IF(K676=1,VLOOKUP(Q676,'附件一之1-開班數'!$A$7:$V$66,7,FALSE),0))</f>
        <v>0</v>
      </c>
    </row>
    <row r="677" spans="1:29" x14ac:dyDescent="0.3">
      <c r="A677" s="128" t="str">
        <f t="shared" si="71"/>
        <v/>
      </c>
      <c r="B677" s="14"/>
      <c r="C677" s="14"/>
      <c r="D677" s="14"/>
      <c r="E677" s="14"/>
      <c r="F677" s="166"/>
      <c r="G677" s="173"/>
      <c r="H677" s="14"/>
      <c r="I677" s="14"/>
      <c r="J677" s="14"/>
      <c r="K677" s="166"/>
      <c r="L677" s="175"/>
      <c r="M677" s="171"/>
      <c r="N677" s="92"/>
      <c r="O677" s="92"/>
      <c r="P677" s="92"/>
      <c r="Q677" s="172"/>
      <c r="R677" s="176" t="str">
        <f>IFERROR(IF(COUNTIF(M677:Q677,M677)+COUNTIF(M677:Q677,N677)+COUNTIF(M677:Q677,O677)+COUNTIF(M677:Q677,P677)+COUNTIF(M677:Q677,Q677)-COUNT(M677:Q677)&lt;&gt;0,"學生班級重複",IF(COUNT(M677:Q677)=1,VLOOKUP(M677,'附件一之1-開班數'!$A$7:$B$66,2,0),IF(COUNT(M677:Q677)=2,VLOOKUP(M677,'附件一之1-開班數'!$A$7:$B$66,2,0)&amp;"、"&amp;VLOOKUP(N677,'附件一之1-開班數'!$A$7:$B$66,2,0),IF(COUNT(M677:Q677)=3,VLOOKUP(M677,'附件一之1-開班數'!$A$7:$B$66,2,0)&amp;"、"&amp;VLOOKUP(N677,'附件一之1-開班數'!$A$7:$B$66,2,0)&amp;"、"&amp;VLOOKUP(O677,'附件一之1-開班數'!$A$7:$B$66,2,0),IF(COUNT(M677:Q677)=4,VLOOKUP(M677,'附件一之1-開班數'!$A$7:$B$66,2,0)&amp;"、"&amp;VLOOKUP(N677,'附件一之1-開班數'!$A$7:$B$66,2,0)&amp;"、"&amp;VLOOKUP(O677,'附件一之1-開班數'!$A$7:$B$66,2,0)&amp;"、"&amp;VLOOKUP(P677,'附件一之1-開班數'!$A$7:$B$66,2,0),IF(COUNT(M677:Q677)=5,VLOOKUP(M677,'附件一之1-開班數'!$A$7:$B$66,2,0)&amp;"、"&amp;VLOOKUP(N677,'附件一之1-開班數'!$A$7:$B$66,2,0)&amp;"、"&amp;VLOOKUP(O677,'附件一之1-開班數'!$A$7:$B$66,2,0)&amp;"、"&amp;VLOOKUP(P677,'附件一之1-開班數'!$A$7:$B$66,2,0)&amp;"、"&amp;VLOOKUP(Q677,'附件一之1-開班數'!$A$7:$B$66,2,0),IF(D677="","","學生無班級"))))))),"有班級不存在,或跳格輸入")</f>
        <v/>
      </c>
      <c r="S677" s="10">
        <f t="shared" si="72"/>
        <v>1</v>
      </c>
      <c r="T677" s="10">
        <f t="shared" si="73"/>
        <v>1</v>
      </c>
      <c r="U677" s="10">
        <f t="shared" si="74"/>
        <v>1</v>
      </c>
      <c r="V677" s="10">
        <f t="shared" si="75"/>
        <v>1</v>
      </c>
      <c r="W677" s="10">
        <f t="shared" si="76"/>
        <v>3</v>
      </c>
      <c r="X677" s="10">
        <f t="shared" si="77"/>
        <v>3</v>
      </c>
      <c r="Y677" s="10">
        <f>IF(M677="",0,IF(K677=1,VLOOKUP(M677,'附件一之1-開班數'!$A$7:$V$66,7,FALSE),0))</f>
        <v>0</v>
      </c>
      <c r="Z677" s="10">
        <f>IF(N677="",0,IF(K677=1,VLOOKUP(N677,'附件一之1-開班數'!$A$7:$V$66,7,FALSE),0))</f>
        <v>0</v>
      </c>
      <c r="AA677" s="10">
        <f>IF(O677="",0,IF(K677=1,VLOOKUP(O677,'附件一之1-開班數'!$A$7:$V$66,7,FALSE),0))</f>
        <v>0</v>
      </c>
      <c r="AB677" s="10">
        <f>IF(P677="",0,IF(K677=1,VLOOKUP(P677,'附件一之1-開班數'!$A$7:$V$66,7,FALSE),0))</f>
        <v>0</v>
      </c>
      <c r="AC677" s="10">
        <f>IF(Q677="",0,IF(K677=1,VLOOKUP(Q677,'附件一之1-開班數'!$A$7:$V$66,7,FALSE),0))</f>
        <v>0</v>
      </c>
    </row>
    <row r="678" spans="1:29" x14ac:dyDescent="0.3">
      <c r="A678" s="128" t="str">
        <f t="shared" si="71"/>
        <v/>
      </c>
      <c r="B678" s="14"/>
      <c r="C678" s="14"/>
      <c r="D678" s="14"/>
      <c r="E678" s="14"/>
      <c r="F678" s="166"/>
      <c r="G678" s="173"/>
      <c r="H678" s="14"/>
      <c r="I678" s="14"/>
      <c r="J678" s="14"/>
      <c r="K678" s="166"/>
      <c r="L678" s="175"/>
      <c r="M678" s="171"/>
      <c r="N678" s="92"/>
      <c r="O678" s="92"/>
      <c r="P678" s="92"/>
      <c r="Q678" s="172"/>
      <c r="R678" s="176" t="str">
        <f>IFERROR(IF(COUNTIF(M678:Q678,M678)+COUNTIF(M678:Q678,N678)+COUNTIF(M678:Q678,O678)+COUNTIF(M678:Q678,P678)+COUNTIF(M678:Q678,Q678)-COUNT(M678:Q678)&lt;&gt;0,"學生班級重複",IF(COUNT(M678:Q678)=1,VLOOKUP(M678,'附件一之1-開班數'!$A$7:$B$66,2,0),IF(COUNT(M678:Q678)=2,VLOOKUP(M678,'附件一之1-開班數'!$A$7:$B$66,2,0)&amp;"、"&amp;VLOOKUP(N678,'附件一之1-開班數'!$A$7:$B$66,2,0),IF(COUNT(M678:Q678)=3,VLOOKUP(M678,'附件一之1-開班數'!$A$7:$B$66,2,0)&amp;"、"&amp;VLOOKUP(N678,'附件一之1-開班數'!$A$7:$B$66,2,0)&amp;"、"&amp;VLOOKUP(O678,'附件一之1-開班數'!$A$7:$B$66,2,0),IF(COUNT(M678:Q678)=4,VLOOKUP(M678,'附件一之1-開班數'!$A$7:$B$66,2,0)&amp;"、"&amp;VLOOKUP(N678,'附件一之1-開班數'!$A$7:$B$66,2,0)&amp;"、"&amp;VLOOKUP(O678,'附件一之1-開班數'!$A$7:$B$66,2,0)&amp;"、"&amp;VLOOKUP(P678,'附件一之1-開班數'!$A$7:$B$66,2,0),IF(COUNT(M678:Q678)=5,VLOOKUP(M678,'附件一之1-開班數'!$A$7:$B$66,2,0)&amp;"、"&amp;VLOOKUP(N678,'附件一之1-開班數'!$A$7:$B$66,2,0)&amp;"、"&amp;VLOOKUP(O678,'附件一之1-開班數'!$A$7:$B$66,2,0)&amp;"、"&amp;VLOOKUP(P678,'附件一之1-開班數'!$A$7:$B$66,2,0)&amp;"、"&amp;VLOOKUP(Q678,'附件一之1-開班數'!$A$7:$B$66,2,0),IF(D678="","","學生無班級"))))))),"有班級不存在,或跳格輸入")</f>
        <v/>
      </c>
      <c r="S678" s="10">
        <f t="shared" si="72"/>
        <v>1</v>
      </c>
      <c r="T678" s="10">
        <f t="shared" si="73"/>
        <v>1</v>
      </c>
      <c r="U678" s="10">
        <f t="shared" si="74"/>
        <v>1</v>
      </c>
      <c r="V678" s="10">
        <f t="shared" si="75"/>
        <v>1</v>
      </c>
      <c r="W678" s="10">
        <f t="shared" si="76"/>
        <v>3</v>
      </c>
      <c r="X678" s="10">
        <f t="shared" si="77"/>
        <v>3</v>
      </c>
      <c r="Y678" s="10">
        <f>IF(M678="",0,IF(K678=1,VLOOKUP(M678,'附件一之1-開班數'!$A$7:$V$66,7,FALSE),0))</f>
        <v>0</v>
      </c>
      <c r="Z678" s="10">
        <f>IF(N678="",0,IF(K678=1,VLOOKUP(N678,'附件一之1-開班數'!$A$7:$V$66,7,FALSE),0))</f>
        <v>0</v>
      </c>
      <c r="AA678" s="10">
        <f>IF(O678="",0,IF(K678=1,VLOOKUP(O678,'附件一之1-開班數'!$A$7:$V$66,7,FALSE),0))</f>
        <v>0</v>
      </c>
      <c r="AB678" s="10">
        <f>IF(P678="",0,IF(K678=1,VLOOKUP(P678,'附件一之1-開班數'!$A$7:$V$66,7,FALSE),0))</f>
        <v>0</v>
      </c>
      <c r="AC678" s="10">
        <f>IF(Q678="",0,IF(K678=1,VLOOKUP(Q678,'附件一之1-開班數'!$A$7:$V$66,7,FALSE),0))</f>
        <v>0</v>
      </c>
    </row>
    <row r="679" spans="1:29" x14ac:dyDescent="0.3">
      <c r="A679" s="128" t="str">
        <f t="shared" si="71"/>
        <v/>
      </c>
      <c r="B679" s="14"/>
      <c r="C679" s="14"/>
      <c r="D679" s="14"/>
      <c r="E679" s="14"/>
      <c r="F679" s="166"/>
      <c r="G679" s="173"/>
      <c r="H679" s="14"/>
      <c r="I679" s="14"/>
      <c r="J679" s="14"/>
      <c r="K679" s="166"/>
      <c r="L679" s="175"/>
      <c r="M679" s="171"/>
      <c r="N679" s="92"/>
      <c r="O679" s="92"/>
      <c r="P679" s="92"/>
      <c r="Q679" s="172"/>
      <c r="R679" s="176" t="str">
        <f>IFERROR(IF(COUNTIF(M679:Q679,M679)+COUNTIF(M679:Q679,N679)+COUNTIF(M679:Q679,O679)+COUNTIF(M679:Q679,P679)+COUNTIF(M679:Q679,Q679)-COUNT(M679:Q679)&lt;&gt;0,"學生班級重複",IF(COUNT(M679:Q679)=1,VLOOKUP(M679,'附件一之1-開班數'!$A$7:$B$66,2,0),IF(COUNT(M679:Q679)=2,VLOOKUP(M679,'附件一之1-開班數'!$A$7:$B$66,2,0)&amp;"、"&amp;VLOOKUP(N679,'附件一之1-開班數'!$A$7:$B$66,2,0),IF(COUNT(M679:Q679)=3,VLOOKUP(M679,'附件一之1-開班數'!$A$7:$B$66,2,0)&amp;"、"&amp;VLOOKUP(N679,'附件一之1-開班數'!$A$7:$B$66,2,0)&amp;"、"&amp;VLOOKUP(O679,'附件一之1-開班數'!$A$7:$B$66,2,0),IF(COUNT(M679:Q679)=4,VLOOKUP(M679,'附件一之1-開班數'!$A$7:$B$66,2,0)&amp;"、"&amp;VLOOKUP(N679,'附件一之1-開班數'!$A$7:$B$66,2,0)&amp;"、"&amp;VLOOKUP(O679,'附件一之1-開班數'!$A$7:$B$66,2,0)&amp;"、"&amp;VLOOKUP(P679,'附件一之1-開班數'!$A$7:$B$66,2,0),IF(COUNT(M679:Q679)=5,VLOOKUP(M679,'附件一之1-開班數'!$A$7:$B$66,2,0)&amp;"、"&amp;VLOOKUP(N679,'附件一之1-開班數'!$A$7:$B$66,2,0)&amp;"、"&amp;VLOOKUP(O679,'附件一之1-開班數'!$A$7:$B$66,2,0)&amp;"、"&amp;VLOOKUP(P679,'附件一之1-開班數'!$A$7:$B$66,2,0)&amp;"、"&amp;VLOOKUP(Q679,'附件一之1-開班數'!$A$7:$B$66,2,0),IF(D679="","","學生無班級"))))))),"有班級不存在,或跳格輸入")</f>
        <v/>
      </c>
      <c r="S679" s="10">
        <f t="shared" si="72"/>
        <v>1</v>
      </c>
      <c r="T679" s="10">
        <f t="shared" si="73"/>
        <v>1</v>
      </c>
      <c r="U679" s="10">
        <f t="shared" si="74"/>
        <v>1</v>
      </c>
      <c r="V679" s="10">
        <f t="shared" si="75"/>
        <v>1</v>
      </c>
      <c r="W679" s="10">
        <f t="shared" si="76"/>
        <v>3</v>
      </c>
      <c r="X679" s="10">
        <f t="shared" si="77"/>
        <v>3</v>
      </c>
      <c r="Y679" s="10">
        <f>IF(M679="",0,IF(K679=1,VLOOKUP(M679,'附件一之1-開班數'!$A$7:$V$66,7,FALSE),0))</f>
        <v>0</v>
      </c>
      <c r="Z679" s="10">
        <f>IF(N679="",0,IF(K679=1,VLOOKUP(N679,'附件一之1-開班數'!$A$7:$V$66,7,FALSE),0))</f>
        <v>0</v>
      </c>
      <c r="AA679" s="10">
        <f>IF(O679="",0,IF(K679=1,VLOOKUP(O679,'附件一之1-開班數'!$A$7:$V$66,7,FALSE),0))</f>
        <v>0</v>
      </c>
      <c r="AB679" s="10">
        <f>IF(P679="",0,IF(K679=1,VLOOKUP(P679,'附件一之1-開班數'!$A$7:$V$66,7,FALSE),0))</f>
        <v>0</v>
      </c>
      <c r="AC679" s="10">
        <f>IF(Q679="",0,IF(K679=1,VLOOKUP(Q679,'附件一之1-開班數'!$A$7:$V$66,7,FALSE),0))</f>
        <v>0</v>
      </c>
    </row>
    <row r="680" spans="1:29" x14ac:dyDescent="0.3">
      <c r="A680" s="128" t="str">
        <f t="shared" si="71"/>
        <v/>
      </c>
      <c r="B680" s="14"/>
      <c r="C680" s="14"/>
      <c r="D680" s="14"/>
      <c r="E680" s="14"/>
      <c r="F680" s="166"/>
      <c r="G680" s="173"/>
      <c r="H680" s="14"/>
      <c r="I680" s="14"/>
      <c r="J680" s="14"/>
      <c r="K680" s="166"/>
      <c r="L680" s="175"/>
      <c r="M680" s="171"/>
      <c r="N680" s="92"/>
      <c r="O680" s="92"/>
      <c r="P680" s="92"/>
      <c r="Q680" s="172"/>
      <c r="R680" s="176" t="str">
        <f>IFERROR(IF(COUNTIF(M680:Q680,M680)+COUNTIF(M680:Q680,N680)+COUNTIF(M680:Q680,O680)+COUNTIF(M680:Q680,P680)+COUNTIF(M680:Q680,Q680)-COUNT(M680:Q680)&lt;&gt;0,"學生班級重複",IF(COUNT(M680:Q680)=1,VLOOKUP(M680,'附件一之1-開班數'!$A$7:$B$66,2,0),IF(COUNT(M680:Q680)=2,VLOOKUP(M680,'附件一之1-開班數'!$A$7:$B$66,2,0)&amp;"、"&amp;VLOOKUP(N680,'附件一之1-開班數'!$A$7:$B$66,2,0),IF(COUNT(M680:Q680)=3,VLOOKUP(M680,'附件一之1-開班數'!$A$7:$B$66,2,0)&amp;"、"&amp;VLOOKUP(N680,'附件一之1-開班數'!$A$7:$B$66,2,0)&amp;"、"&amp;VLOOKUP(O680,'附件一之1-開班數'!$A$7:$B$66,2,0),IF(COUNT(M680:Q680)=4,VLOOKUP(M680,'附件一之1-開班數'!$A$7:$B$66,2,0)&amp;"、"&amp;VLOOKUP(N680,'附件一之1-開班數'!$A$7:$B$66,2,0)&amp;"、"&amp;VLOOKUP(O680,'附件一之1-開班數'!$A$7:$B$66,2,0)&amp;"、"&amp;VLOOKUP(P680,'附件一之1-開班數'!$A$7:$B$66,2,0),IF(COUNT(M680:Q680)=5,VLOOKUP(M680,'附件一之1-開班數'!$A$7:$B$66,2,0)&amp;"、"&amp;VLOOKUP(N680,'附件一之1-開班數'!$A$7:$B$66,2,0)&amp;"、"&amp;VLOOKUP(O680,'附件一之1-開班數'!$A$7:$B$66,2,0)&amp;"、"&amp;VLOOKUP(P680,'附件一之1-開班數'!$A$7:$B$66,2,0)&amp;"、"&amp;VLOOKUP(Q680,'附件一之1-開班數'!$A$7:$B$66,2,0),IF(D680="","","學生無班級"))))))),"有班級不存在,或跳格輸入")</f>
        <v/>
      </c>
      <c r="S680" s="10">
        <f t="shared" si="72"/>
        <v>1</v>
      </c>
      <c r="T680" s="10">
        <f t="shared" si="73"/>
        <v>1</v>
      </c>
      <c r="U680" s="10">
        <f t="shared" si="74"/>
        <v>1</v>
      </c>
      <c r="V680" s="10">
        <f t="shared" si="75"/>
        <v>1</v>
      </c>
      <c r="W680" s="10">
        <f t="shared" si="76"/>
        <v>3</v>
      </c>
      <c r="X680" s="10">
        <f t="shared" si="77"/>
        <v>3</v>
      </c>
      <c r="Y680" s="10">
        <f>IF(M680="",0,IF(K680=1,VLOOKUP(M680,'附件一之1-開班數'!$A$7:$V$66,7,FALSE),0))</f>
        <v>0</v>
      </c>
      <c r="Z680" s="10">
        <f>IF(N680="",0,IF(K680=1,VLOOKUP(N680,'附件一之1-開班數'!$A$7:$V$66,7,FALSE),0))</f>
        <v>0</v>
      </c>
      <c r="AA680" s="10">
        <f>IF(O680="",0,IF(K680=1,VLOOKUP(O680,'附件一之1-開班數'!$A$7:$V$66,7,FALSE),0))</f>
        <v>0</v>
      </c>
      <c r="AB680" s="10">
        <f>IF(P680="",0,IF(K680=1,VLOOKUP(P680,'附件一之1-開班數'!$A$7:$V$66,7,FALSE),0))</f>
        <v>0</v>
      </c>
      <c r="AC680" s="10">
        <f>IF(Q680="",0,IF(K680=1,VLOOKUP(Q680,'附件一之1-開班數'!$A$7:$V$66,7,FALSE),0))</f>
        <v>0</v>
      </c>
    </row>
    <row r="681" spans="1:29" x14ac:dyDescent="0.3">
      <c r="A681" s="128" t="str">
        <f t="shared" si="71"/>
        <v/>
      </c>
      <c r="B681" s="14"/>
      <c r="C681" s="14"/>
      <c r="D681" s="14"/>
      <c r="E681" s="14"/>
      <c r="F681" s="166"/>
      <c r="G681" s="173"/>
      <c r="H681" s="14"/>
      <c r="I681" s="14"/>
      <c r="J681" s="14"/>
      <c r="K681" s="166"/>
      <c r="L681" s="175"/>
      <c r="M681" s="171"/>
      <c r="N681" s="92"/>
      <c r="O681" s="92"/>
      <c r="P681" s="92"/>
      <c r="Q681" s="172"/>
      <c r="R681" s="176" t="str">
        <f>IFERROR(IF(COUNTIF(M681:Q681,M681)+COUNTIF(M681:Q681,N681)+COUNTIF(M681:Q681,O681)+COUNTIF(M681:Q681,P681)+COUNTIF(M681:Q681,Q681)-COUNT(M681:Q681)&lt;&gt;0,"學生班級重複",IF(COUNT(M681:Q681)=1,VLOOKUP(M681,'附件一之1-開班數'!$A$7:$B$66,2,0),IF(COUNT(M681:Q681)=2,VLOOKUP(M681,'附件一之1-開班數'!$A$7:$B$66,2,0)&amp;"、"&amp;VLOOKUP(N681,'附件一之1-開班數'!$A$7:$B$66,2,0),IF(COUNT(M681:Q681)=3,VLOOKUP(M681,'附件一之1-開班數'!$A$7:$B$66,2,0)&amp;"、"&amp;VLOOKUP(N681,'附件一之1-開班數'!$A$7:$B$66,2,0)&amp;"、"&amp;VLOOKUP(O681,'附件一之1-開班數'!$A$7:$B$66,2,0),IF(COUNT(M681:Q681)=4,VLOOKUP(M681,'附件一之1-開班數'!$A$7:$B$66,2,0)&amp;"、"&amp;VLOOKUP(N681,'附件一之1-開班數'!$A$7:$B$66,2,0)&amp;"、"&amp;VLOOKUP(O681,'附件一之1-開班數'!$A$7:$B$66,2,0)&amp;"、"&amp;VLOOKUP(P681,'附件一之1-開班數'!$A$7:$B$66,2,0),IF(COUNT(M681:Q681)=5,VLOOKUP(M681,'附件一之1-開班數'!$A$7:$B$66,2,0)&amp;"、"&amp;VLOOKUP(N681,'附件一之1-開班數'!$A$7:$B$66,2,0)&amp;"、"&amp;VLOOKUP(O681,'附件一之1-開班數'!$A$7:$B$66,2,0)&amp;"、"&amp;VLOOKUP(P681,'附件一之1-開班數'!$A$7:$B$66,2,0)&amp;"、"&amp;VLOOKUP(Q681,'附件一之1-開班數'!$A$7:$B$66,2,0),IF(D681="","","學生無班級"))))))),"有班級不存在,或跳格輸入")</f>
        <v/>
      </c>
      <c r="S681" s="10">
        <f t="shared" si="72"/>
        <v>1</v>
      </c>
      <c r="T681" s="10">
        <f t="shared" si="73"/>
        <v>1</v>
      </c>
      <c r="U681" s="10">
        <f t="shared" si="74"/>
        <v>1</v>
      </c>
      <c r="V681" s="10">
        <f t="shared" si="75"/>
        <v>1</v>
      </c>
      <c r="W681" s="10">
        <f t="shared" si="76"/>
        <v>3</v>
      </c>
      <c r="X681" s="10">
        <f t="shared" si="77"/>
        <v>3</v>
      </c>
      <c r="Y681" s="10">
        <f>IF(M681="",0,IF(K681=1,VLOOKUP(M681,'附件一之1-開班數'!$A$7:$V$66,7,FALSE),0))</f>
        <v>0</v>
      </c>
      <c r="Z681" s="10">
        <f>IF(N681="",0,IF(K681=1,VLOOKUP(N681,'附件一之1-開班數'!$A$7:$V$66,7,FALSE),0))</f>
        <v>0</v>
      </c>
      <c r="AA681" s="10">
        <f>IF(O681="",0,IF(K681=1,VLOOKUP(O681,'附件一之1-開班數'!$A$7:$V$66,7,FALSE),0))</f>
        <v>0</v>
      </c>
      <c r="AB681" s="10">
        <f>IF(P681="",0,IF(K681=1,VLOOKUP(P681,'附件一之1-開班數'!$A$7:$V$66,7,FALSE),0))</f>
        <v>0</v>
      </c>
      <c r="AC681" s="10">
        <f>IF(Q681="",0,IF(K681=1,VLOOKUP(Q681,'附件一之1-開班數'!$A$7:$V$66,7,FALSE),0))</f>
        <v>0</v>
      </c>
    </row>
    <row r="682" spans="1:29" x14ac:dyDescent="0.3">
      <c r="A682" s="128" t="str">
        <f t="shared" si="71"/>
        <v/>
      </c>
      <c r="B682" s="14"/>
      <c r="C682" s="14"/>
      <c r="D682" s="14"/>
      <c r="E682" s="14"/>
      <c r="F682" s="166"/>
      <c r="G682" s="173"/>
      <c r="H682" s="14"/>
      <c r="I682" s="14"/>
      <c r="J682" s="14"/>
      <c r="K682" s="166"/>
      <c r="L682" s="175"/>
      <c r="M682" s="171"/>
      <c r="N682" s="92"/>
      <c r="O682" s="92"/>
      <c r="P682" s="92"/>
      <c r="Q682" s="172"/>
      <c r="R682" s="176" t="str">
        <f>IFERROR(IF(COUNTIF(M682:Q682,M682)+COUNTIF(M682:Q682,N682)+COUNTIF(M682:Q682,O682)+COUNTIF(M682:Q682,P682)+COUNTIF(M682:Q682,Q682)-COUNT(M682:Q682)&lt;&gt;0,"學生班級重複",IF(COUNT(M682:Q682)=1,VLOOKUP(M682,'附件一之1-開班數'!$A$7:$B$66,2,0),IF(COUNT(M682:Q682)=2,VLOOKUP(M682,'附件一之1-開班數'!$A$7:$B$66,2,0)&amp;"、"&amp;VLOOKUP(N682,'附件一之1-開班數'!$A$7:$B$66,2,0),IF(COUNT(M682:Q682)=3,VLOOKUP(M682,'附件一之1-開班數'!$A$7:$B$66,2,0)&amp;"、"&amp;VLOOKUP(N682,'附件一之1-開班數'!$A$7:$B$66,2,0)&amp;"、"&amp;VLOOKUP(O682,'附件一之1-開班數'!$A$7:$B$66,2,0),IF(COUNT(M682:Q682)=4,VLOOKUP(M682,'附件一之1-開班數'!$A$7:$B$66,2,0)&amp;"、"&amp;VLOOKUP(N682,'附件一之1-開班數'!$A$7:$B$66,2,0)&amp;"、"&amp;VLOOKUP(O682,'附件一之1-開班數'!$A$7:$B$66,2,0)&amp;"、"&amp;VLOOKUP(P682,'附件一之1-開班數'!$A$7:$B$66,2,0),IF(COUNT(M682:Q682)=5,VLOOKUP(M682,'附件一之1-開班數'!$A$7:$B$66,2,0)&amp;"、"&amp;VLOOKUP(N682,'附件一之1-開班數'!$A$7:$B$66,2,0)&amp;"、"&amp;VLOOKUP(O682,'附件一之1-開班數'!$A$7:$B$66,2,0)&amp;"、"&amp;VLOOKUP(P682,'附件一之1-開班數'!$A$7:$B$66,2,0)&amp;"、"&amp;VLOOKUP(Q682,'附件一之1-開班數'!$A$7:$B$66,2,0),IF(D682="","","學生無班級"))))))),"有班級不存在,或跳格輸入")</f>
        <v/>
      </c>
      <c r="S682" s="10">
        <f t="shared" si="72"/>
        <v>1</v>
      </c>
      <c r="T682" s="10">
        <f t="shared" si="73"/>
        <v>1</v>
      </c>
      <c r="U682" s="10">
        <f t="shared" si="74"/>
        <v>1</v>
      </c>
      <c r="V682" s="10">
        <f t="shared" si="75"/>
        <v>1</v>
      </c>
      <c r="W682" s="10">
        <f t="shared" si="76"/>
        <v>3</v>
      </c>
      <c r="X682" s="10">
        <f t="shared" si="77"/>
        <v>3</v>
      </c>
      <c r="Y682" s="10">
        <f>IF(M682="",0,IF(K682=1,VLOOKUP(M682,'附件一之1-開班數'!$A$7:$V$66,7,FALSE),0))</f>
        <v>0</v>
      </c>
      <c r="Z682" s="10">
        <f>IF(N682="",0,IF(K682=1,VLOOKUP(N682,'附件一之1-開班數'!$A$7:$V$66,7,FALSE),0))</f>
        <v>0</v>
      </c>
      <c r="AA682" s="10">
        <f>IF(O682="",0,IF(K682=1,VLOOKUP(O682,'附件一之1-開班數'!$A$7:$V$66,7,FALSE),0))</f>
        <v>0</v>
      </c>
      <c r="AB682" s="10">
        <f>IF(P682="",0,IF(K682=1,VLOOKUP(P682,'附件一之1-開班數'!$A$7:$V$66,7,FALSE),0))</f>
        <v>0</v>
      </c>
      <c r="AC682" s="10">
        <f>IF(Q682="",0,IF(K682=1,VLOOKUP(Q682,'附件一之1-開班數'!$A$7:$V$66,7,FALSE),0))</f>
        <v>0</v>
      </c>
    </row>
    <row r="683" spans="1:29" x14ac:dyDescent="0.3">
      <c r="A683" s="128" t="str">
        <f t="shared" si="71"/>
        <v/>
      </c>
      <c r="B683" s="14"/>
      <c r="C683" s="14"/>
      <c r="D683" s="14"/>
      <c r="E683" s="14"/>
      <c r="F683" s="166"/>
      <c r="G683" s="173"/>
      <c r="H683" s="14"/>
      <c r="I683" s="14"/>
      <c r="J683" s="14"/>
      <c r="K683" s="166"/>
      <c r="L683" s="175"/>
      <c r="M683" s="171"/>
      <c r="N683" s="92"/>
      <c r="O683" s="92"/>
      <c r="P683" s="92"/>
      <c r="Q683" s="172"/>
      <c r="R683" s="176" t="str">
        <f>IFERROR(IF(COUNTIF(M683:Q683,M683)+COUNTIF(M683:Q683,N683)+COUNTIF(M683:Q683,O683)+COUNTIF(M683:Q683,P683)+COUNTIF(M683:Q683,Q683)-COUNT(M683:Q683)&lt;&gt;0,"學生班級重複",IF(COUNT(M683:Q683)=1,VLOOKUP(M683,'附件一之1-開班數'!$A$7:$B$66,2,0),IF(COUNT(M683:Q683)=2,VLOOKUP(M683,'附件一之1-開班數'!$A$7:$B$66,2,0)&amp;"、"&amp;VLOOKUP(N683,'附件一之1-開班數'!$A$7:$B$66,2,0),IF(COUNT(M683:Q683)=3,VLOOKUP(M683,'附件一之1-開班數'!$A$7:$B$66,2,0)&amp;"、"&amp;VLOOKUP(N683,'附件一之1-開班數'!$A$7:$B$66,2,0)&amp;"、"&amp;VLOOKUP(O683,'附件一之1-開班數'!$A$7:$B$66,2,0),IF(COUNT(M683:Q683)=4,VLOOKUP(M683,'附件一之1-開班數'!$A$7:$B$66,2,0)&amp;"、"&amp;VLOOKUP(N683,'附件一之1-開班數'!$A$7:$B$66,2,0)&amp;"、"&amp;VLOOKUP(O683,'附件一之1-開班數'!$A$7:$B$66,2,0)&amp;"、"&amp;VLOOKUP(P683,'附件一之1-開班數'!$A$7:$B$66,2,0),IF(COUNT(M683:Q683)=5,VLOOKUP(M683,'附件一之1-開班數'!$A$7:$B$66,2,0)&amp;"、"&amp;VLOOKUP(N683,'附件一之1-開班數'!$A$7:$B$66,2,0)&amp;"、"&amp;VLOOKUP(O683,'附件一之1-開班數'!$A$7:$B$66,2,0)&amp;"、"&amp;VLOOKUP(P683,'附件一之1-開班數'!$A$7:$B$66,2,0)&amp;"、"&amp;VLOOKUP(Q683,'附件一之1-開班數'!$A$7:$B$66,2,0),IF(D683="","","學生無班級"))))))),"有班級不存在,或跳格輸入")</f>
        <v/>
      </c>
      <c r="S683" s="10">
        <f t="shared" si="72"/>
        <v>1</v>
      </c>
      <c r="T683" s="10">
        <f t="shared" si="73"/>
        <v>1</v>
      </c>
      <c r="U683" s="10">
        <f t="shared" si="74"/>
        <v>1</v>
      </c>
      <c r="V683" s="10">
        <f t="shared" si="75"/>
        <v>1</v>
      </c>
      <c r="W683" s="10">
        <f t="shared" si="76"/>
        <v>3</v>
      </c>
      <c r="X683" s="10">
        <f t="shared" si="77"/>
        <v>3</v>
      </c>
      <c r="Y683" s="10">
        <f>IF(M683="",0,IF(K683=1,VLOOKUP(M683,'附件一之1-開班數'!$A$7:$V$66,7,FALSE),0))</f>
        <v>0</v>
      </c>
      <c r="Z683" s="10">
        <f>IF(N683="",0,IF(K683=1,VLOOKUP(N683,'附件一之1-開班數'!$A$7:$V$66,7,FALSE),0))</f>
        <v>0</v>
      </c>
      <c r="AA683" s="10">
        <f>IF(O683="",0,IF(K683=1,VLOOKUP(O683,'附件一之1-開班數'!$A$7:$V$66,7,FALSE),0))</f>
        <v>0</v>
      </c>
      <c r="AB683" s="10">
        <f>IF(P683="",0,IF(K683=1,VLOOKUP(P683,'附件一之1-開班數'!$A$7:$V$66,7,FALSE),0))</f>
        <v>0</v>
      </c>
      <c r="AC683" s="10">
        <f>IF(Q683="",0,IF(K683=1,VLOOKUP(Q683,'附件一之1-開班數'!$A$7:$V$66,7,FALSE),0))</f>
        <v>0</v>
      </c>
    </row>
    <row r="684" spans="1:29" x14ac:dyDescent="0.3">
      <c r="A684" s="128" t="str">
        <f t="shared" si="71"/>
        <v/>
      </c>
      <c r="B684" s="14"/>
      <c r="C684" s="14"/>
      <c r="D684" s="14"/>
      <c r="E684" s="14"/>
      <c r="F684" s="166"/>
      <c r="G684" s="173"/>
      <c r="H684" s="14"/>
      <c r="I684" s="14"/>
      <c r="J684" s="14"/>
      <c r="K684" s="166"/>
      <c r="L684" s="175"/>
      <c r="M684" s="171"/>
      <c r="N684" s="92"/>
      <c r="O684" s="92"/>
      <c r="P684" s="92"/>
      <c r="Q684" s="172"/>
      <c r="R684" s="176" t="str">
        <f>IFERROR(IF(COUNTIF(M684:Q684,M684)+COUNTIF(M684:Q684,N684)+COUNTIF(M684:Q684,O684)+COUNTIF(M684:Q684,P684)+COUNTIF(M684:Q684,Q684)-COUNT(M684:Q684)&lt;&gt;0,"學生班級重複",IF(COUNT(M684:Q684)=1,VLOOKUP(M684,'附件一之1-開班數'!$A$7:$B$66,2,0),IF(COUNT(M684:Q684)=2,VLOOKUP(M684,'附件一之1-開班數'!$A$7:$B$66,2,0)&amp;"、"&amp;VLOOKUP(N684,'附件一之1-開班數'!$A$7:$B$66,2,0),IF(COUNT(M684:Q684)=3,VLOOKUP(M684,'附件一之1-開班數'!$A$7:$B$66,2,0)&amp;"、"&amp;VLOOKUP(N684,'附件一之1-開班數'!$A$7:$B$66,2,0)&amp;"、"&amp;VLOOKUP(O684,'附件一之1-開班數'!$A$7:$B$66,2,0),IF(COUNT(M684:Q684)=4,VLOOKUP(M684,'附件一之1-開班數'!$A$7:$B$66,2,0)&amp;"、"&amp;VLOOKUP(N684,'附件一之1-開班數'!$A$7:$B$66,2,0)&amp;"、"&amp;VLOOKUP(O684,'附件一之1-開班數'!$A$7:$B$66,2,0)&amp;"、"&amp;VLOOKUP(P684,'附件一之1-開班數'!$A$7:$B$66,2,0),IF(COUNT(M684:Q684)=5,VLOOKUP(M684,'附件一之1-開班數'!$A$7:$B$66,2,0)&amp;"、"&amp;VLOOKUP(N684,'附件一之1-開班數'!$A$7:$B$66,2,0)&amp;"、"&amp;VLOOKUP(O684,'附件一之1-開班數'!$A$7:$B$66,2,0)&amp;"、"&amp;VLOOKUP(P684,'附件一之1-開班數'!$A$7:$B$66,2,0)&amp;"、"&amp;VLOOKUP(Q684,'附件一之1-開班數'!$A$7:$B$66,2,0),IF(D684="","","學生無班級"))))))),"有班級不存在,或跳格輸入")</f>
        <v/>
      </c>
      <c r="S684" s="10">
        <f t="shared" si="72"/>
        <v>1</v>
      </c>
      <c r="T684" s="10">
        <f t="shared" si="73"/>
        <v>1</v>
      </c>
      <c r="U684" s="10">
        <f t="shared" si="74"/>
        <v>1</v>
      </c>
      <c r="V684" s="10">
        <f t="shared" si="75"/>
        <v>1</v>
      </c>
      <c r="W684" s="10">
        <f t="shared" si="76"/>
        <v>3</v>
      </c>
      <c r="X684" s="10">
        <f t="shared" si="77"/>
        <v>3</v>
      </c>
      <c r="Y684" s="10">
        <f>IF(M684="",0,IF(K684=1,VLOOKUP(M684,'附件一之1-開班數'!$A$7:$V$66,7,FALSE),0))</f>
        <v>0</v>
      </c>
      <c r="Z684" s="10">
        <f>IF(N684="",0,IF(K684=1,VLOOKUP(N684,'附件一之1-開班數'!$A$7:$V$66,7,FALSE),0))</f>
        <v>0</v>
      </c>
      <c r="AA684" s="10">
        <f>IF(O684="",0,IF(K684=1,VLOOKUP(O684,'附件一之1-開班數'!$A$7:$V$66,7,FALSE),0))</f>
        <v>0</v>
      </c>
      <c r="AB684" s="10">
        <f>IF(P684="",0,IF(K684=1,VLOOKUP(P684,'附件一之1-開班數'!$A$7:$V$66,7,FALSE),0))</f>
        <v>0</v>
      </c>
      <c r="AC684" s="10">
        <f>IF(Q684="",0,IF(K684=1,VLOOKUP(Q684,'附件一之1-開班數'!$A$7:$V$66,7,FALSE),0))</f>
        <v>0</v>
      </c>
    </row>
    <row r="685" spans="1:29" x14ac:dyDescent="0.3">
      <c r="A685" s="128" t="str">
        <f t="shared" si="71"/>
        <v/>
      </c>
      <c r="B685" s="14"/>
      <c r="C685" s="14"/>
      <c r="D685" s="14"/>
      <c r="E685" s="14"/>
      <c r="F685" s="166"/>
      <c r="G685" s="173"/>
      <c r="H685" s="14"/>
      <c r="I685" s="14"/>
      <c r="J685" s="14"/>
      <c r="K685" s="166"/>
      <c r="L685" s="175"/>
      <c r="M685" s="171"/>
      <c r="N685" s="92"/>
      <c r="O685" s="92"/>
      <c r="P685" s="92"/>
      <c r="Q685" s="172"/>
      <c r="R685" s="176" t="str">
        <f>IFERROR(IF(COUNTIF(M685:Q685,M685)+COUNTIF(M685:Q685,N685)+COUNTIF(M685:Q685,O685)+COUNTIF(M685:Q685,P685)+COUNTIF(M685:Q685,Q685)-COUNT(M685:Q685)&lt;&gt;0,"學生班級重複",IF(COUNT(M685:Q685)=1,VLOOKUP(M685,'附件一之1-開班數'!$A$7:$B$66,2,0),IF(COUNT(M685:Q685)=2,VLOOKUP(M685,'附件一之1-開班數'!$A$7:$B$66,2,0)&amp;"、"&amp;VLOOKUP(N685,'附件一之1-開班數'!$A$7:$B$66,2,0),IF(COUNT(M685:Q685)=3,VLOOKUP(M685,'附件一之1-開班數'!$A$7:$B$66,2,0)&amp;"、"&amp;VLOOKUP(N685,'附件一之1-開班數'!$A$7:$B$66,2,0)&amp;"、"&amp;VLOOKUP(O685,'附件一之1-開班數'!$A$7:$B$66,2,0),IF(COUNT(M685:Q685)=4,VLOOKUP(M685,'附件一之1-開班數'!$A$7:$B$66,2,0)&amp;"、"&amp;VLOOKUP(N685,'附件一之1-開班數'!$A$7:$B$66,2,0)&amp;"、"&amp;VLOOKUP(O685,'附件一之1-開班數'!$A$7:$B$66,2,0)&amp;"、"&amp;VLOOKUP(P685,'附件一之1-開班數'!$A$7:$B$66,2,0),IF(COUNT(M685:Q685)=5,VLOOKUP(M685,'附件一之1-開班數'!$A$7:$B$66,2,0)&amp;"、"&amp;VLOOKUP(N685,'附件一之1-開班數'!$A$7:$B$66,2,0)&amp;"、"&amp;VLOOKUP(O685,'附件一之1-開班數'!$A$7:$B$66,2,0)&amp;"、"&amp;VLOOKUP(P685,'附件一之1-開班數'!$A$7:$B$66,2,0)&amp;"、"&amp;VLOOKUP(Q685,'附件一之1-開班數'!$A$7:$B$66,2,0),IF(D685="","","學生無班級"))))))),"有班級不存在,或跳格輸入")</f>
        <v/>
      </c>
      <c r="S685" s="10">
        <f t="shared" si="72"/>
        <v>1</v>
      </c>
      <c r="T685" s="10">
        <f t="shared" si="73"/>
        <v>1</v>
      </c>
      <c r="U685" s="10">
        <f t="shared" si="74"/>
        <v>1</v>
      </c>
      <c r="V685" s="10">
        <f t="shared" si="75"/>
        <v>1</v>
      </c>
      <c r="W685" s="10">
        <f t="shared" si="76"/>
        <v>3</v>
      </c>
      <c r="X685" s="10">
        <f t="shared" si="77"/>
        <v>3</v>
      </c>
      <c r="Y685" s="10">
        <f>IF(M685="",0,IF(K685=1,VLOOKUP(M685,'附件一之1-開班數'!$A$7:$V$66,7,FALSE),0))</f>
        <v>0</v>
      </c>
      <c r="Z685" s="10">
        <f>IF(N685="",0,IF(K685=1,VLOOKUP(N685,'附件一之1-開班數'!$A$7:$V$66,7,FALSE),0))</f>
        <v>0</v>
      </c>
      <c r="AA685" s="10">
        <f>IF(O685="",0,IF(K685=1,VLOOKUP(O685,'附件一之1-開班數'!$A$7:$V$66,7,FALSE),0))</f>
        <v>0</v>
      </c>
      <c r="AB685" s="10">
        <f>IF(P685="",0,IF(K685=1,VLOOKUP(P685,'附件一之1-開班數'!$A$7:$V$66,7,FALSE),0))</f>
        <v>0</v>
      </c>
      <c r="AC685" s="10">
        <f>IF(Q685="",0,IF(K685=1,VLOOKUP(Q685,'附件一之1-開班數'!$A$7:$V$66,7,FALSE),0))</f>
        <v>0</v>
      </c>
    </row>
    <row r="686" spans="1:29" x14ac:dyDescent="0.3">
      <c r="A686" s="128" t="str">
        <f t="shared" si="71"/>
        <v/>
      </c>
      <c r="B686" s="14"/>
      <c r="C686" s="14"/>
      <c r="D686" s="14"/>
      <c r="E686" s="14"/>
      <c r="F686" s="166"/>
      <c r="G686" s="173"/>
      <c r="H686" s="14"/>
      <c r="I686" s="14"/>
      <c r="J686" s="14"/>
      <c r="K686" s="166"/>
      <c r="L686" s="175"/>
      <c r="M686" s="171"/>
      <c r="N686" s="92"/>
      <c r="O686" s="92"/>
      <c r="P686" s="92"/>
      <c r="Q686" s="172"/>
      <c r="R686" s="176" t="str">
        <f>IFERROR(IF(COUNTIF(M686:Q686,M686)+COUNTIF(M686:Q686,N686)+COUNTIF(M686:Q686,O686)+COUNTIF(M686:Q686,P686)+COUNTIF(M686:Q686,Q686)-COUNT(M686:Q686)&lt;&gt;0,"學生班級重複",IF(COUNT(M686:Q686)=1,VLOOKUP(M686,'附件一之1-開班數'!$A$7:$B$66,2,0),IF(COUNT(M686:Q686)=2,VLOOKUP(M686,'附件一之1-開班數'!$A$7:$B$66,2,0)&amp;"、"&amp;VLOOKUP(N686,'附件一之1-開班數'!$A$7:$B$66,2,0),IF(COUNT(M686:Q686)=3,VLOOKUP(M686,'附件一之1-開班數'!$A$7:$B$66,2,0)&amp;"、"&amp;VLOOKUP(N686,'附件一之1-開班數'!$A$7:$B$66,2,0)&amp;"、"&amp;VLOOKUP(O686,'附件一之1-開班數'!$A$7:$B$66,2,0),IF(COUNT(M686:Q686)=4,VLOOKUP(M686,'附件一之1-開班數'!$A$7:$B$66,2,0)&amp;"、"&amp;VLOOKUP(N686,'附件一之1-開班數'!$A$7:$B$66,2,0)&amp;"、"&amp;VLOOKUP(O686,'附件一之1-開班數'!$A$7:$B$66,2,0)&amp;"、"&amp;VLOOKUP(P686,'附件一之1-開班數'!$A$7:$B$66,2,0),IF(COUNT(M686:Q686)=5,VLOOKUP(M686,'附件一之1-開班數'!$A$7:$B$66,2,0)&amp;"、"&amp;VLOOKUP(N686,'附件一之1-開班數'!$A$7:$B$66,2,0)&amp;"、"&amp;VLOOKUP(O686,'附件一之1-開班數'!$A$7:$B$66,2,0)&amp;"、"&amp;VLOOKUP(P686,'附件一之1-開班數'!$A$7:$B$66,2,0)&amp;"、"&amp;VLOOKUP(Q686,'附件一之1-開班數'!$A$7:$B$66,2,0),IF(D686="","","學生無班級"))))))),"有班級不存在,或跳格輸入")</f>
        <v/>
      </c>
      <c r="S686" s="10">
        <f t="shared" si="72"/>
        <v>1</v>
      </c>
      <c r="T686" s="10">
        <f t="shared" si="73"/>
        <v>1</v>
      </c>
      <c r="U686" s="10">
        <f t="shared" si="74"/>
        <v>1</v>
      </c>
      <c r="V686" s="10">
        <f t="shared" si="75"/>
        <v>1</v>
      </c>
      <c r="W686" s="10">
        <f t="shared" si="76"/>
        <v>3</v>
      </c>
      <c r="X686" s="10">
        <f t="shared" si="77"/>
        <v>3</v>
      </c>
      <c r="Y686" s="10">
        <f>IF(M686="",0,IF(K686=1,VLOOKUP(M686,'附件一之1-開班數'!$A$7:$V$66,7,FALSE),0))</f>
        <v>0</v>
      </c>
      <c r="Z686" s="10">
        <f>IF(N686="",0,IF(K686=1,VLOOKUP(N686,'附件一之1-開班數'!$A$7:$V$66,7,FALSE),0))</f>
        <v>0</v>
      </c>
      <c r="AA686" s="10">
        <f>IF(O686="",0,IF(K686=1,VLOOKUP(O686,'附件一之1-開班數'!$A$7:$V$66,7,FALSE),0))</f>
        <v>0</v>
      </c>
      <c r="AB686" s="10">
        <f>IF(P686="",0,IF(K686=1,VLOOKUP(P686,'附件一之1-開班數'!$A$7:$V$66,7,FALSE),0))</f>
        <v>0</v>
      </c>
      <c r="AC686" s="10">
        <f>IF(Q686="",0,IF(K686=1,VLOOKUP(Q686,'附件一之1-開班數'!$A$7:$V$66,7,FALSE),0))</f>
        <v>0</v>
      </c>
    </row>
    <row r="687" spans="1:29" x14ac:dyDescent="0.3">
      <c r="A687" s="128" t="str">
        <f t="shared" si="71"/>
        <v/>
      </c>
      <c r="B687" s="14"/>
      <c r="C687" s="14"/>
      <c r="D687" s="14"/>
      <c r="E687" s="14"/>
      <c r="F687" s="166"/>
      <c r="G687" s="173"/>
      <c r="H687" s="14"/>
      <c r="I687" s="14"/>
      <c r="J687" s="14"/>
      <c r="K687" s="166"/>
      <c r="L687" s="175"/>
      <c r="M687" s="171"/>
      <c r="N687" s="92"/>
      <c r="O687" s="92"/>
      <c r="P687" s="92"/>
      <c r="Q687" s="172"/>
      <c r="R687" s="176" t="str">
        <f>IFERROR(IF(COUNTIF(M687:Q687,M687)+COUNTIF(M687:Q687,N687)+COUNTIF(M687:Q687,O687)+COUNTIF(M687:Q687,P687)+COUNTIF(M687:Q687,Q687)-COUNT(M687:Q687)&lt;&gt;0,"學生班級重複",IF(COUNT(M687:Q687)=1,VLOOKUP(M687,'附件一之1-開班數'!$A$7:$B$66,2,0),IF(COUNT(M687:Q687)=2,VLOOKUP(M687,'附件一之1-開班數'!$A$7:$B$66,2,0)&amp;"、"&amp;VLOOKUP(N687,'附件一之1-開班數'!$A$7:$B$66,2,0),IF(COUNT(M687:Q687)=3,VLOOKUP(M687,'附件一之1-開班數'!$A$7:$B$66,2,0)&amp;"、"&amp;VLOOKUP(N687,'附件一之1-開班數'!$A$7:$B$66,2,0)&amp;"、"&amp;VLOOKUP(O687,'附件一之1-開班數'!$A$7:$B$66,2,0),IF(COUNT(M687:Q687)=4,VLOOKUP(M687,'附件一之1-開班數'!$A$7:$B$66,2,0)&amp;"、"&amp;VLOOKUP(N687,'附件一之1-開班數'!$A$7:$B$66,2,0)&amp;"、"&amp;VLOOKUP(O687,'附件一之1-開班數'!$A$7:$B$66,2,0)&amp;"、"&amp;VLOOKUP(P687,'附件一之1-開班數'!$A$7:$B$66,2,0),IF(COUNT(M687:Q687)=5,VLOOKUP(M687,'附件一之1-開班數'!$A$7:$B$66,2,0)&amp;"、"&amp;VLOOKUP(N687,'附件一之1-開班數'!$A$7:$B$66,2,0)&amp;"、"&amp;VLOOKUP(O687,'附件一之1-開班數'!$A$7:$B$66,2,0)&amp;"、"&amp;VLOOKUP(P687,'附件一之1-開班數'!$A$7:$B$66,2,0)&amp;"、"&amp;VLOOKUP(Q687,'附件一之1-開班數'!$A$7:$B$66,2,0),IF(D687="","","學生無班級"))))))),"有班級不存在,或跳格輸入")</f>
        <v/>
      </c>
      <c r="S687" s="10">
        <f t="shared" si="72"/>
        <v>1</v>
      </c>
      <c r="T687" s="10">
        <f t="shared" si="73"/>
        <v>1</v>
      </c>
      <c r="U687" s="10">
        <f t="shared" si="74"/>
        <v>1</v>
      </c>
      <c r="V687" s="10">
        <f t="shared" si="75"/>
        <v>1</v>
      </c>
      <c r="W687" s="10">
        <f t="shared" si="76"/>
        <v>3</v>
      </c>
      <c r="X687" s="10">
        <f t="shared" si="77"/>
        <v>3</v>
      </c>
      <c r="Y687" s="10">
        <f>IF(M687="",0,IF(K687=1,VLOOKUP(M687,'附件一之1-開班數'!$A$7:$V$66,7,FALSE),0))</f>
        <v>0</v>
      </c>
      <c r="Z687" s="10">
        <f>IF(N687="",0,IF(K687=1,VLOOKUP(N687,'附件一之1-開班數'!$A$7:$V$66,7,FALSE),0))</f>
        <v>0</v>
      </c>
      <c r="AA687" s="10">
        <f>IF(O687="",0,IF(K687=1,VLOOKUP(O687,'附件一之1-開班數'!$A$7:$V$66,7,FALSE),0))</f>
        <v>0</v>
      </c>
      <c r="AB687" s="10">
        <f>IF(P687="",0,IF(K687=1,VLOOKUP(P687,'附件一之1-開班數'!$A$7:$V$66,7,FALSE),0))</f>
        <v>0</v>
      </c>
      <c r="AC687" s="10">
        <f>IF(Q687="",0,IF(K687=1,VLOOKUP(Q687,'附件一之1-開班數'!$A$7:$V$66,7,FALSE),0))</f>
        <v>0</v>
      </c>
    </row>
    <row r="688" spans="1:29" x14ac:dyDescent="0.3">
      <c r="A688" s="128" t="str">
        <f t="shared" si="71"/>
        <v/>
      </c>
      <c r="B688" s="14"/>
      <c r="C688" s="14"/>
      <c r="D688" s="14"/>
      <c r="E688" s="14"/>
      <c r="F688" s="166"/>
      <c r="G688" s="173"/>
      <c r="H688" s="14"/>
      <c r="I688" s="14"/>
      <c r="J688" s="14"/>
      <c r="K688" s="166"/>
      <c r="L688" s="175"/>
      <c r="M688" s="171"/>
      <c r="N688" s="92"/>
      <c r="O688" s="92"/>
      <c r="P688" s="92"/>
      <c r="Q688" s="172"/>
      <c r="R688" s="176" t="str">
        <f>IFERROR(IF(COUNTIF(M688:Q688,M688)+COUNTIF(M688:Q688,N688)+COUNTIF(M688:Q688,O688)+COUNTIF(M688:Q688,P688)+COUNTIF(M688:Q688,Q688)-COUNT(M688:Q688)&lt;&gt;0,"學生班級重複",IF(COUNT(M688:Q688)=1,VLOOKUP(M688,'附件一之1-開班數'!$A$7:$B$66,2,0),IF(COUNT(M688:Q688)=2,VLOOKUP(M688,'附件一之1-開班數'!$A$7:$B$66,2,0)&amp;"、"&amp;VLOOKUP(N688,'附件一之1-開班數'!$A$7:$B$66,2,0),IF(COUNT(M688:Q688)=3,VLOOKUP(M688,'附件一之1-開班數'!$A$7:$B$66,2,0)&amp;"、"&amp;VLOOKUP(N688,'附件一之1-開班數'!$A$7:$B$66,2,0)&amp;"、"&amp;VLOOKUP(O688,'附件一之1-開班數'!$A$7:$B$66,2,0),IF(COUNT(M688:Q688)=4,VLOOKUP(M688,'附件一之1-開班數'!$A$7:$B$66,2,0)&amp;"、"&amp;VLOOKUP(N688,'附件一之1-開班數'!$A$7:$B$66,2,0)&amp;"、"&amp;VLOOKUP(O688,'附件一之1-開班數'!$A$7:$B$66,2,0)&amp;"、"&amp;VLOOKUP(P688,'附件一之1-開班數'!$A$7:$B$66,2,0),IF(COUNT(M688:Q688)=5,VLOOKUP(M688,'附件一之1-開班數'!$A$7:$B$66,2,0)&amp;"、"&amp;VLOOKUP(N688,'附件一之1-開班數'!$A$7:$B$66,2,0)&amp;"、"&amp;VLOOKUP(O688,'附件一之1-開班數'!$A$7:$B$66,2,0)&amp;"、"&amp;VLOOKUP(P688,'附件一之1-開班數'!$A$7:$B$66,2,0)&amp;"、"&amp;VLOOKUP(Q688,'附件一之1-開班數'!$A$7:$B$66,2,0),IF(D688="","","學生無班級"))))))),"有班級不存在,或跳格輸入")</f>
        <v/>
      </c>
      <c r="S688" s="10">
        <f t="shared" si="72"/>
        <v>1</v>
      </c>
      <c r="T688" s="10">
        <f t="shared" si="73"/>
        <v>1</v>
      </c>
      <c r="U688" s="10">
        <f t="shared" si="74"/>
        <v>1</v>
      </c>
      <c r="V688" s="10">
        <f t="shared" si="75"/>
        <v>1</v>
      </c>
      <c r="W688" s="10">
        <f t="shared" si="76"/>
        <v>3</v>
      </c>
      <c r="X688" s="10">
        <f t="shared" si="77"/>
        <v>3</v>
      </c>
      <c r="Y688" s="10">
        <f>IF(M688="",0,IF(K688=1,VLOOKUP(M688,'附件一之1-開班數'!$A$7:$V$66,7,FALSE),0))</f>
        <v>0</v>
      </c>
      <c r="Z688" s="10">
        <f>IF(N688="",0,IF(K688=1,VLOOKUP(N688,'附件一之1-開班數'!$A$7:$V$66,7,FALSE),0))</f>
        <v>0</v>
      </c>
      <c r="AA688" s="10">
        <f>IF(O688="",0,IF(K688=1,VLOOKUP(O688,'附件一之1-開班數'!$A$7:$V$66,7,FALSE),0))</f>
        <v>0</v>
      </c>
      <c r="AB688" s="10">
        <f>IF(P688="",0,IF(K688=1,VLOOKUP(P688,'附件一之1-開班數'!$A$7:$V$66,7,FALSE),0))</f>
        <v>0</v>
      </c>
      <c r="AC688" s="10">
        <f>IF(Q688="",0,IF(K688=1,VLOOKUP(Q688,'附件一之1-開班數'!$A$7:$V$66,7,FALSE),0))</f>
        <v>0</v>
      </c>
    </row>
    <row r="689" spans="1:29" x14ac:dyDescent="0.3">
      <c r="A689" s="128" t="str">
        <f t="shared" si="71"/>
        <v/>
      </c>
      <c r="B689" s="14"/>
      <c r="C689" s="14"/>
      <c r="D689" s="14"/>
      <c r="E689" s="14"/>
      <c r="F689" s="166"/>
      <c r="G689" s="173"/>
      <c r="H689" s="14"/>
      <c r="I689" s="14"/>
      <c r="J689" s="14"/>
      <c r="K689" s="166"/>
      <c r="L689" s="175"/>
      <c r="M689" s="171"/>
      <c r="N689" s="92"/>
      <c r="O689" s="92"/>
      <c r="P689" s="92"/>
      <c r="Q689" s="172"/>
      <c r="R689" s="176" t="str">
        <f>IFERROR(IF(COUNTIF(M689:Q689,M689)+COUNTIF(M689:Q689,N689)+COUNTIF(M689:Q689,O689)+COUNTIF(M689:Q689,P689)+COUNTIF(M689:Q689,Q689)-COUNT(M689:Q689)&lt;&gt;0,"學生班級重複",IF(COUNT(M689:Q689)=1,VLOOKUP(M689,'附件一之1-開班數'!$A$7:$B$66,2,0),IF(COUNT(M689:Q689)=2,VLOOKUP(M689,'附件一之1-開班數'!$A$7:$B$66,2,0)&amp;"、"&amp;VLOOKUP(N689,'附件一之1-開班數'!$A$7:$B$66,2,0),IF(COUNT(M689:Q689)=3,VLOOKUP(M689,'附件一之1-開班數'!$A$7:$B$66,2,0)&amp;"、"&amp;VLOOKUP(N689,'附件一之1-開班數'!$A$7:$B$66,2,0)&amp;"、"&amp;VLOOKUP(O689,'附件一之1-開班數'!$A$7:$B$66,2,0),IF(COUNT(M689:Q689)=4,VLOOKUP(M689,'附件一之1-開班數'!$A$7:$B$66,2,0)&amp;"、"&amp;VLOOKUP(N689,'附件一之1-開班數'!$A$7:$B$66,2,0)&amp;"、"&amp;VLOOKUP(O689,'附件一之1-開班數'!$A$7:$B$66,2,0)&amp;"、"&amp;VLOOKUP(P689,'附件一之1-開班數'!$A$7:$B$66,2,0),IF(COUNT(M689:Q689)=5,VLOOKUP(M689,'附件一之1-開班數'!$A$7:$B$66,2,0)&amp;"、"&amp;VLOOKUP(N689,'附件一之1-開班數'!$A$7:$B$66,2,0)&amp;"、"&amp;VLOOKUP(O689,'附件一之1-開班數'!$A$7:$B$66,2,0)&amp;"、"&amp;VLOOKUP(P689,'附件一之1-開班數'!$A$7:$B$66,2,0)&amp;"、"&amp;VLOOKUP(Q689,'附件一之1-開班數'!$A$7:$B$66,2,0),IF(D689="","","學生無班級"))))))),"有班級不存在,或跳格輸入")</f>
        <v/>
      </c>
      <c r="S689" s="10">
        <f t="shared" si="72"/>
        <v>1</v>
      </c>
      <c r="T689" s="10">
        <f t="shared" si="73"/>
        <v>1</v>
      </c>
      <c r="U689" s="10">
        <f t="shared" si="74"/>
        <v>1</v>
      </c>
      <c r="V689" s="10">
        <f t="shared" si="75"/>
        <v>1</v>
      </c>
      <c r="W689" s="10">
        <f t="shared" si="76"/>
        <v>3</v>
      </c>
      <c r="X689" s="10">
        <f t="shared" si="77"/>
        <v>3</v>
      </c>
      <c r="Y689" s="10">
        <f>IF(M689="",0,IF(K689=1,VLOOKUP(M689,'附件一之1-開班數'!$A$7:$V$66,7,FALSE),0))</f>
        <v>0</v>
      </c>
      <c r="Z689" s="10">
        <f>IF(N689="",0,IF(K689=1,VLOOKUP(N689,'附件一之1-開班數'!$A$7:$V$66,7,FALSE),0))</f>
        <v>0</v>
      </c>
      <c r="AA689" s="10">
        <f>IF(O689="",0,IF(K689=1,VLOOKUP(O689,'附件一之1-開班數'!$A$7:$V$66,7,FALSE),0))</f>
        <v>0</v>
      </c>
      <c r="AB689" s="10">
        <f>IF(P689="",0,IF(K689=1,VLOOKUP(P689,'附件一之1-開班數'!$A$7:$V$66,7,FALSE),0))</f>
        <v>0</v>
      </c>
      <c r="AC689" s="10">
        <f>IF(Q689="",0,IF(K689=1,VLOOKUP(Q689,'附件一之1-開班數'!$A$7:$V$66,7,FALSE),0))</f>
        <v>0</v>
      </c>
    </row>
    <row r="690" spans="1:29" x14ac:dyDescent="0.3">
      <c r="A690" s="128" t="str">
        <f t="shared" si="71"/>
        <v/>
      </c>
      <c r="B690" s="14"/>
      <c r="C690" s="14"/>
      <c r="D690" s="14"/>
      <c r="E690" s="14"/>
      <c r="F690" s="166"/>
      <c r="G690" s="173"/>
      <c r="H690" s="14"/>
      <c r="I690" s="14"/>
      <c r="J690" s="14"/>
      <c r="K690" s="166"/>
      <c r="L690" s="175"/>
      <c r="M690" s="171"/>
      <c r="N690" s="92"/>
      <c r="O690" s="92"/>
      <c r="P690" s="92"/>
      <c r="Q690" s="172"/>
      <c r="R690" s="176" t="str">
        <f>IFERROR(IF(COUNTIF(M690:Q690,M690)+COUNTIF(M690:Q690,N690)+COUNTIF(M690:Q690,O690)+COUNTIF(M690:Q690,P690)+COUNTIF(M690:Q690,Q690)-COUNT(M690:Q690)&lt;&gt;0,"學生班級重複",IF(COUNT(M690:Q690)=1,VLOOKUP(M690,'附件一之1-開班數'!$A$7:$B$66,2,0),IF(COUNT(M690:Q690)=2,VLOOKUP(M690,'附件一之1-開班數'!$A$7:$B$66,2,0)&amp;"、"&amp;VLOOKUP(N690,'附件一之1-開班數'!$A$7:$B$66,2,0),IF(COUNT(M690:Q690)=3,VLOOKUP(M690,'附件一之1-開班數'!$A$7:$B$66,2,0)&amp;"、"&amp;VLOOKUP(N690,'附件一之1-開班數'!$A$7:$B$66,2,0)&amp;"、"&amp;VLOOKUP(O690,'附件一之1-開班數'!$A$7:$B$66,2,0),IF(COUNT(M690:Q690)=4,VLOOKUP(M690,'附件一之1-開班數'!$A$7:$B$66,2,0)&amp;"、"&amp;VLOOKUP(N690,'附件一之1-開班數'!$A$7:$B$66,2,0)&amp;"、"&amp;VLOOKUP(O690,'附件一之1-開班數'!$A$7:$B$66,2,0)&amp;"、"&amp;VLOOKUP(P690,'附件一之1-開班數'!$A$7:$B$66,2,0),IF(COUNT(M690:Q690)=5,VLOOKUP(M690,'附件一之1-開班數'!$A$7:$B$66,2,0)&amp;"、"&amp;VLOOKUP(N690,'附件一之1-開班數'!$A$7:$B$66,2,0)&amp;"、"&amp;VLOOKUP(O690,'附件一之1-開班數'!$A$7:$B$66,2,0)&amp;"、"&amp;VLOOKUP(P690,'附件一之1-開班數'!$A$7:$B$66,2,0)&amp;"、"&amp;VLOOKUP(Q690,'附件一之1-開班數'!$A$7:$B$66,2,0),IF(D690="","","學生無班級"))))))),"有班級不存在,或跳格輸入")</f>
        <v/>
      </c>
      <c r="S690" s="10">
        <f t="shared" si="72"/>
        <v>1</v>
      </c>
      <c r="T690" s="10">
        <f t="shared" si="73"/>
        <v>1</v>
      </c>
      <c r="U690" s="10">
        <f t="shared" si="74"/>
        <v>1</v>
      </c>
      <c r="V690" s="10">
        <f t="shared" si="75"/>
        <v>1</v>
      </c>
      <c r="W690" s="10">
        <f t="shared" si="76"/>
        <v>3</v>
      </c>
      <c r="X690" s="10">
        <f t="shared" si="77"/>
        <v>3</v>
      </c>
      <c r="Y690" s="10">
        <f>IF(M690="",0,IF(K690=1,VLOOKUP(M690,'附件一之1-開班數'!$A$7:$V$66,7,FALSE),0))</f>
        <v>0</v>
      </c>
      <c r="Z690" s="10">
        <f>IF(N690="",0,IF(K690=1,VLOOKUP(N690,'附件一之1-開班數'!$A$7:$V$66,7,FALSE),0))</f>
        <v>0</v>
      </c>
      <c r="AA690" s="10">
        <f>IF(O690="",0,IF(K690=1,VLOOKUP(O690,'附件一之1-開班數'!$A$7:$V$66,7,FALSE),0))</f>
        <v>0</v>
      </c>
      <c r="AB690" s="10">
        <f>IF(P690="",0,IF(K690=1,VLOOKUP(P690,'附件一之1-開班數'!$A$7:$V$66,7,FALSE),0))</f>
        <v>0</v>
      </c>
      <c r="AC690" s="10">
        <f>IF(Q690="",0,IF(K690=1,VLOOKUP(Q690,'附件一之1-開班數'!$A$7:$V$66,7,FALSE),0))</f>
        <v>0</v>
      </c>
    </row>
    <row r="691" spans="1:29" x14ac:dyDescent="0.3">
      <c r="A691" s="128" t="str">
        <f t="shared" si="71"/>
        <v/>
      </c>
      <c r="B691" s="14"/>
      <c r="C691" s="14"/>
      <c r="D691" s="14"/>
      <c r="E691" s="14"/>
      <c r="F691" s="166"/>
      <c r="G691" s="173"/>
      <c r="H691" s="14"/>
      <c r="I691" s="14"/>
      <c r="J691" s="14"/>
      <c r="K691" s="166"/>
      <c r="L691" s="175"/>
      <c r="M691" s="171"/>
      <c r="N691" s="92"/>
      <c r="O691" s="92"/>
      <c r="P691" s="92"/>
      <c r="Q691" s="172"/>
      <c r="R691" s="176" t="str">
        <f>IFERROR(IF(COUNTIF(M691:Q691,M691)+COUNTIF(M691:Q691,N691)+COUNTIF(M691:Q691,O691)+COUNTIF(M691:Q691,P691)+COUNTIF(M691:Q691,Q691)-COUNT(M691:Q691)&lt;&gt;0,"學生班級重複",IF(COUNT(M691:Q691)=1,VLOOKUP(M691,'附件一之1-開班數'!$A$7:$B$66,2,0),IF(COUNT(M691:Q691)=2,VLOOKUP(M691,'附件一之1-開班數'!$A$7:$B$66,2,0)&amp;"、"&amp;VLOOKUP(N691,'附件一之1-開班數'!$A$7:$B$66,2,0),IF(COUNT(M691:Q691)=3,VLOOKUP(M691,'附件一之1-開班數'!$A$7:$B$66,2,0)&amp;"、"&amp;VLOOKUP(N691,'附件一之1-開班數'!$A$7:$B$66,2,0)&amp;"、"&amp;VLOOKUP(O691,'附件一之1-開班數'!$A$7:$B$66,2,0),IF(COUNT(M691:Q691)=4,VLOOKUP(M691,'附件一之1-開班數'!$A$7:$B$66,2,0)&amp;"、"&amp;VLOOKUP(N691,'附件一之1-開班數'!$A$7:$B$66,2,0)&amp;"、"&amp;VLOOKUP(O691,'附件一之1-開班數'!$A$7:$B$66,2,0)&amp;"、"&amp;VLOOKUP(P691,'附件一之1-開班數'!$A$7:$B$66,2,0),IF(COUNT(M691:Q691)=5,VLOOKUP(M691,'附件一之1-開班數'!$A$7:$B$66,2,0)&amp;"、"&amp;VLOOKUP(N691,'附件一之1-開班數'!$A$7:$B$66,2,0)&amp;"、"&amp;VLOOKUP(O691,'附件一之1-開班數'!$A$7:$B$66,2,0)&amp;"、"&amp;VLOOKUP(P691,'附件一之1-開班數'!$A$7:$B$66,2,0)&amp;"、"&amp;VLOOKUP(Q691,'附件一之1-開班數'!$A$7:$B$66,2,0),IF(D691="","","學生無班級"))))))),"有班級不存在,或跳格輸入")</f>
        <v/>
      </c>
      <c r="S691" s="10">
        <f t="shared" si="72"/>
        <v>1</v>
      </c>
      <c r="T691" s="10">
        <f t="shared" si="73"/>
        <v>1</v>
      </c>
      <c r="U691" s="10">
        <f t="shared" si="74"/>
        <v>1</v>
      </c>
      <c r="V691" s="10">
        <f t="shared" si="75"/>
        <v>1</v>
      </c>
      <c r="W691" s="10">
        <f t="shared" si="76"/>
        <v>3</v>
      </c>
      <c r="X691" s="10">
        <f t="shared" si="77"/>
        <v>3</v>
      </c>
      <c r="Y691" s="10">
        <f>IF(M691="",0,IF(K691=1,VLOOKUP(M691,'附件一之1-開班數'!$A$7:$V$66,7,FALSE),0))</f>
        <v>0</v>
      </c>
      <c r="Z691" s="10">
        <f>IF(N691="",0,IF(K691=1,VLOOKUP(N691,'附件一之1-開班數'!$A$7:$V$66,7,FALSE),0))</f>
        <v>0</v>
      </c>
      <c r="AA691" s="10">
        <f>IF(O691="",0,IF(K691=1,VLOOKUP(O691,'附件一之1-開班數'!$A$7:$V$66,7,FALSE),0))</f>
        <v>0</v>
      </c>
      <c r="AB691" s="10">
        <f>IF(P691="",0,IF(K691=1,VLOOKUP(P691,'附件一之1-開班數'!$A$7:$V$66,7,FALSE),0))</f>
        <v>0</v>
      </c>
      <c r="AC691" s="10">
        <f>IF(Q691="",0,IF(K691=1,VLOOKUP(Q691,'附件一之1-開班數'!$A$7:$V$66,7,FALSE),0))</f>
        <v>0</v>
      </c>
    </row>
    <row r="692" spans="1:29" x14ac:dyDescent="0.3">
      <c r="A692" s="128" t="str">
        <f t="shared" si="71"/>
        <v/>
      </c>
      <c r="B692" s="14"/>
      <c r="C692" s="14"/>
      <c r="D692" s="14"/>
      <c r="E692" s="14"/>
      <c r="F692" s="166"/>
      <c r="G692" s="173"/>
      <c r="H692" s="14"/>
      <c r="I692" s="14"/>
      <c r="J692" s="14"/>
      <c r="K692" s="166"/>
      <c r="L692" s="175"/>
      <c r="M692" s="171"/>
      <c r="N692" s="92"/>
      <c r="O692" s="92"/>
      <c r="P692" s="92"/>
      <c r="Q692" s="172"/>
      <c r="R692" s="176" t="str">
        <f>IFERROR(IF(COUNTIF(M692:Q692,M692)+COUNTIF(M692:Q692,N692)+COUNTIF(M692:Q692,O692)+COUNTIF(M692:Q692,P692)+COUNTIF(M692:Q692,Q692)-COUNT(M692:Q692)&lt;&gt;0,"學生班級重複",IF(COUNT(M692:Q692)=1,VLOOKUP(M692,'附件一之1-開班數'!$A$7:$B$66,2,0),IF(COUNT(M692:Q692)=2,VLOOKUP(M692,'附件一之1-開班數'!$A$7:$B$66,2,0)&amp;"、"&amp;VLOOKUP(N692,'附件一之1-開班數'!$A$7:$B$66,2,0),IF(COUNT(M692:Q692)=3,VLOOKUP(M692,'附件一之1-開班數'!$A$7:$B$66,2,0)&amp;"、"&amp;VLOOKUP(N692,'附件一之1-開班數'!$A$7:$B$66,2,0)&amp;"、"&amp;VLOOKUP(O692,'附件一之1-開班數'!$A$7:$B$66,2,0),IF(COUNT(M692:Q692)=4,VLOOKUP(M692,'附件一之1-開班數'!$A$7:$B$66,2,0)&amp;"、"&amp;VLOOKUP(N692,'附件一之1-開班數'!$A$7:$B$66,2,0)&amp;"、"&amp;VLOOKUP(O692,'附件一之1-開班數'!$A$7:$B$66,2,0)&amp;"、"&amp;VLOOKUP(P692,'附件一之1-開班數'!$A$7:$B$66,2,0),IF(COUNT(M692:Q692)=5,VLOOKUP(M692,'附件一之1-開班數'!$A$7:$B$66,2,0)&amp;"、"&amp;VLOOKUP(N692,'附件一之1-開班數'!$A$7:$B$66,2,0)&amp;"、"&amp;VLOOKUP(O692,'附件一之1-開班數'!$A$7:$B$66,2,0)&amp;"、"&amp;VLOOKUP(P692,'附件一之1-開班數'!$A$7:$B$66,2,0)&amp;"、"&amp;VLOOKUP(Q692,'附件一之1-開班數'!$A$7:$B$66,2,0),IF(D692="","","學生無班級"))))))),"有班級不存在,或跳格輸入")</f>
        <v/>
      </c>
      <c r="S692" s="10">
        <f t="shared" si="72"/>
        <v>1</v>
      </c>
      <c r="T692" s="10">
        <f t="shared" si="73"/>
        <v>1</v>
      </c>
      <c r="U692" s="10">
        <f t="shared" si="74"/>
        <v>1</v>
      </c>
      <c r="V692" s="10">
        <f t="shared" si="75"/>
        <v>1</v>
      </c>
      <c r="W692" s="10">
        <f t="shared" si="76"/>
        <v>3</v>
      </c>
      <c r="X692" s="10">
        <f t="shared" si="77"/>
        <v>3</v>
      </c>
      <c r="Y692" s="10">
        <f>IF(M692="",0,IF(K692=1,VLOOKUP(M692,'附件一之1-開班數'!$A$7:$V$66,7,FALSE),0))</f>
        <v>0</v>
      </c>
      <c r="Z692" s="10">
        <f>IF(N692="",0,IF(K692=1,VLOOKUP(N692,'附件一之1-開班數'!$A$7:$V$66,7,FALSE),0))</f>
        <v>0</v>
      </c>
      <c r="AA692" s="10">
        <f>IF(O692="",0,IF(K692=1,VLOOKUP(O692,'附件一之1-開班數'!$A$7:$V$66,7,FALSE),0))</f>
        <v>0</v>
      </c>
      <c r="AB692" s="10">
        <f>IF(P692="",0,IF(K692=1,VLOOKUP(P692,'附件一之1-開班數'!$A$7:$V$66,7,FALSE),0))</f>
        <v>0</v>
      </c>
      <c r="AC692" s="10">
        <f>IF(Q692="",0,IF(K692=1,VLOOKUP(Q692,'附件一之1-開班數'!$A$7:$V$66,7,FALSE),0))</f>
        <v>0</v>
      </c>
    </row>
    <row r="693" spans="1:29" x14ac:dyDescent="0.3">
      <c r="A693" s="128" t="str">
        <f t="shared" si="71"/>
        <v/>
      </c>
      <c r="B693" s="14"/>
      <c r="C693" s="14"/>
      <c r="D693" s="14"/>
      <c r="E693" s="14"/>
      <c r="F693" s="166"/>
      <c r="G693" s="173"/>
      <c r="H693" s="14"/>
      <c r="I693" s="14"/>
      <c r="J693" s="14"/>
      <c r="K693" s="166"/>
      <c r="L693" s="175"/>
      <c r="M693" s="171"/>
      <c r="N693" s="92"/>
      <c r="O693" s="92"/>
      <c r="P693" s="92"/>
      <c r="Q693" s="172"/>
      <c r="R693" s="176" t="str">
        <f>IFERROR(IF(COUNTIF(M693:Q693,M693)+COUNTIF(M693:Q693,N693)+COUNTIF(M693:Q693,O693)+COUNTIF(M693:Q693,P693)+COUNTIF(M693:Q693,Q693)-COUNT(M693:Q693)&lt;&gt;0,"學生班級重複",IF(COUNT(M693:Q693)=1,VLOOKUP(M693,'附件一之1-開班數'!$A$7:$B$66,2,0),IF(COUNT(M693:Q693)=2,VLOOKUP(M693,'附件一之1-開班數'!$A$7:$B$66,2,0)&amp;"、"&amp;VLOOKUP(N693,'附件一之1-開班數'!$A$7:$B$66,2,0),IF(COUNT(M693:Q693)=3,VLOOKUP(M693,'附件一之1-開班數'!$A$7:$B$66,2,0)&amp;"、"&amp;VLOOKUP(N693,'附件一之1-開班數'!$A$7:$B$66,2,0)&amp;"、"&amp;VLOOKUP(O693,'附件一之1-開班數'!$A$7:$B$66,2,0),IF(COUNT(M693:Q693)=4,VLOOKUP(M693,'附件一之1-開班數'!$A$7:$B$66,2,0)&amp;"、"&amp;VLOOKUP(N693,'附件一之1-開班數'!$A$7:$B$66,2,0)&amp;"、"&amp;VLOOKUP(O693,'附件一之1-開班數'!$A$7:$B$66,2,0)&amp;"、"&amp;VLOOKUP(P693,'附件一之1-開班數'!$A$7:$B$66,2,0),IF(COUNT(M693:Q693)=5,VLOOKUP(M693,'附件一之1-開班數'!$A$7:$B$66,2,0)&amp;"、"&amp;VLOOKUP(N693,'附件一之1-開班數'!$A$7:$B$66,2,0)&amp;"、"&amp;VLOOKUP(O693,'附件一之1-開班數'!$A$7:$B$66,2,0)&amp;"、"&amp;VLOOKUP(P693,'附件一之1-開班數'!$A$7:$B$66,2,0)&amp;"、"&amp;VLOOKUP(Q693,'附件一之1-開班數'!$A$7:$B$66,2,0),IF(D693="","","學生無班級"))))))),"有班級不存在,或跳格輸入")</f>
        <v/>
      </c>
      <c r="S693" s="10">
        <f t="shared" si="72"/>
        <v>1</v>
      </c>
      <c r="T693" s="10">
        <f t="shared" si="73"/>
        <v>1</v>
      </c>
      <c r="U693" s="10">
        <f t="shared" si="74"/>
        <v>1</v>
      </c>
      <c r="V693" s="10">
        <f t="shared" si="75"/>
        <v>1</v>
      </c>
      <c r="W693" s="10">
        <f t="shared" si="76"/>
        <v>3</v>
      </c>
      <c r="X693" s="10">
        <f t="shared" si="77"/>
        <v>3</v>
      </c>
      <c r="Y693" s="10">
        <f>IF(M693="",0,IF(K693=1,VLOOKUP(M693,'附件一之1-開班數'!$A$7:$V$66,7,FALSE),0))</f>
        <v>0</v>
      </c>
      <c r="Z693" s="10">
        <f>IF(N693="",0,IF(K693=1,VLOOKUP(N693,'附件一之1-開班數'!$A$7:$V$66,7,FALSE),0))</f>
        <v>0</v>
      </c>
      <c r="AA693" s="10">
        <f>IF(O693="",0,IF(K693=1,VLOOKUP(O693,'附件一之1-開班數'!$A$7:$V$66,7,FALSE),0))</f>
        <v>0</v>
      </c>
      <c r="AB693" s="10">
        <f>IF(P693="",0,IF(K693=1,VLOOKUP(P693,'附件一之1-開班數'!$A$7:$V$66,7,FALSE),0))</f>
        <v>0</v>
      </c>
      <c r="AC693" s="10">
        <f>IF(Q693="",0,IF(K693=1,VLOOKUP(Q693,'附件一之1-開班數'!$A$7:$V$66,7,FALSE),0))</f>
        <v>0</v>
      </c>
    </row>
    <row r="694" spans="1:29" x14ac:dyDescent="0.3">
      <c r="A694" s="128" t="str">
        <f t="shared" si="71"/>
        <v/>
      </c>
      <c r="B694" s="14"/>
      <c r="C694" s="14"/>
      <c r="D694" s="14"/>
      <c r="E694" s="14"/>
      <c r="F694" s="166"/>
      <c r="G694" s="173"/>
      <c r="H694" s="14"/>
      <c r="I694" s="14"/>
      <c r="J694" s="14"/>
      <c r="K694" s="166"/>
      <c r="L694" s="175"/>
      <c r="M694" s="171"/>
      <c r="N694" s="92"/>
      <c r="O694" s="92"/>
      <c r="P694" s="92"/>
      <c r="Q694" s="172"/>
      <c r="R694" s="176" t="str">
        <f>IFERROR(IF(COUNTIF(M694:Q694,M694)+COUNTIF(M694:Q694,N694)+COUNTIF(M694:Q694,O694)+COUNTIF(M694:Q694,P694)+COUNTIF(M694:Q694,Q694)-COUNT(M694:Q694)&lt;&gt;0,"學生班級重複",IF(COUNT(M694:Q694)=1,VLOOKUP(M694,'附件一之1-開班數'!$A$7:$B$66,2,0),IF(COUNT(M694:Q694)=2,VLOOKUP(M694,'附件一之1-開班數'!$A$7:$B$66,2,0)&amp;"、"&amp;VLOOKUP(N694,'附件一之1-開班數'!$A$7:$B$66,2,0),IF(COUNT(M694:Q694)=3,VLOOKUP(M694,'附件一之1-開班數'!$A$7:$B$66,2,0)&amp;"、"&amp;VLOOKUP(N694,'附件一之1-開班數'!$A$7:$B$66,2,0)&amp;"、"&amp;VLOOKUP(O694,'附件一之1-開班數'!$A$7:$B$66,2,0),IF(COUNT(M694:Q694)=4,VLOOKUP(M694,'附件一之1-開班數'!$A$7:$B$66,2,0)&amp;"、"&amp;VLOOKUP(N694,'附件一之1-開班數'!$A$7:$B$66,2,0)&amp;"、"&amp;VLOOKUP(O694,'附件一之1-開班數'!$A$7:$B$66,2,0)&amp;"、"&amp;VLOOKUP(P694,'附件一之1-開班數'!$A$7:$B$66,2,0),IF(COUNT(M694:Q694)=5,VLOOKUP(M694,'附件一之1-開班數'!$A$7:$B$66,2,0)&amp;"、"&amp;VLOOKUP(N694,'附件一之1-開班數'!$A$7:$B$66,2,0)&amp;"、"&amp;VLOOKUP(O694,'附件一之1-開班數'!$A$7:$B$66,2,0)&amp;"、"&amp;VLOOKUP(P694,'附件一之1-開班數'!$A$7:$B$66,2,0)&amp;"、"&amp;VLOOKUP(Q694,'附件一之1-開班數'!$A$7:$B$66,2,0),IF(D694="","","學生無班級"))))))),"有班級不存在,或跳格輸入")</f>
        <v/>
      </c>
      <c r="S694" s="10">
        <f t="shared" si="72"/>
        <v>1</v>
      </c>
      <c r="T694" s="10">
        <f t="shared" si="73"/>
        <v>1</v>
      </c>
      <c r="U694" s="10">
        <f t="shared" si="74"/>
        <v>1</v>
      </c>
      <c r="V694" s="10">
        <f t="shared" si="75"/>
        <v>1</v>
      </c>
      <c r="W694" s="10">
        <f t="shared" si="76"/>
        <v>3</v>
      </c>
      <c r="X694" s="10">
        <f t="shared" si="77"/>
        <v>3</v>
      </c>
      <c r="Y694" s="10">
        <f>IF(M694="",0,IF(K694=1,VLOOKUP(M694,'附件一之1-開班數'!$A$7:$V$66,7,FALSE),0))</f>
        <v>0</v>
      </c>
      <c r="Z694" s="10">
        <f>IF(N694="",0,IF(K694=1,VLOOKUP(N694,'附件一之1-開班數'!$A$7:$V$66,7,FALSE),0))</f>
        <v>0</v>
      </c>
      <c r="AA694" s="10">
        <f>IF(O694="",0,IF(K694=1,VLOOKUP(O694,'附件一之1-開班數'!$A$7:$V$66,7,FALSE),0))</f>
        <v>0</v>
      </c>
      <c r="AB694" s="10">
        <f>IF(P694="",0,IF(K694=1,VLOOKUP(P694,'附件一之1-開班數'!$A$7:$V$66,7,FALSE),0))</f>
        <v>0</v>
      </c>
      <c r="AC694" s="10">
        <f>IF(Q694="",0,IF(K694=1,VLOOKUP(Q694,'附件一之1-開班數'!$A$7:$V$66,7,FALSE),0))</f>
        <v>0</v>
      </c>
    </row>
    <row r="695" spans="1:29" x14ac:dyDescent="0.3">
      <c r="A695" s="128" t="str">
        <f t="shared" si="71"/>
        <v/>
      </c>
      <c r="B695" s="14"/>
      <c r="C695" s="14"/>
      <c r="D695" s="14"/>
      <c r="E695" s="14"/>
      <c r="F695" s="166"/>
      <c r="G695" s="173"/>
      <c r="H695" s="14"/>
      <c r="I695" s="14"/>
      <c r="J695" s="14"/>
      <c r="K695" s="166"/>
      <c r="L695" s="175"/>
      <c r="M695" s="171"/>
      <c r="N695" s="92"/>
      <c r="O695" s="92"/>
      <c r="P695" s="92"/>
      <c r="Q695" s="172"/>
      <c r="R695" s="176" t="str">
        <f>IFERROR(IF(COUNTIF(M695:Q695,M695)+COUNTIF(M695:Q695,N695)+COUNTIF(M695:Q695,O695)+COUNTIF(M695:Q695,P695)+COUNTIF(M695:Q695,Q695)-COUNT(M695:Q695)&lt;&gt;0,"學生班級重複",IF(COUNT(M695:Q695)=1,VLOOKUP(M695,'附件一之1-開班數'!$A$7:$B$66,2,0),IF(COUNT(M695:Q695)=2,VLOOKUP(M695,'附件一之1-開班數'!$A$7:$B$66,2,0)&amp;"、"&amp;VLOOKUP(N695,'附件一之1-開班數'!$A$7:$B$66,2,0),IF(COUNT(M695:Q695)=3,VLOOKUP(M695,'附件一之1-開班數'!$A$7:$B$66,2,0)&amp;"、"&amp;VLOOKUP(N695,'附件一之1-開班數'!$A$7:$B$66,2,0)&amp;"、"&amp;VLOOKUP(O695,'附件一之1-開班數'!$A$7:$B$66,2,0),IF(COUNT(M695:Q695)=4,VLOOKUP(M695,'附件一之1-開班數'!$A$7:$B$66,2,0)&amp;"、"&amp;VLOOKUP(N695,'附件一之1-開班數'!$A$7:$B$66,2,0)&amp;"、"&amp;VLOOKUP(O695,'附件一之1-開班數'!$A$7:$B$66,2,0)&amp;"、"&amp;VLOOKUP(P695,'附件一之1-開班數'!$A$7:$B$66,2,0),IF(COUNT(M695:Q695)=5,VLOOKUP(M695,'附件一之1-開班數'!$A$7:$B$66,2,0)&amp;"、"&amp;VLOOKUP(N695,'附件一之1-開班數'!$A$7:$B$66,2,0)&amp;"、"&amp;VLOOKUP(O695,'附件一之1-開班數'!$A$7:$B$66,2,0)&amp;"、"&amp;VLOOKUP(P695,'附件一之1-開班數'!$A$7:$B$66,2,0)&amp;"、"&amp;VLOOKUP(Q695,'附件一之1-開班數'!$A$7:$B$66,2,0),IF(D695="","","學生無班級"))))))),"有班級不存在,或跳格輸入")</f>
        <v/>
      </c>
      <c r="S695" s="10">
        <f t="shared" si="72"/>
        <v>1</v>
      </c>
      <c r="T695" s="10">
        <f t="shared" si="73"/>
        <v>1</v>
      </c>
      <c r="U695" s="10">
        <f t="shared" si="74"/>
        <v>1</v>
      </c>
      <c r="V695" s="10">
        <f t="shared" si="75"/>
        <v>1</v>
      </c>
      <c r="W695" s="10">
        <f t="shared" si="76"/>
        <v>3</v>
      </c>
      <c r="X695" s="10">
        <f t="shared" si="77"/>
        <v>3</v>
      </c>
      <c r="Y695" s="10">
        <f>IF(M695="",0,IF(K695=1,VLOOKUP(M695,'附件一之1-開班數'!$A$7:$V$66,7,FALSE),0))</f>
        <v>0</v>
      </c>
      <c r="Z695" s="10">
        <f>IF(N695="",0,IF(K695=1,VLOOKUP(N695,'附件一之1-開班數'!$A$7:$V$66,7,FALSE),0))</f>
        <v>0</v>
      </c>
      <c r="AA695" s="10">
        <f>IF(O695="",0,IF(K695=1,VLOOKUP(O695,'附件一之1-開班數'!$A$7:$V$66,7,FALSE),0))</f>
        <v>0</v>
      </c>
      <c r="AB695" s="10">
        <f>IF(P695="",0,IF(K695=1,VLOOKUP(P695,'附件一之1-開班數'!$A$7:$V$66,7,FALSE),0))</f>
        <v>0</v>
      </c>
      <c r="AC695" s="10">
        <f>IF(Q695="",0,IF(K695=1,VLOOKUP(Q695,'附件一之1-開班數'!$A$7:$V$66,7,FALSE),0))</f>
        <v>0</v>
      </c>
    </row>
    <row r="696" spans="1:29" x14ac:dyDescent="0.3">
      <c r="A696" s="128" t="str">
        <f t="shared" si="71"/>
        <v/>
      </c>
      <c r="B696" s="14"/>
      <c r="C696" s="14"/>
      <c r="D696" s="14"/>
      <c r="E696" s="14"/>
      <c r="F696" s="166"/>
      <c r="G696" s="173"/>
      <c r="H696" s="14"/>
      <c r="I696" s="14"/>
      <c r="J696" s="14"/>
      <c r="K696" s="166"/>
      <c r="L696" s="175"/>
      <c r="M696" s="171"/>
      <c r="N696" s="92"/>
      <c r="O696" s="92"/>
      <c r="P696" s="92"/>
      <c r="Q696" s="172"/>
      <c r="R696" s="176" t="str">
        <f>IFERROR(IF(COUNTIF(M696:Q696,M696)+COUNTIF(M696:Q696,N696)+COUNTIF(M696:Q696,O696)+COUNTIF(M696:Q696,P696)+COUNTIF(M696:Q696,Q696)-COUNT(M696:Q696)&lt;&gt;0,"學生班級重複",IF(COUNT(M696:Q696)=1,VLOOKUP(M696,'附件一之1-開班數'!$A$7:$B$66,2,0),IF(COUNT(M696:Q696)=2,VLOOKUP(M696,'附件一之1-開班數'!$A$7:$B$66,2,0)&amp;"、"&amp;VLOOKUP(N696,'附件一之1-開班數'!$A$7:$B$66,2,0),IF(COUNT(M696:Q696)=3,VLOOKUP(M696,'附件一之1-開班數'!$A$7:$B$66,2,0)&amp;"、"&amp;VLOOKUP(N696,'附件一之1-開班數'!$A$7:$B$66,2,0)&amp;"、"&amp;VLOOKUP(O696,'附件一之1-開班數'!$A$7:$B$66,2,0),IF(COUNT(M696:Q696)=4,VLOOKUP(M696,'附件一之1-開班數'!$A$7:$B$66,2,0)&amp;"、"&amp;VLOOKUP(N696,'附件一之1-開班數'!$A$7:$B$66,2,0)&amp;"、"&amp;VLOOKUP(O696,'附件一之1-開班數'!$A$7:$B$66,2,0)&amp;"、"&amp;VLOOKUP(P696,'附件一之1-開班數'!$A$7:$B$66,2,0),IF(COUNT(M696:Q696)=5,VLOOKUP(M696,'附件一之1-開班數'!$A$7:$B$66,2,0)&amp;"、"&amp;VLOOKUP(N696,'附件一之1-開班數'!$A$7:$B$66,2,0)&amp;"、"&amp;VLOOKUP(O696,'附件一之1-開班數'!$A$7:$B$66,2,0)&amp;"、"&amp;VLOOKUP(P696,'附件一之1-開班數'!$A$7:$B$66,2,0)&amp;"、"&amp;VLOOKUP(Q696,'附件一之1-開班數'!$A$7:$B$66,2,0),IF(D696="","","學生無班級"))))))),"有班級不存在,或跳格輸入")</f>
        <v/>
      </c>
      <c r="S696" s="10">
        <f t="shared" si="72"/>
        <v>1</v>
      </c>
      <c r="T696" s="10">
        <f t="shared" si="73"/>
        <v>1</v>
      </c>
      <c r="U696" s="10">
        <f t="shared" si="74"/>
        <v>1</v>
      </c>
      <c r="V696" s="10">
        <f t="shared" si="75"/>
        <v>1</v>
      </c>
      <c r="W696" s="10">
        <f t="shared" si="76"/>
        <v>3</v>
      </c>
      <c r="X696" s="10">
        <f t="shared" si="77"/>
        <v>3</v>
      </c>
      <c r="Y696" s="10">
        <f>IF(M696="",0,IF(K696=1,VLOOKUP(M696,'附件一之1-開班數'!$A$7:$V$66,7,FALSE),0))</f>
        <v>0</v>
      </c>
      <c r="Z696" s="10">
        <f>IF(N696="",0,IF(K696=1,VLOOKUP(N696,'附件一之1-開班數'!$A$7:$V$66,7,FALSE),0))</f>
        <v>0</v>
      </c>
      <c r="AA696" s="10">
        <f>IF(O696="",0,IF(K696=1,VLOOKUP(O696,'附件一之1-開班數'!$A$7:$V$66,7,FALSE),0))</f>
        <v>0</v>
      </c>
      <c r="AB696" s="10">
        <f>IF(P696="",0,IF(K696=1,VLOOKUP(P696,'附件一之1-開班數'!$A$7:$V$66,7,FALSE),0))</f>
        <v>0</v>
      </c>
      <c r="AC696" s="10">
        <f>IF(Q696="",0,IF(K696=1,VLOOKUP(Q696,'附件一之1-開班數'!$A$7:$V$66,7,FALSE),0))</f>
        <v>0</v>
      </c>
    </row>
    <row r="697" spans="1:29" x14ac:dyDescent="0.3">
      <c r="A697" s="128" t="str">
        <f t="shared" si="71"/>
        <v/>
      </c>
      <c r="B697" s="14"/>
      <c r="C697" s="14"/>
      <c r="D697" s="14"/>
      <c r="E697" s="14"/>
      <c r="F697" s="166"/>
      <c r="G697" s="173"/>
      <c r="H697" s="14"/>
      <c r="I697" s="14"/>
      <c r="J697" s="14"/>
      <c r="K697" s="166"/>
      <c r="L697" s="175"/>
      <c r="M697" s="171"/>
      <c r="N697" s="92"/>
      <c r="O697" s="92"/>
      <c r="P697" s="92"/>
      <c r="Q697" s="172"/>
      <c r="R697" s="176" t="str">
        <f>IFERROR(IF(COUNTIF(M697:Q697,M697)+COUNTIF(M697:Q697,N697)+COUNTIF(M697:Q697,O697)+COUNTIF(M697:Q697,P697)+COUNTIF(M697:Q697,Q697)-COUNT(M697:Q697)&lt;&gt;0,"學生班級重複",IF(COUNT(M697:Q697)=1,VLOOKUP(M697,'附件一之1-開班數'!$A$7:$B$66,2,0),IF(COUNT(M697:Q697)=2,VLOOKUP(M697,'附件一之1-開班數'!$A$7:$B$66,2,0)&amp;"、"&amp;VLOOKUP(N697,'附件一之1-開班數'!$A$7:$B$66,2,0),IF(COUNT(M697:Q697)=3,VLOOKUP(M697,'附件一之1-開班數'!$A$7:$B$66,2,0)&amp;"、"&amp;VLOOKUP(N697,'附件一之1-開班數'!$A$7:$B$66,2,0)&amp;"、"&amp;VLOOKUP(O697,'附件一之1-開班數'!$A$7:$B$66,2,0),IF(COUNT(M697:Q697)=4,VLOOKUP(M697,'附件一之1-開班數'!$A$7:$B$66,2,0)&amp;"、"&amp;VLOOKUP(N697,'附件一之1-開班數'!$A$7:$B$66,2,0)&amp;"、"&amp;VLOOKUP(O697,'附件一之1-開班數'!$A$7:$B$66,2,0)&amp;"、"&amp;VLOOKUP(P697,'附件一之1-開班數'!$A$7:$B$66,2,0),IF(COUNT(M697:Q697)=5,VLOOKUP(M697,'附件一之1-開班數'!$A$7:$B$66,2,0)&amp;"、"&amp;VLOOKUP(N697,'附件一之1-開班數'!$A$7:$B$66,2,0)&amp;"、"&amp;VLOOKUP(O697,'附件一之1-開班數'!$A$7:$B$66,2,0)&amp;"、"&amp;VLOOKUP(P697,'附件一之1-開班數'!$A$7:$B$66,2,0)&amp;"、"&amp;VLOOKUP(Q697,'附件一之1-開班數'!$A$7:$B$66,2,0),IF(D697="","","學生無班級"))))))),"有班級不存在,或跳格輸入")</f>
        <v/>
      </c>
      <c r="S697" s="10">
        <f t="shared" si="72"/>
        <v>1</v>
      </c>
      <c r="T697" s="10">
        <f t="shared" si="73"/>
        <v>1</v>
      </c>
      <c r="U697" s="10">
        <f t="shared" si="74"/>
        <v>1</v>
      </c>
      <c r="V697" s="10">
        <f t="shared" si="75"/>
        <v>1</v>
      </c>
      <c r="W697" s="10">
        <f t="shared" si="76"/>
        <v>3</v>
      </c>
      <c r="X697" s="10">
        <f t="shared" si="77"/>
        <v>3</v>
      </c>
      <c r="Y697" s="10">
        <f>IF(M697="",0,IF(K697=1,VLOOKUP(M697,'附件一之1-開班數'!$A$7:$V$66,7,FALSE),0))</f>
        <v>0</v>
      </c>
      <c r="Z697" s="10">
        <f>IF(N697="",0,IF(K697=1,VLOOKUP(N697,'附件一之1-開班數'!$A$7:$V$66,7,FALSE),0))</f>
        <v>0</v>
      </c>
      <c r="AA697" s="10">
        <f>IF(O697="",0,IF(K697=1,VLOOKUP(O697,'附件一之1-開班數'!$A$7:$V$66,7,FALSE),0))</f>
        <v>0</v>
      </c>
      <c r="AB697" s="10">
        <f>IF(P697="",0,IF(K697=1,VLOOKUP(P697,'附件一之1-開班數'!$A$7:$V$66,7,FALSE),0))</f>
        <v>0</v>
      </c>
      <c r="AC697" s="10">
        <f>IF(Q697="",0,IF(K697=1,VLOOKUP(Q697,'附件一之1-開班數'!$A$7:$V$66,7,FALSE),0))</f>
        <v>0</v>
      </c>
    </row>
    <row r="698" spans="1:29" x14ac:dyDescent="0.3">
      <c r="A698" s="128" t="str">
        <f t="shared" si="71"/>
        <v/>
      </c>
      <c r="B698" s="14"/>
      <c r="C698" s="14"/>
      <c r="D698" s="14"/>
      <c r="E698" s="14"/>
      <c r="F698" s="166"/>
      <c r="G698" s="173"/>
      <c r="H698" s="14"/>
      <c r="I698" s="14"/>
      <c r="J698" s="14"/>
      <c r="K698" s="166"/>
      <c r="L698" s="175"/>
      <c r="M698" s="171"/>
      <c r="N698" s="92"/>
      <c r="O698" s="92"/>
      <c r="P698" s="92"/>
      <c r="Q698" s="172"/>
      <c r="R698" s="176" t="str">
        <f>IFERROR(IF(COUNTIF(M698:Q698,M698)+COUNTIF(M698:Q698,N698)+COUNTIF(M698:Q698,O698)+COUNTIF(M698:Q698,P698)+COUNTIF(M698:Q698,Q698)-COUNT(M698:Q698)&lt;&gt;0,"學生班級重複",IF(COUNT(M698:Q698)=1,VLOOKUP(M698,'附件一之1-開班數'!$A$7:$B$66,2,0),IF(COUNT(M698:Q698)=2,VLOOKUP(M698,'附件一之1-開班數'!$A$7:$B$66,2,0)&amp;"、"&amp;VLOOKUP(N698,'附件一之1-開班數'!$A$7:$B$66,2,0),IF(COUNT(M698:Q698)=3,VLOOKUP(M698,'附件一之1-開班數'!$A$7:$B$66,2,0)&amp;"、"&amp;VLOOKUP(N698,'附件一之1-開班數'!$A$7:$B$66,2,0)&amp;"、"&amp;VLOOKUP(O698,'附件一之1-開班數'!$A$7:$B$66,2,0),IF(COUNT(M698:Q698)=4,VLOOKUP(M698,'附件一之1-開班數'!$A$7:$B$66,2,0)&amp;"、"&amp;VLOOKUP(N698,'附件一之1-開班數'!$A$7:$B$66,2,0)&amp;"、"&amp;VLOOKUP(O698,'附件一之1-開班數'!$A$7:$B$66,2,0)&amp;"、"&amp;VLOOKUP(P698,'附件一之1-開班數'!$A$7:$B$66,2,0),IF(COUNT(M698:Q698)=5,VLOOKUP(M698,'附件一之1-開班數'!$A$7:$B$66,2,0)&amp;"、"&amp;VLOOKUP(N698,'附件一之1-開班數'!$A$7:$B$66,2,0)&amp;"、"&amp;VLOOKUP(O698,'附件一之1-開班數'!$A$7:$B$66,2,0)&amp;"、"&amp;VLOOKUP(P698,'附件一之1-開班數'!$A$7:$B$66,2,0)&amp;"、"&amp;VLOOKUP(Q698,'附件一之1-開班數'!$A$7:$B$66,2,0),IF(D698="","","學生無班級"))))))),"有班級不存在,或跳格輸入")</f>
        <v/>
      </c>
      <c r="S698" s="10">
        <f t="shared" si="72"/>
        <v>1</v>
      </c>
      <c r="T698" s="10">
        <f t="shared" si="73"/>
        <v>1</v>
      </c>
      <c r="U698" s="10">
        <f t="shared" si="74"/>
        <v>1</v>
      </c>
      <c r="V698" s="10">
        <f t="shared" si="75"/>
        <v>1</v>
      </c>
      <c r="W698" s="10">
        <f t="shared" si="76"/>
        <v>3</v>
      </c>
      <c r="X698" s="10">
        <f t="shared" si="77"/>
        <v>3</v>
      </c>
      <c r="Y698" s="10">
        <f>IF(M698="",0,IF(K698=1,VLOOKUP(M698,'附件一之1-開班數'!$A$7:$V$66,7,FALSE),0))</f>
        <v>0</v>
      </c>
      <c r="Z698" s="10">
        <f>IF(N698="",0,IF(K698=1,VLOOKUP(N698,'附件一之1-開班數'!$A$7:$V$66,7,FALSE),0))</f>
        <v>0</v>
      </c>
      <c r="AA698" s="10">
        <f>IF(O698="",0,IF(K698=1,VLOOKUP(O698,'附件一之1-開班數'!$A$7:$V$66,7,FALSE),0))</f>
        <v>0</v>
      </c>
      <c r="AB698" s="10">
        <f>IF(P698="",0,IF(K698=1,VLOOKUP(P698,'附件一之1-開班數'!$A$7:$V$66,7,FALSE),0))</f>
        <v>0</v>
      </c>
      <c r="AC698" s="10">
        <f>IF(Q698="",0,IF(K698=1,VLOOKUP(Q698,'附件一之1-開班數'!$A$7:$V$66,7,FALSE),0))</f>
        <v>0</v>
      </c>
    </row>
    <row r="699" spans="1:29" x14ac:dyDescent="0.3">
      <c r="A699" s="128" t="str">
        <f t="shared" si="71"/>
        <v/>
      </c>
      <c r="B699" s="14"/>
      <c r="C699" s="14"/>
      <c r="D699" s="14"/>
      <c r="E699" s="14"/>
      <c r="F699" s="166"/>
      <c r="G699" s="173"/>
      <c r="H699" s="14"/>
      <c r="I699" s="14"/>
      <c r="J699" s="14"/>
      <c r="K699" s="166"/>
      <c r="L699" s="175"/>
      <c r="M699" s="171"/>
      <c r="N699" s="92"/>
      <c r="O699" s="92"/>
      <c r="P699" s="92"/>
      <c r="Q699" s="172"/>
      <c r="R699" s="176" t="str">
        <f>IFERROR(IF(COUNTIF(M699:Q699,M699)+COUNTIF(M699:Q699,N699)+COUNTIF(M699:Q699,O699)+COUNTIF(M699:Q699,P699)+COUNTIF(M699:Q699,Q699)-COUNT(M699:Q699)&lt;&gt;0,"學生班級重複",IF(COUNT(M699:Q699)=1,VLOOKUP(M699,'附件一之1-開班數'!$A$7:$B$66,2,0),IF(COUNT(M699:Q699)=2,VLOOKUP(M699,'附件一之1-開班數'!$A$7:$B$66,2,0)&amp;"、"&amp;VLOOKUP(N699,'附件一之1-開班數'!$A$7:$B$66,2,0),IF(COUNT(M699:Q699)=3,VLOOKUP(M699,'附件一之1-開班數'!$A$7:$B$66,2,0)&amp;"、"&amp;VLOOKUP(N699,'附件一之1-開班數'!$A$7:$B$66,2,0)&amp;"、"&amp;VLOOKUP(O699,'附件一之1-開班數'!$A$7:$B$66,2,0),IF(COUNT(M699:Q699)=4,VLOOKUP(M699,'附件一之1-開班數'!$A$7:$B$66,2,0)&amp;"、"&amp;VLOOKUP(N699,'附件一之1-開班數'!$A$7:$B$66,2,0)&amp;"、"&amp;VLOOKUP(O699,'附件一之1-開班數'!$A$7:$B$66,2,0)&amp;"、"&amp;VLOOKUP(P699,'附件一之1-開班數'!$A$7:$B$66,2,0),IF(COUNT(M699:Q699)=5,VLOOKUP(M699,'附件一之1-開班數'!$A$7:$B$66,2,0)&amp;"、"&amp;VLOOKUP(N699,'附件一之1-開班數'!$A$7:$B$66,2,0)&amp;"、"&amp;VLOOKUP(O699,'附件一之1-開班數'!$A$7:$B$66,2,0)&amp;"、"&amp;VLOOKUP(P699,'附件一之1-開班數'!$A$7:$B$66,2,0)&amp;"、"&amp;VLOOKUP(Q699,'附件一之1-開班數'!$A$7:$B$66,2,0),IF(D699="","","學生無班級"))))))),"有班級不存在,或跳格輸入")</f>
        <v/>
      </c>
      <c r="S699" s="10">
        <f t="shared" si="72"/>
        <v>1</v>
      </c>
      <c r="T699" s="10">
        <f t="shared" si="73"/>
        <v>1</v>
      </c>
      <c r="U699" s="10">
        <f t="shared" si="74"/>
        <v>1</v>
      </c>
      <c r="V699" s="10">
        <f t="shared" si="75"/>
        <v>1</v>
      </c>
      <c r="W699" s="10">
        <f t="shared" si="76"/>
        <v>3</v>
      </c>
      <c r="X699" s="10">
        <f t="shared" si="77"/>
        <v>3</v>
      </c>
      <c r="Y699" s="10">
        <f>IF(M699="",0,IF(K699=1,VLOOKUP(M699,'附件一之1-開班數'!$A$7:$V$66,7,FALSE),0))</f>
        <v>0</v>
      </c>
      <c r="Z699" s="10">
        <f>IF(N699="",0,IF(K699=1,VLOOKUP(N699,'附件一之1-開班數'!$A$7:$V$66,7,FALSE),0))</f>
        <v>0</v>
      </c>
      <c r="AA699" s="10">
        <f>IF(O699="",0,IF(K699=1,VLOOKUP(O699,'附件一之1-開班數'!$A$7:$V$66,7,FALSE),0))</f>
        <v>0</v>
      </c>
      <c r="AB699" s="10">
        <f>IF(P699="",0,IF(K699=1,VLOOKUP(P699,'附件一之1-開班數'!$A$7:$V$66,7,FALSE),0))</f>
        <v>0</v>
      </c>
      <c r="AC699" s="10">
        <f>IF(Q699="",0,IF(K699=1,VLOOKUP(Q699,'附件一之1-開班數'!$A$7:$V$66,7,FALSE),0))</f>
        <v>0</v>
      </c>
    </row>
    <row r="700" spans="1:29" x14ac:dyDescent="0.3">
      <c r="A700" s="128" t="str">
        <f t="shared" si="71"/>
        <v/>
      </c>
      <c r="B700" s="14"/>
      <c r="C700" s="14"/>
      <c r="D700" s="14"/>
      <c r="E700" s="14"/>
      <c r="F700" s="166"/>
      <c r="G700" s="173"/>
      <c r="H700" s="14"/>
      <c r="I700" s="14"/>
      <c r="J700" s="14"/>
      <c r="K700" s="166"/>
      <c r="L700" s="175"/>
      <c r="M700" s="171"/>
      <c r="N700" s="92"/>
      <c r="O700" s="92"/>
      <c r="P700" s="92"/>
      <c r="Q700" s="172"/>
      <c r="R700" s="176" t="str">
        <f>IFERROR(IF(COUNTIF(M700:Q700,M700)+COUNTIF(M700:Q700,N700)+COUNTIF(M700:Q700,O700)+COUNTIF(M700:Q700,P700)+COUNTIF(M700:Q700,Q700)-COUNT(M700:Q700)&lt;&gt;0,"學生班級重複",IF(COUNT(M700:Q700)=1,VLOOKUP(M700,'附件一之1-開班數'!$A$7:$B$66,2,0),IF(COUNT(M700:Q700)=2,VLOOKUP(M700,'附件一之1-開班數'!$A$7:$B$66,2,0)&amp;"、"&amp;VLOOKUP(N700,'附件一之1-開班數'!$A$7:$B$66,2,0),IF(COUNT(M700:Q700)=3,VLOOKUP(M700,'附件一之1-開班數'!$A$7:$B$66,2,0)&amp;"、"&amp;VLOOKUP(N700,'附件一之1-開班數'!$A$7:$B$66,2,0)&amp;"、"&amp;VLOOKUP(O700,'附件一之1-開班數'!$A$7:$B$66,2,0),IF(COUNT(M700:Q700)=4,VLOOKUP(M700,'附件一之1-開班數'!$A$7:$B$66,2,0)&amp;"、"&amp;VLOOKUP(N700,'附件一之1-開班數'!$A$7:$B$66,2,0)&amp;"、"&amp;VLOOKUP(O700,'附件一之1-開班數'!$A$7:$B$66,2,0)&amp;"、"&amp;VLOOKUP(P700,'附件一之1-開班數'!$A$7:$B$66,2,0),IF(COUNT(M700:Q700)=5,VLOOKUP(M700,'附件一之1-開班數'!$A$7:$B$66,2,0)&amp;"、"&amp;VLOOKUP(N700,'附件一之1-開班數'!$A$7:$B$66,2,0)&amp;"、"&amp;VLOOKUP(O700,'附件一之1-開班數'!$A$7:$B$66,2,0)&amp;"、"&amp;VLOOKUP(P700,'附件一之1-開班數'!$A$7:$B$66,2,0)&amp;"、"&amp;VLOOKUP(Q700,'附件一之1-開班數'!$A$7:$B$66,2,0),IF(D700="","","學生無班級"))))))),"有班級不存在,或跳格輸入")</f>
        <v/>
      </c>
      <c r="S700" s="10">
        <f t="shared" si="72"/>
        <v>1</v>
      </c>
      <c r="T700" s="10">
        <f t="shared" si="73"/>
        <v>1</v>
      </c>
      <c r="U700" s="10">
        <f t="shared" si="74"/>
        <v>1</v>
      </c>
      <c r="V700" s="10">
        <f t="shared" si="75"/>
        <v>1</v>
      </c>
      <c r="W700" s="10">
        <f t="shared" si="76"/>
        <v>3</v>
      </c>
      <c r="X700" s="10">
        <f t="shared" si="77"/>
        <v>3</v>
      </c>
      <c r="Y700" s="10">
        <f>IF(M700="",0,IF(K700=1,VLOOKUP(M700,'附件一之1-開班數'!$A$7:$V$66,7,FALSE),0))</f>
        <v>0</v>
      </c>
      <c r="Z700" s="10">
        <f>IF(N700="",0,IF(K700=1,VLOOKUP(N700,'附件一之1-開班數'!$A$7:$V$66,7,FALSE),0))</f>
        <v>0</v>
      </c>
      <c r="AA700" s="10">
        <f>IF(O700="",0,IF(K700=1,VLOOKUP(O700,'附件一之1-開班數'!$A$7:$V$66,7,FALSE),0))</f>
        <v>0</v>
      </c>
      <c r="AB700" s="10">
        <f>IF(P700="",0,IF(K700=1,VLOOKUP(P700,'附件一之1-開班數'!$A$7:$V$66,7,FALSE),0))</f>
        <v>0</v>
      </c>
      <c r="AC700" s="10">
        <f>IF(Q700="",0,IF(K700=1,VLOOKUP(Q700,'附件一之1-開班數'!$A$7:$V$66,7,FALSE),0))</f>
        <v>0</v>
      </c>
    </row>
    <row r="701" spans="1:29" x14ac:dyDescent="0.3">
      <c r="A701" s="128" t="str">
        <f t="shared" si="71"/>
        <v/>
      </c>
      <c r="B701" s="14"/>
      <c r="C701" s="14"/>
      <c r="D701" s="14"/>
      <c r="E701" s="14"/>
      <c r="F701" s="166"/>
      <c r="G701" s="173"/>
      <c r="H701" s="14"/>
      <c r="I701" s="14"/>
      <c r="J701" s="14"/>
      <c r="K701" s="166"/>
      <c r="L701" s="175"/>
      <c r="M701" s="171"/>
      <c r="N701" s="92"/>
      <c r="O701" s="92"/>
      <c r="P701" s="92"/>
      <c r="Q701" s="172"/>
      <c r="R701" s="176" t="str">
        <f>IFERROR(IF(COUNTIF(M701:Q701,M701)+COUNTIF(M701:Q701,N701)+COUNTIF(M701:Q701,O701)+COUNTIF(M701:Q701,P701)+COUNTIF(M701:Q701,Q701)-COUNT(M701:Q701)&lt;&gt;0,"學生班級重複",IF(COUNT(M701:Q701)=1,VLOOKUP(M701,'附件一之1-開班數'!$A$7:$B$66,2,0),IF(COUNT(M701:Q701)=2,VLOOKUP(M701,'附件一之1-開班數'!$A$7:$B$66,2,0)&amp;"、"&amp;VLOOKUP(N701,'附件一之1-開班數'!$A$7:$B$66,2,0),IF(COUNT(M701:Q701)=3,VLOOKUP(M701,'附件一之1-開班數'!$A$7:$B$66,2,0)&amp;"、"&amp;VLOOKUP(N701,'附件一之1-開班數'!$A$7:$B$66,2,0)&amp;"、"&amp;VLOOKUP(O701,'附件一之1-開班數'!$A$7:$B$66,2,0),IF(COUNT(M701:Q701)=4,VLOOKUP(M701,'附件一之1-開班數'!$A$7:$B$66,2,0)&amp;"、"&amp;VLOOKUP(N701,'附件一之1-開班數'!$A$7:$B$66,2,0)&amp;"、"&amp;VLOOKUP(O701,'附件一之1-開班數'!$A$7:$B$66,2,0)&amp;"、"&amp;VLOOKUP(P701,'附件一之1-開班數'!$A$7:$B$66,2,0),IF(COUNT(M701:Q701)=5,VLOOKUP(M701,'附件一之1-開班數'!$A$7:$B$66,2,0)&amp;"、"&amp;VLOOKUP(N701,'附件一之1-開班數'!$A$7:$B$66,2,0)&amp;"、"&amp;VLOOKUP(O701,'附件一之1-開班數'!$A$7:$B$66,2,0)&amp;"、"&amp;VLOOKUP(P701,'附件一之1-開班數'!$A$7:$B$66,2,0)&amp;"、"&amp;VLOOKUP(Q701,'附件一之1-開班數'!$A$7:$B$66,2,0),IF(D701="","","學生無班級"))))))),"有班級不存在,或跳格輸入")</f>
        <v/>
      </c>
      <c r="S701" s="10">
        <f t="shared" si="72"/>
        <v>1</v>
      </c>
      <c r="T701" s="10">
        <f t="shared" si="73"/>
        <v>1</v>
      </c>
      <c r="U701" s="10">
        <f t="shared" si="74"/>
        <v>1</v>
      </c>
      <c r="V701" s="10">
        <f t="shared" si="75"/>
        <v>1</v>
      </c>
      <c r="W701" s="10">
        <f t="shared" si="76"/>
        <v>3</v>
      </c>
      <c r="X701" s="10">
        <f t="shared" si="77"/>
        <v>3</v>
      </c>
      <c r="Y701" s="10">
        <f>IF(M701="",0,IF(K701=1,VLOOKUP(M701,'附件一之1-開班數'!$A$7:$V$66,7,FALSE),0))</f>
        <v>0</v>
      </c>
      <c r="Z701" s="10">
        <f>IF(N701="",0,IF(K701=1,VLOOKUP(N701,'附件一之1-開班數'!$A$7:$V$66,7,FALSE),0))</f>
        <v>0</v>
      </c>
      <c r="AA701" s="10">
        <f>IF(O701="",0,IF(K701=1,VLOOKUP(O701,'附件一之1-開班數'!$A$7:$V$66,7,FALSE),0))</f>
        <v>0</v>
      </c>
      <c r="AB701" s="10">
        <f>IF(P701="",0,IF(K701=1,VLOOKUP(P701,'附件一之1-開班數'!$A$7:$V$66,7,FALSE),0))</f>
        <v>0</v>
      </c>
      <c r="AC701" s="10">
        <f>IF(Q701="",0,IF(K701=1,VLOOKUP(Q701,'附件一之1-開班數'!$A$7:$V$66,7,FALSE),0))</f>
        <v>0</v>
      </c>
    </row>
    <row r="702" spans="1:29" x14ac:dyDescent="0.3">
      <c r="A702" s="128" t="str">
        <f t="shared" si="71"/>
        <v/>
      </c>
      <c r="B702" s="14"/>
      <c r="C702" s="14"/>
      <c r="D702" s="14"/>
      <c r="E702" s="14"/>
      <c r="F702" s="166"/>
      <c r="G702" s="173"/>
      <c r="H702" s="14"/>
      <c r="I702" s="14"/>
      <c r="J702" s="14"/>
      <c r="K702" s="166"/>
      <c r="L702" s="175"/>
      <c r="M702" s="171"/>
      <c r="N702" s="92"/>
      <c r="O702" s="92"/>
      <c r="P702" s="92"/>
      <c r="Q702" s="172"/>
      <c r="R702" s="176" t="str">
        <f>IFERROR(IF(COUNTIF(M702:Q702,M702)+COUNTIF(M702:Q702,N702)+COUNTIF(M702:Q702,O702)+COUNTIF(M702:Q702,P702)+COUNTIF(M702:Q702,Q702)-COUNT(M702:Q702)&lt;&gt;0,"學生班級重複",IF(COUNT(M702:Q702)=1,VLOOKUP(M702,'附件一之1-開班數'!$A$7:$B$66,2,0),IF(COUNT(M702:Q702)=2,VLOOKUP(M702,'附件一之1-開班數'!$A$7:$B$66,2,0)&amp;"、"&amp;VLOOKUP(N702,'附件一之1-開班數'!$A$7:$B$66,2,0),IF(COUNT(M702:Q702)=3,VLOOKUP(M702,'附件一之1-開班數'!$A$7:$B$66,2,0)&amp;"、"&amp;VLOOKUP(N702,'附件一之1-開班數'!$A$7:$B$66,2,0)&amp;"、"&amp;VLOOKUP(O702,'附件一之1-開班數'!$A$7:$B$66,2,0),IF(COUNT(M702:Q702)=4,VLOOKUP(M702,'附件一之1-開班數'!$A$7:$B$66,2,0)&amp;"、"&amp;VLOOKUP(N702,'附件一之1-開班數'!$A$7:$B$66,2,0)&amp;"、"&amp;VLOOKUP(O702,'附件一之1-開班數'!$A$7:$B$66,2,0)&amp;"、"&amp;VLOOKUP(P702,'附件一之1-開班數'!$A$7:$B$66,2,0),IF(COUNT(M702:Q702)=5,VLOOKUP(M702,'附件一之1-開班數'!$A$7:$B$66,2,0)&amp;"、"&amp;VLOOKUP(N702,'附件一之1-開班數'!$A$7:$B$66,2,0)&amp;"、"&amp;VLOOKUP(O702,'附件一之1-開班數'!$A$7:$B$66,2,0)&amp;"、"&amp;VLOOKUP(P702,'附件一之1-開班數'!$A$7:$B$66,2,0)&amp;"、"&amp;VLOOKUP(Q702,'附件一之1-開班數'!$A$7:$B$66,2,0),IF(D702="","","學生無班級"))))))),"有班級不存在,或跳格輸入")</f>
        <v/>
      </c>
      <c r="S702" s="10">
        <f t="shared" si="72"/>
        <v>1</v>
      </c>
      <c r="T702" s="10">
        <f t="shared" si="73"/>
        <v>1</v>
      </c>
      <c r="U702" s="10">
        <f t="shared" si="74"/>
        <v>1</v>
      </c>
      <c r="V702" s="10">
        <f t="shared" si="75"/>
        <v>1</v>
      </c>
      <c r="W702" s="10">
        <f t="shared" si="76"/>
        <v>3</v>
      </c>
      <c r="X702" s="10">
        <f t="shared" si="77"/>
        <v>3</v>
      </c>
      <c r="Y702" s="10">
        <f>IF(M702="",0,IF(K702=1,VLOOKUP(M702,'附件一之1-開班數'!$A$7:$V$66,7,FALSE),0))</f>
        <v>0</v>
      </c>
      <c r="Z702" s="10">
        <f>IF(N702="",0,IF(K702=1,VLOOKUP(N702,'附件一之1-開班數'!$A$7:$V$66,7,FALSE),0))</f>
        <v>0</v>
      </c>
      <c r="AA702" s="10">
        <f>IF(O702="",0,IF(K702=1,VLOOKUP(O702,'附件一之1-開班數'!$A$7:$V$66,7,FALSE),0))</f>
        <v>0</v>
      </c>
      <c r="AB702" s="10">
        <f>IF(P702="",0,IF(K702=1,VLOOKUP(P702,'附件一之1-開班數'!$A$7:$V$66,7,FALSE),0))</f>
        <v>0</v>
      </c>
      <c r="AC702" s="10">
        <f>IF(Q702="",0,IF(K702=1,VLOOKUP(Q702,'附件一之1-開班數'!$A$7:$V$66,7,FALSE),0))</f>
        <v>0</v>
      </c>
    </row>
    <row r="703" spans="1:29" x14ac:dyDescent="0.3">
      <c r="A703" s="128" t="str">
        <f t="shared" si="71"/>
        <v/>
      </c>
      <c r="B703" s="14"/>
      <c r="C703" s="14"/>
      <c r="D703" s="14"/>
      <c r="E703" s="14"/>
      <c r="F703" s="166"/>
      <c r="G703" s="173"/>
      <c r="H703" s="14"/>
      <c r="I703" s="14"/>
      <c r="J703" s="14"/>
      <c r="K703" s="166"/>
      <c r="L703" s="175"/>
      <c r="M703" s="171"/>
      <c r="N703" s="92"/>
      <c r="O703" s="92"/>
      <c r="P703" s="92"/>
      <c r="Q703" s="172"/>
      <c r="R703" s="176" t="str">
        <f>IFERROR(IF(COUNTIF(M703:Q703,M703)+COUNTIF(M703:Q703,N703)+COUNTIF(M703:Q703,O703)+COUNTIF(M703:Q703,P703)+COUNTIF(M703:Q703,Q703)-COUNT(M703:Q703)&lt;&gt;0,"學生班級重複",IF(COUNT(M703:Q703)=1,VLOOKUP(M703,'附件一之1-開班數'!$A$7:$B$66,2,0),IF(COUNT(M703:Q703)=2,VLOOKUP(M703,'附件一之1-開班數'!$A$7:$B$66,2,0)&amp;"、"&amp;VLOOKUP(N703,'附件一之1-開班數'!$A$7:$B$66,2,0),IF(COUNT(M703:Q703)=3,VLOOKUP(M703,'附件一之1-開班數'!$A$7:$B$66,2,0)&amp;"、"&amp;VLOOKUP(N703,'附件一之1-開班數'!$A$7:$B$66,2,0)&amp;"、"&amp;VLOOKUP(O703,'附件一之1-開班數'!$A$7:$B$66,2,0),IF(COUNT(M703:Q703)=4,VLOOKUP(M703,'附件一之1-開班數'!$A$7:$B$66,2,0)&amp;"、"&amp;VLOOKUP(N703,'附件一之1-開班數'!$A$7:$B$66,2,0)&amp;"、"&amp;VLOOKUP(O703,'附件一之1-開班數'!$A$7:$B$66,2,0)&amp;"、"&amp;VLOOKUP(P703,'附件一之1-開班數'!$A$7:$B$66,2,0),IF(COUNT(M703:Q703)=5,VLOOKUP(M703,'附件一之1-開班數'!$A$7:$B$66,2,0)&amp;"、"&amp;VLOOKUP(N703,'附件一之1-開班數'!$A$7:$B$66,2,0)&amp;"、"&amp;VLOOKUP(O703,'附件一之1-開班數'!$A$7:$B$66,2,0)&amp;"、"&amp;VLOOKUP(P703,'附件一之1-開班數'!$A$7:$B$66,2,0)&amp;"、"&amp;VLOOKUP(Q703,'附件一之1-開班數'!$A$7:$B$66,2,0),IF(D703="","","學生無班級"))))))),"有班級不存在,或跳格輸入")</f>
        <v/>
      </c>
      <c r="S703" s="10">
        <f t="shared" si="72"/>
        <v>1</v>
      </c>
      <c r="T703" s="10">
        <f t="shared" si="73"/>
        <v>1</v>
      </c>
      <c r="U703" s="10">
        <f t="shared" si="74"/>
        <v>1</v>
      </c>
      <c r="V703" s="10">
        <f t="shared" si="75"/>
        <v>1</v>
      </c>
      <c r="W703" s="10">
        <f t="shared" si="76"/>
        <v>3</v>
      </c>
      <c r="X703" s="10">
        <f t="shared" si="77"/>
        <v>3</v>
      </c>
      <c r="Y703" s="10">
        <f>IF(M703="",0,IF(K703=1,VLOOKUP(M703,'附件一之1-開班數'!$A$7:$V$66,7,FALSE),0))</f>
        <v>0</v>
      </c>
      <c r="Z703" s="10">
        <f>IF(N703="",0,IF(K703=1,VLOOKUP(N703,'附件一之1-開班數'!$A$7:$V$66,7,FALSE),0))</f>
        <v>0</v>
      </c>
      <c r="AA703" s="10">
        <f>IF(O703="",0,IF(K703=1,VLOOKUP(O703,'附件一之1-開班數'!$A$7:$V$66,7,FALSE),0))</f>
        <v>0</v>
      </c>
      <c r="AB703" s="10">
        <f>IF(P703="",0,IF(K703=1,VLOOKUP(P703,'附件一之1-開班數'!$A$7:$V$66,7,FALSE),0))</f>
        <v>0</v>
      </c>
      <c r="AC703" s="10">
        <f>IF(Q703="",0,IF(K703=1,VLOOKUP(Q703,'附件一之1-開班數'!$A$7:$V$66,7,FALSE),0))</f>
        <v>0</v>
      </c>
    </row>
    <row r="704" spans="1:29" x14ac:dyDescent="0.3">
      <c r="A704" s="128" t="str">
        <f t="shared" si="71"/>
        <v/>
      </c>
      <c r="B704" s="14"/>
      <c r="C704" s="14"/>
      <c r="D704" s="14"/>
      <c r="E704" s="14"/>
      <c r="F704" s="166"/>
      <c r="G704" s="173"/>
      <c r="H704" s="14"/>
      <c r="I704" s="14"/>
      <c r="J704" s="14"/>
      <c r="K704" s="166"/>
      <c r="L704" s="175"/>
      <c r="M704" s="171"/>
      <c r="N704" s="92"/>
      <c r="O704" s="92"/>
      <c r="P704" s="92"/>
      <c r="Q704" s="172"/>
      <c r="R704" s="176" t="str">
        <f>IFERROR(IF(COUNTIF(M704:Q704,M704)+COUNTIF(M704:Q704,N704)+COUNTIF(M704:Q704,O704)+COUNTIF(M704:Q704,P704)+COUNTIF(M704:Q704,Q704)-COUNT(M704:Q704)&lt;&gt;0,"學生班級重複",IF(COUNT(M704:Q704)=1,VLOOKUP(M704,'附件一之1-開班數'!$A$7:$B$66,2,0),IF(COUNT(M704:Q704)=2,VLOOKUP(M704,'附件一之1-開班數'!$A$7:$B$66,2,0)&amp;"、"&amp;VLOOKUP(N704,'附件一之1-開班數'!$A$7:$B$66,2,0),IF(COUNT(M704:Q704)=3,VLOOKUP(M704,'附件一之1-開班數'!$A$7:$B$66,2,0)&amp;"、"&amp;VLOOKUP(N704,'附件一之1-開班數'!$A$7:$B$66,2,0)&amp;"、"&amp;VLOOKUP(O704,'附件一之1-開班數'!$A$7:$B$66,2,0),IF(COUNT(M704:Q704)=4,VLOOKUP(M704,'附件一之1-開班數'!$A$7:$B$66,2,0)&amp;"、"&amp;VLOOKUP(N704,'附件一之1-開班數'!$A$7:$B$66,2,0)&amp;"、"&amp;VLOOKUP(O704,'附件一之1-開班數'!$A$7:$B$66,2,0)&amp;"、"&amp;VLOOKUP(P704,'附件一之1-開班數'!$A$7:$B$66,2,0),IF(COUNT(M704:Q704)=5,VLOOKUP(M704,'附件一之1-開班數'!$A$7:$B$66,2,0)&amp;"、"&amp;VLOOKUP(N704,'附件一之1-開班數'!$A$7:$B$66,2,0)&amp;"、"&amp;VLOOKUP(O704,'附件一之1-開班數'!$A$7:$B$66,2,0)&amp;"、"&amp;VLOOKUP(P704,'附件一之1-開班數'!$A$7:$B$66,2,0)&amp;"、"&amp;VLOOKUP(Q704,'附件一之1-開班數'!$A$7:$B$66,2,0),IF(D704="","","學生無班級"))))))),"有班級不存在,或跳格輸入")</f>
        <v/>
      </c>
      <c r="S704" s="10">
        <f t="shared" si="72"/>
        <v>1</v>
      </c>
      <c r="T704" s="10">
        <f t="shared" si="73"/>
        <v>1</v>
      </c>
      <c r="U704" s="10">
        <f t="shared" si="74"/>
        <v>1</v>
      </c>
      <c r="V704" s="10">
        <f t="shared" si="75"/>
        <v>1</v>
      </c>
      <c r="W704" s="10">
        <f t="shared" si="76"/>
        <v>3</v>
      </c>
      <c r="X704" s="10">
        <f t="shared" si="77"/>
        <v>3</v>
      </c>
      <c r="Y704" s="10">
        <f>IF(M704="",0,IF(K704=1,VLOOKUP(M704,'附件一之1-開班數'!$A$7:$V$66,7,FALSE),0))</f>
        <v>0</v>
      </c>
      <c r="Z704" s="10">
        <f>IF(N704="",0,IF(K704=1,VLOOKUP(N704,'附件一之1-開班數'!$A$7:$V$66,7,FALSE),0))</f>
        <v>0</v>
      </c>
      <c r="AA704" s="10">
        <f>IF(O704="",0,IF(K704=1,VLOOKUP(O704,'附件一之1-開班數'!$A$7:$V$66,7,FALSE),0))</f>
        <v>0</v>
      </c>
      <c r="AB704" s="10">
        <f>IF(P704="",0,IF(K704=1,VLOOKUP(P704,'附件一之1-開班數'!$A$7:$V$66,7,FALSE),0))</f>
        <v>0</v>
      </c>
      <c r="AC704" s="10">
        <f>IF(Q704="",0,IF(K704=1,VLOOKUP(Q704,'附件一之1-開班數'!$A$7:$V$66,7,FALSE),0))</f>
        <v>0</v>
      </c>
    </row>
    <row r="705" spans="1:29" x14ac:dyDescent="0.3">
      <c r="A705" s="128" t="str">
        <f t="shared" si="71"/>
        <v/>
      </c>
      <c r="B705" s="14"/>
      <c r="C705" s="14"/>
      <c r="D705" s="14"/>
      <c r="E705" s="14"/>
      <c r="F705" s="166"/>
      <c r="G705" s="173"/>
      <c r="H705" s="14"/>
      <c r="I705" s="14"/>
      <c r="J705" s="14"/>
      <c r="K705" s="166"/>
      <c r="L705" s="175"/>
      <c r="M705" s="171"/>
      <c r="N705" s="92"/>
      <c r="O705" s="92"/>
      <c r="P705" s="92"/>
      <c r="Q705" s="172"/>
      <c r="R705" s="176" t="str">
        <f>IFERROR(IF(COUNTIF(M705:Q705,M705)+COUNTIF(M705:Q705,N705)+COUNTIF(M705:Q705,O705)+COUNTIF(M705:Q705,P705)+COUNTIF(M705:Q705,Q705)-COUNT(M705:Q705)&lt;&gt;0,"學生班級重複",IF(COUNT(M705:Q705)=1,VLOOKUP(M705,'附件一之1-開班數'!$A$7:$B$66,2,0),IF(COUNT(M705:Q705)=2,VLOOKUP(M705,'附件一之1-開班數'!$A$7:$B$66,2,0)&amp;"、"&amp;VLOOKUP(N705,'附件一之1-開班數'!$A$7:$B$66,2,0),IF(COUNT(M705:Q705)=3,VLOOKUP(M705,'附件一之1-開班數'!$A$7:$B$66,2,0)&amp;"、"&amp;VLOOKUP(N705,'附件一之1-開班數'!$A$7:$B$66,2,0)&amp;"、"&amp;VLOOKUP(O705,'附件一之1-開班數'!$A$7:$B$66,2,0),IF(COUNT(M705:Q705)=4,VLOOKUP(M705,'附件一之1-開班數'!$A$7:$B$66,2,0)&amp;"、"&amp;VLOOKUP(N705,'附件一之1-開班數'!$A$7:$B$66,2,0)&amp;"、"&amp;VLOOKUP(O705,'附件一之1-開班數'!$A$7:$B$66,2,0)&amp;"、"&amp;VLOOKUP(P705,'附件一之1-開班數'!$A$7:$B$66,2,0),IF(COUNT(M705:Q705)=5,VLOOKUP(M705,'附件一之1-開班數'!$A$7:$B$66,2,0)&amp;"、"&amp;VLOOKUP(N705,'附件一之1-開班數'!$A$7:$B$66,2,0)&amp;"、"&amp;VLOOKUP(O705,'附件一之1-開班數'!$A$7:$B$66,2,0)&amp;"、"&amp;VLOOKUP(P705,'附件一之1-開班數'!$A$7:$B$66,2,0)&amp;"、"&amp;VLOOKUP(Q705,'附件一之1-開班數'!$A$7:$B$66,2,0),IF(D705="","","學生無班級"))))))),"有班級不存在,或跳格輸入")</f>
        <v/>
      </c>
      <c r="S705" s="10">
        <f t="shared" si="72"/>
        <v>1</v>
      </c>
      <c r="T705" s="10">
        <f t="shared" si="73"/>
        <v>1</v>
      </c>
      <c r="U705" s="10">
        <f t="shared" si="74"/>
        <v>1</v>
      </c>
      <c r="V705" s="10">
        <f t="shared" si="75"/>
        <v>1</v>
      </c>
      <c r="W705" s="10">
        <f t="shared" si="76"/>
        <v>3</v>
      </c>
      <c r="X705" s="10">
        <f t="shared" si="77"/>
        <v>3</v>
      </c>
      <c r="Y705" s="10">
        <f>IF(M705="",0,IF(K705=1,VLOOKUP(M705,'附件一之1-開班數'!$A$7:$V$66,7,FALSE),0))</f>
        <v>0</v>
      </c>
      <c r="Z705" s="10">
        <f>IF(N705="",0,IF(K705=1,VLOOKUP(N705,'附件一之1-開班數'!$A$7:$V$66,7,FALSE),0))</f>
        <v>0</v>
      </c>
      <c r="AA705" s="10">
        <f>IF(O705="",0,IF(K705=1,VLOOKUP(O705,'附件一之1-開班數'!$A$7:$V$66,7,FALSE),0))</f>
        <v>0</v>
      </c>
      <c r="AB705" s="10">
        <f>IF(P705="",0,IF(K705=1,VLOOKUP(P705,'附件一之1-開班數'!$A$7:$V$66,7,FALSE),0))</f>
        <v>0</v>
      </c>
      <c r="AC705" s="10">
        <f>IF(Q705="",0,IF(K705=1,VLOOKUP(Q705,'附件一之1-開班數'!$A$7:$V$66,7,FALSE),0))</f>
        <v>0</v>
      </c>
    </row>
    <row r="706" spans="1:29" x14ac:dyDescent="0.3">
      <c r="A706" s="128" t="str">
        <f t="shared" si="71"/>
        <v/>
      </c>
      <c r="B706" s="14"/>
      <c r="C706" s="14"/>
      <c r="D706" s="14"/>
      <c r="E706" s="14"/>
      <c r="F706" s="166"/>
      <c r="G706" s="173"/>
      <c r="H706" s="14"/>
      <c r="I706" s="14"/>
      <c r="J706" s="14"/>
      <c r="K706" s="166"/>
      <c r="L706" s="175"/>
      <c r="M706" s="171"/>
      <c r="N706" s="92"/>
      <c r="O706" s="92"/>
      <c r="P706" s="92"/>
      <c r="Q706" s="172"/>
      <c r="R706" s="176" t="str">
        <f>IFERROR(IF(COUNTIF(M706:Q706,M706)+COUNTIF(M706:Q706,N706)+COUNTIF(M706:Q706,O706)+COUNTIF(M706:Q706,P706)+COUNTIF(M706:Q706,Q706)-COUNT(M706:Q706)&lt;&gt;0,"學生班級重複",IF(COUNT(M706:Q706)=1,VLOOKUP(M706,'附件一之1-開班數'!$A$7:$B$66,2,0),IF(COUNT(M706:Q706)=2,VLOOKUP(M706,'附件一之1-開班數'!$A$7:$B$66,2,0)&amp;"、"&amp;VLOOKUP(N706,'附件一之1-開班數'!$A$7:$B$66,2,0),IF(COUNT(M706:Q706)=3,VLOOKUP(M706,'附件一之1-開班數'!$A$7:$B$66,2,0)&amp;"、"&amp;VLOOKUP(N706,'附件一之1-開班數'!$A$7:$B$66,2,0)&amp;"、"&amp;VLOOKUP(O706,'附件一之1-開班數'!$A$7:$B$66,2,0),IF(COUNT(M706:Q706)=4,VLOOKUP(M706,'附件一之1-開班數'!$A$7:$B$66,2,0)&amp;"、"&amp;VLOOKUP(N706,'附件一之1-開班數'!$A$7:$B$66,2,0)&amp;"、"&amp;VLOOKUP(O706,'附件一之1-開班數'!$A$7:$B$66,2,0)&amp;"、"&amp;VLOOKUP(P706,'附件一之1-開班數'!$A$7:$B$66,2,0),IF(COUNT(M706:Q706)=5,VLOOKUP(M706,'附件一之1-開班數'!$A$7:$B$66,2,0)&amp;"、"&amp;VLOOKUP(N706,'附件一之1-開班數'!$A$7:$B$66,2,0)&amp;"、"&amp;VLOOKUP(O706,'附件一之1-開班數'!$A$7:$B$66,2,0)&amp;"、"&amp;VLOOKUP(P706,'附件一之1-開班數'!$A$7:$B$66,2,0)&amp;"、"&amp;VLOOKUP(Q706,'附件一之1-開班數'!$A$7:$B$66,2,0),IF(D706="","","學生無班級"))))))),"有班級不存在,或跳格輸入")</f>
        <v/>
      </c>
      <c r="S706" s="10">
        <f t="shared" si="72"/>
        <v>1</v>
      </c>
      <c r="T706" s="10">
        <f t="shared" si="73"/>
        <v>1</v>
      </c>
      <c r="U706" s="10">
        <f t="shared" si="74"/>
        <v>1</v>
      </c>
      <c r="V706" s="10">
        <f t="shared" si="75"/>
        <v>1</v>
      </c>
      <c r="W706" s="10">
        <f t="shared" si="76"/>
        <v>3</v>
      </c>
      <c r="X706" s="10">
        <f t="shared" si="77"/>
        <v>3</v>
      </c>
      <c r="Y706" s="10">
        <f>IF(M706="",0,IF(K706=1,VLOOKUP(M706,'附件一之1-開班數'!$A$7:$V$66,7,FALSE),0))</f>
        <v>0</v>
      </c>
      <c r="Z706" s="10">
        <f>IF(N706="",0,IF(K706=1,VLOOKUP(N706,'附件一之1-開班數'!$A$7:$V$66,7,FALSE),0))</f>
        <v>0</v>
      </c>
      <c r="AA706" s="10">
        <f>IF(O706="",0,IF(K706=1,VLOOKUP(O706,'附件一之1-開班數'!$A$7:$V$66,7,FALSE),0))</f>
        <v>0</v>
      </c>
      <c r="AB706" s="10">
        <f>IF(P706="",0,IF(K706=1,VLOOKUP(P706,'附件一之1-開班數'!$A$7:$V$66,7,FALSE),0))</f>
        <v>0</v>
      </c>
      <c r="AC706" s="10">
        <f>IF(Q706="",0,IF(K706=1,VLOOKUP(Q706,'附件一之1-開班數'!$A$7:$V$66,7,FALSE),0))</f>
        <v>0</v>
      </c>
    </row>
    <row r="707" spans="1:29" x14ac:dyDescent="0.3">
      <c r="A707" s="128" t="str">
        <f t="shared" si="71"/>
        <v/>
      </c>
      <c r="B707" s="14"/>
      <c r="C707" s="14"/>
      <c r="D707" s="14"/>
      <c r="E707" s="14"/>
      <c r="F707" s="166"/>
      <c r="G707" s="173"/>
      <c r="H707" s="14"/>
      <c r="I707" s="14"/>
      <c r="J707" s="14"/>
      <c r="K707" s="166"/>
      <c r="L707" s="175"/>
      <c r="M707" s="171"/>
      <c r="N707" s="92"/>
      <c r="O707" s="92"/>
      <c r="P707" s="92"/>
      <c r="Q707" s="172"/>
      <c r="R707" s="176" t="str">
        <f>IFERROR(IF(COUNTIF(M707:Q707,M707)+COUNTIF(M707:Q707,N707)+COUNTIF(M707:Q707,O707)+COUNTIF(M707:Q707,P707)+COUNTIF(M707:Q707,Q707)-COUNT(M707:Q707)&lt;&gt;0,"學生班級重複",IF(COUNT(M707:Q707)=1,VLOOKUP(M707,'附件一之1-開班數'!$A$7:$B$66,2,0),IF(COUNT(M707:Q707)=2,VLOOKUP(M707,'附件一之1-開班數'!$A$7:$B$66,2,0)&amp;"、"&amp;VLOOKUP(N707,'附件一之1-開班數'!$A$7:$B$66,2,0),IF(COUNT(M707:Q707)=3,VLOOKUP(M707,'附件一之1-開班數'!$A$7:$B$66,2,0)&amp;"、"&amp;VLOOKUP(N707,'附件一之1-開班數'!$A$7:$B$66,2,0)&amp;"、"&amp;VLOOKUP(O707,'附件一之1-開班數'!$A$7:$B$66,2,0),IF(COUNT(M707:Q707)=4,VLOOKUP(M707,'附件一之1-開班數'!$A$7:$B$66,2,0)&amp;"、"&amp;VLOOKUP(N707,'附件一之1-開班數'!$A$7:$B$66,2,0)&amp;"、"&amp;VLOOKUP(O707,'附件一之1-開班數'!$A$7:$B$66,2,0)&amp;"、"&amp;VLOOKUP(P707,'附件一之1-開班數'!$A$7:$B$66,2,0),IF(COUNT(M707:Q707)=5,VLOOKUP(M707,'附件一之1-開班數'!$A$7:$B$66,2,0)&amp;"、"&amp;VLOOKUP(N707,'附件一之1-開班數'!$A$7:$B$66,2,0)&amp;"、"&amp;VLOOKUP(O707,'附件一之1-開班數'!$A$7:$B$66,2,0)&amp;"、"&amp;VLOOKUP(P707,'附件一之1-開班數'!$A$7:$B$66,2,0)&amp;"、"&amp;VLOOKUP(Q707,'附件一之1-開班數'!$A$7:$B$66,2,0),IF(D707="","","學生無班級"))))))),"有班級不存在,或跳格輸入")</f>
        <v/>
      </c>
      <c r="S707" s="10">
        <f t="shared" si="72"/>
        <v>1</v>
      </c>
      <c r="T707" s="10">
        <f t="shared" si="73"/>
        <v>1</v>
      </c>
      <c r="U707" s="10">
        <f t="shared" si="74"/>
        <v>1</v>
      </c>
      <c r="V707" s="10">
        <f t="shared" si="75"/>
        <v>1</v>
      </c>
      <c r="W707" s="10">
        <f t="shared" si="76"/>
        <v>3</v>
      </c>
      <c r="X707" s="10">
        <f t="shared" si="77"/>
        <v>3</v>
      </c>
      <c r="Y707" s="10">
        <f>IF(M707="",0,IF(K707=1,VLOOKUP(M707,'附件一之1-開班數'!$A$7:$V$66,7,FALSE),0))</f>
        <v>0</v>
      </c>
      <c r="Z707" s="10">
        <f>IF(N707="",0,IF(K707=1,VLOOKUP(N707,'附件一之1-開班數'!$A$7:$V$66,7,FALSE),0))</f>
        <v>0</v>
      </c>
      <c r="AA707" s="10">
        <f>IF(O707="",0,IF(K707=1,VLOOKUP(O707,'附件一之1-開班數'!$A$7:$V$66,7,FALSE),0))</f>
        <v>0</v>
      </c>
      <c r="AB707" s="10">
        <f>IF(P707="",0,IF(K707=1,VLOOKUP(P707,'附件一之1-開班數'!$A$7:$V$66,7,FALSE),0))</f>
        <v>0</v>
      </c>
      <c r="AC707" s="10">
        <f>IF(Q707="",0,IF(K707=1,VLOOKUP(Q707,'附件一之1-開班數'!$A$7:$V$66,7,FALSE),0))</f>
        <v>0</v>
      </c>
    </row>
    <row r="708" spans="1:29" x14ac:dyDescent="0.3">
      <c r="A708" s="128" t="str">
        <f t="shared" si="71"/>
        <v/>
      </c>
      <c r="B708" s="14"/>
      <c r="C708" s="14"/>
      <c r="D708" s="14"/>
      <c r="E708" s="14"/>
      <c r="F708" s="166"/>
      <c r="G708" s="173"/>
      <c r="H708" s="14"/>
      <c r="I708" s="14"/>
      <c r="J708" s="14"/>
      <c r="K708" s="166"/>
      <c r="L708" s="175"/>
      <c r="M708" s="171"/>
      <c r="N708" s="92"/>
      <c r="O708" s="92"/>
      <c r="P708" s="92"/>
      <c r="Q708" s="172"/>
      <c r="R708" s="176" t="str">
        <f>IFERROR(IF(COUNTIF(M708:Q708,M708)+COUNTIF(M708:Q708,N708)+COUNTIF(M708:Q708,O708)+COUNTIF(M708:Q708,P708)+COUNTIF(M708:Q708,Q708)-COUNT(M708:Q708)&lt;&gt;0,"學生班級重複",IF(COUNT(M708:Q708)=1,VLOOKUP(M708,'附件一之1-開班數'!$A$7:$B$66,2,0),IF(COUNT(M708:Q708)=2,VLOOKUP(M708,'附件一之1-開班數'!$A$7:$B$66,2,0)&amp;"、"&amp;VLOOKUP(N708,'附件一之1-開班數'!$A$7:$B$66,2,0),IF(COUNT(M708:Q708)=3,VLOOKUP(M708,'附件一之1-開班數'!$A$7:$B$66,2,0)&amp;"、"&amp;VLOOKUP(N708,'附件一之1-開班數'!$A$7:$B$66,2,0)&amp;"、"&amp;VLOOKUP(O708,'附件一之1-開班數'!$A$7:$B$66,2,0),IF(COUNT(M708:Q708)=4,VLOOKUP(M708,'附件一之1-開班數'!$A$7:$B$66,2,0)&amp;"、"&amp;VLOOKUP(N708,'附件一之1-開班數'!$A$7:$B$66,2,0)&amp;"、"&amp;VLOOKUP(O708,'附件一之1-開班數'!$A$7:$B$66,2,0)&amp;"、"&amp;VLOOKUP(P708,'附件一之1-開班數'!$A$7:$B$66,2,0),IF(COUNT(M708:Q708)=5,VLOOKUP(M708,'附件一之1-開班數'!$A$7:$B$66,2,0)&amp;"、"&amp;VLOOKUP(N708,'附件一之1-開班數'!$A$7:$B$66,2,0)&amp;"、"&amp;VLOOKUP(O708,'附件一之1-開班數'!$A$7:$B$66,2,0)&amp;"、"&amp;VLOOKUP(P708,'附件一之1-開班數'!$A$7:$B$66,2,0)&amp;"、"&amp;VLOOKUP(Q708,'附件一之1-開班數'!$A$7:$B$66,2,0),IF(D708="","","學生無班級"))))))),"有班級不存在,或跳格輸入")</f>
        <v/>
      </c>
      <c r="S708" s="10">
        <f t="shared" si="72"/>
        <v>1</v>
      </c>
      <c r="T708" s="10">
        <f t="shared" si="73"/>
        <v>1</v>
      </c>
      <c r="U708" s="10">
        <f t="shared" si="74"/>
        <v>1</v>
      </c>
      <c r="V708" s="10">
        <f t="shared" si="75"/>
        <v>1</v>
      </c>
      <c r="W708" s="10">
        <f t="shared" si="76"/>
        <v>3</v>
      </c>
      <c r="X708" s="10">
        <f t="shared" si="77"/>
        <v>3</v>
      </c>
      <c r="Y708" s="10">
        <f>IF(M708="",0,IF(K708=1,VLOOKUP(M708,'附件一之1-開班數'!$A$7:$V$66,7,FALSE),0))</f>
        <v>0</v>
      </c>
      <c r="Z708" s="10">
        <f>IF(N708="",0,IF(K708=1,VLOOKUP(N708,'附件一之1-開班數'!$A$7:$V$66,7,FALSE),0))</f>
        <v>0</v>
      </c>
      <c r="AA708" s="10">
        <f>IF(O708="",0,IF(K708=1,VLOOKUP(O708,'附件一之1-開班數'!$A$7:$V$66,7,FALSE),0))</f>
        <v>0</v>
      </c>
      <c r="AB708" s="10">
        <f>IF(P708="",0,IF(K708=1,VLOOKUP(P708,'附件一之1-開班數'!$A$7:$V$66,7,FALSE),0))</f>
        <v>0</v>
      </c>
      <c r="AC708" s="10">
        <f>IF(Q708="",0,IF(K708=1,VLOOKUP(Q708,'附件一之1-開班數'!$A$7:$V$66,7,FALSE),0))</f>
        <v>0</v>
      </c>
    </row>
    <row r="709" spans="1:29" x14ac:dyDescent="0.3">
      <c r="A709" s="128" t="str">
        <f t="shared" si="71"/>
        <v/>
      </c>
      <c r="B709" s="14"/>
      <c r="C709" s="14"/>
      <c r="D709" s="14"/>
      <c r="E709" s="14"/>
      <c r="F709" s="166"/>
      <c r="G709" s="173"/>
      <c r="H709" s="14"/>
      <c r="I709" s="14"/>
      <c r="J709" s="14"/>
      <c r="K709" s="166"/>
      <c r="L709" s="175"/>
      <c r="M709" s="171"/>
      <c r="N709" s="92"/>
      <c r="O709" s="92"/>
      <c r="P709" s="92"/>
      <c r="Q709" s="172"/>
      <c r="R709" s="176" t="str">
        <f>IFERROR(IF(COUNTIF(M709:Q709,M709)+COUNTIF(M709:Q709,N709)+COUNTIF(M709:Q709,O709)+COUNTIF(M709:Q709,P709)+COUNTIF(M709:Q709,Q709)-COUNT(M709:Q709)&lt;&gt;0,"學生班級重複",IF(COUNT(M709:Q709)=1,VLOOKUP(M709,'附件一之1-開班數'!$A$7:$B$66,2,0),IF(COUNT(M709:Q709)=2,VLOOKUP(M709,'附件一之1-開班數'!$A$7:$B$66,2,0)&amp;"、"&amp;VLOOKUP(N709,'附件一之1-開班數'!$A$7:$B$66,2,0),IF(COUNT(M709:Q709)=3,VLOOKUP(M709,'附件一之1-開班數'!$A$7:$B$66,2,0)&amp;"、"&amp;VLOOKUP(N709,'附件一之1-開班數'!$A$7:$B$66,2,0)&amp;"、"&amp;VLOOKUP(O709,'附件一之1-開班數'!$A$7:$B$66,2,0),IF(COUNT(M709:Q709)=4,VLOOKUP(M709,'附件一之1-開班數'!$A$7:$B$66,2,0)&amp;"、"&amp;VLOOKUP(N709,'附件一之1-開班數'!$A$7:$B$66,2,0)&amp;"、"&amp;VLOOKUP(O709,'附件一之1-開班數'!$A$7:$B$66,2,0)&amp;"、"&amp;VLOOKUP(P709,'附件一之1-開班數'!$A$7:$B$66,2,0),IF(COUNT(M709:Q709)=5,VLOOKUP(M709,'附件一之1-開班數'!$A$7:$B$66,2,0)&amp;"、"&amp;VLOOKUP(N709,'附件一之1-開班數'!$A$7:$B$66,2,0)&amp;"、"&amp;VLOOKUP(O709,'附件一之1-開班數'!$A$7:$B$66,2,0)&amp;"、"&amp;VLOOKUP(P709,'附件一之1-開班數'!$A$7:$B$66,2,0)&amp;"、"&amp;VLOOKUP(Q709,'附件一之1-開班數'!$A$7:$B$66,2,0),IF(D709="","","學生無班級"))))))),"有班級不存在,或跳格輸入")</f>
        <v/>
      </c>
      <c r="S709" s="10">
        <f t="shared" si="72"/>
        <v>1</v>
      </c>
      <c r="T709" s="10">
        <f t="shared" si="73"/>
        <v>1</v>
      </c>
      <c r="U709" s="10">
        <f t="shared" si="74"/>
        <v>1</v>
      </c>
      <c r="V709" s="10">
        <f t="shared" si="75"/>
        <v>1</v>
      </c>
      <c r="W709" s="10">
        <f t="shared" si="76"/>
        <v>3</v>
      </c>
      <c r="X709" s="10">
        <f t="shared" si="77"/>
        <v>3</v>
      </c>
      <c r="Y709" s="10">
        <f>IF(M709="",0,IF(K709=1,VLOOKUP(M709,'附件一之1-開班數'!$A$7:$V$66,7,FALSE),0))</f>
        <v>0</v>
      </c>
      <c r="Z709" s="10">
        <f>IF(N709="",0,IF(K709=1,VLOOKUP(N709,'附件一之1-開班數'!$A$7:$V$66,7,FALSE),0))</f>
        <v>0</v>
      </c>
      <c r="AA709" s="10">
        <f>IF(O709="",0,IF(K709=1,VLOOKUP(O709,'附件一之1-開班數'!$A$7:$V$66,7,FALSE),0))</f>
        <v>0</v>
      </c>
      <c r="AB709" s="10">
        <f>IF(P709="",0,IF(K709=1,VLOOKUP(P709,'附件一之1-開班數'!$A$7:$V$66,7,FALSE),0))</f>
        <v>0</v>
      </c>
      <c r="AC709" s="10">
        <f>IF(Q709="",0,IF(K709=1,VLOOKUP(Q709,'附件一之1-開班數'!$A$7:$V$66,7,FALSE),0))</f>
        <v>0</v>
      </c>
    </row>
    <row r="710" spans="1:29" x14ac:dyDescent="0.3">
      <c r="A710" s="128" t="str">
        <f t="shared" ref="A710:A773" si="78">IF(D710&lt;&gt;"",ROW()-5,"")</f>
        <v/>
      </c>
      <c r="B710" s="14"/>
      <c r="C710" s="14"/>
      <c r="D710" s="14"/>
      <c r="E710" s="14"/>
      <c r="F710" s="166"/>
      <c r="G710" s="173"/>
      <c r="H710" s="14"/>
      <c r="I710" s="14"/>
      <c r="J710" s="14"/>
      <c r="K710" s="166"/>
      <c r="L710" s="175"/>
      <c r="M710" s="171"/>
      <c r="N710" s="92"/>
      <c r="O710" s="92"/>
      <c r="P710" s="92"/>
      <c r="Q710" s="172"/>
      <c r="R710" s="176" t="str">
        <f>IFERROR(IF(COUNTIF(M710:Q710,M710)+COUNTIF(M710:Q710,N710)+COUNTIF(M710:Q710,O710)+COUNTIF(M710:Q710,P710)+COUNTIF(M710:Q710,Q710)-COUNT(M710:Q710)&lt;&gt;0,"學生班級重複",IF(COUNT(M710:Q710)=1,VLOOKUP(M710,'附件一之1-開班數'!$A$7:$B$66,2,0),IF(COUNT(M710:Q710)=2,VLOOKUP(M710,'附件一之1-開班數'!$A$7:$B$66,2,0)&amp;"、"&amp;VLOOKUP(N710,'附件一之1-開班數'!$A$7:$B$66,2,0),IF(COUNT(M710:Q710)=3,VLOOKUP(M710,'附件一之1-開班數'!$A$7:$B$66,2,0)&amp;"、"&amp;VLOOKUP(N710,'附件一之1-開班數'!$A$7:$B$66,2,0)&amp;"、"&amp;VLOOKUP(O710,'附件一之1-開班數'!$A$7:$B$66,2,0),IF(COUNT(M710:Q710)=4,VLOOKUP(M710,'附件一之1-開班數'!$A$7:$B$66,2,0)&amp;"、"&amp;VLOOKUP(N710,'附件一之1-開班數'!$A$7:$B$66,2,0)&amp;"、"&amp;VLOOKUP(O710,'附件一之1-開班數'!$A$7:$B$66,2,0)&amp;"、"&amp;VLOOKUP(P710,'附件一之1-開班數'!$A$7:$B$66,2,0),IF(COUNT(M710:Q710)=5,VLOOKUP(M710,'附件一之1-開班數'!$A$7:$B$66,2,0)&amp;"、"&amp;VLOOKUP(N710,'附件一之1-開班數'!$A$7:$B$66,2,0)&amp;"、"&amp;VLOOKUP(O710,'附件一之1-開班數'!$A$7:$B$66,2,0)&amp;"、"&amp;VLOOKUP(P710,'附件一之1-開班數'!$A$7:$B$66,2,0)&amp;"、"&amp;VLOOKUP(Q710,'附件一之1-開班數'!$A$7:$B$66,2,0),IF(D710="","","學生無班級"))))))),"有班級不存在,或跳格輸入")</f>
        <v/>
      </c>
      <c r="S710" s="10">
        <f t="shared" si="72"/>
        <v>1</v>
      </c>
      <c r="T710" s="10">
        <f t="shared" si="73"/>
        <v>1</v>
      </c>
      <c r="U710" s="10">
        <f t="shared" si="74"/>
        <v>1</v>
      </c>
      <c r="V710" s="10">
        <f t="shared" si="75"/>
        <v>1</v>
      </c>
      <c r="W710" s="10">
        <f t="shared" si="76"/>
        <v>3</v>
      </c>
      <c r="X710" s="10">
        <f t="shared" si="77"/>
        <v>3</v>
      </c>
      <c r="Y710" s="10">
        <f>IF(M710="",0,IF(K710=1,VLOOKUP(M710,'附件一之1-開班數'!$A$7:$V$66,7,FALSE),0))</f>
        <v>0</v>
      </c>
      <c r="Z710" s="10">
        <f>IF(N710="",0,IF(K710=1,VLOOKUP(N710,'附件一之1-開班數'!$A$7:$V$66,7,FALSE),0))</f>
        <v>0</v>
      </c>
      <c r="AA710" s="10">
        <f>IF(O710="",0,IF(K710=1,VLOOKUP(O710,'附件一之1-開班數'!$A$7:$V$66,7,FALSE),0))</f>
        <v>0</v>
      </c>
      <c r="AB710" s="10">
        <f>IF(P710="",0,IF(K710=1,VLOOKUP(P710,'附件一之1-開班數'!$A$7:$V$66,7,FALSE),0))</f>
        <v>0</v>
      </c>
      <c r="AC710" s="10">
        <f>IF(Q710="",0,IF(K710=1,VLOOKUP(Q710,'附件一之1-開班數'!$A$7:$V$66,7,FALSE),0))</f>
        <v>0</v>
      </c>
    </row>
    <row r="711" spans="1:29" x14ac:dyDescent="0.3">
      <c r="A711" s="128" t="str">
        <f t="shared" si="78"/>
        <v/>
      </c>
      <c r="B711" s="14"/>
      <c r="C711" s="14"/>
      <c r="D711" s="14"/>
      <c r="E711" s="14"/>
      <c r="F711" s="166"/>
      <c r="G711" s="173"/>
      <c r="H711" s="14"/>
      <c r="I711" s="14"/>
      <c r="J711" s="14"/>
      <c r="K711" s="166"/>
      <c r="L711" s="175"/>
      <c r="M711" s="171"/>
      <c r="N711" s="92"/>
      <c r="O711" s="92"/>
      <c r="P711" s="92"/>
      <c r="Q711" s="172"/>
      <c r="R711" s="176" t="str">
        <f>IFERROR(IF(COUNTIF(M711:Q711,M711)+COUNTIF(M711:Q711,N711)+COUNTIF(M711:Q711,O711)+COUNTIF(M711:Q711,P711)+COUNTIF(M711:Q711,Q711)-COUNT(M711:Q711)&lt;&gt;0,"學生班級重複",IF(COUNT(M711:Q711)=1,VLOOKUP(M711,'附件一之1-開班數'!$A$7:$B$66,2,0),IF(COUNT(M711:Q711)=2,VLOOKUP(M711,'附件一之1-開班數'!$A$7:$B$66,2,0)&amp;"、"&amp;VLOOKUP(N711,'附件一之1-開班數'!$A$7:$B$66,2,0),IF(COUNT(M711:Q711)=3,VLOOKUP(M711,'附件一之1-開班數'!$A$7:$B$66,2,0)&amp;"、"&amp;VLOOKUP(N711,'附件一之1-開班數'!$A$7:$B$66,2,0)&amp;"、"&amp;VLOOKUP(O711,'附件一之1-開班數'!$A$7:$B$66,2,0),IF(COUNT(M711:Q711)=4,VLOOKUP(M711,'附件一之1-開班數'!$A$7:$B$66,2,0)&amp;"、"&amp;VLOOKUP(N711,'附件一之1-開班數'!$A$7:$B$66,2,0)&amp;"、"&amp;VLOOKUP(O711,'附件一之1-開班數'!$A$7:$B$66,2,0)&amp;"、"&amp;VLOOKUP(P711,'附件一之1-開班數'!$A$7:$B$66,2,0),IF(COUNT(M711:Q711)=5,VLOOKUP(M711,'附件一之1-開班數'!$A$7:$B$66,2,0)&amp;"、"&amp;VLOOKUP(N711,'附件一之1-開班數'!$A$7:$B$66,2,0)&amp;"、"&amp;VLOOKUP(O711,'附件一之1-開班數'!$A$7:$B$66,2,0)&amp;"、"&amp;VLOOKUP(P711,'附件一之1-開班數'!$A$7:$B$66,2,0)&amp;"、"&amp;VLOOKUP(Q711,'附件一之1-開班數'!$A$7:$B$66,2,0),IF(D711="","","學生無班級"))))))),"有班級不存在,或跳格輸入")</f>
        <v/>
      </c>
      <c r="S711" s="10">
        <f t="shared" ref="S711:S774" si="79">IF(COUNTA(D711,E711:F711)=0,1,IF(AND(D711="",SUM(E711:F711)&lt;&gt;0),2,IF(SUM(E711:F711)&lt;&gt;1,3,4)))</f>
        <v>1</v>
      </c>
      <c r="T711" s="10">
        <f t="shared" ref="T711:T774" si="80">IF(COUNTA(D711,G711:K711)=0,1,IF(AND(D711="",SUM(G711:K711)&lt;&gt;0),2,IF(SUM(G711:K711)&lt;&gt;1,3,4)))</f>
        <v>1</v>
      </c>
      <c r="U711" s="10">
        <f t="shared" ref="U711:U774" si="81">IF(COUNTA(B711:D711)=0,1,IF(AND(D711="",COUNTA(B711:C711)&lt;&gt;0),2,IF(COUNTA(B711:C711)&gt;1,3,4)))</f>
        <v>1</v>
      </c>
      <c r="V711" s="10">
        <f t="shared" ref="V711:V774" si="82">IF(COUNTA(D711,M711:Q711)=0,1,IF(AND(D711="",COUNTA(M711:Q711)&lt;&gt;0),2,3))</f>
        <v>1</v>
      </c>
      <c r="W711" s="10">
        <f t="shared" ref="W711:W774" si="83">IF(AND(D711="",COUNTA(L711)&lt;&gt;0),2,3)</f>
        <v>3</v>
      </c>
      <c r="X711" s="10">
        <f t="shared" ref="X711:X774" si="84">IF(K711="",3,IF(COUNTA(K711)&lt;&gt;COUNTA(M711:Q711),1,2))</f>
        <v>3</v>
      </c>
      <c r="Y711" s="10">
        <f>IF(M711="",0,IF(K711=1,VLOOKUP(M711,'附件一之1-開班數'!$A$7:$V$66,7,FALSE),0))</f>
        <v>0</v>
      </c>
      <c r="Z711" s="10">
        <f>IF(N711="",0,IF(K711=1,VLOOKUP(N711,'附件一之1-開班數'!$A$7:$V$66,7,FALSE),0))</f>
        <v>0</v>
      </c>
      <c r="AA711" s="10">
        <f>IF(O711="",0,IF(K711=1,VLOOKUP(O711,'附件一之1-開班數'!$A$7:$V$66,7,FALSE),0))</f>
        <v>0</v>
      </c>
      <c r="AB711" s="10">
        <f>IF(P711="",0,IF(K711=1,VLOOKUP(P711,'附件一之1-開班數'!$A$7:$V$66,7,FALSE),0))</f>
        <v>0</v>
      </c>
      <c r="AC711" s="10">
        <f>IF(Q711="",0,IF(K711=1,VLOOKUP(Q711,'附件一之1-開班數'!$A$7:$V$66,7,FALSE),0))</f>
        <v>0</v>
      </c>
    </row>
    <row r="712" spans="1:29" x14ac:dyDescent="0.3">
      <c r="A712" s="128" t="str">
        <f t="shared" si="78"/>
        <v/>
      </c>
      <c r="B712" s="14"/>
      <c r="C712" s="14"/>
      <c r="D712" s="14"/>
      <c r="E712" s="14"/>
      <c r="F712" s="166"/>
      <c r="G712" s="173"/>
      <c r="H712" s="14"/>
      <c r="I712" s="14"/>
      <c r="J712" s="14"/>
      <c r="K712" s="166"/>
      <c r="L712" s="175"/>
      <c r="M712" s="171"/>
      <c r="N712" s="92"/>
      <c r="O712" s="92"/>
      <c r="P712" s="92"/>
      <c r="Q712" s="172"/>
      <c r="R712" s="176" t="str">
        <f>IFERROR(IF(COUNTIF(M712:Q712,M712)+COUNTIF(M712:Q712,N712)+COUNTIF(M712:Q712,O712)+COUNTIF(M712:Q712,P712)+COUNTIF(M712:Q712,Q712)-COUNT(M712:Q712)&lt;&gt;0,"學生班級重複",IF(COUNT(M712:Q712)=1,VLOOKUP(M712,'附件一之1-開班數'!$A$7:$B$66,2,0),IF(COUNT(M712:Q712)=2,VLOOKUP(M712,'附件一之1-開班數'!$A$7:$B$66,2,0)&amp;"、"&amp;VLOOKUP(N712,'附件一之1-開班數'!$A$7:$B$66,2,0),IF(COUNT(M712:Q712)=3,VLOOKUP(M712,'附件一之1-開班數'!$A$7:$B$66,2,0)&amp;"、"&amp;VLOOKUP(N712,'附件一之1-開班數'!$A$7:$B$66,2,0)&amp;"、"&amp;VLOOKUP(O712,'附件一之1-開班數'!$A$7:$B$66,2,0),IF(COUNT(M712:Q712)=4,VLOOKUP(M712,'附件一之1-開班數'!$A$7:$B$66,2,0)&amp;"、"&amp;VLOOKUP(N712,'附件一之1-開班數'!$A$7:$B$66,2,0)&amp;"、"&amp;VLOOKUP(O712,'附件一之1-開班數'!$A$7:$B$66,2,0)&amp;"、"&amp;VLOOKUP(P712,'附件一之1-開班數'!$A$7:$B$66,2,0),IF(COUNT(M712:Q712)=5,VLOOKUP(M712,'附件一之1-開班數'!$A$7:$B$66,2,0)&amp;"、"&amp;VLOOKUP(N712,'附件一之1-開班數'!$A$7:$B$66,2,0)&amp;"、"&amp;VLOOKUP(O712,'附件一之1-開班數'!$A$7:$B$66,2,0)&amp;"、"&amp;VLOOKUP(P712,'附件一之1-開班數'!$A$7:$B$66,2,0)&amp;"、"&amp;VLOOKUP(Q712,'附件一之1-開班數'!$A$7:$B$66,2,0),IF(D712="","","學生無班級"))))))),"有班級不存在,或跳格輸入")</f>
        <v/>
      </c>
      <c r="S712" s="10">
        <f t="shared" si="79"/>
        <v>1</v>
      </c>
      <c r="T712" s="10">
        <f t="shared" si="80"/>
        <v>1</v>
      </c>
      <c r="U712" s="10">
        <f t="shared" si="81"/>
        <v>1</v>
      </c>
      <c r="V712" s="10">
        <f t="shared" si="82"/>
        <v>1</v>
      </c>
      <c r="W712" s="10">
        <f t="shared" si="83"/>
        <v>3</v>
      </c>
      <c r="X712" s="10">
        <f t="shared" si="84"/>
        <v>3</v>
      </c>
      <c r="Y712" s="10">
        <f>IF(M712="",0,IF(K712=1,VLOOKUP(M712,'附件一之1-開班數'!$A$7:$V$66,7,FALSE),0))</f>
        <v>0</v>
      </c>
      <c r="Z712" s="10">
        <f>IF(N712="",0,IF(K712=1,VLOOKUP(N712,'附件一之1-開班數'!$A$7:$V$66,7,FALSE),0))</f>
        <v>0</v>
      </c>
      <c r="AA712" s="10">
        <f>IF(O712="",0,IF(K712=1,VLOOKUP(O712,'附件一之1-開班數'!$A$7:$V$66,7,FALSE),0))</f>
        <v>0</v>
      </c>
      <c r="AB712" s="10">
        <f>IF(P712="",0,IF(K712=1,VLOOKUP(P712,'附件一之1-開班數'!$A$7:$V$66,7,FALSE),0))</f>
        <v>0</v>
      </c>
      <c r="AC712" s="10">
        <f>IF(Q712="",0,IF(K712=1,VLOOKUP(Q712,'附件一之1-開班數'!$A$7:$V$66,7,FALSE),0))</f>
        <v>0</v>
      </c>
    </row>
    <row r="713" spans="1:29" x14ac:dyDescent="0.3">
      <c r="A713" s="128" t="str">
        <f t="shared" si="78"/>
        <v/>
      </c>
      <c r="B713" s="14"/>
      <c r="C713" s="14"/>
      <c r="D713" s="14"/>
      <c r="E713" s="14"/>
      <c r="F713" s="166"/>
      <c r="G713" s="173"/>
      <c r="H713" s="14"/>
      <c r="I713" s="14"/>
      <c r="J713" s="14"/>
      <c r="K713" s="166"/>
      <c r="L713" s="175"/>
      <c r="M713" s="171"/>
      <c r="N713" s="92"/>
      <c r="O713" s="92"/>
      <c r="P713" s="92"/>
      <c r="Q713" s="172"/>
      <c r="R713" s="176" t="str">
        <f>IFERROR(IF(COUNTIF(M713:Q713,M713)+COUNTIF(M713:Q713,N713)+COUNTIF(M713:Q713,O713)+COUNTIF(M713:Q713,P713)+COUNTIF(M713:Q713,Q713)-COUNT(M713:Q713)&lt;&gt;0,"學生班級重複",IF(COUNT(M713:Q713)=1,VLOOKUP(M713,'附件一之1-開班數'!$A$7:$B$66,2,0),IF(COUNT(M713:Q713)=2,VLOOKUP(M713,'附件一之1-開班數'!$A$7:$B$66,2,0)&amp;"、"&amp;VLOOKUP(N713,'附件一之1-開班數'!$A$7:$B$66,2,0),IF(COUNT(M713:Q713)=3,VLOOKUP(M713,'附件一之1-開班數'!$A$7:$B$66,2,0)&amp;"、"&amp;VLOOKUP(N713,'附件一之1-開班數'!$A$7:$B$66,2,0)&amp;"、"&amp;VLOOKUP(O713,'附件一之1-開班數'!$A$7:$B$66,2,0),IF(COUNT(M713:Q713)=4,VLOOKUP(M713,'附件一之1-開班數'!$A$7:$B$66,2,0)&amp;"、"&amp;VLOOKUP(N713,'附件一之1-開班數'!$A$7:$B$66,2,0)&amp;"、"&amp;VLOOKUP(O713,'附件一之1-開班數'!$A$7:$B$66,2,0)&amp;"、"&amp;VLOOKUP(P713,'附件一之1-開班數'!$A$7:$B$66,2,0),IF(COUNT(M713:Q713)=5,VLOOKUP(M713,'附件一之1-開班數'!$A$7:$B$66,2,0)&amp;"、"&amp;VLOOKUP(N713,'附件一之1-開班數'!$A$7:$B$66,2,0)&amp;"、"&amp;VLOOKUP(O713,'附件一之1-開班數'!$A$7:$B$66,2,0)&amp;"、"&amp;VLOOKUP(P713,'附件一之1-開班數'!$A$7:$B$66,2,0)&amp;"、"&amp;VLOOKUP(Q713,'附件一之1-開班數'!$A$7:$B$66,2,0),IF(D713="","","學生無班級"))))))),"有班級不存在,或跳格輸入")</f>
        <v/>
      </c>
      <c r="S713" s="10">
        <f t="shared" si="79"/>
        <v>1</v>
      </c>
      <c r="T713" s="10">
        <f t="shared" si="80"/>
        <v>1</v>
      </c>
      <c r="U713" s="10">
        <f t="shared" si="81"/>
        <v>1</v>
      </c>
      <c r="V713" s="10">
        <f t="shared" si="82"/>
        <v>1</v>
      </c>
      <c r="W713" s="10">
        <f t="shared" si="83"/>
        <v>3</v>
      </c>
      <c r="X713" s="10">
        <f t="shared" si="84"/>
        <v>3</v>
      </c>
      <c r="Y713" s="10">
        <f>IF(M713="",0,IF(K713=1,VLOOKUP(M713,'附件一之1-開班數'!$A$7:$V$66,7,FALSE),0))</f>
        <v>0</v>
      </c>
      <c r="Z713" s="10">
        <f>IF(N713="",0,IF(K713=1,VLOOKUP(N713,'附件一之1-開班數'!$A$7:$V$66,7,FALSE),0))</f>
        <v>0</v>
      </c>
      <c r="AA713" s="10">
        <f>IF(O713="",0,IF(K713=1,VLOOKUP(O713,'附件一之1-開班數'!$A$7:$V$66,7,FALSE),0))</f>
        <v>0</v>
      </c>
      <c r="AB713" s="10">
        <f>IF(P713="",0,IF(K713=1,VLOOKUP(P713,'附件一之1-開班數'!$A$7:$V$66,7,FALSE),0))</f>
        <v>0</v>
      </c>
      <c r="AC713" s="10">
        <f>IF(Q713="",0,IF(K713=1,VLOOKUP(Q713,'附件一之1-開班數'!$A$7:$V$66,7,FALSE),0))</f>
        <v>0</v>
      </c>
    </row>
    <row r="714" spans="1:29" x14ac:dyDescent="0.3">
      <c r="A714" s="128" t="str">
        <f t="shared" si="78"/>
        <v/>
      </c>
      <c r="B714" s="14"/>
      <c r="C714" s="14"/>
      <c r="D714" s="14"/>
      <c r="E714" s="14"/>
      <c r="F714" s="166"/>
      <c r="G714" s="173"/>
      <c r="H714" s="14"/>
      <c r="I714" s="14"/>
      <c r="J714" s="14"/>
      <c r="K714" s="166"/>
      <c r="L714" s="175"/>
      <c r="M714" s="171"/>
      <c r="N714" s="92"/>
      <c r="O714" s="92"/>
      <c r="P714" s="92"/>
      <c r="Q714" s="172"/>
      <c r="R714" s="176" t="str">
        <f>IFERROR(IF(COUNTIF(M714:Q714,M714)+COUNTIF(M714:Q714,N714)+COUNTIF(M714:Q714,O714)+COUNTIF(M714:Q714,P714)+COUNTIF(M714:Q714,Q714)-COUNT(M714:Q714)&lt;&gt;0,"學生班級重複",IF(COUNT(M714:Q714)=1,VLOOKUP(M714,'附件一之1-開班數'!$A$7:$B$66,2,0),IF(COUNT(M714:Q714)=2,VLOOKUP(M714,'附件一之1-開班數'!$A$7:$B$66,2,0)&amp;"、"&amp;VLOOKUP(N714,'附件一之1-開班數'!$A$7:$B$66,2,0),IF(COUNT(M714:Q714)=3,VLOOKUP(M714,'附件一之1-開班數'!$A$7:$B$66,2,0)&amp;"、"&amp;VLOOKUP(N714,'附件一之1-開班數'!$A$7:$B$66,2,0)&amp;"、"&amp;VLOOKUP(O714,'附件一之1-開班數'!$A$7:$B$66,2,0),IF(COUNT(M714:Q714)=4,VLOOKUP(M714,'附件一之1-開班數'!$A$7:$B$66,2,0)&amp;"、"&amp;VLOOKUP(N714,'附件一之1-開班數'!$A$7:$B$66,2,0)&amp;"、"&amp;VLOOKUP(O714,'附件一之1-開班數'!$A$7:$B$66,2,0)&amp;"、"&amp;VLOOKUP(P714,'附件一之1-開班數'!$A$7:$B$66,2,0),IF(COUNT(M714:Q714)=5,VLOOKUP(M714,'附件一之1-開班數'!$A$7:$B$66,2,0)&amp;"、"&amp;VLOOKUP(N714,'附件一之1-開班數'!$A$7:$B$66,2,0)&amp;"、"&amp;VLOOKUP(O714,'附件一之1-開班數'!$A$7:$B$66,2,0)&amp;"、"&amp;VLOOKUP(P714,'附件一之1-開班數'!$A$7:$B$66,2,0)&amp;"、"&amp;VLOOKUP(Q714,'附件一之1-開班數'!$A$7:$B$66,2,0),IF(D714="","","學生無班級"))))))),"有班級不存在,或跳格輸入")</f>
        <v/>
      </c>
      <c r="S714" s="10">
        <f t="shared" si="79"/>
        <v>1</v>
      </c>
      <c r="T714" s="10">
        <f t="shared" si="80"/>
        <v>1</v>
      </c>
      <c r="U714" s="10">
        <f t="shared" si="81"/>
        <v>1</v>
      </c>
      <c r="V714" s="10">
        <f t="shared" si="82"/>
        <v>1</v>
      </c>
      <c r="W714" s="10">
        <f t="shared" si="83"/>
        <v>3</v>
      </c>
      <c r="X714" s="10">
        <f t="shared" si="84"/>
        <v>3</v>
      </c>
      <c r="Y714" s="10">
        <f>IF(M714="",0,IF(K714=1,VLOOKUP(M714,'附件一之1-開班數'!$A$7:$V$66,7,FALSE),0))</f>
        <v>0</v>
      </c>
      <c r="Z714" s="10">
        <f>IF(N714="",0,IF(K714=1,VLOOKUP(N714,'附件一之1-開班數'!$A$7:$V$66,7,FALSE),0))</f>
        <v>0</v>
      </c>
      <c r="AA714" s="10">
        <f>IF(O714="",0,IF(K714=1,VLOOKUP(O714,'附件一之1-開班數'!$A$7:$V$66,7,FALSE),0))</f>
        <v>0</v>
      </c>
      <c r="AB714" s="10">
        <f>IF(P714="",0,IF(K714=1,VLOOKUP(P714,'附件一之1-開班數'!$A$7:$V$66,7,FALSE),0))</f>
        <v>0</v>
      </c>
      <c r="AC714" s="10">
        <f>IF(Q714="",0,IF(K714=1,VLOOKUP(Q714,'附件一之1-開班數'!$A$7:$V$66,7,FALSE),0))</f>
        <v>0</v>
      </c>
    </row>
    <row r="715" spans="1:29" x14ac:dyDescent="0.3">
      <c r="A715" s="128" t="str">
        <f t="shared" si="78"/>
        <v/>
      </c>
      <c r="B715" s="14"/>
      <c r="C715" s="14"/>
      <c r="D715" s="14"/>
      <c r="E715" s="14"/>
      <c r="F715" s="166"/>
      <c r="G715" s="173"/>
      <c r="H715" s="14"/>
      <c r="I715" s="14"/>
      <c r="J715" s="14"/>
      <c r="K715" s="166"/>
      <c r="L715" s="175"/>
      <c r="M715" s="171"/>
      <c r="N715" s="92"/>
      <c r="O715" s="92"/>
      <c r="P715" s="92"/>
      <c r="Q715" s="172"/>
      <c r="R715" s="176" t="str">
        <f>IFERROR(IF(COUNTIF(M715:Q715,M715)+COUNTIF(M715:Q715,N715)+COUNTIF(M715:Q715,O715)+COUNTIF(M715:Q715,P715)+COUNTIF(M715:Q715,Q715)-COUNT(M715:Q715)&lt;&gt;0,"學生班級重複",IF(COUNT(M715:Q715)=1,VLOOKUP(M715,'附件一之1-開班數'!$A$7:$B$66,2,0),IF(COUNT(M715:Q715)=2,VLOOKUP(M715,'附件一之1-開班數'!$A$7:$B$66,2,0)&amp;"、"&amp;VLOOKUP(N715,'附件一之1-開班數'!$A$7:$B$66,2,0),IF(COUNT(M715:Q715)=3,VLOOKUP(M715,'附件一之1-開班數'!$A$7:$B$66,2,0)&amp;"、"&amp;VLOOKUP(N715,'附件一之1-開班數'!$A$7:$B$66,2,0)&amp;"、"&amp;VLOOKUP(O715,'附件一之1-開班數'!$A$7:$B$66,2,0),IF(COUNT(M715:Q715)=4,VLOOKUP(M715,'附件一之1-開班數'!$A$7:$B$66,2,0)&amp;"、"&amp;VLOOKUP(N715,'附件一之1-開班數'!$A$7:$B$66,2,0)&amp;"、"&amp;VLOOKUP(O715,'附件一之1-開班數'!$A$7:$B$66,2,0)&amp;"、"&amp;VLOOKUP(P715,'附件一之1-開班數'!$A$7:$B$66,2,0),IF(COUNT(M715:Q715)=5,VLOOKUP(M715,'附件一之1-開班數'!$A$7:$B$66,2,0)&amp;"、"&amp;VLOOKUP(N715,'附件一之1-開班數'!$A$7:$B$66,2,0)&amp;"、"&amp;VLOOKUP(O715,'附件一之1-開班數'!$A$7:$B$66,2,0)&amp;"、"&amp;VLOOKUP(P715,'附件一之1-開班數'!$A$7:$B$66,2,0)&amp;"、"&amp;VLOOKUP(Q715,'附件一之1-開班數'!$A$7:$B$66,2,0),IF(D715="","","學生無班級"))))))),"有班級不存在,或跳格輸入")</f>
        <v/>
      </c>
      <c r="S715" s="10">
        <f t="shared" si="79"/>
        <v>1</v>
      </c>
      <c r="T715" s="10">
        <f t="shared" si="80"/>
        <v>1</v>
      </c>
      <c r="U715" s="10">
        <f t="shared" si="81"/>
        <v>1</v>
      </c>
      <c r="V715" s="10">
        <f t="shared" si="82"/>
        <v>1</v>
      </c>
      <c r="W715" s="10">
        <f t="shared" si="83"/>
        <v>3</v>
      </c>
      <c r="X715" s="10">
        <f t="shared" si="84"/>
        <v>3</v>
      </c>
      <c r="Y715" s="10">
        <f>IF(M715="",0,IF(K715=1,VLOOKUP(M715,'附件一之1-開班數'!$A$7:$V$66,7,FALSE),0))</f>
        <v>0</v>
      </c>
      <c r="Z715" s="10">
        <f>IF(N715="",0,IF(K715=1,VLOOKUP(N715,'附件一之1-開班數'!$A$7:$V$66,7,FALSE),0))</f>
        <v>0</v>
      </c>
      <c r="AA715" s="10">
        <f>IF(O715="",0,IF(K715=1,VLOOKUP(O715,'附件一之1-開班數'!$A$7:$V$66,7,FALSE),0))</f>
        <v>0</v>
      </c>
      <c r="AB715" s="10">
        <f>IF(P715="",0,IF(K715=1,VLOOKUP(P715,'附件一之1-開班數'!$A$7:$V$66,7,FALSE),0))</f>
        <v>0</v>
      </c>
      <c r="AC715" s="10">
        <f>IF(Q715="",0,IF(K715=1,VLOOKUP(Q715,'附件一之1-開班數'!$A$7:$V$66,7,FALSE),0))</f>
        <v>0</v>
      </c>
    </row>
    <row r="716" spans="1:29" x14ac:dyDescent="0.3">
      <c r="A716" s="128" t="str">
        <f t="shared" si="78"/>
        <v/>
      </c>
      <c r="B716" s="14"/>
      <c r="C716" s="14"/>
      <c r="D716" s="14"/>
      <c r="E716" s="14"/>
      <c r="F716" s="166"/>
      <c r="G716" s="173"/>
      <c r="H716" s="14"/>
      <c r="I716" s="14"/>
      <c r="J716" s="14"/>
      <c r="K716" s="166"/>
      <c r="L716" s="175"/>
      <c r="M716" s="171"/>
      <c r="N716" s="92"/>
      <c r="O716" s="92"/>
      <c r="P716" s="92"/>
      <c r="Q716" s="172"/>
      <c r="R716" s="176" t="str">
        <f>IFERROR(IF(COUNTIF(M716:Q716,M716)+COUNTIF(M716:Q716,N716)+COUNTIF(M716:Q716,O716)+COUNTIF(M716:Q716,P716)+COUNTIF(M716:Q716,Q716)-COUNT(M716:Q716)&lt;&gt;0,"學生班級重複",IF(COUNT(M716:Q716)=1,VLOOKUP(M716,'附件一之1-開班數'!$A$7:$B$66,2,0),IF(COUNT(M716:Q716)=2,VLOOKUP(M716,'附件一之1-開班數'!$A$7:$B$66,2,0)&amp;"、"&amp;VLOOKUP(N716,'附件一之1-開班數'!$A$7:$B$66,2,0),IF(COUNT(M716:Q716)=3,VLOOKUP(M716,'附件一之1-開班數'!$A$7:$B$66,2,0)&amp;"、"&amp;VLOOKUP(N716,'附件一之1-開班數'!$A$7:$B$66,2,0)&amp;"、"&amp;VLOOKUP(O716,'附件一之1-開班數'!$A$7:$B$66,2,0),IF(COUNT(M716:Q716)=4,VLOOKUP(M716,'附件一之1-開班數'!$A$7:$B$66,2,0)&amp;"、"&amp;VLOOKUP(N716,'附件一之1-開班數'!$A$7:$B$66,2,0)&amp;"、"&amp;VLOOKUP(O716,'附件一之1-開班數'!$A$7:$B$66,2,0)&amp;"、"&amp;VLOOKUP(P716,'附件一之1-開班數'!$A$7:$B$66,2,0),IF(COUNT(M716:Q716)=5,VLOOKUP(M716,'附件一之1-開班數'!$A$7:$B$66,2,0)&amp;"、"&amp;VLOOKUP(N716,'附件一之1-開班數'!$A$7:$B$66,2,0)&amp;"、"&amp;VLOOKUP(O716,'附件一之1-開班數'!$A$7:$B$66,2,0)&amp;"、"&amp;VLOOKUP(P716,'附件一之1-開班數'!$A$7:$B$66,2,0)&amp;"、"&amp;VLOOKUP(Q716,'附件一之1-開班數'!$A$7:$B$66,2,0),IF(D716="","","學生無班級"))))))),"有班級不存在,或跳格輸入")</f>
        <v/>
      </c>
      <c r="S716" s="10">
        <f t="shared" si="79"/>
        <v>1</v>
      </c>
      <c r="T716" s="10">
        <f t="shared" si="80"/>
        <v>1</v>
      </c>
      <c r="U716" s="10">
        <f t="shared" si="81"/>
        <v>1</v>
      </c>
      <c r="V716" s="10">
        <f t="shared" si="82"/>
        <v>1</v>
      </c>
      <c r="W716" s="10">
        <f t="shared" si="83"/>
        <v>3</v>
      </c>
      <c r="X716" s="10">
        <f t="shared" si="84"/>
        <v>3</v>
      </c>
      <c r="Y716" s="10">
        <f>IF(M716="",0,IF(K716=1,VLOOKUP(M716,'附件一之1-開班數'!$A$7:$V$66,7,FALSE),0))</f>
        <v>0</v>
      </c>
      <c r="Z716" s="10">
        <f>IF(N716="",0,IF(K716=1,VLOOKUP(N716,'附件一之1-開班數'!$A$7:$V$66,7,FALSE),0))</f>
        <v>0</v>
      </c>
      <c r="AA716" s="10">
        <f>IF(O716="",0,IF(K716=1,VLOOKUP(O716,'附件一之1-開班數'!$A$7:$V$66,7,FALSE),0))</f>
        <v>0</v>
      </c>
      <c r="AB716" s="10">
        <f>IF(P716="",0,IF(K716=1,VLOOKUP(P716,'附件一之1-開班數'!$A$7:$V$66,7,FALSE),0))</f>
        <v>0</v>
      </c>
      <c r="AC716" s="10">
        <f>IF(Q716="",0,IF(K716=1,VLOOKUP(Q716,'附件一之1-開班數'!$A$7:$V$66,7,FALSE),0))</f>
        <v>0</v>
      </c>
    </row>
    <row r="717" spans="1:29" x14ac:dyDescent="0.3">
      <c r="A717" s="128" t="str">
        <f t="shared" si="78"/>
        <v/>
      </c>
      <c r="B717" s="14"/>
      <c r="C717" s="14"/>
      <c r="D717" s="14"/>
      <c r="E717" s="14"/>
      <c r="F717" s="166"/>
      <c r="G717" s="173"/>
      <c r="H717" s="14"/>
      <c r="I717" s="14"/>
      <c r="J717" s="14"/>
      <c r="K717" s="166"/>
      <c r="L717" s="175"/>
      <c r="M717" s="171"/>
      <c r="N717" s="92"/>
      <c r="O717" s="92"/>
      <c r="P717" s="92"/>
      <c r="Q717" s="172"/>
      <c r="R717" s="176" t="str">
        <f>IFERROR(IF(COUNTIF(M717:Q717,M717)+COUNTIF(M717:Q717,N717)+COUNTIF(M717:Q717,O717)+COUNTIF(M717:Q717,P717)+COUNTIF(M717:Q717,Q717)-COUNT(M717:Q717)&lt;&gt;0,"學生班級重複",IF(COUNT(M717:Q717)=1,VLOOKUP(M717,'附件一之1-開班數'!$A$7:$B$66,2,0),IF(COUNT(M717:Q717)=2,VLOOKUP(M717,'附件一之1-開班數'!$A$7:$B$66,2,0)&amp;"、"&amp;VLOOKUP(N717,'附件一之1-開班數'!$A$7:$B$66,2,0),IF(COUNT(M717:Q717)=3,VLOOKUP(M717,'附件一之1-開班數'!$A$7:$B$66,2,0)&amp;"、"&amp;VLOOKUP(N717,'附件一之1-開班數'!$A$7:$B$66,2,0)&amp;"、"&amp;VLOOKUP(O717,'附件一之1-開班數'!$A$7:$B$66,2,0),IF(COUNT(M717:Q717)=4,VLOOKUP(M717,'附件一之1-開班數'!$A$7:$B$66,2,0)&amp;"、"&amp;VLOOKUP(N717,'附件一之1-開班數'!$A$7:$B$66,2,0)&amp;"、"&amp;VLOOKUP(O717,'附件一之1-開班數'!$A$7:$B$66,2,0)&amp;"、"&amp;VLOOKUP(P717,'附件一之1-開班數'!$A$7:$B$66,2,0),IF(COUNT(M717:Q717)=5,VLOOKUP(M717,'附件一之1-開班數'!$A$7:$B$66,2,0)&amp;"、"&amp;VLOOKUP(N717,'附件一之1-開班數'!$A$7:$B$66,2,0)&amp;"、"&amp;VLOOKUP(O717,'附件一之1-開班數'!$A$7:$B$66,2,0)&amp;"、"&amp;VLOOKUP(P717,'附件一之1-開班數'!$A$7:$B$66,2,0)&amp;"、"&amp;VLOOKUP(Q717,'附件一之1-開班數'!$A$7:$B$66,2,0),IF(D717="","","學生無班級"))))))),"有班級不存在,或跳格輸入")</f>
        <v/>
      </c>
      <c r="S717" s="10">
        <f t="shared" si="79"/>
        <v>1</v>
      </c>
      <c r="T717" s="10">
        <f t="shared" si="80"/>
        <v>1</v>
      </c>
      <c r="U717" s="10">
        <f t="shared" si="81"/>
        <v>1</v>
      </c>
      <c r="V717" s="10">
        <f t="shared" si="82"/>
        <v>1</v>
      </c>
      <c r="W717" s="10">
        <f t="shared" si="83"/>
        <v>3</v>
      </c>
      <c r="X717" s="10">
        <f t="shared" si="84"/>
        <v>3</v>
      </c>
      <c r="Y717" s="10">
        <f>IF(M717="",0,IF(K717=1,VLOOKUP(M717,'附件一之1-開班數'!$A$7:$V$66,7,FALSE),0))</f>
        <v>0</v>
      </c>
      <c r="Z717" s="10">
        <f>IF(N717="",0,IF(K717=1,VLOOKUP(N717,'附件一之1-開班數'!$A$7:$V$66,7,FALSE),0))</f>
        <v>0</v>
      </c>
      <c r="AA717" s="10">
        <f>IF(O717="",0,IF(K717=1,VLOOKUP(O717,'附件一之1-開班數'!$A$7:$V$66,7,FALSE),0))</f>
        <v>0</v>
      </c>
      <c r="AB717" s="10">
        <f>IF(P717="",0,IF(K717=1,VLOOKUP(P717,'附件一之1-開班數'!$A$7:$V$66,7,FALSE),0))</f>
        <v>0</v>
      </c>
      <c r="AC717" s="10">
        <f>IF(Q717="",0,IF(K717=1,VLOOKUP(Q717,'附件一之1-開班數'!$A$7:$V$66,7,FALSE),0))</f>
        <v>0</v>
      </c>
    </row>
    <row r="718" spans="1:29" x14ac:dyDescent="0.3">
      <c r="A718" s="128" t="str">
        <f t="shared" si="78"/>
        <v/>
      </c>
      <c r="B718" s="14"/>
      <c r="C718" s="14"/>
      <c r="D718" s="14"/>
      <c r="E718" s="14"/>
      <c r="F718" s="166"/>
      <c r="G718" s="173"/>
      <c r="H718" s="14"/>
      <c r="I718" s="14"/>
      <c r="J718" s="14"/>
      <c r="K718" s="166"/>
      <c r="L718" s="175"/>
      <c r="M718" s="171"/>
      <c r="N718" s="92"/>
      <c r="O718" s="92"/>
      <c r="P718" s="92"/>
      <c r="Q718" s="172"/>
      <c r="R718" s="176" t="str">
        <f>IFERROR(IF(COUNTIF(M718:Q718,M718)+COUNTIF(M718:Q718,N718)+COUNTIF(M718:Q718,O718)+COUNTIF(M718:Q718,P718)+COUNTIF(M718:Q718,Q718)-COUNT(M718:Q718)&lt;&gt;0,"學生班級重複",IF(COUNT(M718:Q718)=1,VLOOKUP(M718,'附件一之1-開班數'!$A$7:$B$66,2,0),IF(COUNT(M718:Q718)=2,VLOOKUP(M718,'附件一之1-開班數'!$A$7:$B$66,2,0)&amp;"、"&amp;VLOOKUP(N718,'附件一之1-開班數'!$A$7:$B$66,2,0),IF(COUNT(M718:Q718)=3,VLOOKUP(M718,'附件一之1-開班數'!$A$7:$B$66,2,0)&amp;"、"&amp;VLOOKUP(N718,'附件一之1-開班數'!$A$7:$B$66,2,0)&amp;"、"&amp;VLOOKUP(O718,'附件一之1-開班數'!$A$7:$B$66,2,0),IF(COUNT(M718:Q718)=4,VLOOKUP(M718,'附件一之1-開班數'!$A$7:$B$66,2,0)&amp;"、"&amp;VLOOKUP(N718,'附件一之1-開班數'!$A$7:$B$66,2,0)&amp;"、"&amp;VLOOKUP(O718,'附件一之1-開班數'!$A$7:$B$66,2,0)&amp;"、"&amp;VLOOKUP(P718,'附件一之1-開班數'!$A$7:$B$66,2,0),IF(COUNT(M718:Q718)=5,VLOOKUP(M718,'附件一之1-開班數'!$A$7:$B$66,2,0)&amp;"、"&amp;VLOOKUP(N718,'附件一之1-開班數'!$A$7:$B$66,2,0)&amp;"、"&amp;VLOOKUP(O718,'附件一之1-開班數'!$A$7:$B$66,2,0)&amp;"、"&amp;VLOOKUP(P718,'附件一之1-開班數'!$A$7:$B$66,2,0)&amp;"、"&amp;VLOOKUP(Q718,'附件一之1-開班數'!$A$7:$B$66,2,0),IF(D718="","","學生無班級"))))))),"有班級不存在,或跳格輸入")</f>
        <v/>
      </c>
      <c r="S718" s="10">
        <f t="shared" si="79"/>
        <v>1</v>
      </c>
      <c r="T718" s="10">
        <f t="shared" si="80"/>
        <v>1</v>
      </c>
      <c r="U718" s="10">
        <f t="shared" si="81"/>
        <v>1</v>
      </c>
      <c r="V718" s="10">
        <f t="shared" si="82"/>
        <v>1</v>
      </c>
      <c r="W718" s="10">
        <f t="shared" si="83"/>
        <v>3</v>
      </c>
      <c r="X718" s="10">
        <f t="shared" si="84"/>
        <v>3</v>
      </c>
      <c r="Y718" s="10">
        <f>IF(M718="",0,IF(K718=1,VLOOKUP(M718,'附件一之1-開班數'!$A$7:$V$66,7,FALSE),0))</f>
        <v>0</v>
      </c>
      <c r="Z718" s="10">
        <f>IF(N718="",0,IF(K718=1,VLOOKUP(N718,'附件一之1-開班數'!$A$7:$V$66,7,FALSE),0))</f>
        <v>0</v>
      </c>
      <c r="AA718" s="10">
        <f>IF(O718="",0,IF(K718=1,VLOOKUP(O718,'附件一之1-開班數'!$A$7:$V$66,7,FALSE),0))</f>
        <v>0</v>
      </c>
      <c r="AB718" s="10">
        <f>IF(P718="",0,IF(K718=1,VLOOKUP(P718,'附件一之1-開班數'!$A$7:$V$66,7,FALSE),0))</f>
        <v>0</v>
      </c>
      <c r="AC718" s="10">
        <f>IF(Q718="",0,IF(K718=1,VLOOKUP(Q718,'附件一之1-開班數'!$A$7:$V$66,7,FALSE),0))</f>
        <v>0</v>
      </c>
    </row>
    <row r="719" spans="1:29" x14ac:dyDescent="0.3">
      <c r="A719" s="128" t="str">
        <f t="shared" si="78"/>
        <v/>
      </c>
      <c r="B719" s="14"/>
      <c r="C719" s="14"/>
      <c r="D719" s="14"/>
      <c r="E719" s="14"/>
      <c r="F719" s="166"/>
      <c r="G719" s="173"/>
      <c r="H719" s="14"/>
      <c r="I719" s="14"/>
      <c r="J719" s="14"/>
      <c r="K719" s="166"/>
      <c r="L719" s="175"/>
      <c r="M719" s="171"/>
      <c r="N719" s="92"/>
      <c r="O719" s="92"/>
      <c r="P719" s="92"/>
      <c r="Q719" s="172"/>
      <c r="R719" s="176" t="str">
        <f>IFERROR(IF(COUNTIF(M719:Q719,M719)+COUNTIF(M719:Q719,N719)+COUNTIF(M719:Q719,O719)+COUNTIF(M719:Q719,P719)+COUNTIF(M719:Q719,Q719)-COUNT(M719:Q719)&lt;&gt;0,"學生班級重複",IF(COUNT(M719:Q719)=1,VLOOKUP(M719,'附件一之1-開班數'!$A$7:$B$66,2,0),IF(COUNT(M719:Q719)=2,VLOOKUP(M719,'附件一之1-開班數'!$A$7:$B$66,2,0)&amp;"、"&amp;VLOOKUP(N719,'附件一之1-開班數'!$A$7:$B$66,2,0),IF(COUNT(M719:Q719)=3,VLOOKUP(M719,'附件一之1-開班數'!$A$7:$B$66,2,0)&amp;"、"&amp;VLOOKUP(N719,'附件一之1-開班數'!$A$7:$B$66,2,0)&amp;"、"&amp;VLOOKUP(O719,'附件一之1-開班數'!$A$7:$B$66,2,0),IF(COUNT(M719:Q719)=4,VLOOKUP(M719,'附件一之1-開班數'!$A$7:$B$66,2,0)&amp;"、"&amp;VLOOKUP(N719,'附件一之1-開班數'!$A$7:$B$66,2,0)&amp;"、"&amp;VLOOKUP(O719,'附件一之1-開班數'!$A$7:$B$66,2,0)&amp;"、"&amp;VLOOKUP(P719,'附件一之1-開班數'!$A$7:$B$66,2,0),IF(COUNT(M719:Q719)=5,VLOOKUP(M719,'附件一之1-開班數'!$A$7:$B$66,2,0)&amp;"、"&amp;VLOOKUP(N719,'附件一之1-開班數'!$A$7:$B$66,2,0)&amp;"、"&amp;VLOOKUP(O719,'附件一之1-開班數'!$A$7:$B$66,2,0)&amp;"、"&amp;VLOOKUP(P719,'附件一之1-開班數'!$A$7:$B$66,2,0)&amp;"、"&amp;VLOOKUP(Q719,'附件一之1-開班數'!$A$7:$B$66,2,0),IF(D719="","","學生無班級"))))))),"有班級不存在,或跳格輸入")</f>
        <v/>
      </c>
      <c r="S719" s="10">
        <f t="shared" si="79"/>
        <v>1</v>
      </c>
      <c r="T719" s="10">
        <f t="shared" si="80"/>
        <v>1</v>
      </c>
      <c r="U719" s="10">
        <f t="shared" si="81"/>
        <v>1</v>
      </c>
      <c r="V719" s="10">
        <f t="shared" si="82"/>
        <v>1</v>
      </c>
      <c r="W719" s="10">
        <f t="shared" si="83"/>
        <v>3</v>
      </c>
      <c r="X719" s="10">
        <f t="shared" si="84"/>
        <v>3</v>
      </c>
      <c r="Y719" s="10">
        <f>IF(M719="",0,IF(K719=1,VLOOKUP(M719,'附件一之1-開班數'!$A$7:$V$66,7,FALSE),0))</f>
        <v>0</v>
      </c>
      <c r="Z719" s="10">
        <f>IF(N719="",0,IF(K719=1,VLOOKUP(N719,'附件一之1-開班數'!$A$7:$V$66,7,FALSE),0))</f>
        <v>0</v>
      </c>
      <c r="AA719" s="10">
        <f>IF(O719="",0,IF(K719=1,VLOOKUP(O719,'附件一之1-開班數'!$A$7:$V$66,7,FALSE),0))</f>
        <v>0</v>
      </c>
      <c r="AB719" s="10">
        <f>IF(P719="",0,IF(K719=1,VLOOKUP(P719,'附件一之1-開班數'!$A$7:$V$66,7,FALSE),0))</f>
        <v>0</v>
      </c>
      <c r="AC719" s="10">
        <f>IF(Q719="",0,IF(K719=1,VLOOKUP(Q719,'附件一之1-開班數'!$A$7:$V$66,7,FALSE),0))</f>
        <v>0</v>
      </c>
    </row>
    <row r="720" spans="1:29" x14ac:dyDescent="0.3">
      <c r="A720" s="128" t="str">
        <f t="shared" si="78"/>
        <v/>
      </c>
      <c r="B720" s="14"/>
      <c r="C720" s="14"/>
      <c r="D720" s="14"/>
      <c r="E720" s="14"/>
      <c r="F720" s="166"/>
      <c r="G720" s="173"/>
      <c r="H720" s="14"/>
      <c r="I720" s="14"/>
      <c r="J720" s="14"/>
      <c r="K720" s="166"/>
      <c r="L720" s="175"/>
      <c r="M720" s="171"/>
      <c r="N720" s="92"/>
      <c r="O720" s="92"/>
      <c r="P720" s="92"/>
      <c r="Q720" s="172"/>
      <c r="R720" s="176" t="str">
        <f>IFERROR(IF(COUNTIF(M720:Q720,M720)+COUNTIF(M720:Q720,N720)+COUNTIF(M720:Q720,O720)+COUNTIF(M720:Q720,P720)+COUNTIF(M720:Q720,Q720)-COUNT(M720:Q720)&lt;&gt;0,"學生班級重複",IF(COUNT(M720:Q720)=1,VLOOKUP(M720,'附件一之1-開班數'!$A$7:$B$66,2,0),IF(COUNT(M720:Q720)=2,VLOOKUP(M720,'附件一之1-開班數'!$A$7:$B$66,2,0)&amp;"、"&amp;VLOOKUP(N720,'附件一之1-開班數'!$A$7:$B$66,2,0),IF(COUNT(M720:Q720)=3,VLOOKUP(M720,'附件一之1-開班數'!$A$7:$B$66,2,0)&amp;"、"&amp;VLOOKUP(N720,'附件一之1-開班數'!$A$7:$B$66,2,0)&amp;"、"&amp;VLOOKUP(O720,'附件一之1-開班數'!$A$7:$B$66,2,0),IF(COUNT(M720:Q720)=4,VLOOKUP(M720,'附件一之1-開班數'!$A$7:$B$66,2,0)&amp;"、"&amp;VLOOKUP(N720,'附件一之1-開班數'!$A$7:$B$66,2,0)&amp;"、"&amp;VLOOKUP(O720,'附件一之1-開班數'!$A$7:$B$66,2,0)&amp;"、"&amp;VLOOKUP(P720,'附件一之1-開班數'!$A$7:$B$66,2,0),IF(COUNT(M720:Q720)=5,VLOOKUP(M720,'附件一之1-開班數'!$A$7:$B$66,2,0)&amp;"、"&amp;VLOOKUP(N720,'附件一之1-開班數'!$A$7:$B$66,2,0)&amp;"、"&amp;VLOOKUP(O720,'附件一之1-開班數'!$A$7:$B$66,2,0)&amp;"、"&amp;VLOOKUP(P720,'附件一之1-開班數'!$A$7:$B$66,2,0)&amp;"、"&amp;VLOOKUP(Q720,'附件一之1-開班數'!$A$7:$B$66,2,0),IF(D720="","","學生無班級"))))))),"有班級不存在,或跳格輸入")</f>
        <v/>
      </c>
      <c r="S720" s="10">
        <f t="shared" si="79"/>
        <v>1</v>
      </c>
      <c r="T720" s="10">
        <f t="shared" si="80"/>
        <v>1</v>
      </c>
      <c r="U720" s="10">
        <f t="shared" si="81"/>
        <v>1</v>
      </c>
      <c r="V720" s="10">
        <f t="shared" si="82"/>
        <v>1</v>
      </c>
      <c r="W720" s="10">
        <f t="shared" si="83"/>
        <v>3</v>
      </c>
      <c r="X720" s="10">
        <f t="shared" si="84"/>
        <v>3</v>
      </c>
      <c r="Y720" s="10">
        <f>IF(M720="",0,IF(K720=1,VLOOKUP(M720,'附件一之1-開班數'!$A$7:$V$66,7,FALSE),0))</f>
        <v>0</v>
      </c>
      <c r="Z720" s="10">
        <f>IF(N720="",0,IF(K720=1,VLOOKUP(N720,'附件一之1-開班數'!$A$7:$V$66,7,FALSE),0))</f>
        <v>0</v>
      </c>
      <c r="AA720" s="10">
        <f>IF(O720="",0,IF(K720=1,VLOOKUP(O720,'附件一之1-開班數'!$A$7:$V$66,7,FALSE),0))</f>
        <v>0</v>
      </c>
      <c r="AB720" s="10">
        <f>IF(P720="",0,IF(K720=1,VLOOKUP(P720,'附件一之1-開班數'!$A$7:$V$66,7,FALSE),0))</f>
        <v>0</v>
      </c>
      <c r="AC720" s="10">
        <f>IF(Q720="",0,IF(K720=1,VLOOKUP(Q720,'附件一之1-開班數'!$A$7:$V$66,7,FALSE),0))</f>
        <v>0</v>
      </c>
    </row>
    <row r="721" spans="1:29" x14ac:dyDescent="0.3">
      <c r="A721" s="128" t="str">
        <f t="shared" si="78"/>
        <v/>
      </c>
      <c r="B721" s="14"/>
      <c r="C721" s="14"/>
      <c r="D721" s="14"/>
      <c r="E721" s="14"/>
      <c r="F721" s="166"/>
      <c r="G721" s="173"/>
      <c r="H721" s="14"/>
      <c r="I721" s="14"/>
      <c r="J721" s="14"/>
      <c r="K721" s="166"/>
      <c r="L721" s="175"/>
      <c r="M721" s="171"/>
      <c r="N721" s="92"/>
      <c r="O721" s="92"/>
      <c r="P721" s="92"/>
      <c r="Q721" s="172"/>
      <c r="R721" s="176" t="str">
        <f>IFERROR(IF(COUNTIF(M721:Q721,M721)+COUNTIF(M721:Q721,N721)+COUNTIF(M721:Q721,O721)+COUNTIF(M721:Q721,P721)+COUNTIF(M721:Q721,Q721)-COUNT(M721:Q721)&lt;&gt;0,"學生班級重複",IF(COUNT(M721:Q721)=1,VLOOKUP(M721,'附件一之1-開班數'!$A$7:$B$66,2,0),IF(COUNT(M721:Q721)=2,VLOOKUP(M721,'附件一之1-開班數'!$A$7:$B$66,2,0)&amp;"、"&amp;VLOOKUP(N721,'附件一之1-開班數'!$A$7:$B$66,2,0),IF(COUNT(M721:Q721)=3,VLOOKUP(M721,'附件一之1-開班數'!$A$7:$B$66,2,0)&amp;"、"&amp;VLOOKUP(N721,'附件一之1-開班數'!$A$7:$B$66,2,0)&amp;"、"&amp;VLOOKUP(O721,'附件一之1-開班數'!$A$7:$B$66,2,0),IF(COUNT(M721:Q721)=4,VLOOKUP(M721,'附件一之1-開班數'!$A$7:$B$66,2,0)&amp;"、"&amp;VLOOKUP(N721,'附件一之1-開班數'!$A$7:$B$66,2,0)&amp;"、"&amp;VLOOKUP(O721,'附件一之1-開班數'!$A$7:$B$66,2,0)&amp;"、"&amp;VLOOKUP(P721,'附件一之1-開班數'!$A$7:$B$66,2,0),IF(COUNT(M721:Q721)=5,VLOOKUP(M721,'附件一之1-開班數'!$A$7:$B$66,2,0)&amp;"、"&amp;VLOOKUP(N721,'附件一之1-開班數'!$A$7:$B$66,2,0)&amp;"、"&amp;VLOOKUP(O721,'附件一之1-開班數'!$A$7:$B$66,2,0)&amp;"、"&amp;VLOOKUP(P721,'附件一之1-開班數'!$A$7:$B$66,2,0)&amp;"、"&amp;VLOOKUP(Q721,'附件一之1-開班數'!$A$7:$B$66,2,0),IF(D721="","","學生無班級"))))))),"有班級不存在,或跳格輸入")</f>
        <v/>
      </c>
      <c r="S721" s="10">
        <f t="shared" si="79"/>
        <v>1</v>
      </c>
      <c r="T721" s="10">
        <f t="shared" si="80"/>
        <v>1</v>
      </c>
      <c r="U721" s="10">
        <f t="shared" si="81"/>
        <v>1</v>
      </c>
      <c r="V721" s="10">
        <f t="shared" si="82"/>
        <v>1</v>
      </c>
      <c r="W721" s="10">
        <f t="shared" si="83"/>
        <v>3</v>
      </c>
      <c r="X721" s="10">
        <f t="shared" si="84"/>
        <v>3</v>
      </c>
      <c r="Y721" s="10">
        <f>IF(M721="",0,IF(K721=1,VLOOKUP(M721,'附件一之1-開班數'!$A$7:$V$66,7,FALSE),0))</f>
        <v>0</v>
      </c>
      <c r="Z721" s="10">
        <f>IF(N721="",0,IF(K721=1,VLOOKUP(N721,'附件一之1-開班數'!$A$7:$V$66,7,FALSE),0))</f>
        <v>0</v>
      </c>
      <c r="AA721" s="10">
        <f>IF(O721="",0,IF(K721=1,VLOOKUP(O721,'附件一之1-開班數'!$A$7:$V$66,7,FALSE),0))</f>
        <v>0</v>
      </c>
      <c r="AB721" s="10">
        <f>IF(P721="",0,IF(K721=1,VLOOKUP(P721,'附件一之1-開班數'!$A$7:$V$66,7,FALSE),0))</f>
        <v>0</v>
      </c>
      <c r="AC721" s="10">
        <f>IF(Q721="",0,IF(K721=1,VLOOKUP(Q721,'附件一之1-開班數'!$A$7:$V$66,7,FALSE),0))</f>
        <v>0</v>
      </c>
    </row>
    <row r="722" spans="1:29" x14ac:dyDescent="0.3">
      <c r="A722" s="128" t="str">
        <f t="shared" si="78"/>
        <v/>
      </c>
      <c r="B722" s="14"/>
      <c r="C722" s="14"/>
      <c r="D722" s="14"/>
      <c r="E722" s="14"/>
      <c r="F722" s="166"/>
      <c r="G722" s="173"/>
      <c r="H722" s="14"/>
      <c r="I722" s="14"/>
      <c r="J722" s="14"/>
      <c r="K722" s="166"/>
      <c r="L722" s="175"/>
      <c r="M722" s="171"/>
      <c r="N722" s="92"/>
      <c r="O722" s="92"/>
      <c r="P722" s="92"/>
      <c r="Q722" s="172"/>
      <c r="R722" s="176" t="str">
        <f>IFERROR(IF(COUNTIF(M722:Q722,M722)+COUNTIF(M722:Q722,N722)+COUNTIF(M722:Q722,O722)+COUNTIF(M722:Q722,P722)+COUNTIF(M722:Q722,Q722)-COUNT(M722:Q722)&lt;&gt;0,"學生班級重複",IF(COUNT(M722:Q722)=1,VLOOKUP(M722,'附件一之1-開班數'!$A$7:$B$66,2,0),IF(COUNT(M722:Q722)=2,VLOOKUP(M722,'附件一之1-開班數'!$A$7:$B$66,2,0)&amp;"、"&amp;VLOOKUP(N722,'附件一之1-開班數'!$A$7:$B$66,2,0),IF(COUNT(M722:Q722)=3,VLOOKUP(M722,'附件一之1-開班數'!$A$7:$B$66,2,0)&amp;"、"&amp;VLOOKUP(N722,'附件一之1-開班數'!$A$7:$B$66,2,0)&amp;"、"&amp;VLOOKUP(O722,'附件一之1-開班數'!$A$7:$B$66,2,0),IF(COUNT(M722:Q722)=4,VLOOKUP(M722,'附件一之1-開班數'!$A$7:$B$66,2,0)&amp;"、"&amp;VLOOKUP(N722,'附件一之1-開班數'!$A$7:$B$66,2,0)&amp;"、"&amp;VLOOKUP(O722,'附件一之1-開班數'!$A$7:$B$66,2,0)&amp;"、"&amp;VLOOKUP(P722,'附件一之1-開班數'!$A$7:$B$66,2,0),IF(COUNT(M722:Q722)=5,VLOOKUP(M722,'附件一之1-開班數'!$A$7:$B$66,2,0)&amp;"、"&amp;VLOOKUP(N722,'附件一之1-開班數'!$A$7:$B$66,2,0)&amp;"、"&amp;VLOOKUP(O722,'附件一之1-開班數'!$A$7:$B$66,2,0)&amp;"、"&amp;VLOOKUP(P722,'附件一之1-開班數'!$A$7:$B$66,2,0)&amp;"、"&amp;VLOOKUP(Q722,'附件一之1-開班數'!$A$7:$B$66,2,0),IF(D722="","","學生無班級"))))))),"有班級不存在,或跳格輸入")</f>
        <v/>
      </c>
      <c r="S722" s="10">
        <f t="shared" si="79"/>
        <v>1</v>
      </c>
      <c r="T722" s="10">
        <f t="shared" si="80"/>
        <v>1</v>
      </c>
      <c r="U722" s="10">
        <f t="shared" si="81"/>
        <v>1</v>
      </c>
      <c r="V722" s="10">
        <f t="shared" si="82"/>
        <v>1</v>
      </c>
      <c r="W722" s="10">
        <f t="shared" si="83"/>
        <v>3</v>
      </c>
      <c r="X722" s="10">
        <f t="shared" si="84"/>
        <v>3</v>
      </c>
      <c r="Y722" s="10">
        <f>IF(M722="",0,IF(K722=1,VLOOKUP(M722,'附件一之1-開班數'!$A$7:$V$66,7,FALSE),0))</f>
        <v>0</v>
      </c>
      <c r="Z722" s="10">
        <f>IF(N722="",0,IF(K722=1,VLOOKUP(N722,'附件一之1-開班數'!$A$7:$V$66,7,FALSE),0))</f>
        <v>0</v>
      </c>
      <c r="AA722" s="10">
        <f>IF(O722="",0,IF(K722=1,VLOOKUP(O722,'附件一之1-開班數'!$A$7:$V$66,7,FALSE),0))</f>
        <v>0</v>
      </c>
      <c r="AB722" s="10">
        <f>IF(P722="",0,IF(K722=1,VLOOKUP(P722,'附件一之1-開班數'!$A$7:$V$66,7,FALSE),0))</f>
        <v>0</v>
      </c>
      <c r="AC722" s="10">
        <f>IF(Q722="",0,IF(K722=1,VLOOKUP(Q722,'附件一之1-開班數'!$A$7:$V$66,7,FALSE),0))</f>
        <v>0</v>
      </c>
    </row>
    <row r="723" spans="1:29" x14ac:dyDescent="0.3">
      <c r="A723" s="128" t="str">
        <f t="shared" si="78"/>
        <v/>
      </c>
      <c r="B723" s="14"/>
      <c r="C723" s="14"/>
      <c r="D723" s="14"/>
      <c r="E723" s="14"/>
      <c r="F723" s="166"/>
      <c r="G723" s="173"/>
      <c r="H723" s="14"/>
      <c r="I723" s="14"/>
      <c r="J723" s="14"/>
      <c r="K723" s="166"/>
      <c r="L723" s="175"/>
      <c r="M723" s="171"/>
      <c r="N723" s="92"/>
      <c r="O723" s="92"/>
      <c r="P723" s="92"/>
      <c r="Q723" s="172"/>
      <c r="R723" s="176" t="str">
        <f>IFERROR(IF(COUNTIF(M723:Q723,M723)+COUNTIF(M723:Q723,N723)+COUNTIF(M723:Q723,O723)+COUNTIF(M723:Q723,P723)+COUNTIF(M723:Q723,Q723)-COUNT(M723:Q723)&lt;&gt;0,"學生班級重複",IF(COUNT(M723:Q723)=1,VLOOKUP(M723,'附件一之1-開班數'!$A$7:$B$66,2,0),IF(COUNT(M723:Q723)=2,VLOOKUP(M723,'附件一之1-開班數'!$A$7:$B$66,2,0)&amp;"、"&amp;VLOOKUP(N723,'附件一之1-開班數'!$A$7:$B$66,2,0),IF(COUNT(M723:Q723)=3,VLOOKUP(M723,'附件一之1-開班數'!$A$7:$B$66,2,0)&amp;"、"&amp;VLOOKUP(N723,'附件一之1-開班數'!$A$7:$B$66,2,0)&amp;"、"&amp;VLOOKUP(O723,'附件一之1-開班數'!$A$7:$B$66,2,0),IF(COUNT(M723:Q723)=4,VLOOKUP(M723,'附件一之1-開班數'!$A$7:$B$66,2,0)&amp;"、"&amp;VLOOKUP(N723,'附件一之1-開班數'!$A$7:$B$66,2,0)&amp;"、"&amp;VLOOKUP(O723,'附件一之1-開班數'!$A$7:$B$66,2,0)&amp;"、"&amp;VLOOKUP(P723,'附件一之1-開班數'!$A$7:$B$66,2,0),IF(COUNT(M723:Q723)=5,VLOOKUP(M723,'附件一之1-開班數'!$A$7:$B$66,2,0)&amp;"、"&amp;VLOOKUP(N723,'附件一之1-開班數'!$A$7:$B$66,2,0)&amp;"、"&amp;VLOOKUP(O723,'附件一之1-開班數'!$A$7:$B$66,2,0)&amp;"、"&amp;VLOOKUP(P723,'附件一之1-開班數'!$A$7:$B$66,2,0)&amp;"、"&amp;VLOOKUP(Q723,'附件一之1-開班數'!$A$7:$B$66,2,0),IF(D723="","","學生無班級"))))))),"有班級不存在,或跳格輸入")</f>
        <v/>
      </c>
      <c r="S723" s="10">
        <f t="shared" si="79"/>
        <v>1</v>
      </c>
      <c r="T723" s="10">
        <f t="shared" si="80"/>
        <v>1</v>
      </c>
      <c r="U723" s="10">
        <f t="shared" si="81"/>
        <v>1</v>
      </c>
      <c r="V723" s="10">
        <f t="shared" si="82"/>
        <v>1</v>
      </c>
      <c r="W723" s="10">
        <f t="shared" si="83"/>
        <v>3</v>
      </c>
      <c r="X723" s="10">
        <f t="shared" si="84"/>
        <v>3</v>
      </c>
      <c r="Y723" s="10">
        <f>IF(M723="",0,IF(K723=1,VLOOKUP(M723,'附件一之1-開班數'!$A$7:$V$66,7,FALSE),0))</f>
        <v>0</v>
      </c>
      <c r="Z723" s="10">
        <f>IF(N723="",0,IF(K723=1,VLOOKUP(N723,'附件一之1-開班數'!$A$7:$V$66,7,FALSE),0))</f>
        <v>0</v>
      </c>
      <c r="AA723" s="10">
        <f>IF(O723="",0,IF(K723=1,VLOOKUP(O723,'附件一之1-開班數'!$A$7:$V$66,7,FALSE),0))</f>
        <v>0</v>
      </c>
      <c r="AB723" s="10">
        <f>IF(P723="",0,IF(K723=1,VLOOKUP(P723,'附件一之1-開班數'!$A$7:$V$66,7,FALSE),0))</f>
        <v>0</v>
      </c>
      <c r="AC723" s="10">
        <f>IF(Q723="",0,IF(K723=1,VLOOKUP(Q723,'附件一之1-開班數'!$A$7:$V$66,7,FALSE),0))</f>
        <v>0</v>
      </c>
    </row>
    <row r="724" spans="1:29" x14ac:dyDescent="0.3">
      <c r="A724" s="128" t="str">
        <f t="shared" si="78"/>
        <v/>
      </c>
      <c r="B724" s="14"/>
      <c r="C724" s="14"/>
      <c r="D724" s="14"/>
      <c r="E724" s="14"/>
      <c r="F724" s="166"/>
      <c r="G724" s="173"/>
      <c r="H724" s="14"/>
      <c r="I724" s="14"/>
      <c r="J724" s="14"/>
      <c r="K724" s="166"/>
      <c r="L724" s="175"/>
      <c r="M724" s="171"/>
      <c r="N724" s="92"/>
      <c r="O724" s="92"/>
      <c r="P724" s="92"/>
      <c r="Q724" s="172"/>
      <c r="R724" s="176" t="str">
        <f>IFERROR(IF(COUNTIF(M724:Q724,M724)+COUNTIF(M724:Q724,N724)+COUNTIF(M724:Q724,O724)+COUNTIF(M724:Q724,P724)+COUNTIF(M724:Q724,Q724)-COUNT(M724:Q724)&lt;&gt;0,"學生班級重複",IF(COUNT(M724:Q724)=1,VLOOKUP(M724,'附件一之1-開班數'!$A$7:$B$66,2,0),IF(COUNT(M724:Q724)=2,VLOOKUP(M724,'附件一之1-開班數'!$A$7:$B$66,2,0)&amp;"、"&amp;VLOOKUP(N724,'附件一之1-開班數'!$A$7:$B$66,2,0),IF(COUNT(M724:Q724)=3,VLOOKUP(M724,'附件一之1-開班數'!$A$7:$B$66,2,0)&amp;"、"&amp;VLOOKUP(N724,'附件一之1-開班數'!$A$7:$B$66,2,0)&amp;"、"&amp;VLOOKUP(O724,'附件一之1-開班數'!$A$7:$B$66,2,0),IF(COUNT(M724:Q724)=4,VLOOKUP(M724,'附件一之1-開班數'!$A$7:$B$66,2,0)&amp;"、"&amp;VLOOKUP(N724,'附件一之1-開班數'!$A$7:$B$66,2,0)&amp;"、"&amp;VLOOKUP(O724,'附件一之1-開班數'!$A$7:$B$66,2,0)&amp;"、"&amp;VLOOKUP(P724,'附件一之1-開班數'!$A$7:$B$66,2,0),IF(COUNT(M724:Q724)=5,VLOOKUP(M724,'附件一之1-開班數'!$A$7:$B$66,2,0)&amp;"、"&amp;VLOOKUP(N724,'附件一之1-開班數'!$A$7:$B$66,2,0)&amp;"、"&amp;VLOOKUP(O724,'附件一之1-開班數'!$A$7:$B$66,2,0)&amp;"、"&amp;VLOOKUP(P724,'附件一之1-開班數'!$A$7:$B$66,2,0)&amp;"、"&amp;VLOOKUP(Q724,'附件一之1-開班數'!$A$7:$B$66,2,0),IF(D724="","","學生無班級"))))))),"有班級不存在,或跳格輸入")</f>
        <v/>
      </c>
      <c r="S724" s="10">
        <f t="shared" si="79"/>
        <v>1</v>
      </c>
      <c r="T724" s="10">
        <f t="shared" si="80"/>
        <v>1</v>
      </c>
      <c r="U724" s="10">
        <f t="shared" si="81"/>
        <v>1</v>
      </c>
      <c r="V724" s="10">
        <f t="shared" si="82"/>
        <v>1</v>
      </c>
      <c r="W724" s="10">
        <f t="shared" si="83"/>
        <v>3</v>
      </c>
      <c r="X724" s="10">
        <f t="shared" si="84"/>
        <v>3</v>
      </c>
      <c r="Y724" s="10">
        <f>IF(M724="",0,IF(K724=1,VLOOKUP(M724,'附件一之1-開班數'!$A$7:$V$66,7,FALSE),0))</f>
        <v>0</v>
      </c>
      <c r="Z724" s="10">
        <f>IF(N724="",0,IF(K724=1,VLOOKUP(N724,'附件一之1-開班數'!$A$7:$V$66,7,FALSE),0))</f>
        <v>0</v>
      </c>
      <c r="AA724" s="10">
        <f>IF(O724="",0,IF(K724=1,VLOOKUP(O724,'附件一之1-開班數'!$A$7:$V$66,7,FALSE),0))</f>
        <v>0</v>
      </c>
      <c r="AB724" s="10">
        <f>IF(P724="",0,IF(K724=1,VLOOKUP(P724,'附件一之1-開班數'!$A$7:$V$66,7,FALSE),0))</f>
        <v>0</v>
      </c>
      <c r="AC724" s="10">
        <f>IF(Q724="",0,IF(K724=1,VLOOKUP(Q724,'附件一之1-開班數'!$A$7:$V$66,7,FALSE),0))</f>
        <v>0</v>
      </c>
    </row>
    <row r="725" spans="1:29" x14ac:dyDescent="0.3">
      <c r="A725" s="128" t="str">
        <f t="shared" si="78"/>
        <v/>
      </c>
      <c r="B725" s="14"/>
      <c r="C725" s="14"/>
      <c r="D725" s="14"/>
      <c r="E725" s="14"/>
      <c r="F725" s="166"/>
      <c r="G725" s="173"/>
      <c r="H725" s="14"/>
      <c r="I725" s="14"/>
      <c r="J725" s="14"/>
      <c r="K725" s="166"/>
      <c r="L725" s="175"/>
      <c r="M725" s="171"/>
      <c r="N725" s="92"/>
      <c r="O725" s="92"/>
      <c r="P725" s="92"/>
      <c r="Q725" s="172"/>
      <c r="R725" s="176" t="str">
        <f>IFERROR(IF(COUNTIF(M725:Q725,M725)+COUNTIF(M725:Q725,N725)+COUNTIF(M725:Q725,O725)+COUNTIF(M725:Q725,P725)+COUNTIF(M725:Q725,Q725)-COUNT(M725:Q725)&lt;&gt;0,"學生班級重複",IF(COUNT(M725:Q725)=1,VLOOKUP(M725,'附件一之1-開班數'!$A$7:$B$66,2,0),IF(COUNT(M725:Q725)=2,VLOOKUP(M725,'附件一之1-開班數'!$A$7:$B$66,2,0)&amp;"、"&amp;VLOOKUP(N725,'附件一之1-開班數'!$A$7:$B$66,2,0),IF(COUNT(M725:Q725)=3,VLOOKUP(M725,'附件一之1-開班數'!$A$7:$B$66,2,0)&amp;"、"&amp;VLOOKUP(N725,'附件一之1-開班數'!$A$7:$B$66,2,0)&amp;"、"&amp;VLOOKUP(O725,'附件一之1-開班數'!$A$7:$B$66,2,0),IF(COUNT(M725:Q725)=4,VLOOKUP(M725,'附件一之1-開班數'!$A$7:$B$66,2,0)&amp;"、"&amp;VLOOKUP(N725,'附件一之1-開班數'!$A$7:$B$66,2,0)&amp;"、"&amp;VLOOKUP(O725,'附件一之1-開班數'!$A$7:$B$66,2,0)&amp;"、"&amp;VLOOKUP(P725,'附件一之1-開班數'!$A$7:$B$66,2,0),IF(COUNT(M725:Q725)=5,VLOOKUP(M725,'附件一之1-開班數'!$A$7:$B$66,2,0)&amp;"、"&amp;VLOOKUP(N725,'附件一之1-開班數'!$A$7:$B$66,2,0)&amp;"、"&amp;VLOOKUP(O725,'附件一之1-開班數'!$A$7:$B$66,2,0)&amp;"、"&amp;VLOOKUP(P725,'附件一之1-開班數'!$A$7:$B$66,2,0)&amp;"、"&amp;VLOOKUP(Q725,'附件一之1-開班數'!$A$7:$B$66,2,0),IF(D725="","","學生無班級"))))))),"有班級不存在,或跳格輸入")</f>
        <v/>
      </c>
      <c r="S725" s="10">
        <f t="shared" si="79"/>
        <v>1</v>
      </c>
      <c r="T725" s="10">
        <f t="shared" si="80"/>
        <v>1</v>
      </c>
      <c r="U725" s="10">
        <f t="shared" si="81"/>
        <v>1</v>
      </c>
      <c r="V725" s="10">
        <f t="shared" si="82"/>
        <v>1</v>
      </c>
      <c r="W725" s="10">
        <f t="shared" si="83"/>
        <v>3</v>
      </c>
      <c r="X725" s="10">
        <f t="shared" si="84"/>
        <v>3</v>
      </c>
      <c r="Y725" s="10">
        <f>IF(M725="",0,IF(K725=1,VLOOKUP(M725,'附件一之1-開班數'!$A$7:$V$66,7,FALSE),0))</f>
        <v>0</v>
      </c>
      <c r="Z725" s="10">
        <f>IF(N725="",0,IF(K725=1,VLOOKUP(N725,'附件一之1-開班數'!$A$7:$V$66,7,FALSE),0))</f>
        <v>0</v>
      </c>
      <c r="AA725" s="10">
        <f>IF(O725="",0,IF(K725=1,VLOOKUP(O725,'附件一之1-開班數'!$A$7:$V$66,7,FALSE),0))</f>
        <v>0</v>
      </c>
      <c r="AB725" s="10">
        <f>IF(P725="",0,IF(K725=1,VLOOKUP(P725,'附件一之1-開班數'!$A$7:$V$66,7,FALSE),0))</f>
        <v>0</v>
      </c>
      <c r="AC725" s="10">
        <f>IF(Q725="",0,IF(K725=1,VLOOKUP(Q725,'附件一之1-開班數'!$A$7:$V$66,7,FALSE),0))</f>
        <v>0</v>
      </c>
    </row>
    <row r="726" spans="1:29" x14ac:dyDescent="0.3">
      <c r="A726" s="128" t="str">
        <f t="shared" si="78"/>
        <v/>
      </c>
      <c r="B726" s="14"/>
      <c r="C726" s="14"/>
      <c r="D726" s="14"/>
      <c r="E726" s="14"/>
      <c r="F726" s="166"/>
      <c r="G726" s="173"/>
      <c r="H726" s="14"/>
      <c r="I726" s="14"/>
      <c r="J726" s="14"/>
      <c r="K726" s="166"/>
      <c r="L726" s="175"/>
      <c r="M726" s="171"/>
      <c r="N726" s="92"/>
      <c r="O726" s="92"/>
      <c r="P726" s="92"/>
      <c r="Q726" s="172"/>
      <c r="R726" s="176" t="str">
        <f>IFERROR(IF(COUNTIF(M726:Q726,M726)+COUNTIF(M726:Q726,N726)+COUNTIF(M726:Q726,O726)+COUNTIF(M726:Q726,P726)+COUNTIF(M726:Q726,Q726)-COUNT(M726:Q726)&lt;&gt;0,"學生班級重複",IF(COUNT(M726:Q726)=1,VLOOKUP(M726,'附件一之1-開班數'!$A$7:$B$66,2,0),IF(COUNT(M726:Q726)=2,VLOOKUP(M726,'附件一之1-開班數'!$A$7:$B$66,2,0)&amp;"、"&amp;VLOOKUP(N726,'附件一之1-開班數'!$A$7:$B$66,2,0),IF(COUNT(M726:Q726)=3,VLOOKUP(M726,'附件一之1-開班數'!$A$7:$B$66,2,0)&amp;"、"&amp;VLOOKUP(N726,'附件一之1-開班數'!$A$7:$B$66,2,0)&amp;"、"&amp;VLOOKUP(O726,'附件一之1-開班數'!$A$7:$B$66,2,0),IF(COUNT(M726:Q726)=4,VLOOKUP(M726,'附件一之1-開班數'!$A$7:$B$66,2,0)&amp;"、"&amp;VLOOKUP(N726,'附件一之1-開班數'!$A$7:$B$66,2,0)&amp;"、"&amp;VLOOKUP(O726,'附件一之1-開班數'!$A$7:$B$66,2,0)&amp;"、"&amp;VLOOKUP(P726,'附件一之1-開班數'!$A$7:$B$66,2,0),IF(COUNT(M726:Q726)=5,VLOOKUP(M726,'附件一之1-開班數'!$A$7:$B$66,2,0)&amp;"、"&amp;VLOOKUP(N726,'附件一之1-開班數'!$A$7:$B$66,2,0)&amp;"、"&amp;VLOOKUP(O726,'附件一之1-開班數'!$A$7:$B$66,2,0)&amp;"、"&amp;VLOOKUP(P726,'附件一之1-開班數'!$A$7:$B$66,2,0)&amp;"、"&amp;VLOOKUP(Q726,'附件一之1-開班數'!$A$7:$B$66,2,0),IF(D726="","","學生無班級"))))))),"有班級不存在,或跳格輸入")</f>
        <v/>
      </c>
      <c r="S726" s="10">
        <f t="shared" si="79"/>
        <v>1</v>
      </c>
      <c r="T726" s="10">
        <f t="shared" si="80"/>
        <v>1</v>
      </c>
      <c r="U726" s="10">
        <f t="shared" si="81"/>
        <v>1</v>
      </c>
      <c r="V726" s="10">
        <f t="shared" si="82"/>
        <v>1</v>
      </c>
      <c r="W726" s="10">
        <f t="shared" si="83"/>
        <v>3</v>
      </c>
      <c r="X726" s="10">
        <f t="shared" si="84"/>
        <v>3</v>
      </c>
      <c r="Y726" s="10">
        <f>IF(M726="",0,IF(K726=1,VLOOKUP(M726,'附件一之1-開班數'!$A$7:$V$66,7,FALSE),0))</f>
        <v>0</v>
      </c>
      <c r="Z726" s="10">
        <f>IF(N726="",0,IF(K726=1,VLOOKUP(N726,'附件一之1-開班數'!$A$7:$V$66,7,FALSE),0))</f>
        <v>0</v>
      </c>
      <c r="AA726" s="10">
        <f>IF(O726="",0,IF(K726=1,VLOOKUP(O726,'附件一之1-開班數'!$A$7:$V$66,7,FALSE),0))</f>
        <v>0</v>
      </c>
      <c r="AB726" s="10">
        <f>IF(P726="",0,IF(K726=1,VLOOKUP(P726,'附件一之1-開班數'!$A$7:$V$66,7,FALSE),0))</f>
        <v>0</v>
      </c>
      <c r="AC726" s="10">
        <f>IF(Q726="",0,IF(K726=1,VLOOKUP(Q726,'附件一之1-開班數'!$A$7:$V$66,7,FALSE),0))</f>
        <v>0</v>
      </c>
    </row>
    <row r="727" spans="1:29" x14ac:dyDescent="0.3">
      <c r="A727" s="128" t="str">
        <f t="shared" si="78"/>
        <v/>
      </c>
      <c r="B727" s="14"/>
      <c r="C727" s="14"/>
      <c r="D727" s="14"/>
      <c r="E727" s="14"/>
      <c r="F727" s="166"/>
      <c r="G727" s="173"/>
      <c r="H727" s="14"/>
      <c r="I727" s="14"/>
      <c r="J727" s="14"/>
      <c r="K727" s="166"/>
      <c r="L727" s="175"/>
      <c r="M727" s="171"/>
      <c r="N727" s="92"/>
      <c r="O727" s="92"/>
      <c r="P727" s="92"/>
      <c r="Q727" s="172"/>
      <c r="R727" s="176" t="str">
        <f>IFERROR(IF(COUNTIF(M727:Q727,M727)+COUNTIF(M727:Q727,N727)+COUNTIF(M727:Q727,O727)+COUNTIF(M727:Q727,P727)+COUNTIF(M727:Q727,Q727)-COUNT(M727:Q727)&lt;&gt;0,"學生班級重複",IF(COUNT(M727:Q727)=1,VLOOKUP(M727,'附件一之1-開班數'!$A$7:$B$66,2,0),IF(COUNT(M727:Q727)=2,VLOOKUP(M727,'附件一之1-開班數'!$A$7:$B$66,2,0)&amp;"、"&amp;VLOOKUP(N727,'附件一之1-開班數'!$A$7:$B$66,2,0),IF(COUNT(M727:Q727)=3,VLOOKUP(M727,'附件一之1-開班數'!$A$7:$B$66,2,0)&amp;"、"&amp;VLOOKUP(N727,'附件一之1-開班數'!$A$7:$B$66,2,0)&amp;"、"&amp;VLOOKUP(O727,'附件一之1-開班數'!$A$7:$B$66,2,0),IF(COUNT(M727:Q727)=4,VLOOKUP(M727,'附件一之1-開班數'!$A$7:$B$66,2,0)&amp;"、"&amp;VLOOKUP(N727,'附件一之1-開班數'!$A$7:$B$66,2,0)&amp;"、"&amp;VLOOKUP(O727,'附件一之1-開班數'!$A$7:$B$66,2,0)&amp;"、"&amp;VLOOKUP(P727,'附件一之1-開班數'!$A$7:$B$66,2,0),IF(COUNT(M727:Q727)=5,VLOOKUP(M727,'附件一之1-開班數'!$A$7:$B$66,2,0)&amp;"、"&amp;VLOOKUP(N727,'附件一之1-開班數'!$A$7:$B$66,2,0)&amp;"、"&amp;VLOOKUP(O727,'附件一之1-開班數'!$A$7:$B$66,2,0)&amp;"、"&amp;VLOOKUP(P727,'附件一之1-開班數'!$A$7:$B$66,2,0)&amp;"、"&amp;VLOOKUP(Q727,'附件一之1-開班數'!$A$7:$B$66,2,0),IF(D727="","","學生無班級"))))))),"有班級不存在,或跳格輸入")</f>
        <v/>
      </c>
      <c r="S727" s="10">
        <f t="shared" si="79"/>
        <v>1</v>
      </c>
      <c r="T727" s="10">
        <f t="shared" si="80"/>
        <v>1</v>
      </c>
      <c r="U727" s="10">
        <f t="shared" si="81"/>
        <v>1</v>
      </c>
      <c r="V727" s="10">
        <f t="shared" si="82"/>
        <v>1</v>
      </c>
      <c r="W727" s="10">
        <f t="shared" si="83"/>
        <v>3</v>
      </c>
      <c r="X727" s="10">
        <f t="shared" si="84"/>
        <v>3</v>
      </c>
      <c r="Y727" s="10">
        <f>IF(M727="",0,IF(K727=1,VLOOKUP(M727,'附件一之1-開班數'!$A$7:$V$66,7,FALSE),0))</f>
        <v>0</v>
      </c>
      <c r="Z727" s="10">
        <f>IF(N727="",0,IF(K727=1,VLOOKUP(N727,'附件一之1-開班數'!$A$7:$V$66,7,FALSE),0))</f>
        <v>0</v>
      </c>
      <c r="AA727" s="10">
        <f>IF(O727="",0,IF(K727=1,VLOOKUP(O727,'附件一之1-開班數'!$A$7:$V$66,7,FALSE),0))</f>
        <v>0</v>
      </c>
      <c r="AB727" s="10">
        <f>IF(P727="",0,IF(K727=1,VLOOKUP(P727,'附件一之1-開班數'!$A$7:$V$66,7,FALSE),0))</f>
        <v>0</v>
      </c>
      <c r="AC727" s="10">
        <f>IF(Q727="",0,IF(K727=1,VLOOKUP(Q727,'附件一之1-開班數'!$A$7:$V$66,7,FALSE),0))</f>
        <v>0</v>
      </c>
    </row>
    <row r="728" spans="1:29" x14ac:dyDescent="0.3">
      <c r="A728" s="128" t="str">
        <f t="shared" si="78"/>
        <v/>
      </c>
      <c r="B728" s="14"/>
      <c r="C728" s="14"/>
      <c r="D728" s="14"/>
      <c r="E728" s="14"/>
      <c r="F728" s="166"/>
      <c r="G728" s="173"/>
      <c r="H728" s="14"/>
      <c r="I728" s="14"/>
      <c r="J728" s="14"/>
      <c r="K728" s="166"/>
      <c r="L728" s="175"/>
      <c r="M728" s="171"/>
      <c r="N728" s="92"/>
      <c r="O728" s="92"/>
      <c r="P728" s="92"/>
      <c r="Q728" s="172"/>
      <c r="R728" s="176" t="str">
        <f>IFERROR(IF(COUNTIF(M728:Q728,M728)+COUNTIF(M728:Q728,N728)+COUNTIF(M728:Q728,O728)+COUNTIF(M728:Q728,P728)+COUNTIF(M728:Q728,Q728)-COUNT(M728:Q728)&lt;&gt;0,"學生班級重複",IF(COUNT(M728:Q728)=1,VLOOKUP(M728,'附件一之1-開班數'!$A$7:$B$66,2,0),IF(COUNT(M728:Q728)=2,VLOOKUP(M728,'附件一之1-開班數'!$A$7:$B$66,2,0)&amp;"、"&amp;VLOOKUP(N728,'附件一之1-開班數'!$A$7:$B$66,2,0),IF(COUNT(M728:Q728)=3,VLOOKUP(M728,'附件一之1-開班數'!$A$7:$B$66,2,0)&amp;"、"&amp;VLOOKUP(N728,'附件一之1-開班數'!$A$7:$B$66,2,0)&amp;"、"&amp;VLOOKUP(O728,'附件一之1-開班數'!$A$7:$B$66,2,0),IF(COUNT(M728:Q728)=4,VLOOKUP(M728,'附件一之1-開班數'!$A$7:$B$66,2,0)&amp;"、"&amp;VLOOKUP(N728,'附件一之1-開班數'!$A$7:$B$66,2,0)&amp;"、"&amp;VLOOKUP(O728,'附件一之1-開班數'!$A$7:$B$66,2,0)&amp;"、"&amp;VLOOKUP(P728,'附件一之1-開班數'!$A$7:$B$66,2,0),IF(COUNT(M728:Q728)=5,VLOOKUP(M728,'附件一之1-開班數'!$A$7:$B$66,2,0)&amp;"、"&amp;VLOOKUP(N728,'附件一之1-開班數'!$A$7:$B$66,2,0)&amp;"、"&amp;VLOOKUP(O728,'附件一之1-開班數'!$A$7:$B$66,2,0)&amp;"、"&amp;VLOOKUP(P728,'附件一之1-開班數'!$A$7:$B$66,2,0)&amp;"、"&amp;VLOOKUP(Q728,'附件一之1-開班數'!$A$7:$B$66,2,0),IF(D728="","","學生無班級"))))))),"有班級不存在,或跳格輸入")</f>
        <v/>
      </c>
      <c r="S728" s="10">
        <f t="shared" si="79"/>
        <v>1</v>
      </c>
      <c r="T728" s="10">
        <f t="shared" si="80"/>
        <v>1</v>
      </c>
      <c r="U728" s="10">
        <f t="shared" si="81"/>
        <v>1</v>
      </c>
      <c r="V728" s="10">
        <f t="shared" si="82"/>
        <v>1</v>
      </c>
      <c r="W728" s="10">
        <f t="shared" si="83"/>
        <v>3</v>
      </c>
      <c r="X728" s="10">
        <f t="shared" si="84"/>
        <v>3</v>
      </c>
      <c r="Y728" s="10">
        <f>IF(M728="",0,IF(K728=1,VLOOKUP(M728,'附件一之1-開班數'!$A$7:$V$66,7,FALSE),0))</f>
        <v>0</v>
      </c>
      <c r="Z728" s="10">
        <f>IF(N728="",0,IF(K728=1,VLOOKUP(N728,'附件一之1-開班數'!$A$7:$V$66,7,FALSE),0))</f>
        <v>0</v>
      </c>
      <c r="AA728" s="10">
        <f>IF(O728="",0,IF(K728=1,VLOOKUP(O728,'附件一之1-開班數'!$A$7:$V$66,7,FALSE),0))</f>
        <v>0</v>
      </c>
      <c r="AB728" s="10">
        <f>IF(P728="",0,IF(K728=1,VLOOKUP(P728,'附件一之1-開班數'!$A$7:$V$66,7,FALSE),0))</f>
        <v>0</v>
      </c>
      <c r="AC728" s="10">
        <f>IF(Q728="",0,IF(K728=1,VLOOKUP(Q728,'附件一之1-開班數'!$A$7:$V$66,7,FALSE),0))</f>
        <v>0</v>
      </c>
    </row>
    <row r="729" spans="1:29" x14ac:dyDescent="0.3">
      <c r="A729" s="128" t="str">
        <f t="shared" si="78"/>
        <v/>
      </c>
      <c r="B729" s="14"/>
      <c r="C729" s="14"/>
      <c r="D729" s="14"/>
      <c r="E729" s="14"/>
      <c r="F729" s="166"/>
      <c r="G729" s="173"/>
      <c r="H729" s="14"/>
      <c r="I729" s="14"/>
      <c r="J729" s="14"/>
      <c r="K729" s="166"/>
      <c r="L729" s="175"/>
      <c r="M729" s="171"/>
      <c r="N729" s="92"/>
      <c r="O729" s="92"/>
      <c r="P729" s="92"/>
      <c r="Q729" s="172"/>
      <c r="R729" s="176" t="str">
        <f>IFERROR(IF(COUNTIF(M729:Q729,M729)+COUNTIF(M729:Q729,N729)+COUNTIF(M729:Q729,O729)+COUNTIF(M729:Q729,P729)+COUNTIF(M729:Q729,Q729)-COUNT(M729:Q729)&lt;&gt;0,"學生班級重複",IF(COUNT(M729:Q729)=1,VLOOKUP(M729,'附件一之1-開班數'!$A$7:$B$66,2,0),IF(COUNT(M729:Q729)=2,VLOOKUP(M729,'附件一之1-開班數'!$A$7:$B$66,2,0)&amp;"、"&amp;VLOOKUP(N729,'附件一之1-開班數'!$A$7:$B$66,2,0),IF(COUNT(M729:Q729)=3,VLOOKUP(M729,'附件一之1-開班數'!$A$7:$B$66,2,0)&amp;"、"&amp;VLOOKUP(N729,'附件一之1-開班數'!$A$7:$B$66,2,0)&amp;"、"&amp;VLOOKUP(O729,'附件一之1-開班數'!$A$7:$B$66,2,0),IF(COUNT(M729:Q729)=4,VLOOKUP(M729,'附件一之1-開班數'!$A$7:$B$66,2,0)&amp;"、"&amp;VLOOKUP(N729,'附件一之1-開班數'!$A$7:$B$66,2,0)&amp;"、"&amp;VLOOKUP(O729,'附件一之1-開班數'!$A$7:$B$66,2,0)&amp;"、"&amp;VLOOKUP(P729,'附件一之1-開班數'!$A$7:$B$66,2,0),IF(COUNT(M729:Q729)=5,VLOOKUP(M729,'附件一之1-開班數'!$A$7:$B$66,2,0)&amp;"、"&amp;VLOOKUP(N729,'附件一之1-開班數'!$A$7:$B$66,2,0)&amp;"、"&amp;VLOOKUP(O729,'附件一之1-開班數'!$A$7:$B$66,2,0)&amp;"、"&amp;VLOOKUP(P729,'附件一之1-開班數'!$A$7:$B$66,2,0)&amp;"、"&amp;VLOOKUP(Q729,'附件一之1-開班數'!$A$7:$B$66,2,0),IF(D729="","","學生無班級"))))))),"有班級不存在,或跳格輸入")</f>
        <v/>
      </c>
      <c r="S729" s="10">
        <f t="shared" si="79"/>
        <v>1</v>
      </c>
      <c r="T729" s="10">
        <f t="shared" si="80"/>
        <v>1</v>
      </c>
      <c r="U729" s="10">
        <f t="shared" si="81"/>
        <v>1</v>
      </c>
      <c r="V729" s="10">
        <f t="shared" si="82"/>
        <v>1</v>
      </c>
      <c r="W729" s="10">
        <f t="shared" si="83"/>
        <v>3</v>
      </c>
      <c r="X729" s="10">
        <f t="shared" si="84"/>
        <v>3</v>
      </c>
      <c r="Y729" s="10">
        <f>IF(M729="",0,IF(K729=1,VLOOKUP(M729,'附件一之1-開班數'!$A$7:$V$66,7,FALSE),0))</f>
        <v>0</v>
      </c>
      <c r="Z729" s="10">
        <f>IF(N729="",0,IF(K729=1,VLOOKUP(N729,'附件一之1-開班數'!$A$7:$V$66,7,FALSE),0))</f>
        <v>0</v>
      </c>
      <c r="AA729" s="10">
        <f>IF(O729="",0,IF(K729=1,VLOOKUP(O729,'附件一之1-開班數'!$A$7:$V$66,7,FALSE),0))</f>
        <v>0</v>
      </c>
      <c r="AB729" s="10">
        <f>IF(P729="",0,IF(K729=1,VLOOKUP(P729,'附件一之1-開班數'!$A$7:$V$66,7,FALSE),0))</f>
        <v>0</v>
      </c>
      <c r="AC729" s="10">
        <f>IF(Q729="",0,IF(K729=1,VLOOKUP(Q729,'附件一之1-開班數'!$A$7:$V$66,7,FALSE),0))</f>
        <v>0</v>
      </c>
    </row>
    <row r="730" spans="1:29" x14ac:dyDescent="0.3">
      <c r="A730" s="128" t="str">
        <f t="shared" si="78"/>
        <v/>
      </c>
      <c r="B730" s="14"/>
      <c r="C730" s="14"/>
      <c r="D730" s="14"/>
      <c r="E730" s="14"/>
      <c r="F730" s="166"/>
      <c r="G730" s="173"/>
      <c r="H730" s="14"/>
      <c r="I730" s="14"/>
      <c r="J730" s="14"/>
      <c r="K730" s="166"/>
      <c r="L730" s="175"/>
      <c r="M730" s="171"/>
      <c r="N730" s="92"/>
      <c r="O730" s="92"/>
      <c r="P730" s="92"/>
      <c r="Q730" s="172"/>
      <c r="R730" s="176" t="str">
        <f>IFERROR(IF(COUNTIF(M730:Q730,M730)+COUNTIF(M730:Q730,N730)+COUNTIF(M730:Q730,O730)+COUNTIF(M730:Q730,P730)+COUNTIF(M730:Q730,Q730)-COUNT(M730:Q730)&lt;&gt;0,"學生班級重複",IF(COUNT(M730:Q730)=1,VLOOKUP(M730,'附件一之1-開班數'!$A$7:$B$66,2,0),IF(COUNT(M730:Q730)=2,VLOOKUP(M730,'附件一之1-開班數'!$A$7:$B$66,2,0)&amp;"、"&amp;VLOOKUP(N730,'附件一之1-開班數'!$A$7:$B$66,2,0),IF(COUNT(M730:Q730)=3,VLOOKUP(M730,'附件一之1-開班數'!$A$7:$B$66,2,0)&amp;"、"&amp;VLOOKUP(N730,'附件一之1-開班數'!$A$7:$B$66,2,0)&amp;"、"&amp;VLOOKUP(O730,'附件一之1-開班數'!$A$7:$B$66,2,0),IF(COUNT(M730:Q730)=4,VLOOKUP(M730,'附件一之1-開班數'!$A$7:$B$66,2,0)&amp;"、"&amp;VLOOKUP(N730,'附件一之1-開班數'!$A$7:$B$66,2,0)&amp;"、"&amp;VLOOKUP(O730,'附件一之1-開班數'!$A$7:$B$66,2,0)&amp;"、"&amp;VLOOKUP(P730,'附件一之1-開班數'!$A$7:$B$66,2,0),IF(COUNT(M730:Q730)=5,VLOOKUP(M730,'附件一之1-開班數'!$A$7:$B$66,2,0)&amp;"、"&amp;VLOOKUP(N730,'附件一之1-開班數'!$A$7:$B$66,2,0)&amp;"、"&amp;VLOOKUP(O730,'附件一之1-開班數'!$A$7:$B$66,2,0)&amp;"、"&amp;VLOOKUP(P730,'附件一之1-開班數'!$A$7:$B$66,2,0)&amp;"、"&amp;VLOOKUP(Q730,'附件一之1-開班數'!$A$7:$B$66,2,0),IF(D730="","","學生無班級"))))))),"有班級不存在,或跳格輸入")</f>
        <v/>
      </c>
      <c r="S730" s="10">
        <f t="shared" si="79"/>
        <v>1</v>
      </c>
      <c r="T730" s="10">
        <f t="shared" si="80"/>
        <v>1</v>
      </c>
      <c r="U730" s="10">
        <f t="shared" si="81"/>
        <v>1</v>
      </c>
      <c r="V730" s="10">
        <f t="shared" si="82"/>
        <v>1</v>
      </c>
      <c r="W730" s="10">
        <f t="shared" si="83"/>
        <v>3</v>
      </c>
      <c r="X730" s="10">
        <f t="shared" si="84"/>
        <v>3</v>
      </c>
      <c r="Y730" s="10">
        <f>IF(M730="",0,IF(K730=1,VLOOKUP(M730,'附件一之1-開班數'!$A$7:$V$66,7,FALSE),0))</f>
        <v>0</v>
      </c>
      <c r="Z730" s="10">
        <f>IF(N730="",0,IF(K730=1,VLOOKUP(N730,'附件一之1-開班數'!$A$7:$V$66,7,FALSE),0))</f>
        <v>0</v>
      </c>
      <c r="AA730" s="10">
        <f>IF(O730="",0,IF(K730=1,VLOOKUP(O730,'附件一之1-開班數'!$A$7:$V$66,7,FALSE),0))</f>
        <v>0</v>
      </c>
      <c r="AB730" s="10">
        <f>IF(P730="",0,IF(K730=1,VLOOKUP(P730,'附件一之1-開班數'!$A$7:$V$66,7,FALSE),0))</f>
        <v>0</v>
      </c>
      <c r="AC730" s="10">
        <f>IF(Q730="",0,IF(K730=1,VLOOKUP(Q730,'附件一之1-開班數'!$A$7:$V$66,7,FALSE),0))</f>
        <v>0</v>
      </c>
    </row>
    <row r="731" spans="1:29" x14ac:dyDescent="0.3">
      <c r="A731" s="128" t="str">
        <f t="shared" si="78"/>
        <v/>
      </c>
      <c r="B731" s="14"/>
      <c r="C731" s="14"/>
      <c r="D731" s="14"/>
      <c r="E731" s="14"/>
      <c r="F731" s="166"/>
      <c r="G731" s="173"/>
      <c r="H731" s="14"/>
      <c r="I731" s="14"/>
      <c r="J731" s="14"/>
      <c r="K731" s="166"/>
      <c r="L731" s="175"/>
      <c r="M731" s="171"/>
      <c r="N731" s="92"/>
      <c r="O731" s="92"/>
      <c r="P731" s="92"/>
      <c r="Q731" s="172"/>
      <c r="R731" s="176" t="str">
        <f>IFERROR(IF(COUNTIF(M731:Q731,M731)+COUNTIF(M731:Q731,N731)+COUNTIF(M731:Q731,O731)+COUNTIF(M731:Q731,P731)+COUNTIF(M731:Q731,Q731)-COUNT(M731:Q731)&lt;&gt;0,"學生班級重複",IF(COUNT(M731:Q731)=1,VLOOKUP(M731,'附件一之1-開班數'!$A$7:$B$66,2,0),IF(COUNT(M731:Q731)=2,VLOOKUP(M731,'附件一之1-開班數'!$A$7:$B$66,2,0)&amp;"、"&amp;VLOOKUP(N731,'附件一之1-開班數'!$A$7:$B$66,2,0),IF(COUNT(M731:Q731)=3,VLOOKUP(M731,'附件一之1-開班數'!$A$7:$B$66,2,0)&amp;"、"&amp;VLOOKUP(N731,'附件一之1-開班數'!$A$7:$B$66,2,0)&amp;"、"&amp;VLOOKUP(O731,'附件一之1-開班數'!$A$7:$B$66,2,0),IF(COUNT(M731:Q731)=4,VLOOKUP(M731,'附件一之1-開班數'!$A$7:$B$66,2,0)&amp;"、"&amp;VLOOKUP(N731,'附件一之1-開班數'!$A$7:$B$66,2,0)&amp;"、"&amp;VLOOKUP(O731,'附件一之1-開班數'!$A$7:$B$66,2,0)&amp;"、"&amp;VLOOKUP(P731,'附件一之1-開班數'!$A$7:$B$66,2,0),IF(COUNT(M731:Q731)=5,VLOOKUP(M731,'附件一之1-開班數'!$A$7:$B$66,2,0)&amp;"、"&amp;VLOOKUP(N731,'附件一之1-開班數'!$A$7:$B$66,2,0)&amp;"、"&amp;VLOOKUP(O731,'附件一之1-開班數'!$A$7:$B$66,2,0)&amp;"、"&amp;VLOOKUP(P731,'附件一之1-開班數'!$A$7:$B$66,2,0)&amp;"、"&amp;VLOOKUP(Q731,'附件一之1-開班數'!$A$7:$B$66,2,0),IF(D731="","","學生無班級"))))))),"有班級不存在,或跳格輸入")</f>
        <v/>
      </c>
      <c r="S731" s="10">
        <f t="shared" si="79"/>
        <v>1</v>
      </c>
      <c r="T731" s="10">
        <f t="shared" si="80"/>
        <v>1</v>
      </c>
      <c r="U731" s="10">
        <f t="shared" si="81"/>
        <v>1</v>
      </c>
      <c r="V731" s="10">
        <f t="shared" si="82"/>
        <v>1</v>
      </c>
      <c r="W731" s="10">
        <f t="shared" si="83"/>
        <v>3</v>
      </c>
      <c r="X731" s="10">
        <f t="shared" si="84"/>
        <v>3</v>
      </c>
      <c r="Y731" s="10">
        <f>IF(M731="",0,IF(K731=1,VLOOKUP(M731,'附件一之1-開班數'!$A$7:$V$66,7,FALSE),0))</f>
        <v>0</v>
      </c>
      <c r="Z731" s="10">
        <f>IF(N731="",0,IF(K731=1,VLOOKUP(N731,'附件一之1-開班數'!$A$7:$V$66,7,FALSE),0))</f>
        <v>0</v>
      </c>
      <c r="AA731" s="10">
        <f>IF(O731="",0,IF(K731=1,VLOOKUP(O731,'附件一之1-開班數'!$A$7:$V$66,7,FALSE),0))</f>
        <v>0</v>
      </c>
      <c r="AB731" s="10">
        <f>IF(P731="",0,IF(K731=1,VLOOKUP(P731,'附件一之1-開班數'!$A$7:$V$66,7,FALSE),0))</f>
        <v>0</v>
      </c>
      <c r="AC731" s="10">
        <f>IF(Q731="",0,IF(K731=1,VLOOKUP(Q731,'附件一之1-開班數'!$A$7:$V$66,7,FALSE),0))</f>
        <v>0</v>
      </c>
    </row>
    <row r="732" spans="1:29" x14ac:dyDescent="0.3">
      <c r="A732" s="128" t="str">
        <f t="shared" si="78"/>
        <v/>
      </c>
      <c r="B732" s="14"/>
      <c r="C732" s="14"/>
      <c r="D732" s="14"/>
      <c r="E732" s="14"/>
      <c r="F732" s="166"/>
      <c r="G732" s="173"/>
      <c r="H732" s="14"/>
      <c r="I732" s="14"/>
      <c r="J732" s="14"/>
      <c r="K732" s="166"/>
      <c r="L732" s="175"/>
      <c r="M732" s="171"/>
      <c r="N732" s="92"/>
      <c r="O732" s="92"/>
      <c r="P732" s="92"/>
      <c r="Q732" s="172"/>
      <c r="R732" s="176" t="str">
        <f>IFERROR(IF(COUNTIF(M732:Q732,M732)+COUNTIF(M732:Q732,N732)+COUNTIF(M732:Q732,O732)+COUNTIF(M732:Q732,P732)+COUNTIF(M732:Q732,Q732)-COUNT(M732:Q732)&lt;&gt;0,"學生班級重複",IF(COUNT(M732:Q732)=1,VLOOKUP(M732,'附件一之1-開班數'!$A$7:$B$66,2,0),IF(COUNT(M732:Q732)=2,VLOOKUP(M732,'附件一之1-開班數'!$A$7:$B$66,2,0)&amp;"、"&amp;VLOOKUP(N732,'附件一之1-開班數'!$A$7:$B$66,2,0),IF(COUNT(M732:Q732)=3,VLOOKUP(M732,'附件一之1-開班數'!$A$7:$B$66,2,0)&amp;"、"&amp;VLOOKUP(N732,'附件一之1-開班數'!$A$7:$B$66,2,0)&amp;"、"&amp;VLOOKUP(O732,'附件一之1-開班數'!$A$7:$B$66,2,0),IF(COUNT(M732:Q732)=4,VLOOKUP(M732,'附件一之1-開班數'!$A$7:$B$66,2,0)&amp;"、"&amp;VLOOKUP(N732,'附件一之1-開班數'!$A$7:$B$66,2,0)&amp;"、"&amp;VLOOKUP(O732,'附件一之1-開班數'!$A$7:$B$66,2,0)&amp;"、"&amp;VLOOKUP(P732,'附件一之1-開班數'!$A$7:$B$66,2,0),IF(COUNT(M732:Q732)=5,VLOOKUP(M732,'附件一之1-開班數'!$A$7:$B$66,2,0)&amp;"、"&amp;VLOOKUP(N732,'附件一之1-開班數'!$A$7:$B$66,2,0)&amp;"、"&amp;VLOOKUP(O732,'附件一之1-開班數'!$A$7:$B$66,2,0)&amp;"、"&amp;VLOOKUP(P732,'附件一之1-開班數'!$A$7:$B$66,2,0)&amp;"、"&amp;VLOOKUP(Q732,'附件一之1-開班數'!$A$7:$B$66,2,0),IF(D732="","","學生無班級"))))))),"有班級不存在,或跳格輸入")</f>
        <v/>
      </c>
      <c r="S732" s="10">
        <f t="shared" si="79"/>
        <v>1</v>
      </c>
      <c r="T732" s="10">
        <f t="shared" si="80"/>
        <v>1</v>
      </c>
      <c r="U732" s="10">
        <f t="shared" si="81"/>
        <v>1</v>
      </c>
      <c r="V732" s="10">
        <f t="shared" si="82"/>
        <v>1</v>
      </c>
      <c r="W732" s="10">
        <f t="shared" si="83"/>
        <v>3</v>
      </c>
      <c r="X732" s="10">
        <f t="shared" si="84"/>
        <v>3</v>
      </c>
      <c r="Y732" s="10">
        <f>IF(M732="",0,IF(K732=1,VLOOKUP(M732,'附件一之1-開班數'!$A$7:$V$66,7,FALSE),0))</f>
        <v>0</v>
      </c>
      <c r="Z732" s="10">
        <f>IF(N732="",0,IF(K732=1,VLOOKUP(N732,'附件一之1-開班數'!$A$7:$V$66,7,FALSE),0))</f>
        <v>0</v>
      </c>
      <c r="AA732" s="10">
        <f>IF(O732="",0,IF(K732=1,VLOOKUP(O732,'附件一之1-開班數'!$A$7:$V$66,7,FALSE),0))</f>
        <v>0</v>
      </c>
      <c r="AB732" s="10">
        <f>IF(P732="",0,IF(K732=1,VLOOKUP(P732,'附件一之1-開班數'!$A$7:$V$66,7,FALSE),0))</f>
        <v>0</v>
      </c>
      <c r="AC732" s="10">
        <f>IF(Q732="",0,IF(K732=1,VLOOKUP(Q732,'附件一之1-開班數'!$A$7:$V$66,7,FALSE),0))</f>
        <v>0</v>
      </c>
    </row>
    <row r="733" spans="1:29" x14ac:dyDescent="0.3">
      <c r="A733" s="128" t="str">
        <f t="shared" si="78"/>
        <v/>
      </c>
      <c r="B733" s="14"/>
      <c r="C733" s="14"/>
      <c r="D733" s="14"/>
      <c r="E733" s="14"/>
      <c r="F733" s="166"/>
      <c r="G733" s="173"/>
      <c r="H733" s="14"/>
      <c r="I733" s="14"/>
      <c r="J733" s="14"/>
      <c r="K733" s="166"/>
      <c r="L733" s="175"/>
      <c r="M733" s="171"/>
      <c r="N733" s="92"/>
      <c r="O733" s="92"/>
      <c r="P733" s="92"/>
      <c r="Q733" s="172"/>
      <c r="R733" s="176" t="str">
        <f>IFERROR(IF(COUNTIF(M733:Q733,M733)+COUNTIF(M733:Q733,N733)+COUNTIF(M733:Q733,O733)+COUNTIF(M733:Q733,P733)+COUNTIF(M733:Q733,Q733)-COUNT(M733:Q733)&lt;&gt;0,"學生班級重複",IF(COUNT(M733:Q733)=1,VLOOKUP(M733,'附件一之1-開班數'!$A$7:$B$66,2,0),IF(COUNT(M733:Q733)=2,VLOOKUP(M733,'附件一之1-開班數'!$A$7:$B$66,2,0)&amp;"、"&amp;VLOOKUP(N733,'附件一之1-開班數'!$A$7:$B$66,2,0),IF(COUNT(M733:Q733)=3,VLOOKUP(M733,'附件一之1-開班數'!$A$7:$B$66,2,0)&amp;"、"&amp;VLOOKUP(N733,'附件一之1-開班數'!$A$7:$B$66,2,0)&amp;"、"&amp;VLOOKUP(O733,'附件一之1-開班數'!$A$7:$B$66,2,0),IF(COUNT(M733:Q733)=4,VLOOKUP(M733,'附件一之1-開班數'!$A$7:$B$66,2,0)&amp;"、"&amp;VLOOKUP(N733,'附件一之1-開班數'!$A$7:$B$66,2,0)&amp;"、"&amp;VLOOKUP(O733,'附件一之1-開班數'!$A$7:$B$66,2,0)&amp;"、"&amp;VLOOKUP(P733,'附件一之1-開班數'!$A$7:$B$66,2,0),IF(COUNT(M733:Q733)=5,VLOOKUP(M733,'附件一之1-開班數'!$A$7:$B$66,2,0)&amp;"、"&amp;VLOOKUP(N733,'附件一之1-開班數'!$A$7:$B$66,2,0)&amp;"、"&amp;VLOOKUP(O733,'附件一之1-開班數'!$A$7:$B$66,2,0)&amp;"、"&amp;VLOOKUP(P733,'附件一之1-開班數'!$A$7:$B$66,2,0)&amp;"、"&amp;VLOOKUP(Q733,'附件一之1-開班數'!$A$7:$B$66,2,0),IF(D733="","","學生無班級"))))))),"有班級不存在,或跳格輸入")</f>
        <v/>
      </c>
      <c r="S733" s="10">
        <f t="shared" si="79"/>
        <v>1</v>
      </c>
      <c r="T733" s="10">
        <f t="shared" si="80"/>
        <v>1</v>
      </c>
      <c r="U733" s="10">
        <f t="shared" si="81"/>
        <v>1</v>
      </c>
      <c r="V733" s="10">
        <f t="shared" si="82"/>
        <v>1</v>
      </c>
      <c r="W733" s="10">
        <f t="shared" si="83"/>
        <v>3</v>
      </c>
      <c r="X733" s="10">
        <f t="shared" si="84"/>
        <v>3</v>
      </c>
      <c r="Y733" s="10">
        <f>IF(M733="",0,IF(K733=1,VLOOKUP(M733,'附件一之1-開班數'!$A$7:$V$66,7,FALSE),0))</f>
        <v>0</v>
      </c>
      <c r="Z733" s="10">
        <f>IF(N733="",0,IF(K733=1,VLOOKUP(N733,'附件一之1-開班數'!$A$7:$V$66,7,FALSE),0))</f>
        <v>0</v>
      </c>
      <c r="AA733" s="10">
        <f>IF(O733="",0,IF(K733=1,VLOOKUP(O733,'附件一之1-開班數'!$A$7:$V$66,7,FALSE),0))</f>
        <v>0</v>
      </c>
      <c r="AB733" s="10">
        <f>IF(P733="",0,IF(K733=1,VLOOKUP(P733,'附件一之1-開班數'!$A$7:$V$66,7,FALSE),0))</f>
        <v>0</v>
      </c>
      <c r="AC733" s="10">
        <f>IF(Q733="",0,IF(K733=1,VLOOKUP(Q733,'附件一之1-開班數'!$A$7:$V$66,7,FALSE),0))</f>
        <v>0</v>
      </c>
    </row>
    <row r="734" spans="1:29" x14ac:dyDescent="0.3">
      <c r="A734" s="128" t="str">
        <f t="shared" si="78"/>
        <v/>
      </c>
      <c r="B734" s="14"/>
      <c r="C734" s="14"/>
      <c r="D734" s="14"/>
      <c r="E734" s="14"/>
      <c r="F734" s="166"/>
      <c r="G734" s="173"/>
      <c r="H734" s="14"/>
      <c r="I734" s="14"/>
      <c r="J734" s="14"/>
      <c r="K734" s="166"/>
      <c r="L734" s="175"/>
      <c r="M734" s="171"/>
      <c r="N734" s="92"/>
      <c r="O734" s="92"/>
      <c r="P734" s="92"/>
      <c r="Q734" s="172"/>
      <c r="R734" s="176" t="str">
        <f>IFERROR(IF(COUNTIF(M734:Q734,M734)+COUNTIF(M734:Q734,N734)+COUNTIF(M734:Q734,O734)+COUNTIF(M734:Q734,P734)+COUNTIF(M734:Q734,Q734)-COUNT(M734:Q734)&lt;&gt;0,"學生班級重複",IF(COUNT(M734:Q734)=1,VLOOKUP(M734,'附件一之1-開班數'!$A$7:$B$66,2,0),IF(COUNT(M734:Q734)=2,VLOOKUP(M734,'附件一之1-開班數'!$A$7:$B$66,2,0)&amp;"、"&amp;VLOOKUP(N734,'附件一之1-開班數'!$A$7:$B$66,2,0),IF(COUNT(M734:Q734)=3,VLOOKUP(M734,'附件一之1-開班數'!$A$7:$B$66,2,0)&amp;"、"&amp;VLOOKUP(N734,'附件一之1-開班數'!$A$7:$B$66,2,0)&amp;"、"&amp;VLOOKUP(O734,'附件一之1-開班數'!$A$7:$B$66,2,0),IF(COUNT(M734:Q734)=4,VLOOKUP(M734,'附件一之1-開班數'!$A$7:$B$66,2,0)&amp;"、"&amp;VLOOKUP(N734,'附件一之1-開班數'!$A$7:$B$66,2,0)&amp;"、"&amp;VLOOKUP(O734,'附件一之1-開班數'!$A$7:$B$66,2,0)&amp;"、"&amp;VLOOKUP(P734,'附件一之1-開班數'!$A$7:$B$66,2,0),IF(COUNT(M734:Q734)=5,VLOOKUP(M734,'附件一之1-開班數'!$A$7:$B$66,2,0)&amp;"、"&amp;VLOOKUP(N734,'附件一之1-開班數'!$A$7:$B$66,2,0)&amp;"、"&amp;VLOOKUP(O734,'附件一之1-開班數'!$A$7:$B$66,2,0)&amp;"、"&amp;VLOOKUP(P734,'附件一之1-開班數'!$A$7:$B$66,2,0)&amp;"、"&amp;VLOOKUP(Q734,'附件一之1-開班數'!$A$7:$B$66,2,0),IF(D734="","","學生無班級"))))))),"有班級不存在,或跳格輸入")</f>
        <v/>
      </c>
      <c r="S734" s="10">
        <f t="shared" si="79"/>
        <v>1</v>
      </c>
      <c r="T734" s="10">
        <f t="shared" si="80"/>
        <v>1</v>
      </c>
      <c r="U734" s="10">
        <f t="shared" si="81"/>
        <v>1</v>
      </c>
      <c r="V734" s="10">
        <f t="shared" si="82"/>
        <v>1</v>
      </c>
      <c r="W734" s="10">
        <f t="shared" si="83"/>
        <v>3</v>
      </c>
      <c r="X734" s="10">
        <f t="shared" si="84"/>
        <v>3</v>
      </c>
      <c r="Y734" s="10">
        <f>IF(M734="",0,IF(K734=1,VLOOKUP(M734,'附件一之1-開班數'!$A$7:$V$66,7,FALSE),0))</f>
        <v>0</v>
      </c>
      <c r="Z734" s="10">
        <f>IF(N734="",0,IF(K734=1,VLOOKUP(N734,'附件一之1-開班數'!$A$7:$V$66,7,FALSE),0))</f>
        <v>0</v>
      </c>
      <c r="AA734" s="10">
        <f>IF(O734="",0,IF(K734=1,VLOOKUP(O734,'附件一之1-開班數'!$A$7:$V$66,7,FALSE),0))</f>
        <v>0</v>
      </c>
      <c r="AB734" s="10">
        <f>IF(P734="",0,IF(K734=1,VLOOKUP(P734,'附件一之1-開班數'!$A$7:$V$66,7,FALSE),0))</f>
        <v>0</v>
      </c>
      <c r="AC734" s="10">
        <f>IF(Q734="",0,IF(K734=1,VLOOKUP(Q734,'附件一之1-開班數'!$A$7:$V$66,7,FALSE),0))</f>
        <v>0</v>
      </c>
    </row>
    <row r="735" spans="1:29" x14ac:dyDescent="0.3">
      <c r="A735" s="128" t="str">
        <f t="shared" si="78"/>
        <v/>
      </c>
      <c r="B735" s="14"/>
      <c r="C735" s="14"/>
      <c r="D735" s="14"/>
      <c r="E735" s="14"/>
      <c r="F735" s="166"/>
      <c r="G735" s="173"/>
      <c r="H735" s="14"/>
      <c r="I735" s="14"/>
      <c r="J735" s="14"/>
      <c r="K735" s="166"/>
      <c r="L735" s="175"/>
      <c r="M735" s="171"/>
      <c r="N735" s="92"/>
      <c r="O735" s="92"/>
      <c r="P735" s="92"/>
      <c r="Q735" s="172"/>
      <c r="R735" s="176" t="str">
        <f>IFERROR(IF(COUNTIF(M735:Q735,M735)+COUNTIF(M735:Q735,N735)+COUNTIF(M735:Q735,O735)+COUNTIF(M735:Q735,P735)+COUNTIF(M735:Q735,Q735)-COUNT(M735:Q735)&lt;&gt;0,"學生班級重複",IF(COUNT(M735:Q735)=1,VLOOKUP(M735,'附件一之1-開班數'!$A$7:$B$66,2,0),IF(COUNT(M735:Q735)=2,VLOOKUP(M735,'附件一之1-開班數'!$A$7:$B$66,2,0)&amp;"、"&amp;VLOOKUP(N735,'附件一之1-開班數'!$A$7:$B$66,2,0),IF(COUNT(M735:Q735)=3,VLOOKUP(M735,'附件一之1-開班數'!$A$7:$B$66,2,0)&amp;"、"&amp;VLOOKUP(N735,'附件一之1-開班數'!$A$7:$B$66,2,0)&amp;"、"&amp;VLOOKUP(O735,'附件一之1-開班數'!$A$7:$B$66,2,0),IF(COUNT(M735:Q735)=4,VLOOKUP(M735,'附件一之1-開班數'!$A$7:$B$66,2,0)&amp;"、"&amp;VLOOKUP(N735,'附件一之1-開班數'!$A$7:$B$66,2,0)&amp;"、"&amp;VLOOKUP(O735,'附件一之1-開班數'!$A$7:$B$66,2,0)&amp;"、"&amp;VLOOKUP(P735,'附件一之1-開班數'!$A$7:$B$66,2,0),IF(COUNT(M735:Q735)=5,VLOOKUP(M735,'附件一之1-開班數'!$A$7:$B$66,2,0)&amp;"、"&amp;VLOOKUP(N735,'附件一之1-開班數'!$A$7:$B$66,2,0)&amp;"、"&amp;VLOOKUP(O735,'附件一之1-開班數'!$A$7:$B$66,2,0)&amp;"、"&amp;VLOOKUP(P735,'附件一之1-開班數'!$A$7:$B$66,2,0)&amp;"、"&amp;VLOOKUP(Q735,'附件一之1-開班數'!$A$7:$B$66,2,0),IF(D735="","","學生無班級"))))))),"有班級不存在,或跳格輸入")</f>
        <v/>
      </c>
      <c r="S735" s="10">
        <f t="shared" si="79"/>
        <v>1</v>
      </c>
      <c r="T735" s="10">
        <f t="shared" si="80"/>
        <v>1</v>
      </c>
      <c r="U735" s="10">
        <f t="shared" si="81"/>
        <v>1</v>
      </c>
      <c r="V735" s="10">
        <f t="shared" si="82"/>
        <v>1</v>
      </c>
      <c r="W735" s="10">
        <f t="shared" si="83"/>
        <v>3</v>
      </c>
      <c r="X735" s="10">
        <f t="shared" si="84"/>
        <v>3</v>
      </c>
      <c r="Y735" s="10">
        <f>IF(M735="",0,IF(K735=1,VLOOKUP(M735,'附件一之1-開班數'!$A$7:$V$66,7,FALSE),0))</f>
        <v>0</v>
      </c>
      <c r="Z735" s="10">
        <f>IF(N735="",0,IF(K735=1,VLOOKUP(N735,'附件一之1-開班數'!$A$7:$V$66,7,FALSE),0))</f>
        <v>0</v>
      </c>
      <c r="AA735" s="10">
        <f>IF(O735="",0,IF(K735=1,VLOOKUP(O735,'附件一之1-開班數'!$A$7:$V$66,7,FALSE),0))</f>
        <v>0</v>
      </c>
      <c r="AB735" s="10">
        <f>IF(P735="",0,IF(K735=1,VLOOKUP(P735,'附件一之1-開班數'!$A$7:$V$66,7,FALSE),0))</f>
        <v>0</v>
      </c>
      <c r="AC735" s="10">
        <f>IF(Q735="",0,IF(K735=1,VLOOKUP(Q735,'附件一之1-開班數'!$A$7:$V$66,7,FALSE),0))</f>
        <v>0</v>
      </c>
    </row>
    <row r="736" spans="1:29" x14ac:dyDescent="0.3">
      <c r="A736" s="128" t="str">
        <f t="shared" si="78"/>
        <v/>
      </c>
      <c r="B736" s="14"/>
      <c r="C736" s="14"/>
      <c r="D736" s="14"/>
      <c r="E736" s="14"/>
      <c r="F736" s="166"/>
      <c r="G736" s="173"/>
      <c r="H736" s="14"/>
      <c r="I736" s="14"/>
      <c r="J736" s="14"/>
      <c r="K736" s="166"/>
      <c r="L736" s="175"/>
      <c r="M736" s="171"/>
      <c r="N736" s="92"/>
      <c r="O736" s="92"/>
      <c r="P736" s="92"/>
      <c r="Q736" s="172"/>
      <c r="R736" s="176" t="str">
        <f>IFERROR(IF(COUNTIF(M736:Q736,M736)+COUNTIF(M736:Q736,N736)+COUNTIF(M736:Q736,O736)+COUNTIF(M736:Q736,P736)+COUNTIF(M736:Q736,Q736)-COUNT(M736:Q736)&lt;&gt;0,"學生班級重複",IF(COUNT(M736:Q736)=1,VLOOKUP(M736,'附件一之1-開班數'!$A$7:$B$66,2,0),IF(COUNT(M736:Q736)=2,VLOOKUP(M736,'附件一之1-開班數'!$A$7:$B$66,2,0)&amp;"、"&amp;VLOOKUP(N736,'附件一之1-開班數'!$A$7:$B$66,2,0),IF(COUNT(M736:Q736)=3,VLOOKUP(M736,'附件一之1-開班數'!$A$7:$B$66,2,0)&amp;"、"&amp;VLOOKUP(N736,'附件一之1-開班數'!$A$7:$B$66,2,0)&amp;"、"&amp;VLOOKUP(O736,'附件一之1-開班數'!$A$7:$B$66,2,0),IF(COUNT(M736:Q736)=4,VLOOKUP(M736,'附件一之1-開班數'!$A$7:$B$66,2,0)&amp;"、"&amp;VLOOKUP(N736,'附件一之1-開班數'!$A$7:$B$66,2,0)&amp;"、"&amp;VLOOKUP(O736,'附件一之1-開班數'!$A$7:$B$66,2,0)&amp;"、"&amp;VLOOKUP(P736,'附件一之1-開班數'!$A$7:$B$66,2,0),IF(COUNT(M736:Q736)=5,VLOOKUP(M736,'附件一之1-開班數'!$A$7:$B$66,2,0)&amp;"、"&amp;VLOOKUP(N736,'附件一之1-開班數'!$A$7:$B$66,2,0)&amp;"、"&amp;VLOOKUP(O736,'附件一之1-開班數'!$A$7:$B$66,2,0)&amp;"、"&amp;VLOOKUP(P736,'附件一之1-開班數'!$A$7:$B$66,2,0)&amp;"、"&amp;VLOOKUP(Q736,'附件一之1-開班數'!$A$7:$B$66,2,0),IF(D736="","","學生無班級"))))))),"有班級不存在,或跳格輸入")</f>
        <v/>
      </c>
      <c r="S736" s="10">
        <f t="shared" si="79"/>
        <v>1</v>
      </c>
      <c r="T736" s="10">
        <f t="shared" si="80"/>
        <v>1</v>
      </c>
      <c r="U736" s="10">
        <f t="shared" si="81"/>
        <v>1</v>
      </c>
      <c r="V736" s="10">
        <f t="shared" si="82"/>
        <v>1</v>
      </c>
      <c r="W736" s="10">
        <f t="shared" si="83"/>
        <v>3</v>
      </c>
      <c r="X736" s="10">
        <f t="shared" si="84"/>
        <v>3</v>
      </c>
      <c r="Y736" s="10">
        <f>IF(M736="",0,IF(K736=1,VLOOKUP(M736,'附件一之1-開班數'!$A$7:$V$66,7,FALSE),0))</f>
        <v>0</v>
      </c>
      <c r="Z736" s="10">
        <f>IF(N736="",0,IF(K736=1,VLOOKUP(N736,'附件一之1-開班數'!$A$7:$V$66,7,FALSE),0))</f>
        <v>0</v>
      </c>
      <c r="AA736" s="10">
        <f>IF(O736="",0,IF(K736=1,VLOOKUP(O736,'附件一之1-開班數'!$A$7:$V$66,7,FALSE),0))</f>
        <v>0</v>
      </c>
      <c r="AB736" s="10">
        <f>IF(P736="",0,IF(K736=1,VLOOKUP(P736,'附件一之1-開班數'!$A$7:$V$66,7,FALSE),0))</f>
        <v>0</v>
      </c>
      <c r="AC736" s="10">
        <f>IF(Q736="",0,IF(K736=1,VLOOKUP(Q736,'附件一之1-開班數'!$A$7:$V$66,7,FALSE),0))</f>
        <v>0</v>
      </c>
    </row>
    <row r="737" spans="1:29" x14ac:dyDescent="0.3">
      <c r="A737" s="128" t="str">
        <f t="shared" si="78"/>
        <v/>
      </c>
      <c r="B737" s="14"/>
      <c r="C737" s="14"/>
      <c r="D737" s="14"/>
      <c r="E737" s="14"/>
      <c r="F737" s="166"/>
      <c r="G737" s="173"/>
      <c r="H737" s="14"/>
      <c r="I737" s="14"/>
      <c r="J737" s="14"/>
      <c r="K737" s="166"/>
      <c r="L737" s="175"/>
      <c r="M737" s="171"/>
      <c r="N737" s="92"/>
      <c r="O737" s="92"/>
      <c r="P737" s="92"/>
      <c r="Q737" s="172"/>
      <c r="R737" s="176" t="str">
        <f>IFERROR(IF(COUNTIF(M737:Q737,M737)+COUNTIF(M737:Q737,N737)+COUNTIF(M737:Q737,O737)+COUNTIF(M737:Q737,P737)+COUNTIF(M737:Q737,Q737)-COUNT(M737:Q737)&lt;&gt;0,"學生班級重複",IF(COUNT(M737:Q737)=1,VLOOKUP(M737,'附件一之1-開班數'!$A$7:$B$66,2,0),IF(COUNT(M737:Q737)=2,VLOOKUP(M737,'附件一之1-開班數'!$A$7:$B$66,2,0)&amp;"、"&amp;VLOOKUP(N737,'附件一之1-開班數'!$A$7:$B$66,2,0),IF(COUNT(M737:Q737)=3,VLOOKUP(M737,'附件一之1-開班數'!$A$7:$B$66,2,0)&amp;"、"&amp;VLOOKUP(N737,'附件一之1-開班數'!$A$7:$B$66,2,0)&amp;"、"&amp;VLOOKUP(O737,'附件一之1-開班數'!$A$7:$B$66,2,0),IF(COUNT(M737:Q737)=4,VLOOKUP(M737,'附件一之1-開班數'!$A$7:$B$66,2,0)&amp;"、"&amp;VLOOKUP(N737,'附件一之1-開班數'!$A$7:$B$66,2,0)&amp;"、"&amp;VLOOKUP(O737,'附件一之1-開班數'!$A$7:$B$66,2,0)&amp;"、"&amp;VLOOKUP(P737,'附件一之1-開班數'!$A$7:$B$66,2,0),IF(COUNT(M737:Q737)=5,VLOOKUP(M737,'附件一之1-開班數'!$A$7:$B$66,2,0)&amp;"、"&amp;VLOOKUP(N737,'附件一之1-開班數'!$A$7:$B$66,2,0)&amp;"、"&amp;VLOOKUP(O737,'附件一之1-開班數'!$A$7:$B$66,2,0)&amp;"、"&amp;VLOOKUP(P737,'附件一之1-開班數'!$A$7:$B$66,2,0)&amp;"、"&amp;VLOOKUP(Q737,'附件一之1-開班數'!$A$7:$B$66,2,0),IF(D737="","","學生無班級"))))))),"有班級不存在,或跳格輸入")</f>
        <v/>
      </c>
      <c r="S737" s="10">
        <f t="shared" si="79"/>
        <v>1</v>
      </c>
      <c r="T737" s="10">
        <f t="shared" si="80"/>
        <v>1</v>
      </c>
      <c r="U737" s="10">
        <f t="shared" si="81"/>
        <v>1</v>
      </c>
      <c r="V737" s="10">
        <f t="shared" si="82"/>
        <v>1</v>
      </c>
      <c r="W737" s="10">
        <f t="shared" si="83"/>
        <v>3</v>
      </c>
      <c r="X737" s="10">
        <f t="shared" si="84"/>
        <v>3</v>
      </c>
      <c r="Y737" s="10">
        <f>IF(M737="",0,IF(K737=1,VLOOKUP(M737,'附件一之1-開班數'!$A$7:$V$66,7,FALSE),0))</f>
        <v>0</v>
      </c>
      <c r="Z737" s="10">
        <f>IF(N737="",0,IF(K737=1,VLOOKUP(N737,'附件一之1-開班數'!$A$7:$V$66,7,FALSE),0))</f>
        <v>0</v>
      </c>
      <c r="AA737" s="10">
        <f>IF(O737="",0,IF(K737=1,VLOOKUP(O737,'附件一之1-開班數'!$A$7:$V$66,7,FALSE),0))</f>
        <v>0</v>
      </c>
      <c r="AB737" s="10">
        <f>IF(P737="",0,IF(K737=1,VLOOKUP(P737,'附件一之1-開班數'!$A$7:$V$66,7,FALSE),0))</f>
        <v>0</v>
      </c>
      <c r="AC737" s="10">
        <f>IF(Q737="",0,IF(K737=1,VLOOKUP(Q737,'附件一之1-開班數'!$A$7:$V$66,7,FALSE),0))</f>
        <v>0</v>
      </c>
    </row>
    <row r="738" spans="1:29" x14ac:dyDescent="0.3">
      <c r="A738" s="128" t="str">
        <f t="shared" si="78"/>
        <v/>
      </c>
      <c r="B738" s="14"/>
      <c r="C738" s="14"/>
      <c r="D738" s="14"/>
      <c r="E738" s="14"/>
      <c r="F738" s="166"/>
      <c r="G738" s="173"/>
      <c r="H738" s="14"/>
      <c r="I738" s="14"/>
      <c r="J738" s="14"/>
      <c r="K738" s="166"/>
      <c r="L738" s="175"/>
      <c r="M738" s="171"/>
      <c r="N738" s="92"/>
      <c r="O738" s="92"/>
      <c r="P738" s="92"/>
      <c r="Q738" s="172"/>
      <c r="R738" s="176" t="str">
        <f>IFERROR(IF(COUNTIF(M738:Q738,M738)+COUNTIF(M738:Q738,N738)+COUNTIF(M738:Q738,O738)+COUNTIF(M738:Q738,P738)+COUNTIF(M738:Q738,Q738)-COUNT(M738:Q738)&lt;&gt;0,"學生班級重複",IF(COUNT(M738:Q738)=1,VLOOKUP(M738,'附件一之1-開班數'!$A$7:$B$66,2,0),IF(COUNT(M738:Q738)=2,VLOOKUP(M738,'附件一之1-開班數'!$A$7:$B$66,2,0)&amp;"、"&amp;VLOOKUP(N738,'附件一之1-開班數'!$A$7:$B$66,2,0),IF(COUNT(M738:Q738)=3,VLOOKUP(M738,'附件一之1-開班數'!$A$7:$B$66,2,0)&amp;"、"&amp;VLOOKUP(N738,'附件一之1-開班數'!$A$7:$B$66,2,0)&amp;"、"&amp;VLOOKUP(O738,'附件一之1-開班數'!$A$7:$B$66,2,0),IF(COUNT(M738:Q738)=4,VLOOKUP(M738,'附件一之1-開班數'!$A$7:$B$66,2,0)&amp;"、"&amp;VLOOKUP(N738,'附件一之1-開班數'!$A$7:$B$66,2,0)&amp;"、"&amp;VLOOKUP(O738,'附件一之1-開班數'!$A$7:$B$66,2,0)&amp;"、"&amp;VLOOKUP(P738,'附件一之1-開班數'!$A$7:$B$66,2,0),IF(COUNT(M738:Q738)=5,VLOOKUP(M738,'附件一之1-開班數'!$A$7:$B$66,2,0)&amp;"、"&amp;VLOOKUP(N738,'附件一之1-開班數'!$A$7:$B$66,2,0)&amp;"、"&amp;VLOOKUP(O738,'附件一之1-開班數'!$A$7:$B$66,2,0)&amp;"、"&amp;VLOOKUP(P738,'附件一之1-開班數'!$A$7:$B$66,2,0)&amp;"、"&amp;VLOOKUP(Q738,'附件一之1-開班數'!$A$7:$B$66,2,0),IF(D738="","","學生無班級"))))))),"有班級不存在,或跳格輸入")</f>
        <v/>
      </c>
      <c r="S738" s="10">
        <f t="shared" si="79"/>
        <v>1</v>
      </c>
      <c r="T738" s="10">
        <f t="shared" si="80"/>
        <v>1</v>
      </c>
      <c r="U738" s="10">
        <f t="shared" si="81"/>
        <v>1</v>
      </c>
      <c r="V738" s="10">
        <f t="shared" si="82"/>
        <v>1</v>
      </c>
      <c r="W738" s="10">
        <f t="shared" si="83"/>
        <v>3</v>
      </c>
      <c r="X738" s="10">
        <f t="shared" si="84"/>
        <v>3</v>
      </c>
      <c r="Y738" s="10">
        <f>IF(M738="",0,IF(K738=1,VLOOKUP(M738,'附件一之1-開班數'!$A$7:$V$66,7,FALSE),0))</f>
        <v>0</v>
      </c>
      <c r="Z738" s="10">
        <f>IF(N738="",0,IF(K738=1,VLOOKUP(N738,'附件一之1-開班數'!$A$7:$V$66,7,FALSE),0))</f>
        <v>0</v>
      </c>
      <c r="AA738" s="10">
        <f>IF(O738="",0,IF(K738=1,VLOOKUP(O738,'附件一之1-開班數'!$A$7:$V$66,7,FALSE),0))</f>
        <v>0</v>
      </c>
      <c r="AB738" s="10">
        <f>IF(P738="",0,IF(K738=1,VLOOKUP(P738,'附件一之1-開班數'!$A$7:$V$66,7,FALSE),0))</f>
        <v>0</v>
      </c>
      <c r="AC738" s="10">
        <f>IF(Q738="",0,IF(K738=1,VLOOKUP(Q738,'附件一之1-開班數'!$A$7:$V$66,7,FALSE),0))</f>
        <v>0</v>
      </c>
    </row>
    <row r="739" spans="1:29" x14ac:dyDescent="0.3">
      <c r="A739" s="128" t="str">
        <f t="shared" si="78"/>
        <v/>
      </c>
      <c r="B739" s="14"/>
      <c r="C739" s="14"/>
      <c r="D739" s="14"/>
      <c r="E739" s="14"/>
      <c r="F739" s="166"/>
      <c r="G739" s="173"/>
      <c r="H739" s="14"/>
      <c r="I739" s="14"/>
      <c r="J739" s="14"/>
      <c r="K739" s="166"/>
      <c r="L739" s="175"/>
      <c r="M739" s="171"/>
      <c r="N739" s="92"/>
      <c r="O739" s="92"/>
      <c r="P739" s="92"/>
      <c r="Q739" s="172"/>
      <c r="R739" s="176" t="str">
        <f>IFERROR(IF(COUNTIF(M739:Q739,M739)+COUNTIF(M739:Q739,N739)+COUNTIF(M739:Q739,O739)+COUNTIF(M739:Q739,P739)+COUNTIF(M739:Q739,Q739)-COUNT(M739:Q739)&lt;&gt;0,"學生班級重複",IF(COUNT(M739:Q739)=1,VLOOKUP(M739,'附件一之1-開班數'!$A$7:$B$66,2,0),IF(COUNT(M739:Q739)=2,VLOOKUP(M739,'附件一之1-開班數'!$A$7:$B$66,2,0)&amp;"、"&amp;VLOOKUP(N739,'附件一之1-開班數'!$A$7:$B$66,2,0),IF(COUNT(M739:Q739)=3,VLOOKUP(M739,'附件一之1-開班數'!$A$7:$B$66,2,0)&amp;"、"&amp;VLOOKUP(N739,'附件一之1-開班數'!$A$7:$B$66,2,0)&amp;"、"&amp;VLOOKUP(O739,'附件一之1-開班數'!$A$7:$B$66,2,0),IF(COUNT(M739:Q739)=4,VLOOKUP(M739,'附件一之1-開班數'!$A$7:$B$66,2,0)&amp;"、"&amp;VLOOKUP(N739,'附件一之1-開班數'!$A$7:$B$66,2,0)&amp;"、"&amp;VLOOKUP(O739,'附件一之1-開班數'!$A$7:$B$66,2,0)&amp;"、"&amp;VLOOKUP(P739,'附件一之1-開班數'!$A$7:$B$66,2,0),IF(COUNT(M739:Q739)=5,VLOOKUP(M739,'附件一之1-開班數'!$A$7:$B$66,2,0)&amp;"、"&amp;VLOOKUP(N739,'附件一之1-開班數'!$A$7:$B$66,2,0)&amp;"、"&amp;VLOOKUP(O739,'附件一之1-開班數'!$A$7:$B$66,2,0)&amp;"、"&amp;VLOOKUP(P739,'附件一之1-開班數'!$A$7:$B$66,2,0)&amp;"、"&amp;VLOOKUP(Q739,'附件一之1-開班數'!$A$7:$B$66,2,0),IF(D739="","","學生無班級"))))))),"有班級不存在,或跳格輸入")</f>
        <v/>
      </c>
      <c r="S739" s="10">
        <f t="shared" si="79"/>
        <v>1</v>
      </c>
      <c r="T739" s="10">
        <f t="shared" si="80"/>
        <v>1</v>
      </c>
      <c r="U739" s="10">
        <f t="shared" si="81"/>
        <v>1</v>
      </c>
      <c r="V739" s="10">
        <f t="shared" si="82"/>
        <v>1</v>
      </c>
      <c r="W739" s="10">
        <f t="shared" si="83"/>
        <v>3</v>
      </c>
      <c r="X739" s="10">
        <f t="shared" si="84"/>
        <v>3</v>
      </c>
      <c r="Y739" s="10">
        <f>IF(M739="",0,IF(K739=1,VLOOKUP(M739,'附件一之1-開班數'!$A$7:$V$66,7,FALSE),0))</f>
        <v>0</v>
      </c>
      <c r="Z739" s="10">
        <f>IF(N739="",0,IF(K739=1,VLOOKUP(N739,'附件一之1-開班數'!$A$7:$V$66,7,FALSE),0))</f>
        <v>0</v>
      </c>
      <c r="AA739" s="10">
        <f>IF(O739="",0,IF(K739=1,VLOOKUP(O739,'附件一之1-開班數'!$A$7:$V$66,7,FALSE),0))</f>
        <v>0</v>
      </c>
      <c r="AB739" s="10">
        <f>IF(P739="",0,IF(K739=1,VLOOKUP(P739,'附件一之1-開班數'!$A$7:$V$66,7,FALSE),0))</f>
        <v>0</v>
      </c>
      <c r="AC739" s="10">
        <f>IF(Q739="",0,IF(K739=1,VLOOKUP(Q739,'附件一之1-開班數'!$A$7:$V$66,7,FALSE),0))</f>
        <v>0</v>
      </c>
    </row>
    <row r="740" spans="1:29" x14ac:dyDescent="0.3">
      <c r="A740" s="128" t="str">
        <f t="shared" si="78"/>
        <v/>
      </c>
      <c r="B740" s="14"/>
      <c r="C740" s="14"/>
      <c r="D740" s="14"/>
      <c r="E740" s="14"/>
      <c r="F740" s="166"/>
      <c r="G740" s="173"/>
      <c r="H740" s="14"/>
      <c r="I740" s="14"/>
      <c r="J740" s="14"/>
      <c r="K740" s="166"/>
      <c r="L740" s="175"/>
      <c r="M740" s="171"/>
      <c r="N740" s="92"/>
      <c r="O740" s="92"/>
      <c r="P740" s="92"/>
      <c r="Q740" s="172"/>
      <c r="R740" s="176" t="str">
        <f>IFERROR(IF(COUNTIF(M740:Q740,M740)+COUNTIF(M740:Q740,N740)+COUNTIF(M740:Q740,O740)+COUNTIF(M740:Q740,P740)+COUNTIF(M740:Q740,Q740)-COUNT(M740:Q740)&lt;&gt;0,"學生班級重複",IF(COUNT(M740:Q740)=1,VLOOKUP(M740,'附件一之1-開班數'!$A$7:$B$66,2,0),IF(COUNT(M740:Q740)=2,VLOOKUP(M740,'附件一之1-開班數'!$A$7:$B$66,2,0)&amp;"、"&amp;VLOOKUP(N740,'附件一之1-開班數'!$A$7:$B$66,2,0),IF(COUNT(M740:Q740)=3,VLOOKUP(M740,'附件一之1-開班數'!$A$7:$B$66,2,0)&amp;"、"&amp;VLOOKUP(N740,'附件一之1-開班數'!$A$7:$B$66,2,0)&amp;"、"&amp;VLOOKUP(O740,'附件一之1-開班數'!$A$7:$B$66,2,0),IF(COUNT(M740:Q740)=4,VLOOKUP(M740,'附件一之1-開班數'!$A$7:$B$66,2,0)&amp;"、"&amp;VLOOKUP(N740,'附件一之1-開班數'!$A$7:$B$66,2,0)&amp;"、"&amp;VLOOKUP(O740,'附件一之1-開班數'!$A$7:$B$66,2,0)&amp;"、"&amp;VLOOKUP(P740,'附件一之1-開班數'!$A$7:$B$66,2,0),IF(COUNT(M740:Q740)=5,VLOOKUP(M740,'附件一之1-開班數'!$A$7:$B$66,2,0)&amp;"、"&amp;VLOOKUP(N740,'附件一之1-開班數'!$A$7:$B$66,2,0)&amp;"、"&amp;VLOOKUP(O740,'附件一之1-開班數'!$A$7:$B$66,2,0)&amp;"、"&amp;VLOOKUP(P740,'附件一之1-開班數'!$A$7:$B$66,2,0)&amp;"、"&amp;VLOOKUP(Q740,'附件一之1-開班數'!$A$7:$B$66,2,0),IF(D740="","","學生無班級"))))))),"有班級不存在,或跳格輸入")</f>
        <v/>
      </c>
      <c r="S740" s="10">
        <f t="shared" si="79"/>
        <v>1</v>
      </c>
      <c r="T740" s="10">
        <f t="shared" si="80"/>
        <v>1</v>
      </c>
      <c r="U740" s="10">
        <f t="shared" si="81"/>
        <v>1</v>
      </c>
      <c r="V740" s="10">
        <f t="shared" si="82"/>
        <v>1</v>
      </c>
      <c r="W740" s="10">
        <f t="shared" si="83"/>
        <v>3</v>
      </c>
      <c r="X740" s="10">
        <f t="shared" si="84"/>
        <v>3</v>
      </c>
      <c r="Y740" s="10">
        <f>IF(M740="",0,IF(K740=1,VLOOKUP(M740,'附件一之1-開班數'!$A$7:$V$66,7,FALSE),0))</f>
        <v>0</v>
      </c>
      <c r="Z740" s="10">
        <f>IF(N740="",0,IF(K740=1,VLOOKUP(N740,'附件一之1-開班數'!$A$7:$V$66,7,FALSE),0))</f>
        <v>0</v>
      </c>
      <c r="AA740" s="10">
        <f>IF(O740="",0,IF(K740=1,VLOOKUP(O740,'附件一之1-開班數'!$A$7:$V$66,7,FALSE),0))</f>
        <v>0</v>
      </c>
      <c r="AB740" s="10">
        <f>IF(P740="",0,IF(K740=1,VLOOKUP(P740,'附件一之1-開班數'!$A$7:$V$66,7,FALSE),0))</f>
        <v>0</v>
      </c>
      <c r="AC740" s="10">
        <f>IF(Q740="",0,IF(K740=1,VLOOKUP(Q740,'附件一之1-開班數'!$A$7:$V$66,7,FALSE),0))</f>
        <v>0</v>
      </c>
    </row>
    <row r="741" spans="1:29" x14ac:dyDescent="0.3">
      <c r="A741" s="128" t="str">
        <f t="shared" si="78"/>
        <v/>
      </c>
      <c r="B741" s="14"/>
      <c r="C741" s="14"/>
      <c r="D741" s="14"/>
      <c r="E741" s="14"/>
      <c r="F741" s="166"/>
      <c r="G741" s="173"/>
      <c r="H741" s="14"/>
      <c r="I741" s="14"/>
      <c r="J741" s="14"/>
      <c r="K741" s="166"/>
      <c r="L741" s="175"/>
      <c r="M741" s="171"/>
      <c r="N741" s="92"/>
      <c r="O741" s="92"/>
      <c r="P741" s="92"/>
      <c r="Q741" s="172"/>
      <c r="R741" s="176" t="str">
        <f>IFERROR(IF(COUNTIF(M741:Q741,M741)+COUNTIF(M741:Q741,N741)+COUNTIF(M741:Q741,O741)+COUNTIF(M741:Q741,P741)+COUNTIF(M741:Q741,Q741)-COUNT(M741:Q741)&lt;&gt;0,"學生班級重複",IF(COUNT(M741:Q741)=1,VLOOKUP(M741,'附件一之1-開班數'!$A$7:$B$66,2,0),IF(COUNT(M741:Q741)=2,VLOOKUP(M741,'附件一之1-開班數'!$A$7:$B$66,2,0)&amp;"、"&amp;VLOOKUP(N741,'附件一之1-開班數'!$A$7:$B$66,2,0),IF(COUNT(M741:Q741)=3,VLOOKUP(M741,'附件一之1-開班數'!$A$7:$B$66,2,0)&amp;"、"&amp;VLOOKUP(N741,'附件一之1-開班數'!$A$7:$B$66,2,0)&amp;"、"&amp;VLOOKUP(O741,'附件一之1-開班數'!$A$7:$B$66,2,0),IF(COUNT(M741:Q741)=4,VLOOKUP(M741,'附件一之1-開班數'!$A$7:$B$66,2,0)&amp;"、"&amp;VLOOKUP(N741,'附件一之1-開班數'!$A$7:$B$66,2,0)&amp;"、"&amp;VLOOKUP(O741,'附件一之1-開班數'!$A$7:$B$66,2,0)&amp;"、"&amp;VLOOKUP(P741,'附件一之1-開班數'!$A$7:$B$66,2,0),IF(COUNT(M741:Q741)=5,VLOOKUP(M741,'附件一之1-開班數'!$A$7:$B$66,2,0)&amp;"、"&amp;VLOOKUP(N741,'附件一之1-開班數'!$A$7:$B$66,2,0)&amp;"、"&amp;VLOOKUP(O741,'附件一之1-開班數'!$A$7:$B$66,2,0)&amp;"、"&amp;VLOOKUP(P741,'附件一之1-開班數'!$A$7:$B$66,2,0)&amp;"、"&amp;VLOOKUP(Q741,'附件一之1-開班數'!$A$7:$B$66,2,0),IF(D741="","","學生無班級"))))))),"有班級不存在,或跳格輸入")</f>
        <v/>
      </c>
      <c r="S741" s="10">
        <f t="shared" si="79"/>
        <v>1</v>
      </c>
      <c r="T741" s="10">
        <f t="shared" si="80"/>
        <v>1</v>
      </c>
      <c r="U741" s="10">
        <f t="shared" si="81"/>
        <v>1</v>
      </c>
      <c r="V741" s="10">
        <f t="shared" si="82"/>
        <v>1</v>
      </c>
      <c r="W741" s="10">
        <f t="shared" si="83"/>
        <v>3</v>
      </c>
      <c r="X741" s="10">
        <f t="shared" si="84"/>
        <v>3</v>
      </c>
      <c r="Y741" s="10">
        <f>IF(M741="",0,IF(K741=1,VLOOKUP(M741,'附件一之1-開班數'!$A$7:$V$66,7,FALSE),0))</f>
        <v>0</v>
      </c>
      <c r="Z741" s="10">
        <f>IF(N741="",0,IF(K741=1,VLOOKUP(N741,'附件一之1-開班數'!$A$7:$V$66,7,FALSE),0))</f>
        <v>0</v>
      </c>
      <c r="AA741" s="10">
        <f>IF(O741="",0,IF(K741=1,VLOOKUP(O741,'附件一之1-開班數'!$A$7:$V$66,7,FALSE),0))</f>
        <v>0</v>
      </c>
      <c r="AB741" s="10">
        <f>IF(P741="",0,IF(K741=1,VLOOKUP(P741,'附件一之1-開班數'!$A$7:$V$66,7,FALSE),0))</f>
        <v>0</v>
      </c>
      <c r="AC741" s="10">
        <f>IF(Q741="",0,IF(K741=1,VLOOKUP(Q741,'附件一之1-開班數'!$A$7:$V$66,7,FALSE),0))</f>
        <v>0</v>
      </c>
    </row>
    <row r="742" spans="1:29" x14ac:dyDescent="0.3">
      <c r="A742" s="128" t="str">
        <f t="shared" si="78"/>
        <v/>
      </c>
      <c r="B742" s="14"/>
      <c r="C742" s="14"/>
      <c r="D742" s="14"/>
      <c r="E742" s="14"/>
      <c r="F742" s="166"/>
      <c r="G742" s="173"/>
      <c r="H742" s="14"/>
      <c r="I742" s="14"/>
      <c r="J742" s="14"/>
      <c r="K742" s="166"/>
      <c r="L742" s="175"/>
      <c r="M742" s="171"/>
      <c r="N742" s="92"/>
      <c r="O742" s="92"/>
      <c r="P742" s="92"/>
      <c r="Q742" s="172"/>
      <c r="R742" s="176" t="str">
        <f>IFERROR(IF(COUNTIF(M742:Q742,M742)+COUNTIF(M742:Q742,N742)+COUNTIF(M742:Q742,O742)+COUNTIF(M742:Q742,P742)+COUNTIF(M742:Q742,Q742)-COUNT(M742:Q742)&lt;&gt;0,"學生班級重複",IF(COUNT(M742:Q742)=1,VLOOKUP(M742,'附件一之1-開班數'!$A$7:$B$66,2,0),IF(COUNT(M742:Q742)=2,VLOOKUP(M742,'附件一之1-開班數'!$A$7:$B$66,2,0)&amp;"、"&amp;VLOOKUP(N742,'附件一之1-開班數'!$A$7:$B$66,2,0),IF(COUNT(M742:Q742)=3,VLOOKUP(M742,'附件一之1-開班數'!$A$7:$B$66,2,0)&amp;"、"&amp;VLOOKUP(N742,'附件一之1-開班數'!$A$7:$B$66,2,0)&amp;"、"&amp;VLOOKUP(O742,'附件一之1-開班數'!$A$7:$B$66,2,0),IF(COUNT(M742:Q742)=4,VLOOKUP(M742,'附件一之1-開班數'!$A$7:$B$66,2,0)&amp;"、"&amp;VLOOKUP(N742,'附件一之1-開班數'!$A$7:$B$66,2,0)&amp;"、"&amp;VLOOKUP(O742,'附件一之1-開班數'!$A$7:$B$66,2,0)&amp;"、"&amp;VLOOKUP(P742,'附件一之1-開班數'!$A$7:$B$66,2,0),IF(COUNT(M742:Q742)=5,VLOOKUP(M742,'附件一之1-開班數'!$A$7:$B$66,2,0)&amp;"、"&amp;VLOOKUP(N742,'附件一之1-開班數'!$A$7:$B$66,2,0)&amp;"、"&amp;VLOOKUP(O742,'附件一之1-開班數'!$A$7:$B$66,2,0)&amp;"、"&amp;VLOOKUP(P742,'附件一之1-開班數'!$A$7:$B$66,2,0)&amp;"、"&amp;VLOOKUP(Q742,'附件一之1-開班數'!$A$7:$B$66,2,0),IF(D742="","","學生無班級"))))))),"有班級不存在,或跳格輸入")</f>
        <v/>
      </c>
      <c r="S742" s="10">
        <f t="shared" si="79"/>
        <v>1</v>
      </c>
      <c r="T742" s="10">
        <f t="shared" si="80"/>
        <v>1</v>
      </c>
      <c r="U742" s="10">
        <f t="shared" si="81"/>
        <v>1</v>
      </c>
      <c r="V742" s="10">
        <f t="shared" si="82"/>
        <v>1</v>
      </c>
      <c r="W742" s="10">
        <f t="shared" si="83"/>
        <v>3</v>
      </c>
      <c r="X742" s="10">
        <f t="shared" si="84"/>
        <v>3</v>
      </c>
      <c r="Y742" s="10">
        <f>IF(M742="",0,IF(K742=1,VLOOKUP(M742,'附件一之1-開班數'!$A$7:$V$66,7,FALSE),0))</f>
        <v>0</v>
      </c>
      <c r="Z742" s="10">
        <f>IF(N742="",0,IF(K742=1,VLOOKUP(N742,'附件一之1-開班數'!$A$7:$V$66,7,FALSE),0))</f>
        <v>0</v>
      </c>
      <c r="AA742" s="10">
        <f>IF(O742="",0,IF(K742=1,VLOOKUP(O742,'附件一之1-開班數'!$A$7:$V$66,7,FALSE),0))</f>
        <v>0</v>
      </c>
      <c r="AB742" s="10">
        <f>IF(P742="",0,IF(K742=1,VLOOKUP(P742,'附件一之1-開班數'!$A$7:$V$66,7,FALSE),0))</f>
        <v>0</v>
      </c>
      <c r="AC742" s="10">
        <f>IF(Q742="",0,IF(K742=1,VLOOKUP(Q742,'附件一之1-開班數'!$A$7:$V$66,7,FALSE),0))</f>
        <v>0</v>
      </c>
    </row>
    <row r="743" spans="1:29" x14ac:dyDescent="0.3">
      <c r="A743" s="128" t="str">
        <f t="shared" si="78"/>
        <v/>
      </c>
      <c r="B743" s="14"/>
      <c r="C743" s="14"/>
      <c r="D743" s="14"/>
      <c r="E743" s="14"/>
      <c r="F743" s="166"/>
      <c r="G743" s="173"/>
      <c r="H743" s="14"/>
      <c r="I743" s="14"/>
      <c r="J743" s="14"/>
      <c r="K743" s="166"/>
      <c r="L743" s="175"/>
      <c r="M743" s="171"/>
      <c r="N743" s="92"/>
      <c r="O743" s="92"/>
      <c r="P743" s="92"/>
      <c r="Q743" s="172"/>
      <c r="R743" s="176" t="str">
        <f>IFERROR(IF(COUNTIF(M743:Q743,M743)+COUNTIF(M743:Q743,N743)+COUNTIF(M743:Q743,O743)+COUNTIF(M743:Q743,P743)+COUNTIF(M743:Q743,Q743)-COUNT(M743:Q743)&lt;&gt;0,"學生班級重複",IF(COUNT(M743:Q743)=1,VLOOKUP(M743,'附件一之1-開班數'!$A$7:$B$66,2,0),IF(COUNT(M743:Q743)=2,VLOOKUP(M743,'附件一之1-開班數'!$A$7:$B$66,2,0)&amp;"、"&amp;VLOOKUP(N743,'附件一之1-開班數'!$A$7:$B$66,2,0),IF(COUNT(M743:Q743)=3,VLOOKUP(M743,'附件一之1-開班數'!$A$7:$B$66,2,0)&amp;"、"&amp;VLOOKUP(N743,'附件一之1-開班數'!$A$7:$B$66,2,0)&amp;"、"&amp;VLOOKUP(O743,'附件一之1-開班數'!$A$7:$B$66,2,0),IF(COUNT(M743:Q743)=4,VLOOKUP(M743,'附件一之1-開班數'!$A$7:$B$66,2,0)&amp;"、"&amp;VLOOKUP(N743,'附件一之1-開班數'!$A$7:$B$66,2,0)&amp;"、"&amp;VLOOKUP(O743,'附件一之1-開班數'!$A$7:$B$66,2,0)&amp;"、"&amp;VLOOKUP(P743,'附件一之1-開班數'!$A$7:$B$66,2,0),IF(COUNT(M743:Q743)=5,VLOOKUP(M743,'附件一之1-開班數'!$A$7:$B$66,2,0)&amp;"、"&amp;VLOOKUP(N743,'附件一之1-開班數'!$A$7:$B$66,2,0)&amp;"、"&amp;VLOOKUP(O743,'附件一之1-開班數'!$A$7:$B$66,2,0)&amp;"、"&amp;VLOOKUP(P743,'附件一之1-開班數'!$A$7:$B$66,2,0)&amp;"、"&amp;VLOOKUP(Q743,'附件一之1-開班數'!$A$7:$B$66,2,0),IF(D743="","","學生無班級"))))))),"有班級不存在,或跳格輸入")</f>
        <v/>
      </c>
      <c r="S743" s="10">
        <f t="shared" si="79"/>
        <v>1</v>
      </c>
      <c r="T743" s="10">
        <f t="shared" si="80"/>
        <v>1</v>
      </c>
      <c r="U743" s="10">
        <f t="shared" si="81"/>
        <v>1</v>
      </c>
      <c r="V743" s="10">
        <f t="shared" si="82"/>
        <v>1</v>
      </c>
      <c r="W743" s="10">
        <f t="shared" si="83"/>
        <v>3</v>
      </c>
      <c r="X743" s="10">
        <f t="shared" si="84"/>
        <v>3</v>
      </c>
      <c r="Y743" s="10">
        <f>IF(M743="",0,IF(K743=1,VLOOKUP(M743,'附件一之1-開班數'!$A$7:$V$66,7,FALSE),0))</f>
        <v>0</v>
      </c>
      <c r="Z743" s="10">
        <f>IF(N743="",0,IF(K743=1,VLOOKUP(N743,'附件一之1-開班數'!$A$7:$V$66,7,FALSE),0))</f>
        <v>0</v>
      </c>
      <c r="AA743" s="10">
        <f>IF(O743="",0,IF(K743=1,VLOOKUP(O743,'附件一之1-開班數'!$A$7:$V$66,7,FALSE),0))</f>
        <v>0</v>
      </c>
      <c r="AB743" s="10">
        <f>IF(P743="",0,IF(K743=1,VLOOKUP(P743,'附件一之1-開班數'!$A$7:$V$66,7,FALSE),0))</f>
        <v>0</v>
      </c>
      <c r="AC743" s="10">
        <f>IF(Q743="",0,IF(K743=1,VLOOKUP(Q743,'附件一之1-開班數'!$A$7:$V$66,7,FALSE),0))</f>
        <v>0</v>
      </c>
    </row>
    <row r="744" spans="1:29" x14ac:dyDescent="0.3">
      <c r="A744" s="128" t="str">
        <f t="shared" si="78"/>
        <v/>
      </c>
      <c r="B744" s="14"/>
      <c r="C744" s="14"/>
      <c r="D744" s="14"/>
      <c r="E744" s="14"/>
      <c r="F744" s="166"/>
      <c r="G744" s="173"/>
      <c r="H744" s="14"/>
      <c r="I744" s="14"/>
      <c r="J744" s="14"/>
      <c r="K744" s="166"/>
      <c r="L744" s="175"/>
      <c r="M744" s="171"/>
      <c r="N744" s="92"/>
      <c r="O744" s="92"/>
      <c r="P744" s="92"/>
      <c r="Q744" s="172"/>
      <c r="R744" s="176" t="str">
        <f>IFERROR(IF(COUNTIF(M744:Q744,M744)+COUNTIF(M744:Q744,N744)+COUNTIF(M744:Q744,O744)+COUNTIF(M744:Q744,P744)+COUNTIF(M744:Q744,Q744)-COUNT(M744:Q744)&lt;&gt;0,"學生班級重複",IF(COUNT(M744:Q744)=1,VLOOKUP(M744,'附件一之1-開班數'!$A$7:$B$66,2,0),IF(COUNT(M744:Q744)=2,VLOOKUP(M744,'附件一之1-開班數'!$A$7:$B$66,2,0)&amp;"、"&amp;VLOOKUP(N744,'附件一之1-開班數'!$A$7:$B$66,2,0),IF(COUNT(M744:Q744)=3,VLOOKUP(M744,'附件一之1-開班數'!$A$7:$B$66,2,0)&amp;"、"&amp;VLOOKUP(N744,'附件一之1-開班數'!$A$7:$B$66,2,0)&amp;"、"&amp;VLOOKUP(O744,'附件一之1-開班數'!$A$7:$B$66,2,0),IF(COUNT(M744:Q744)=4,VLOOKUP(M744,'附件一之1-開班數'!$A$7:$B$66,2,0)&amp;"、"&amp;VLOOKUP(N744,'附件一之1-開班數'!$A$7:$B$66,2,0)&amp;"、"&amp;VLOOKUP(O744,'附件一之1-開班數'!$A$7:$B$66,2,0)&amp;"、"&amp;VLOOKUP(P744,'附件一之1-開班數'!$A$7:$B$66,2,0),IF(COUNT(M744:Q744)=5,VLOOKUP(M744,'附件一之1-開班數'!$A$7:$B$66,2,0)&amp;"、"&amp;VLOOKUP(N744,'附件一之1-開班數'!$A$7:$B$66,2,0)&amp;"、"&amp;VLOOKUP(O744,'附件一之1-開班數'!$A$7:$B$66,2,0)&amp;"、"&amp;VLOOKUP(P744,'附件一之1-開班數'!$A$7:$B$66,2,0)&amp;"、"&amp;VLOOKUP(Q744,'附件一之1-開班數'!$A$7:$B$66,2,0),IF(D744="","","學生無班級"))))))),"有班級不存在,或跳格輸入")</f>
        <v/>
      </c>
      <c r="S744" s="10">
        <f t="shared" si="79"/>
        <v>1</v>
      </c>
      <c r="T744" s="10">
        <f t="shared" si="80"/>
        <v>1</v>
      </c>
      <c r="U744" s="10">
        <f t="shared" si="81"/>
        <v>1</v>
      </c>
      <c r="V744" s="10">
        <f t="shared" si="82"/>
        <v>1</v>
      </c>
      <c r="W744" s="10">
        <f t="shared" si="83"/>
        <v>3</v>
      </c>
      <c r="X744" s="10">
        <f t="shared" si="84"/>
        <v>3</v>
      </c>
      <c r="Y744" s="10">
        <f>IF(M744="",0,IF(K744=1,VLOOKUP(M744,'附件一之1-開班數'!$A$7:$V$66,7,FALSE),0))</f>
        <v>0</v>
      </c>
      <c r="Z744" s="10">
        <f>IF(N744="",0,IF(K744=1,VLOOKUP(N744,'附件一之1-開班數'!$A$7:$V$66,7,FALSE),0))</f>
        <v>0</v>
      </c>
      <c r="AA744" s="10">
        <f>IF(O744="",0,IF(K744=1,VLOOKUP(O744,'附件一之1-開班數'!$A$7:$V$66,7,FALSE),0))</f>
        <v>0</v>
      </c>
      <c r="AB744" s="10">
        <f>IF(P744="",0,IF(K744=1,VLOOKUP(P744,'附件一之1-開班數'!$A$7:$V$66,7,FALSE),0))</f>
        <v>0</v>
      </c>
      <c r="AC744" s="10">
        <f>IF(Q744="",0,IF(K744=1,VLOOKUP(Q744,'附件一之1-開班數'!$A$7:$V$66,7,FALSE),0))</f>
        <v>0</v>
      </c>
    </row>
    <row r="745" spans="1:29" x14ac:dyDescent="0.3">
      <c r="A745" s="128" t="str">
        <f t="shared" si="78"/>
        <v/>
      </c>
      <c r="B745" s="14"/>
      <c r="C745" s="14"/>
      <c r="D745" s="14"/>
      <c r="E745" s="14"/>
      <c r="F745" s="166"/>
      <c r="G745" s="173"/>
      <c r="H745" s="14"/>
      <c r="I745" s="14"/>
      <c r="J745" s="14"/>
      <c r="K745" s="166"/>
      <c r="L745" s="175"/>
      <c r="M745" s="171"/>
      <c r="N745" s="92"/>
      <c r="O745" s="92"/>
      <c r="P745" s="92"/>
      <c r="Q745" s="172"/>
      <c r="R745" s="176" t="str">
        <f>IFERROR(IF(COUNTIF(M745:Q745,M745)+COUNTIF(M745:Q745,N745)+COUNTIF(M745:Q745,O745)+COUNTIF(M745:Q745,P745)+COUNTIF(M745:Q745,Q745)-COUNT(M745:Q745)&lt;&gt;0,"學生班級重複",IF(COUNT(M745:Q745)=1,VLOOKUP(M745,'附件一之1-開班數'!$A$7:$B$66,2,0),IF(COUNT(M745:Q745)=2,VLOOKUP(M745,'附件一之1-開班數'!$A$7:$B$66,2,0)&amp;"、"&amp;VLOOKUP(N745,'附件一之1-開班數'!$A$7:$B$66,2,0),IF(COUNT(M745:Q745)=3,VLOOKUP(M745,'附件一之1-開班數'!$A$7:$B$66,2,0)&amp;"、"&amp;VLOOKUP(N745,'附件一之1-開班數'!$A$7:$B$66,2,0)&amp;"、"&amp;VLOOKUP(O745,'附件一之1-開班數'!$A$7:$B$66,2,0),IF(COUNT(M745:Q745)=4,VLOOKUP(M745,'附件一之1-開班數'!$A$7:$B$66,2,0)&amp;"、"&amp;VLOOKUP(N745,'附件一之1-開班數'!$A$7:$B$66,2,0)&amp;"、"&amp;VLOOKUP(O745,'附件一之1-開班數'!$A$7:$B$66,2,0)&amp;"、"&amp;VLOOKUP(P745,'附件一之1-開班數'!$A$7:$B$66,2,0),IF(COUNT(M745:Q745)=5,VLOOKUP(M745,'附件一之1-開班數'!$A$7:$B$66,2,0)&amp;"、"&amp;VLOOKUP(N745,'附件一之1-開班數'!$A$7:$B$66,2,0)&amp;"、"&amp;VLOOKUP(O745,'附件一之1-開班數'!$A$7:$B$66,2,0)&amp;"、"&amp;VLOOKUP(P745,'附件一之1-開班數'!$A$7:$B$66,2,0)&amp;"、"&amp;VLOOKUP(Q745,'附件一之1-開班數'!$A$7:$B$66,2,0),IF(D745="","","學生無班級"))))))),"有班級不存在,或跳格輸入")</f>
        <v/>
      </c>
      <c r="S745" s="10">
        <f t="shared" si="79"/>
        <v>1</v>
      </c>
      <c r="T745" s="10">
        <f t="shared" si="80"/>
        <v>1</v>
      </c>
      <c r="U745" s="10">
        <f t="shared" si="81"/>
        <v>1</v>
      </c>
      <c r="V745" s="10">
        <f t="shared" si="82"/>
        <v>1</v>
      </c>
      <c r="W745" s="10">
        <f t="shared" si="83"/>
        <v>3</v>
      </c>
      <c r="X745" s="10">
        <f t="shared" si="84"/>
        <v>3</v>
      </c>
      <c r="Y745" s="10">
        <f>IF(M745="",0,IF(K745=1,VLOOKUP(M745,'附件一之1-開班數'!$A$7:$V$66,7,FALSE),0))</f>
        <v>0</v>
      </c>
      <c r="Z745" s="10">
        <f>IF(N745="",0,IF(K745=1,VLOOKUP(N745,'附件一之1-開班數'!$A$7:$V$66,7,FALSE),0))</f>
        <v>0</v>
      </c>
      <c r="AA745" s="10">
        <f>IF(O745="",0,IF(K745=1,VLOOKUP(O745,'附件一之1-開班數'!$A$7:$V$66,7,FALSE),0))</f>
        <v>0</v>
      </c>
      <c r="AB745" s="10">
        <f>IF(P745="",0,IF(K745=1,VLOOKUP(P745,'附件一之1-開班數'!$A$7:$V$66,7,FALSE),0))</f>
        <v>0</v>
      </c>
      <c r="AC745" s="10">
        <f>IF(Q745="",0,IF(K745=1,VLOOKUP(Q745,'附件一之1-開班數'!$A$7:$V$66,7,FALSE),0))</f>
        <v>0</v>
      </c>
    </row>
    <row r="746" spans="1:29" x14ac:dyDescent="0.3">
      <c r="A746" s="128" t="str">
        <f t="shared" si="78"/>
        <v/>
      </c>
      <c r="B746" s="14"/>
      <c r="C746" s="14"/>
      <c r="D746" s="14"/>
      <c r="E746" s="14"/>
      <c r="F746" s="166"/>
      <c r="G746" s="173"/>
      <c r="H746" s="14"/>
      <c r="I746" s="14"/>
      <c r="J746" s="14"/>
      <c r="K746" s="166"/>
      <c r="L746" s="175"/>
      <c r="M746" s="171"/>
      <c r="N746" s="92"/>
      <c r="O746" s="92"/>
      <c r="P746" s="92"/>
      <c r="Q746" s="172"/>
      <c r="R746" s="176" t="str">
        <f>IFERROR(IF(COUNTIF(M746:Q746,M746)+COUNTIF(M746:Q746,N746)+COUNTIF(M746:Q746,O746)+COUNTIF(M746:Q746,P746)+COUNTIF(M746:Q746,Q746)-COUNT(M746:Q746)&lt;&gt;0,"學生班級重複",IF(COUNT(M746:Q746)=1,VLOOKUP(M746,'附件一之1-開班數'!$A$7:$B$66,2,0),IF(COUNT(M746:Q746)=2,VLOOKUP(M746,'附件一之1-開班數'!$A$7:$B$66,2,0)&amp;"、"&amp;VLOOKUP(N746,'附件一之1-開班數'!$A$7:$B$66,2,0),IF(COUNT(M746:Q746)=3,VLOOKUP(M746,'附件一之1-開班數'!$A$7:$B$66,2,0)&amp;"、"&amp;VLOOKUP(N746,'附件一之1-開班數'!$A$7:$B$66,2,0)&amp;"、"&amp;VLOOKUP(O746,'附件一之1-開班數'!$A$7:$B$66,2,0),IF(COUNT(M746:Q746)=4,VLOOKUP(M746,'附件一之1-開班數'!$A$7:$B$66,2,0)&amp;"、"&amp;VLOOKUP(N746,'附件一之1-開班數'!$A$7:$B$66,2,0)&amp;"、"&amp;VLOOKUP(O746,'附件一之1-開班數'!$A$7:$B$66,2,0)&amp;"、"&amp;VLOOKUP(P746,'附件一之1-開班數'!$A$7:$B$66,2,0),IF(COUNT(M746:Q746)=5,VLOOKUP(M746,'附件一之1-開班數'!$A$7:$B$66,2,0)&amp;"、"&amp;VLOOKUP(N746,'附件一之1-開班數'!$A$7:$B$66,2,0)&amp;"、"&amp;VLOOKUP(O746,'附件一之1-開班數'!$A$7:$B$66,2,0)&amp;"、"&amp;VLOOKUP(P746,'附件一之1-開班數'!$A$7:$B$66,2,0)&amp;"、"&amp;VLOOKUP(Q746,'附件一之1-開班數'!$A$7:$B$66,2,0),IF(D746="","","學生無班級"))))))),"有班級不存在,或跳格輸入")</f>
        <v/>
      </c>
      <c r="S746" s="10">
        <f t="shared" si="79"/>
        <v>1</v>
      </c>
      <c r="T746" s="10">
        <f t="shared" si="80"/>
        <v>1</v>
      </c>
      <c r="U746" s="10">
        <f t="shared" si="81"/>
        <v>1</v>
      </c>
      <c r="V746" s="10">
        <f t="shared" si="82"/>
        <v>1</v>
      </c>
      <c r="W746" s="10">
        <f t="shared" si="83"/>
        <v>3</v>
      </c>
      <c r="X746" s="10">
        <f t="shared" si="84"/>
        <v>3</v>
      </c>
      <c r="Y746" s="10">
        <f>IF(M746="",0,IF(K746=1,VLOOKUP(M746,'附件一之1-開班數'!$A$7:$V$66,7,FALSE),0))</f>
        <v>0</v>
      </c>
      <c r="Z746" s="10">
        <f>IF(N746="",0,IF(K746=1,VLOOKUP(N746,'附件一之1-開班數'!$A$7:$V$66,7,FALSE),0))</f>
        <v>0</v>
      </c>
      <c r="AA746" s="10">
        <f>IF(O746="",0,IF(K746=1,VLOOKUP(O746,'附件一之1-開班數'!$A$7:$V$66,7,FALSE),0))</f>
        <v>0</v>
      </c>
      <c r="AB746" s="10">
        <f>IF(P746="",0,IF(K746=1,VLOOKUP(P746,'附件一之1-開班數'!$A$7:$V$66,7,FALSE),0))</f>
        <v>0</v>
      </c>
      <c r="AC746" s="10">
        <f>IF(Q746="",0,IF(K746=1,VLOOKUP(Q746,'附件一之1-開班數'!$A$7:$V$66,7,FALSE),0))</f>
        <v>0</v>
      </c>
    </row>
    <row r="747" spans="1:29" x14ac:dyDescent="0.3">
      <c r="A747" s="128" t="str">
        <f t="shared" si="78"/>
        <v/>
      </c>
      <c r="B747" s="14"/>
      <c r="C747" s="14"/>
      <c r="D747" s="14"/>
      <c r="E747" s="14"/>
      <c r="F747" s="166"/>
      <c r="G747" s="173"/>
      <c r="H747" s="14"/>
      <c r="I747" s="14"/>
      <c r="J747" s="14"/>
      <c r="K747" s="166"/>
      <c r="L747" s="175"/>
      <c r="M747" s="171"/>
      <c r="N747" s="92"/>
      <c r="O747" s="92"/>
      <c r="P747" s="92"/>
      <c r="Q747" s="172"/>
      <c r="R747" s="176" t="str">
        <f>IFERROR(IF(COUNTIF(M747:Q747,M747)+COUNTIF(M747:Q747,N747)+COUNTIF(M747:Q747,O747)+COUNTIF(M747:Q747,P747)+COUNTIF(M747:Q747,Q747)-COUNT(M747:Q747)&lt;&gt;0,"學生班級重複",IF(COUNT(M747:Q747)=1,VLOOKUP(M747,'附件一之1-開班數'!$A$7:$B$66,2,0),IF(COUNT(M747:Q747)=2,VLOOKUP(M747,'附件一之1-開班數'!$A$7:$B$66,2,0)&amp;"、"&amp;VLOOKUP(N747,'附件一之1-開班數'!$A$7:$B$66,2,0),IF(COUNT(M747:Q747)=3,VLOOKUP(M747,'附件一之1-開班數'!$A$7:$B$66,2,0)&amp;"、"&amp;VLOOKUP(N747,'附件一之1-開班數'!$A$7:$B$66,2,0)&amp;"、"&amp;VLOOKUP(O747,'附件一之1-開班數'!$A$7:$B$66,2,0),IF(COUNT(M747:Q747)=4,VLOOKUP(M747,'附件一之1-開班數'!$A$7:$B$66,2,0)&amp;"、"&amp;VLOOKUP(N747,'附件一之1-開班數'!$A$7:$B$66,2,0)&amp;"、"&amp;VLOOKUP(O747,'附件一之1-開班數'!$A$7:$B$66,2,0)&amp;"、"&amp;VLOOKUP(P747,'附件一之1-開班數'!$A$7:$B$66,2,0),IF(COUNT(M747:Q747)=5,VLOOKUP(M747,'附件一之1-開班數'!$A$7:$B$66,2,0)&amp;"、"&amp;VLOOKUP(N747,'附件一之1-開班數'!$A$7:$B$66,2,0)&amp;"、"&amp;VLOOKUP(O747,'附件一之1-開班數'!$A$7:$B$66,2,0)&amp;"、"&amp;VLOOKUP(P747,'附件一之1-開班數'!$A$7:$B$66,2,0)&amp;"、"&amp;VLOOKUP(Q747,'附件一之1-開班數'!$A$7:$B$66,2,0),IF(D747="","","學生無班級"))))))),"有班級不存在,或跳格輸入")</f>
        <v/>
      </c>
      <c r="S747" s="10">
        <f t="shared" si="79"/>
        <v>1</v>
      </c>
      <c r="T747" s="10">
        <f t="shared" si="80"/>
        <v>1</v>
      </c>
      <c r="U747" s="10">
        <f t="shared" si="81"/>
        <v>1</v>
      </c>
      <c r="V747" s="10">
        <f t="shared" si="82"/>
        <v>1</v>
      </c>
      <c r="W747" s="10">
        <f t="shared" si="83"/>
        <v>3</v>
      </c>
      <c r="X747" s="10">
        <f t="shared" si="84"/>
        <v>3</v>
      </c>
      <c r="Y747" s="10">
        <f>IF(M747="",0,IF(K747=1,VLOOKUP(M747,'附件一之1-開班數'!$A$7:$V$66,7,FALSE),0))</f>
        <v>0</v>
      </c>
      <c r="Z747" s="10">
        <f>IF(N747="",0,IF(K747=1,VLOOKUP(N747,'附件一之1-開班數'!$A$7:$V$66,7,FALSE),0))</f>
        <v>0</v>
      </c>
      <c r="AA747" s="10">
        <f>IF(O747="",0,IF(K747=1,VLOOKUP(O747,'附件一之1-開班數'!$A$7:$V$66,7,FALSE),0))</f>
        <v>0</v>
      </c>
      <c r="AB747" s="10">
        <f>IF(P747="",0,IF(K747=1,VLOOKUP(P747,'附件一之1-開班數'!$A$7:$V$66,7,FALSE),0))</f>
        <v>0</v>
      </c>
      <c r="AC747" s="10">
        <f>IF(Q747="",0,IF(K747=1,VLOOKUP(Q747,'附件一之1-開班數'!$A$7:$V$66,7,FALSE),0))</f>
        <v>0</v>
      </c>
    </row>
    <row r="748" spans="1:29" x14ac:dyDescent="0.3">
      <c r="A748" s="128" t="str">
        <f t="shared" si="78"/>
        <v/>
      </c>
      <c r="B748" s="14"/>
      <c r="C748" s="14"/>
      <c r="D748" s="14"/>
      <c r="E748" s="14"/>
      <c r="F748" s="166"/>
      <c r="G748" s="173"/>
      <c r="H748" s="14"/>
      <c r="I748" s="14"/>
      <c r="J748" s="14"/>
      <c r="K748" s="166"/>
      <c r="L748" s="175"/>
      <c r="M748" s="171"/>
      <c r="N748" s="92"/>
      <c r="O748" s="92"/>
      <c r="P748" s="92"/>
      <c r="Q748" s="172"/>
      <c r="R748" s="176" t="str">
        <f>IFERROR(IF(COUNTIF(M748:Q748,M748)+COUNTIF(M748:Q748,N748)+COUNTIF(M748:Q748,O748)+COUNTIF(M748:Q748,P748)+COUNTIF(M748:Q748,Q748)-COUNT(M748:Q748)&lt;&gt;0,"學生班級重複",IF(COUNT(M748:Q748)=1,VLOOKUP(M748,'附件一之1-開班數'!$A$7:$B$66,2,0),IF(COUNT(M748:Q748)=2,VLOOKUP(M748,'附件一之1-開班數'!$A$7:$B$66,2,0)&amp;"、"&amp;VLOOKUP(N748,'附件一之1-開班數'!$A$7:$B$66,2,0),IF(COUNT(M748:Q748)=3,VLOOKUP(M748,'附件一之1-開班數'!$A$7:$B$66,2,0)&amp;"、"&amp;VLOOKUP(N748,'附件一之1-開班數'!$A$7:$B$66,2,0)&amp;"、"&amp;VLOOKUP(O748,'附件一之1-開班數'!$A$7:$B$66,2,0),IF(COUNT(M748:Q748)=4,VLOOKUP(M748,'附件一之1-開班數'!$A$7:$B$66,2,0)&amp;"、"&amp;VLOOKUP(N748,'附件一之1-開班數'!$A$7:$B$66,2,0)&amp;"、"&amp;VLOOKUP(O748,'附件一之1-開班數'!$A$7:$B$66,2,0)&amp;"、"&amp;VLOOKUP(P748,'附件一之1-開班數'!$A$7:$B$66,2,0),IF(COUNT(M748:Q748)=5,VLOOKUP(M748,'附件一之1-開班數'!$A$7:$B$66,2,0)&amp;"、"&amp;VLOOKUP(N748,'附件一之1-開班數'!$A$7:$B$66,2,0)&amp;"、"&amp;VLOOKUP(O748,'附件一之1-開班數'!$A$7:$B$66,2,0)&amp;"、"&amp;VLOOKUP(P748,'附件一之1-開班數'!$A$7:$B$66,2,0)&amp;"、"&amp;VLOOKUP(Q748,'附件一之1-開班數'!$A$7:$B$66,2,0),IF(D748="","","學生無班級"))))))),"有班級不存在,或跳格輸入")</f>
        <v/>
      </c>
      <c r="S748" s="10">
        <f t="shared" si="79"/>
        <v>1</v>
      </c>
      <c r="T748" s="10">
        <f t="shared" si="80"/>
        <v>1</v>
      </c>
      <c r="U748" s="10">
        <f t="shared" si="81"/>
        <v>1</v>
      </c>
      <c r="V748" s="10">
        <f t="shared" si="82"/>
        <v>1</v>
      </c>
      <c r="W748" s="10">
        <f t="shared" si="83"/>
        <v>3</v>
      </c>
      <c r="X748" s="10">
        <f t="shared" si="84"/>
        <v>3</v>
      </c>
      <c r="Y748" s="10">
        <f>IF(M748="",0,IF(K748=1,VLOOKUP(M748,'附件一之1-開班數'!$A$7:$V$66,7,FALSE),0))</f>
        <v>0</v>
      </c>
      <c r="Z748" s="10">
        <f>IF(N748="",0,IF(K748=1,VLOOKUP(N748,'附件一之1-開班數'!$A$7:$V$66,7,FALSE),0))</f>
        <v>0</v>
      </c>
      <c r="AA748" s="10">
        <f>IF(O748="",0,IF(K748=1,VLOOKUP(O748,'附件一之1-開班數'!$A$7:$V$66,7,FALSE),0))</f>
        <v>0</v>
      </c>
      <c r="AB748" s="10">
        <f>IF(P748="",0,IF(K748=1,VLOOKUP(P748,'附件一之1-開班數'!$A$7:$V$66,7,FALSE),0))</f>
        <v>0</v>
      </c>
      <c r="AC748" s="10">
        <f>IF(Q748="",0,IF(K748=1,VLOOKUP(Q748,'附件一之1-開班數'!$A$7:$V$66,7,FALSE),0))</f>
        <v>0</v>
      </c>
    </row>
    <row r="749" spans="1:29" x14ac:dyDescent="0.3">
      <c r="A749" s="128" t="str">
        <f t="shared" si="78"/>
        <v/>
      </c>
      <c r="B749" s="14"/>
      <c r="C749" s="14"/>
      <c r="D749" s="14"/>
      <c r="E749" s="14"/>
      <c r="F749" s="166"/>
      <c r="G749" s="173"/>
      <c r="H749" s="14"/>
      <c r="I749" s="14"/>
      <c r="J749" s="14"/>
      <c r="K749" s="166"/>
      <c r="L749" s="175"/>
      <c r="M749" s="171"/>
      <c r="N749" s="92"/>
      <c r="O749" s="92"/>
      <c r="P749" s="92"/>
      <c r="Q749" s="172"/>
      <c r="R749" s="176" t="str">
        <f>IFERROR(IF(COUNTIF(M749:Q749,M749)+COUNTIF(M749:Q749,N749)+COUNTIF(M749:Q749,O749)+COUNTIF(M749:Q749,P749)+COUNTIF(M749:Q749,Q749)-COUNT(M749:Q749)&lt;&gt;0,"學生班級重複",IF(COUNT(M749:Q749)=1,VLOOKUP(M749,'附件一之1-開班數'!$A$7:$B$66,2,0),IF(COUNT(M749:Q749)=2,VLOOKUP(M749,'附件一之1-開班數'!$A$7:$B$66,2,0)&amp;"、"&amp;VLOOKUP(N749,'附件一之1-開班數'!$A$7:$B$66,2,0),IF(COUNT(M749:Q749)=3,VLOOKUP(M749,'附件一之1-開班數'!$A$7:$B$66,2,0)&amp;"、"&amp;VLOOKUP(N749,'附件一之1-開班數'!$A$7:$B$66,2,0)&amp;"、"&amp;VLOOKUP(O749,'附件一之1-開班數'!$A$7:$B$66,2,0),IF(COUNT(M749:Q749)=4,VLOOKUP(M749,'附件一之1-開班數'!$A$7:$B$66,2,0)&amp;"、"&amp;VLOOKUP(N749,'附件一之1-開班數'!$A$7:$B$66,2,0)&amp;"、"&amp;VLOOKUP(O749,'附件一之1-開班數'!$A$7:$B$66,2,0)&amp;"、"&amp;VLOOKUP(P749,'附件一之1-開班數'!$A$7:$B$66,2,0),IF(COUNT(M749:Q749)=5,VLOOKUP(M749,'附件一之1-開班數'!$A$7:$B$66,2,0)&amp;"、"&amp;VLOOKUP(N749,'附件一之1-開班數'!$A$7:$B$66,2,0)&amp;"、"&amp;VLOOKUP(O749,'附件一之1-開班數'!$A$7:$B$66,2,0)&amp;"、"&amp;VLOOKUP(P749,'附件一之1-開班數'!$A$7:$B$66,2,0)&amp;"、"&amp;VLOOKUP(Q749,'附件一之1-開班數'!$A$7:$B$66,2,0),IF(D749="","","學生無班級"))))))),"有班級不存在,或跳格輸入")</f>
        <v/>
      </c>
      <c r="S749" s="10">
        <f t="shared" si="79"/>
        <v>1</v>
      </c>
      <c r="T749" s="10">
        <f t="shared" si="80"/>
        <v>1</v>
      </c>
      <c r="U749" s="10">
        <f t="shared" si="81"/>
        <v>1</v>
      </c>
      <c r="V749" s="10">
        <f t="shared" si="82"/>
        <v>1</v>
      </c>
      <c r="W749" s="10">
        <f t="shared" si="83"/>
        <v>3</v>
      </c>
      <c r="X749" s="10">
        <f t="shared" si="84"/>
        <v>3</v>
      </c>
      <c r="Y749" s="10">
        <f>IF(M749="",0,IF(K749=1,VLOOKUP(M749,'附件一之1-開班數'!$A$7:$V$66,7,FALSE),0))</f>
        <v>0</v>
      </c>
      <c r="Z749" s="10">
        <f>IF(N749="",0,IF(K749=1,VLOOKUP(N749,'附件一之1-開班數'!$A$7:$V$66,7,FALSE),0))</f>
        <v>0</v>
      </c>
      <c r="AA749" s="10">
        <f>IF(O749="",0,IF(K749=1,VLOOKUP(O749,'附件一之1-開班數'!$A$7:$V$66,7,FALSE),0))</f>
        <v>0</v>
      </c>
      <c r="AB749" s="10">
        <f>IF(P749="",0,IF(K749=1,VLOOKUP(P749,'附件一之1-開班數'!$A$7:$V$66,7,FALSE),0))</f>
        <v>0</v>
      </c>
      <c r="AC749" s="10">
        <f>IF(Q749="",0,IF(K749=1,VLOOKUP(Q749,'附件一之1-開班數'!$A$7:$V$66,7,FALSE),0))</f>
        <v>0</v>
      </c>
    </row>
    <row r="750" spans="1:29" x14ac:dyDescent="0.3">
      <c r="A750" s="128" t="str">
        <f t="shared" si="78"/>
        <v/>
      </c>
      <c r="B750" s="14"/>
      <c r="C750" s="14"/>
      <c r="D750" s="14"/>
      <c r="E750" s="14"/>
      <c r="F750" s="166"/>
      <c r="G750" s="173"/>
      <c r="H750" s="14"/>
      <c r="I750" s="14"/>
      <c r="J750" s="14"/>
      <c r="K750" s="166"/>
      <c r="L750" s="175"/>
      <c r="M750" s="171"/>
      <c r="N750" s="92"/>
      <c r="O750" s="92"/>
      <c r="P750" s="92"/>
      <c r="Q750" s="172"/>
      <c r="R750" s="176" t="str">
        <f>IFERROR(IF(COUNTIF(M750:Q750,M750)+COUNTIF(M750:Q750,N750)+COUNTIF(M750:Q750,O750)+COUNTIF(M750:Q750,P750)+COUNTIF(M750:Q750,Q750)-COUNT(M750:Q750)&lt;&gt;0,"學生班級重複",IF(COUNT(M750:Q750)=1,VLOOKUP(M750,'附件一之1-開班數'!$A$7:$B$66,2,0),IF(COUNT(M750:Q750)=2,VLOOKUP(M750,'附件一之1-開班數'!$A$7:$B$66,2,0)&amp;"、"&amp;VLOOKUP(N750,'附件一之1-開班數'!$A$7:$B$66,2,0),IF(COUNT(M750:Q750)=3,VLOOKUP(M750,'附件一之1-開班數'!$A$7:$B$66,2,0)&amp;"、"&amp;VLOOKUP(N750,'附件一之1-開班數'!$A$7:$B$66,2,0)&amp;"、"&amp;VLOOKUP(O750,'附件一之1-開班數'!$A$7:$B$66,2,0),IF(COUNT(M750:Q750)=4,VLOOKUP(M750,'附件一之1-開班數'!$A$7:$B$66,2,0)&amp;"、"&amp;VLOOKUP(N750,'附件一之1-開班數'!$A$7:$B$66,2,0)&amp;"、"&amp;VLOOKUP(O750,'附件一之1-開班數'!$A$7:$B$66,2,0)&amp;"、"&amp;VLOOKUP(P750,'附件一之1-開班數'!$A$7:$B$66,2,0),IF(COUNT(M750:Q750)=5,VLOOKUP(M750,'附件一之1-開班數'!$A$7:$B$66,2,0)&amp;"、"&amp;VLOOKUP(N750,'附件一之1-開班數'!$A$7:$B$66,2,0)&amp;"、"&amp;VLOOKUP(O750,'附件一之1-開班數'!$A$7:$B$66,2,0)&amp;"、"&amp;VLOOKUP(P750,'附件一之1-開班數'!$A$7:$B$66,2,0)&amp;"、"&amp;VLOOKUP(Q750,'附件一之1-開班數'!$A$7:$B$66,2,0),IF(D750="","","學生無班級"))))))),"有班級不存在,或跳格輸入")</f>
        <v/>
      </c>
      <c r="S750" s="10">
        <f t="shared" si="79"/>
        <v>1</v>
      </c>
      <c r="T750" s="10">
        <f t="shared" si="80"/>
        <v>1</v>
      </c>
      <c r="U750" s="10">
        <f t="shared" si="81"/>
        <v>1</v>
      </c>
      <c r="V750" s="10">
        <f t="shared" si="82"/>
        <v>1</v>
      </c>
      <c r="W750" s="10">
        <f t="shared" si="83"/>
        <v>3</v>
      </c>
      <c r="X750" s="10">
        <f t="shared" si="84"/>
        <v>3</v>
      </c>
      <c r="Y750" s="10">
        <f>IF(M750="",0,IF(K750=1,VLOOKUP(M750,'附件一之1-開班數'!$A$7:$V$66,7,FALSE),0))</f>
        <v>0</v>
      </c>
      <c r="Z750" s="10">
        <f>IF(N750="",0,IF(K750=1,VLOOKUP(N750,'附件一之1-開班數'!$A$7:$V$66,7,FALSE),0))</f>
        <v>0</v>
      </c>
      <c r="AA750" s="10">
        <f>IF(O750="",0,IF(K750=1,VLOOKUP(O750,'附件一之1-開班數'!$A$7:$V$66,7,FALSE),0))</f>
        <v>0</v>
      </c>
      <c r="AB750" s="10">
        <f>IF(P750="",0,IF(K750=1,VLOOKUP(P750,'附件一之1-開班數'!$A$7:$V$66,7,FALSE),0))</f>
        <v>0</v>
      </c>
      <c r="AC750" s="10">
        <f>IF(Q750="",0,IF(K750=1,VLOOKUP(Q750,'附件一之1-開班數'!$A$7:$V$66,7,FALSE),0))</f>
        <v>0</v>
      </c>
    </row>
    <row r="751" spans="1:29" x14ac:dyDescent="0.3">
      <c r="A751" s="128" t="str">
        <f t="shared" si="78"/>
        <v/>
      </c>
      <c r="B751" s="14"/>
      <c r="C751" s="14"/>
      <c r="D751" s="14"/>
      <c r="E751" s="14"/>
      <c r="F751" s="166"/>
      <c r="G751" s="173"/>
      <c r="H751" s="14"/>
      <c r="I751" s="14"/>
      <c r="J751" s="14"/>
      <c r="K751" s="166"/>
      <c r="L751" s="175"/>
      <c r="M751" s="171"/>
      <c r="N751" s="92"/>
      <c r="O751" s="92"/>
      <c r="P751" s="92"/>
      <c r="Q751" s="172"/>
      <c r="R751" s="176" t="str">
        <f>IFERROR(IF(COUNTIF(M751:Q751,M751)+COUNTIF(M751:Q751,N751)+COUNTIF(M751:Q751,O751)+COUNTIF(M751:Q751,P751)+COUNTIF(M751:Q751,Q751)-COUNT(M751:Q751)&lt;&gt;0,"學生班級重複",IF(COUNT(M751:Q751)=1,VLOOKUP(M751,'附件一之1-開班數'!$A$7:$B$66,2,0),IF(COUNT(M751:Q751)=2,VLOOKUP(M751,'附件一之1-開班數'!$A$7:$B$66,2,0)&amp;"、"&amp;VLOOKUP(N751,'附件一之1-開班數'!$A$7:$B$66,2,0),IF(COUNT(M751:Q751)=3,VLOOKUP(M751,'附件一之1-開班數'!$A$7:$B$66,2,0)&amp;"、"&amp;VLOOKUP(N751,'附件一之1-開班數'!$A$7:$B$66,2,0)&amp;"、"&amp;VLOOKUP(O751,'附件一之1-開班數'!$A$7:$B$66,2,0),IF(COUNT(M751:Q751)=4,VLOOKUP(M751,'附件一之1-開班數'!$A$7:$B$66,2,0)&amp;"、"&amp;VLOOKUP(N751,'附件一之1-開班數'!$A$7:$B$66,2,0)&amp;"、"&amp;VLOOKUP(O751,'附件一之1-開班數'!$A$7:$B$66,2,0)&amp;"、"&amp;VLOOKUP(P751,'附件一之1-開班數'!$A$7:$B$66,2,0),IF(COUNT(M751:Q751)=5,VLOOKUP(M751,'附件一之1-開班數'!$A$7:$B$66,2,0)&amp;"、"&amp;VLOOKUP(N751,'附件一之1-開班數'!$A$7:$B$66,2,0)&amp;"、"&amp;VLOOKUP(O751,'附件一之1-開班數'!$A$7:$B$66,2,0)&amp;"、"&amp;VLOOKUP(P751,'附件一之1-開班數'!$A$7:$B$66,2,0)&amp;"、"&amp;VLOOKUP(Q751,'附件一之1-開班數'!$A$7:$B$66,2,0),IF(D751="","","學生無班級"))))))),"有班級不存在,或跳格輸入")</f>
        <v/>
      </c>
      <c r="S751" s="10">
        <f t="shared" si="79"/>
        <v>1</v>
      </c>
      <c r="T751" s="10">
        <f t="shared" si="80"/>
        <v>1</v>
      </c>
      <c r="U751" s="10">
        <f t="shared" si="81"/>
        <v>1</v>
      </c>
      <c r="V751" s="10">
        <f t="shared" si="82"/>
        <v>1</v>
      </c>
      <c r="W751" s="10">
        <f t="shared" si="83"/>
        <v>3</v>
      </c>
      <c r="X751" s="10">
        <f t="shared" si="84"/>
        <v>3</v>
      </c>
      <c r="Y751" s="10">
        <f>IF(M751="",0,IF(K751=1,VLOOKUP(M751,'附件一之1-開班數'!$A$7:$V$66,7,FALSE),0))</f>
        <v>0</v>
      </c>
      <c r="Z751" s="10">
        <f>IF(N751="",0,IF(K751=1,VLOOKUP(N751,'附件一之1-開班數'!$A$7:$V$66,7,FALSE),0))</f>
        <v>0</v>
      </c>
      <c r="AA751" s="10">
        <f>IF(O751="",0,IF(K751=1,VLOOKUP(O751,'附件一之1-開班數'!$A$7:$V$66,7,FALSE),0))</f>
        <v>0</v>
      </c>
      <c r="AB751" s="10">
        <f>IF(P751="",0,IF(K751=1,VLOOKUP(P751,'附件一之1-開班數'!$A$7:$V$66,7,FALSE),0))</f>
        <v>0</v>
      </c>
      <c r="AC751" s="10">
        <f>IF(Q751="",0,IF(K751=1,VLOOKUP(Q751,'附件一之1-開班數'!$A$7:$V$66,7,FALSE),0))</f>
        <v>0</v>
      </c>
    </row>
    <row r="752" spans="1:29" x14ac:dyDescent="0.3">
      <c r="A752" s="128" t="str">
        <f t="shared" si="78"/>
        <v/>
      </c>
      <c r="B752" s="14"/>
      <c r="C752" s="14"/>
      <c r="D752" s="14"/>
      <c r="E752" s="14"/>
      <c r="F752" s="166"/>
      <c r="G752" s="173"/>
      <c r="H752" s="14"/>
      <c r="I752" s="14"/>
      <c r="J752" s="14"/>
      <c r="K752" s="166"/>
      <c r="L752" s="175"/>
      <c r="M752" s="171"/>
      <c r="N752" s="92"/>
      <c r="O752" s="92"/>
      <c r="P752" s="92"/>
      <c r="Q752" s="172"/>
      <c r="R752" s="176" t="str">
        <f>IFERROR(IF(COUNTIF(M752:Q752,M752)+COUNTIF(M752:Q752,N752)+COUNTIF(M752:Q752,O752)+COUNTIF(M752:Q752,P752)+COUNTIF(M752:Q752,Q752)-COUNT(M752:Q752)&lt;&gt;0,"學生班級重複",IF(COUNT(M752:Q752)=1,VLOOKUP(M752,'附件一之1-開班數'!$A$7:$B$66,2,0),IF(COUNT(M752:Q752)=2,VLOOKUP(M752,'附件一之1-開班數'!$A$7:$B$66,2,0)&amp;"、"&amp;VLOOKUP(N752,'附件一之1-開班數'!$A$7:$B$66,2,0),IF(COUNT(M752:Q752)=3,VLOOKUP(M752,'附件一之1-開班數'!$A$7:$B$66,2,0)&amp;"、"&amp;VLOOKUP(N752,'附件一之1-開班數'!$A$7:$B$66,2,0)&amp;"、"&amp;VLOOKUP(O752,'附件一之1-開班數'!$A$7:$B$66,2,0),IF(COUNT(M752:Q752)=4,VLOOKUP(M752,'附件一之1-開班數'!$A$7:$B$66,2,0)&amp;"、"&amp;VLOOKUP(N752,'附件一之1-開班數'!$A$7:$B$66,2,0)&amp;"、"&amp;VLOOKUP(O752,'附件一之1-開班數'!$A$7:$B$66,2,0)&amp;"、"&amp;VLOOKUP(P752,'附件一之1-開班數'!$A$7:$B$66,2,0),IF(COUNT(M752:Q752)=5,VLOOKUP(M752,'附件一之1-開班數'!$A$7:$B$66,2,0)&amp;"、"&amp;VLOOKUP(N752,'附件一之1-開班數'!$A$7:$B$66,2,0)&amp;"、"&amp;VLOOKUP(O752,'附件一之1-開班數'!$A$7:$B$66,2,0)&amp;"、"&amp;VLOOKUP(P752,'附件一之1-開班數'!$A$7:$B$66,2,0)&amp;"、"&amp;VLOOKUP(Q752,'附件一之1-開班數'!$A$7:$B$66,2,0),IF(D752="","","學生無班級"))))))),"有班級不存在,或跳格輸入")</f>
        <v/>
      </c>
      <c r="S752" s="10">
        <f t="shared" si="79"/>
        <v>1</v>
      </c>
      <c r="T752" s="10">
        <f t="shared" si="80"/>
        <v>1</v>
      </c>
      <c r="U752" s="10">
        <f t="shared" si="81"/>
        <v>1</v>
      </c>
      <c r="V752" s="10">
        <f t="shared" si="82"/>
        <v>1</v>
      </c>
      <c r="W752" s="10">
        <f t="shared" si="83"/>
        <v>3</v>
      </c>
      <c r="X752" s="10">
        <f t="shared" si="84"/>
        <v>3</v>
      </c>
      <c r="Y752" s="10">
        <f>IF(M752="",0,IF(K752=1,VLOOKUP(M752,'附件一之1-開班數'!$A$7:$V$66,7,FALSE),0))</f>
        <v>0</v>
      </c>
      <c r="Z752" s="10">
        <f>IF(N752="",0,IF(K752=1,VLOOKUP(N752,'附件一之1-開班數'!$A$7:$V$66,7,FALSE),0))</f>
        <v>0</v>
      </c>
      <c r="AA752" s="10">
        <f>IF(O752="",0,IF(K752=1,VLOOKUP(O752,'附件一之1-開班數'!$A$7:$V$66,7,FALSE),0))</f>
        <v>0</v>
      </c>
      <c r="AB752" s="10">
        <f>IF(P752="",0,IF(K752=1,VLOOKUP(P752,'附件一之1-開班數'!$A$7:$V$66,7,FALSE),0))</f>
        <v>0</v>
      </c>
      <c r="AC752" s="10">
        <f>IF(Q752="",0,IF(K752=1,VLOOKUP(Q752,'附件一之1-開班數'!$A$7:$V$66,7,FALSE),0))</f>
        <v>0</v>
      </c>
    </row>
    <row r="753" spans="1:29" x14ac:dyDescent="0.3">
      <c r="A753" s="128" t="str">
        <f t="shared" si="78"/>
        <v/>
      </c>
      <c r="B753" s="14"/>
      <c r="C753" s="14"/>
      <c r="D753" s="14"/>
      <c r="E753" s="14"/>
      <c r="F753" s="166"/>
      <c r="G753" s="173"/>
      <c r="H753" s="14"/>
      <c r="I753" s="14"/>
      <c r="J753" s="14"/>
      <c r="K753" s="166"/>
      <c r="L753" s="175"/>
      <c r="M753" s="171"/>
      <c r="N753" s="92"/>
      <c r="O753" s="92"/>
      <c r="P753" s="92"/>
      <c r="Q753" s="172"/>
      <c r="R753" s="176" t="str">
        <f>IFERROR(IF(COUNTIF(M753:Q753,M753)+COUNTIF(M753:Q753,N753)+COUNTIF(M753:Q753,O753)+COUNTIF(M753:Q753,P753)+COUNTIF(M753:Q753,Q753)-COUNT(M753:Q753)&lt;&gt;0,"學生班級重複",IF(COUNT(M753:Q753)=1,VLOOKUP(M753,'附件一之1-開班數'!$A$7:$B$66,2,0),IF(COUNT(M753:Q753)=2,VLOOKUP(M753,'附件一之1-開班數'!$A$7:$B$66,2,0)&amp;"、"&amp;VLOOKUP(N753,'附件一之1-開班數'!$A$7:$B$66,2,0),IF(COUNT(M753:Q753)=3,VLOOKUP(M753,'附件一之1-開班數'!$A$7:$B$66,2,0)&amp;"、"&amp;VLOOKUP(N753,'附件一之1-開班數'!$A$7:$B$66,2,0)&amp;"、"&amp;VLOOKUP(O753,'附件一之1-開班數'!$A$7:$B$66,2,0),IF(COUNT(M753:Q753)=4,VLOOKUP(M753,'附件一之1-開班數'!$A$7:$B$66,2,0)&amp;"、"&amp;VLOOKUP(N753,'附件一之1-開班數'!$A$7:$B$66,2,0)&amp;"、"&amp;VLOOKUP(O753,'附件一之1-開班數'!$A$7:$B$66,2,0)&amp;"、"&amp;VLOOKUP(P753,'附件一之1-開班數'!$A$7:$B$66,2,0),IF(COUNT(M753:Q753)=5,VLOOKUP(M753,'附件一之1-開班數'!$A$7:$B$66,2,0)&amp;"、"&amp;VLOOKUP(N753,'附件一之1-開班數'!$A$7:$B$66,2,0)&amp;"、"&amp;VLOOKUP(O753,'附件一之1-開班數'!$A$7:$B$66,2,0)&amp;"、"&amp;VLOOKUP(P753,'附件一之1-開班數'!$A$7:$B$66,2,0)&amp;"、"&amp;VLOOKUP(Q753,'附件一之1-開班數'!$A$7:$B$66,2,0),IF(D753="","","學生無班級"))))))),"有班級不存在,或跳格輸入")</f>
        <v/>
      </c>
      <c r="S753" s="10">
        <f t="shared" si="79"/>
        <v>1</v>
      </c>
      <c r="T753" s="10">
        <f t="shared" si="80"/>
        <v>1</v>
      </c>
      <c r="U753" s="10">
        <f t="shared" si="81"/>
        <v>1</v>
      </c>
      <c r="V753" s="10">
        <f t="shared" si="82"/>
        <v>1</v>
      </c>
      <c r="W753" s="10">
        <f t="shared" si="83"/>
        <v>3</v>
      </c>
      <c r="X753" s="10">
        <f t="shared" si="84"/>
        <v>3</v>
      </c>
      <c r="Y753" s="10">
        <f>IF(M753="",0,IF(K753=1,VLOOKUP(M753,'附件一之1-開班數'!$A$7:$V$66,7,FALSE),0))</f>
        <v>0</v>
      </c>
      <c r="Z753" s="10">
        <f>IF(N753="",0,IF(K753=1,VLOOKUP(N753,'附件一之1-開班數'!$A$7:$V$66,7,FALSE),0))</f>
        <v>0</v>
      </c>
      <c r="AA753" s="10">
        <f>IF(O753="",0,IF(K753=1,VLOOKUP(O753,'附件一之1-開班數'!$A$7:$V$66,7,FALSE),0))</f>
        <v>0</v>
      </c>
      <c r="AB753" s="10">
        <f>IF(P753="",0,IF(K753=1,VLOOKUP(P753,'附件一之1-開班數'!$A$7:$V$66,7,FALSE),0))</f>
        <v>0</v>
      </c>
      <c r="AC753" s="10">
        <f>IF(Q753="",0,IF(K753=1,VLOOKUP(Q753,'附件一之1-開班數'!$A$7:$V$66,7,FALSE),0))</f>
        <v>0</v>
      </c>
    </row>
    <row r="754" spans="1:29" x14ac:dyDescent="0.3">
      <c r="A754" s="128" t="str">
        <f t="shared" si="78"/>
        <v/>
      </c>
      <c r="B754" s="14"/>
      <c r="C754" s="14"/>
      <c r="D754" s="14"/>
      <c r="E754" s="14"/>
      <c r="F754" s="166"/>
      <c r="G754" s="173"/>
      <c r="H754" s="14"/>
      <c r="I754" s="14"/>
      <c r="J754" s="14"/>
      <c r="K754" s="166"/>
      <c r="L754" s="175"/>
      <c r="M754" s="171"/>
      <c r="N754" s="92"/>
      <c r="O754" s="92"/>
      <c r="P754" s="92"/>
      <c r="Q754" s="172"/>
      <c r="R754" s="176" t="str">
        <f>IFERROR(IF(COUNTIF(M754:Q754,M754)+COUNTIF(M754:Q754,N754)+COUNTIF(M754:Q754,O754)+COUNTIF(M754:Q754,P754)+COUNTIF(M754:Q754,Q754)-COUNT(M754:Q754)&lt;&gt;0,"學生班級重複",IF(COUNT(M754:Q754)=1,VLOOKUP(M754,'附件一之1-開班數'!$A$7:$B$66,2,0),IF(COUNT(M754:Q754)=2,VLOOKUP(M754,'附件一之1-開班數'!$A$7:$B$66,2,0)&amp;"、"&amp;VLOOKUP(N754,'附件一之1-開班數'!$A$7:$B$66,2,0),IF(COUNT(M754:Q754)=3,VLOOKUP(M754,'附件一之1-開班數'!$A$7:$B$66,2,0)&amp;"、"&amp;VLOOKUP(N754,'附件一之1-開班數'!$A$7:$B$66,2,0)&amp;"、"&amp;VLOOKUP(O754,'附件一之1-開班數'!$A$7:$B$66,2,0),IF(COUNT(M754:Q754)=4,VLOOKUP(M754,'附件一之1-開班數'!$A$7:$B$66,2,0)&amp;"、"&amp;VLOOKUP(N754,'附件一之1-開班數'!$A$7:$B$66,2,0)&amp;"、"&amp;VLOOKUP(O754,'附件一之1-開班數'!$A$7:$B$66,2,0)&amp;"、"&amp;VLOOKUP(P754,'附件一之1-開班數'!$A$7:$B$66,2,0),IF(COUNT(M754:Q754)=5,VLOOKUP(M754,'附件一之1-開班數'!$A$7:$B$66,2,0)&amp;"、"&amp;VLOOKUP(N754,'附件一之1-開班數'!$A$7:$B$66,2,0)&amp;"、"&amp;VLOOKUP(O754,'附件一之1-開班數'!$A$7:$B$66,2,0)&amp;"、"&amp;VLOOKUP(P754,'附件一之1-開班數'!$A$7:$B$66,2,0)&amp;"、"&amp;VLOOKUP(Q754,'附件一之1-開班數'!$A$7:$B$66,2,0),IF(D754="","","學生無班級"))))))),"有班級不存在,或跳格輸入")</f>
        <v/>
      </c>
      <c r="S754" s="10">
        <f t="shared" si="79"/>
        <v>1</v>
      </c>
      <c r="T754" s="10">
        <f t="shared" si="80"/>
        <v>1</v>
      </c>
      <c r="U754" s="10">
        <f t="shared" si="81"/>
        <v>1</v>
      </c>
      <c r="V754" s="10">
        <f t="shared" si="82"/>
        <v>1</v>
      </c>
      <c r="W754" s="10">
        <f t="shared" si="83"/>
        <v>3</v>
      </c>
      <c r="X754" s="10">
        <f t="shared" si="84"/>
        <v>3</v>
      </c>
      <c r="Y754" s="10">
        <f>IF(M754="",0,IF(K754=1,VLOOKUP(M754,'附件一之1-開班數'!$A$7:$V$66,7,FALSE),0))</f>
        <v>0</v>
      </c>
      <c r="Z754" s="10">
        <f>IF(N754="",0,IF(K754=1,VLOOKUP(N754,'附件一之1-開班數'!$A$7:$V$66,7,FALSE),0))</f>
        <v>0</v>
      </c>
      <c r="AA754" s="10">
        <f>IF(O754="",0,IF(K754=1,VLOOKUP(O754,'附件一之1-開班數'!$A$7:$V$66,7,FALSE),0))</f>
        <v>0</v>
      </c>
      <c r="AB754" s="10">
        <f>IF(P754="",0,IF(K754=1,VLOOKUP(P754,'附件一之1-開班數'!$A$7:$V$66,7,FALSE),0))</f>
        <v>0</v>
      </c>
      <c r="AC754" s="10">
        <f>IF(Q754="",0,IF(K754=1,VLOOKUP(Q754,'附件一之1-開班數'!$A$7:$V$66,7,FALSE),0))</f>
        <v>0</v>
      </c>
    </row>
    <row r="755" spans="1:29" x14ac:dyDescent="0.3">
      <c r="A755" s="128" t="str">
        <f t="shared" si="78"/>
        <v/>
      </c>
      <c r="B755" s="14"/>
      <c r="C755" s="14"/>
      <c r="D755" s="14"/>
      <c r="E755" s="14"/>
      <c r="F755" s="166"/>
      <c r="G755" s="173"/>
      <c r="H755" s="14"/>
      <c r="I755" s="14"/>
      <c r="J755" s="14"/>
      <c r="K755" s="166"/>
      <c r="L755" s="175"/>
      <c r="M755" s="171"/>
      <c r="N755" s="92"/>
      <c r="O755" s="92"/>
      <c r="P755" s="92"/>
      <c r="Q755" s="172"/>
      <c r="R755" s="176" t="str">
        <f>IFERROR(IF(COUNTIF(M755:Q755,M755)+COUNTIF(M755:Q755,N755)+COUNTIF(M755:Q755,O755)+COUNTIF(M755:Q755,P755)+COUNTIF(M755:Q755,Q755)-COUNT(M755:Q755)&lt;&gt;0,"學生班級重複",IF(COUNT(M755:Q755)=1,VLOOKUP(M755,'附件一之1-開班數'!$A$7:$B$66,2,0),IF(COUNT(M755:Q755)=2,VLOOKUP(M755,'附件一之1-開班數'!$A$7:$B$66,2,0)&amp;"、"&amp;VLOOKUP(N755,'附件一之1-開班數'!$A$7:$B$66,2,0),IF(COUNT(M755:Q755)=3,VLOOKUP(M755,'附件一之1-開班數'!$A$7:$B$66,2,0)&amp;"、"&amp;VLOOKUP(N755,'附件一之1-開班數'!$A$7:$B$66,2,0)&amp;"、"&amp;VLOOKUP(O755,'附件一之1-開班數'!$A$7:$B$66,2,0),IF(COUNT(M755:Q755)=4,VLOOKUP(M755,'附件一之1-開班數'!$A$7:$B$66,2,0)&amp;"、"&amp;VLOOKUP(N755,'附件一之1-開班數'!$A$7:$B$66,2,0)&amp;"、"&amp;VLOOKUP(O755,'附件一之1-開班數'!$A$7:$B$66,2,0)&amp;"、"&amp;VLOOKUP(P755,'附件一之1-開班數'!$A$7:$B$66,2,0),IF(COUNT(M755:Q755)=5,VLOOKUP(M755,'附件一之1-開班數'!$A$7:$B$66,2,0)&amp;"、"&amp;VLOOKUP(N755,'附件一之1-開班數'!$A$7:$B$66,2,0)&amp;"、"&amp;VLOOKUP(O755,'附件一之1-開班數'!$A$7:$B$66,2,0)&amp;"、"&amp;VLOOKUP(P755,'附件一之1-開班數'!$A$7:$B$66,2,0)&amp;"、"&amp;VLOOKUP(Q755,'附件一之1-開班數'!$A$7:$B$66,2,0),IF(D755="","","學生無班級"))))))),"有班級不存在,或跳格輸入")</f>
        <v/>
      </c>
      <c r="S755" s="10">
        <f t="shared" si="79"/>
        <v>1</v>
      </c>
      <c r="T755" s="10">
        <f t="shared" si="80"/>
        <v>1</v>
      </c>
      <c r="U755" s="10">
        <f t="shared" si="81"/>
        <v>1</v>
      </c>
      <c r="V755" s="10">
        <f t="shared" si="82"/>
        <v>1</v>
      </c>
      <c r="W755" s="10">
        <f t="shared" si="83"/>
        <v>3</v>
      </c>
      <c r="X755" s="10">
        <f t="shared" si="84"/>
        <v>3</v>
      </c>
      <c r="Y755" s="10">
        <f>IF(M755="",0,IF(K755=1,VLOOKUP(M755,'附件一之1-開班數'!$A$7:$V$66,7,FALSE),0))</f>
        <v>0</v>
      </c>
      <c r="Z755" s="10">
        <f>IF(N755="",0,IF(K755=1,VLOOKUP(N755,'附件一之1-開班數'!$A$7:$V$66,7,FALSE),0))</f>
        <v>0</v>
      </c>
      <c r="AA755" s="10">
        <f>IF(O755="",0,IF(K755=1,VLOOKUP(O755,'附件一之1-開班數'!$A$7:$V$66,7,FALSE),0))</f>
        <v>0</v>
      </c>
      <c r="AB755" s="10">
        <f>IF(P755="",0,IF(K755=1,VLOOKUP(P755,'附件一之1-開班數'!$A$7:$V$66,7,FALSE),0))</f>
        <v>0</v>
      </c>
      <c r="AC755" s="10">
        <f>IF(Q755="",0,IF(K755=1,VLOOKUP(Q755,'附件一之1-開班數'!$A$7:$V$66,7,FALSE),0))</f>
        <v>0</v>
      </c>
    </row>
    <row r="756" spans="1:29" x14ac:dyDescent="0.3">
      <c r="A756" s="128" t="str">
        <f t="shared" si="78"/>
        <v/>
      </c>
      <c r="B756" s="14"/>
      <c r="C756" s="14"/>
      <c r="D756" s="14"/>
      <c r="E756" s="14"/>
      <c r="F756" s="166"/>
      <c r="G756" s="173"/>
      <c r="H756" s="14"/>
      <c r="I756" s="14"/>
      <c r="J756" s="14"/>
      <c r="K756" s="166"/>
      <c r="L756" s="175"/>
      <c r="M756" s="171"/>
      <c r="N756" s="92"/>
      <c r="O756" s="92"/>
      <c r="P756" s="92"/>
      <c r="Q756" s="172"/>
      <c r="R756" s="176" t="str">
        <f>IFERROR(IF(COUNTIF(M756:Q756,M756)+COUNTIF(M756:Q756,N756)+COUNTIF(M756:Q756,O756)+COUNTIF(M756:Q756,P756)+COUNTIF(M756:Q756,Q756)-COUNT(M756:Q756)&lt;&gt;0,"學生班級重複",IF(COUNT(M756:Q756)=1,VLOOKUP(M756,'附件一之1-開班數'!$A$7:$B$66,2,0),IF(COUNT(M756:Q756)=2,VLOOKUP(M756,'附件一之1-開班數'!$A$7:$B$66,2,0)&amp;"、"&amp;VLOOKUP(N756,'附件一之1-開班數'!$A$7:$B$66,2,0),IF(COUNT(M756:Q756)=3,VLOOKUP(M756,'附件一之1-開班數'!$A$7:$B$66,2,0)&amp;"、"&amp;VLOOKUP(N756,'附件一之1-開班數'!$A$7:$B$66,2,0)&amp;"、"&amp;VLOOKUP(O756,'附件一之1-開班數'!$A$7:$B$66,2,0),IF(COUNT(M756:Q756)=4,VLOOKUP(M756,'附件一之1-開班數'!$A$7:$B$66,2,0)&amp;"、"&amp;VLOOKUP(N756,'附件一之1-開班數'!$A$7:$B$66,2,0)&amp;"、"&amp;VLOOKUP(O756,'附件一之1-開班數'!$A$7:$B$66,2,0)&amp;"、"&amp;VLOOKUP(P756,'附件一之1-開班數'!$A$7:$B$66,2,0),IF(COUNT(M756:Q756)=5,VLOOKUP(M756,'附件一之1-開班數'!$A$7:$B$66,2,0)&amp;"、"&amp;VLOOKUP(N756,'附件一之1-開班數'!$A$7:$B$66,2,0)&amp;"、"&amp;VLOOKUP(O756,'附件一之1-開班數'!$A$7:$B$66,2,0)&amp;"、"&amp;VLOOKUP(P756,'附件一之1-開班數'!$A$7:$B$66,2,0)&amp;"、"&amp;VLOOKUP(Q756,'附件一之1-開班數'!$A$7:$B$66,2,0),IF(D756="","","學生無班級"))))))),"有班級不存在,或跳格輸入")</f>
        <v/>
      </c>
      <c r="S756" s="10">
        <f t="shared" si="79"/>
        <v>1</v>
      </c>
      <c r="T756" s="10">
        <f t="shared" si="80"/>
        <v>1</v>
      </c>
      <c r="U756" s="10">
        <f t="shared" si="81"/>
        <v>1</v>
      </c>
      <c r="V756" s="10">
        <f t="shared" si="82"/>
        <v>1</v>
      </c>
      <c r="W756" s="10">
        <f t="shared" si="83"/>
        <v>3</v>
      </c>
      <c r="X756" s="10">
        <f t="shared" si="84"/>
        <v>3</v>
      </c>
      <c r="Y756" s="10">
        <f>IF(M756="",0,IF(K756=1,VLOOKUP(M756,'附件一之1-開班數'!$A$7:$V$66,7,FALSE),0))</f>
        <v>0</v>
      </c>
      <c r="Z756" s="10">
        <f>IF(N756="",0,IF(K756=1,VLOOKUP(N756,'附件一之1-開班數'!$A$7:$V$66,7,FALSE),0))</f>
        <v>0</v>
      </c>
      <c r="AA756" s="10">
        <f>IF(O756="",0,IF(K756=1,VLOOKUP(O756,'附件一之1-開班數'!$A$7:$V$66,7,FALSE),0))</f>
        <v>0</v>
      </c>
      <c r="AB756" s="10">
        <f>IF(P756="",0,IF(K756=1,VLOOKUP(P756,'附件一之1-開班數'!$A$7:$V$66,7,FALSE),0))</f>
        <v>0</v>
      </c>
      <c r="AC756" s="10">
        <f>IF(Q756="",0,IF(K756=1,VLOOKUP(Q756,'附件一之1-開班數'!$A$7:$V$66,7,FALSE),0))</f>
        <v>0</v>
      </c>
    </row>
    <row r="757" spans="1:29" x14ac:dyDescent="0.3">
      <c r="A757" s="128" t="str">
        <f t="shared" si="78"/>
        <v/>
      </c>
      <c r="B757" s="14"/>
      <c r="C757" s="14"/>
      <c r="D757" s="14"/>
      <c r="E757" s="14"/>
      <c r="F757" s="166"/>
      <c r="G757" s="173"/>
      <c r="H757" s="14"/>
      <c r="I757" s="14"/>
      <c r="J757" s="14"/>
      <c r="K757" s="166"/>
      <c r="L757" s="175"/>
      <c r="M757" s="171"/>
      <c r="N757" s="92"/>
      <c r="O757" s="92"/>
      <c r="P757" s="92"/>
      <c r="Q757" s="172"/>
      <c r="R757" s="176" t="str">
        <f>IFERROR(IF(COUNTIF(M757:Q757,M757)+COUNTIF(M757:Q757,N757)+COUNTIF(M757:Q757,O757)+COUNTIF(M757:Q757,P757)+COUNTIF(M757:Q757,Q757)-COUNT(M757:Q757)&lt;&gt;0,"學生班級重複",IF(COUNT(M757:Q757)=1,VLOOKUP(M757,'附件一之1-開班數'!$A$7:$B$66,2,0),IF(COUNT(M757:Q757)=2,VLOOKUP(M757,'附件一之1-開班數'!$A$7:$B$66,2,0)&amp;"、"&amp;VLOOKUP(N757,'附件一之1-開班數'!$A$7:$B$66,2,0),IF(COUNT(M757:Q757)=3,VLOOKUP(M757,'附件一之1-開班數'!$A$7:$B$66,2,0)&amp;"、"&amp;VLOOKUP(N757,'附件一之1-開班數'!$A$7:$B$66,2,0)&amp;"、"&amp;VLOOKUP(O757,'附件一之1-開班數'!$A$7:$B$66,2,0),IF(COUNT(M757:Q757)=4,VLOOKUP(M757,'附件一之1-開班數'!$A$7:$B$66,2,0)&amp;"、"&amp;VLOOKUP(N757,'附件一之1-開班數'!$A$7:$B$66,2,0)&amp;"、"&amp;VLOOKUP(O757,'附件一之1-開班數'!$A$7:$B$66,2,0)&amp;"、"&amp;VLOOKUP(P757,'附件一之1-開班數'!$A$7:$B$66,2,0),IF(COUNT(M757:Q757)=5,VLOOKUP(M757,'附件一之1-開班數'!$A$7:$B$66,2,0)&amp;"、"&amp;VLOOKUP(N757,'附件一之1-開班數'!$A$7:$B$66,2,0)&amp;"、"&amp;VLOOKUP(O757,'附件一之1-開班數'!$A$7:$B$66,2,0)&amp;"、"&amp;VLOOKUP(P757,'附件一之1-開班數'!$A$7:$B$66,2,0)&amp;"、"&amp;VLOOKUP(Q757,'附件一之1-開班數'!$A$7:$B$66,2,0),IF(D757="","","學生無班級"))))))),"有班級不存在,或跳格輸入")</f>
        <v/>
      </c>
      <c r="S757" s="10">
        <f t="shared" si="79"/>
        <v>1</v>
      </c>
      <c r="T757" s="10">
        <f t="shared" si="80"/>
        <v>1</v>
      </c>
      <c r="U757" s="10">
        <f t="shared" si="81"/>
        <v>1</v>
      </c>
      <c r="V757" s="10">
        <f t="shared" si="82"/>
        <v>1</v>
      </c>
      <c r="W757" s="10">
        <f t="shared" si="83"/>
        <v>3</v>
      </c>
      <c r="X757" s="10">
        <f t="shared" si="84"/>
        <v>3</v>
      </c>
      <c r="Y757" s="10">
        <f>IF(M757="",0,IF(K757=1,VLOOKUP(M757,'附件一之1-開班數'!$A$7:$V$66,7,FALSE),0))</f>
        <v>0</v>
      </c>
      <c r="Z757" s="10">
        <f>IF(N757="",0,IF(K757=1,VLOOKUP(N757,'附件一之1-開班數'!$A$7:$V$66,7,FALSE),0))</f>
        <v>0</v>
      </c>
      <c r="AA757" s="10">
        <f>IF(O757="",0,IF(K757=1,VLOOKUP(O757,'附件一之1-開班數'!$A$7:$V$66,7,FALSE),0))</f>
        <v>0</v>
      </c>
      <c r="AB757" s="10">
        <f>IF(P757="",0,IF(K757=1,VLOOKUP(P757,'附件一之1-開班數'!$A$7:$V$66,7,FALSE),0))</f>
        <v>0</v>
      </c>
      <c r="AC757" s="10">
        <f>IF(Q757="",0,IF(K757=1,VLOOKUP(Q757,'附件一之1-開班數'!$A$7:$V$66,7,FALSE),0))</f>
        <v>0</v>
      </c>
    </row>
    <row r="758" spans="1:29" x14ac:dyDescent="0.3">
      <c r="A758" s="128" t="str">
        <f t="shared" si="78"/>
        <v/>
      </c>
      <c r="B758" s="14"/>
      <c r="C758" s="14"/>
      <c r="D758" s="14"/>
      <c r="E758" s="14"/>
      <c r="F758" s="166"/>
      <c r="G758" s="173"/>
      <c r="H758" s="14"/>
      <c r="I758" s="14"/>
      <c r="J758" s="14"/>
      <c r="K758" s="166"/>
      <c r="L758" s="175"/>
      <c r="M758" s="171"/>
      <c r="N758" s="92"/>
      <c r="O758" s="92"/>
      <c r="P758" s="92"/>
      <c r="Q758" s="172"/>
      <c r="R758" s="176" t="str">
        <f>IFERROR(IF(COUNTIF(M758:Q758,M758)+COUNTIF(M758:Q758,N758)+COUNTIF(M758:Q758,O758)+COUNTIF(M758:Q758,P758)+COUNTIF(M758:Q758,Q758)-COUNT(M758:Q758)&lt;&gt;0,"學生班級重複",IF(COUNT(M758:Q758)=1,VLOOKUP(M758,'附件一之1-開班數'!$A$7:$B$66,2,0),IF(COUNT(M758:Q758)=2,VLOOKUP(M758,'附件一之1-開班數'!$A$7:$B$66,2,0)&amp;"、"&amp;VLOOKUP(N758,'附件一之1-開班數'!$A$7:$B$66,2,0),IF(COUNT(M758:Q758)=3,VLOOKUP(M758,'附件一之1-開班數'!$A$7:$B$66,2,0)&amp;"、"&amp;VLOOKUP(N758,'附件一之1-開班數'!$A$7:$B$66,2,0)&amp;"、"&amp;VLOOKUP(O758,'附件一之1-開班數'!$A$7:$B$66,2,0),IF(COUNT(M758:Q758)=4,VLOOKUP(M758,'附件一之1-開班數'!$A$7:$B$66,2,0)&amp;"、"&amp;VLOOKUP(N758,'附件一之1-開班數'!$A$7:$B$66,2,0)&amp;"、"&amp;VLOOKUP(O758,'附件一之1-開班數'!$A$7:$B$66,2,0)&amp;"、"&amp;VLOOKUP(P758,'附件一之1-開班數'!$A$7:$B$66,2,0),IF(COUNT(M758:Q758)=5,VLOOKUP(M758,'附件一之1-開班數'!$A$7:$B$66,2,0)&amp;"、"&amp;VLOOKUP(N758,'附件一之1-開班數'!$A$7:$B$66,2,0)&amp;"、"&amp;VLOOKUP(O758,'附件一之1-開班數'!$A$7:$B$66,2,0)&amp;"、"&amp;VLOOKUP(P758,'附件一之1-開班數'!$A$7:$B$66,2,0)&amp;"、"&amp;VLOOKUP(Q758,'附件一之1-開班數'!$A$7:$B$66,2,0),IF(D758="","","學生無班級"))))))),"有班級不存在,或跳格輸入")</f>
        <v/>
      </c>
      <c r="S758" s="10">
        <f t="shared" si="79"/>
        <v>1</v>
      </c>
      <c r="T758" s="10">
        <f t="shared" si="80"/>
        <v>1</v>
      </c>
      <c r="U758" s="10">
        <f t="shared" si="81"/>
        <v>1</v>
      </c>
      <c r="V758" s="10">
        <f t="shared" si="82"/>
        <v>1</v>
      </c>
      <c r="W758" s="10">
        <f t="shared" si="83"/>
        <v>3</v>
      </c>
      <c r="X758" s="10">
        <f t="shared" si="84"/>
        <v>3</v>
      </c>
      <c r="Y758" s="10">
        <f>IF(M758="",0,IF(K758=1,VLOOKUP(M758,'附件一之1-開班數'!$A$7:$V$66,7,FALSE),0))</f>
        <v>0</v>
      </c>
      <c r="Z758" s="10">
        <f>IF(N758="",0,IF(K758=1,VLOOKUP(N758,'附件一之1-開班數'!$A$7:$V$66,7,FALSE),0))</f>
        <v>0</v>
      </c>
      <c r="AA758" s="10">
        <f>IF(O758="",0,IF(K758=1,VLOOKUP(O758,'附件一之1-開班數'!$A$7:$V$66,7,FALSE),0))</f>
        <v>0</v>
      </c>
      <c r="AB758" s="10">
        <f>IF(P758="",0,IF(K758=1,VLOOKUP(P758,'附件一之1-開班數'!$A$7:$V$66,7,FALSE),0))</f>
        <v>0</v>
      </c>
      <c r="AC758" s="10">
        <f>IF(Q758="",0,IF(K758=1,VLOOKUP(Q758,'附件一之1-開班數'!$A$7:$V$66,7,FALSE),0))</f>
        <v>0</v>
      </c>
    </row>
    <row r="759" spans="1:29" x14ac:dyDescent="0.3">
      <c r="A759" s="128" t="str">
        <f t="shared" si="78"/>
        <v/>
      </c>
      <c r="B759" s="14"/>
      <c r="C759" s="14"/>
      <c r="D759" s="14"/>
      <c r="E759" s="14"/>
      <c r="F759" s="166"/>
      <c r="G759" s="173"/>
      <c r="H759" s="14"/>
      <c r="I759" s="14"/>
      <c r="J759" s="14"/>
      <c r="K759" s="166"/>
      <c r="L759" s="175"/>
      <c r="M759" s="171"/>
      <c r="N759" s="92"/>
      <c r="O759" s="92"/>
      <c r="P759" s="92"/>
      <c r="Q759" s="172"/>
      <c r="R759" s="176" t="str">
        <f>IFERROR(IF(COUNTIF(M759:Q759,M759)+COUNTIF(M759:Q759,N759)+COUNTIF(M759:Q759,O759)+COUNTIF(M759:Q759,P759)+COUNTIF(M759:Q759,Q759)-COUNT(M759:Q759)&lt;&gt;0,"學生班級重複",IF(COUNT(M759:Q759)=1,VLOOKUP(M759,'附件一之1-開班數'!$A$7:$B$66,2,0),IF(COUNT(M759:Q759)=2,VLOOKUP(M759,'附件一之1-開班數'!$A$7:$B$66,2,0)&amp;"、"&amp;VLOOKUP(N759,'附件一之1-開班數'!$A$7:$B$66,2,0),IF(COUNT(M759:Q759)=3,VLOOKUP(M759,'附件一之1-開班數'!$A$7:$B$66,2,0)&amp;"、"&amp;VLOOKUP(N759,'附件一之1-開班數'!$A$7:$B$66,2,0)&amp;"、"&amp;VLOOKUP(O759,'附件一之1-開班數'!$A$7:$B$66,2,0),IF(COUNT(M759:Q759)=4,VLOOKUP(M759,'附件一之1-開班數'!$A$7:$B$66,2,0)&amp;"、"&amp;VLOOKUP(N759,'附件一之1-開班數'!$A$7:$B$66,2,0)&amp;"、"&amp;VLOOKUP(O759,'附件一之1-開班數'!$A$7:$B$66,2,0)&amp;"、"&amp;VLOOKUP(P759,'附件一之1-開班數'!$A$7:$B$66,2,0),IF(COUNT(M759:Q759)=5,VLOOKUP(M759,'附件一之1-開班數'!$A$7:$B$66,2,0)&amp;"、"&amp;VLOOKUP(N759,'附件一之1-開班數'!$A$7:$B$66,2,0)&amp;"、"&amp;VLOOKUP(O759,'附件一之1-開班數'!$A$7:$B$66,2,0)&amp;"、"&amp;VLOOKUP(P759,'附件一之1-開班數'!$A$7:$B$66,2,0)&amp;"、"&amp;VLOOKUP(Q759,'附件一之1-開班數'!$A$7:$B$66,2,0),IF(D759="","","學生無班級"))))))),"有班級不存在,或跳格輸入")</f>
        <v/>
      </c>
      <c r="S759" s="10">
        <f t="shared" si="79"/>
        <v>1</v>
      </c>
      <c r="T759" s="10">
        <f t="shared" si="80"/>
        <v>1</v>
      </c>
      <c r="U759" s="10">
        <f t="shared" si="81"/>
        <v>1</v>
      </c>
      <c r="V759" s="10">
        <f t="shared" si="82"/>
        <v>1</v>
      </c>
      <c r="W759" s="10">
        <f t="shared" si="83"/>
        <v>3</v>
      </c>
      <c r="X759" s="10">
        <f t="shared" si="84"/>
        <v>3</v>
      </c>
      <c r="Y759" s="10">
        <f>IF(M759="",0,IF(K759=1,VLOOKUP(M759,'附件一之1-開班數'!$A$7:$V$66,7,FALSE),0))</f>
        <v>0</v>
      </c>
      <c r="Z759" s="10">
        <f>IF(N759="",0,IF(K759=1,VLOOKUP(N759,'附件一之1-開班數'!$A$7:$V$66,7,FALSE),0))</f>
        <v>0</v>
      </c>
      <c r="AA759" s="10">
        <f>IF(O759="",0,IF(K759=1,VLOOKUP(O759,'附件一之1-開班數'!$A$7:$V$66,7,FALSE),0))</f>
        <v>0</v>
      </c>
      <c r="AB759" s="10">
        <f>IF(P759="",0,IF(K759=1,VLOOKUP(P759,'附件一之1-開班數'!$A$7:$V$66,7,FALSE),0))</f>
        <v>0</v>
      </c>
      <c r="AC759" s="10">
        <f>IF(Q759="",0,IF(K759=1,VLOOKUP(Q759,'附件一之1-開班數'!$A$7:$V$66,7,FALSE),0))</f>
        <v>0</v>
      </c>
    </row>
    <row r="760" spans="1:29" x14ac:dyDescent="0.3">
      <c r="A760" s="128" t="str">
        <f t="shared" si="78"/>
        <v/>
      </c>
      <c r="B760" s="14"/>
      <c r="C760" s="14"/>
      <c r="D760" s="14"/>
      <c r="E760" s="14"/>
      <c r="F760" s="166"/>
      <c r="G760" s="173"/>
      <c r="H760" s="14"/>
      <c r="I760" s="14"/>
      <c r="J760" s="14"/>
      <c r="K760" s="166"/>
      <c r="L760" s="175"/>
      <c r="M760" s="171"/>
      <c r="N760" s="92"/>
      <c r="O760" s="92"/>
      <c r="P760" s="92"/>
      <c r="Q760" s="172"/>
      <c r="R760" s="176" t="str">
        <f>IFERROR(IF(COUNTIF(M760:Q760,M760)+COUNTIF(M760:Q760,N760)+COUNTIF(M760:Q760,O760)+COUNTIF(M760:Q760,P760)+COUNTIF(M760:Q760,Q760)-COUNT(M760:Q760)&lt;&gt;0,"學生班級重複",IF(COUNT(M760:Q760)=1,VLOOKUP(M760,'附件一之1-開班數'!$A$7:$B$66,2,0),IF(COUNT(M760:Q760)=2,VLOOKUP(M760,'附件一之1-開班數'!$A$7:$B$66,2,0)&amp;"、"&amp;VLOOKUP(N760,'附件一之1-開班數'!$A$7:$B$66,2,0),IF(COUNT(M760:Q760)=3,VLOOKUP(M760,'附件一之1-開班數'!$A$7:$B$66,2,0)&amp;"、"&amp;VLOOKUP(N760,'附件一之1-開班數'!$A$7:$B$66,2,0)&amp;"、"&amp;VLOOKUP(O760,'附件一之1-開班數'!$A$7:$B$66,2,0),IF(COUNT(M760:Q760)=4,VLOOKUP(M760,'附件一之1-開班數'!$A$7:$B$66,2,0)&amp;"、"&amp;VLOOKUP(N760,'附件一之1-開班數'!$A$7:$B$66,2,0)&amp;"、"&amp;VLOOKUP(O760,'附件一之1-開班數'!$A$7:$B$66,2,0)&amp;"、"&amp;VLOOKUP(P760,'附件一之1-開班數'!$A$7:$B$66,2,0),IF(COUNT(M760:Q760)=5,VLOOKUP(M760,'附件一之1-開班數'!$A$7:$B$66,2,0)&amp;"、"&amp;VLOOKUP(N760,'附件一之1-開班數'!$A$7:$B$66,2,0)&amp;"、"&amp;VLOOKUP(O760,'附件一之1-開班數'!$A$7:$B$66,2,0)&amp;"、"&amp;VLOOKUP(P760,'附件一之1-開班數'!$A$7:$B$66,2,0)&amp;"、"&amp;VLOOKUP(Q760,'附件一之1-開班數'!$A$7:$B$66,2,0),IF(D760="","","學生無班級"))))))),"有班級不存在,或跳格輸入")</f>
        <v/>
      </c>
      <c r="S760" s="10">
        <f t="shared" si="79"/>
        <v>1</v>
      </c>
      <c r="T760" s="10">
        <f t="shared" si="80"/>
        <v>1</v>
      </c>
      <c r="U760" s="10">
        <f t="shared" si="81"/>
        <v>1</v>
      </c>
      <c r="V760" s="10">
        <f t="shared" si="82"/>
        <v>1</v>
      </c>
      <c r="W760" s="10">
        <f t="shared" si="83"/>
        <v>3</v>
      </c>
      <c r="X760" s="10">
        <f t="shared" si="84"/>
        <v>3</v>
      </c>
      <c r="Y760" s="10">
        <f>IF(M760="",0,IF(K760=1,VLOOKUP(M760,'附件一之1-開班數'!$A$7:$V$66,7,FALSE),0))</f>
        <v>0</v>
      </c>
      <c r="Z760" s="10">
        <f>IF(N760="",0,IF(K760=1,VLOOKUP(N760,'附件一之1-開班數'!$A$7:$V$66,7,FALSE),0))</f>
        <v>0</v>
      </c>
      <c r="AA760" s="10">
        <f>IF(O760="",0,IF(K760=1,VLOOKUP(O760,'附件一之1-開班數'!$A$7:$V$66,7,FALSE),0))</f>
        <v>0</v>
      </c>
      <c r="AB760" s="10">
        <f>IF(P760="",0,IF(K760=1,VLOOKUP(P760,'附件一之1-開班數'!$A$7:$V$66,7,FALSE),0))</f>
        <v>0</v>
      </c>
      <c r="AC760" s="10">
        <f>IF(Q760="",0,IF(K760=1,VLOOKUP(Q760,'附件一之1-開班數'!$A$7:$V$66,7,FALSE),0))</f>
        <v>0</v>
      </c>
    </row>
    <row r="761" spans="1:29" x14ac:dyDescent="0.3">
      <c r="A761" s="128" t="str">
        <f t="shared" si="78"/>
        <v/>
      </c>
      <c r="B761" s="14"/>
      <c r="C761" s="14"/>
      <c r="D761" s="14"/>
      <c r="E761" s="14"/>
      <c r="F761" s="166"/>
      <c r="G761" s="173"/>
      <c r="H761" s="14"/>
      <c r="I761" s="14"/>
      <c r="J761" s="14"/>
      <c r="K761" s="166"/>
      <c r="L761" s="175"/>
      <c r="M761" s="171"/>
      <c r="N761" s="92"/>
      <c r="O761" s="92"/>
      <c r="P761" s="92"/>
      <c r="Q761" s="172"/>
      <c r="R761" s="176" t="str">
        <f>IFERROR(IF(COUNTIF(M761:Q761,M761)+COUNTIF(M761:Q761,N761)+COUNTIF(M761:Q761,O761)+COUNTIF(M761:Q761,P761)+COUNTIF(M761:Q761,Q761)-COUNT(M761:Q761)&lt;&gt;0,"學生班級重複",IF(COUNT(M761:Q761)=1,VLOOKUP(M761,'附件一之1-開班數'!$A$7:$B$66,2,0),IF(COUNT(M761:Q761)=2,VLOOKUP(M761,'附件一之1-開班數'!$A$7:$B$66,2,0)&amp;"、"&amp;VLOOKUP(N761,'附件一之1-開班數'!$A$7:$B$66,2,0),IF(COUNT(M761:Q761)=3,VLOOKUP(M761,'附件一之1-開班數'!$A$7:$B$66,2,0)&amp;"、"&amp;VLOOKUP(N761,'附件一之1-開班數'!$A$7:$B$66,2,0)&amp;"、"&amp;VLOOKUP(O761,'附件一之1-開班數'!$A$7:$B$66,2,0),IF(COUNT(M761:Q761)=4,VLOOKUP(M761,'附件一之1-開班數'!$A$7:$B$66,2,0)&amp;"、"&amp;VLOOKUP(N761,'附件一之1-開班數'!$A$7:$B$66,2,0)&amp;"、"&amp;VLOOKUP(O761,'附件一之1-開班數'!$A$7:$B$66,2,0)&amp;"、"&amp;VLOOKUP(P761,'附件一之1-開班數'!$A$7:$B$66,2,0),IF(COUNT(M761:Q761)=5,VLOOKUP(M761,'附件一之1-開班數'!$A$7:$B$66,2,0)&amp;"、"&amp;VLOOKUP(N761,'附件一之1-開班數'!$A$7:$B$66,2,0)&amp;"、"&amp;VLOOKUP(O761,'附件一之1-開班數'!$A$7:$B$66,2,0)&amp;"、"&amp;VLOOKUP(P761,'附件一之1-開班數'!$A$7:$B$66,2,0)&amp;"、"&amp;VLOOKUP(Q761,'附件一之1-開班數'!$A$7:$B$66,2,0),IF(D761="","","學生無班級"))))))),"有班級不存在,或跳格輸入")</f>
        <v/>
      </c>
      <c r="S761" s="10">
        <f t="shared" si="79"/>
        <v>1</v>
      </c>
      <c r="T761" s="10">
        <f t="shared" si="80"/>
        <v>1</v>
      </c>
      <c r="U761" s="10">
        <f t="shared" si="81"/>
        <v>1</v>
      </c>
      <c r="V761" s="10">
        <f t="shared" si="82"/>
        <v>1</v>
      </c>
      <c r="W761" s="10">
        <f t="shared" si="83"/>
        <v>3</v>
      </c>
      <c r="X761" s="10">
        <f t="shared" si="84"/>
        <v>3</v>
      </c>
      <c r="Y761" s="10">
        <f>IF(M761="",0,IF(K761=1,VLOOKUP(M761,'附件一之1-開班數'!$A$7:$V$66,7,FALSE),0))</f>
        <v>0</v>
      </c>
      <c r="Z761" s="10">
        <f>IF(N761="",0,IF(K761=1,VLOOKUP(N761,'附件一之1-開班數'!$A$7:$V$66,7,FALSE),0))</f>
        <v>0</v>
      </c>
      <c r="AA761" s="10">
        <f>IF(O761="",0,IF(K761=1,VLOOKUP(O761,'附件一之1-開班數'!$A$7:$V$66,7,FALSE),0))</f>
        <v>0</v>
      </c>
      <c r="AB761" s="10">
        <f>IF(P761="",0,IF(K761=1,VLOOKUP(P761,'附件一之1-開班數'!$A$7:$V$66,7,FALSE),0))</f>
        <v>0</v>
      </c>
      <c r="AC761" s="10">
        <f>IF(Q761="",0,IF(K761=1,VLOOKUP(Q761,'附件一之1-開班數'!$A$7:$V$66,7,FALSE),0))</f>
        <v>0</v>
      </c>
    </row>
    <row r="762" spans="1:29" x14ac:dyDescent="0.3">
      <c r="A762" s="128" t="str">
        <f t="shared" si="78"/>
        <v/>
      </c>
      <c r="B762" s="14"/>
      <c r="C762" s="14"/>
      <c r="D762" s="14"/>
      <c r="E762" s="14"/>
      <c r="F762" s="166"/>
      <c r="G762" s="173"/>
      <c r="H762" s="14"/>
      <c r="I762" s="14"/>
      <c r="J762" s="14"/>
      <c r="K762" s="166"/>
      <c r="L762" s="175"/>
      <c r="M762" s="171"/>
      <c r="N762" s="92"/>
      <c r="O762" s="92"/>
      <c r="P762" s="92"/>
      <c r="Q762" s="172"/>
      <c r="R762" s="176" t="str">
        <f>IFERROR(IF(COUNTIF(M762:Q762,M762)+COUNTIF(M762:Q762,N762)+COUNTIF(M762:Q762,O762)+COUNTIF(M762:Q762,P762)+COUNTIF(M762:Q762,Q762)-COUNT(M762:Q762)&lt;&gt;0,"學生班級重複",IF(COUNT(M762:Q762)=1,VLOOKUP(M762,'附件一之1-開班數'!$A$7:$B$66,2,0),IF(COUNT(M762:Q762)=2,VLOOKUP(M762,'附件一之1-開班數'!$A$7:$B$66,2,0)&amp;"、"&amp;VLOOKUP(N762,'附件一之1-開班數'!$A$7:$B$66,2,0),IF(COUNT(M762:Q762)=3,VLOOKUP(M762,'附件一之1-開班數'!$A$7:$B$66,2,0)&amp;"、"&amp;VLOOKUP(N762,'附件一之1-開班數'!$A$7:$B$66,2,0)&amp;"、"&amp;VLOOKUP(O762,'附件一之1-開班數'!$A$7:$B$66,2,0),IF(COUNT(M762:Q762)=4,VLOOKUP(M762,'附件一之1-開班數'!$A$7:$B$66,2,0)&amp;"、"&amp;VLOOKUP(N762,'附件一之1-開班數'!$A$7:$B$66,2,0)&amp;"、"&amp;VLOOKUP(O762,'附件一之1-開班數'!$A$7:$B$66,2,0)&amp;"、"&amp;VLOOKUP(P762,'附件一之1-開班數'!$A$7:$B$66,2,0),IF(COUNT(M762:Q762)=5,VLOOKUP(M762,'附件一之1-開班數'!$A$7:$B$66,2,0)&amp;"、"&amp;VLOOKUP(N762,'附件一之1-開班數'!$A$7:$B$66,2,0)&amp;"、"&amp;VLOOKUP(O762,'附件一之1-開班數'!$A$7:$B$66,2,0)&amp;"、"&amp;VLOOKUP(P762,'附件一之1-開班數'!$A$7:$B$66,2,0)&amp;"、"&amp;VLOOKUP(Q762,'附件一之1-開班數'!$A$7:$B$66,2,0),IF(D762="","","學生無班級"))))))),"有班級不存在,或跳格輸入")</f>
        <v/>
      </c>
      <c r="S762" s="10">
        <f t="shared" si="79"/>
        <v>1</v>
      </c>
      <c r="T762" s="10">
        <f t="shared" si="80"/>
        <v>1</v>
      </c>
      <c r="U762" s="10">
        <f t="shared" si="81"/>
        <v>1</v>
      </c>
      <c r="V762" s="10">
        <f t="shared" si="82"/>
        <v>1</v>
      </c>
      <c r="W762" s="10">
        <f t="shared" si="83"/>
        <v>3</v>
      </c>
      <c r="X762" s="10">
        <f t="shared" si="84"/>
        <v>3</v>
      </c>
      <c r="Y762" s="10">
        <f>IF(M762="",0,IF(K762=1,VLOOKUP(M762,'附件一之1-開班數'!$A$7:$V$66,7,FALSE),0))</f>
        <v>0</v>
      </c>
      <c r="Z762" s="10">
        <f>IF(N762="",0,IF(K762=1,VLOOKUP(N762,'附件一之1-開班數'!$A$7:$V$66,7,FALSE),0))</f>
        <v>0</v>
      </c>
      <c r="AA762" s="10">
        <f>IF(O762="",0,IF(K762=1,VLOOKUP(O762,'附件一之1-開班數'!$A$7:$V$66,7,FALSE),0))</f>
        <v>0</v>
      </c>
      <c r="AB762" s="10">
        <f>IF(P762="",0,IF(K762=1,VLOOKUP(P762,'附件一之1-開班數'!$A$7:$V$66,7,FALSE),0))</f>
        <v>0</v>
      </c>
      <c r="AC762" s="10">
        <f>IF(Q762="",0,IF(K762=1,VLOOKUP(Q762,'附件一之1-開班數'!$A$7:$V$66,7,FALSE),0))</f>
        <v>0</v>
      </c>
    </row>
    <row r="763" spans="1:29" x14ac:dyDescent="0.3">
      <c r="A763" s="128" t="str">
        <f t="shared" si="78"/>
        <v/>
      </c>
      <c r="B763" s="14"/>
      <c r="C763" s="14"/>
      <c r="D763" s="14"/>
      <c r="E763" s="14"/>
      <c r="F763" s="166"/>
      <c r="G763" s="173"/>
      <c r="H763" s="14"/>
      <c r="I763" s="14"/>
      <c r="J763" s="14"/>
      <c r="K763" s="166"/>
      <c r="L763" s="175"/>
      <c r="M763" s="171"/>
      <c r="N763" s="92"/>
      <c r="O763" s="92"/>
      <c r="P763" s="92"/>
      <c r="Q763" s="172"/>
      <c r="R763" s="176" t="str">
        <f>IFERROR(IF(COUNTIF(M763:Q763,M763)+COUNTIF(M763:Q763,N763)+COUNTIF(M763:Q763,O763)+COUNTIF(M763:Q763,P763)+COUNTIF(M763:Q763,Q763)-COUNT(M763:Q763)&lt;&gt;0,"學生班級重複",IF(COUNT(M763:Q763)=1,VLOOKUP(M763,'附件一之1-開班數'!$A$7:$B$66,2,0),IF(COUNT(M763:Q763)=2,VLOOKUP(M763,'附件一之1-開班數'!$A$7:$B$66,2,0)&amp;"、"&amp;VLOOKUP(N763,'附件一之1-開班數'!$A$7:$B$66,2,0),IF(COUNT(M763:Q763)=3,VLOOKUP(M763,'附件一之1-開班數'!$A$7:$B$66,2,0)&amp;"、"&amp;VLOOKUP(N763,'附件一之1-開班數'!$A$7:$B$66,2,0)&amp;"、"&amp;VLOOKUP(O763,'附件一之1-開班數'!$A$7:$B$66,2,0),IF(COUNT(M763:Q763)=4,VLOOKUP(M763,'附件一之1-開班數'!$A$7:$B$66,2,0)&amp;"、"&amp;VLOOKUP(N763,'附件一之1-開班數'!$A$7:$B$66,2,0)&amp;"、"&amp;VLOOKUP(O763,'附件一之1-開班數'!$A$7:$B$66,2,0)&amp;"、"&amp;VLOOKUP(P763,'附件一之1-開班數'!$A$7:$B$66,2,0),IF(COUNT(M763:Q763)=5,VLOOKUP(M763,'附件一之1-開班數'!$A$7:$B$66,2,0)&amp;"、"&amp;VLOOKUP(N763,'附件一之1-開班數'!$A$7:$B$66,2,0)&amp;"、"&amp;VLOOKUP(O763,'附件一之1-開班數'!$A$7:$B$66,2,0)&amp;"、"&amp;VLOOKUP(P763,'附件一之1-開班數'!$A$7:$B$66,2,0)&amp;"、"&amp;VLOOKUP(Q763,'附件一之1-開班數'!$A$7:$B$66,2,0),IF(D763="","","學生無班級"))))))),"有班級不存在,或跳格輸入")</f>
        <v/>
      </c>
      <c r="S763" s="10">
        <f t="shared" si="79"/>
        <v>1</v>
      </c>
      <c r="T763" s="10">
        <f t="shared" si="80"/>
        <v>1</v>
      </c>
      <c r="U763" s="10">
        <f t="shared" si="81"/>
        <v>1</v>
      </c>
      <c r="V763" s="10">
        <f t="shared" si="82"/>
        <v>1</v>
      </c>
      <c r="W763" s="10">
        <f t="shared" si="83"/>
        <v>3</v>
      </c>
      <c r="X763" s="10">
        <f t="shared" si="84"/>
        <v>3</v>
      </c>
      <c r="Y763" s="10">
        <f>IF(M763="",0,IF(K763=1,VLOOKUP(M763,'附件一之1-開班數'!$A$7:$V$66,7,FALSE),0))</f>
        <v>0</v>
      </c>
      <c r="Z763" s="10">
        <f>IF(N763="",0,IF(K763=1,VLOOKUP(N763,'附件一之1-開班數'!$A$7:$V$66,7,FALSE),0))</f>
        <v>0</v>
      </c>
      <c r="AA763" s="10">
        <f>IF(O763="",0,IF(K763=1,VLOOKUP(O763,'附件一之1-開班數'!$A$7:$V$66,7,FALSE),0))</f>
        <v>0</v>
      </c>
      <c r="AB763" s="10">
        <f>IF(P763="",0,IF(K763=1,VLOOKUP(P763,'附件一之1-開班數'!$A$7:$V$66,7,FALSE),0))</f>
        <v>0</v>
      </c>
      <c r="AC763" s="10">
        <f>IF(Q763="",0,IF(K763=1,VLOOKUP(Q763,'附件一之1-開班數'!$A$7:$V$66,7,FALSE),0))</f>
        <v>0</v>
      </c>
    </row>
    <row r="764" spans="1:29" x14ac:dyDescent="0.3">
      <c r="A764" s="128" t="str">
        <f t="shared" si="78"/>
        <v/>
      </c>
      <c r="B764" s="14"/>
      <c r="C764" s="14"/>
      <c r="D764" s="14"/>
      <c r="E764" s="14"/>
      <c r="F764" s="166"/>
      <c r="G764" s="173"/>
      <c r="H764" s="14"/>
      <c r="I764" s="14"/>
      <c r="J764" s="14"/>
      <c r="K764" s="166"/>
      <c r="L764" s="175"/>
      <c r="M764" s="171"/>
      <c r="N764" s="92"/>
      <c r="O764" s="92"/>
      <c r="P764" s="92"/>
      <c r="Q764" s="172"/>
      <c r="R764" s="176" t="str">
        <f>IFERROR(IF(COUNTIF(M764:Q764,M764)+COUNTIF(M764:Q764,N764)+COUNTIF(M764:Q764,O764)+COUNTIF(M764:Q764,P764)+COUNTIF(M764:Q764,Q764)-COUNT(M764:Q764)&lt;&gt;0,"學生班級重複",IF(COUNT(M764:Q764)=1,VLOOKUP(M764,'附件一之1-開班數'!$A$7:$B$66,2,0),IF(COUNT(M764:Q764)=2,VLOOKUP(M764,'附件一之1-開班數'!$A$7:$B$66,2,0)&amp;"、"&amp;VLOOKUP(N764,'附件一之1-開班數'!$A$7:$B$66,2,0),IF(COUNT(M764:Q764)=3,VLOOKUP(M764,'附件一之1-開班數'!$A$7:$B$66,2,0)&amp;"、"&amp;VLOOKUP(N764,'附件一之1-開班數'!$A$7:$B$66,2,0)&amp;"、"&amp;VLOOKUP(O764,'附件一之1-開班數'!$A$7:$B$66,2,0),IF(COUNT(M764:Q764)=4,VLOOKUP(M764,'附件一之1-開班數'!$A$7:$B$66,2,0)&amp;"、"&amp;VLOOKUP(N764,'附件一之1-開班數'!$A$7:$B$66,2,0)&amp;"、"&amp;VLOOKUP(O764,'附件一之1-開班數'!$A$7:$B$66,2,0)&amp;"、"&amp;VLOOKUP(P764,'附件一之1-開班數'!$A$7:$B$66,2,0),IF(COUNT(M764:Q764)=5,VLOOKUP(M764,'附件一之1-開班數'!$A$7:$B$66,2,0)&amp;"、"&amp;VLOOKUP(N764,'附件一之1-開班數'!$A$7:$B$66,2,0)&amp;"、"&amp;VLOOKUP(O764,'附件一之1-開班數'!$A$7:$B$66,2,0)&amp;"、"&amp;VLOOKUP(P764,'附件一之1-開班數'!$A$7:$B$66,2,0)&amp;"、"&amp;VLOOKUP(Q764,'附件一之1-開班數'!$A$7:$B$66,2,0),IF(D764="","","學生無班級"))))))),"有班級不存在,或跳格輸入")</f>
        <v/>
      </c>
      <c r="S764" s="10">
        <f t="shared" si="79"/>
        <v>1</v>
      </c>
      <c r="T764" s="10">
        <f t="shared" si="80"/>
        <v>1</v>
      </c>
      <c r="U764" s="10">
        <f t="shared" si="81"/>
        <v>1</v>
      </c>
      <c r="V764" s="10">
        <f t="shared" si="82"/>
        <v>1</v>
      </c>
      <c r="W764" s="10">
        <f t="shared" si="83"/>
        <v>3</v>
      </c>
      <c r="X764" s="10">
        <f t="shared" si="84"/>
        <v>3</v>
      </c>
      <c r="Y764" s="10">
        <f>IF(M764="",0,IF(K764=1,VLOOKUP(M764,'附件一之1-開班數'!$A$7:$V$66,7,FALSE),0))</f>
        <v>0</v>
      </c>
      <c r="Z764" s="10">
        <f>IF(N764="",0,IF(K764=1,VLOOKUP(N764,'附件一之1-開班數'!$A$7:$V$66,7,FALSE),0))</f>
        <v>0</v>
      </c>
      <c r="AA764" s="10">
        <f>IF(O764="",0,IF(K764=1,VLOOKUP(O764,'附件一之1-開班數'!$A$7:$V$66,7,FALSE),0))</f>
        <v>0</v>
      </c>
      <c r="AB764" s="10">
        <f>IF(P764="",0,IF(K764=1,VLOOKUP(P764,'附件一之1-開班數'!$A$7:$V$66,7,FALSE),0))</f>
        <v>0</v>
      </c>
      <c r="AC764" s="10">
        <f>IF(Q764="",0,IF(K764=1,VLOOKUP(Q764,'附件一之1-開班數'!$A$7:$V$66,7,FALSE),0))</f>
        <v>0</v>
      </c>
    </row>
    <row r="765" spans="1:29" x14ac:dyDescent="0.3">
      <c r="A765" s="128" t="str">
        <f t="shared" si="78"/>
        <v/>
      </c>
      <c r="B765" s="14"/>
      <c r="C765" s="14"/>
      <c r="D765" s="14"/>
      <c r="E765" s="14"/>
      <c r="F765" s="166"/>
      <c r="G765" s="173"/>
      <c r="H765" s="14"/>
      <c r="I765" s="14"/>
      <c r="J765" s="14"/>
      <c r="K765" s="166"/>
      <c r="L765" s="175"/>
      <c r="M765" s="171"/>
      <c r="N765" s="92"/>
      <c r="O765" s="92"/>
      <c r="P765" s="92"/>
      <c r="Q765" s="172"/>
      <c r="R765" s="176" t="str">
        <f>IFERROR(IF(COUNTIF(M765:Q765,M765)+COUNTIF(M765:Q765,N765)+COUNTIF(M765:Q765,O765)+COUNTIF(M765:Q765,P765)+COUNTIF(M765:Q765,Q765)-COUNT(M765:Q765)&lt;&gt;0,"學生班級重複",IF(COUNT(M765:Q765)=1,VLOOKUP(M765,'附件一之1-開班數'!$A$7:$B$66,2,0),IF(COUNT(M765:Q765)=2,VLOOKUP(M765,'附件一之1-開班數'!$A$7:$B$66,2,0)&amp;"、"&amp;VLOOKUP(N765,'附件一之1-開班數'!$A$7:$B$66,2,0),IF(COUNT(M765:Q765)=3,VLOOKUP(M765,'附件一之1-開班數'!$A$7:$B$66,2,0)&amp;"、"&amp;VLOOKUP(N765,'附件一之1-開班數'!$A$7:$B$66,2,0)&amp;"、"&amp;VLOOKUP(O765,'附件一之1-開班數'!$A$7:$B$66,2,0),IF(COUNT(M765:Q765)=4,VLOOKUP(M765,'附件一之1-開班數'!$A$7:$B$66,2,0)&amp;"、"&amp;VLOOKUP(N765,'附件一之1-開班數'!$A$7:$B$66,2,0)&amp;"、"&amp;VLOOKUP(O765,'附件一之1-開班數'!$A$7:$B$66,2,0)&amp;"、"&amp;VLOOKUP(P765,'附件一之1-開班數'!$A$7:$B$66,2,0),IF(COUNT(M765:Q765)=5,VLOOKUP(M765,'附件一之1-開班數'!$A$7:$B$66,2,0)&amp;"、"&amp;VLOOKUP(N765,'附件一之1-開班數'!$A$7:$B$66,2,0)&amp;"、"&amp;VLOOKUP(O765,'附件一之1-開班數'!$A$7:$B$66,2,0)&amp;"、"&amp;VLOOKUP(P765,'附件一之1-開班數'!$A$7:$B$66,2,0)&amp;"、"&amp;VLOOKUP(Q765,'附件一之1-開班數'!$A$7:$B$66,2,0),IF(D765="","","學生無班級"))))))),"有班級不存在,或跳格輸入")</f>
        <v/>
      </c>
      <c r="S765" s="10">
        <f t="shared" si="79"/>
        <v>1</v>
      </c>
      <c r="T765" s="10">
        <f t="shared" si="80"/>
        <v>1</v>
      </c>
      <c r="U765" s="10">
        <f t="shared" si="81"/>
        <v>1</v>
      </c>
      <c r="V765" s="10">
        <f t="shared" si="82"/>
        <v>1</v>
      </c>
      <c r="W765" s="10">
        <f t="shared" si="83"/>
        <v>3</v>
      </c>
      <c r="X765" s="10">
        <f t="shared" si="84"/>
        <v>3</v>
      </c>
      <c r="Y765" s="10">
        <f>IF(M765="",0,IF(K765=1,VLOOKUP(M765,'附件一之1-開班數'!$A$7:$V$66,7,FALSE),0))</f>
        <v>0</v>
      </c>
      <c r="Z765" s="10">
        <f>IF(N765="",0,IF(K765=1,VLOOKUP(N765,'附件一之1-開班數'!$A$7:$V$66,7,FALSE),0))</f>
        <v>0</v>
      </c>
      <c r="AA765" s="10">
        <f>IF(O765="",0,IF(K765=1,VLOOKUP(O765,'附件一之1-開班數'!$A$7:$V$66,7,FALSE),0))</f>
        <v>0</v>
      </c>
      <c r="AB765" s="10">
        <f>IF(P765="",0,IF(K765=1,VLOOKUP(P765,'附件一之1-開班數'!$A$7:$V$66,7,FALSE),0))</f>
        <v>0</v>
      </c>
      <c r="AC765" s="10">
        <f>IF(Q765="",0,IF(K765=1,VLOOKUP(Q765,'附件一之1-開班數'!$A$7:$V$66,7,FALSE),0))</f>
        <v>0</v>
      </c>
    </row>
    <row r="766" spans="1:29" x14ac:dyDescent="0.3">
      <c r="A766" s="128" t="str">
        <f t="shared" si="78"/>
        <v/>
      </c>
      <c r="B766" s="14"/>
      <c r="C766" s="14"/>
      <c r="D766" s="14"/>
      <c r="E766" s="14"/>
      <c r="F766" s="166"/>
      <c r="G766" s="173"/>
      <c r="H766" s="14"/>
      <c r="I766" s="14"/>
      <c r="J766" s="14"/>
      <c r="K766" s="166"/>
      <c r="L766" s="175"/>
      <c r="M766" s="171"/>
      <c r="N766" s="92"/>
      <c r="O766" s="92"/>
      <c r="P766" s="92"/>
      <c r="Q766" s="172"/>
      <c r="R766" s="176" t="str">
        <f>IFERROR(IF(COUNTIF(M766:Q766,M766)+COUNTIF(M766:Q766,N766)+COUNTIF(M766:Q766,O766)+COUNTIF(M766:Q766,P766)+COUNTIF(M766:Q766,Q766)-COUNT(M766:Q766)&lt;&gt;0,"學生班級重複",IF(COUNT(M766:Q766)=1,VLOOKUP(M766,'附件一之1-開班數'!$A$7:$B$66,2,0),IF(COUNT(M766:Q766)=2,VLOOKUP(M766,'附件一之1-開班數'!$A$7:$B$66,2,0)&amp;"、"&amp;VLOOKUP(N766,'附件一之1-開班數'!$A$7:$B$66,2,0),IF(COUNT(M766:Q766)=3,VLOOKUP(M766,'附件一之1-開班數'!$A$7:$B$66,2,0)&amp;"、"&amp;VLOOKUP(N766,'附件一之1-開班數'!$A$7:$B$66,2,0)&amp;"、"&amp;VLOOKUP(O766,'附件一之1-開班數'!$A$7:$B$66,2,0),IF(COUNT(M766:Q766)=4,VLOOKUP(M766,'附件一之1-開班數'!$A$7:$B$66,2,0)&amp;"、"&amp;VLOOKUP(N766,'附件一之1-開班數'!$A$7:$B$66,2,0)&amp;"、"&amp;VLOOKUP(O766,'附件一之1-開班數'!$A$7:$B$66,2,0)&amp;"、"&amp;VLOOKUP(P766,'附件一之1-開班數'!$A$7:$B$66,2,0),IF(COUNT(M766:Q766)=5,VLOOKUP(M766,'附件一之1-開班數'!$A$7:$B$66,2,0)&amp;"、"&amp;VLOOKUP(N766,'附件一之1-開班數'!$A$7:$B$66,2,0)&amp;"、"&amp;VLOOKUP(O766,'附件一之1-開班數'!$A$7:$B$66,2,0)&amp;"、"&amp;VLOOKUP(P766,'附件一之1-開班數'!$A$7:$B$66,2,0)&amp;"、"&amp;VLOOKUP(Q766,'附件一之1-開班數'!$A$7:$B$66,2,0),IF(D766="","","學生無班級"))))))),"有班級不存在,或跳格輸入")</f>
        <v/>
      </c>
      <c r="S766" s="10">
        <f t="shared" si="79"/>
        <v>1</v>
      </c>
      <c r="T766" s="10">
        <f t="shared" si="80"/>
        <v>1</v>
      </c>
      <c r="U766" s="10">
        <f t="shared" si="81"/>
        <v>1</v>
      </c>
      <c r="V766" s="10">
        <f t="shared" si="82"/>
        <v>1</v>
      </c>
      <c r="W766" s="10">
        <f t="shared" si="83"/>
        <v>3</v>
      </c>
      <c r="X766" s="10">
        <f t="shared" si="84"/>
        <v>3</v>
      </c>
      <c r="Y766" s="10">
        <f>IF(M766="",0,IF(K766=1,VLOOKUP(M766,'附件一之1-開班數'!$A$7:$V$66,7,FALSE),0))</f>
        <v>0</v>
      </c>
      <c r="Z766" s="10">
        <f>IF(N766="",0,IF(K766=1,VLOOKUP(N766,'附件一之1-開班數'!$A$7:$V$66,7,FALSE),0))</f>
        <v>0</v>
      </c>
      <c r="AA766" s="10">
        <f>IF(O766="",0,IF(K766=1,VLOOKUP(O766,'附件一之1-開班數'!$A$7:$V$66,7,FALSE),0))</f>
        <v>0</v>
      </c>
      <c r="AB766" s="10">
        <f>IF(P766="",0,IF(K766=1,VLOOKUP(P766,'附件一之1-開班數'!$A$7:$V$66,7,FALSE),0))</f>
        <v>0</v>
      </c>
      <c r="AC766" s="10">
        <f>IF(Q766="",0,IF(K766=1,VLOOKUP(Q766,'附件一之1-開班數'!$A$7:$V$66,7,FALSE),0))</f>
        <v>0</v>
      </c>
    </row>
    <row r="767" spans="1:29" x14ac:dyDescent="0.3">
      <c r="A767" s="128" t="str">
        <f t="shared" si="78"/>
        <v/>
      </c>
      <c r="B767" s="14"/>
      <c r="C767" s="14"/>
      <c r="D767" s="14"/>
      <c r="E767" s="14"/>
      <c r="F767" s="166"/>
      <c r="G767" s="173"/>
      <c r="H767" s="14"/>
      <c r="I767" s="14"/>
      <c r="J767" s="14"/>
      <c r="K767" s="166"/>
      <c r="L767" s="175"/>
      <c r="M767" s="171"/>
      <c r="N767" s="92"/>
      <c r="O767" s="92"/>
      <c r="P767" s="92"/>
      <c r="Q767" s="172"/>
      <c r="R767" s="176" t="str">
        <f>IFERROR(IF(COUNTIF(M767:Q767,M767)+COUNTIF(M767:Q767,N767)+COUNTIF(M767:Q767,O767)+COUNTIF(M767:Q767,P767)+COUNTIF(M767:Q767,Q767)-COUNT(M767:Q767)&lt;&gt;0,"學生班級重複",IF(COUNT(M767:Q767)=1,VLOOKUP(M767,'附件一之1-開班數'!$A$7:$B$66,2,0),IF(COUNT(M767:Q767)=2,VLOOKUP(M767,'附件一之1-開班數'!$A$7:$B$66,2,0)&amp;"、"&amp;VLOOKUP(N767,'附件一之1-開班數'!$A$7:$B$66,2,0),IF(COUNT(M767:Q767)=3,VLOOKUP(M767,'附件一之1-開班數'!$A$7:$B$66,2,0)&amp;"、"&amp;VLOOKUP(N767,'附件一之1-開班數'!$A$7:$B$66,2,0)&amp;"、"&amp;VLOOKUP(O767,'附件一之1-開班數'!$A$7:$B$66,2,0),IF(COUNT(M767:Q767)=4,VLOOKUP(M767,'附件一之1-開班數'!$A$7:$B$66,2,0)&amp;"、"&amp;VLOOKUP(N767,'附件一之1-開班數'!$A$7:$B$66,2,0)&amp;"、"&amp;VLOOKUP(O767,'附件一之1-開班數'!$A$7:$B$66,2,0)&amp;"、"&amp;VLOOKUP(P767,'附件一之1-開班數'!$A$7:$B$66,2,0),IF(COUNT(M767:Q767)=5,VLOOKUP(M767,'附件一之1-開班數'!$A$7:$B$66,2,0)&amp;"、"&amp;VLOOKUP(N767,'附件一之1-開班數'!$A$7:$B$66,2,0)&amp;"、"&amp;VLOOKUP(O767,'附件一之1-開班數'!$A$7:$B$66,2,0)&amp;"、"&amp;VLOOKUP(P767,'附件一之1-開班數'!$A$7:$B$66,2,0)&amp;"、"&amp;VLOOKUP(Q767,'附件一之1-開班數'!$A$7:$B$66,2,0),IF(D767="","","學生無班級"))))))),"有班級不存在,或跳格輸入")</f>
        <v/>
      </c>
      <c r="S767" s="10">
        <f t="shared" si="79"/>
        <v>1</v>
      </c>
      <c r="T767" s="10">
        <f t="shared" si="80"/>
        <v>1</v>
      </c>
      <c r="U767" s="10">
        <f t="shared" si="81"/>
        <v>1</v>
      </c>
      <c r="V767" s="10">
        <f t="shared" si="82"/>
        <v>1</v>
      </c>
      <c r="W767" s="10">
        <f t="shared" si="83"/>
        <v>3</v>
      </c>
      <c r="X767" s="10">
        <f t="shared" si="84"/>
        <v>3</v>
      </c>
      <c r="Y767" s="10">
        <f>IF(M767="",0,IF(K767=1,VLOOKUP(M767,'附件一之1-開班數'!$A$7:$V$66,7,FALSE),0))</f>
        <v>0</v>
      </c>
      <c r="Z767" s="10">
        <f>IF(N767="",0,IF(K767=1,VLOOKUP(N767,'附件一之1-開班數'!$A$7:$V$66,7,FALSE),0))</f>
        <v>0</v>
      </c>
      <c r="AA767" s="10">
        <f>IF(O767="",0,IF(K767=1,VLOOKUP(O767,'附件一之1-開班數'!$A$7:$V$66,7,FALSE),0))</f>
        <v>0</v>
      </c>
      <c r="AB767" s="10">
        <f>IF(P767="",0,IF(K767=1,VLOOKUP(P767,'附件一之1-開班數'!$A$7:$V$66,7,FALSE),0))</f>
        <v>0</v>
      </c>
      <c r="AC767" s="10">
        <f>IF(Q767="",0,IF(K767=1,VLOOKUP(Q767,'附件一之1-開班數'!$A$7:$V$66,7,FALSE),0))</f>
        <v>0</v>
      </c>
    </row>
    <row r="768" spans="1:29" x14ac:dyDescent="0.3">
      <c r="A768" s="128" t="str">
        <f t="shared" si="78"/>
        <v/>
      </c>
      <c r="B768" s="14"/>
      <c r="C768" s="14"/>
      <c r="D768" s="14"/>
      <c r="E768" s="14"/>
      <c r="F768" s="166"/>
      <c r="G768" s="173"/>
      <c r="H768" s="14"/>
      <c r="I768" s="14"/>
      <c r="J768" s="14"/>
      <c r="K768" s="166"/>
      <c r="L768" s="175"/>
      <c r="M768" s="171"/>
      <c r="N768" s="92"/>
      <c r="O768" s="92"/>
      <c r="P768" s="92"/>
      <c r="Q768" s="172"/>
      <c r="R768" s="176" t="str">
        <f>IFERROR(IF(COUNTIF(M768:Q768,M768)+COUNTIF(M768:Q768,N768)+COUNTIF(M768:Q768,O768)+COUNTIF(M768:Q768,P768)+COUNTIF(M768:Q768,Q768)-COUNT(M768:Q768)&lt;&gt;0,"學生班級重複",IF(COUNT(M768:Q768)=1,VLOOKUP(M768,'附件一之1-開班數'!$A$7:$B$66,2,0),IF(COUNT(M768:Q768)=2,VLOOKUP(M768,'附件一之1-開班數'!$A$7:$B$66,2,0)&amp;"、"&amp;VLOOKUP(N768,'附件一之1-開班數'!$A$7:$B$66,2,0),IF(COUNT(M768:Q768)=3,VLOOKUP(M768,'附件一之1-開班數'!$A$7:$B$66,2,0)&amp;"、"&amp;VLOOKUP(N768,'附件一之1-開班數'!$A$7:$B$66,2,0)&amp;"、"&amp;VLOOKUP(O768,'附件一之1-開班數'!$A$7:$B$66,2,0),IF(COUNT(M768:Q768)=4,VLOOKUP(M768,'附件一之1-開班數'!$A$7:$B$66,2,0)&amp;"、"&amp;VLOOKUP(N768,'附件一之1-開班數'!$A$7:$B$66,2,0)&amp;"、"&amp;VLOOKUP(O768,'附件一之1-開班數'!$A$7:$B$66,2,0)&amp;"、"&amp;VLOOKUP(P768,'附件一之1-開班數'!$A$7:$B$66,2,0),IF(COUNT(M768:Q768)=5,VLOOKUP(M768,'附件一之1-開班數'!$A$7:$B$66,2,0)&amp;"、"&amp;VLOOKUP(N768,'附件一之1-開班數'!$A$7:$B$66,2,0)&amp;"、"&amp;VLOOKUP(O768,'附件一之1-開班數'!$A$7:$B$66,2,0)&amp;"、"&amp;VLOOKUP(P768,'附件一之1-開班數'!$A$7:$B$66,2,0)&amp;"、"&amp;VLOOKUP(Q768,'附件一之1-開班數'!$A$7:$B$66,2,0),IF(D768="","","學生無班級"))))))),"有班級不存在,或跳格輸入")</f>
        <v/>
      </c>
      <c r="S768" s="10">
        <f t="shared" si="79"/>
        <v>1</v>
      </c>
      <c r="T768" s="10">
        <f t="shared" si="80"/>
        <v>1</v>
      </c>
      <c r="U768" s="10">
        <f t="shared" si="81"/>
        <v>1</v>
      </c>
      <c r="V768" s="10">
        <f t="shared" si="82"/>
        <v>1</v>
      </c>
      <c r="W768" s="10">
        <f t="shared" si="83"/>
        <v>3</v>
      </c>
      <c r="X768" s="10">
        <f t="shared" si="84"/>
        <v>3</v>
      </c>
      <c r="Y768" s="10">
        <f>IF(M768="",0,IF(K768=1,VLOOKUP(M768,'附件一之1-開班數'!$A$7:$V$66,7,FALSE),0))</f>
        <v>0</v>
      </c>
      <c r="Z768" s="10">
        <f>IF(N768="",0,IF(K768=1,VLOOKUP(N768,'附件一之1-開班數'!$A$7:$V$66,7,FALSE),0))</f>
        <v>0</v>
      </c>
      <c r="AA768" s="10">
        <f>IF(O768="",0,IF(K768=1,VLOOKUP(O768,'附件一之1-開班數'!$A$7:$V$66,7,FALSE),0))</f>
        <v>0</v>
      </c>
      <c r="AB768" s="10">
        <f>IF(P768="",0,IF(K768=1,VLOOKUP(P768,'附件一之1-開班數'!$A$7:$V$66,7,FALSE),0))</f>
        <v>0</v>
      </c>
      <c r="AC768" s="10">
        <f>IF(Q768="",0,IF(K768=1,VLOOKUP(Q768,'附件一之1-開班數'!$A$7:$V$66,7,FALSE),0))</f>
        <v>0</v>
      </c>
    </row>
    <row r="769" spans="1:29" x14ac:dyDescent="0.3">
      <c r="A769" s="128" t="str">
        <f t="shared" si="78"/>
        <v/>
      </c>
      <c r="B769" s="14"/>
      <c r="C769" s="14"/>
      <c r="D769" s="14"/>
      <c r="E769" s="14"/>
      <c r="F769" s="166"/>
      <c r="G769" s="173"/>
      <c r="H769" s="14"/>
      <c r="I769" s="14"/>
      <c r="J769" s="14"/>
      <c r="K769" s="166"/>
      <c r="L769" s="175"/>
      <c r="M769" s="171"/>
      <c r="N769" s="92"/>
      <c r="O769" s="92"/>
      <c r="P769" s="92"/>
      <c r="Q769" s="172"/>
      <c r="R769" s="176" t="str">
        <f>IFERROR(IF(COUNTIF(M769:Q769,M769)+COUNTIF(M769:Q769,N769)+COUNTIF(M769:Q769,O769)+COUNTIF(M769:Q769,P769)+COUNTIF(M769:Q769,Q769)-COUNT(M769:Q769)&lt;&gt;0,"學生班級重複",IF(COUNT(M769:Q769)=1,VLOOKUP(M769,'附件一之1-開班數'!$A$7:$B$66,2,0),IF(COUNT(M769:Q769)=2,VLOOKUP(M769,'附件一之1-開班數'!$A$7:$B$66,2,0)&amp;"、"&amp;VLOOKUP(N769,'附件一之1-開班數'!$A$7:$B$66,2,0),IF(COUNT(M769:Q769)=3,VLOOKUP(M769,'附件一之1-開班數'!$A$7:$B$66,2,0)&amp;"、"&amp;VLOOKUP(N769,'附件一之1-開班數'!$A$7:$B$66,2,0)&amp;"、"&amp;VLOOKUP(O769,'附件一之1-開班數'!$A$7:$B$66,2,0),IF(COUNT(M769:Q769)=4,VLOOKUP(M769,'附件一之1-開班數'!$A$7:$B$66,2,0)&amp;"、"&amp;VLOOKUP(N769,'附件一之1-開班數'!$A$7:$B$66,2,0)&amp;"、"&amp;VLOOKUP(O769,'附件一之1-開班數'!$A$7:$B$66,2,0)&amp;"、"&amp;VLOOKUP(P769,'附件一之1-開班數'!$A$7:$B$66,2,0),IF(COUNT(M769:Q769)=5,VLOOKUP(M769,'附件一之1-開班數'!$A$7:$B$66,2,0)&amp;"、"&amp;VLOOKUP(N769,'附件一之1-開班數'!$A$7:$B$66,2,0)&amp;"、"&amp;VLOOKUP(O769,'附件一之1-開班數'!$A$7:$B$66,2,0)&amp;"、"&amp;VLOOKUP(P769,'附件一之1-開班數'!$A$7:$B$66,2,0)&amp;"、"&amp;VLOOKUP(Q769,'附件一之1-開班數'!$A$7:$B$66,2,0),IF(D769="","","學生無班級"))))))),"有班級不存在,或跳格輸入")</f>
        <v/>
      </c>
      <c r="S769" s="10">
        <f t="shared" si="79"/>
        <v>1</v>
      </c>
      <c r="T769" s="10">
        <f t="shared" si="80"/>
        <v>1</v>
      </c>
      <c r="U769" s="10">
        <f t="shared" si="81"/>
        <v>1</v>
      </c>
      <c r="V769" s="10">
        <f t="shared" si="82"/>
        <v>1</v>
      </c>
      <c r="W769" s="10">
        <f t="shared" si="83"/>
        <v>3</v>
      </c>
      <c r="X769" s="10">
        <f t="shared" si="84"/>
        <v>3</v>
      </c>
      <c r="Y769" s="10">
        <f>IF(M769="",0,IF(K769=1,VLOOKUP(M769,'附件一之1-開班數'!$A$7:$V$66,7,FALSE),0))</f>
        <v>0</v>
      </c>
      <c r="Z769" s="10">
        <f>IF(N769="",0,IF(K769=1,VLOOKUP(N769,'附件一之1-開班數'!$A$7:$V$66,7,FALSE),0))</f>
        <v>0</v>
      </c>
      <c r="AA769" s="10">
        <f>IF(O769="",0,IF(K769=1,VLOOKUP(O769,'附件一之1-開班數'!$A$7:$V$66,7,FALSE),0))</f>
        <v>0</v>
      </c>
      <c r="AB769" s="10">
        <f>IF(P769="",0,IF(K769=1,VLOOKUP(P769,'附件一之1-開班數'!$A$7:$V$66,7,FALSE),0))</f>
        <v>0</v>
      </c>
      <c r="AC769" s="10">
        <f>IF(Q769="",0,IF(K769=1,VLOOKUP(Q769,'附件一之1-開班數'!$A$7:$V$66,7,FALSE),0))</f>
        <v>0</v>
      </c>
    </row>
    <row r="770" spans="1:29" x14ac:dyDescent="0.3">
      <c r="A770" s="128" t="str">
        <f t="shared" si="78"/>
        <v/>
      </c>
      <c r="B770" s="14"/>
      <c r="C770" s="14"/>
      <c r="D770" s="14"/>
      <c r="E770" s="14"/>
      <c r="F770" s="166"/>
      <c r="G770" s="173"/>
      <c r="H770" s="14"/>
      <c r="I770" s="14"/>
      <c r="J770" s="14"/>
      <c r="K770" s="166"/>
      <c r="L770" s="175"/>
      <c r="M770" s="171"/>
      <c r="N770" s="92"/>
      <c r="O770" s="92"/>
      <c r="P770" s="92"/>
      <c r="Q770" s="172"/>
      <c r="R770" s="176" t="str">
        <f>IFERROR(IF(COUNTIF(M770:Q770,M770)+COUNTIF(M770:Q770,N770)+COUNTIF(M770:Q770,O770)+COUNTIF(M770:Q770,P770)+COUNTIF(M770:Q770,Q770)-COUNT(M770:Q770)&lt;&gt;0,"學生班級重複",IF(COUNT(M770:Q770)=1,VLOOKUP(M770,'附件一之1-開班數'!$A$7:$B$66,2,0),IF(COUNT(M770:Q770)=2,VLOOKUP(M770,'附件一之1-開班數'!$A$7:$B$66,2,0)&amp;"、"&amp;VLOOKUP(N770,'附件一之1-開班數'!$A$7:$B$66,2,0),IF(COUNT(M770:Q770)=3,VLOOKUP(M770,'附件一之1-開班數'!$A$7:$B$66,2,0)&amp;"、"&amp;VLOOKUP(N770,'附件一之1-開班數'!$A$7:$B$66,2,0)&amp;"、"&amp;VLOOKUP(O770,'附件一之1-開班數'!$A$7:$B$66,2,0),IF(COUNT(M770:Q770)=4,VLOOKUP(M770,'附件一之1-開班數'!$A$7:$B$66,2,0)&amp;"、"&amp;VLOOKUP(N770,'附件一之1-開班數'!$A$7:$B$66,2,0)&amp;"、"&amp;VLOOKUP(O770,'附件一之1-開班數'!$A$7:$B$66,2,0)&amp;"、"&amp;VLOOKUP(P770,'附件一之1-開班數'!$A$7:$B$66,2,0),IF(COUNT(M770:Q770)=5,VLOOKUP(M770,'附件一之1-開班數'!$A$7:$B$66,2,0)&amp;"、"&amp;VLOOKUP(N770,'附件一之1-開班數'!$A$7:$B$66,2,0)&amp;"、"&amp;VLOOKUP(O770,'附件一之1-開班數'!$A$7:$B$66,2,0)&amp;"、"&amp;VLOOKUP(P770,'附件一之1-開班數'!$A$7:$B$66,2,0)&amp;"、"&amp;VLOOKUP(Q770,'附件一之1-開班數'!$A$7:$B$66,2,0),IF(D770="","","學生無班級"))))))),"有班級不存在,或跳格輸入")</f>
        <v/>
      </c>
      <c r="S770" s="10">
        <f t="shared" si="79"/>
        <v>1</v>
      </c>
      <c r="T770" s="10">
        <f t="shared" si="80"/>
        <v>1</v>
      </c>
      <c r="U770" s="10">
        <f t="shared" si="81"/>
        <v>1</v>
      </c>
      <c r="V770" s="10">
        <f t="shared" si="82"/>
        <v>1</v>
      </c>
      <c r="W770" s="10">
        <f t="shared" si="83"/>
        <v>3</v>
      </c>
      <c r="X770" s="10">
        <f t="shared" si="84"/>
        <v>3</v>
      </c>
      <c r="Y770" s="10">
        <f>IF(M770="",0,IF(K770=1,VLOOKUP(M770,'附件一之1-開班數'!$A$7:$V$66,7,FALSE),0))</f>
        <v>0</v>
      </c>
      <c r="Z770" s="10">
        <f>IF(N770="",0,IF(K770=1,VLOOKUP(N770,'附件一之1-開班數'!$A$7:$V$66,7,FALSE),0))</f>
        <v>0</v>
      </c>
      <c r="AA770" s="10">
        <f>IF(O770="",0,IF(K770=1,VLOOKUP(O770,'附件一之1-開班數'!$A$7:$V$66,7,FALSE),0))</f>
        <v>0</v>
      </c>
      <c r="AB770" s="10">
        <f>IF(P770="",0,IF(K770=1,VLOOKUP(P770,'附件一之1-開班數'!$A$7:$V$66,7,FALSE),0))</f>
        <v>0</v>
      </c>
      <c r="AC770" s="10">
        <f>IF(Q770="",0,IF(K770=1,VLOOKUP(Q770,'附件一之1-開班數'!$A$7:$V$66,7,FALSE),0))</f>
        <v>0</v>
      </c>
    </row>
    <row r="771" spans="1:29" x14ac:dyDescent="0.3">
      <c r="A771" s="128" t="str">
        <f t="shared" si="78"/>
        <v/>
      </c>
      <c r="B771" s="14"/>
      <c r="C771" s="14"/>
      <c r="D771" s="14"/>
      <c r="E771" s="14"/>
      <c r="F771" s="166"/>
      <c r="G771" s="173"/>
      <c r="H771" s="14"/>
      <c r="I771" s="14"/>
      <c r="J771" s="14"/>
      <c r="K771" s="166"/>
      <c r="L771" s="175"/>
      <c r="M771" s="171"/>
      <c r="N771" s="92"/>
      <c r="O771" s="92"/>
      <c r="P771" s="92"/>
      <c r="Q771" s="172"/>
      <c r="R771" s="176" t="str">
        <f>IFERROR(IF(COUNTIF(M771:Q771,M771)+COUNTIF(M771:Q771,N771)+COUNTIF(M771:Q771,O771)+COUNTIF(M771:Q771,P771)+COUNTIF(M771:Q771,Q771)-COUNT(M771:Q771)&lt;&gt;0,"學生班級重複",IF(COUNT(M771:Q771)=1,VLOOKUP(M771,'附件一之1-開班數'!$A$7:$B$66,2,0),IF(COUNT(M771:Q771)=2,VLOOKUP(M771,'附件一之1-開班數'!$A$7:$B$66,2,0)&amp;"、"&amp;VLOOKUP(N771,'附件一之1-開班數'!$A$7:$B$66,2,0),IF(COUNT(M771:Q771)=3,VLOOKUP(M771,'附件一之1-開班數'!$A$7:$B$66,2,0)&amp;"、"&amp;VLOOKUP(N771,'附件一之1-開班數'!$A$7:$B$66,2,0)&amp;"、"&amp;VLOOKUP(O771,'附件一之1-開班數'!$A$7:$B$66,2,0),IF(COUNT(M771:Q771)=4,VLOOKUP(M771,'附件一之1-開班數'!$A$7:$B$66,2,0)&amp;"、"&amp;VLOOKUP(N771,'附件一之1-開班數'!$A$7:$B$66,2,0)&amp;"、"&amp;VLOOKUP(O771,'附件一之1-開班數'!$A$7:$B$66,2,0)&amp;"、"&amp;VLOOKUP(P771,'附件一之1-開班數'!$A$7:$B$66,2,0),IF(COUNT(M771:Q771)=5,VLOOKUP(M771,'附件一之1-開班數'!$A$7:$B$66,2,0)&amp;"、"&amp;VLOOKUP(N771,'附件一之1-開班數'!$A$7:$B$66,2,0)&amp;"、"&amp;VLOOKUP(O771,'附件一之1-開班數'!$A$7:$B$66,2,0)&amp;"、"&amp;VLOOKUP(P771,'附件一之1-開班數'!$A$7:$B$66,2,0)&amp;"、"&amp;VLOOKUP(Q771,'附件一之1-開班數'!$A$7:$B$66,2,0),IF(D771="","","學生無班級"))))))),"有班級不存在,或跳格輸入")</f>
        <v/>
      </c>
      <c r="S771" s="10">
        <f t="shared" si="79"/>
        <v>1</v>
      </c>
      <c r="T771" s="10">
        <f t="shared" si="80"/>
        <v>1</v>
      </c>
      <c r="U771" s="10">
        <f t="shared" si="81"/>
        <v>1</v>
      </c>
      <c r="V771" s="10">
        <f t="shared" si="82"/>
        <v>1</v>
      </c>
      <c r="W771" s="10">
        <f t="shared" si="83"/>
        <v>3</v>
      </c>
      <c r="X771" s="10">
        <f t="shared" si="84"/>
        <v>3</v>
      </c>
      <c r="Y771" s="10">
        <f>IF(M771="",0,IF(K771=1,VLOOKUP(M771,'附件一之1-開班數'!$A$7:$V$66,7,FALSE),0))</f>
        <v>0</v>
      </c>
      <c r="Z771" s="10">
        <f>IF(N771="",0,IF(K771=1,VLOOKUP(N771,'附件一之1-開班數'!$A$7:$V$66,7,FALSE),0))</f>
        <v>0</v>
      </c>
      <c r="AA771" s="10">
        <f>IF(O771="",0,IF(K771=1,VLOOKUP(O771,'附件一之1-開班數'!$A$7:$V$66,7,FALSE),0))</f>
        <v>0</v>
      </c>
      <c r="AB771" s="10">
        <f>IF(P771="",0,IF(K771=1,VLOOKUP(P771,'附件一之1-開班數'!$A$7:$V$66,7,FALSE),0))</f>
        <v>0</v>
      </c>
      <c r="AC771" s="10">
        <f>IF(Q771="",0,IF(K771=1,VLOOKUP(Q771,'附件一之1-開班數'!$A$7:$V$66,7,FALSE),0))</f>
        <v>0</v>
      </c>
    </row>
    <row r="772" spans="1:29" x14ac:dyDescent="0.3">
      <c r="A772" s="128" t="str">
        <f t="shared" si="78"/>
        <v/>
      </c>
      <c r="B772" s="14"/>
      <c r="C772" s="14"/>
      <c r="D772" s="14"/>
      <c r="E772" s="14"/>
      <c r="F772" s="166"/>
      <c r="G772" s="173"/>
      <c r="H772" s="14"/>
      <c r="I772" s="14"/>
      <c r="J772" s="14"/>
      <c r="K772" s="166"/>
      <c r="L772" s="175"/>
      <c r="M772" s="171"/>
      <c r="N772" s="92"/>
      <c r="O772" s="92"/>
      <c r="P772" s="92"/>
      <c r="Q772" s="172"/>
      <c r="R772" s="176" t="str">
        <f>IFERROR(IF(COUNTIF(M772:Q772,M772)+COUNTIF(M772:Q772,N772)+COUNTIF(M772:Q772,O772)+COUNTIF(M772:Q772,P772)+COUNTIF(M772:Q772,Q772)-COUNT(M772:Q772)&lt;&gt;0,"學生班級重複",IF(COUNT(M772:Q772)=1,VLOOKUP(M772,'附件一之1-開班數'!$A$7:$B$66,2,0),IF(COUNT(M772:Q772)=2,VLOOKUP(M772,'附件一之1-開班數'!$A$7:$B$66,2,0)&amp;"、"&amp;VLOOKUP(N772,'附件一之1-開班數'!$A$7:$B$66,2,0),IF(COUNT(M772:Q772)=3,VLOOKUP(M772,'附件一之1-開班數'!$A$7:$B$66,2,0)&amp;"、"&amp;VLOOKUP(N772,'附件一之1-開班數'!$A$7:$B$66,2,0)&amp;"、"&amp;VLOOKUP(O772,'附件一之1-開班數'!$A$7:$B$66,2,0),IF(COUNT(M772:Q772)=4,VLOOKUP(M772,'附件一之1-開班數'!$A$7:$B$66,2,0)&amp;"、"&amp;VLOOKUP(N772,'附件一之1-開班數'!$A$7:$B$66,2,0)&amp;"、"&amp;VLOOKUP(O772,'附件一之1-開班數'!$A$7:$B$66,2,0)&amp;"、"&amp;VLOOKUP(P772,'附件一之1-開班數'!$A$7:$B$66,2,0),IF(COUNT(M772:Q772)=5,VLOOKUP(M772,'附件一之1-開班數'!$A$7:$B$66,2,0)&amp;"、"&amp;VLOOKUP(N772,'附件一之1-開班數'!$A$7:$B$66,2,0)&amp;"、"&amp;VLOOKUP(O772,'附件一之1-開班數'!$A$7:$B$66,2,0)&amp;"、"&amp;VLOOKUP(P772,'附件一之1-開班數'!$A$7:$B$66,2,0)&amp;"、"&amp;VLOOKUP(Q772,'附件一之1-開班數'!$A$7:$B$66,2,0),IF(D772="","","學生無班級"))))))),"有班級不存在,或跳格輸入")</f>
        <v/>
      </c>
      <c r="S772" s="10">
        <f t="shared" si="79"/>
        <v>1</v>
      </c>
      <c r="T772" s="10">
        <f t="shared" si="80"/>
        <v>1</v>
      </c>
      <c r="U772" s="10">
        <f t="shared" si="81"/>
        <v>1</v>
      </c>
      <c r="V772" s="10">
        <f t="shared" si="82"/>
        <v>1</v>
      </c>
      <c r="W772" s="10">
        <f t="shared" si="83"/>
        <v>3</v>
      </c>
      <c r="X772" s="10">
        <f t="shared" si="84"/>
        <v>3</v>
      </c>
      <c r="Y772" s="10">
        <f>IF(M772="",0,IF(K772=1,VLOOKUP(M772,'附件一之1-開班數'!$A$7:$V$66,7,FALSE),0))</f>
        <v>0</v>
      </c>
      <c r="Z772" s="10">
        <f>IF(N772="",0,IF(K772=1,VLOOKUP(N772,'附件一之1-開班數'!$A$7:$V$66,7,FALSE),0))</f>
        <v>0</v>
      </c>
      <c r="AA772" s="10">
        <f>IF(O772="",0,IF(K772=1,VLOOKUP(O772,'附件一之1-開班數'!$A$7:$V$66,7,FALSE),0))</f>
        <v>0</v>
      </c>
      <c r="AB772" s="10">
        <f>IF(P772="",0,IF(K772=1,VLOOKUP(P772,'附件一之1-開班數'!$A$7:$V$66,7,FALSE),0))</f>
        <v>0</v>
      </c>
      <c r="AC772" s="10">
        <f>IF(Q772="",0,IF(K772=1,VLOOKUP(Q772,'附件一之1-開班數'!$A$7:$V$66,7,FALSE),0))</f>
        <v>0</v>
      </c>
    </row>
    <row r="773" spans="1:29" x14ac:dyDescent="0.3">
      <c r="A773" s="128" t="str">
        <f t="shared" si="78"/>
        <v/>
      </c>
      <c r="B773" s="14"/>
      <c r="C773" s="14"/>
      <c r="D773" s="14"/>
      <c r="E773" s="14"/>
      <c r="F773" s="166"/>
      <c r="G773" s="173"/>
      <c r="H773" s="14"/>
      <c r="I773" s="14"/>
      <c r="J773" s="14"/>
      <c r="K773" s="166"/>
      <c r="L773" s="175"/>
      <c r="M773" s="171"/>
      <c r="N773" s="92"/>
      <c r="O773" s="92"/>
      <c r="P773" s="92"/>
      <c r="Q773" s="172"/>
      <c r="R773" s="176" t="str">
        <f>IFERROR(IF(COUNTIF(M773:Q773,M773)+COUNTIF(M773:Q773,N773)+COUNTIF(M773:Q773,O773)+COUNTIF(M773:Q773,P773)+COUNTIF(M773:Q773,Q773)-COUNT(M773:Q773)&lt;&gt;0,"學生班級重複",IF(COUNT(M773:Q773)=1,VLOOKUP(M773,'附件一之1-開班數'!$A$7:$B$66,2,0),IF(COUNT(M773:Q773)=2,VLOOKUP(M773,'附件一之1-開班數'!$A$7:$B$66,2,0)&amp;"、"&amp;VLOOKUP(N773,'附件一之1-開班數'!$A$7:$B$66,2,0),IF(COUNT(M773:Q773)=3,VLOOKUP(M773,'附件一之1-開班數'!$A$7:$B$66,2,0)&amp;"、"&amp;VLOOKUP(N773,'附件一之1-開班數'!$A$7:$B$66,2,0)&amp;"、"&amp;VLOOKUP(O773,'附件一之1-開班數'!$A$7:$B$66,2,0),IF(COUNT(M773:Q773)=4,VLOOKUP(M773,'附件一之1-開班數'!$A$7:$B$66,2,0)&amp;"、"&amp;VLOOKUP(N773,'附件一之1-開班數'!$A$7:$B$66,2,0)&amp;"、"&amp;VLOOKUP(O773,'附件一之1-開班數'!$A$7:$B$66,2,0)&amp;"、"&amp;VLOOKUP(P773,'附件一之1-開班數'!$A$7:$B$66,2,0),IF(COUNT(M773:Q773)=5,VLOOKUP(M773,'附件一之1-開班數'!$A$7:$B$66,2,0)&amp;"、"&amp;VLOOKUP(N773,'附件一之1-開班數'!$A$7:$B$66,2,0)&amp;"、"&amp;VLOOKUP(O773,'附件一之1-開班數'!$A$7:$B$66,2,0)&amp;"、"&amp;VLOOKUP(P773,'附件一之1-開班數'!$A$7:$B$66,2,0)&amp;"、"&amp;VLOOKUP(Q773,'附件一之1-開班數'!$A$7:$B$66,2,0),IF(D773="","","學生無班級"))))))),"有班級不存在,或跳格輸入")</f>
        <v/>
      </c>
      <c r="S773" s="10">
        <f t="shared" si="79"/>
        <v>1</v>
      </c>
      <c r="T773" s="10">
        <f t="shared" si="80"/>
        <v>1</v>
      </c>
      <c r="U773" s="10">
        <f t="shared" si="81"/>
        <v>1</v>
      </c>
      <c r="V773" s="10">
        <f t="shared" si="82"/>
        <v>1</v>
      </c>
      <c r="W773" s="10">
        <f t="shared" si="83"/>
        <v>3</v>
      </c>
      <c r="X773" s="10">
        <f t="shared" si="84"/>
        <v>3</v>
      </c>
      <c r="Y773" s="10">
        <f>IF(M773="",0,IF(K773=1,VLOOKUP(M773,'附件一之1-開班數'!$A$7:$V$66,7,FALSE),0))</f>
        <v>0</v>
      </c>
      <c r="Z773" s="10">
        <f>IF(N773="",0,IF(K773=1,VLOOKUP(N773,'附件一之1-開班數'!$A$7:$V$66,7,FALSE),0))</f>
        <v>0</v>
      </c>
      <c r="AA773" s="10">
        <f>IF(O773="",0,IF(K773=1,VLOOKUP(O773,'附件一之1-開班數'!$A$7:$V$66,7,FALSE),0))</f>
        <v>0</v>
      </c>
      <c r="AB773" s="10">
        <f>IF(P773="",0,IF(K773=1,VLOOKUP(P773,'附件一之1-開班數'!$A$7:$V$66,7,FALSE),0))</f>
        <v>0</v>
      </c>
      <c r="AC773" s="10">
        <f>IF(Q773="",0,IF(K773=1,VLOOKUP(Q773,'附件一之1-開班數'!$A$7:$V$66,7,FALSE),0))</f>
        <v>0</v>
      </c>
    </row>
    <row r="774" spans="1:29" x14ac:dyDescent="0.3">
      <c r="A774" s="128" t="str">
        <f t="shared" ref="A774:A837" si="85">IF(D774&lt;&gt;"",ROW()-5,"")</f>
        <v/>
      </c>
      <c r="B774" s="14"/>
      <c r="C774" s="14"/>
      <c r="D774" s="14"/>
      <c r="E774" s="14"/>
      <c r="F774" s="166"/>
      <c r="G774" s="173"/>
      <c r="H774" s="14"/>
      <c r="I774" s="14"/>
      <c r="J774" s="14"/>
      <c r="K774" s="166"/>
      <c r="L774" s="175"/>
      <c r="M774" s="171"/>
      <c r="N774" s="92"/>
      <c r="O774" s="92"/>
      <c r="P774" s="92"/>
      <c r="Q774" s="172"/>
      <c r="R774" s="176" t="str">
        <f>IFERROR(IF(COUNTIF(M774:Q774,M774)+COUNTIF(M774:Q774,N774)+COUNTIF(M774:Q774,O774)+COUNTIF(M774:Q774,P774)+COUNTIF(M774:Q774,Q774)-COUNT(M774:Q774)&lt;&gt;0,"學生班級重複",IF(COUNT(M774:Q774)=1,VLOOKUP(M774,'附件一之1-開班數'!$A$7:$B$66,2,0),IF(COUNT(M774:Q774)=2,VLOOKUP(M774,'附件一之1-開班數'!$A$7:$B$66,2,0)&amp;"、"&amp;VLOOKUP(N774,'附件一之1-開班數'!$A$7:$B$66,2,0),IF(COUNT(M774:Q774)=3,VLOOKUP(M774,'附件一之1-開班數'!$A$7:$B$66,2,0)&amp;"、"&amp;VLOOKUP(N774,'附件一之1-開班數'!$A$7:$B$66,2,0)&amp;"、"&amp;VLOOKUP(O774,'附件一之1-開班數'!$A$7:$B$66,2,0),IF(COUNT(M774:Q774)=4,VLOOKUP(M774,'附件一之1-開班數'!$A$7:$B$66,2,0)&amp;"、"&amp;VLOOKUP(N774,'附件一之1-開班數'!$A$7:$B$66,2,0)&amp;"、"&amp;VLOOKUP(O774,'附件一之1-開班數'!$A$7:$B$66,2,0)&amp;"、"&amp;VLOOKUP(P774,'附件一之1-開班數'!$A$7:$B$66,2,0),IF(COUNT(M774:Q774)=5,VLOOKUP(M774,'附件一之1-開班數'!$A$7:$B$66,2,0)&amp;"、"&amp;VLOOKUP(N774,'附件一之1-開班數'!$A$7:$B$66,2,0)&amp;"、"&amp;VLOOKUP(O774,'附件一之1-開班數'!$A$7:$B$66,2,0)&amp;"、"&amp;VLOOKUP(P774,'附件一之1-開班數'!$A$7:$B$66,2,0)&amp;"、"&amp;VLOOKUP(Q774,'附件一之1-開班數'!$A$7:$B$66,2,0),IF(D774="","","學生無班級"))))))),"有班級不存在,或跳格輸入")</f>
        <v/>
      </c>
      <c r="S774" s="10">
        <f t="shared" si="79"/>
        <v>1</v>
      </c>
      <c r="T774" s="10">
        <f t="shared" si="80"/>
        <v>1</v>
      </c>
      <c r="U774" s="10">
        <f t="shared" si="81"/>
        <v>1</v>
      </c>
      <c r="V774" s="10">
        <f t="shared" si="82"/>
        <v>1</v>
      </c>
      <c r="W774" s="10">
        <f t="shared" si="83"/>
        <v>3</v>
      </c>
      <c r="X774" s="10">
        <f t="shared" si="84"/>
        <v>3</v>
      </c>
      <c r="Y774" s="10">
        <f>IF(M774="",0,IF(K774=1,VLOOKUP(M774,'附件一之1-開班數'!$A$7:$V$66,7,FALSE),0))</f>
        <v>0</v>
      </c>
      <c r="Z774" s="10">
        <f>IF(N774="",0,IF(K774=1,VLOOKUP(N774,'附件一之1-開班數'!$A$7:$V$66,7,FALSE),0))</f>
        <v>0</v>
      </c>
      <c r="AA774" s="10">
        <f>IF(O774="",0,IF(K774=1,VLOOKUP(O774,'附件一之1-開班數'!$A$7:$V$66,7,FALSE),0))</f>
        <v>0</v>
      </c>
      <c r="AB774" s="10">
        <f>IF(P774="",0,IF(K774=1,VLOOKUP(P774,'附件一之1-開班數'!$A$7:$V$66,7,FALSE),0))</f>
        <v>0</v>
      </c>
      <c r="AC774" s="10">
        <f>IF(Q774="",0,IF(K774=1,VLOOKUP(Q774,'附件一之1-開班數'!$A$7:$V$66,7,FALSE),0))</f>
        <v>0</v>
      </c>
    </row>
    <row r="775" spans="1:29" x14ac:dyDescent="0.3">
      <c r="A775" s="128" t="str">
        <f t="shared" si="85"/>
        <v/>
      </c>
      <c r="B775" s="14"/>
      <c r="C775" s="14"/>
      <c r="D775" s="14"/>
      <c r="E775" s="14"/>
      <c r="F775" s="166"/>
      <c r="G775" s="173"/>
      <c r="H775" s="14"/>
      <c r="I775" s="14"/>
      <c r="J775" s="14"/>
      <c r="K775" s="166"/>
      <c r="L775" s="175"/>
      <c r="M775" s="171"/>
      <c r="N775" s="92"/>
      <c r="O775" s="92"/>
      <c r="P775" s="92"/>
      <c r="Q775" s="172"/>
      <c r="R775" s="176" t="str">
        <f>IFERROR(IF(COUNTIF(M775:Q775,M775)+COUNTIF(M775:Q775,N775)+COUNTIF(M775:Q775,O775)+COUNTIF(M775:Q775,P775)+COUNTIF(M775:Q775,Q775)-COUNT(M775:Q775)&lt;&gt;0,"學生班級重複",IF(COUNT(M775:Q775)=1,VLOOKUP(M775,'附件一之1-開班數'!$A$7:$B$66,2,0),IF(COUNT(M775:Q775)=2,VLOOKUP(M775,'附件一之1-開班數'!$A$7:$B$66,2,0)&amp;"、"&amp;VLOOKUP(N775,'附件一之1-開班數'!$A$7:$B$66,2,0),IF(COUNT(M775:Q775)=3,VLOOKUP(M775,'附件一之1-開班數'!$A$7:$B$66,2,0)&amp;"、"&amp;VLOOKUP(N775,'附件一之1-開班數'!$A$7:$B$66,2,0)&amp;"、"&amp;VLOOKUP(O775,'附件一之1-開班數'!$A$7:$B$66,2,0),IF(COUNT(M775:Q775)=4,VLOOKUP(M775,'附件一之1-開班數'!$A$7:$B$66,2,0)&amp;"、"&amp;VLOOKUP(N775,'附件一之1-開班數'!$A$7:$B$66,2,0)&amp;"、"&amp;VLOOKUP(O775,'附件一之1-開班數'!$A$7:$B$66,2,0)&amp;"、"&amp;VLOOKUP(P775,'附件一之1-開班數'!$A$7:$B$66,2,0),IF(COUNT(M775:Q775)=5,VLOOKUP(M775,'附件一之1-開班數'!$A$7:$B$66,2,0)&amp;"、"&amp;VLOOKUP(N775,'附件一之1-開班數'!$A$7:$B$66,2,0)&amp;"、"&amp;VLOOKUP(O775,'附件一之1-開班數'!$A$7:$B$66,2,0)&amp;"、"&amp;VLOOKUP(P775,'附件一之1-開班數'!$A$7:$B$66,2,0)&amp;"、"&amp;VLOOKUP(Q775,'附件一之1-開班數'!$A$7:$B$66,2,0),IF(D775="","","學生無班級"))))))),"有班級不存在,或跳格輸入")</f>
        <v/>
      </c>
      <c r="S775" s="10">
        <f t="shared" ref="S775:S838" si="86">IF(COUNTA(D775,E775:F775)=0,1,IF(AND(D775="",SUM(E775:F775)&lt;&gt;0),2,IF(SUM(E775:F775)&lt;&gt;1,3,4)))</f>
        <v>1</v>
      </c>
      <c r="T775" s="10">
        <f t="shared" ref="T775:T838" si="87">IF(COUNTA(D775,G775:K775)=0,1,IF(AND(D775="",SUM(G775:K775)&lt;&gt;0),2,IF(SUM(G775:K775)&lt;&gt;1,3,4)))</f>
        <v>1</v>
      </c>
      <c r="U775" s="10">
        <f t="shared" ref="U775:U838" si="88">IF(COUNTA(B775:D775)=0,1,IF(AND(D775="",COUNTA(B775:C775)&lt;&gt;0),2,IF(COUNTA(B775:C775)&gt;1,3,4)))</f>
        <v>1</v>
      </c>
      <c r="V775" s="10">
        <f t="shared" ref="V775:V838" si="89">IF(COUNTA(D775,M775:Q775)=0,1,IF(AND(D775="",COUNTA(M775:Q775)&lt;&gt;0),2,3))</f>
        <v>1</v>
      </c>
      <c r="W775" s="10">
        <f t="shared" ref="W775:W838" si="90">IF(AND(D775="",COUNTA(L775)&lt;&gt;0),2,3)</f>
        <v>3</v>
      </c>
      <c r="X775" s="10">
        <f t="shared" ref="X775:X838" si="91">IF(K775="",3,IF(COUNTA(K775)&lt;&gt;COUNTA(M775:Q775),1,2))</f>
        <v>3</v>
      </c>
      <c r="Y775" s="10">
        <f>IF(M775="",0,IF(K775=1,VLOOKUP(M775,'附件一之1-開班數'!$A$7:$V$66,7,FALSE),0))</f>
        <v>0</v>
      </c>
      <c r="Z775" s="10">
        <f>IF(N775="",0,IF(K775=1,VLOOKUP(N775,'附件一之1-開班數'!$A$7:$V$66,7,FALSE),0))</f>
        <v>0</v>
      </c>
      <c r="AA775" s="10">
        <f>IF(O775="",0,IF(K775=1,VLOOKUP(O775,'附件一之1-開班數'!$A$7:$V$66,7,FALSE),0))</f>
        <v>0</v>
      </c>
      <c r="AB775" s="10">
        <f>IF(P775="",0,IF(K775=1,VLOOKUP(P775,'附件一之1-開班數'!$A$7:$V$66,7,FALSE),0))</f>
        <v>0</v>
      </c>
      <c r="AC775" s="10">
        <f>IF(Q775="",0,IF(K775=1,VLOOKUP(Q775,'附件一之1-開班數'!$A$7:$V$66,7,FALSE),0))</f>
        <v>0</v>
      </c>
    </row>
    <row r="776" spans="1:29" x14ac:dyDescent="0.3">
      <c r="A776" s="128" t="str">
        <f t="shared" si="85"/>
        <v/>
      </c>
      <c r="B776" s="14"/>
      <c r="C776" s="14"/>
      <c r="D776" s="14"/>
      <c r="E776" s="14"/>
      <c r="F776" s="166"/>
      <c r="G776" s="173"/>
      <c r="H776" s="14"/>
      <c r="I776" s="14"/>
      <c r="J776" s="14"/>
      <c r="K776" s="166"/>
      <c r="L776" s="175"/>
      <c r="M776" s="171"/>
      <c r="N776" s="92"/>
      <c r="O776" s="92"/>
      <c r="P776" s="92"/>
      <c r="Q776" s="172"/>
      <c r="R776" s="176" t="str">
        <f>IFERROR(IF(COUNTIF(M776:Q776,M776)+COUNTIF(M776:Q776,N776)+COUNTIF(M776:Q776,O776)+COUNTIF(M776:Q776,P776)+COUNTIF(M776:Q776,Q776)-COUNT(M776:Q776)&lt;&gt;0,"學生班級重複",IF(COUNT(M776:Q776)=1,VLOOKUP(M776,'附件一之1-開班數'!$A$7:$B$66,2,0),IF(COUNT(M776:Q776)=2,VLOOKUP(M776,'附件一之1-開班數'!$A$7:$B$66,2,0)&amp;"、"&amp;VLOOKUP(N776,'附件一之1-開班數'!$A$7:$B$66,2,0),IF(COUNT(M776:Q776)=3,VLOOKUP(M776,'附件一之1-開班數'!$A$7:$B$66,2,0)&amp;"、"&amp;VLOOKUP(N776,'附件一之1-開班數'!$A$7:$B$66,2,0)&amp;"、"&amp;VLOOKUP(O776,'附件一之1-開班數'!$A$7:$B$66,2,0),IF(COUNT(M776:Q776)=4,VLOOKUP(M776,'附件一之1-開班數'!$A$7:$B$66,2,0)&amp;"、"&amp;VLOOKUP(N776,'附件一之1-開班數'!$A$7:$B$66,2,0)&amp;"、"&amp;VLOOKUP(O776,'附件一之1-開班數'!$A$7:$B$66,2,0)&amp;"、"&amp;VLOOKUP(P776,'附件一之1-開班數'!$A$7:$B$66,2,0),IF(COUNT(M776:Q776)=5,VLOOKUP(M776,'附件一之1-開班數'!$A$7:$B$66,2,0)&amp;"、"&amp;VLOOKUP(N776,'附件一之1-開班數'!$A$7:$B$66,2,0)&amp;"、"&amp;VLOOKUP(O776,'附件一之1-開班數'!$A$7:$B$66,2,0)&amp;"、"&amp;VLOOKUP(P776,'附件一之1-開班數'!$A$7:$B$66,2,0)&amp;"、"&amp;VLOOKUP(Q776,'附件一之1-開班數'!$A$7:$B$66,2,0),IF(D776="","","學生無班級"))))))),"有班級不存在,或跳格輸入")</f>
        <v/>
      </c>
      <c r="S776" s="10">
        <f t="shared" si="86"/>
        <v>1</v>
      </c>
      <c r="T776" s="10">
        <f t="shared" si="87"/>
        <v>1</v>
      </c>
      <c r="U776" s="10">
        <f t="shared" si="88"/>
        <v>1</v>
      </c>
      <c r="V776" s="10">
        <f t="shared" si="89"/>
        <v>1</v>
      </c>
      <c r="W776" s="10">
        <f t="shared" si="90"/>
        <v>3</v>
      </c>
      <c r="X776" s="10">
        <f t="shared" si="91"/>
        <v>3</v>
      </c>
      <c r="Y776" s="10">
        <f>IF(M776="",0,IF(K776=1,VLOOKUP(M776,'附件一之1-開班數'!$A$7:$V$66,7,FALSE),0))</f>
        <v>0</v>
      </c>
      <c r="Z776" s="10">
        <f>IF(N776="",0,IF(K776=1,VLOOKUP(N776,'附件一之1-開班數'!$A$7:$V$66,7,FALSE),0))</f>
        <v>0</v>
      </c>
      <c r="AA776" s="10">
        <f>IF(O776="",0,IF(K776=1,VLOOKUP(O776,'附件一之1-開班數'!$A$7:$V$66,7,FALSE),0))</f>
        <v>0</v>
      </c>
      <c r="AB776" s="10">
        <f>IF(P776="",0,IF(K776=1,VLOOKUP(P776,'附件一之1-開班數'!$A$7:$V$66,7,FALSE),0))</f>
        <v>0</v>
      </c>
      <c r="AC776" s="10">
        <f>IF(Q776="",0,IF(K776=1,VLOOKUP(Q776,'附件一之1-開班數'!$A$7:$V$66,7,FALSE),0))</f>
        <v>0</v>
      </c>
    </row>
    <row r="777" spans="1:29" x14ac:dyDescent="0.3">
      <c r="A777" s="128" t="str">
        <f t="shared" si="85"/>
        <v/>
      </c>
      <c r="B777" s="14"/>
      <c r="C777" s="14"/>
      <c r="D777" s="14"/>
      <c r="E777" s="14"/>
      <c r="F777" s="166"/>
      <c r="G777" s="173"/>
      <c r="H777" s="14"/>
      <c r="I777" s="14"/>
      <c r="J777" s="14"/>
      <c r="K777" s="166"/>
      <c r="L777" s="175"/>
      <c r="M777" s="171"/>
      <c r="N777" s="92"/>
      <c r="O777" s="92"/>
      <c r="P777" s="92"/>
      <c r="Q777" s="172"/>
      <c r="R777" s="176" t="str">
        <f>IFERROR(IF(COUNTIF(M777:Q777,M777)+COUNTIF(M777:Q777,N777)+COUNTIF(M777:Q777,O777)+COUNTIF(M777:Q777,P777)+COUNTIF(M777:Q777,Q777)-COUNT(M777:Q777)&lt;&gt;0,"學生班級重複",IF(COUNT(M777:Q777)=1,VLOOKUP(M777,'附件一之1-開班數'!$A$7:$B$66,2,0),IF(COUNT(M777:Q777)=2,VLOOKUP(M777,'附件一之1-開班數'!$A$7:$B$66,2,0)&amp;"、"&amp;VLOOKUP(N777,'附件一之1-開班數'!$A$7:$B$66,2,0),IF(COUNT(M777:Q777)=3,VLOOKUP(M777,'附件一之1-開班數'!$A$7:$B$66,2,0)&amp;"、"&amp;VLOOKUP(N777,'附件一之1-開班數'!$A$7:$B$66,2,0)&amp;"、"&amp;VLOOKUP(O777,'附件一之1-開班數'!$A$7:$B$66,2,0),IF(COUNT(M777:Q777)=4,VLOOKUP(M777,'附件一之1-開班數'!$A$7:$B$66,2,0)&amp;"、"&amp;VLOOKUP(N777,'附件一之1-開班數'!$A$7:$B$66,2,0)&amp;"、"&amp;VLOOKUP(O777,'附件一之1-開班數'!$A$7:$B$66,2,0)&amp;"、"&amp;VLOOKUP(P777,'附件一之1-開班數'!$A$7:$B$66,2,0),IF(COUNT(M777:Q777)=5,VLOOKUP(M777,'附件一之1-開班數'!$A$7:$B$66,2,0)&amp;"、"&amp;VLOOKUP(N777,'附件一之1-開班數'!$A$7:$B$66,2,0)&amp;"、"&amp;VLOOKUP(O777,'附件一之1-開班數'!$A$7:$B$66,2,0)&amp;"、"&amp;VLOOKUP(P777,'附件一之1-開班數'!$A$7:$B$66,2,0)&amp;"、"&amp;VLOOKUP(Q777,'附件一之1-開班數'!$A$7:$B$66,2,0),IF(D777="","","學生無班級"))))))),"有班級不存在,或跳格輸入")</f>
        <v/>
      </c>
      <c r="S777" s="10">
        <f t="shared" si="86"/>
        <v>1</v>
      </c>
      <c r="T777" s="10">
        <f t="shared" si="87"/>
        <v>1</v>
      </c>
      <c r="U777" s="10">
        <f t="shared" si="88"/>
        <v>1</v>
      </c>
      <c r="V777" s="10">
        <f t="shared" si="89"/>
        <v>1</v>
      </c>
      <c r="W777" s="10">
        <f t="shared" si="90"/>
        <v>3</v>
      </c>
      <c r="X777" s="10">
        <f t="shared" si="91"/>
        <v>3</v>
      </c>
      <c r="Y777" s="10">
        <f>IF(M777="",0,IF(K777=1,VLOOKUP(M777,'附件一之1-開班數'!$A$7:$V$66,7,FALSE),0))</f>
        <v>0</v>
      </c>
      <c r="Z777" s="10">
        <f>IF(N777="",0,IF(K777=1,VLOOKUP(N777,'附件一之1-開班數'!$A$7:$V$66,7,FALSE),0))</f>
        <v>0</v>
      </c>
      <c r="AA777" s="10">
        <f>IF(O777="",0,IF(K777=1,VLOOKUP(O777,'附件一之1-開班數'!$A$7:$V$66,7,FALSE),0))</f>
        <v>0</v>
      </c>
      <c r="AB777" s="10">
        <f>IF(P777="",0,IF(K777=1,VLOOKUP(P777,'附件一之1-開班數'!$A$7:$V$66,7,FALSE),0))</f>
        <v>0</v>
      </c>
      <c r="AC777" s="10">
        <f>IF(Q777="",0,IF(K777=1,VLOOKUP(Q777,'附件一之1-開班數'!$A$7:$V$66,7,FALSE),0))</f>
        <v>0</v>
      </c>
    </row>
    <row r="778" spans="1:29" x14ac:dyDescent="0.3">
      <c r="A778" s="128" t="str">
        <f t="shared" si="85"/>
        <v/>
      </c>
      <c r="B778" s="14"/>
      <c r="C778" s="14"/>
      <c r="D778" s="14"/>
      <c r="E778" s="14"/>
      <c r="F778" s="166"/>
      <c r="G778" s="173"/>
      <c r="H778" s="14"/>
      <c r="I778" s="14"/>
      <c r="J778" s="14"/>
      <c r="K778" s="166"/>
      <c r="L778" s="175"/>
      <c r="M778" s="171"/>
      <c r="N778" s="92"/>
      <c r="O778" s="92"/>
      <c r="P778" s="92"/>
      <c r="Q778" s="172"/>
      <c r="R778" s="176" t="str">
        <f>IFERROR(IF(COUNTIF(M778:Q778,M778)+COUNTIF(M778:Q778,N778)+COUNTIF(M778:Q778,O778)+COUNTIF(M778:Q778,P778)+COUNTIF(M778:Q778,Q778)-COUNT(M778:Q778)&lt;&gt;0,"學生班級重複",IF(COUNT(M778:Q778)=1,VLOOKUP(M778,'附件一之1-開班數'!$A$7:$B$66,2,0),IF(COUNT(M778:Q778)=2,VLOOKUP(M778,'附件一之1-開班數'!$A$7:$B$66,2,0)&amp;"、"&amp;VLOOKUP(N778,'附件一之1-開班數'!$A$7:$B$66,2,0),IF(COUNT(M778:Q778)=3,VLOOKUP(M778,'附件一之1-開班數'!$A$7:$B$66,2,0)&amp;"、"&amp;VLOOKUP(N778,'附件一之1-開班數'!$A$7:$B$66,2,0)&amp;"、"&amp;VLOOKUP(O778,'附件一之1-開班數'!$A$7:$B$66,2,0),IF(COUNT(M778:Q778)=4,VLOOKUP(M778,'附件一之1-開班數'!$A$7:$B$66,2,0)&amp;"、"&amp;VLOOKUP(N778,'附件一之1-開班數'!$A$7:$B$66,2,0)&amp;"、"&amp;VLOOKUP(O778,'附件一之1-開班數'!$A$7:$B$66,2,0)&amp;"、"&amp;VLOOKUP(P778,'附件一之1-開班數'!$A$7:$B$66,2,0),IF(COUNT(M778:Q778)=5,VLOOKUP(M778,'附件一之1-開班數'!$A$7:$B$66,2,0)&amp;"、"&amp;VLOOKUP(N778,'附件一之1-開班數'!$A$7:$B$66,2,0)&amp;"、"&amp;VLOOKUP(O778,'附件一之1-開班數'!$A$7:$B$66,2,0)&amp;"、"&amp;VLOOKUP(P778,'附件一之1-開班數'!$A$7:$B$66,2,0)&amp;"、"&amp;VLOOKUP(Q778,'附件一之1-開班數'!$A$7:$B$66,2,0),IF(D778="","","學生無班級"))))))),"有班級不存在,或跳格輸入")</f>
        <v/>
      </c>
      <c r="S778" s="10">
        <f t="shared" si="86"/>
        <v>1</v>
      </c>
      <c r="T778" s="10">
        <f t="shared" si="87"/>
        <v>1</v>
      </c>
      <c r="U778" s="10">
        <f t="shared" si="88"/>
        <v>1</v>
      </c>
      <c r="V778" s="10">
        <f t="shared" si="89"/>
        <v>1</v>
      </c>
      <c r="W778" s="10">
        <f t="shared" si="90"/>
        <v>3</v>
      </c>
      <c r="X778" s="10">
        <f t="shared" si="91"/>
        <v>3</v>
      </c>
      <c r="Y778" s="10">
        <f>IF(M778="",0,IF(K778=1,VLOOKUP(M778,'附件一之1-開班數'!$A$7:$V$66,7,FALSE),0))</f>
        <v>0</v>
      </c>
      <c r="Z778" s="10">
        <f>IF(N778="",0,IF(K778=1,VLOOKUP(N778,'附件一之1-開班數'!$A$7:$V$66,7,FALSE),0))</f>
        <v>0</v>
      </c>
      <c r="AA778" s="10">
        <f>IF(O778="",0,IF(K778=1,VLOOKUP(O778,'附件一之1-開班數'!$A$7:$V$66,7,FALSE),0))</f>
        <v>0</v>
      </c>
      <c r="AB778" s="10">
        <f>IF(P778="",0,IF(K778=1,VLOOKUP(P778,'附件一之1-開班數'!$A$7:$V$66,7,FALSE),0))</f>
        <v>0</v>
      </c>
      <c r="AC778" s="10">
        <f>IF(Q778="",0,IF(K778=1,VLOOKUP(Q778,'附件一之1-開班數'!$A$7:$V$66,7,FALSE),0))</f>
        <v>0</v>
      </c>
    </row>
    <row r="779" spans="1:29" x14ac:dyDescent="0.3">
      <c r="A779" s="128" t="str">
        <f t="shared" si="85"/>
        <v/>
      </c>
      <c r="B779" s="14"/>
      <c r="C779" s="14"/>
      <c r="D779" s="14"/>
      <c r="E779" s="14"/>
      <c r="F779" s="166"/>
      <c r="G779" s="173"/>
      <c r="H779" s="14"/>
      <c r="I779" s="14"/>
      <c r="J779" s="14"/>
      <c r="K779" s="166"/>
      <c r="L779" s="175"/>
      <c r="M779" s="171"/>
      <c r="N779" s="92"/>
      <c r="O779" s="92"/>
      <c r="P779" s="92"/>
      <c r="Q779" s="172"/>
      <c r="R779" s="176" t="str">
        <f>IFERROR(IF(COUNTIF(M779:Q779,M779)+COUNTIF(M779:Q779,N779)+COUNTIF(M779:Q779,O779)+COUNTIF(M779:Q779,P779)+COUNTIF(M779:Q779,Q779)-COUNT(M779:Q779)&lt;&gt;0,"學生班級重複",IF(COUNT(M779:Q779)=1,VLOOKUP(M779,'附件一之1-開班數'!$A$7:$B$66,2,0),IF(COUNT(M779:Q779)=2,VLOOKUP(M779,'附件一之1-開班數'!$A$7:$B$66,2,0)&amp;"、"&amp;VLOOKUP(N779,'附件一之1-開班數'!$A$7:$B$66,2,0),IF(COUNT(M779:Q779)=3,VLOOKUP(M779,'附件一之1-開班數'!$A$7:$B$66,2,0)&amp;"、"&amp;VLOOKUP(N779,'附件一之1-開班數'!$A$7:$B$66,2,0)&amp;"、"&amp;VLOOKUP(O779,'附件一之1-開班數'!$A$7:$B$66,2,0),IF(COUNT(M779:Q779)=4,VLOOKUP(M779,'附件一之1-開班數'!$A$7:$B$66,2,0)&amp;"、"&amp;VLOOKUP(N779,'附件一之1-開班數'!$A$7:$B$66,2,0)&amp;"、"&amp;VLOOKUP(O779,'附件一之1-開班數'!$A$7:$B$66,2,0)&amp;"、"&amp;VLOOKUP(P779,'附件一之1-開班數'!$A$7:$B$66,2,0),IF(COUNT(M779:Q779)=5,VLOOKUP(M779,'附件一之1-開班數'!$A$7:$B$66,2,0)&amp;"、"&amp;VLOOKUP(N779,'附件一之1-開班數'!$A$7:$B$66,2,0)&amp;"、"&amp;VLOOKUP(O779,'附件一之1-開班數'!$A$7:$B$66,2,0)&amp;"、"&amp;VLOOKUP(P779,'附件一之1-開班數'!$A$7:$B$66,2,0)&amp;"、"&amp;VLOOKUP(Q779,'附件一之1-開班數'!$A$7:$B$66,2,0),IF(D779="","","學生無班級"))))))),"有班級不存在,或跳格輸入")</f>
        <v/>
      </c>
      <c r="S779" s="10">
        <f t="shared" si="86"/>
        <v>1</v>
      </c>
      <c r="T779" s="10">
        <f t="shared" si="87"/>
        <v>1</v>
      </c>
      <c r="U779" s="10">
        <f t="shared" si="88"/>
        <v>1</v>
      </c>
      <c r="V779" s="10">
        <f t="shared" si="89"/>
        <v>1</v>
      </c>
      <c r="W779" s="10">
        <f t="shared" si="90"/>
        <v>3</v>
      </c>
      <c r="X779" s="10">
        <f t="shared" si="91"/>
        <v>3</v>
      </c>
      <c r="Y779" s="10">
        <f>IF(M779="",0,IF(K779=1,VLOOKUP(M779,'附件一之1-開班數'!$A$7:$V$66,7,FALSE),0))</f>
        <v>0</v>
      </c>
      <c r="Z779" s="10">
        <f>IF(N779="",0,IF(K779=1,VLOOKUP(N779,'附件一之1-開班數'!$A$7:$V$66,7,FALSE),0))</f>
        <v>0</v>
      </c>
      <c r="AA779" s="10">
        <f>IF(O779="",0,IF(K779=1,VLOOKUP(O779,'附件一之1-開班數'!$A$7:$V$66,7,FALSE),0))</f>
        <v>0</v>
      </c>
      <c r="AB779" s="10">
        <f>IF(P779="",0,IF(K779=1,VLOOKUP(P779,'附件一之1-開班數'!$A$7:$V$66,7,FALSE),0))</f>
        <v>0</v>
      </c>
      <c r="AC779" s="10">
        <f>IF(Q779="",0,IF(K779=1,VLOOKUP(Q779,'附件一之1-開班數'!$A$7:$V$66,7,FALSE),0))</f>
        <v>0</v>
      </c>
    </row>
    <row r="780" spans="1:29" x14ac:dyDescent="0.3">
      <c r="A780" s="128" t="str">
        <f t="shared" si="85"/>
        <v/>
      </c>
      <c r="B780" s="14"/>
      <c r="C780" s="14"/>
      <c r="D780" s="14"/>
      <c r="E780" s="14"/>
      <c r="F780" s="166"/>
      <c r="G780" s="173"/>
      <c r="H780" s="14"/>
      <c r="I780" s="14"/>
      <c r="J780" s="14"/>
      <c r="K780" s="166"/>
      <c r="L780" s="175"/>
      <c r="M780" s="171"/>
      <c r="N780" s="92"/>
      <c r="O780" s="92"/>
      <c r="P780" s="92"/>
      <c r="Q780" s="172"/>
      <c r="R780" s="176" t="str">
        <f>IFERROR(IF(COUNTIF(M780:Q780,M780)+COUNTIF(M780:Q780,N780)+COUNTIF(M780:Q780,O780)+COUNTIF(M780:Q780,P780)+COUNTIF(M780:Q780,Q780)-COUNT(M780:Q780)&lt;&gt;0,"學生班級重複",IF(COUNT(M780:Q780)=1,VLOOKUP(M780,'附件一之1-開班數'!$A$7:$B$66,2,0),IF(COUNT(M780:Q780)=2,VLOOKUP(M780,'附件一之1-開班數'!$A$7:$B$66,2,0)&amp;"、"&amp;VLOOKUP(N780,'附件一之1-開班數'!$A$7:$B$66,2,0),IF(COUNT(M780:Q780)=3,VLOOKUP(M780,'附件一之1-開班數'!$A$7:$B$66,2,0)&amp;"、"&amp;VLOOKUP(N780,'附件一之1-開班數'!$A$7:$B$66,2,0)&amp;"、"&amp;VLOOKUP(O780,'附件一之1-開班數'!$A$7:$B$66,2,0),IF(COUNT(M780:Q780)=4,VLOOKUP(M780,'附件一之1-開班數'!$A$7:$B$66,2,0)&amp;"、"&amp;VLOOKUP(N780,'附件一之1-開班數'!$A$7:$B$66,2,0)&amp;"、"&amp;VLOOKUP(O780,'附件一之1-開班數'!$A$7:$B$66,2,0)&amp;"、"&amp;VLOOKUP(P780,'附件一之1-開班數'!$A$7:$B$66,2,0),IF(COUNT(M780:Q780)=5,VLOOKUP(M780,'附件一之1-開班數'!$A$7:$B$66,2,0)&amp;"、"&amp;VLOOKUP(N780,'附件一之1-開班數'!$A$7:$B$66,2,0)&amp;"、"&amp;VLOOKUP(O780,'附件一之1-開班數'!$A$7:$B$66,2,0)&amp;"、"&amp;VLOOKUP(P780,'附件一之1-開班數'!$A$7:$B$66,2,0)&amp;"、"&amp;VLOOKUP(Q780,'附件一之1-開班數'!$A$7:$B$66,2,0),IF(D780="","","學生無班級"))))))),"有班級不存在,或跳格輸入")</f>
        <v/>
      </c>
      <c r="S780" s="10">
        <f t="shared" si="86"/>
        <v>1</v>
      </c>
      <c r="T780" s="10">
        <f t="shared" si="87"/>
        <v>1</v>
      </c>
      <c r="U780" s="10">
        <f t="shared" si="88"/>
        <v>1</v>
      </c>
      <c r="V780" s="10">
        <f t="shared" si="89"/>
        <v>1</v>
      </c>
      <c r="W780" s="10">
        <f t="shared" si="90"/>
        <v>3</v>
      </c>
      <c r="X780" s="10">
        <f t="shared" si="91"/>
        <v>3</v>
      </c>
      <c r="Y780" s="10">
        <f>IF(M780="",0,IF(K780=1,VLOOKUP(M780,'附件一之1-開班數'!$A$7:$V$66,7,FALSE),0))</f>
        <v>0</v>
      </c>
      <c r="Z780" s="10">
        <f>IF(N780="",0,IF(K780=1,VLOOKUP(N780,'附件一之1-開班數'!$A$7:$V$66,7,FALSE),0))</f>
        <v>0</v>
      </c>
      <c r="AA780" s="10">
        <f>IF(O780="",0,IF(K780=1,VLOOKUP(O780,'附件一之1-開班數'!$A$7:$V$66,7,FALSE),0))</f>
        <v>0</v>
      </c>
      <c r="AB780" s="10">
        <f>IF(P780="",0,IF(K780=1,VLOOKUP(P780,'附件一之1-開班數'!$A$7:$V$66,7,FALSE),0))</f>
        <v>0</v>
      </c>
      <c r="AC780" s="10">
        <f>IF(Q780="",0,IF(K780=1,VLOOKUP(Q780,'附件一之1-開班數'!$A$7:$V$66,7,FALSE),0))</f>
        <v>0</v>
      </c>
    </row>
    <row r="781" spans="1:29" x14ac:dyDescent="0.3">
      <c r="A781" s="128" t="str">
        <f t="shared" si="85"/>
        <v/>
      </c>
      <c r="B781" s="14"/>
      <c r="C781" s="14"/>
      <c r="D781" s="14"/>
      <c r="E781" s="14"/>
      <c r="F781" s="166"/>
      <c r="G781" s="173"/>
      <c r="H781" s="14"/>
      <c r="I781" s="14"/>
      <c r="J781" s="14"/>
      <c r="K781" s="166"/>
      <c r="L781" s="175"/>
      <c r="M781" s="171"/>
      <c r="N781" s="92"/>
      <c r="O781" s="92"/>
      <c r="P781" s="92"/>
      <c r="Q781" s="172"/>
      <c r="R781" s="176" t="str">
        <f>IFERROR(IF(COUNTIF(M781:Q781,M781)+COUNTIF(M781:Q781,N781)+COUNTIF(M781:Q781,O781)+COUNTIF(M781:Q781,P781)+COUNTIF(M781:Q781,Q781)-COUNT(M781:Q781)&lt;&gt;0,"學生班級重複",IF(COUNT(M781:Q781)=1,VLOOKUP(M781,'附件一之1-開班數'!$A$7:$B$66,2,0),IF(COUNT(M781:Q781)=2,VLOOKUP(M781,'附件一之1-開班數'!$A$7:$B$66,2,0)&amp;"、"&amp;VLOOKUP(N781,'附件一之1-開班數'!$A$7:$B$66,2,0),IF(COUNT(M781:Q781)=3,VLOOKUP(M781,'附件一之1-開班數'!$A$7:$B$66,2,0)&amp;"、"&amp;VLOOKUP(N781,'附件一之1-開班數'!$A$7:$B$66,2,0)&amp;"、"&amp;VLOOKUP(O781,'附件一之1-開班數'!$A$7:$B$66,2,0),IF(COUNT(M781:Q781)=4,VLOOKUP(M781,'附件一之1-開班數'!$A$7:$B$66,2,0)&amp;"、"&amp;VLOOKUP(N781,'附件一之1-開班數'!$A$7:$B$66,2,0)&amp;"、"&amp;VLOOKUP(O781,'附件一之1-開班數'!$A$7:$B$66,2,0)&amp;"、"&amp;VLOOKUP(P781,'附件一之1-開班數'!$A$7:$B$66,2,0),IF(COUNT(M781:Q781)=5,VLOOKUP(M781,'附件一之1-開班數'!$A$7:$B$66,2,0)&amp;"、"&amp;VLOOKUP(N781,'附件一之1-開班數'!$A$7:$B$66,2,0)&amp;"、"&amp;VLOOKUP(O781,'附件一之1-開班數'!$A$7:$B$66,2,0)&amp;"、"&amp;VLOOKUP(P781,'附件一之1-開班數'!$A$7:$B$66,2,0)&amp;"、"&amp;VLOOKUP(Q781,'附件一之1-開班數'!$A$7:$B$66,2,0),IF(D781="","","學生無班級"))))))),"有班級不存在,或跳格輸入")</f>
        <v/>
      </c>
      <c r="S781" s="10">
        <f t="shared" si="86"/>
        <v>1</v>
      </c>
      <c r="T781" s="10">
        <f t="shared" si="87"/>
        <v>1</v>
      </c>
      <c r="U781" s="10">
        <f t="shared" si="88"/>
        <v>1</v>
      </c>
      <c r="V781" s="10">
        <f t="shared" si="89"/>
        <v>1</v>
      </c>
      <c r="W781" s="10">
        <f t="shared" si="90"/>
        <v>3</v>
      </c>
      <c r="X781" s="10">
        <f t="shared" si="91"/>
        <v>3</v>
      </c>
      <c r="Y781" s="10">
        <f>IF(M781="",0,IF(K781=1,VLOOKUP(M781,'附件一之1-開班數'!$A$7:$V$66,7,FALSE),0))</f>
        <v>0</v>
      </c>
      <c r="Z781" s="10">
        <f>IF(N781="",0,IF(K781=1,VLOOKUP(N781,'附件一之1-開班數'!$A$7:$V$66,7,FALSE),0))</f>
        <v>0</v>
      </c>
      <c r="AA781" s="10">
        <f>IF(O781="",0,IF(K781=1,VLOOKUP(O781,'附件一之1-開班數'!$A$7:$V$66,7,FALSE),0))</f>
        <v>0</v>
      </c>
      <c r="AB781" s="10">
        <f>IF(P781="",0,IF(K781=1,VLOOKUP(P781,'附件一之1-開班數'!$A$7:$V$66,7,FALSE),0))</f>
        <v>0</v>
      </c>
      <c r="AC781" s="10">
        <f>IF(Q781="",0,IF(K781=1,VLOOKUP(Q781,'附件一之1-開班數'!$A$7:$V$66,7,FALSE),0))</f>
        <v>0</v>
      </c>
    </row>
    <row r="782" spans="1:29" x14ac:dyDescent="0.3">
      <c r="A782" s="128" t="str">
        <f t="shared" si="85"/>
        <v/>
      </c>
      <c r="B782" s="14"/>
      <c r="C782" s="14"/>
      <c r="D782" s="14"/>
      <c r="E782" s="14"/>
      <c r="F782" s="166"/>
      <c r="G782" s="173"/>
      <c r="H782" s="14"/>
      <c r="I782" s="14"/>
      <c r="J782" s="14"/>
      <c r="K782" s="166"/>
      <c r="L782" s="175"/>
      <c r="M782" s="171"/>
      <c r="N782" s="92"/>
      <c r="O782" s="92"/>
      <c r="P782" s="92"/>
      <c r="Q782" s="172"/>
      <c r="R782" s="176" t="str">
        <f>IFERROR(IF(COUNTIF(M782:Q782,M782)+COUNTIF(M782:Q782,N782)+COUNTIF(M782:Q782,O782)+COUNTIF(M782:Q782,P782)+COUNTIF(M782:Q782,Q782)-COUNT(M782:Q782)&lt;&gt;0,"學生班級重複",IF(COUNT(M782:Q782)=1,VLOOKUP(M782,'附件一之1-開班數'!$A$7:$B$66,2,0),IF(COUNT(M782:Q782)=2,VLOOKUP(M782,'附件一之1-開班數'!$A$7:$B$66,2,0)&amp;"、"&amp;VLOOKUP(N782,'附件一之1-開班數'!$A$7:$B$66,2,0),IF(COUNT(M782:Q782)=3,VLOOKUP(M782,'附件一之1-開班數'!$A$7:$B$66,2,0)&amp;"、"&amp;VLOOKUP(N782,'附件一之1-開班數'!$A$7:$B$66,2,0)&amp;"、"&amp;VLOOKUP(O782,'附件一之1-開班數'!$A$7:$B$66,2,0),IF(COUNT(M782:Q782)=4,VLOOKUP(M782,'附件一之1-開班數'!$A$7:$B$66,2,0)&amp;"、"&amp;VLOOKUP(N782,'附件一之1-開班數'!$A$7:$B$66,2,0)&amp;"、"&amp;VLOOKUP(O782,'附件一之1-開班數'!$A$7:$B$66,2,0)&amp;"、"&amp;VLOOKUP(P782,'附件一之1-開班數'!$A$7:$B$66,2,0),IF(COUNT(M782:Q782)=5,VLOOKUP(M782,'附件一之1-開班數'!$A$7:$B$66,2,0)&amp;"、"&amp;VLOOKUP(N782,'附件一之1-開班數'!$A$7:$B$66,2,0)&amp;"、"&amp;VLOOKUP(O782,'附件一之1-開班數'!$A$7:$B$66,2,0)&amp;"、"&amp;VLOOKUP(P782,'附件一之1-開班數'!$A$7:$B$66,2,0)&amp;"、"&amp;VLOOKUP(Q782,'附件一之1-開班數'!$A$7:$B$66,2,0),IF(D782="","","學生無班級"))))))),"有班級不存在,或跳格輸入")</f>
        <v/>
      </c>
      <c r="S782" s="10">
        <f t="shared" si="86"/>
        <v>1</v>
      </c>
      <c r="T782" s="10">
        <f t="shared" si="87"/>
        <v>1</v>
      </c>
      <c r="U782" s="10">
        <f t="shared" si="88"/>
        <v>1</v>
      </c>
      <c r="V782" s="10">
        <f t="shared" si="89"/>
        <v>1</v>
      </c>
      <c r="W782" s="10">
        <f t="shared" si="90"/>
        <v>3</v>
      </c>
      <c r="X782" s="10">
        <f t="shared" si="91"/>
        <v>3</v>
      </c>
      <c r="Y782" s="10">
        <f>IF(M782="",0,IF(K782=1,VLOOKUP(M782,'附件一之1-開班數'!$A$7:$V$66,7,FALSE),0))</f>
        <v>0</v>
      </c>
      <c r="Z782" s="10">
        <f>IF(N782="",0,IF(K782=1,VLOOKUP(N782,'附件一之1-開班數'!$A$7:$V$66,7,FALSE),0))</f>
        <v>0</v>
      </c>
      <c r="AA782" s="10">
        <f>IF(O782="",0,IF(K782=1,VLOOKUP(O782,'附件一之1-開班數'!$A$7:$V$66,7,FALSE),0))</f>
        <v>0</v>
      </c>
      <c r="AB782" s="10">
        <f>IF(P782="",0,IF(K782=1,VLOOKUP(P782,'附件一之1-開班數'!$A$7:$V$66,7,FALSE),0))</f>
        <v>0</v>
      </c>
      <c r="AC782" s="10">
        <f>IF(Q782="",0,IF(K782=1,VLOOKUP(Q782,'附件一之1-開班數'!$A$7:$V$66,7,FALSE),0))</f>
        <v>0</v>
      </c>
    </row>
    <row r="783" spans="1:29" x14ac:dyDescent="0.3">
      <c r="A783" s="128" t="str">
        <f t="shared" si="85"/>
        <v/>
      </c>
      <c r="B783" s="14"/>
      <c r="C783" s="14"/>
      <c r="D783" s="14"/>
      <c r="E783" s="14"/>
      <c r="F783" s="166"/>
      <c r="G783" s="173"/>
      <c r="H783" s="14"/>
      <c r="I783" s="14"/>
      <c r="J783" s="14"/>
      <c r="K783" s="166"/>
      <c r="L783" s="175"/>
      <c r="M783" s="171"/>
      <c r="N783" s="92"/>
      <c r="O783" s="92"/>
      <c r="P783" s="92"/>
      <c r="Q783" s="172"/>
      <c r="R783" s="176" t="str">
        <f>IFERROR(IF(COUNTIF(M783:Q783,M783)+COUNTIF(M783:Q783,N783)+COUNTIF(M783:Q783,O783)+COUNTIF(M783:Q783,P783)+COUNTIF(M783:Q783,Q783)-COUNT(M783:Q783)&lt;&gt;0,"學生班級重複",IF(COUNT(M783:Q783)=1,VLOOKUP(M783,'附件一之1-開班數'!$A$7:$B$66,2,0),IF(COUNT(M783:Q783)=2,VLOOKUP(M783,'附件一之1-開班數'!$A$7:$B$66,2,0)&amp;"、"&amp;VLOOKUP(N783,'附件一之1-開班數'!$A$7:$B$66,2,0),IF(COUNT(M783:Q783)=3,VLOOKUP(M783,'附件一之1-開班數'!$A$7:$B$66,2,0)&amp;"、"&amp;VLOOKUP(N783,'附件一之1-開班數'!$A$7:$B$66,2,0)&amp;"、"&amp;VLOOKUP(O783,'附件一之1-開班數'!$A$7:$B$66,2,0),IF(COUNT(M783:Q783)=4,VLOOKUP(M783,'附件一之1-開班數'!$A$7:$B$66,2,0)&amp;"、"&amp;VLOOKUP(N783,'附件一之1-開班數'!$A$7:$B$66,2,0)&amp;"、"&amp;VLOOKUP(O783,'附件一之1-開班數'!$A$7:$B$66,2,0)&amp;"、"&amp;VLOOKUP(P783,'附件一之1-開班數'!$A$7:$B$66,2,0),IF(COUNT(M783:Q783)=5,VLOOKUP(M783,'附件一之1-開班數'!$A$7:$B$66,2,0)&amp;"、"&amp;VLOOKUP(N783,'附件一之1-開班數'!$A$7:$B$66,2,0)&amp;"、"&amp;VLOOKUP(O783,'附件一之1-開班數'!$A$7:$B$66,2,0)&amp;"、"&amp;VLOOKUP(P783,'附件一之1-開班數'!$A$7:$B$66,2,0)&amp;"、"&amp;VLOOKUP(Q783,'附件一之1-開班數'!$A$7:$B$66,2,0),IF(D783="","","學生無班級"))))))),"有班級不存在,或跳格輸入")</f>
        <v/>
      </c>
      <c r="S783" s="10">
        <f t="shared" si="86"/>
        <v>1</v>
      </c>
      <c r="T783" s="10">
        <f t="shared" si="87"/>
        <v>1</v>
      </c>
      <c r="U783" s="10">
        <f t="shared" si="88"/>
        <v>1</v>
      </c>
      <c r="V783" s="10">
        <f t="shared" si="89"/>
        <v>1</v>
      </c>
      <c r="W783" s="10">
        <f t="shared" si="90"/>
        <v>3</v>
      </c>
      <c r="X783" s="10">
        <f t="shared" si="91"/>
        <v>3</v>
      </c>
      <c r="Y783" s="10">
        <f>IF(M783="",0,IF(K783=1,VLOOKUP(M783,'附件一之1-開班數'!$A$7:$V$66,7,FALSE),0))</f>
        <v>0</v>
      </c>
      <c r="Z783" s="10">
        <f>IF(N783="",0,IF(K783=1,VLOOKUP(N783,'附件一之1-開班數'!$A$7:$V$66,7,FALSE),0))</f>
        <v>0</v>
      </c>
      <c r="AA783" s="10">
        <f>IF(O783="",0,IF(K783=1,VLOOKUP(O783,'附件一之1-開班數'!$A$7:$V$66,7,FALSE),0))</f>
        <v>0</v>
      </c>
      <c r="AB783" s="10">
        <f>IF(P783="",0,IF(K783=1,VLOOKUP(P783,'附件一之1-開班數'!$A$7:$V$66,7,FALSE),0))</f>
        <v>0</v>
      </c>
      <c r="AC783" s="10">
        <f>IF(Q783="",0,IF(K783=1,VLOOKUP(Q783,'附件一之1-開班數'!$A$7:$V$66,7,FALSE),0))</f>
        <v>0</v>
      </c>
    </row>
    <row r="784" spans="1:29" x14ac:dyDescent="0.3">
      <c r="A784" s="128" t="str">
        <f t="shared" si="85"/>
        <v/>
      </c>
      <c r="B784" s="14"/>
      <c r="C784" s="14"/>
      <c r="D784" s="14"/>
      <c r="E784" s="14"/>
      <c r="F784" s="166"/>
      <c r="G784" s="173"/>
      <c r="H784" s="14"/>
      <c r="I784" s="14"/>
      <c r="J784" s="14"/>
      <c r="K784" s="166"/>
      <c r="L784" s="175"/>
      <c r="M784" s="171"/>
      <c r="N784" s="92"/>
      <c r="O784" s="92"/>
      <c r="P784" s="92"/>
      <c r="Q784" s="172"/>
      <c r="R784" s="176" t="str">
        <f>IFERROR(IF(COUNTIF(M784:Q784,M784)+COUNTIF(M784:Q784,N784)+COUNTIF(M784:Q784,O784)+COUNTIF(M784:Q784,P784)+COUNTIF(M784:Q784,Q784)-COUNT(M784:Q784)&lt;&gt;0,"學生班級重複",IF(COUNT(M784:Q784)=1,VLOOKUP(M784,'附件一之1-開班數'!$A$7:$B$66,2,0),IF(COUNT(M784:Q784)=2,VLOOKUP(M784,'附件一之1-開班數'!$A$7:$B$66,2,0)&amp;"、"&amp;VLOOKUP(N784,'附件一之1-開班數'!$A$7:$B$66,2,0),IF(COUNT(M784:Q784)=3,VLOOKUP(M784,'附件一之1-開班數'!$A$7:$B$66,2,0)&amp;"、"&amp;VLOOKUP(N784,'附件一之1-開班數'!$A$7:$B$66,2,0)&amp;"、"&amp;VLOOKUP(O784,'附件一之1-開班數'!$A$7:$B$66,2,0),IF(COUNT(M784:Q784)=4,VLOOKUP(M784,'附件一之1-開班數'!$A$7:$B$66,2,0)&amp;"、"&amp;VLOOKUP(N784,'附件一之1-開班數'!$A$7:$B$66,2,0)&amp;"、"&amp;VLOOKUP(O784,'附件一之1-開班數'!$A$7:$B$66,2,0)&amp;"、"&amp;VLOOKUP(P784,'附件一之1-開班數'!$A$7:$B$66,2,0),IF(COUNT(M784:Q784)=5,VLOOKUP(M784,'附件一之1-開班數'!$A$7:$B$66,2,0)&amp;"、"&amp;VLOOKUP(N784,'附件一之1-開班數'!$A$7:$B$66,2,0)&amp;"、"&amp;VLOOKUP(O784,'附件一之1-開班數'!$A$7:$B$66,2,0)&amp;"、"&amp;VLOOKUP(P784,'附件一之1-開班數'!$A$7:$B$66,2,0)&amp;"、"&amp;VLOOKUP(Q784,'附件一之1-開班數'!$A$7:$B$66,2,0),IF(D784="","","學生無班級"))))))),"有班級不存在,或跳格輸入")</f>
        <v/>
      </c>
      <c r="S784" s="10">
        <f t="shared" si="86"/>
        <v>1</v>
      </c>
      <c r="T784" s="10">
        <f t="shared" si="87"/>
        <v>1</v>
      </c>
      <c r="U784" s="10">
        <f t="shared" si="88"/>
        <v>1</v>
      </c>
      <c r="V784" s="10">
        <f t="shared" si="89"/>
        <v>1</v>
      </c>
      <c r="W784" s="10">
        <f t="shared" si="90"/>
        <v>3</v>
      </c>
      <c r="X784" s="10">
        <f t="shared" si="91"/>
        <v>3</v>
      </c>
      <c r="Y784" s="10">
        <f>IF(M784="",0,IF(K784=1,VLOOKUP(M784,'附件一之1-開班數'!$A$7:$V$66,7,FALSE),0))</f>
        <v>0</v>
      </c>
      <c r="Z784" s="10">
        <f>IF(N784="",0,IF(K784=1,VLOOKUP(N784,'附件一之1-開班數'!$A$7:$V$66,7,FALSE),0))</f>
        <v>0</v>
      </c>
      <c r="AA784" s="10">
        <f>IF(O784="",0,IF(K784=1,VLOOKUP(O784,'附件一之1-開班數'!$A$7:$V$66,7,FALSE),0))</f>
        <v>0</v>
      </c>
      <c r="AB784" s="10">
        <f>IF(P784="",0,IF(K784=1,VLOOKUP(P784,'附件一之1-開班數'!$A$7:$V$66,7,FALSE),0))</f>
        <v>0</v>
      </c>
      <c r="AC784" s="10">
        <f>IF(Q784="",0,IF(K784=1,VLOOKUP(Q784,'附件一之1-開班數'!$A$7:$V$66,7,FALSE),0))</f>
        <v>0</v>
      </c>
    </row>
    <row r="785" spans="1:29" x14ac:dyDescent="0.3">
      <c r="A785" s="128" t="str">
        <f t="shared" si="85"/>
        <v/>
      </c>
      <c r="B785" s="14"/>
      <c r="C785" s="14"/>
      <c r="D785" s="14"/>
      <c r="E785" s="14"/>
      <c r="F785" s="166"/>
      <c r="G785" s="173"/>
      <c r="H785" s="14"/>
      <c r="I785" s="14"/>
      <c r="J785" s="14"/>
      <c r="K785" s="166"/>
      <c r="L785" s="175"/>
      <c r="M785" s="171"/>
      <c r="N785" s="92"/>
      <c r="O785" s="92"/>
      <c r="P785" s="92"/>
      <c r="Q785" s="172"/>
      <c r="R785" s="176" t="str">
        <f>IFERROR(IF(COUNTIF(M785:Q785,M785)+COUNTIF(M785:Q785,N785)+COUNTIF(M785:Q785,O785)+COUNTIF(M785:Q785,P785)+COUNTIF(M785:Q785,Q785)-COUNT(M785:Q785)&lt;&gt;0,"學生班級重複",IF(COUNT(M785:Q785)=1,VLOOKUP(M785,'附件一之1-開班數'!$A$7:$B$66,2,0),IF(COUNT(M785:Q785)=2,VLOOKUP(M785,'附件一之1-開班數'!$A$7:$B$66,2,0)&amp;"、"&amp;VLOOKUP(N785,'附件一之1-開班數'!$A$7:$B$66,2,0),IF(COUNT(M785:Q785)=3,VLOOKUP(M785,'附件一之1-開班數'!$A$7:$B$66,2,0)&amp;"、"&amp;VLOOKUP(N785,'附件一之1-開班數'!$A$7:$B$66,2,0)&amp;"、"&amp;VLOOKUP(O785,'附件一之1-開班數'!$A$7:$B$66,2,0),IF(COUNT(M785:Q785)=4,VLOOKUP(M785,'附件一之1-開班數'!$A$7:$B$66,2,0)&amp;"、"&amp;VLOOKUP(N785,'附件一之1-開班數'!$A$7:$B$66,2,0)&amp;"、"&amp;VLOOKUP(O785,'附件一之1-開班數'!$A$7:$B$66,2,0)&amp;"、"&amp;VLOOKUP(P785,'附件一之1-開班數'!$A$7:$B$66,2,0),IF(COUNT(M785:Q785)=5,VLOOKUP(M785,'附件一之1-開班數'!$A$7:$B$66,2,0)&amp;"、"&amp;VLOOKUP(N785,'附件一之1-開班數'!$A$7:$B$66,2,0)&amp;"、"&amp;VLOOKUP(O785,'附件一之1-開班數'!$A$7:$B$66,2,0)&amp;"、"&amp;VLOOKUP(P785,'附件一之1-開班數'!$A$7:$B$66,2,0)&amp;"、"&amp;VLOOKUP(Q785,'附件一之1-開班數'!$A$7:$B$66,2,0),IF(D785="","","學生無班級"))))))),"有班級不存在,或跳格輸入")</f>
        <v/>
      </c>
      <c r="S785" s="10">
        <f t="shared" si="86"/>
        <v>1</v>
      </c>
      <c r="T785" s="10">
        <f t="shared" si="87"/>
        <v>1</v>
      </c>
      <c r="U785" s="10">
        <f t="shared" si="88"/>
        <v>1</v>
      </c>
      <c r="V785" s="10">
        <f t="shared" si="89"/>
        <v>1</v>
      </c>
      <c r="W785" s="10">
        <f t="shared" si="90"/>
        <v>3</v>
      </c>
      <c r="X785" s="10">
        <f t="shared" si="91"/>
        <v>3</v>
      </c>
      <c r="Y785" s="10">
        <f>IF(M785="",0,IF(K785=1,VLOOKUP(M785,'附件一之1-開班數'!$A$7:$V$66,7,FALSE),0))</f>
        <v>0</v>
      </c>
      <c r="Z785" s="10">
        <f>IF(N785="",0,IF(K785=1,VLOOKUP(N785,'附件一之1-開班數'!$A$7:$V$66,7,FALSE),0))</f>
        <v>0</v>
      </c>
      <c r="AA785" s="10">
        <f>IF(O785="",0,IF(K785=1,VLOOKUP(O785,'附件一之1-開班數'!$A$7:$V$66,7,FALSE),0))</f>
        <v>0</v>
      </c>
      <c r="AB785" s="10">
        <f>IF(P785="",0,IF(K785=1,VLOOKUP(P785,'附件一之1-開班數'!$A$7:$V$66,7,FALSE),0))</f>
        <v>0</v>
      </c>
      <c r="AC785" s="10">
        <f>IF(Q785="",0,IF(K785=1,VLOOKUP(Q785,'附件一之1-開班數'!$A$7:$V$66,7,FALSE),0))</f>
        <v>0</v>
      </c>
    </row>
    <row r="786" spans="1:29" x14ac:dyDescent="0.3">
      <c r="A786" s="128" t="str">
        <f t="shared" si="85"/>
        <v/>
      </c>
      <c r="B786" s="14"/>
      <c r="C786" s="14"/>
      <c r="D786" s="14"/>
      <c r="E786" s="14"/>
      <c r="F786" s="166"/>
      <c r="G786" s="173"/>
      <c r="H786" s="14"/>
      <c r="I786" s="14"/>
      <c r="J786" s="14"/>
      <c r="K786" s="166"/>
      <c r="L786" s="175"/>
      <c r="M786" s="171"/>
      <c r="N786" s="92"/>
      <c r="O786" s="92"/>
      <c r="P786" s="92"/>
      <c r="Q786" s="172"/>
      <c r="R786" s="176" t="str">
        <f>IFERROR(IF(COUNTIF(M786:Q786,M786)+COUNTIF(M786:Q786,N786)+COUNTIF(M786:Q786,O786)+COUNTIF(M786:Q786,P786)+COUNTIF(M786:Q786,Q786)-COUNT(M786:Q786)&lt;&gt;0,"學生班級重複",IF(COUNT(M786:Q786)=1,VLOOKUP(M786,'附件一之1-開班數'!$A$7:$B$66,2,0),IF(COUNT(M786:Q786)=2,VLOOKUP(M786,'附件一之1-開班數'!$A$7:$B$66,2,0)&amp;"、"&amp;VLOOKUP(N786,'附件一之1-開班數'!$A$7:$B$66,2,0),IF(COUNT(M786:Q786)=3,VLOOKUP(M786,'附件一之1-開班數'!$A$7:$B$66,2,0)&amp;"、"&amp;VLOOKUP(N786,'附件一之1-開班數'!$A$7:$B$66,2,0)&amp;"、"&amp;VLOOKUP(O786,'附件一之1-開班數'!$A$7:$B$66,2,0),IF(COUNT(M786:Q786)=4,VLOOKUP(M786,'附件一之1-開班數'!$A$7:$B$66,2,0)&amp;"、"&amp;VLOOKUP(N786,'附件一之1-開班數'!$A$7:$B$66,2,0)&amp;"、"&amp;VLOOKUP(O786,'附件一之1-開班數'!$A$7:$B$66,2,0)&amp;"、"&amp;VLOOKUP(P786,'附件一之1-開班數'!$A$7:$B$66,2,0),IF(COUNT(M786:Q786)=5,VLOOKUP(M786,'附件一之1-開班數'!$A$7:$B$66,2,0)&amp;"、"&amp;VLOOKUP(N786,'附件一之1-開班數'!$A$7:$B$66,2,0)&amp;"、"&amp;VLOOKUP(O786,'附件一之1-開班數'!$A$7:$B$66,2,0)&amp;"、"&amp;VLOOKUP(P786,'附件一之1-開班數'!$A$7:$B$66,2,0)&amp;"、"&amp;VLOOKUP(Q786,'附件一之1-開班數'!$A$7:$B$66,2,0),IF(D786="","","學生無班級"))))))),"有班級不存在,或跳格輸入")</f>
        <v/>
      </c>
      <c r="S786" s="10">
        <f t="shared" si="86"/>
        <v>1</v>
      </c>
      <c r="T786" s="10">
        <f t="shared" si="87"/>
        <v>1</v>
      </c>
      <c r="U786" s="10">
        <f t="shared" si="88"/>
        <v>1</v>
      </c>
      <c r="V786" s="10">
        <f t="shared" si="89"/>
        <v>1</v>
      </c>
      <c r="W786" s="10">
        <f t="shared" si="90"/>
        <v>3</v>
      </c>
      <c r="X786" s="10">
        <f t="shared" si="91"/>
        <v>3</v>
      </c>
      <c r="Y786" s="10">
        <f>IF(M786="",0,IF(K786=1,VLOOKUP(M786,'附件一之1-開班數'!$A$7:$V$66,7,FALSE),0))</f>
        <v>0</v>
      </c>
      <c r="Z786" s="10">
        <f>IF(N786="",0,IF(K786=1,VLOOKUP(N786,'附件一之1-開班數'!$A$7:$V$66,7,FALSE),0))</f>
        <v>0</v>
      </c>
      <c r="AA786" s="10">
        <f>IF(O786="",0,IF(K786=1,VLOOKUP(O786,'附件一之1-開班數'!$A$7:$V$66,7,FALSE),0))</f>
        <v>0</v>
      </c>
      <c r="AB786" s="10">
        <f>IF(P786="",0,IF(K786=1,VLOOKUP(P786,'附件一之1-開班數'!$A$7:$V$66,7,FALSE),0))</f>
        <v>0</v>
      </c>
      <c r="AC786" s="10">
        <f>IF(Q786="",0,IF(K786=1,VLOOKUP(Q786,'附件一之1-開班數'!$A$7:$V$66,7,FALSE),0))</f>
        <v>0</v>
      </c>
    </row>
    <row r="787" spans="1:29" x14ac:dyDescent="0.3">
      <c r="A787" s="128" t="str">
        <f t="shared" si="85"/>
        <v/>
      </c>
      <c r="B787" s="14"/>
      <c r="C787" s="14"/>
      <c r="D787" s="14"/>
      <c r="E787" s="14"/>
      <c r="F787" s="166"/>
      <c r="G787" s="173"/>
      <c r="H787" s="14"/>
      <c r="I787" s="14"/>
      <c r="J787" s="14"/>
      <c r="K787" s="166"/>
      <c r="L787" s="175"/>
      <c r="M787" s="171"/>
      <c r="N787" s="92"/>
      <c r="O787" s="92"/>
      <c r="P787" s="92"/>
      <c r="Q787" s="172"/>
      <c r="R787" s="176" t="str">
        <f>IFERROR(IF(COUNTIF(M787:Q787,M787)+COUNTIF(M787:Q787,N787)+COUNTIF(M787:Q787,O787)+COUNTIF(M787:Q787,P787)+COUNTIF(M787:Q787,Q787)-COUNT(M787:Q787)&lt;&gt;0,"學生班級重複",IF(COUNT(M787:Q787)=1,VLOOKUP(M787,'附件一之1-開班數'!$A$7:$B$66,2,0),IF(COUNT(M787:Q787)=2,VLOOKUP(M787,'附件一之1-開班數'!$A$7:$B$66,2,0)&amp;"、"&amp;VLOOKUP(N787,'附件一之1-開班數'!$A$7:$B$66,2,0),IF(COUNT(M787:Q787)=3,VLOOKUP(M787,'附件一之1-開班數'!$A$7:$B$66,2,0)&amp;"、"&amp;VLOOKUP(N787,'附件一之1-開班數'!$A$7:$B$66,2,0)&amp;"、"&amp;VLOOKUP(O787,'附件一之1-開班數'!$A$7:$B$66,2,0),IF(COUNT(M787:Q787)=4,VLOOKUP(M787,'附件一之1-開班數'!$A$7:$B$66,2,0)&amp;"、"&amp;VLOOKUP(N787,'附件一之1-開班數'!$A$7:$B$66,2,0)&amp;"、"&amp;VLOOKUP(O787,'附件一之1-開班數'!$A$7:$B$66,2,0)&amp;"、"&amp;VLOOKUP(P787,'附件一之1-開班數'!$A$7:$B$66,2,0),IF(COUNT(M787:Q787)=5,VLOOKUP(M787,'附件一之1-開班數'!$A$7:$B$66,2,0)&amp;"、"&amp;VLOOKUP(N787,'附件一之1-開班數'!$A$7:$B$66,2,0)&amp;"、"&amp;VLOOKUP(O787,'附件一之1-開班數'!$A$7:$B$66,2,0)&amp;"、"&amp;VLOOKUP(P787,'附件一之1-開班數'!$A$7:$B$66,2,0)&amp;"、"&amp;VLOOKUP(Q787,'附件一之1-開班數'!$A$7:$B$66,2,0),IF(D787="","","學生無班級"))))))),"有班級不存在,或跳格輸入")</f>
        <v/>
      </c>
      <c r="S787" s="10">
        <f t="shared" si="86"/>
        <v>1</v>
      </c>
      <c r="T787" s="10">
        <f t="shared" si="87"/>
        <v>1</v>
      </c>
      <c r="U787" s="10">
        <f t="shared" si="88"/>
        <v>1</v>
      </c>
      <c r="V787" s="10">
        <f t="shared" si="89"/>
        <v>1</v>
      </c>
      <c r="W787" s="10">
        <f t="shared" si="90"/>
        <v>3</v>
      </c>
      <c r="X787" s="10">
        <f t="shared" si="91"/>
        <v>3</v>
      </c>
      <c r="Y787" s="10">
        <f>IF(M787="",0,IF(K787=1,VLOOKUP(M787,'附件一之1-開班數'!$A$7:$V$66,7,FALSE),0))</f>
        <v>0</v>
      </c>
      <c r="Z787" s="10">
        <f>IF(N787="",0,IF(K787=1,VLOOKUP(N787,'附件一之1-開班數'!$A$7:$V$66,7,FALSE),0))</f>
        <v>0</v>
      </c>
      <c r="AA787" s="10">
        <f>IF(O787="",0,IF(K787=1,VLOOKUP(O787,'附件一之1-開班數'!$A$7:$V$66,7,FALSE),0))</f>
        <v>0</v>
      </c>
      <c r="AB787" s="10">
        <f>IF(P787="",0,IF(K787=1,VLOOKUP(P787,'附件一之1-開班數'!$A$7:$V$66,7,FALSE),0))</f>
        <v>0</v>
      </c>
      <c r="AC787" s="10">
        <f>IF(Q787="",0,IF(K787=1,VLOOKUP(Q787,'附件一之1-開班數'!$A$7:$V$66,7,FALSE),0))</f>
        <v>0</v>
      </c>
    </row>
    <row r="788" spans="1:29" x14ac:dyDescent="0.3">
      <c r="A788" s="128" t="str">
        <f t="shared" si="85"/>
        <v/>
      </c>
      <c r="B788" s="14"/>
      <c r="C788" s="14"/>
      <c r="D788" s="14"/>
      <c r="E788" s="14"/>
      <c r="F788" s="166"/>
      <c r="G788" s="173"/>
      <c r="H788" s="14"/>
      <c r="I788" s="14"/>
      <c r="J788" s="14"/>
      <c r="K788" s="166"/>
      <c r="L788" s="175"/>
      <c r="M788" s="171"/>
      <c r="N788" s="92"/>
      <c r="O788" s="92"/>
      <c r="P788" s="92"/>
      <c r="Q788" s="172"/>
      <c r="R788" s="176" t="str">
        <f>IFERROR(IF(COUNTIF(M788:Q788,M788)+COUNTIF(M788:Q788,N788)+COUNTIF(M788:Q788,O788)+COUNTIF(M788:Q788,P788)+COUNTIF(M788:Q788,Q788)-COUNT(M788:Q788)&lt;&gt;0,"學生班級重複",IF(COUNT(M788:Q788)=1,VLOOKUP(M788,'附件一之1-開班數'!$A$7:$B$66,2,0),IF(COUNT(M788:Q788)=2,VLOOKUP(M788,'附件一之1-開班數'!$A$7:$B$66,2,0)&amp;"、"&amp;VLOOKUP(N788,'附件一之1-開班數'!$A$7:$B$66,2,0),IF(COUNT(M788:Q788)=3,VLOOKUP(M788,'附件一之1-開班數'!$A$7:$B$66,2,0)&amp;"、"&amp;VLOOKUP(N788,'附件一之1-開班數'!$A$7:$B$66,2,0)&amp;"、"&amp;VLOOKUP(O788,'附件一之1-開班數'!$A$7:$B$66,2,0),IF(COUNT(M788:Q788)=4,VLOOKUP(M788,'附件一之1-開班數'!$A$7:$B$66,2,0)&amp;"、"&amp;VLOOKUP(N788,'附件一之1-開班數'!$A$7:$B$66,2,0)&amp;"、"&amp;VLOOKUP(O788,'附件一之1-開班數'!$A$7:$B$66,2,0)&amp;"、"&amp;VLOOKUP(P788,'附件一之1-開班數'!$A$7:$B$66,2,0),IF(COUNT(M788:Q788)=5,VLOOKUP(M788,'附件一之1-開班數'!$A$7:$B$66,2,0)&amp;"、"&amp;VLOOKUP(N788,'附件一之1-開班數'!$A$7:$B$66,2,0)&amp;"、"&amp;VLOOKUP(O788,'附件一之1-開班數'!$A$7:$B$66,2,0)&amp;"、"&amp;VLOOKUP(P788,'附件一之1-開班數'!$A$7:$B$66,2,0)&amp;"、"&amp;VLOOKUP(Q788,'附件一之1-開班數'!$A$7:$B$66,2,0),IF(D788="","","學生無班級"))))))),"有班級不存在,或跳格輸入")</f>
        <v/>
      </c>
      <c r="S788" s="10">
        <f t="shared" si="86"/>
        <v>1</v>
      </c>
      <c r="T788" s="10">
        <f t="shared" si="87"/>
        <v>1</v>
      </c>
      <c r="U788" s="10">
        <f t="shared" si="88"/>
        <v>1</v>
      </c>
      <c r="V788" s="10">
        <f t="shared" si="89"/>
        <v>1</v>
      </c>
      <c r="W788" s="10">
        <f t="shared" si="90"/>
        <v>3</v>
      </c>
      <c r="X788" s="10">
        <f t="shared" si="91"/>
        <v>3</v>
      </c>
      <c r="Y788" s="10">
        <f>IF(M788="",0,IF(K788=1,VLOOKUP(M788,'附件一之1-開班數'!$A$7:$V$66,7,FALSE),0))</f>
        <v>0</v>
      </c>
      <c r="Z788" s="10">
        <f>IF(N788="",0,IF(K788=1,VLOOKUP(N788,'附件一之1-開班數'!$A$7:$V$66,7,FALSE),0))</f>
        <v>0</v>
      </c>
      <c r="AA788" s="10">
        <f>IF(O788="",0,IF(K788=1,VLOOKUP(O788,'附件一之1-開班數'!$A$7:$V$66,7,FALSE),0))</f>
        <v>0</v>
      </c>
      <c r="AB788" s="10">
        <f>IF(P788="",0,IF(K788=1,VLOOKUP(P788,'附件一之1-開班數'!$A$7:$V$66,7,FALSE),0))</f>
        <v>0</v>
      </c>
      <c r="AC788" s="10">
        <f>IF(Q788="",0,IF(K788=1,VLOOKUP(Q788,'附件一之1-開班數'!$A$7:$V$66,7,FALSE),0))</f>
        <v>0</v>
      </c>
    </row>
    <row r="789" spans="1:29" x14ac:dyDescent="0.3">
      <c r="A789" s="128" t="str">
        <f t="shared" si="85"/>
        <v/>
      </c>
      <c r="B789" s="14"/>
      <c r="C789" s="14"/>
      <c r="D789" s="14"/>
      <c r="E789" s="14"/>
      <c r="F789" s="166"/>
      <c r="G789" s="173"/>
      <c r="H789" s="14"/>
      <c r="I789" s="14"/>
      <c r="J789" s="14"/>
      <c r="K789" s="166"/>
      <c r="L789" s="175"/>
      <c r="M789" s="171"/>
      <c r="N789" s="92"/>
      <c r="O789" s="92"/>
      <c r="P789" s="92"/>
      <c r="Q789" s="172"/>
      <c r="R789" s="176" t="str">
        <f>IFERROR(IF(COUNTIF(M789:Q789,M789)+COUNTIF(M789:Q789,N789)+COUNTIF(M789:Q789,O789)+COUNTIF(M789:Q789,P789)+COUNTIF(M789:Q789,Q789)-COUNT(M789:Q789)&lt;&gt;0,"學生班級重複",IF(COUNT(M789:Q789)=1,VLOOKUP(M789,'附件一之1-開班數'!$A$7:$B$66,2,0),IF(COUNT(M789:Q789)=2,VLOOKUP(M789,'附件一之1-開班數'!$A$7:$B$66,2,0)&amp;"、"&amp;VLOOKUP(N789,'附件一之1-開班數'!$A$7:$B$66,2,0),IF(COUNT(M789:Q789)=3,VLOOKUP(M789,'附件一之1-開班數'!$A$7:$B$66,2,0)&amp;"、"&amp;VLOOKUP(N789,'附件一之1-開班數'!$A$7:$B$66,2,0)&amp;"、"&amp;VLOOKUP(O789,'附件一之1-開班數'!$A$7:$B$66,2,0),IF(COUNT(M789:Q789)=4,VLOOKUP(M789,'附件一之1-開班數'!$A$7:$B$66,2,0)&amp;"、"&amp;VLOOKUP(N789,'附件一之1-開班數'!$A$7:$B$66,2,0)&amp;"、"&amp;VLOOKUP(O789,'附件一之1-開班數'!$A$7:$B$66,2,0)&amp;"、"&amp;VLOOKUP(P789,'附件一之1-開班數'!$A$7:$B$66,2,0),IF(COUNT(M789:Q789)=5,VLOOKUP(M789,'附件一之1-開班數'!$A$7:$B$66,2,0)&amp;"、"&amp;VLOOKUP(N789,'附件一之1-開班數'!$A$7:$B$66,2,0)&amp;"、"&amp;VLOOKUP(O789,'附件一之1-開班數'!$A$7:$B$66,2,0)&amp;"、"&amp;VLOOKUP(P789,'附件一之1-開班數'!$A$7:$B$66,2,0)&amp;"、"&amp;VLOOKUP(Q789,'附件一之1-開班數'!$A$7:$B$66,2,0),IF(D789="","","學生無班級"))))))),"有班級不存在,或跳格輸入")</f>
        <v/>
      </c>
      <c r="S789" s="10">
        <f t="shared" si="86"/>
        <v>1</v>
      </c>
      <c r="T789" s="10">
        <f t="shared" si="87"/>
        <v>1</v>
      </c>
      <c r="U789" s="10">
        <f t="shared" si="88"/>
        <v>1</v>
      </c>
      <c r="V789" s="10">
        <f t="shared" si="89"/>
        <v>1</v>
      </c>
      <c r="W789" s="10">
        <f t="shared" si="90"/>
        <v>3</v>
      </c>
      <c r="X789" s="10">
        <f t="shared" si="91"/>
        <v>3</v>
      </c>
      <c r="Y789" s="10">
        <f>IF(M789="",0,IF(K789=1,VLOOKUP(M789,'附件一之1-開班數'!$A$7:$V$66,7,FALSE),0))</f>
        <v>0</v>
      </c>
      <c r="Z789" s="10">
        <f>IF(N789="",0,IF(K789=1,VLOOKUP(N789,'附件一之1-開班數'!$A$7:$V$66,7,FALSE),0))</f>
        <v>0</v>
      </c>
      <c r="AA789" s="10">
        <f>IF(O789="",0,IF(K789=1,VLOOKUP(O789,'附件一之1-開班數'!$A$7:$V$66,7,FALSE),0))</f>
        <v>0</v>
      </c>
      <c r="AB789" s="10">
        <f>IF(P789="",0,IF(K789=1,VLOOKUP(P789,'附件一之1-開班數'!$A$7:$V$66,7,FALSE),0))</f>
        <v>0</v>
      </c>
      <c r="AC789" s="10">
        <f>IF(Q789="",0,IF(K789=1,VLOOKUP(Q789,'附件一之1-開班數'!$A$7:$V$66,7,FALSE),0))</f>
        <v>0</v>
      </c>
    </row>
    <row r="790" spans="1:29" x14ac:dyDescent="0.3">
      <c r="A790" s="128" t="str">
        <f t="shared" si="85"/>
        <v/>
      </c>
      <c r="B790" s="14"/>
      <c r="C790" s="14"/>
      <c r="D790" s="14"/>
      <c r="E790" s="14"/>
      <c r="F790" s="166"/>
      <c r="G790" s="173"/>
      <c r="H790" s="14"/>
      <c r="I790" s="14"/>
      <c r="J790" s="14"/>
      <c r="K790" s="166"/>
      <c r="L790" s="175"/>
      <c r="M790" s="171"/>
      <c r="N790" s="92"/>
      <c r="O790" s="92"/>
      <c r="P790" s="92"/>
      <c r="Q790" s="172"/>
      <c r="R790" s="176" t="str">
        <f>IFERROR(IF(COUNTIF(M790:Q790,M790)+COUNTIF(M790:Q790,N790)+COUNTIF(M790:Q790,O790)+COUNTIF(M790:Q790,P790)+COUNTIF(M790:Q790,Q790)-COUNT(M790:Q790)&lt;&gt;0,"學生班級重複",IF(COUNT(M790:Q790)=1,VLOOKUP(M790,'附件一之1-開班數'!$A$7:$B$66,2,0),IF(COUNT(M790:Q790)=2,VLOOKUP(M790,'附件一之1-開班數'!$A$7:$B$66,2,0)&amp;"、"&amp;VLOOKUP(N790,'附件一之1-開班數'!$A$7:$B$66,2,0),IF(COUNT(M790:Q790)=3,VLOOKUP(M790,'附件一之1-開班數'!$A$7:$B$66,2,0)&amp;"、"&amp;VLOOKUP(N790,'附件一之1-開班數'!$A$7:$B$66,2,0)&amp;"、"&amp;VLOOKUP(O790,'附件一之1-開班數'!$A$7:$B$66,2,0),IF(COUNT(M790:Q790)=4,VLOOKUP(M790,'附件一之1-開班數'!$A$7:$B$66,2,0)&amp;"、"&amp;VLOOKUP(N790,'附件一之1-開班數'!$A$7:$B$66,2,0)&amp;"、"&amp;VLOOKUP(O790,'附件一之1-開班數'!$A$7:$B$66,2,0)&amp;"、"&amp;VLOOKUP(P790,'附件一之1-開班數'!$A$7:$B$66,2,0),IF(COUNT(M790:Q790)=5,VLOOKUP(M790,'附件一之1-開班數'!$A$7:$B$66,2,0)&amp;"、"&amp;VLOOKUP(N790,'附件一之1-開班數'!$A$7:$B$66,2,0)&amp;"、"&amp;VLOOKUP(O790,'附件一之1-開班數'!$A$7:$B$66,2,0)&amp;"、"&amp;VLOOKUP(P790,'附件一之1-開班數'!$A$7:$B$66,2,0)&amp;"、"&amp;VLOOKUP(Q790,'附件一之1-開班數'!$A$7:$B$66,2,0),IF(D790="","","學生無班級"))))))),"有班級不存在,或跳格輸入")</f>
        <v/>
      </c>
      <c r="S790" s="10">
        <f t="shared" si="86"/>
        <v>1</v>
      </c>
      <c r="T790" s="10">
        <f t="shared" si="87"/>
        <v>1</v>
      </c>
      <c r="U790" s="10">
        <f t="shared" si="88"/>
        <v>1</v>
      </c>
      <c r="V790" s="10">
        <f t="shared" si="89"/>
        <v>1</v>
      </c>
      <c r="W790" s="10">
        <f t="shared" si="90"/>
        <v>3</v>
      </c>
      <c r="X790" s="10">
        <f t="shared" si="91"/>
        <v>3</v>
      </c>
      <c r="Y790" s="10">
        <f>IF(M790="",0,IF(K790=1,VLOOKUP(M790,'附件一之1-開班數'!$A$7:$V$66,7,FALSE),0))</f>
        <v>0</v>
      </c>
      <c r="Z790" s="10">
        <f>IF(N790="",0,IF(K790=1,VLOOKUP(N790,'附件一之1-開班數'!$A$7:$V$66,7,FALSE),0))</f>
        <v>0</v>
      </c>
      <c r="AA790" s="10">
        <f>IF(O790="",0,IF(K790=1,VLOOKUP(O790,'附件一之1-開班數'!$A$7:$V$66,7,FALSE),0))</f>
        <v>0</v>
      </c>
      <c r="AB790" s="10">
        <f>IF(P790="",0,IF(K790=1,VLOOKUP(P790,'附件一之1-開班數'!$A$7:$V$66,7,FALSE),0))</f>
        <v>0</v>
      </c>
      <c r="AC790" s="10">
        <f>IF(Q790="",0,IF(K790=1,VLOOKUP(Q790,'附件一之1-開班數'!$A$7:$V$66,7,FALSE),0))</f>
        <v>0</v>
      </c>
    </row>
    <row r="791" spans="1:29" x14ac:dyDescent="0.3">
      <c r="A791" s="128" t="str">
        <f t="shared" si="85"/>
        <v/>
      </c>
      <c r="B791" s="14"/>
      <c r="C791" s="14"/>
      <c r="D791" s="14"/>
      <c r="E791" s="14"/>
      <c r="F791" s="166"/>
      <c r="G791" s="173"/>
      <c r="H791" s="14"/>
      <c r="I791" s="14"/>
      <c r="J791" s="14"/>
      <c r="K791" s="166"/>
      <c r="L791" s="175"/>
      <c r="M791" s="171"/>
      <c r="N791" s="92"/>
      <c r="O791" s="92"/>
      <c r="P791" s="92"/>
      <c r="Q791" s="172"/>
      <c r="R791" s="176" t="str">
        <f>IFERROR(IF(COUNTIF(M791:Q791,M791)+COUNTIF(M791:Q791,N791)+COUNTIF(M791:Q791,O791)+COUNTIF(M791:Q791,P791)+COUNTIF(M791:Q791,Q791)-COUNT(M791:Q791)&lt;&gt;0,"學生班級重複",IF(COUNT(M791:Q791)=1,VLOOKUP(M791,'附件一之1-開班數'!$A$7:$B$66,2,0),IF(COUNT(M791:Q791)=2,VLOOKUP(M791,'附件一之1-開班數'!$A$7:$B$66,2,0)&amp;"、"&amp;VLOOKUP(N791,'附件一之1-開班數'!$A$7:$B$66,2,0),IF(COUNT(M791:Q791)=3,VLOOKUP(M791,'附件一之1-開班數'!$A$7:$B$66,2,0)&amp;"、"&amp;VLOOKUP(N791,'附件一之1-開班數'!$A$7:$B$66,2,0)&amp;"、"&amp;VLOOKUP(O791,'附件一之1-開班數'!$A$7:$B$66,2,0),IF(COUNT(M791:Q791)=4,VLOOKUP(M791,'附件一之1-開班數'!$A$7:$B$66,2,0)&amp;"、"&amp;VLOOKUP(N791,'附件一之1-開班數'!$A$7:$B$66,2,0)&amp;"、"&amp;VLOOKUP(O791,'附件一之1-開班數'!$A$7:$B$66,2,0)&amp;"、"&amp;VLOOKUP(P791,'附件一之1-開班數'!$A$7:$B$66,2,0),IF(COUNT(M791:Q791)=5,VLOOKUP(M791,'附件一之1-開班數'!$A$7:$B$66,2,0)&amp;"、"&amp;VLOOKUP(N791,'附件一之1-開班數'!$A$7:$B$66,2,0)&amp;"、"&amp;VLOOKUP(O791,'附件一之1-開班數'!$A$7:$B$66,2,0)&amp;"、"&amp;VLOOKUP(P791,'附件一之1-開班數'!$A$7:$B$66,2,0)&amp;"、"&amp;VLOOKUP(Q791,'附件一之1-開班數'!$A$7:$B$66,2,0),IF(D791="","","學生無班級"))))))),"有班級不存在,或跳格輸入")</f>
        <v/>
      </c>
      <c r="S791" s="10">
        <f t="shared" si="86"/>
        <v>1</v>
      </c>
      <c r="T791" s="10">
        <f t="shared" si="87"/>
        <v>1</v>
      </c>
      <c r="U791" s="10">
        <f t="shared" si="88"/>
        <v>1</v>
      </c>
      <c r="V791" s="10">
        <f t="shared" si="89"/>
        <v>1</v>
      </c>
      <c r="W791" s="10">
        <f t="shared" si="90"/>
        <v>3</v>
      </c>
      <c r="X791" s="10">
        <f t="shared" si="91"/>
        <v>3</v>
      </c>
      <c r="Y791" s="10">
        <f>IF(M791="",0,IF(K791=1,VLOOKUP(M791,'附件一之1-開班數'!$A$7:$V$66,7,FALSE),0))</f>
        <v>0</v>
      </c>
      <c r="Z791" s="10">
        <f>IF(N791="",0,IF(K791=1,VLOOKUP(N791,'附件一之1-開班數'!$A$7:$V$66,7,FALSE),0))</f>
        <v>0</v>
      </c>
      <c r="AA791" s="10">
        <f>IF(O791="",0,IF(K791=1,VLOOKUP(O791,'附件一之1-開班數'!$A$7:$V$66,7,FALSE),0))</f>
        <v>0</v>
      </c>
      <c r="AB791" s="10">
        <f>IF(P791="",0,IF(K791=1,VLOOKUP(P791,'附件一之1-開班數'!$A$7:$V$66,7,FALSE),0))</f>
        <v>0</v>
      </c>
      <c r="AC791" s="10">
        <f>IF(Q791="",0,IF(K791=1,VLOOKUP(Q791,'附件一之1-開班數'!$A$7:$V$66,7,FALSE),0))</f>
        <v>0</v>
      </c>
    </row>
    <row r="792" spans="1:29" x14ac:dyDescent="0.3">
      <c r="A792" s="128" t="str">
        <f t="shared" si="85"/>
        <v/>
      </c>
      <c r="B792" s="14"/>
      <c r="C792" s="14"/>
      <c r="D792" s="14"/>
      <c r="E792" s="14"/>
      <c r="F792" s="166"/>
      <c r="G792" s="173"/>
      <c r="H792" s="14"/>
      <c r="I792" s="14"/>
      <c r="J792" s="14"/>
      <c r="K792" s="166"/>
      <c r="L792" s="175"/>
      <c r="M792" s="171"/>
      <c r="N792" s="92"/>
      <c r="O792" s="92"/>
      <c r="P792" s="92"/>
      <c r="Q792" s="172"/>
      <c r="R792" s="176" t="str">
        <f>IFERROR(IF(COUNTIF(M792:Q792,M792)+COUNTIF(M792:Q792,N792)+COUNTIF(M792:Q792,O792)+COUNTIF(M792:Q792,P792)+COUNTIF(M792:Q792,Q792)-COUNT(M792:Q792)&lt;&gt;0,"學生班級重複",IF(COUNT(M792:Q792)=1,VLOOKUP(M792,'附件一之1-開班數'!$A$7:$B$66,2,0),IF(COUNT(M792:Q792)=2,VLOOKUP(M792,'附件一之1-開班數'!$A$7:$B$66,2,0)&amp;"、"&amp;VLOOKUP(N792,'附件一之1-開班數'!$A$7:$B$66,2,0),IF(COUNT(M792:Q792)=3,VLOOKUP(M792,'附件一之1-開班數'!$A$7:$B$66,2,0)&amp;"、"&amp;VLOOKUP(N792,'附件一之1-開班數'!$A$7:$B$66,2,0)&amp;"、"&amp;VLOOKUP(O792,'附件一之1-開班數'!$A$7:$B$66,2,0),IF(COUNT(M792:Q792)=4,VLOOKUP(M792,'附件一之1-開班數'!$A$7:$B$66,2,0)&amp;"、"&amp;VLOOKUP(N792,'附件一之1-開班數'!$A$7:$B$66,2,0)&amp;"、"&amp;VLOOKUP(O792,'附件一之1-開班數'!$A$7:$B$66,2,0)&amp;"、"&amp;VLOOKUP(P792,'附件一之1-開班數'!$A$7:$B$66,2,0),IF(COUNT(M792:Q792)=5,VLOOKUP(M792,'附件一之1-開班數'!$A$7:$B$66,2,0)&amp;"、"&amp;VLOOKUP(N792,'附件一之1-開班數'!$A$7:$B$66,2,0)&amp;"、"&amp;VLOOKUP(O792,'附件一之1-開班數'!$A$7:$B$66,2,0)&amp;"、"&amp;VLOOKUP(P792,'附件一之1-開班數'!$A$7:$B$66,2,0)&amp;"、"&amp;VLOOKUP(Q792,'附件一之1-開班數'!$A$7:$B$66,2,0),IF(D792="","","學生無班級"))))))),"有班級不存在,或跳格輸入")</f>
        <v/>
      </c>
      <c r="S792" s="10">
        <f t="shared" si="86"/>
        <v>1</v>
      </c>
      <c r="T792" s="10">
        <f t="shared" si="87"/>
        <v>1</v>
      </c>
      <c r="U792" s="10">
        <f t="shared" si="88"/>
        <v>1</v>
      </c>
      <c r="V792" s="10">
        <f t="shared" si="89"/>
        <v>1</v>
      </c>
      <c r="W792" s="10">
        <f t="shared" si="90"/>
        <v>3</v>
      </c>
      <c r="X792" s="10">
        <f t="shared" si="91"/>
        <v>3</v>
      </c>
      <c r="Y792" s="10">
        <f>IF(M792="",0,IF(K792=1,VLOOKUP(M792,'附件一之1-開班數'!$A$7:$V$66,7,FALSE),0))</f>
        <v>0</v>
      </c>
      <c r="Z792" s="10">
        <f>IF(N792="",0,IF(K792=1,VLOOKUP(N792,'附件一之1-開班數'!$A$7:$V$66,7,FALSE),0))</f>
        <v>0</v>
      </c>
      <c r="AA792" s="10">
        <f>IF(O792="",0,IF(K792=1,VLOOKUP(O792,'附件一之1-開班數'!$A$7:$V$66,7,FALSE),0))</f>
        <v>0</v>
      </c>
      <c r="AB792" s="10">
        <f>IF(P792="",0,IF(K792=1,VLOOKUP(P792,'附件一之1-開班數'!$A$7:$V$66,7,FALSE),0))</f>
        <v>0</v>
      </c>
      <c r="AC792" s="10">
        <f>IF(Q792="",0,IF(K792=1,VLOOKUP(Q792,'附件一之1-開班數'!$A$7:$V$66,7,FALSE),0))</f>
        <v>0</v>
      </c>
    </row>
    <row r="793" spans="1:29" x14ac:dyDescent="0.3">
      <c r="A793" s="128" t="str">
        <f t="shared" si="85"/>
        <v/>
      </c>
      <c r="B793" s="14"/>
      <c r="C793" s="14"/>
      <c r="D793" s="14"/>
      <c r="E793" s="14"/>
      <c r="F793" s="166"/>
      <c r="G793" s="173"/>
      <c r="H793" s="14"/>
      <c r="I793" s="14"/>
      <c r="J793" s="14"/>
      <c r="K793" s="166"/>
      <c r="L793" s="175"/>
      <c r="M793" s="171"/>
      <c r="N793" s="92"/>
      <c r="O793" s="92"/>
      <c r="P793" s="92"/>
      <c r="Q793" s="172"/>
      <c r="R793" s="176" t="str">
        <f>IFERROR(IF(COUNTIF(M793:Q793,M793)+COUNTIF(M793:Q793,N793)+COUNTIF(M793:Q793,O793)+COUNTIF(M793:Q793,P793)+COUNTIF(M793:Q793,Q793)-COUNT(M793:Q793)&lt;&gt;0,"學生班級重複",IF(COUNT(M793:Q793)=1,VLOOKUP(M793,'附件一之1-開班數'!$A$7:$B$66,2,0),IF(COUNT(M793:Q793)=2,VLOOKUP(M793,'附件一之1-開班數'!$A$7:$B$66,2,0)&amp;"、"&amp;VLOOKUP(N793,'附件一之1-開班數'!$A$7:$B$66,2,0),IF(COUNT(M793:Q793)=3,VLOOKUP(M793,'附件一之1-開班數'!$A$7:$B$66,2,0)&amp;"、"&amp;VLOOKUP(N793,'附件一之1-開班數'!$A$7:$B$66,2,0)&amp;"、"&amp;VLOOKUP(O793,'附件一之1-開班數'!$A$7:$B$66,2,0),IF(COUNT(M793:Q793)=4,VLOOKUP(M793,'附件一之1-開班數'!$A$7:$B$66,2,0)&amp;"、"&amp;VLOOKUP(N793,'附件一之1-開班數'!$A$7:$B$66,2,0)&amp;"、"&amp;VLOOKUP(O793,'附件一之1-開班數'!$A$7:$B$66,2,0)&amp;"、"&amp;VLOOKUP(P793,'附件一之1-開班數'!$A$7:$B$66,2,0),IF(COUNT(M793:Q793)=5,VLOOKUP(M793,'附件一之1-開班數'!$A$7:$B$66,2,0)&amp;"、"&amp;VLOOKUP(N793,'附件一之1-開班數'!$A$7:$B$66,2,0)&amp;"、"&amp;VLOOKUP(O793,'附件一之1-開班數'!$A$7:$B$66,2,0)&amp;"、"&amp;VLOOKUP(P793,'附件一之1-開班數'!$A$7:$B$66,2,0)&amp;"、"&amp;VLOOKUP(Q793,'附件一之1-開班數'!$A$7:$B$66,2,0),IF(D793="","","學生無班級"))))))),"有班級不存在,或跳格輸入")</f>
        <v/>
      </c>
      <c r="S793" s="10">
        <f t="shared" si="86"/>
        <v>1</v>
      </c>
      <c r="T793" s="10">
        <f t="shared" si="87"/>
        <v>1</v>
      </c>
      <c r="U793" s="10">
        <f t="shared" si="88"/>
        <v>1</v>
      </c>
      <c r="V793" s="10">
        <f t="shared" si="89"/>
        <v>1</v>
      </c>
      <c r="W793" s="10">
        <f t="shared" si="90"/>
        <v>3</v>
      </c>
      <c r="X793" s="10">
        <f t="shared" si="91"/>
        <v>3</v>
      </c>
      <c r="Y793" s="10">
        <f>IF(M793="",0,IF(K793=1,VLOOKUP(M793,'附件一之1-開班數'!$A$7:$V$66,7,FALSE),0))</f>
        <v>0</v>
      </c>
      <c r="Z793" s="10">
        <f>IF(N793="",0,IF(K793=1,VLOOKUP(N793,'附件一之1-開班數'!$A$7:$V$66,7,FALSE),0))</f>
        <v>0</v>
      </c>
      <c r="AA793" s="10">
        <f>IF(O793="",0,IF(K793=1,VLOOKUP(O793,'附件一之1-開班數'!$A$7:$V$66,7,FALSE),0))</f>
        <v>0</v>
      </c>
      <c r="AB793" s="10">
        <f>IF(P793="",0,IF(K793=1,VLOOKUP(P793,'附件一之1-開班數'!$A$7:$V$66,7,FALSE),0))</f>
        <v>0</v>
      </c>
      <c r="AC793" s="10">
        <f>IF(Q793="",0,IF(K793=1,VLOOKUP(Q793,'附件一之1-開班數'!$A$7:$V$66,7,FALSE),0))</f>
        <v>0</v>
      </c>
    </row>
    <row r="794" spans="1:29" x14ac:dyDescent="0.3">
      <c r="A794" s="128" t="str">
        <f t="shared" si="85"/>
        <v/>
      </c>
      <c r="B794" s="14"/>
      <c r="C794" s="14"/>
      <c r="D794" s="14"/>
      <c r="E794" s="14"/>
      <c r="F794" s="166"/>
      <c r="G794" s="173"/>
      <c r="H794" s="14"/>
      <c r="I794" s="14"/>
      <c r="J794" s="14"/>
      <c r="K794" s="166"/>
      <c r="L794" s="175"/>
      <c r="M794" s="171"/>
      <c r="N794" s="92"/>
      <c r="O794" s="92"/>
      <c r="P794" s="92"/>
      <c r="Q794" s="172"/>
      <c r="R794" s="176" t="str">
        <f>IFERROR(IF(COUNTIF(M794:Q794,M794)+COUNTIF(M794:Q794,N794)+COUNTIF(M794:Q794,O794)+COUNTIF(M794:Q794,P794)+COUNTIF(M794:Q794,Q794)-COUNT(M794:Q794)&lt;&gt;0,"學生班級重複",IF(COUNT(M794:Q794)=1,VLOOKUP(M794,'附件一之1-開班數'!$A$7:$B$66,2,0),IF(COUNT(M794:Q794)=2,VLOOKUP(M794,'附件一之1-開班數'!$A$7:$B$66,2,0)&amp;"、"&amp;VLOOKUP(N794,'附件一之1-開班數'!$A$7:$B$66,2,0),IF(COUNT(M794:Q794)=3,VLOOKUP(M794,'附件一之1-開班數'!$A$7:$B$66,2,0)&amp;"、"&amp;VLOOKUP(N794,'附件一之1-開班數'!$A$7:$B$66,2,0)&amp;"、"&amp;VLOOKUP(O794,'附件一之1-開班數'!$A$7:$B$66,2,0),IF(COUNT(M794:Q794)=4,VLOOKUP(M794,'附件一之1-開班數'!$A$7:$B$66,2,0)&amp;"、"&amp;VLOOKUP(N794,'附件一之1-開班數'!$A$7:$B$66,2,0)&amp;"、"&amp;VLOOKUP(O794,'附件一之1-開班數'!$A$7:$B$66,2,0)&amp;"、"&amp;VLOOKUP(P794,'附件一之1-開班數'!$A$7:$B$66,2,0),IF(COUNT(M794:Q794)=5,VLOOKUP(M794,'附件一之1-開班數'!$A$7:$B$66,2,0)&amp;"、"&amp;VLOOKUP(N794,'附件一之1-開班數'!$A$7:$B$66,2,0)&amp;"、"&amp;VLOOKUP(O794,'附件一之1-開班數'!$A$7:$B$66,2,0)&amp;"、"&amp;VLOOKUP(P794,'附件一之1-開班數'!$A$7:$B$66,2,0)&amp;"、"&amp;VLOOKUP(Q794,'附件一之1-開班數'!$A$7:$B$66,2,0),IF(D794="","","學生無班級"))))))),"有班級不存在,或跳格輸入")</f>
        <v/>
      </c>
      <c r="S794" s="10">
        <f t="shared" si="86"/>
        <v>1</v>
      </c>
      <c r="T794" s="10">
        <f t="shared" si="87"/>
        <v>1</v>
      </c>
      <c r="U794" s="10">
        <f t="shared" si="88"/>
        <v>1</v>
      </c>
      <c r="V794" s="10">
        <f t="shared" si="89"/>
        <v>1</v>
      </c>
      <c r="W794" s="10">
        <f t="shared" si="90"/>
        <v>3</v>
      </c>
      <c r="X794" s="10">
        <f t="shared" si="91"/>
        <v>3</v>
      </c>
      <c r="Y794" s="10">
        <f>IF(M794="",0,IF(K794=1,VLOOKUP(M794,'附件一之1-開班數'!$A$7:$V$66,7,FALSE),0))</f>
        <v>0</v>
      </c>
      <c r="Z794" s="10">
        <f>IF(N794="",0,IF(K794=1,VLOOKUP(N794,'附件一之1-開班數'!$A$7:$V$66,7,FALSE),0))</f>
        <v>0</v>
      </c>
      <c r="AA794" s="10">
        <f>IF(O794="",0,IF(K794=1,VLOOKUP(O794,'附件一之1-開班數'!$A$7:$V$66,7,FALSE),0))</f>
        <v>0</v>
      </c>
      <c r="AB794" s="10">
        <f>IF(P794="",0,IF(K794=1,VLOOKUP(P794,'附件一之1-開班數'!$A$7:$V$66,7,FALSE),0))</f>
        <v>0</v>
      </c>
      <c r="AC794" s="10">
        <f>IF(Q794="",0,IF(K794=1,VLOOKUP(Q794,'附件一之1-開班數'!$A$7:$V$66,7,FALSE),0))</f>
        <v>0</v>
      </c>
    </row>
    <row r="795" spans="1:29" x14ac:dyDescent="0.3">
      <c r="A795" s="128" t="str">
        <f t="shared" si="85"/>
        <v/>
      </c>
      <c r="B795" s="14"/>
      <c r="C795" s="14"/>
      <c r="D795" s="14"/>
      <c r="E795" s="14"/>
      <c r="F795" s="166"/>
      <c r="G795" s="173"/>
      <c r="H795" s="14"/>
      <c r="I795" s="14"/>
      <c r="J795" s="14"/>
      <c r="K795" s="166"/>
      <c r="L795" s="175"/>
      <c r="M795" s="171"/>
      <c r="N795" s="92"/>
      <c r="O795" s="92"/>
      <c r="P795" s="92"/>
      <c r="Q795" s="172"/>
      <c r="R795" s="176" t="str">
        <f>IFERROR(IF(COUNTIF(M795:Q795,M795)+COUNTIF(M795:Q795,N795)+COUNTIF(M795:Q795,O795)+COUNTIF(M795:Q795,P795)+COUNTIF(M795:Q795,Q795)-COUNT(M795:Q795)&lt;&gt;0,"學生班級重複",IF(COUNT(M795:Q795)=1,VLOOKUP(M795,'附件一之1-開班數'!$A$7:$B$66,2,0),IF(COUNT(M795:Q795)=2,VLOOKUP(M795,'附件一之1-開班數'!$A$7:$B$66,2,0)&amp;"、"&amp;VLOOKUP(N795,'附件一之1-開班數'!$A$7:$B$66,2,0),IF(COUNT(M795:Q795)=3,VLOOKUP(M795,'附件一之1-開班數'!$A$7:$B$66,2,0)&amp;"、"&amp;VLOOKUP(N795,'附件一之1-開班數'!$A$7:$B$66,2,0)&amp;"、"&amp;VLOOKUP(O795,'附件一之1-開班數'!$A$7:$B$66,2,0),IF(COUNT(M795:Q795)=4,VLOOKUP(M795,'附件一之1-開班數'!$A$7:$B$66,2,0)&amp;"、"&amp;VLOOKUP(N795,'附件一之1-開班數'!$A$7:$B$66,2,0)&amp;"、"&amp;VLOOKUP(O795,'附件一之1-開班數'!$A$7:$B$66,2,0)&amp;"、"&amp;VLOOKUP(P795,'附件一之1-開班數'!$A$7:$B$66,2,0),IF(COUNT(M795:Q795)=5,VLOOKUP(M795,'附件一之1-開班數'!$A$7:$B$66,2,0)&amp;"、"&amp;VLOOKUP(N795,'附件一之1-開班數'!$A$7:$B$66,2,0)&amp;"、"&amp;VLOOKUP(O795,'附件一之1-開班數'!$A$7:$B$66,2,0)&amp;"、"&amp;VLOOKUP(P795,'附件一之1-開班數'!$A$7:$B$66,2,0)&amp;"、"&amp;VLOOKUP(Q795,'附件一之1-開班數'!$A$7:$B$66,2,0),IF(D795="","","學生無班級"))))))),"有班級不存在,或跳格輸入")</f>
        <v/>
      </c>
      <c r="S795" s="10">
        <f t="shared" si="86"/>
        <v>1</v>
      </c>
      <c r="T795" s="10">
        <f t="shared" si="87"/>
        <v>1</v>
      </c>
      <c r="U795" s="10">
        <f t="shared" si="88"/>
        <v>1</v>
      </c>
      <c r="V795" s="10">
        <f t="shared" si="89"/>
        <v>1</v>
      </c>
      <c r="W795" s="10">
        <f t="shared" si="90"/>
        <v>3</v>
      </c>
      <c r="X795" s="10">
        <f t="shared" si="91"/>
        <v>3</v>
      </c>
      <c r="Y795" s="10">
        <f>IF(M795="",0,IF(K795=1,VLOOKUP(M795,'附件一之1-開班數'!$A$7:$V$66,7,FALSE),0))</f>
        <v>0</v>
      </c>
      <c r="Z795" s="10">
        <f>IF(N795="",0,IF(K795=1,VLOOKUP(N795,'附件一之1-開班數'!$A$7:$V$66,7,FALSE),0))</f>
        <v>0</v>
      </c>
      <c r="AA795" s="10">
        <f>IF(O795="",0,IF(K795=1,VLOOKUP(O795,'附件一之1-開班數'!$A$7:$V$66,7,FALSE),0))</f>
        <v>0</v>
      </c>
      <c r="AB795" s="10">
        <f>IF(P795="",0,IF(K795=1,VLOOKUP(P795,'附件一之1-開班數'!$A$7:$V$66,7,FALSE),0))</f>
        <v>0</v>
      </c>
      <c r="AC795" s="10">
        <f>IF(Q795="",0,IF(K795=1,VLOOKUP(Q795,'附件一之1-開班數'!$A$7:$V$66,7,FALSE),0))</f>
        <v>0</v>
      </c>
    </row>
    <row r="796" spans="1:29" x14ac:dyDescent="0.3">
      <c r="A796" s="128" t="str">
        <f t="shared" si="85"/>
        <v/>
      </c>
      <c r="B796" s="14"/>
      <c r="C796" s="14"/>
      <c r="D796" s="14"/>
      <c r="E796" s="14"/>
      <c r="F796" s="166"/>
      <c r="G796" s="173"/>
      <c r="H796" s="14"/>
      <c r="I796" s="14"/>
      <c r="J796" s="14"/>
      <c r="K796" s="166"/>
      <c r="L796" s="175"/>
      <c r="M796" s="171"/>
      <c r="N796" s="92"/>
      <c r="O796" s="92"/>
      <c r="P796" s="92"/>
      <c r="Q796" s="172"/>
      <c r="R796" s="176" t="str">
        <f>IFERROR(IF(COUNTIF(M796:Q796,M796)+COUNTIF(M796:Q796,N796)+COUNTIF(M796:Q796,O796)+COUNTIF(M796:Q796,P796)+COUNTIF(M796:Q796,Q796)-COUNT(M796:Q796)&lt;&gt;0,"學生班級重複",IF(COUNT(M796:Q796)=1,VLOOKUP(M796,'附件一之1-開班數'!$A$7:$B$66,2,0),IF(COUNT(M796:Q796)=2,VLOOKUP(M796,'附件一之1-開班數'!$A$7:$B$66,2,0)&amp;"、"&amp;VLOOKUP(N796,'附件一之1-開班數'!$A$7:$B$66,2,0),IF(COUNT(M796:Q796)=3,VLOOKUP(M796,'附件一之1-開班數'!$A$7:$B$66,2,0)&amp;"、"&amp;VLOOKUP(N796,'附件一之1-開班數'!$A$7:$B$66,2,0)&amp;"、"&amp;VLOOKUP(O796,'附件一之1-開班數'!$A$7:$B$66,2,0),IF(COUNT(M796:Q796)=4,VLOOKUP(M796,'附件一之1-開班數'!$A$7:$B$66,2,0)&amp;"、"&amp;VLOOKUP(N796,'附件一之1-開班數'!$A$7:$B$66,2,0)&amp;"、"&amp;VLOOKUP(O796,'附件一之1-開班數'!$A$7:$B$66,2,0)&amp;"、"&amp;VLOOKUP(P796,'附件一之1-開班數'!$A$7:$B$66,2,0),IF(COUNT(M796:Q796)=5,VLOOKUP(M796,'附件一之1-開班數'!$A$7:$B$66,2,0)&amp;"、"&amp;VLOOKUP(N796,'附件一之1-開班數'!$A$7:$B$66,2,0)&amp;"、"&amp;VLOOKUP(O796,'附件一之1-開班數'!$A$7:$B$66,2,0)&amp;"、"&amp;VLOOKUP(P796,'附件一之1-開班數'!$A$7:$B$66,2,0)&amp;"、"&amp;VLOOKUP(Q796,'附件一之1-開班數'!$A$7:$B$66,2,0),IF(D796="","","學生無班級"))))))),"有班級不存在,或跳格輸入")</f>
        <v/>
      </c>
      <c r="S796" s="10">
        <f t="shared" si="86"/>
        <v>1</v>
      </c>
      <c r="T796" s="10">
        <f t="shared" si="87"/>
        <v>1</v>
      </c>
      <c r="U796" s="10">
        <f t="shared" si="88"/>
        <v>1</v>
      </c>
      <c r="V796" s="10">
        <f t="shared" si="89"/>
        <v>1</v>
      </c>
      <c r="W796" s="10">
        <f t="shared" si="90"/>
        <v>3</v>
      </c>
      <c r="X796" s="10">
        <f t="shared" si="91"/>
        <v>3</v>
      </c>
      <c r="Y796" s="10">
        <f>IF(M796="",0,IF(K796=1,VLOOKUP(M796,'附件一之1-開班數'!$A$7:$V$66,7,FALSE),0))</f>
        <v>0</v>
      </c>
      <c r="Z796" s="10">
        <f>IF(N796="",0,IF(K796=1,VLOOKUP(N796,'附件一之1-開班數'!$A$7:$V$66,7,FALSE),0))</f>
        <v>0</v>
      </c>
      <c r="AA796" s="10">
        <f>IF(O796="",0,IF(K796=1,VLOOKUP(O796,'附件一之1-開班數'!$A$7:$V$66,7,FALSE),0))</f>
        <v>0</v>
      </c>
      <c r="AB796" s="10">
        <f>IF(P796="",0,IF(K796=1,VLOOKUP(P796,'附件一之1-開班數'!$A$7:$V$66,7,FALSE),0))</f>
        <v>0</v>
      </c>
      <c r="AC796" s="10">
        <f>IF(Q796="",0,IF(K796=1,VLOOKUP(Q796,'附件一之1-開班數'!$A$7:$V$66,7,FALSE),0))</f>
        <v>0</v>
      </c>
    </row>
    <row r="797" spans="1:29" x14ac:dyDescent="0.3">
      <c r="A797" s="128" t="str">
        <f t="shared" si="85"/>
        <v/>
      </c>
      <c r="B797" s="14"/>
      <c r="C797" s="14"/>
      <c r="D797" s="14"/>
      <c r="E797" s="14"/>
      <c r="F797" s="166"/>
      <c r="G797" s="173"/>
      <c r="H797" s="14"/>
      <c r="I797" s="14"/>
      <c r="J797" s="14"/>
      <c r="K797" s="166"/>
      <c r="L797" s="175"/>
      <c r="M797" s="171"/>
      <c r="N797" s="92"/>
      <c r="O797" s="92"/>
      <c r="P797" s="92"/>
      <c r="Q797" s="172"/>
      <c r="R797" s="176" t="str">
        <f>IFERROR(IF(COUNTIF(M797:Q797,M797)+COUNTIF(M797:Q797,N797)+COUNTIF(M797:Q797,O797)+COUNTIF(M797:Q797,P797)+COUNTIF(M797:Q797,Q797)-COUNT(M797:Q797)&lt;&gt;0,"學生班級重複",IF(COUNT(M797:Q797)=1,VLOOKUP(M797,'附件一之1-開班數'!$A$7:$B$66,2,0),IF(COUNT(M797:Q797)=2,VLOOKUP(M797,'附件一之1-開班數'!$A$7:$B$66,2,0)&amp;"、"&amp;VLOOKUP(N797,'附件一之1-開班數'!$A$7:$B$66,2,0),IF(COUNT(M797:Q797)=3,VLOOKUP(M797,'附件一之1-開班數'!$A$7:$B$66,2,0)&amp;"、"&amp;VLOOKUP(N797,'附件一之1-開班數'!$A$7:$B$66,2,0)&amp;"、"&amp;VLOOKUP(O797,'附件一之1-開班數'!$A$7:$B$66,2,0),IF(COUNT(M797:Q797)=4,VLOOKUP(M797,'附件一之1-開班數'!$A$7:$B$66,2,0)&amp;"、"&amp;VLOOKUP(N797,'附件一之1-開班數'!$A$7:$B$66,2,0)&amp;"、"&amp;VLOOKUP(O797,'附件一之1-開班數'!$A$7:$B$66,2,0)&amp;"、"&amp;VLOOKUP(P797,'附件一之1-開班數'!$A$7:$B$66,2,0),IF(COUNT(M797:Q797)=5,VLOOKUP(M797,'附件一之1-開班數'!$A$7:$B$66,2,0)&amp;"、"&amp;VLOOKUP(N797,'附件一之1-開班數'!$A$7:$B$66,2,0)&amp;"、"&amp;VLOOKUP(O797,'附件一之1-開班數'!$A$7:$B$66,2,0)&amp;"、"&amp;VLOOKUP(P797,'附件一之1-開班數'!$A$7:$B$66,2,0)&amp;"、"&amp;VLOOKUP(Q797,'附件一之1-開班數'!$A$7:$B$66,2,0),IF(D797="","","學生無班級"))))))),"有班級不存在,或跳格輸入")</f>
        <v/>
      </c>
      <c r="S797" s="10">
        <f t="shared" si="86"/>
        <v>1</v>
      </c>
      <c r="T797" s="10">
        <f t="shared" si="87"/>
        <v>1</v>
      </c>
      <c r="U797" s="10">
        <f t="shared" si="88"/>
        <v>1</v>
      </c>
      <c r="V797" s="10">
        <f t="shared" si="89"/>
        <v>1</v>
      </c>
      <c r="W797" s="10">
        <f t="shared" si="90"/>
        <v>3</v>
      </c>
      <c r="X797" s="10">
        <f t="shared" si="91"/>
        <v>3</v>
      </c>
      <c r="Y797" s="10">
        <f>IF(M797="",0,IF(K797=1,VLOOKUP(M797,'附件一之1-開班數'!$A$7:$V$66,7,FALSE),0))</f>
        <v>0</v>
      </c>
      <c r="Z797" s="10">
        <f>IF(N797="",0,IF(K797=1,VLOOKUP(N797,'附件一之1-開班數'!$A$7:$V$66,7,FALSE),0))</f>
        <v>0</v>
      </c>
      <c r="AA797" s="10">
        <f>IF(O797="",0,IF(K797=1,VLOOKUP(O797,'附件一之1-開班數'!$A$7:$V$66,7,FALSE),0))</f>
        <v>0</v>
      </c>
      <c r="AB797" s="10">
        <f>IF(P797="",0,IF(K797=1,VLOOKUP(P797,'附件一之1-開班數'!$A$7:$V$66,7,FALSE),0))</f>
        <v>0</v>
      </c>
      <c r="AC797" s="10">
        <f>IF(Q797="",0,IF(K797=1,VLOOKUP(Q797,'附件一之1-開班數'!$A$7:$V$66,7,FALSE),0))</f>
        <v>0</v>
      </c>
    </row>
    <row r="798" spans="1:29" x14ac:dyDescent="0.3">
      <c r="A798" s="128" t="str">
        <f t="shared" si="85"/>
        <v/>
      </c>
      <c r="B798" s="14"/>
      <c r="C798" s="14"/>
      <c r="D798" s="14"/>
      <c r="E798" s="14"/>
      <c r="F798" s="166"/>
      <c r="G798" s="173"/>
      <c r="H798" s="14"/>
      <c r="I798" s="14"/>
      <c r="J798" s="14"/>
      <c r="K798" s="166"/>
      <c r="L798" s="175"/>
      <c r="M798" s="171"/>
      <c r="N798" s="92"/>
      <c r="O798" s="92"/>
      <c r="P798" s="92"/>
      <c r="Q798" s="172"/>
      <c r="R798" s="176" t="str">
        <f>IFERROR(IF(COUNTIF(M798:Q798,M798)+COUNTIF(M798:Q798,N798)+COUNTIF(M798:Q798,O798)+COUNTIF(M798:Q798,P798)+COUNTIF(M798:Q798,Q798)-COUNT(M798:Q798)&lt;&gt;0,"學生班級重複",IF(COUNT(M798:Q798)=1,VLOOKUP(M798,'附件一之1-開班數'!$A$7:$B$66,2,0),IF(COUNT(M798:Q798)=2,VLOOKUP(M798,'附件一之1-開班數'!$A$7:$B$66,2,0)&amp;"、"&amp;VLOOKUP(N798,'附件一之1-開班數'!$A$7:$B$66,2,0),IF(COUNT(M798:Q798)=3,VLOOKUP(M798,'附件一之1-開班數'!$A$7:$B$66,2,0)&amp;"、"&amp;VLOOKUP(N798,'附件一之1-開班數'!$A$7:$B$66,2,0)&amp;"、"&amp;VLOOKUP(O798,'附件一之1-開班數'!$A$7:$B$66,2,0),IF(COUNT(M798:Q798)=4,VLOOKUP(M798,'附件一之1-開班數'!$A$7:$B$66,2,0)&amp;"、"&amp;VLOOKUP(N798,'附件一之1-開班數'!$A$7:$B$66,2,0)&amp;"、"&amp;VLOOKUP(O798,'附件一之1-開班數'!$A$7:$B$66,2,0)&amp;"、"&amp;VLOOKUP(P798,'附件一之1-開班數'!$A$7:$B$66,2,0),IF(COUNT(M798:Q798)=5,VLOOKUP(M798,'附件一之1-開班數'!$A$7:$B$66,2,0)&amp;"、"&amp;VLOOKUP(N798,'附件一之1-開班數'!$A$7:$B$66,2,0)&amp;"、"&amp;VLOOKUP(O798,'附件一之1-開班數'!$A$7:$B$66,2,0)&amp;"、"&amp;VLOOKUP(P798,'附件一之1-開班數'!$A$7:$B$66,2,0)&amp;"、"&amp;VLOOKUP(Q798,'附件一之1-開班數'!$A$7:$B$66,2,0),IF(D798="","","學生無班級"))))))),"有班級不存在,或跳格輸入")</f>
        <v/>
      </c>
      <c r="S798" s="10">
        <f t="shared" si="86"/>
        <v>1</v>
      </c>
      <c r="T798" s="10">
        <f t="shared" si="87"/>
        <v>1</v>
      </c>
      <c r="U798" s="10">
        <f t="shared" si="88"/>
        <v>1</v>
      </c>
      <c r="V798" s="10">
        <f t="shared" si="89"/>
        <v>1</v>
      </c>
      <c r="W798" s="10">
        <f t="shared" si="90"/>
        <v>3</v>
      </c>
      <c r="X798" s="10">
        <f t="shared" si="91"/>
        <v>3</v>
      </c>
      <c r="Y798" s="10">
        <f>IF(M798="",0,IF(K798=1,VLOOKUP(M798,'附件一之1-開班數'!$A$7:$V$66,7,FALSE),0))</f>
        <v>0</v>
      </c>
      <c r="Z798" s="10">
        <f>IF(N798="",0,IF(K798=1,VLOOKUP(N798,'附件一之1-開班數'!$A$7:$V$66,7,FALSE),0))</f>
        <v>0</v>
      </c>
      <c r="AA798" s="10">
        <f>IF(O798="",0,IF(K798=1,VLOOKUP(O798,'附件一之1-開班數'!$A$7:$V$66,7,FALSE),0))</f>
        <v>0</v>
      </c>
      <c r="AB798" s="10">
        <f>IF(P798="",0,IF(K798=1,VLOOKUP(P798,'附件一之1-開班數'!$A$7:$V$66,7,FALSE),0))</f>
        <v>0</v>
      </c>
      <c r="AC798" s="10">
        <f>IF(Q798="",0,IF(K798=1,VLOOKUP(Q798,'附件一之1-開班數'!$A$7:$V$66,7,FALSE),0))</f>
        <v>0</v>
      </c>
    </row>
    <row r="799" spans="1:29" x14ac:dyDescent="0.3">
      <c r="A799" s="128" t="str">
        <f t="shared" si="85"/>
        <v/>
      </c>
      <c r="B799" s="14"/>
      <c r="C799" s="14"/>
      <c r="D799" s="14"/>
      <c r="E799" s="14"/>
      <c r="F799" s="166"/>
      <c r="G799" s="173"/>
      <c r="H799" s="14"/>
      <c r="I799" s="14"/>
      <c r="J799" s="14"/>
      <c r="K799" s="166"/>
      <c r="L799" s="175"/>
      <c r="M799" s="171"/>
      <c r="N799" s="92"/>
      <c r="O799" s="92"/>
      <c r="P799" s="92"/>
      <c r="Q799" s="172"/>
      <c r="R799" s="176" t="str">
        <f>IFERROR(IF(COUNTIF(M799:Q799,M799)+COUNTIF(M799:Q799,N799)+COUNTIF(M799:Q799,O799)+COUNTIF(M799:Q799,P799)+COUNTIF(M799:Q799,Q799)-COUNT(M799:Q799)&lt;&gt;0,"學生班級重複",IF(COUNT(M799:Q799)=1,VLOOKUP(M799,'附件一之1-開班數'!$A$7:$B$66,2,0),IF(COUNT(M799:Q799)=2,VLOOKUP(M799,'附件一之1-開班數'!$A$7:$B$66,2,0)&amp;"、"&amp;VLOOKUP(N799,'附件一之1-開班數'!$A$7:$B$66,2,0),IF(COUNT(M799:Q799)=3,VLOOKUP(M799,'附件一之1-開班數'!$A$7:$B$66,2,0)&amp;"、"&amp;VLOOKUP(N799,'附件一之1-開班數'!$A$7:$B$66,2,0)&amp;"、"&amp;VLOOKUP(O799,'附件一之1-開班數'!$A$7:$B$66,2,0),IF(COUNT(M799:Q799)=4,VLOOKUP(M799,'附件一之1-開班數'!$A$7:$B$66,2,0)&amp;"、"&amp;VLOOKUP(N799,'附件一之1-開班數'!$A$7:$B$66,2,0)&amp;"、"&amp;VLOOKUP(O799,'附件一之1-開班數'!$A$7:$B$66,2,0)&amp;"、"&amp;VLOOKUP(P799,'附件一之1-開班數'!$A$7:$B$66,2,0),IF(COUNT(M799:Q799)=5,VLOOKUP(M799,'附件一之1-開班數'!$A$7:$B$66,2,0)&amp;"、"&amp;VLOOKUP(N799,'附件一之1-開班數'!$A$7:$B$66,2,0)&amp;"、"&amp;VLOOKUP(O799,'附件一之1-開班數'!$A$7:$B$66,2,0)&amp;"、"&amp;VLOOKUP(P799,'附件一之1-開班數'!$A$7:$B$66,2,0)&amp;"、"&amp;VLOOKUP(Q799,'附件一之1-開班數'!$A$7:$B$66,2,0),IF(D799="","","學生無班級"))))))),"有班級不存在,或跳格輸入")</f>
        <v/>
      </c>
      <c r="S799" s="10">
        <f t="shared" si="86"/>
        <v>1</v>
      </c>
      <c r="T799" s="10">
        <f t="shared" si="87"/>
        <v>1</v>
      </c>
      <c r="U799" s="10">
        <f t="shared" si="88"/>
        <v>1</v>
      </c>
      <c r="V799" s="10">
        <f t="shared" si="89"/>
        <v>1</v>
      </c>
      <c r="W799" s="10">
        <f t="shared" si="90"/>
        <v>3</v>
      </c>
      <c r="X799" s="10">
        <f t="shared" si="91"/>
        <v>3</v>
      </c>
      <c r="Y799" s="10">
        <f>IF(M799="",0,IF(K799=1,VLOOKUP(M799,'附件一之1-開班數'!$A$7:$V$66,7,FALSE),0))</f>
        <v>0</v>
      </c>
      <c r="Z799" s="10">
        <f>IF(N799="",0,IF(K799=1,VLOOKUP(N799,'附件一之1-開班數'!$A$7:$V$66,7,FALSE),0))</f>
        <v>0</v>
      </c>
      <c r="AA799" s="10">
        <f>IF(O799="",0,IF(K799=1,VLOOKUP(O799,'附件一之1-開班數'!$A$7:$V$66,7,FALSE),0))</f>
        <v>0</v>
      </c>
      <c r="AB799" s="10">
        <f>IF(P799="",0,IF(K799=1,VLOOKUP(P799,'附件一之1-開班數'!$A$7:$V$66,7,FALSE),0))</f>
        <v>0</v>
      </c>
      <c r="AC799" s="10">
        <f>IF(Q799="",0,IF(K799=1,VLOOKUP(Q799,'附件一之1-開班數'!$A$7:$V$66,7,FALSE),0))</f>
        <v>0</v>
      </c>
    </row>
    <row r="800" spans="1:29" x14ac:dyDescent="0.3">
      <c r="A800" s="128" t="str">
        <f t="shared" si="85"/>
        <v/>
      </c>
      <c r="B800" s="14"/>
      <c r="C800" s="14"/>
      <c r="D800" s="14"/>
      <c r="E800" s="14"/>
      <c r="F800" s="166"/>
      <c r="G800" s="173"/>
      <c r="H800" s="14"/>
      <c r="I800" s="14"/>
      <c r="J800" s="14"/>
      <c r="K800" s="166"/>
      <c r="L800" s="175"/>
      <c r="M800" s="171"/>
      <c r="N800" s="92"/>
      <c r="O800" s="92"/>
      <c r="P800" s="92"/>
      <c r="Q800" s="172"/>
      <c r="R800" s="176" t="str">
        <f>IFERROR(IF(COUNTIF(M800:Q800,M800)+COUNTIF(M800:Q800,N800)+COUNTIF(M800:Q800,O800)+COUNTIF(M800:Q800,P800)+COUNTIF(M800:Q800,Q800)-COUNT(M800:Q800)&lt;&gt;0,"學生班級重複",IF(COUNT(M800:Q800)=1,VLOOKUP(M800,'附件一之1-開班數'!$A$7:$B$66,2,0),IF(COUNT(M800:Q800)=2,VLOOKUP(M800,'附件一之1-開班數'!$A$7:$B$66,2,0)&amp;"、"&amp;VLOOKUP(N800,'附件一之1-開班數'!$A$7:$B$66,2,0),IF(COUNT(M800:Q800)=3,VLOOKUP(M800,'附件一之1-開班數'!$A$7:$B$66,2,0)&amp;"、"&amp;VLOOKUP(N800,'附件一之1-開班數'!$A$7:$B$66,2,0)&amp;"、"&amp;VLOOKUP(O800,'附件一之1-開班數'!$A$7:$B$66,2,0),IF(COUNT(M800:Q800)=4,VLOOKUP(M800,'附件一之1-開班數'!$A$7:$B$66,2,0)&amp;"、"&amp;VLOOKUP(N800,'附件一之1-開班數'!$A$7:$B$66,2,0)&amp;"、"&amp;VLOOKUP(O800,'附件一之1-開班數'!$A$7:$B$66,2,0)&amp;"、"&amp;VLOOKUP(P800,'附件一之1-開班數'!$A$7:$B$66,2,0),IF(COUNT(M800:Q800)=5,VLOOKUP(M800,'附件一之1-開班數'!$A$7:$B$66,2,0)&amp;"、"&amp;VLOOKUP(N800,'附件一之1-開班數'!$A$7:$B$66,2,0)&amp;"、"&amp;VLOOKUP(O800,'附件一之1-開班數'!$A$7:$B$66,2,0)&amp;"、"&amp;VLOOKUP(P800,'附件一之1-開班數'!$A$7:$B$66,2,0)&amp;"、"&amp;VLOOKUP(Q800,'附件一之1-開班數'!$A$7:$B$66,2,0),IF(D800="","","學生無班級"))))))),"有班級不存在,或跳格輸入")</f>
        <v/>
      </c>
      <c r="S800" s="10">
        <f t="shared" si="86"/>
        <v>1</v>
      </c>
      <c r="T800" s="10">
        <f t="shared" si="87"/>
        <v>1</v>
      </c>
      <c r="U800" s="10">
        <f t="shared" si="88"/>
        <v>1</v>
      </c>
      <c r="V800" s="10">
        <f t="shared" si="89"/>
        <v>1</v>
      </c>
      <c r="W800" s="10">
        <f t="shared" si="90"/>
        <v>3</v>
      </c>
      <c r="X800" s="10">
        <f t="shared" si="91"/>
        <v>3</v>
      </c>
      <c r="Y800" s="10">
        <f>IF(M800="",0,IF(K800=1,VLOOKUP(M800,'附件一之1-開班數'!$A$7:$V$66,7,FALSE),0))</f>
        <v>0</v>
      </c>
      <c r="Z800" s="10">
        <f>IF(N800="",0,IF(K800=1,VLOOKUP(N800,'附件一之1-開班數'!$A$7:$V$66,7,FALSE),0))</f>
        <v>0</v>
      </c>
      <c r="AA800" s="10">
        <f>IF(O800="",0,IF(K800=1,VLOOKUP(O800,'附件一之1-開班數'!$A$7:$V$66,7,FALSE),0))</f>
        <v>0</v>
      </c>
      <c r="AB800" s="10">
        <f>IF(P800="",0,IF(K800=1,VLOOKUP(P800,'附件一之1-開班數'!$A$7:$V$66,7,FALSE),0))</f>
        <v>0</v>
      </c>
      <c r="AC800" s="10">
        <f>IF(Q800="",0,IF(K800=1,VLOOKUP(Q800,'附件一之1-開班數'!$A$7:$V$66,7,FALSE),0))</f>
        <v>0</v>
      </c>
    </row>
    <row r="801" spans="1:29" x14ac:dyDescent="0.3">
      <c r="A801" s="128" t="str">
        <f t="shared" si="85"/>
        <v/>
      </c>
      <c r="B801" s="14"/>
      <c r="C801" s="14"/>
      <c r="D801" s="14"/>
      <c r="E801" s="14"/>
      <c r="F801" s="166"/>
      <c r="G801" s="173"/>
      <c r="H801" s="14"/>
      <c r="I801" s="14"/>
      <c r="J801" s="14"/>
      <c r="K801" s="166"/>
      <c r="L801" s="175"/>
      <c r="M801" s="171"/>
      <c r="N801" s="92"/>
      <c r="O801" s="92"/>
      <c r="P801" s="92"/>
      <c r="Q801" s="172"/>
      <c r="R801" s="176" t="str">
        <f>IFERROR(IF(COUNTIF(M801:Q801,M801)+COUNTIF(M801:Q801,N801)+COUNTIF(M801:Q801,O801)+COUNTIF(M801:Q801,P801)+COUNTIF(M801:Q801,Q801)-COUNT(M801:Q801)&lt;&gt;0,"學生班級重複",IF(COUNT(M801:Q801)=1,VLOOKUP(M801,'附件一之1-開班數'!$A$7:$B$66,2,0),IF(COUNT(M801:Q801)=2,VLOOKUP(M801,'附件一之1-開班數'!$A$7:$B$66,2,0)&amp;"、"&amp;VLOOKUP(N801,'附件一之1-開班數'!$A$7:$B$66,2,0),IF(COUNT(M801:Q801)=3,VLOOKUP(M801,'附件一之1-開班數'!$A$7:$B$66,2,0)&amp;"、"&amp;VLOOKUP(N801,'附件一之1-開班數'!$A$7:$B$66,2,0)&amp;"、"&amp;VLOOKUP(O801,'附件一之1-開班數'!$A$7:$B$66,2,0),IF(COUNT(M801:Q801)=4,VLOOKUP(M801,'附件一之1-開班數'!$A$7:$B$66,2,0)&amp;"、"&amp;VLOOKUP(N801,'附件一之1-開班數'!$A$7:$B$66,2,0)&amp;"、"&amp;VLOOKUP(O801,'附件一之1-開班數'!$A$7:$B$66,2,0)&amp;"、"&amp;VLOOKUP(P801,'附件一之1-開班數'!$A$7:$B$66,2,0),IF(COUNT(M801:Q801)=5,VLOOKUP(M801,'附件一之1-開班數'!$A$7:$B$66,2,0)&amp;"、"&amp;VLOOKUP(N801,'附件一之1-開班數'!$A$7:$B$66,2,0)&amp;"、"&amp;VLOOKUP(O801,'附件一之1-開班數'!$A$7:$B$66,2,0)&amp;"、"&amp;VLOOKUP(P801,'附件一之1-開班數'!$A$7:$B$66,2,0)&amp;"、"&amp;VLOOKUP(Q801,'附件一之1-開班數'!$A$7:$B$66,2,0),IF(D801="","","學生無班級"))))))),"有班級不存在,或跳格輸入")</f>
        <v/>
      </c>
      <c r="S801" s="10">
        <f t="shared" si="86"/>
        <v>1</v>
      </c>
      <c r="T801" s="10">
        <f t="shared" si="87"/>
        <v>1</v>
      </c>
      <c r="U801" s="10">
        <f t="shared" si="88"/>
        <v>1</v>
      </c>
      <c r="V801" s="10">
        <f t="shared" si="89"/>
        <v>1</v>
      </c>
      <c r="W801" s="10">
        <f t="shared" si="90"/>
        <v>3</v>
      </c>
      <c r="X801" s="10">
        <f t="shared" si="91"/>
        <v>3</v>
      </c>
      <c r="Y801" s="10">
        <f>IF(M801="",0,IF(K801=1,VLOOKUP(M801,'附件一之1-開班數'!$A$7:$V$66,7,FALSE),0))</f>
        <v>0</v>
      </c>
      <c r="Z801" s="10">
        <f>IF(N801="",0,IF(K801=1,VLOOKUP(N801,'附件一之1-開班數'!$A$7:$V$66,7,FALSE),0))</f>
        <v>0</v>
      </c>
      <c r="AA801" s="10">
        <f>IF(O801="",0,IF(K801=1,VLOOKUP(O801,'附件一之1-開班數'!$A$7:$V$66,7,FALSE),0))</f>
        <v>0</v>
      </c>
      <c r="AB801" s="10">
        <f>IF(P801="",0,IF(K801=1,VLOOKUP(P801,'附件一之1-開班數'!$A$7:$V$66,7,FALSE),0))</f>
        <v>0</v>
      </c>
      <c r="AC801" s="10">
        <f>IF(Q801="",0,IF(K801=1,VLOOKUP(Q801,'附件一之1-開班數'!$A$7:$V$66,7,FALSE),0))</f>
        <v>0</v>
      </c>
    </row>
    <row r="802" spans="1:29" x14ac:dyDescent="0.3">
      <c r="A802" s="128" t="str">
        <f t="shared" si="85"/>
        <v/>
      </c>
      <c r="B802" s="14"/>
      <c r="C802" s="14"/>
      <c r="D802" s="14"/>
      <c r="E802" s="14"/>
      <c r="F802" s="166"/>
      <c r="G802" s="173"/>
      <c r="H802" s="14"/>
      <c r="I802" s="14"/>
      <c r="J802" s="14"/>
      <c r="K802" s="166"/>
      <c r="L802" s="175"/>
      <c r="M802" s="171"/>
      <c r="N802" s="92"/>
      <c r="O802" s="92"/>
      <c r="P802" s="92"/>
      <c r="Q802" s="172"/>
      <c r="R802" s="176" t="str">
        <f>IFERROR(IF(COUNTIF(M802:Q802,M802)+COUNTIF(M802:Q802,N802)+COUNTIF(M802:Q802,O802)+COUNTIF(M802:Q802,P802)+COUNTIF(M802:Q802,Q802)-COUNT(M802:Q802)&lt;&gt;0,"學生班級重複",IF(COUNT(M802:Q802)=1,VLOOKUP(M802,'附件一之1-開班數'!$A$7:$B$66,2,0),IF(COUNT(M802:Q802)=2,VLOOKUP(M802,'附件一之1-開班數'!$A$7:$B$66,2,0)&amp;"、"&amp;VLOOKUP(N802,'附件一之1-開班數'!$A$7:$B$66,2,0),IF(COUNT(M802:Q802)=3,VLOOKUP(M802,'附件一之1-開班數'!$A$7:$B$66,2,0)&amp;"、"&amp;VLOOKUP(N802,'附件一之1-開班數'!$A$7:$B$66,2,0)&amp;"、"&amp;VLOOKUP(O802,'附件一之1-開班數'!$A$7:$B$66,2,0),IF(COUNT(M802:Q802)=4,VLOOKUP(M802,'附件一之1-開班數'!$A$7:$B$66,2,0)&amp;"、"&amp;VLOOKUP(N802,'附件一之1-開班數'!$A$7:$B$66,2,0)&amp;"、"&amp;VLOOKUP(O802,'附件一之1-開班數'!$A$7:$B$66,2,0)&amp;"、"&amp;VLOOKUP(P802,'附件一之1-開班數'!$A$7:$B$66,2,0),IF(COUNT(M802:Q802)=5,VLOOKUP(M802,'附件一之1-開班數'!$A$7:$B$66,2,0)&amp;"、"&amp;VLOOKUP(N802,'附件一之1-開班數'!$A$7:$B$66,2,0)&amp;"、"&amp;VLOOKUP(O802,'附件一之1-開班數'!$A$7:$B$66,2,0)&amp;"、"&amp;VLOOKUP(P802,'附件一之1-開班數'!$A$7:$B$66,2,0)&amp;"、"&amp;VLOOKUP(Q802,'附件一之1-開班數'!$A$7:$B$66,2,0),IF(D802="","","學生無班級"))))))),"有班級不存在,或跳格輸入")</f>
        <v/>
      </c>
      <c r="S802" s="10">
        <f t="shared" si="86"/>
        <v>1</v>
      </c>
      <c r="T802" s="10">
        <f t="shared" si="87"/>
        <v>1</v>
      </c>
      <c r="U802" s="10">
        <f t="shared" si="88"/>
        <v>1</v>
      </c>
      <c r="V802" s="10">
        <f t="shared" si="89"/>
        <v>1</v>
      </c>
      <c r="W802" s="10">
        <f t="shared" si="90"/>
        <v>3</v>
      </c>
      <c r="X802" s="10">
        <f t="shared" si="91"/>
        <v>3</v>
      </c>
      <c r="Y802" s="10">
        <f>IF(M802="",0,IF(K802=1,VLOOKUP(M802,'附件一之1-開班數'!$A$7:$V$66,7,FALSE),0))</f>
        <v>0</v>
      </c>
      <c r="Z802" s="10">
        <f>IF(N802="",0,IF(K802=1,VLOOKUP(N802,'附件一之1-開班數'!$A$7:$V$66,7,FALSE),0))</f>
        <v>0</v>
      </c>
      <c r="AA802" s="10">
        <f>IF(O802="",0,IF(K802=1,VLOOKUP(O802,'附件一之1-開班數'!$A$7:$V$66,7,FALSE),0))</f>
        <v>0</v>
      </c>
      <c r="AB802" s="10">
        <f>IF(P802="",0,IF(K802=1,VLOOKUP(P802,'附件一之1-開班數'!$A$7:$V$66,7,FALSE),0))</f>
        <v>0</v>
      </c>
      <c r="AC802" s="10">
        <f>IF(Q802="",0,IF(K802=1,VLOOKUP(Q802,'附件一之1-開班數'!$A$7:$V$66,7,FALSE),0))</f>
        <v>0</v>
      </c>
    </row>
    <row r="803" spans="1:29" x14ac:dyDescent="0.3">
      <c r="A803" s="128" t="str">
        <f t="shared" si="85"/>
        <v/>
      </c>
      <c r="B803" s="14"/>
      <c r="C803" s="14"/>
      <c r="D803" s="14"/>
      <c r="E803" s="14"/>
      <c r="F803" s="166"/>
      <c r="G803" s="173"/>
      <c r="H803" s="14"/>
      <c r="I803" s="14"/>
      <c r="J803" s="14"/>
      <c r="K803" s="166"/>
      <c r="L803" s="175"/>
      <c r="M803" s="171"/>
      <c r="N803" s="92"/>
      <c r="O803" s="92"/>
      <c r="P803" s="92"/>
      <c r="Q803" s="172"/>
      <c r="R803" s="176" t="str">
        <f>IFERROR(IF(COUNTIF(M803:Q803,M803)+COUNTIF(M803:Q803,N803)+COUNTIF(M803:Q803,O803)+COUNTIF(M803:Q803,P803)+COUNTIF(M803:Q803,Q803)-COUNT(M803:Q803)&lt;&gt;0,"學生班級重複",IF(COUNT(M803:Q803)=1,VLOOKUP(M803,'附件一之1-開班數'!$A$7:$B$66,2,0),IF(COUNT(M803:Q803)=2,VLOOKUP(M803,'附件一之1-開班數'!$A$7:$B$66,2,0)&amp;"、"&amp;VLOOKUP(N803,'附件一之1-開班數'!$A$7:$B$66,2,0),IF(COUNT(M803:Q803)=3,VLOOKUP(M803,'附件一之1-開班數'!$A$7:$B$66,2,0)&amp;"、"&amp;VLOOKUP(N803,'附件一之1-開班數'!$A$7:$B$66,2,0)&amp;"、"&amp;VLOOKUP(O803,'附件一之1-開班數'!$A$7:$B$66,2,0),IF(COUNT(M803:Q803)=4,VLOOKUP(M803,'附件一之1-開班數'!$A$7:$B$66,2,0)&amp;"、"&amp;VLOOKUP(N803,'附件一之1-開班數'!$A$7:$B$66,2,0)&amp;"、"&amp;VLOOKUP(O803,'附件一之1-開班數'!$A$7:$B$66,2,0)&amp;"、"&amp;VLOOKUP(P803,'附件一之1-開班數'!$A$7:$B$66,2,0),IF(COUNT(M803:Q803)=5,VLOOKUP(M803,'附件一之1-開班數'!$A$7:$B$66,2,0)&amp;"、"&amp;VLOOKUP(N803,'附件一之1-開班數'!$A$7:$B$66,2,0)&amp;"、"&amp;VLOOKUP(O803,'附件一之1-開班數'!$A$7:$B$66,2,0)&amp;"、"&amp;VLOOKUP(P803,'附件一之1-開班數'!$A$7:$B$66,2,0)&amp;"、"&amp;VLOOKUP(Q803,'附件一之1-開班數'!$A$7:$B$66,2,0),IF(D803="","","學生無班級"))))))),"有班級不存在,或跳格輸入")</f>
        <v/>
      </c>
      <c r="S803" s="10">
        <f t="shared" si="86"/>
        <v>1</v>
      </c>
      <c r="T803" s="10">
        <f t="shared" si="87"/>
        <v>1</v>
      </c>
      <c r="U803" s="10">
        <f t="shared" si="88"/>
        <v>1</v>
      </c>
      <c r="V803" s="10">
        <f t="shared" si="89"/>
        <v>1</v>
      </c>
      <c r="W803" s="10">
        <f t="shared" si="90"/>
        <v>3</v>
      </c>
      <c r="X803" s="10">
        <f t="shared" si="91"/>
        <v>3</v>
      </c>
      <c r="Y803" s="10">
        <f>IF(M803="",0,IF(K803=1,VLOOKUP(M803,'附件一之1-開班數'!$A$7:$V$66,7,FALSE),0))</f>
        <v>0</v>
      </c>
      <c r="Z803" s="10">
        <f>IF(N803="",0,IF(K803=1,VLOOKUP(N803,'附件一之1-開班數'!$A$7:$V$66,7,FALSE),0))</f>
        <v>0</v>
      </c>
      <c r="AA803" s="10">
        <f>IF(O803="",0,IF(K803=1,VLOOKUP(O803,'附件一之1-開班數'!$A$7:$V$66,7,FALSE),0))</f>
        <v>0</v>
      </c>
      <c r="AB803" s="10">
        <f>IF(P803="",0,IF(K803=1,VLOOKUP(P803,'附件一之1-開班數'!$A$7:$V$66,7,FALSE),0))</f>
        <v>0</v>
      </c>
      <c r="AC803" s="10">
        <f>IF(Q803="",0,IF(K803=1,VLOOKUP(Q803,'附件一之1-開班數'!$A$7:$V$66,7,FALSE),0))</f>
        <v>0</v>
      </c>
    </row>
    <row r="804" spans="1:29" x14ac:dyDescent="0.3">
      <c r="A804" s="128" t="str">
        <f t="shared" si="85"/>
        <v/>
      </c>
      <c r="B804" s="14"/>
      <c r="C804" s="14"/>
      <c r="D804" s="14"/>
      <c r="E804" s="14"/>
      <c r="F804" s="166"/>
      <c r="G804" s="173"/>
      <c r="H804" s="14"/>
      <c r="I804" s="14"/>
      <c r="J804" s="14"/>
      <c r="K804" s="166"/>
      <c r="L804" s="175"/>
      <c r="M804" s="171"/>
      <c r="N804" s="92"/>
      <c r="O804" s="92"/>
      <c r="P804" s="92"/>
      <c r="Q804" s="172"/>
      <c r="R804" s="176" t="str">
        <f>IFERROR(IF(COUNTIF(M804:Q804,M804)+COUNTIF(M804:Q804,N804)+COUNTIF(M804:Q804,O804)+COUNTIF(M804:Q804,P804)+COUNTIF(M804:Q804,Q804)-COUNT(M804:Q804)&lt;&gt;0,"學生班級重複",IF(COUNT(M804:Q804)=1,VLOOKUP(M804,'附件一之1-開班數'!$A$7:$B$66,2,0),IF(COUNT(M804:Q804)=2,VLOOKUP(M804,'附件一之1-開班數'!$A$7:$B$66,2,0)&amp;"、"&amp;VLOOKUP(N804,'附件一之1-開班數'!$A$7:$B$66,2,0),IF(COUNT(M804:Q804)=3,VLOOKUP(M804,'附件一之1-開班數'!$A$7:$B$66,2,0)&amp;"、"&amp;VLOOKUP(N804,'附件一之1-開班數'!$A$7:$B$66,2,0)&amp;"、"&amp;VLOOKUP(O804,'附件一之1-開班數'!$A$7:$B$66,2,0),IF(COUNT(M804:Q804)=4,VLOOKUP(M804,'附件一之1-開班數'!$A$7:$B$66,2,0)&amp;"、"&amp;VLOOKUP(N804,'附件一之1-開班數'!$A$7:$B$66,2,0)&amp;"、"&amp;VLOOKUP(O804,'附件一之1-開班數'!$A$7:$B$66,2,0)&amp;"、"&amp;VLOOKUP(P804,'附件一之1-開班數'!$A$7:$B$66,2,0),IF(COUNT(M804:Q804)=5,VLOOKUP(M804,'附件一之1-開班數'!$A$7:$B$66,2,0)&amp;"、"&amp;VLOOKUP(N804,'附件一之1-開班數'!$A$7:$B$66,2,0)&amp;"、"&amp;VLOOKUP(O804,'附件一之1-開班數'!$A$7:$B$66,2,0)&amp;"、"&amp;VLOOKUP(P804,'附件一之1-開班數'!$A$7:$B$66,2,0)&amp;"、"&amp;VLOOKUP(Q804,'附件一之1-開班數'!$A$7:$B$66,2,0),IF(D804="","","學生無班級"))))))),"有班級不存在,或跳格輸入")</f>
        <v/>
      </c>
      <c r="S804" s="10">
        <f t="shared" si="86"/>
        <v>1</v>
      </c>
      <c r="T804" s="10">
        <f t="shared" si="87"/>
        <v>1</v>
      </c>
      <c r="U804" s="10">
        <f t="shared" si="88"/>
        <v>1</v>
      </c>
      <c r="V804" s="10">
        <f t="shared" si="89"/>
        <v>1</v>
      </c>
      <c r="W804" s="10">
        <f t="shared" si="90"/>
        <v>3</v>
      </c>
      <c r="X804" s="10">
        <f t="shared" si="91"/>
        <v>3</v>
      </c>
      <c r="Y804" s="10">
        <f>IF(M804="",0,IF(K804=1,VLOOKUP(M804,'附件一之1-開班數'!$A$7:$V$66,7,FALSE),0))</f>
        <v>0</v>
      </c>
      <c r="Z804" s="10">
        <f>IF(N804="",0,IF(K804=1,VLOOKUP(N804,'附件一之1-開班數'!$A$7:$V$66,7,FALSE),0))</f>
        <v>0</v>
      </c>
      <c r="AA804" s="10">
        <f>IF(O804="",0,IF(K804=1,VLOOKUP(O804,'附件一之1-開班數'!$A$7:$V$66,7,FALSE),0))</f>
        <v>0</v>
      </c>
      <c r="AB804" s="10">
        <f>IF(P804="",0,IF(K804=1,VLOOKUP(P804,'附件一之1-開班數'!$A$7:$V$66,7,FALSE),0))</f>
        <v>0</v>
      </c>
      <c r="AC804" s="10">
        <f>IF(Q804="",0,IF(K804=1,VLOOKUP(Q804,'附件一之1-開班數'!$A$7:$V$66,7,FALSE),0))</f>
        <v>0</v>
      </c>
    </row>
    <row r="805" spans="1:29" x14ac:dyDescent="0.3">
      <c r="A805" s="128" t="str">
        <f t="shared" si="85"/>
        <v/>
      </c>
      <c r="B805" s="14"/>
      <c r="C805" s="14"/>
      <c r="D805" s="14"/>
      <c r="E805" s="14"/>
      <c r="F805" s="166"/>
      <c r="G805" s="173"/>
      <c r="H805" s="14"/>
      <c r="I805" s="14"/>
      <c r="J805" s="14"/>
      <c r="K805" s="166"/>
      <c r="L805" s="175"/>
      <c r="M805" s="171"/>
      <c r="N805" s="92"/>
      <c r="O805" s="92"/>
      <c r="P805" s="92"/>
      <c r="Q805" s="172"/>
      <c r="R805" s="176" t="str">
        <f>IFERROR(IF(COUNTIF(M805:Q805,M805)+COUNTIF(M805:Q805,N805)+COUNTIF(M805:Q805,O805)+COUNTIF(M805:Q805,P805)+COUNTIF(M805:Q805,Q805)-COUNT(M805:Q805)&lt;&gt;0,"學生班級重複",IF(COUNT(M805:Q805)=1,VLOOKUP(M805,'附件一之1-開班數'!$A$7:$B$66,2,0),IF(COUNT(M805:Q805)=2,VLOOKUP(M805,'附件一之1-開班數'!$A$7:$B$66,2,0)&amp;"、"&amp;VLOOKUP(N805,'附件一之1-開班數'!$A$7:$B$66,2,0),IF(COUNT(M805:Q805)=3,VLOOKUP(M805,'附件一之1-開班數'!$A$7:$B$66,2,0)&amp;"、"&amp;VLOOKUP(N805,'附件一之1-開班數'!$A$7:$B$66,2,0)&amp;"、"&amp;VLOOKUP(O805,'附件一之1-開班數'!$A$7:$B$66,2,0),IF(COUNT(M805:Q805)=4,VLOOKUP(M805,'附件一之1-開班數'!$A$7:$B$66,2,0)&amp;"、"&amp;VLOOKUP(N805,'附件一之1-開班數'!$A$7:$B$66,2,0)&amp;"、"&amp;VLOOKUP(O805,'附件一之1-開班數'!$A$7:$B$66,2,0)&amp;"、"&amp;VLOOKUP(P805,'附件一之1-開班數'!$A$7:$B$66,2,0),IF(COUNT(M805:Q805)=5,VLOOKUP(M805,'附件一之1-開班數'!$A$7:$B$66,2,0)&amp;"、"&amp;VLOOKUP(N805,'附件一之1-開班數'!$A$7:$B$66,2,0)&amp;"、"&amp;VLOOKUP(O805,'附件一之1-開班數'!$A$7:$B$66,2,0)&amp;"、"&amp;VLOOKUP(P805,'附件一之1-開班數'!$A$7:$B$66,2,0)&amp;"、"&amp;VLOOKUP(Q805,'附件一之1-開班數'!$A$7:$B$66,2,0),IF(D805="","","學生無班級"))))))),"有班級不存在,或跳格輸入")</f>
        <v/>
      </c>
      <c r="S805" s="10">
        <f t="shared" si="86"/>
        <v>1</v>
      </c>
      <c r="T805" s="10">
        <f t="shared" si="87"/>
        <v>1</v>
      </c>
      <c r="U805" s="10">
        <f t="shared" si="88"/>
        <v>1</v>
      </c>
      <c r="V805" s="10">
        <f t="shared" si="89"/>
        <v>1</v>
      </c>
      <c r="W805" s="10">
        <f t="shared" si="90"/>
        <v>3</v>
      </c>
      <c r="X805" s="10">
        <f t="shared" si="91"/>
        <v>3</v>
      </c>
      <c r="Y805" s="10">
        <f>IF(M805="",0,IF(K805=1,VLOOKUP(M805,'附件一之1-開班數'!$A$7:$V$66,7,FALSE),0))</f>
        <v>0</v>
      </c>
      <c r="Z805" s="10">
        <f>IF(N805="",0,IF(K805=1,VLOOKUP(N805,'附件一之1-開班數'!$A$7:$V$66,7,FALSE),0))</f>
        <v>0</v>
      </c>
      <c r="AA805" s="10">
        <f>IF(O805="",0,IF(K805=1,VLOOKUP(O805,'附件一之1-開班數'!$A$7:$V$66,7,FALSE),0))</f>
        <v>0</v>
      </c>
      <c r="AB805" s="10">
        <f>IF(P805="",0,IF(K805=1,VLOOKUP(P805,'附件一之1-開班數'!$A$7:$V$66,7,FALSE),0))</f>
        <v>0</v>
      </c>
      <c r="AC805" s="10">
        <f>IF(Q805="",0,IF(K805=1,VLOOKUP(Q805,'附件一之1-開班數'!$A$7:$V$66,7,FALSE),0))</f>
        <v>0</v>
      </c>
    </row>
    <row r="806" spans="1:29" x14ac:dyDescent="0.3">
      <c r="A806" s="128" t="str">
        <f t="shared" si="85"/>
        <v/>
      </c>
      <c r="B806" s="14"/>
      <c r="C806" s="14"/>
      <c r="D806" s="14"/>
      <c r="E806" s="14"/>
      <c r="F806" s="166"/>
      <c r="G806" s="173"/>
      <c r="H806" s="14"/>
      <c r="I806" s="14"/>
      <c r="J806" s="14"/>
      <c r="K806" s="166"/>
      <c r="L806" s="175"/>
      <c r="M806" s="171"/>
      <c r="N806" s="92"/>
      <c r="O806" s="92"/>
      <c r="P806" s="92"/>
      <c r="Q806" s="172"/>
      <c r="R806" s="176" t="str">
        <f>IFERROR(IF(COUNTIF(M806:Q806,M806)+COUNTIF(M806:Q806,N806)+COUNTIF(M806:Q806,O806)+COUNTIF(M806:Q806,P806)+COUNTIF(M806:Q806,Q806)-COUNT(M806:Q806)&lt;&gt;0,"學生班級重複",IF(COUNT(M806:Q806)=1,VLOOKUP(M806,'附件一之1-開班數'!$A$7:$B$66,2,0),IF(COUNT(M806:Q806)=2,VLOOKUP(M806,'附件一之1-開班數'!$A$7:$B$66,2,0)&amp;"、"&amp;VLOOKUP(N806,'附件一之1-開班數'!$A$7:$B$66,2,0),IF(COUNT(M806:Q806)=3,VLOOKUP(M806,'附件一之1-開班數'!$A$7:$B$66,2,0)&amp;"、"&amp;VLOOKUP(N806,'附件一之1-開班數'!$A$7:$B$66,2,0)&amp;"、"&amp;VLOOKUP(O806,'附件一之1-開班數'!$A$7:$B$66,2,0),IF(COUNT(M806:Q806)=4,VLOOKUP(M806,'附件一之1-開班數'!$A$7:$B$66,2,0)&amp;"、"&amp;VLOOKUP(N806,'附件一之1-開班數'!$A$7:$B$66,2,0)&amp;"、"&amp;VLOOKUP(O806,'附件一之1-開班數'!$A$7:$B$66,2,0)&amp;"、"&amp;VLOOKUP(P806,'附件一之1-開班數'!$A$7:$B$66,2,0),IF(COUNT(M806:Q806)=5,VLOOKUP(M806,'附件一之1-開班數'!$A$7:$B$66,2,0)&amp;"、"&amp;VLOOKUP(N806,'附件一之1-開班數'!$A$7:$B$66,2,0)&amp;"、"&amp;VLOOKUP(O806,'附件一之1-開班數'!$A$7:$B$66,2,0)&amp;"、"&amp;VLOOKUP(P806,'附件一之1-開班數'!$A$7:$B$66,2,0)&amp;"、"&amp;VLOOKUP(Q806,'附件一之1-開班數'!$A$7:$B$66,2,0),IF(D806="","","學生無班級"))))))),"有班級不存在,或跳格輸入")</f>
        <v/>
      </c>
      <c r="S806" s="10">
        <f t="shared" si="86"/>
        <v>1</v>
      </c>
      <c r="T806" s="10">
        <f t="shared" si="87"/>
        <v>1</v>
      </c>
      <c r="U806" s="10">
        <f t="shared" si="88"/>
        <v>1</v>
      </c>
      <c r="V806" s="10">
        <f t="shared" si="89"/>
        <v>1</v>
      </c>
      <c r="W806" s="10">
        <f t="shared" si="90"/>
        <v>3</v>
      </c>
      <c r="X806" s="10">
        <f t="shared" si="91"/>
        <v>3</v>
      </c>
      <c r="Y806" s="10">
        <f>IF(M806="",0,IF(K806=1,VLOOKUP(M806,'附件一之1-開班數'!$A$7:$V$66,7,FALSE),0))</f>
        <v>0</v>
      </c>
      <c r="Z806" s="10">
        <f>IF(N806="",0,IF(K806=1,VLOOKUP(N806,'附件一之1-開班數'!$A$7:$V$66,7,FALSE),0))</f>
        <v>0</v>
      </c>
      <c r="AA806" s="10">
        <f>IF(O806="",0,IF(K806=1,VLOOKUP(O806,'附件一之1-開班數'!$A$7:$V$66,7,FALSE),0))</f>
        <v>0</v>
      </c>
      <c r="AB806" s="10">
        <f>IF(P806="",0,IF(K806=1,VLOOKUP(P806,'附件一之1-開班數'!$A$7:$V$66,7,FALSE),0))</f>
        <v>0</v>
      </c>
      <c r="AC806" s="10">
        <f>IF(Q806="",0,IF(K806=1,VLOOKUP(Q806,'附件一之1-開班數'!$A$7:$V$66,7,FALSE),0))</f>
        <v>0</v>
      </c>
    </row>
    <row r="807" spans="1:29" x14ac:dyDescent="0.3">
      <c r="A807" s="128" t="str">
        <f t="shared" si="85"/>
        <v/>
      </c>
      <c r="B807" s="14"/>
      <c r="C807" s="14"/>
      <c r="D807" s="14"/>
      <c r="E807" s="14"/>
      <c r="F807" s="166"/>
      <c r="G807" s="173"/>
      <c r="H807" s="14"/>
      <c r="I807" s="14"/>
      <c r="J807" s="14"/>
      <c r="K807" s="166"/>
      <c r="L807" s="175"/>
      <c r="M807" s="171"/>
      <c r="N807" s="92"/>
      <c r="O807" s="92"/>
      <c r="P807" s="92"/>
      <c r="Q807" s="172"/>
      <c r="R807" s="176" t="str">
        <f>IFERROR(IF(COUNTIF(M807:Q807,M807)+COUNTIF(M807:Q807,N807)+COUNTIF(M807:Q807,O807)+COUNTIF(M807:Q807,P807)+COUNTIF(M807:Q807,Q807)-COUNT(M807:Q807)&lt;&gt;0,"學生班級重複",IF(COUNT(M807:Q807)=1,VLOOKUP(M807,'附件一之1-開班數'!$A$7:$B$66,2,0),IF(COUNT(M807:Q807)=2,VLOOKUP(M807,'附件一之1-開班數'!$A$7:$B$66,2,0)&amp;"、"&amp;VLOOKUP(N807,'附件一之1-開班數'!$A$7:$B$66,2,0),IF(COUNT(M807:Q807)=3,VLOOKUP(M807,'附件一之1-開班數'!$A$7:$B$66,2,0)&amp;"、"&amp;VLOOKUP(N807,'附件一之1-開班數'!$A$7:$B$66,2,0)&amp;"、"&amp;VLOOKUP(O807,'附件一之1-開班數'!$A$7:$B$66,2,0),IF(COUNT(M807:Q807)=4,VLOOKUP(M807,'附件一之1-開班數'!$A$7:$B$66,2,0)&amp;"、"&amp;VLOOKUP(N807,'附件一之1-開班數'!$A$7:$B$66,2,0)&amp;"、"&amp;VLOOKUP(O807,'附件一之1-開班數'!$A$7:$B$66,2,0)&amp;"、"&amp;VLOOKUP(P807,'附件一之1-開班數'!$A$7:$B$66,2,0),IF(COUNT(M807:Q807)=5,VLOOKUP(M807,'附件一之1-開班數'!$A$7:$B$66,2,0)&amp;"、"&amp;VLOOKUP(N807,'附件一之1-開班數'!$A$7:$B$66,2,0)&amp;"、"&amp;VLOOKUP(O807,'附件一之1-開班數'!$A$7:$B$66,2,0)&amp;"、"&amp;VLOOKUP(P807,'附件一之1-開班數'!$A$7:$B$66,2,0)&amp;"、"&amp;VLOOKUP(Q807,'附件一之1-開班數'!$A$7:$B$66,2,0),IF(D807="","","學生無班級"))))))),"有班級不存在,或跳格輸入")</f>
        <v/>
      </c>
      <c r="S807" s="10">
        <f t="shared" si="86"/>
        <v>1</v>
      </c>
      <c r="T807" s="10">
        <f t="shared" si="87"/>
        <v>1</v>
      </c>
      <c r="U807" s="10">
        <f t="shared" si="88"/>
        <v>1</v>
      </c>
      <c r="V807" s="10">
        <f t="shared" si="89"/>
        <v>1</v>
      </c>
      <c r="W807" s="10">
        <f t="shared" si="90"/>
        <v>3</v>
      </c>
      <c r="X807" s="10">
        <f t="shared" si="91"/>
        <v>3</v>
      </c>
      <c r="Y807" s="10">
        <f>IF(M807="",0,IF(K807=1,VLOOKUP(M807,'附件一之1-開班數'!$A$7:$V$66,7,FALSE),0))</f>
        <v>0</v>
      </c>
      <c r="Z807" s="10">
        <f>IF(N807="",0,IF(K807=1,VLOOKUP(N807,'附件一之1-開班數'!$A$7:$V$66,7,FALSE),0))</f>
        <v>0</v>
      </c>
      <c r="AA807" s="10">
        <f>IF(O807="",0,IF(K807=1,VLOOKUP(O807,'附件一之1-開班數'!$A$7:$V$66,7,FALSE),0))</f>
        <v>0</v>
      </c>
      <c r="AB807" s="10">
        <f>IF(P807="",0,IF(K807=1,VLOOKUP(P807,'附件一之1-開班數'!$A$7:$V$66,7,FALSE),0))</f>
        <v>0</v>
      </c>
      <c r="AC807" s="10">
        <f>IF(Q807="",0,IF(K807=1,VLOOKUP(Q807,'附件一之1-開班數'!$A$7:$V$66,7,FALSE),0))</f>
        <v>0</v>
      </c>
    </row>
    <row r="808" spans="1:29" x14ac:dyDescent="0.3">
      <c r="A808" s="128" t="str">
        <f t="shared" si="85"/>
        <v/>
      </c>
      <c r="B808" s="14"/>
      <c r="C808" s="14"/>
      <c r="D808" s="14"/>
      <c r="E808" s="14"/>
      <c r="F808" s="166"/>
      <c r="G808" s="173"/>
      <c r="H808" s="14"/>
      <c r="I808" s="14"/>
      <c r="J808" s="14"/>
      <c r="K808" s="166"/>
      <c r="L808" s="175"/>
      <c r="M808" s="171"/>
      <c r="N808" s="92"/>
      <c r="O808" s="92"/>
      <c r="P808" s="92"/>
      <c r="Q808" s="172"/>
      <c r="R808" s="176" t="str">
        <f>IFERROR(IF(COUNTIF(M808:Q808,M808)+COUNTIF(M808:Q808,N808)+COUNTIF(M808:Q808,O808)+COUNTIF(M808:Q808,P808)+COUNTIF(M808:Q808,Q808)-COUNT(M808:Q808)&lt;&gt;0,"學生班級重複",IF(COUNT(M808:Q808)=1,VLOOKUP(M808,'附件一之1-開班數'!$A$7:$B$66,2,0),IF(COUNT(M808:Q808)=2,VLOOKUP(M808,'附件一之1-開班數'!$A$7:$B$66,2,0)&amp;"、"&amp;VLOOKUP(N808,'附件一之1-開班數'!$A$7:$B$66,2,0),IF(COUNT(M808:Q808)=3,VLOOKUP(M808,'附件一之1-開班數'!$A$7:$B$66,2,0)&amp;"、"&amp;VLOOKUP(N808,'附件一之1-開班數'!$A$7:$B$66,2,0)&amp;"、"&amp;VLOOKUP(O808,'附件一之1-開班數'!$A$7:$B$66,2,0),IF(COUNT(M808:Q808)=4,VLOOKUP(M808,'附件一之1-開班數'!$A$7:$B$66,2,0)&amp;"、"&amp;VLOOKUP(N808,'附件一之1-開班數'!$A$7:$B$66,2,0)&amp;"、"&amp;VLOOKUP(O808,'附件一之1-開班數'!$A$7:$B$66,2,0)&amp;"、"&amp;VLOOKUP(P808,'附件一之1-開班數'!$A$7:$B$66,2,0),IF(COUNT(M808:Q808)=5,VLOOKUP(M808,'附件一之1-開班數'!$A$7:$B$66,2,0)&amp;"、"&amp;VLOOKUP(N808,'附件一之1-開班數'!$A$7:$B$66,2,0)&amp;"、"&amp;VLOOKUP(O808,'附件一之1-開班數'!$A$7:$B$66,2,0)&amp;"、"&amp;VLOOKUP(P808,'附件一之1-開班數'!$A$7:$B$66,2,0)&amp;"、"&amp;VLOOKUP(Q808,'附件一之1-開班數'!$A$7:$B$66,2,0),IF(D808="","","學生無班級"))))))),"有班級不存在,或跳格輸入")</f>
        <v/>
      </c>
      <c r="S808" s="10">
        <f t="shared" si="86"/>
        <v>1</v>
      </c>
      <c r="T808" s="10">
        <f t="shared" si="87"/>
        <v>1</v>
      </c>
      <c r="U808" s="10">
        <f t="shared" si="88"/>
        <v>1</v>
      </c>
      <c r="V808" s="10">
        <f t="shared" si="89"/>
        <v>1</v>
      </c>
      <c r="W808" s="10">
        <f t="shared" si="90"/>
        <v>3</v>
      </c>
      <c r="X808" s="10">
        <f t="shared" si="91"/>
        <v>3</v>
      </c>
      <c r="Y808" s="10">
        <f>IF(M808="",0,IF(K808=1,VLOOKUP(M808,'附件一之1-開班數'!$A$7:$V$66,7,FALSE),0))</f>
        <v>0</v>
      </c>
      <c r="Z808" s="10">
        <f>IF(N808="",0,IF(K808=1,VLOOKUP(N808,'附件一之1-開班數'!$A$7:$V$66,7,FALSE),0))</f>
        <v>0</v>
      </c>
      <c r="AA808" s="10">
        <f>IF(O808="",0,IF(K808=1,VLOOKUP(O808,'附件一之1-開班數'!$A$7:$V$66,7,FALSE),0))</f>
        <v>0</v>
      </c>
      <c r="AB808" s="10">
        <f>IF(P808="",0,IF(K808=1,VLOOKUP(P808,'附件一之1-開班數'!$A$7:$V$66,7,FALSE),0))</f>
        <v>0</v>
      </c>
      <c r="AC808" s="10">
        <f>IF(Q808="",0,IF(K808=1,VLOOKUP(Q808,'附件一之1-開班數'!$A$7:$V$66,7,FALSE),0))</f>
        <v>0</v>
      </c>
    </row>
    <row r="809" spans="1:29" x14ac:dyDescent="0.3">
      <c r="A809" s="128" t="str">
        <f t="shared" si="85"/>
        <v/>
      </c>
      <c r="B809" s="14"/>
      <c r="C809" s="14"/>
      <c r="D809" s="14"/>
      <c r="E809" s="14"/>
      <c r="F809" s="166"/>
      <c r="G809" s="173"/>
      <c r="H809" s="14"/>
      <c r="I809" s="14"/>
      <c r="J809" s="14"/>
      <c r="K809" s="166"/>
      <c r="L809" s="175"/>
      <c r="M809" s="171"/>
      <c r="N809" s="92"/>
      <c r="O809" s="92"/>
      <c r="P809" s="92"/>
      <c r="Q809" s="172"/>
      <c r="R809" s="176" t="str">
        <f>IFERROR(IF(COUNTIF(M809:Q809,M809)+COUNTIF(M809:Q809,N809)+COUNTIF(M809:Q809,O809)+COUNTIF(M809:Q809,P809)+COUNTIF(M809:Q809,Q809)-COUNT(M809:Q809)&lt;&gt;0,"學生班級重複",IF(COUNT(M809:Q809)=1,VLOOKUP(M809,'附件一之1-開班數'!$A$7:$B$66,2,0),IF(COUNT(M809:Q809)=2,VLOOKUP(M809,'附件一之1-開班數'!$A$7:$B$66,2,0)&amp;"、"&amp;VLOOKUP(N809,'附件一之1-開班數'!$A$7:$B$66,2,0),IF(COUNT(M809:Q809)=3,VLOOKUP(M809,'附件一之1-開班數'!$A$7:$B$66,2,0)&amp;"、"&amp;VLOOKUP(N809,'附件一之1-開班數'!$A$7:$B$66,2,0)&amp;"、"&amp;VLOOKUP(O809,'附件一之1-開班數'!$A$7:$B$66,2,0),IF(COUNT(M809:Q809)=4,VLOOKUP(M809,'附件一之1-開班數'!$A$7:$B$66,2,0)&amp;"、"&amp;VLOOKUP(N809,'附件一之1-開班數'!$A$7:$B$66,2,0)&amp;"、"&amp;VLOOKUP(O809,'附件一之1-開班數'!$A$7:$B$66,2,0)&amp;"、"&amp;VLOOKUP(P809,'附件一之1-開班數'!$A$7:$B$66,2,0),IF(COUNT(M809:Q809)=5,VLOOKUP(M809,'附件一之1-開班數'!$A$7:$B$66,2,0)&amp;"、"&amp;VLOOKUP(N809,'附件一之1-開班數'!$A$7:$B$66,2,0)&amp;"、"&amp;VLOOKUP(O809,'附件一之1-開班數'!$A$7:$B$66,2,0)&amp;"、"&amp;VLOOKUP(P809,'附件一之1-開班數'!$A$7:$B$66,2,0)&amp;"、"&amp;VLOOKUP(Q809,'附件一之1-開班數'!$A$7:$B$66,2,0),IF(D809="","","學生無班級"))))))),"有班級不存在,或跳格輸入")</f>
        <v/>
      </c>
      <c r="S809" s="10">
        <f t="shared" si="86"/>
        <v>1</v>
      </c>
      <c r="T809" s="10">
        <f t="shared" si="87"/>
        <v>1</v>
      </c>
      <c r="U809" s="10">
        <f t="shared" si="88"/>
        <v>1</v>
      </c>
      <c r="V809" s="10">
        <f t="shared" si="89"/>
        <v>1</v>
      </c>
      <c r="W809" s="10">
        <f t="shared" si="90"/>
        <v>3</v>
      </c>
      <c r="X809" s="10">
        <f t="shared" si="91"/>
        <v>3</v>
      </c>
      <c r="Y809" s="10">
        <f>IF(M809="",0,IF(K809=1,VLOOKUP(M809,'附件一之1-開班數'!$A$7:$V$66,7,FALSE),0))</f>
        <v>0</v>
      </c>
      <c r="Z809" s="10">
        <f>IF(N809="",0,IF(K809=1,VLOOKUP(N809,'附件一之1-開班數'!$A$7:$V$66,7,FALSE),0))</f>
        <v>0</v>
      </c>
      <c r="AA809" s="10">
        <f>IF(O809="",0,IF(K809=1,VLOOKUP(O809,'附件一之1-開班數'!$A$7:$V$66,7,FALSE),0))</f>
        <v>0</v>
      </c>
      <c r="AB809" s="10">
        <f>IF(P809="",0,IF(K809=1,VLOOKUP(P809,'附件一之1-開班數'!$A$7:$V$66,7,FALSE),0))</f>
        <v>0</v>
      </c>
      <c r="AC809" s="10">
        <f>IF(Q809="",0,IF(K809=1,VLOOKUP(Q809,'附件一之1-開班數'!$A$7:$V$66,7,FALSE),0))</f>
        <v>0</v>
      </c>
    </row>
    <row r="810" spans="1:29" x14ac:dyDescent="0.3">
      <c r="A810" s="128" t="str">
        <f t="shared" si="85"/>
        <v/>
      </c>
      <c r="B810" s="14"/>
      <c r="C810" s="14"/>
      <c r="D810" s="14"/>
      <c r="E810" s="14"/>
      <c r="F810" s="166"/>
      <c r="G810" s="173"/>
      <c r="H810" s="14"/>
      <c r="I810" s="14"/>
      <c r="J810" s="14"/>
      <c r="K810" s="166"/>
      <c r="L810" s="175"/>
      <c r="M810" s="171"/>
      <c r="N810" s="92"/>
      <c r="O810" s="92"/>
      <c r="P810" s="92"/>
      <c r="Q810" s="172"/>
      <c r="R810" s="176" t="str">
        <f>IFERROR(IF(COUNTIF(M810:Q810,M810)+COUNTIF(M810:Q810,N810)+COUNTIF(M810:Q810,O810)+COUNTIF(M810:Q810,P810)+COUNTIF(M810:Q810,Q810)-COUNT(M810:Q810)&lt;&gt;0,"學生班級重複",IF(COUNT(M810:Q810)=1,VLOOKUP(M810,'附件一之1-開班數'!$A$7:$B$66,2,0),IF(COUNT(M810:Q810)=2,VLOOKUP(M810,'附件一之1-開班數'!$A$7:$B$66,2,0)&amp;"、"&amp;VLOOKUP(N810,'附件一之1-開班數'!$A$7:$B$66,2,0),IF(COUNT(M810:Q810)=3,VLOOKUP(M810,'附件一之1-開班數'!$A$7:$B$66,2,0)&amp;"、"&amp;VLOOKUP(N810,'附件一之1-開班數'!$A$7:$B$66,2,0)&amp;"、"&amp;VLOOKUP(O810,'附件一之1-開班數'!$A$7:$B$66,2,0),IF(COUNT(M810:Q810)=4,VLOOKUP(M810,'附件一之1-開班數'!$A$7:$B$66,2,0)&amp;"、"&amp;VLOOKUP(N810,'附件一之1-開班數'!$A$7:$B$66,2,0)&amp;"、"&amp;VLOOKUP(O810,'附件一之1-開班數'!$A$7:$B$66,2,0)&amp;"、"&amp;VLOOKUP(P810,'附件一之1-開班數'!$A$7:$B$66,2,0),IF(COUNT(M810:Q810)=5,VLOOKUP(M810,'附件一之1-開班數'!$A$7:$B$66,2,0)&amp;"、"&amp;VLOOKUP(N810,'附件一之1-開班數'!$A$7:$B$66,2,0)&amp;"、"&amp;VLOOKUP(O810,'附件一之1-開班數'!$A$7:$B$66,2,0)&amp;"、"&amp;VLOOKUP(P810,'附件一之1-開班數'!$A$7:$B$66,2,0)&amp;"、"&amp;VLOOKUP(Q810,'附件一之1-開班數'!$A$7:$B$66,2,0),IF(D810="","","學生無班級"))))))),"有班級不存在,或跳格輸入")</f>
        <v/>
      </c>
      <c r="S810" s="10">
        <f t="shared" si="86"/>
        <v>1</v>
      </c>
      <c r="T810" s="10">
        <f t="shared" si="87"/>
        <v>1</v>
      </c>
      <c r="U810" s="10">
        <f t="shared" si="88"/>
        <v>1</v>
      </c>
      <c r="V810" s="10">
        <f t="shared" si="89"/>
        <v>1</v>
      </c>
      <c r="W810" s="10">
        <f t="shared" si="90"/>
        <v>3</v>
      </c>
      <c r="X810" s="10">
        <f t="shared" si="91"/>
        <v>3</v>
      </c>
      <c r="Y810" s="10">
        <f>IF(M810="",0,IF(K810=1,VLOOKUP(M810,'附件一之1-開班數'!$A$7:$V$66,7,FALSE),0))</f>
        <v>0</v>
      </c>
      <c r="Z810" s="10">
        <f>IF(N810="",0,IF(K810=1,VLOOKUP(N810,'附件一之1-開班數'!$A$7:$V$66,7,FALSE),0))</f>
        <v>0</v>
      </c>
      <c r="AA810" s="10">
        <f>IF(O810="",0,IF(K810=1,VLOOKUP(O810,'附件一之1-開班數'!$A$7:$V$66,7,FALSE),0))</f>
        <v>0</v>
      </c>
      <c r="AB810" s="10">
        <f>IF(P810="",0,IF(K810=1,VLOOKUP(P810,'附件一之1-開班數'!$A$7:$V$66,7,FALSE),0))</f>
        <v>0</v>
      </c>
      <c r="AC810" s="10">
        <f>IF(Q810="",0,IF(K810=1,VLOOKUP(Q810,'附件一之1-開班數'!$A$7:$V$66,7,FALSE),0))</f>
        <v>0</v>
      </c>
    </row>
    <row r="811" spans="1:29" x14ac:dyDescent="0.3">
      <c r="A811" s="128" t="str">
        <f t="shared" si="85"/>
        <v/>
      </c>
      <c r="B811" s="14"/>
      <c r="C811" s="14"/>
      <c r="D811" s="14"/>
      <c r="E811" s="14"/>
      <c r="F811" s="166"/>
      <c r="G811" s="173"/>
      <c r="H811" s="14"/>
      <c r="I811" s="14"/>
      <c r="J811" s="14"/>
      <c r="K811" s="166"/>
      <c r="L811" s="175"/>
      <c r="M811" s="171"/>
      <c r="N811" s="92"/>
      <c r="O811" s="92"/>
      <c r="P811" s="92"/>
      <c r="Q811" s="172"/>
      <c r="R811" s="176" t="str">
        <f>IFERROR(IF(COUNTIF(M811:Q811,M811)+COUNTIF(M811:Q811,N811)+COUNTIF(M811:Q811,O811)+COUNTIF(M811:Q811,P811)+COUNTIF(M811:Q811,Q811)-COUNT(M811:Q811)&lt;&gt;0,"學生班級重複",IF(COUNT(M811:Q811)=1,VLOOKUP(M811,'附件一之1-開班數'!$A$7:$B$66,2,0),IF(COUNT(M811:Q811)=2,VLOOKUP(M811,'附件一之1-開班數'!$A$7:$B$66,2,0)&amp;"、"&amp;VLOOKUP(N811,'附件一之1-開班數'!$A$7:$B$66,2,0),IF(COUNT(M811:Q811)=3,VLOOKUP(M811,'附件一之1-開班數'!$A$7:$B$66,2,0)&amp;"、"&amp;VLOOKUP(N811,'附件一之1-開班數'!$A$7:$B$66,2,0)&amp;"、"&amp;VLOOKUP(O811,'附件一之1-開班數'!$A$7:$B$66,2,0),IF(COUNT(M811:Q811)=4,VLOOKUP(M811,'附件一之1-開班數'!$A$7:$B$66,2,0)&amp;"、"&amp;VLOOKUP(N811,'附件一之1-開班數'!$A$7:$B$66,2,0)&amp;"、"&amp;VLOOKUP(O811,'附件一之1-開班數'!$A$7:$B$66,2,0)&amp;"、"&amp;VLOOKUP(P811,'附件一之1-開班數'!$A$7:$B$66,2,0),IF(COUNT(M811:Q811)=5,VLOOKUP(M811,'附件一之1-開班數'!$A$7:$B$66,2,0)&amp;"、"&amp;VLOOKUP(N811,'附件一之1-開班數'!$A$7:$B$66,2,0)&amp;"、"&amp;VLOOKUP(O811,'附件一之1-開班數'!$A$7:$B$66,2,0)&amp;"、"&amp;VLOOKUP(P811,'附件一之1-開班數'!$A$7:$B$66,2,0)&amp;"、"&amp;VLOOKUP(Q811,'附件一之1-開班數'!$A$7:$B$66,2,0),IF(D811="","","學生無班級"))))))),"有班級不存在,或跳格輸入")</f>
        <v/>
      </c>
      <c r="S811" s="10">
        <f t="shared" si="86"/>
        <v>1</v>
      </c>
      <c r="T811" s="10">
        <f t="shared" si="87"/>
        <v>1</v>
      </c>
      <c r="U811" s="10">
        <f t="shared" si="88"/>
        <v>1</v>
      </c>
      <c r="V811" s="10">
        <f t="shared" si="89"/>
        <v>1</v>
      </c>
      <c r="W811" s="10">
        <f t="shared" si="90"/>
        <v>3</v>
      </c>
      <c r="X811" s="10">
        <f t="shared" si="91"/>
        <v>3</v>
      </c>
      <c r="Y811" s="10">
        <f>IF(M811="",0,IF(K811=1,VLOOKUP(M811,'附件一之1-開班數'!$A$7:$V$66,7,FALSE),0))</f>
        <v>0</v>
      </c>
      <c r="Z811" s="10">
        <f>IF(N811="",0,IF(K811=1,VLOOKUP(N811,'附件一之1-開班數'!$A$7:$V$66,7,FALSE),0))</f>
        <v>0</v>
      </c>
      <c r="AA811" s="10">
        <f>IF(O811="",0,IF(K811=1,VLOOKUP(O811,'附件一之1-開班數'!$A$7:$V$66,7,FALSE),0))</f>
        <v>0</v>
      </c>
      <c r="AB811" s="10">
        <f>IF(P811="",0,IF(K811=1,VLOOKUP(P811,'附件一之1-開班數'!$A$7:$V$66,7,FALSE),0))</f>
        <v>0</v>
      </c>
      <c r="AC811" s="10">
        <f>IF(Q811="",0,IF(K811=1,VLOOKUP(Q811,'附件一之1-開班數'!$A$7:$V$66,7,FALSE),0))</f>
        <v>0</v>
      </c>
    </row>
    <row r="812" spans="1:29" x14ac:dyDescent="0.3">
      <c r="A812" s="128" t="str">
        <f t="shared" si="85"/>
        <v/>
      </c>
      <c r="B812" s="14"/>
      <c r="C812" s="14"/>
      <c r="D812" s="14"/>
      <c r="E812" s="14"/>
      <c r="F812" s="166"/>
      <c r="G812" s="173"/>
      <c r="H812" s="14"/>
      <c r="I812" s="14"/>
      <c r="J812" s="14"/>
      <c r="K812" s="166"/>
      <c r="L812" s="175"/>
      <c r="M812" s="171"/>
      <c r="N812" s="92"/>
      <c r="O812" s="92"/>
      <c r="P812" s="92"/>
      <c r="Q812" s="172"/>
      <c r="R812" s="176" t="str">
        <f>IFERROR(IF(COUNTIF(M812:Q812,M812)+COUNTIF(M812:Q812,N812)+COUNTIF(M812:Q812,O812)+COUNTIF(M812:Q812,P812)+COUNTIF(M812:Q812,Q812)-COUNT(M812:Q812)&lt;&gt;0,"學生班級重複",IF(COUNT(M812:Q812)=1,VLOOKUP(M812,'附件一之1-開班數'!$A$7:$B$66,2,0),IF(COUNT(M812:Q812)=2,VLOOKUP(M812,'附件一之1-開班數'!$A$7:$B$66,2,0)&amp;"、"&amp;VLOOKUP(N812,'附件一之1-開班數'!$A$7:$B$66,2,0),IF(COUNT(M812:Q812)=3,VLOOKUP(M812,'附件一之1-開班數'!$A$7:$B$66,2,0)&amp;"、"&amp;VLOOKUP(N812,'附件一之1-開班數'!$A$7:$B$66,2,0)&amp;"、"&amp;VLOOKUP(O812,'附件一之1-開班數'!$A$7:$B$66,2,0),IF(COUNT(M812:Q812)=4,VLOOKUP(M812,'附件一之1-開班數'!$A$7:$B$66,2,0)&amp;"、"&amp;VLOOKUP(N812,'附件一之1-開班數'!$A$7:$B$66,2,0)&amp;"、"&amp;VLOOKUP(O812,'附件一之1-開班數'!$A$7:$B$66,2,0)&amp;"、"&amp;VLOOKUP(P812,'附件一之1-開班數'!$A$7:$B$66,2,0),IF(COUNT(M812:Q812)=5,VLOOKUP(M812,'附件一之1-開班數'!$A$7:$B$66,2,0)&amp;"、"&amp;VLOOKUP(N812,'附件一之1-開班數'!$A$7:$B$66,2,0)&amp;"、"&amp;VLOOKUP(O812,'附件一之1-開班數'!$A$7:$B$66,2,0)&amp;"、"&amp;VLOOKUP(P812,'附件一之1-開班數'!$A$7:$B$66,2,0)&amp;"、"&amp;VLOOKUP(Q812,'附件一之1-開班數'!$A$7:$B$66,2,0),IF(D812="","","學生無班級"))))))),"有班級不存在,或跳格輸入")</f>
        <v/>
      </c>
      <c r="S812" s="10">
        <f t="shared" si="86"/>
        <v>1</v>
      </c>
      <c r="T812" s="10">
        <f t="shared" si="87"/>
        <v>1</v>
      </c>
      <c r="U812" s="10">
        <f t="shared" si="88"/>
        <v>1</v>
      </c>
      <c r="V812" s="10">
        <f t="shared" si="89"/>
        <v>1</v>
      </c>
      <c r="W812" s="10">
        <f t="shared" si="90"/>
        <v>3</v>
      </c>
      <c r="X812" s="10">
        <f t="shared" si="91"/>
        <v>3</v>
      </c>
      <c r="Y812" s="10">
        <f>IF(M812="",0,IF(K812=1,VLOOKUP(M812,'附件一之1-開班數'!$A$7:$V$66,7,FALSE),0))</f>
        <v>0</v>
      </c>
      <c r="Z812" s="10">
        <f>IF(N812="",0,IF(K812=1,VLOOKUP(N812,'附件一之1-開班數'!$A$7:$V$66,7,FALSE),0))</f>
        <v>0</v>
      </c>
      <c r="AA812" s="10">
        <f>IF(O812="",0,IF(K812=1,VLOOKUP(O812,'附件一之1-開班數'!$A$7:$V$66,7,FALSE),0))</f>
        <v>0</v>
      </c>
      <c r="AB812" s="10">
        <f>IF(P812="",0,IF(K812=1,VLOOKUP(P812,'附件一之1-開班數'!$A$7:$V$66,7,FALSE),0))</f>
        <v>0</v>
      </c>
      <c r="AC812" s="10">
        <f>IF(Q812="",0,IF(K812=1,VLOOKUP(Q812,'附件一之1-開班數'!$A$7:$V$66,7,FALSE),0))</f>
        <v>0</v>
      </c>
    </row>
    <row r="813" spans="1:29" x14ac:dyDescent="0.3">
      <c r="A813" s="128" t="str">
        <f t="shared" si="85"/>
        <v/>
      </c>
      <c r="B813" s="14"/>
      <c r="C813" s="14"/>
      <c r="D813" s="14"/>
      <c r="E813" s="14"/>
      <c r="F813" s="166"/>
      <c r="G813" s="173"/>
      <c r="H813" s="14"/>
      <c r="I813" s="14"/>
      <c r="J813" s="14"/>
      <c r="K813" s="166"/>
      <c r="L813" s="175"/>
      <c r="M813" s="171"/>
      <c r="N813" s="92"/>
      <c r="O813" s="92"/>
      <c r="P813" s="92"/>
      <c r="Q813" s="172"/>
      <c r="R813" s="176" t="str">
        <f>IFERROR(IF(COUNTIF(M813:Q813,M813)+COUNTIF(M813:Q813,N813)+COUNTIF(M813:Q813,O813)+COUNTIF(M813:Q813,P813)+COUNTIF(M813:Q813,Q813)-COUNT(M813:Q813)&lt;&gt;0,"學生班級重複",IF(COUNT(M813:Q813)=1,VLOOKUP(M813,'附件一之1-開班數'!$A$7:$B$66,2,0),IF(COUNT(M813:Q813)=2,VLOOKUP(M813,'附件一之1-開班數'!$A$7:$B$66,2,0)&amp;"、"&amp;VLOOKUP(N813,'附件一之1-開班數'!$A$7:$B$66,2,0),IF(COUNT(M813:Q813)=3,VLOOKUP(M813,'附件一之1-開班數'!$A$7:$B$66,2,0)&amp;"、"&amp;VLOOKUP(N813,'附件一之1-開班數'!$A$7:$B$66,2,0)&amp;"、"&amp;VLOOKUP(O813,'附件一之1-開班數'!$A$7:$B$66,2,0),IF(COUNT(M813:Q813)=4,VLOOKUP(M813,'附件一之1-開班數'!$A$7:$B$66,2,0)&amp;"、"&amp;VLOOKUP(N813,'附件一之1-開班數'!$A$7:$B$66,2,0)&amp;"、"&amp;VLOOKUP(O813,'附件一之1-開班數'!$A$7:$B$66,2,0)&amp;"、"&amp;VLOOKUP(P813,'附件一之1-開班數'!$A$7:$B$66,2,0),IF(COUNT(M813:Q813)=5,VLOOKUP(M813,'附件一之1-開班數'!$A$7:$B$66,2,0)&amp;"、"&amp;VLOOKUP(N813,'附件一之1-開班數'!$A$7:$B$66,2,0)&amp;"、"&amp;VLOOKUP(O813,'附件一之1-開班數'!$A$7:$B$66,2,0)&amp;"、"&amp;VLOOKUP(P813,'附件一之1-開班數'!$A$7:$B$66,2,0)&amp;"、"&amp;VLOOKUP(Q813,'附件一之1-開班數'!$A$7:$B$66,2,0),IF(D813="","","學生無班級"))))))),"有班級不存在,或跳格輸入")</f>
        <v/>
      </c>
      <c r="S813" s="10">
        <f t="shared" si="86"/>
        <v>1</v>
      </c>
      <c r="T813" s="10">
        <f t="shared" si="87"/>
        <v>1</v>
      </c>
      <c r="U813" s="10">
        <f t="shared" si="88"/>
        <v>1</v>
      </c>
      <c r="V813" s="10">
        <f t="shared" si="89"/>
        <v>1</v>
      </c>
      <c r="W813" s="10">
        <f t="shared" si="90"/>
        <v>3</v>
      </c>
      <c r="X813" s="10">
        <f t="shared" si="91"/>
        <v>3</v>
      </c>
      <c r="Y813" s="10">
        <f>IF(M813="",0,IF(K813=1,VLOOKUP(M813,'附件一之1-開班數'!$A$7:$V$66,7,FALSE),0))</f>
        <v>0</v>
      </c>
      <c r="Z813" s="10">
        <f>IF(N813="",0,IF(K813=1,VLOOKUP(N813,'附件一之1-開班數'!$A$7:$V$66,7,FALSE),0))</f>
        <v>0</v>
      </c>
      <c r="AA813" s="10">
        <f>IF(O813="",0,IF(K813=1,VLOOKUP(O813,'附件一之1-開班數'!$A$7:$V$66,7,FALSE),0))</f>
        <v>0</v>
      </c>
      <c r="AB813" s="10">
        <f>IF(P813="",0,IF(K813=1,VLOOKUP(P813,'附件一之1-開班數'!$A$7:$V$66,7,FALSE),0))</f>
        <v>0</v>
      </c>
      <c r="AC813" s="10">
        <f>IF(Q813="",0,IF(K813=1,VLOOKUP(Q813,'附件一之1-開班數'!$A$7:$V$66,7,FALSE),0))</f>
        <v>0</v>
      </c>
    </row>
    <row r="814" spans="1:29" x14ac:dyDescent="0.3">
      <c r="A814" s="128" t="str">
        <f t="shared" si="85"/>
        <v/>
      </c>
      <c r="B814" s="14"/>
      <c r="C814" s="14"/>
      <c r="D814" s="14"/>
      <c r="E814" s="14"/>
      <c r="F814" s="166"/>
      <c r="G814" s="173"/>
      <c r="H814" s="14"/>
      <c r="I814" s="14"/>
      <c r="J814" s="14"/>
      <c r="K814" s="166"/>
      <c r="L814" s="175"/>
      <c r="M814" s="171"/>
      <c r="N814" s="92"/>
      <c r="O814" s="92"/>
      <c r="P814" s="92"/>
      <c r="Q814" s="172"/>
      <c r="R814" s="176" t="str">
        <f>IFERROR(IF(COUNTIF(M814:Q814,M814)+COUNTIF(M814:Q814,N814)+COUNTIF(M814:Q814,O814)+COUNTIF(M814:Q814,P814)+COUNTIF(M814:Q814,Q814)-COUNT(M814:Q814)&lt;&gt;0,"學生班級重複",IF(COUNT(M814:Q814)=1,VLOOKUP(M814,'附件一之1-開班數'!$A$7:$B$66,2,0),IF(COUNT(M814:Q814)=2,VLOOKUP(M814,'附件一之1-開班數'!$A$7:$B$66,2,0)&amp;"、"&amp;VLOOKUP(N814,'附件一之1-開班數'!$A$7:$B$66,2,0),IF(COUNT(M814:Q814)=3,VLOOKUP(M814,'附件一之1-開班數'!$A$7:$B$66,2,0)&amp;"、"&amp;VLOOKUP(N814,'附件一之1-開班數'!$A$7:$B$66,2,0)&amp;"、"&amp;VLOOKUP(O814,'附件一之1-開班數'!$A$7:$B$66,2,0),IF(COUNT(M814:Q814)=4,VLOOKUP(M814,'附件一之1-開班數'!$A$7:$B$66,2,0)&amp;"、"&amp;VLOOKUP(N814,'附件一之1-開班數'!$A$7:$B$66,2,0)&amp;"、"&amp;VLOOKUP(O814,'附件一之1-開班數'!$A$7:$B$66,2,0)&amp;"、"&amp;VLOOKUP(P814,'附件一之1-開班數'!$A$7:$B$66,2,0),IF(COUNT(M814:Q814)=5,VLOOKUP(M814,'附件一之1-開班數'!$A$7:$B$66,2,0)&amp;"、"&amp;VLOOKUP(N814,'附件一之1-開班數'!$A$7:$B$66,2,0)&amp;"、"&amp;VLOOKUP(O814,'附件一之1-開班數'!$A$7:$B$66,2,0)&amp;"、"&amp;VLOOKUP(P814,'附件一之1-開班數'!$A$7:$B$66,2,0)&amp;"、"&amp;VLOOKUP(Q814,'附件一之1-開班數'!$A$7:$B$66,2,0),IF(D814="","","學生無班級"))))))),"有班級不存在,或跳格輸入")</f>
        <v/>
      </c>
      <c r="S814" s="10">
        <f t="shared" si="86"/>
        <v>1</v>
      </c>
      <c r="T814" s="10">
        <f t="shared" si="87"/>
        <v>1</v>
      </c>
      <c r="U814" s="10">
        <f t="shared" si="88"/>
        <v>1</v>
      </c>
      <c r="V814" s="10">
        <f t="shared" si="89"/>
        <v>1</v>
      </c>
      <c r="W814" s="10">
        <f t="shared" si="90"/>
        <v>3</v>
      </c>
      <c r="X814" s="10">
        <f t="shared" si="91"/>
        <v>3</v>
      </c>
      <c r="Y814" s="10">
        <f>IF(M814="",0,IF(K814=1,VLOOKUP(M814,'附件一之1-開班數'!$A$7:$V$66,7,FALSE),0))</f>
        <v>0</v>
      </c>
      <c r="Z814" s="10">
        <f>IF(N814="",0,IF(K814=1,VLOOKUP(N814,'附件一之1-開班數'!$A$7:$V$66,7,FALSE),0))</f>
        <v>0</v>
      </c>
      <c r="AA814" s="10">
        <f>IF(O814="",0,IF(K814=1,VLOOKUP(O814,'附件一之1-開班數'!$A$7:$V$66,7,FALSE),0))</f>
        <v>0</v>
      </c>
      <c r="AB814" s="10">
        <f>IF(P814="",0,IF(K814=1,VLOOKUP(P814,'附件一之1-開班數'!$A$7:$V$66,7,FALSE),0))</f>
        <v>0</v>
      </c>
      <c r="AC814" s="10">
        <f>IF(Q814="",0,IF(K814=1,VLOOKUP(Q814,'附件一之1-開班數'!$A$7:$V$66,7,FALSE),0))</f>
        <v>0</v>
      </c>
    </row>
    <row r="815" spans="1:29" x14ac:dyDescent="0.3">
      <c r="A815" s="128" t="str">
        <f t="shared" si="85"/>
        <v/>
      </c>
      <c r="B815" s="14"/>
      <c r="C815" s="14"/>
      <c r="D815" s="14"/>
      <c r="E815" s="14"/>
      <c r="F815" s="166"/>
      <c r="G815" s="173"/>
      <c r="H815" s="14"/>
      <c r="I815" s="14"/>
      <c r="J815" s="14"/>
      <c r="K815" s="166"/>
      <c r="L815" s="175"/>
      <c r="M815" s="171"/>
      <c r="N815" s="92"/>
      <c r="O815" s="92"/>
      <c r="P815" s="92"/>
      <c r="Q815" s="172"/>
      <c r="R815" s="176" t="str">
        <f>IFERROR(IF(COUNTIF(M815:Q815,M815)+COUNTIF(M815:Q815,N815)+COUNTIF(M815:Q815,O815)+COUNTIF(M815:Q815,P815)+COUNTIF(M815:Q815,Q815)-COUNT(M815:Q815)&lt;&gt;0,"學生班級重複",IF(COUNT(M815:Q815)=1,VLOOKUP(M815,'附件一之1-開班數'!$A$7:$B$66,2,0),IF(COUNT(M815:Q815)=2,VLOOKUP(M815,'附件一之1-開班數'!$A$7:$B$66,2,0)&amp;"、"&amp;VLOOKUP(N815,'附件一之1-開班數'!$A$7:$B$66,2,0),IF(COUNT(M815:Q815)=3,VLOOKUP(M815,'附件一之1-開班數'!$A$7:$B$66,2,0)&amp;"、"&amp;VLOOKUP(N815,'附件一之1-開班數'!$A$7:$B$66,2,0)&amp;"、"&amp;VLOOKUP(O815,'附件一之1-開班數'!$A$7:$B$66,2,0),IF(COUNT(M815:Q815)=4,VLOOKUP(M815,'附件一之1-開班數'!$A$7:$B$66,2,0)&amp;"、"&amp;VLOOKUP(N815,'附件一之1-開班數'!$A$7:$B$66,2,0)&amp;"、"&amp;VLOOKUP(O815,'附件一之1-開班數'!$A$7:$B$66,2,0)&amp;"、"&amp;VLOOKUP(P815,'附件一之1-開班數'!$A$7:$B$66,2,0),IF(COUNT(M815:Q815)=5,VLOOKUP(M815,'附件一之1-開班數'!$A$7:$B$66,2,0)&amp;"、"&amp;VLOOKUP(N815,'附件一之1-開班數'!$A$7:$B$66,2,0)&amp;"、"&amp;VLOOKUP(O815,'附件一之1-開班數'!$A$7:$B$66,2,0)&amp;"、"&amp;VLOOKUP(P815,'附件一之1-開班數'!$A$7:$B$66,2,0)&amp;"、"&amp;VLOOKUP(Q815,'附件一之1-開班數'!$A$7:$B$66,2,0),IF(D815="","","學生無班級"))))))),"有班級不存在,或跳格輸入")</f>
        <v/>
      </c>
      <c r="S815" s="10">
        <f t="shared" si="86"/>
        <v>1</v>
      </c>
      <c r="T815" s="10">
        <f t="shared" si="87"/>
        <v>1</v>
      </c>
      <c r="U815" s="10">
        <f t="shared" si="88"/>
        <v>1</v>
      </c>
      <c r="V815" s="10">
        <f t="shared" si="89"/>
        <v>1</v>
      </c>
      <c r="W815" s="10">
        <f t="shared" si="90"/>
        <v>3</v>
      </c>
      <c r="X815" s="10">
        <f t="shared" si="91"/>
        <v>3</v>
      </c>
      <c r="Y815" s="10">
        <f>IF(M815="",0,IF(K815=1,VLOOKUP(M815,'附件一之1-開班數'!$A$7:$V$66,7,FALSE),0))</f>
        <v>0</v>
      </c>
      <c r="Z815" s="10">
        <f>IF(N815="",0,IF(K815=1,VLOOKUP(N815,'附件一之1-開班數'!$A$7:$V$66,7,FALSE),0))</f>
        <v>0</v>
      </c>
      <c r="AA815" s="10">
        <f>IF(O815="",0,IF(K815=1,VLOOKUP(O815,'附件一之1-開班數'!$A$7:$V$66,7,FALSE),0))</f>
        <v>0</v>
      </c>
      <c r="AB815" s="10">
        <f>IF(P815="",0,IF(K815=1,VLOOKUP(P815,'附件一之1-開班數'!$A$7:$V$66,7,FALSE),0))</f>
        <v>0</v>
      </c>
      <c r="AC815" s="10">
        <f>IF(Q815="",0,IF(K815=1,VLOOKUP(Q815,'附件一之1-開班數'!$A$7:$V$66,7,FALSE),0))</f>
        <v>0</v>
      </c>
    </row>
    <row r="816" spans="1:29" x14ac:dyDescent="0.3">
      <c r="A816" s="128" t="str">
        <f t="shared" si="85"/>
        <v/>
      </c>
      <c r="B816" s="14"/>
      <c r="C816" s="14"/>
      <c r="D816" s="14"/>
      <c r="E816" s="14"/>
      <c r="F816" s="166"/>
      <c r="G816" s="173"/>
      <c r="H816" s="14"/>
      <c r="I816" s="14"/>
      <c r="J816" s="14"/>
      <c r="K816" s="166"/>
      <c r="L816" s="175"/>
      <c r="M816" s="171"/>
      <c r="N816" s="92"/>
      <c r="O816" s="92"/>
      <c r="P816" s="92"/>
      <c r="Q816" s="172"/>
      <c r="R816" s="176" t="str">
        <f>IFERROR(IF(COUNTIF(M816:Q816,M816)+COUNTIF(M816:Q816,N816)+COUNTIF(M816:Q816,O816)+COUNTIF(M816:Q816,P816)+COUNTIF(M816:Q816,Q816)-COUNT(M816:Q816)&lt;&gt;0,"學生班級重複",IF(COUNT(M816:Q816)=1,VLOOKUP(M816,'附件一之1-開班數'!$A$7:$B$66,2,0),IF(COUNT(M816:Q816)=2,VLOOKUP(M816,'附件一之1-開班數'!$A$7:$B$66,2,0)&amp;"、"&amp;VLOOKUP(N816,'附件一之1-開班數'!$A$7:$B$66,2,0),IF(COUNT(M816:Q816)=3,VLOOKUP(M816,'附件一之1-開班數'!$A$7:$B$66,2,0)&amp;"、"&amp;VLOOKUP(N816,'附件一之1-開班數'!$A$7:$B$66,2,0)&amp;"、"&amp;VLOOKUP(O816,'附件一之1-開班數'!$A$7:$B$66,2,0),IF(COUNT(M816:Q816)=4,VLOOKUP(M816,'附件一之1-開班數'!$A$7:$B$66,2,0)&amp;"、"&amp;VLOOKUP(N816,'附件一之1-開班數'!$A$7:$B$66,2,0)&amp;"、"&amp;VLOOKUP(O816,'附件一之1-開班數'!$A$7:$B$66,2,0)&amp;"、"&amp;VLOOKUP(P816,'附件一之1-開班數'!$A$7:$B$66,2,0),IF(COUNT(M816:Q816)=5,VLOOKUP(M816,'附件一之1-開班數'!$A$7:$B$66,2,0)&amp;"、"&amp;VLOOKUP(N816,'附件一之1-開班數'!$A$7:$B$66,2,0)&amp;"、"&amp;VLOOKUP(O816,'附件一之1-開班數'!$A$7:$B$66,2,0)&amp;"、"&amp;VLOOKUP(P816,'附件一之1-開班數'!$A$7:$B$66,2,0)&amp;"、"&amp;VLOOKUP(Q816,'附件一之1-開班數'!$A$7:$B$66,2,0),IF(D816="","","學生無班級"))))))),"有班級不存在,或跳格輸入")</f>
        <v/>
      </c>
      <c r="S816" s="10">
        <f t="shared" si="86"/>
        <v>1</v>
      </c>
      <c r="T816" s="10">
        <f t="shared" si="87"/>
        <v>1</v>
      </c>
      <c r="U816" s="10">
        <f t="shared" si="88"/>
        <v>1</v>
      </c>
      <c r="V816" s="10">
        <f t="shared" si="89"/>
        <v>1</v>
      </c>
      <c r="W816" s="10">
        <f t="shared" si="90"/>
        <v>3</v>
      </c>
      <c r="X816" s="10">
        <f t="shared" si="91"/>
        <v>3</v>
      </c>
      <c r="Y816" s="10">
        <f>IF(M816="",0,IF(K816=1,VLOOKUP(M816,'附件一之1-開班數'!$A$7:$V$66,7,FALSE),0))</f>
        <v>0</v>
      </c>
      <c r="Z816" s="10">
        <f>IF(N816="",0,IF(K816=1,VLOOKUP(N816,'附件一之1-開班數'!$A$7:$V$66,7,FALSE),0))</f>
        <v>0</v>
      </c>
      <c r="AA816" s="10">
        <f>IF(O816="",0,IF(K816=1,VLOOKUP(O816,'附件一之1-開班數'!$A$7:$V$66,7,FALSE),0))</f>
        <v>0</v>
      </c>
      <c r="AB816" s="10">
        <f>IF(P816="",0,IF(K816=1,VLOOKUP(P816,'附件一之1-開班數'!$A$7:$V$66,7,FALSE),0))</f>
        <v>0</v>
      </c>
      <c r="AC816" s="10">
        <f>IF(Q816="",0,IF(K816=1,VLOOKUP(Q816,'附件一之1-開班數'!$A$7:$V$66,7,FALSE),0))</f>
        <v>0</v>
      </c>
    </row>
    <row r="817" spans="1:29" x14ac:dyDescent="0.3">
      <c r="A817" s="128" t="str">
        <f t="shared" si="85"/>
        <v/>
      </c>
      <c r="B817" s="14"/>
      <c r="C817" s="14"/>
      <c r="D817" s="14"/>
      <c r="E817" s="14"/>
      <c r="F817" s="166"/>
      <c r="G817" s="173"/>
      <c r="H817" s="14"/>
      <c r="I817" s="14"/>
      <c r="J817" s="14"/>
      <c r="K817" s="166"/>
      <c r="L817" s="175"/>
      <c r="M817" s="171"/>
      <c r="N817" s="92"/>
      <c r="O817" s="92"/>
      <c r="P817" s="92"/>
      <c r="Q817" s="172"/>
      <c r="R817" s="176" t="str">
        <f>IFERROR(IF(COUNTIF(M817:Q817,M817)+COUNTIF(M817:Q817,N817)+COUNTIF(M817:Q817,O817)+COUNTIF(M817:Q817,P817)+COUNTIF(M817:Q817,Q817)-COUNT(M817:Q817)&lt;&gt;0,"學生班級重複",IF(COUNT(M817:Q817)=1,VLOOKUP(M817,'附件一之1-開班數'!$A$7:$B$66,2,0),IF(COUNT(M817:Q817)=2,VLOOKUP(M817,'附件一之1-開班數'!$A$7:$B$66,2,0)&amp;"、"&amp;VLOOKUP(N817,'附件一之1-開班數'!$A$7:$B$66,2,0),IF(COUNT(M817:Q817)=3,VLOOKUP(M817,'附件一之1-開班數'!$A$7:$B$66,2,0)&amp;"、"&amp;VLOOKUP(N817,'附件一之1-開班數'!$A$7:$B$66,2,0)&amp;"、"&amp;VLOOKUP(O817,'附件一之1-開班數'!$A$7:$B$66,2,0),IF(COUNT(M817:Q817)=4,VLOOKUP(M817,'附件一之1-開班數'!$A$7:$B$66,2,0)&amp;"、"&amp;VLOOKUP(N817,'附件一之1-開班數'!$A$7:$B$66,2,0)&amp;"、"&amp;VLOOKUP(O817,'附件一之1-開班數'!$A$7:$B$66,2,0)&amp;"、"&amp;VLOOKUP(P817,'附件一之1-開班數'!$A$7:$B$66,2,0),IF(COUNT(M817:Q817)=5,VLOOKUP(M817,'附件一之1-開班數'!$A$7:$B$66,2,0)&amp;"、"&amp;VLOOKUP(N817,'附件一之1-開班數'!$A$7:$B$66,2,0)&amp;"、"&amp;VLOOKUP(O817,'附件一之1-開班數'!$A$7:$B$66,2,0)&amp;"、"&amp;VLOOKUP(P817,'附件一之1-開班數'!$A$7:$B$66,2,0)&amp;"、"&amp;VLOOKUP(Q817,'附件一之1-開班數'!$A$7:$B$66,2,0),IF(D817="","","學生無班級"))))))),"有班級不存在,或跳格輸入")</f>
        <v/>
      </c>
      <c r="S817" s="10">
        <f t="shared" si="86"/>
        <v>1</v>
      </c>
      <c r="T817" s="10">
        <f t="shared" si="87"/>
        <v>1</v>
      </c>
      <c r="U817" s="10">
        <f t="shared" si="88"/>
        <v>1</v>
      </c>
      <c r="V817" s="10">
        <f t="shared" si="89"/>
        <v>1</v>
      </c>
      <c r="W817" s="10">
        <f t="shared" si="90"/>
        <v>3</v>
      </c>
      <c r="X817" s="10">
        <f t="shared" si="91"/>
        <v>3</v>
      </c>
      <c r="Y817" s="10">
        <f>IF(M817="",0,IF(K817=1,VLOOKUP(M817,'附件一之1-開班數'!$A$7:$V$66,7,FALSE),0))</f>
        <v>0</v>
      </c>
      <c r="Z817" s="10">
        <f>IF(N817="",0,IF(K817=1,VLOOKUP(N817,'附件一之1-開班數'!$A$7:$V$66,7,FALSE),0))</f>
        <v>0</v>
      </c>
      <c r="AA817" s="10">
        <f>IF(O817="",0,IF(K817=1,VLOOKUP(O817,'附件一之1-開班數'!$A$7:$V$66,7,FALSE),0))</f>
        <v>0</v>
      </c>
      <c r="AB817" s="10">
        <f>IF(P817="",0,IF(K817=1,VLOOKUP(P817,'附件一之1-開班數'!$A$7:$V$66,7,FALSE),0))</f>
        <v>0</v>
      </c>
      <c r="AC817" s="10">
        <f>IF(Q817="",0,IF(K817=1,VLOOKUP(Q817,'附件一之1-開班數'!$A$7:$V$66,7,FALSE),0))</f>
        <v>0</v>
      </c>
    </row>
    <row r="818" spans="1:29" x14ac:dyDescent="0.3">
      <c r="A818" s="128" t="str">
        <f t="shared" si="85"/>
        <v/>
      </c>
      <c r="B818" s="14"/>
      <c r="C818" s="14"/>
      <c r="D818" s="14"/>
      <c r="E818" s="14"/>
      <c r="F818" s="166"/>
      <c r="G818" s="173"/>
      <c r="H818" s="14"/>
      <c r="I818" s="14"/>
      <c r="J818" s="14"/>
      <c r="K818" s="166"/>
      <c r="L818" s="175"/>
      <c r="M818" s="171"/>
      <c r="N818" s="92"/>
      <c r="O818" s="92"/>
      <c r="P818" s="92"/>
      <c r="Q818" s="172"/>
      <c r="R818" s="176" t="str">
        <f>IFERROR(IF(COUNTIF(M818:Q818,M818)+COUNTIF(M818:Q818,N818)+COUNTIF(M818:Q818,O818)+COUNTIF(M818:Q818,P818)+COUNTIF(M818:Q818,Q818)-COUNT(M818:Q818)&lt;&gt;0,"學生班級重複",IF(COUNT(M818:Q818)=1,VLOOKUP(M818,'附件一之1-開班數'!$A$7:$B$66,2,0),IF(COUNT(M818:Q818)=2,VLOOKUP(M818,'附件一之1-開班數'!$A$7:$B$66,2,0)&amp;"、"&amp;VLOOKUP(N818,'附件一之1-開班數'!$A$7:$B$66,2,0),IF(COUNT(M818:Q818)=3,VLOOKUP(M818,'附件一之1-開班數'!$A$7:$B$66,2,0)&amp;"、"&amp;VLOOKUP(N818,'附件一之1-開班數'!$A$7:$B$66,2,0)&amp;"、"&amp;VLOOKUP(O818,'附件一之1-開班數'!$A$7:$B$66,2,0),IF(COUNT(M818:Q818)=4,VLOOKUP(M818,'附件一之1-開班數'!$A$7:$B$66,2,0)&amp;"、"&amp;VLOOKUP(N818,'附件一之1-開班數'!$A$7:$B$66,2,0)&amp;"、"&amp;VLOOKUP(O818,'附件一之1-開班數'!$A$7:$B$66,2,0)&amp;"、"&amp;VLOOKUP(P818,'附件一之1-開班數'!$A$7:$B$66,2,0),IF(COUNT(M818:Q818)=5,VLOOKUP(M818,'附件一之1-開班數'!$A$7:$B$66,2,0)&amp;"、"&amp;VLOOKUP(N818,'附件一之1-開班數'!$A$7:$B$66,2,0)&amp;"、"&amp;VLOOKUP(O818,'附件一之1-開班數'!$A$7:$B$66,2,0)&amp;"、"&amp;VLOOKUP(P818,'附件一之1-開班數'!$A$7:$B$66,2,0)&amp;"、"&amp;VLOOKUP(Q818,'附件一之1-開班數'!$A$7:$B$66,2,0),IF(D818="","","學生無班級"))))))),"有班級不存在,或跳格輸入")</f>
        <v/>
      </c>
      <c r="S818" s="10">
        <f t="shared" si="86"/>
        <v>1</v>
      </c>
      <c r="T818" s="10">
        <f t="shared" si="87"/>
        <v>1</v>
      </c>
      <c r="U818" s="10">
        <f t="shared" si="88"/>
        <v>1</v>
      </c>
      <c r="V818" s="10">
        <f t="shared" si="89"/>
        <v>1</v>
      </c>
      <c r="W818" s="10">
        <f t="shared" si="90"/>
        <v>3</v>
      </c>
      <c r="X818" s="10">
        <f t="shared" si="91"/>
        <v>3</v>
      </c>
      <c r="Y818" s="10">
        <f>IF(M818="",0,IF(K818=1,VLOOKUP(M818,'附件一之1-開班數'!$A$7:$V$66,7,FALSE),0))</f>
        <v>0</v>
      </c>
      <c r="Z818" s="10">
        <f>IF(N818="",0,IF(K818=1,VLOOKUP(N818,'附件一之1-開班數'!$A$7:$V$66,7,FALSE),0))</f>
        <v>0</v>
      </c>
      <c r="AA818" s="10">
        <f>IF(O818="",0,IF(K818=1,VLOOKUP(O818,'附件一之1-開班數'!$A$7:$V$66,7,FALSE),0))</f>
        <v>0</v>
      </c>
      <c r="AB818" s="10">
        <f>IF(P818="",0,IF(K818=1,VLOOKUP(P818,'附件一之1-開班數'!$A$7:$V$66,7,FALSE),0))</f>
        <v>0</v>
      </c>
      <c r="AC818" s="10">
        <f>IF(Q818="",0,IF(K818=1,VLOOKUP(Q818,'附件一之1-開班數'!$A$7:$V$66,7,FALSE),0))</f>
        <v>0</v>
      </c>
    </row>
    <row r="819" spans="1:29" x14ac:dyDescent="0.3">
      <c r="A819" s="128" t="str">
        <f t="shared" si="85"/>
        <v/>
      </c>
      <c r="B819" s="14"/>
      <c r="C819" s="14"/>
      <c r="D819" s="14"/>
      <c r="E819" s="14"/>
      <c r="F819" s="166"/>
      <c r="G819" s="173"/>
      <c r="H819" s="14"/>
      <c r="I819" s="14"/>
      <c r="J819" s="14"/>
      <c r="K819" s="166"/>
      <c r="L819" s="175"/>
      <c r="M819" s="171"/>
      <c r="N819" s="92"/>
      <c r="O819" s="92"/>
      <c r="P819" s="92"/>
      <c r="Q819" s="172"/>
      <c r="R819" s="176" t="str">
        <f>IFERROR(IF(COUNTIF(M819:Q819,M819)+COUNTIF(M819:Q819,N819)+COUNTIF(M819:Q819,O819)+COUNTIF(M819:Q819,P819)+COUNTIF(M819:Q819,Q819)-COUNT(M819:Q819)&lt;&gt;0,"學生班級重複",IF(COUNT(M819:Q819)=1,VLOOKUP(M819,'附件一之1-開班數'!$A$7:$B$66,2,0),IF(COUNT(M819:Q819)=2,VLOOKUP(M819,'附件一之1-開班數'!$A$7:$B$66,2,0)&amp;"、"&amp;VLOOKUP(N819,'附件一之1-開班數'!$A$7:$B$66,2,0),IF(COUNT(M819:Q819)=3,VLOOKUP(M819,'附件一之1-開班數'!$A$7:$B$66,2,0)&amp;"、"&amp;VLOOKUP(N819,'附件一之1-開班數'!$A$7:$B$66,2,0)&amp;"、"&amp;VLOOKUP(O819,'附件一之1-開班數'!$A$7:$B$66,2,0),IF(COUNT(M819:Q819)=4,VLOOKUP(M819,'附件一之1-開班數'!$A$7:$B$66,2,0)&amp;"、"&amp;VLOOKUP(N819,'附件一之1-開班數'!$A$7:$B$66,2,0)&amp;"、"&amp;VLOOKUP(O819,'附件一之1-開班數'!$A$7:$B$66,2,0)&amp;"、"&amp;VLOOKUP(P819,'附件一之1-開班數'!$A$7:$B$66,2,0),IF(COUNT(M819:Q819)=5,VLOOKUP(M819,'附件一之1-開班數'!$A$7:$B$66,2,0)&amp;"、"&amp;VLOOKUP(N819,'附件一之1-開班數'!$A$7:$B$66,2,0)&amp;"、"&amp;VLOOKUP(O819,'附件一之1-開班數'!$A$7:$B$66,2,0)&amp;"、"&amp;VLOOKUP(P819,'附件一之1-開班數'!$A$7:$B$66,2,0)&amp;"、"&amp;VLOOKUP(Q819,'附件一之1-開班數'!$A$7:$B$66,2,0),IF(D819="","","學生無班級"))))))),"有班級不存在,或跳格輸入")</f>
        <v/>
      </c>
      <c r="S819" s="10">
        <f t="shared" si="86"/>
        <v>1</v>
      </c>
      <c r="T819" s="10">
        <f t="shared" si="87"/>
        <v>1</v>
      </c>
      <c r="U819" s="10">
        <f t="shared" si="88"/>
        <v>1</v>
      </c>
      <c r="V819" s="10">
        <f t="shared" si="89"/>
        <v>1</v>
      </c>
      <c r="W819" s="10">
        <f t="shared" si="90"/>
        <v>3</v>
      </c>
      <c r="X819" s="10">
        <f t="shared" si="91"/>
        <v>3</v>
      </c>
      <c r="Y819" s="10">
        <f>IF(M819="",0,IF(K819=1,VLOOKUP(M819,'附件一之1-開班數'!$A$7:$V$66,7,FALSE),0))</f>
        <v>0</v>
      </c>
      <c r="Z819" s="10">
        <f>IF(N819="",0,IF(K819=1,VLOOKUP(N819,'附件一之1-開班數'!$A$7:$V$66,7,FALSE),0))</f>
        <v>0</v>
      </c>
      <c r="AA819" s="10">
        <f>IF(O819="",0,IF(K819=1,VLOOKUP(O819,'附件一之1-開班數'!$A$7:$V$66,7,FALSE),0))</f>
        <v>0</v>
      </c>
      <c r="AB819" s="10">
        <f>IF(P819="",0,IF(K819=1,VLOOKUP(P819,'附件一之1-開班數'!$A$7:$V$66,7,FALSE),0))</f>
        <v>0</v>
      </c>
      <c r="AC819" s="10">
        <f>IF(Q819="",0,IF(K819=1,VLOOKUP(Q819,'附件一之1-開班數'!$A$7:$V$66,7,FALSE),0))</f>
        <v>0</v>
      </c>
    </row>
    <row r="820" spans="1:29" x14ac:dyDescent="0.3">
      <c r="A820" s="128" t="str">
        <f t="shared" si="85"/>
        <v/>
      </c>
      <c r="B820" s="14"/>
      <c r="C820" s="14"/>
      <c r="D820" s="14"/>
      <c r="E820" s="14"/>
      <c r="F820" s="166"/>
      <c r="G820" s="173"/>
      <c r="H820" s="14"/>
      <c r="I820" s="14"/>
      <c r="J820" s="14"/>
      <c r="K820" s="166"/>
      <c r="L820" s="175"/>
      <c r="M820" s="171"/>
      <c r="N820" s="92"/>
      <c r="O820" s="92"/>
      <c r="P820" s="92"/>
      <c r="Q820" s="172"/>
      <c r="R820" s="176" t="str">
        <f>IFERROR(IF(COUNTIF(M820:Q820,M820)+COUNTIF(M820:Q820,N820)+COUNTIF(M820:Q820,O820)+COUNTIF(M820:Q820,P820)+COUNTIF(M820:Q820,Q820)-COUNT(M820:Q820)&lt;&gt;0,"學生班級重複",IF(COUNT(M820:Q820)=1,VLOOKUP(M820,'附件一之1-開班數'!$A$7:$B$66,2,0),IF(COUNT(M820:Q820)=2,VLOOKUP(M820,'附件一之1-開班數'!$A$7:$B$66,2,0)&amp;"、"&amp;VLOOKUP(N820,'附件一之1-開班數'!$A$7:$B$66,2,0),IF(COUNT(M820:Q820)=3,VLOOKUP(M820,'附件一之1-開班數'!$A$7:$B$66,2,0)&amp;"、"&amp;VLOOKUP(N820,'附件一之1-開班數'!$A$7:$B$66,2,0)&amp;"、"&amp;VLOOKUP(O820,'附件一之1-開班數'!$A$7:$B$66,2,0),IF(COUNT(M820:Q820)=4,VLOOKUP(M820,'附件一之1-開班數'!$A$7:$B$66,2,0)&amp;"、"&amp;VLOOKUP(N820,'附件一之1-開班數'!$A$7:$B$66,2,0)&amp;"、"&amp;VLOOKUP(O820,'附件一之1-開班數'!$A$7:$B$66,2,0)&amp;"、"&amp;VLOOKUP(P820,'附件一之1-開班數'!$A$7:$B$66,2,0),IF(COUNT(M820:Q820)=5,VLOOKUP(M820,'附件一之1-開班數'!$A$7:$B$66,2,0)&amp;"、"&amp;VLOOKUP(N820,'附件一之1-開班數'!$A$7:$B$66,2,0)&amp;"、"&amp;VLOOKUP(O820,'附件一之1-開班數'!$A$7:$B$66,2,0)&amp;"、"&amp;VLOOKUP(P820,'附件一之1-開班數'!$A$7:$B$66,2,0)&amp;"、"&amp;VLOOKUP(Q820,'附件一之1-開班數'!$A$7:$B$66,2,0),IF(D820="","","學生無班級"))))))),"有班級不存在,或跳格輸入")</f>
        <v/>
      </c>
      <c r="S820" s="10">
        <f t="shared" si="86"/>
        <v>1</v>
      </c>
      <c r="T820" s="10">
        <f t="shared" si="87"/>
        <v>1</v>
      </c>
      <c r="U820" s="10">
        <f t="shared" si="88"/>
        <v>1</v>
      </c>
      <c r="V820" s="10">
        <f t="shared" si="89"/>
        <v>1</v>
      </c>
      <c r="W820" s="10">
        <f t="shared" si="90"/>
        <v>3</v>
      </c>
      <c r="X820" s="10">
        <f t="shared" si="91"/>
        <v>3</v>
      </c>
      <c r="Y820" s="10">
        <f>IF(M820="",0,IF(K820=1,VLOOKUP(M820,'附件一之1-開班數'!$A$7:$V$66,7,FALSE),0))</f>
        <v>0</v>
      </c>
      <c r="Z820" s="10">
        <f>IF(N820="",0,IF(K820=1,VLOOKUP(N820,'附件一之1-開班數'!$A$7:$V$66,7,FALSE),0))</f>
        <v>0</v>
      </c>
      <c r="AA820" s="10">
        <f>IF(O820="",0,IF(K820=1,VLOOKUP(O820,'附件一之1-開班數'!$A$7:$V$66,7,FALSE),0))</f>
        <v>0</v>
      </c>
      <c r="AB820" s="10">
        <f>IF(P820="",0,IF(K820=1,VLOOKUP(P820,'附件一之1-開班數'!$A$7:$V$66,7,FALSE),0))</f>
        <v>0</v>
      </c>
      <c r="AC820" s="10">
        <f>IF(Q820="",0,IF(K820=1,VLOOKUP(Q820,'附件一之1-開班數'!$A$7:$V$66,7,FALSE),0))</f>
        <v>0</v>
      </c>
    </row>
    <row r="821" spans="1:29" x14ac:dyDescent="0.3">
      <c r="A821" s="128" t="str">
        <f t="shared" si="85"/>
        <v/>
      </c>
      <c r="B821" s="14"/>
      <c r="C821" s="14"/>
      <c r="D821" s="14"/>
      <c r="E821" s="14"/>
      <c r="F821" s="166"/>
      <c r="G821" s="173"/>
      <c r="H821" s="14"/>
      <c r="I821" s="14"/>
      <c r="J821" s="14"/>
      <c r="K821" s="166"/>
      <c r="L821" s="175"/>
      <c r="M821" s="171"/>
      <c r="N821" s="92"/>
      <c r="O821" s="92"/>
      <c r="P821" s="92"/>
      <c r="Q821" s="172"/>
      <c r="R821" s="176" t="str">
        <f>IFERROR(IF(COUNTIF(M821:Q821,M821)+COUNTIF(M821:Q821,N821)+COUNTIF(M821:Q821,O821)+COUNTIF(M821:Q821,P821)+COUNTIF(M821:Q821,Q821)-COUNT(M821:Q821)&lt;&gt;0,"學生班級重複",IF(COUNT(M821:Q821)=1,VLOOKUP(M821,'附件一之1-開班數'!$A$7:$B$66,2,0),IF(COUNT(M821:Q821)=2,VLOOKUP(M821,'附件一之1-開班數'!$A$7:$B$66,2,0)&amp;"、"&amp;VLOOKUP(N821,'附件一之1-開班數'!$A$7:$B$66,2,0),IF(COUNT(M821:Q821)=3,VLOOKUP(M821,'附件一之1-開班數'!$A$7:$B$66,2,0)&amp;"、"&amp;VLOOKUP(N821,'附件一之1-開班數'!$A$7:$B$66,2,0)&amp;"、"&amp;VLOOKUP(O821,'附件一之1-開班數'!$A$7:$B$66,2,0),IF(COUNT(M821:Q821)=4,VLOOKUP(M821,'附件一之1-開班數'!$A$7:$B$66,2,0)&amp;"、"&amp;VLOOKUP(N821,'附件一之1-開班數'!$A$7:$B$66,2,0)&amp;"、"&amp;VLOOKUP(O821,'附件一之1-開班數'!$A$7:$B$66,2,0)&amp;"、"&amp;VLOOKUP(P821,'附件一之1-開班數'!$A$7:$B$66,2,0),IF(COUNT(M821:Q821)=5,VLOOKUP(M821,'附件一之1-開班數'!$A$7:$B$66,2,0)&amp;"、"&amp;VLOOKUP(N821,'附件一之1-開班數'!$A$7:$B$66,2,0)&amp;"、"&amp;VLOOKUP(O821,'附件一之1-開班數'!$A$7:$B$66,2,0)&amp;"、"&amp;VLOOKUP(P821,'附件一之1-開班數'!$A$7:$B$66,2,0)&amp;"、"&amp;VLOOKUP(Q821,'附件一之1-開班數'!$A$7:$B$66,2,0),IF(D821="","","學生無班級"))))))),"有班級不存在,或跳格輸入")</f>
        <v/>
      </c>
      <c r="S821" s="10">
        <f t="shared" si="86"/>
        <v>1</v>
      </c>
      <c r="T821" s="10">
        <f t="shared" si="87"/>
        <v>1</v>
      </c>
      <c r="U821" s="10">
        <f t="shared" si="88"/>
        <v>1</v>
      </c>
      <c r="V821" s="10">
        <f t="shared" si="89"/>
        <v>1</v>
      </c>
      <c r="W821" s="10">
        <f t="shared" si="90"/>
        <v>3</v>
      </c>
      <c r="X821" s="10">
        <f t="shared" si="91"/>
        <v>3</v>
      </c>
      <c r="Y821" s="10">
        <f>IF(M821="",0,IF(K821=1,VLOOKUP(M821,'附件一之1-開班數'!$A$7:$V$66,7,FALSE),0))</f>
        <v>0</v>
      </c>
      <c r="Z821" s="10">
        <f>IF(N821="",0,IF(K821=1,VLOOKUP(N821,'附件一之1-開班數'!$A$7:$V$66,7,FALSE),0))</f>
        <v>0</v>
      </c>
      <c r="AA821" s="10">
        <f>IF(O821="",0,IF(K821=1,VLOOKUP(O821,'附件一之1-開班數'!$A$7:$V$66,7,FALSE),0))</f>
        <v>0</v>
      </c>
      <c r="AB821" s="10">
        <f>IF(P821="",0,IF(K821=1,VLOOKUP(P821,'附件一之1-開班數'!$A$7:$V$66,7,FALSE),0))</f>
        <v>0</v>
      </c>
      <c r="AC821" s="10">
        <f>IF(Q821="",0,IF(K821=1,VLOOKUP(Q821,'附件一之1-開班數'!$A$7:$V$66,7,FALSE),0))</f>
        <v>0</v>
      </c>
    </row>
    <row r="822" spans="1:29" x14ac:dyDescent="0.3">
      <c r="A822" s="128" t="str">
        <f t="shared" si="85"/>
        <v/>
      </c>
      <c r="B822" s="14"/>
      <c r="C822" s="14"/>
      <c r="D822" s="14"/>
      <c r="E822" s="14"/>
      <c r="F822" s="166"/>
      <c r="G822" s="173"/>
      <c r="H822" s="14"/>
      <c r="I822" s="14"/>
      <c r="J822" s="14"/>
      <c r="K822" s="166"/>
      <c r="L822" s="175"/>
      <c r="M822" s="171"/>
      <c r="N822" s="92"/>
      <c r="O822" s="92"/>
      <c r="P822" s="92"/>
      <c r="Q822" s="172"/>
      <c r="R822" s="176" t="str">
        <f>IFERROR(IF(COUNTIF(M822:Q822,M822)+COUNTIF(M822:Q822,N822)+COUNTIF(M822:Q822,O822)+COUNTIF(M822:Q822,P822)+COUNTIF(M822:Q822,Q822)-COUNT(M822:Q822)&lt;&gt;0,"學生班級重複",IF(COUNT(M822:Q822)=1,VLOOKUP(M822,'附件一之1-開班數'!$A$7:$B$66,2,0),IF(COUNT(M822:Q822)=2,VLOOKUP(M822,'附件一之1-開班數'!$A$7:$B$66,2,0)&amp;"、"&amp;VLOOKUP(N822,'附件一之1-開班數'!$A$7:$B$66,2,0),IF(COUNT(M822:Q822)=3,VLOOKUP(M822,'附件一之1-開班數'!$A$7:$B$66,2,0)&amp;"、"&amp;VLOOKUP(N822,'附件一之1-開班數'!$A$7:$B$66,2,0)&amp;"、"&amp;VLOOKUP(O822,'附件一之1-開班數'!$A$7:$B$66,2,0),IF(COUNT(M822:Q822)=4,VLOOKUP(M822,'附件一之1-開班數'!$A$7:$B$66,2,0)&amp;"、"&amp;VLOOKUP(N822,'附件一之1-開班數'!$A$7:$B$66,2,0)&amp;"、"&amp;VLOOKUP(O822,'附件一之1-開班數'!$A$7:$B$66,2,0)&amp;"、"&amp;VLOOKUP(P822,'附件一之1-開班數'!$A$7:$B$66,2,0),IF(COUNT(M822:Q822)=5,VLOOKUP(M822,'附件一之1-開班數'!$A$7:$B$66,2,0)&amp;"、"&amp;VLOOKUP(N822,'附件一之1-開班數'!$A$7:$B$66,2,0)&amp;"、"&amp;VLOOKUP(O822,'附件一之1-開班數'!$A$7:$B$66,2,0)&amp;"、"&amp;VLOOKUP(P822,'附件一之1-開班數'!$A$7:$B$66,2,0)&amp;"、"&amp;VLOOKUP(Q822,'附件一之1-開班數'!$A$7:$B$66,2,0),IF(D822="","","學生無班級"))))))),"有班級不存在,或跳格輸入")</f>
        <v/>
      </c>
      <c r="S822" s="10">
        <f t="shared" si="86"/>
        <v>1</v>
      </c>
      <c r="T822" s="10">
        <f t="shared" si="87"/>
        <v>1</v>
      </c>
      <c r="U822" s="10">
        <f t="shared" si="88"/>
        <v>1</v>
      </c>
      <c r="V822" s="10">
        <f t="shared" si="89"/>
        <v>1</v>
      </c>
      <c r="W822" s="10">
        <f t="shared" si="90"/>
        <v>3</v>
      </c>
      <c r="X822" s="10">
        <f t="shared" si="91"/>
        <v>3</v>
      </c>
      <c r="Y822" s="10">
        <f>IF(M822="",0,IF(K822=1,VLOOKUP(M822,'附件一之1-開班數'!$A$7:$V$66,7,FALSE),0))</f>
        <v>0</v>
      </c>
      <c r="Z822" s="10">
        <f>IF(N822="",0,IF(K822=1,VLOOKUP(N822,'附件一之1-開班數'!$A$7:$V$66,7,FALSE),0))</f>
        <v>0</v>
      </c>
      <c r="AA822" s="10">
        <f>IF(O822="",0,IF(K822=1,VLOOKUP(O822,'附件一之1-開班數'!$A$7:$V$66,7,FALSE),0))</f>
        <v>0</v>
      </c>
      <c r="AB822" s="10">
        <f>IF(P822="",0,IF(K822=1,VLOOKUP(P822,'附件一之1-開班數'!$A$7:$V$66,7,FALSE),0))</f>
        <v>0</v>
      </c>
      <c r="AC822" s="10">
        <f>IF(Q822="",0,IF(K822=1,VLOOKUP(Q822,'附件一之1-開班數'!$A$7:$V$66,7,FALSE),0))</f>
        <v>0</v>
      </c>
    </row>
    <row r="823" spans="1:29" x14ac:dyDescent="0.3">
      <c r="A823" s="128" t="str">
        <f t="shared" si="85"/>
        <v/>
      </c>
      <c r="B823" s="14"/>
      <c r="C823" s="14"/>
      <c r="D823" s="14"/>
      <c r="E823" s="14"/>
      <c r="F823" s="166"/>
      <c r="G823" s="173"/>
      <c r="H823" s="14"/>
      <c r="I823" s="14"/>
      <c r="J823" s="14"/>
      <c r="K823" s="166"/>
      <c r="L823" s="175"/>
      <c r="M823" s="171"/>
      <c r="N823" s="92"/>
      <c r="O823" s="92"/>
      <c r="P823" s="92"/>
      <c r="Q823" s="172"/>
      <c r="R823" s="176" t="str">
        <f>IFERROR(IF(COUNTIF(M823:Q823,M823)+COUNTIF(M823:Q823,N823)+COUNTIF(M823:Q823,O823)+COUNTIF(M823:Q823,P823)+COUNTIF(M823:Q823,Q823)-COUNT(M823:Q823)&lt;&gt;0,"學生班級重複",IF(COUNT(M823:Q823)=1,VLOOKUP(M823,'附件一之1-開班數'!$A$7:$B$66,2,0),IF(COUNT(M823:Q823)=2,VLOOKUP(M823,'附件一之1-開班數'!$A$7:$B$66,2,0)&amp;"、"&amp;VLOOKUP(N823,'附件一之1-開班數'!$A$7:$B$66,2,0),IF(COUNT(M823:Q823)=3,VLOOKUP(M823,'附件一之1-開班數'!$A$7:$B$66,2,0)&amp;"、"&amp;VLOOKUP(N823,'附件一之1-開班數'!$A$7:$B$66,2,0)&amp;"、"&amp;VLOOKUP(O823,'附件一之1-開班數'!$A$7:$B$66,2,0),IF(COUNT(M823:Q823)=4,VLOOKUP(M823,'附件一之1-開班數'!$A$7:$B$66,2,0)&amp;"、"&amp;VLOOKUP(N823,'附件一之1-開班數'!$A$7:$B$66,2,0)&amp;"、"&amp;VLOOKUP(O823,'附件一之1-開班數'!$A$7:$B$66,2,0)&amp;"、"&amp;VLOOKUP(P823,'附件一之1-開班數'!$A$7:$B$66,2,0),IF(COUNT(M823:Q823)=5,VLOOKUP(M823,'附件一之1-開班數'!$A$7:$B$66,2,0)&amp;"、"&amp;VLOOKUP(N823,'附件一之1-開班數'!$A$7:$B$66,2,0)&amp;"、"&amp;VLOOKUP(O823,'附件一之1-開班數'!$A$7:$B$66,2,0)&amp;"、"&amp;VLOOKUP(P823,'附件一之1-開班數'!$A$7:$B$66,2,0)&amp;"、"&amp;VLOOKUP(Q823,'附件一之1-開班數'!$A$7:$B$66,2,0),IF(D823="","","學生無班級"))))))),"有班級不存在,或跳格輸入")</f>
        <v/>
      </c>
      <c r="S823" s="10">
        <f t="shared" si="86"/>
        <v>1</v>
      </c>
      <c r="T823" s="10">
        <f t="shared" si="87"/>
        <v>1</v>
      </c>
      <c r="U823" s="10">
        <f t="shared" si="88"/>
        <v>1</v>
      </c>
      <c r="V823" s="10">
        <f t="shared" si="89"/>
        <v>1</v>
      </c>
      <c r="W823" s="10">
        <f t="shared" si="90"/>
        <v>3</v>
      </c>
      <c r="X823" s="10">
        <f t="shared" si="91"/>
        <v>3</v>
      </c>
      <c r="Y823" s="10">
        <f>IF(M823="",0,IF(K823=1,VLOOKUP(M823,'附件一之1-開班數'!$A$7:$V$66,7,FALSE),0))</f>
        <v>0</v>
      </c>
      <c r="Z823" s="10">
        <f>IF(N823="",0,IF(K823=1,VLOOKUP(N823,'附件一之1-開班數'!$A$7:$V$66,7,FALSE),0))</f>
        <v>0</v>
      </c>
      <c r="AA823" s="10">
        <f>IF(O823="",0,IF(K823=1,VLOOKUP(O823,'附件一之1-開班數'!$A$7:$V$66,7,FALSE),0))</f>
        <v>0</v>
      </c>
      <c r="AB823" s="10">
        <f>IF(P823="",0,IF(K823=1,VLOOKUP(P823,'附件一之1-開班數'!$A$7:$V$66,7,FALSE),0))</f>
        <v>0</v>
      </c>
      <c r="AC823" s="10">
        <f>IF(Q823="",0,IF(K823=1,VLOOKUP(Q823,'附件一之1-開班數'!$A$7:$V$66,7,FALSE),0))</f>
        <v>0</v>
      </c>
    </row>
    <row r="824" spans="1:29" x14ac:dyDescent="0.3">
      <c r="A824" s="128" t="str">
        <f t="shared" si="85"/>
        <v/>
      </c>
      <c r="B824" s="14"/>
      <c r="C824" s="14"/>
      <c r="D824" s="14"/>
      <c r="E824" s="14"/>
      <c r="F824" s="166"/>
      <c r="G824" s="173"/>
      <c r="H824" s="14"/>
      <c r="I824" s="14"/>
      <c r="J824" s="14"/>
      <c r="K824" s="166"/>
      <c r="L824" s="175"/>
      <c r="M824" s="171"/>
      <c r="N824" s="92"/>
      <c r="O824" s="92"/>
      <c r="P824" s="92"/>
      <c r="Q824" s="172"/>
      <c r="R824" s="176" t="str">
        <f>IFERROR(IF(COUNTIF(M824:Q824,M824)+COUNTIF(M824:Q824,N824)+COUNTIF(M824:Q824,O824)+COUNTIF(M824:Q824,P824)+COUNTIF(M824:Q824,Q824)-COUNT(M824:Q824)&lt;&gt;0,"學生班級重複",IF(COUNT(M824:Q824)=1,VLOOKUP(M824,'附件一之1-開班數'!$A$7:$B$66,2,0),IF(COUNT(M824:Q824)=2,VLOOKUP(M824,'附件一之1-開班數'!$A$7:$B$66,2,0)&amp;"、"&amp;VLOOKUP(N824,'附件一之1-開班數'!$A$7:$B$66,2,0),IF(COUNT(M824:Q824)=3,VLOOKUP(M824,'附件一之1-開班數'!$A$7:$B$66,2,0)&amp;"、"&amp;VLOOKUP(N824,'附件一之1-開班數'!$A$7:$B$66,2,0)&amp;"、"&amp;VLOOKUP(O824,'附件一之1-開班數'!$A$7:$B$66,2,0),IF(COUNT(M824:Q824)=4,VLOOKUP(M824,'附件一之1-開班數'!$A$7:$B$66,2,0)&amp;"、"&amp;VLOOKUP(N824,'附件一之1-開班數'!$A$7:$B$66,2,0)&amp;"、"&amp;VLOOKUP(O824,'附件一之1-開班數'!$A$7:$B$66,2,0)&amp;"、"&amp;VLOOKUP(P824,'附件一之1-開班數'!$A$7:$B$66,2,0),IF(COUNT(M824:Q824)=5,VLOOKUP(M824,'附件一之1-開班數'!$A$7:$B$66,2,0)&amp;"、"&amp;VLOOKUP(N824,'附件一之1-開班數'!$A$7:$B$66,2,0)&amp;"、"&amp;VLOOKUP(O824,'附件一之1-開班數'!$A$7:$B$66,2,0)&amp;"、"&amp;VLOOKUP(P824,'附件一之1-開班數'!$A$7:$B$66,2,0)&amp;"、"&amp;VLOOKUP(Q824,'附件一之1-開班數'!$A$7:$B$66,2,0),IF(D824="","","學生無班級"))))))),"有班級不存在,或跳格輸入")</f>
        <v/>
      </c>
      <c r="S824" s="10">
        <f t="shared" si="86"/>
        <v>1</v>
      </c>
      <c r="T824" s="10">
        <f t="shared" si="87"/>
        <v>1</v>
      </c>
      <c r="U824" s="10">
        <f t="shared" si="88"/>
        <v>1</v>
      </c>
      <c r="V824" s="10">
        <f t="shared" si="89"/>
        <v>1</v>
      </c>
      <c r="W824" s="10">
        <f t="shared" si="90"/>
        <v>3</v>
      </c>
      <c r="X824" s="10">
        <f t="shared" si="91"/>
        <v>3</v>
      </c>
      <c r="Y824" s="10">
        <f>IF(M824="",0,IF(K824=1,VLOOKUP(M824,'附件一之1-開班數'!$A$7:$V$66,7,FALSE),0))</f>
        <v>0</v>
      </c>
      <c r="Z824" s="10">
        <f>IF(N824="",0,IF(K824=1,VLOOKUP(N824,'附件一之1-開班數'!$A$7:$V$66,7,FALSE),0))</f>
        <v>0</v>
      </c>
      <c r="AA824" s="10">
        <f>IF(O824="",0,IF(K824=1,VLOOKUP(O824,'附件一之1-開班數'!$A$7:$V$66,7,FALSE),0))</f>
        <v>0</v>
      </c>
      <c r="AB824" s="10">
        <f>IF(P824="",0,IF(K824=1,VLOOKUP(P824,'附件一之1-開班數'!$A$7:$V$66,7,FALSE),0))</f>
        <v>0</v>
      </c>
      <c r="AC824" s="10">
        <f>IF(Q824="",0,IF(K824=1,VLOOKUP(Q824,'附件一之1-開班數'!$A$7:$V$66,7,FALSE),0))</f>
        <v>0</v>
      </c>
    </row>
    <row r="825" spans="1:29" x14ac:dyDescent="0.3">
      <c r="A825" s="128" t="str">
        <f t="shared" si="85"/>
        <v/>
      </c>
      <c r="B825" s="14"/>
      <c r="C825" s="14"/>
      <c r="D825" s="14"/>
      <c r="E825" s="14"/>
      <c r="F825" s="166"/>
      <c r="G825" s="173"/>
      <c r="H825" s="14"/>
      <c r="I825" s="14"/>
      <c r="J825" s="14"/>
      <c r="K825" s="166"/>
      <c r="L825" s="175"/>
      <c r="M825" s="171"/>
      <c r="N825" s="92"/>
      <c r="O825" s="92"/>
      <c r="P825" s="92"/>
      <c r="Q825" s="172"/>
      <c r="R825" s="176" t="str">
        <f>IFERROR(IF(COUNTIF(M825:Q825,M825)+COUNTIF(M825:Q825,N825)+COUNTIF(M825:Q825,O825)+COUNTIF(M825:Q825,P825)+COUNTIF(M825:Q825,Q825)-COUNT(M825:Q825)&lt;&gt;0,"學生班級重複",IF(COUNT(M825:Q825)=1,VLOOKUP(M825,'附件一之1-開班數'!$A$7:$B$66,2,0),IF(COUNT(M825:Q825)=2,VLOOKUP(M825,'附件一之1-開班數'!$A$7:$B$66,2,0)&amp;"、"&amp;VLOOKUP(N825,'附件一之1-開班數'!$A$7:$B$66,2,0),IF(COUNT(M825:Q825)=3,VLOOKUP(M825,'附件一之1-開班數'!$A$7:$B$66,2,0)&amp;"、"&amp;VLOOKUP(N825,'附件一之1-開班數'!$A$7:$B$66,2,0)&amp;"、"&amp;VLOOKUP(O825,'附件一之1-開班數'!$A$7:$B$66,2,0),IF(COUNT(M825:Q825)=4,VLOOKUP(M825,'附件一之1-開班數'!$A$7:$B$66,2,0)&amp;"、"&amp;VLOOKUP(N825,'附件一之1-開班數'!$A$7:$B$66,2,0)&amp;"、"&amp;VLOOKUP(O825,'附件一之1-開班數'!$A$7:$B$66,2,0)&amp;"、"&amp;VLOOKUP(P825,'附件一之1-開班數'!$A$7:$B$66,2,0),IF(COUNT(M825:Q825)=5,VLOOKUP(M825,'附件一之1-開班數'!$A$7:$B$66,2,0)&amp;"、"&amp;VLOOKUP(N825,'附件一之1-開班數'!$A$7:$B$66,2,0)&amp;"、"&amp;VLOOKUP(O825,'附件一之1-開班數'!$A$7:$B$66,2,0)&amp;"、"&amp;VLOOKUP(P825,'附件一之1-開班數'!$A$7:$B$66,2,0)&amp;"、"&amp;VLOOKUP(Q825,'附件一之1-開班數'!$A$7:$B$66,2,0),IF(D825="","","學生無班級"))))))),"有班級不存在,或跳格輸入")</f>
        <v/>
      </c>
      <c r="S825" s="10">
        <f t="shared" si="86"/>
        <v>1</v>
      </c>
      <c r="T825" s="10">
        <f t="shared" si="87"/>
        <v>1</v>
      </c>
      <c r="U825" s="10">
        <f t="shared" si="88"/>
        <v>1</v>
      </c>
      <c r="V825" s="10">
        <f t="shared" si="89"/>
        <v>1</v>
      </c>
      <c r="W825" s="10">
        <f t="shared" si="90"/>
        <v>3</v>
      </c>
      <c r="X825" s="10">
        <f t="shared" si="91"/>
        <v>3</v>
      </c>
      <c r="Y825" s="10">
        <f>IF(M825="",0,IF(K825=1,VLOOKUP(M825,'附件一之1-開班數'!$A$7:$V$66,7,FALSE),0))</f>
        <v>0</v>
      </c>
      <c r="Z825" s="10">
        <f>IF(N825="",0,IF(K825=1,VLOOKUP(N825,'附件一之1-開班數'!$A$7:$V$66,7,FALSE),0))</f>
        <v>0</v>
      </c>
      <c r="AA825" s="10">
        <f>IF(O825="",0,IF(K825=1,VLOOKUP(O825,'附件一之1-開班數'!$A$7:$V$66,7,FALSE),0))</f>
        <v>0</v>
      </c>
      <c r="AB825" s="10">
        <f>IF(P825="",0,IF(K825=1,VLOOKUP(P825,'附件一之1-開班數'!$A$7:$V$66,7,FALSE),0))</f>
        <v>0</v>
      </c>
      <c r="AC825" s="10">
        <f>IF(Q825="",0,IF(K825=1,VLOOKUP(Q825,'附件一之1-開班數'!$A$7:$V$66,7,FALSE),0))</f>
        <v>0</v>
      </c>
    </row>
    <row r="826" spans="1:29" x14ac:dyDescent="0.3">
      <c r="A826" s="128" t="str">
        <f t="shared" si="85"/>
        <v/>
      </c>
      <c r="B826" s="14"/>
      <c r="C826" s="14"/>
      <c r="D826" s="14"/>
      <c r="E826" s="14"/>
      <c r="F826" s="166"/>
      <c r="G826" s="173"/>
      <c r="H826" s="14"/>
      <c r="I826" s="14"/>
      <c r="J826" s="14"/>
      <c r="K826" s="166"/>
      <c r="L826" s="175"/>
      <c r="M826" s="171"/>
      <c r="N826" s="92"/>
      <c r="O826" s="92"/>
      <c r="P826" s="92"/>
      <c r="Q826" s="172"/>
      <c r="R826" s="176" t="str">
        <f>IFERROR(IF(COUNTIF(M826:Q826,M826)+COUNTIF(M826:Q826,N826)+COUNTIF(M826:Q826,O826)+COUNTIF(M826:Q826,P826)+COUNTIF(M826:Q826,Q826)-COUNT(M826:Q826)&lt;&gt;0,"學生班級重複",IF(COUNT(M826:Q826)=1,VLOOKUP(M826,'附件一之1-開班數'!$A$7:$B$66,2,0),IF(COUNT(M826:Q826)=2,VLOOKUP(M826,'附件一之1-開班數'!$A$7:$B$66,2,0)&amp;"、"&amp;VLOOKUP(N826,'附件一之1-開班數'!$A$7:$B$66,2,0),IF(COUNT(M826:Q826)=3,VLOOKUP(M826,'附件一之1-開班數'!$A$7:$B$66,2,0)&amp;"、"&amp;VLOOKUP(N826,'附件一之1-開班數'!$A$7:$B$66,2,0)&amp;"、"&amp;VLOOKUP(O826,'附件一之1-開班數'!$A$7:$B$66,2,0),IF(COUNT(M826:Q826)=4,VLOOKUP(M826,'附件一之1-開班數'!$A$7:$B$66,2,0)&amp;"、"&amp;VLOOKUP(N826,'附件一之1-開班數'!$A$7:$B$66,2,0)&amp;"、"&amp;VLOOKUP(O826,'附件一之1-開班數'!$A$7:$B$66,2,0)&amp;"、"&amp;VLOOKUP(P826,'附件一之1-開班數'!$A$7:$B$66,2,0),IF(COUNT(M826:Q826)=5,VLOOKUP(M826,'附件一之1-開班數'!$A$7:$B$66,2,0)&amp;"、"&amp;VLOOKUP(N826,'附件一之1-開班數'!$A$7:$B$66,2,0)&amp;"、"&amp;VLOOKUP(O826,'附件一之1-開班數'!$A$7:$B$66,2,0)&amp;"、"&amp;VLOOKUP(P826,'附件一之1-開班數'!$A$7:$B$66,2,0)&amp;"、"&amp;VLOOKUP(Q826,'附件一之1-開班數'!$A$7:$B$66,2,0),IF(D826="","","學生無班級"))))))),"有班級不存在,或跳格輸入")</f>
        <v/>
      </c>
      <c r="S826" s="10">
        <f t="shared" si="86"/>
        <v>1</v>
      </c>
      <c r="T826" s="10">
        <f t="shared" si="87"/>
        <v>1</v>
      </c>
      <c r="U826" s="10">
        <f t="shared" si="88"/>
        <v>1</v>
      </c>
      <c r="V826" s="10">
        <f t="shared" si="89"/>
        <v>1</v>
      </c>
      <c r="W826" s="10">
        <f t="shared" si="90"/>
        <v>3</v>
      </c>
      <c r="X826" s="10">
        <f t="shared" si="91"/>
        <v>3</v>
      </c>
      <c r="Y826" s="10">
        <f>IF(M826="",0,IF(K826=1,VLOOKUP(M826,'附件一之1-開班數'!$A$7:$V$66,7,FALSE),0))</f>
        <v>0</v>
      </c>
      <c r="Z826" s="10">
        <f>IF(N826="",0,IF(K826=1,VLOOKUP(N826,'附件一之1-開班數'!$A$7:$V$66,7,FALSE),0))</f>
        <v>0</v>
      </c>
      <c r="AA826" s="10">
        <f>IF(O826="",0,IF(K826=1,VLOOKUP(O826,'附件一之1-開班數'!$A$7:$V$66,7,FALSE),0))</f>
        <v>0</v>
      </c>
      <c r="AB826" s="10">
        <f>IF(P826="",0,IF(K826=1,VLOOKUP(P826,'附件一之1-開班數'!$A$7:$V$66,7,FALSE),0))</f>
        <v>0</v>
      </c>
      <c r="AC826" s="10">
        <f>IF(Q826="",0,IF(K826=1,VLOOKUP(Q826,'附件一之1-開班數'!$A$7:$V$66,7,FALSE),0))</f>
        <v>0</v>
      </c>
    </row>
    <row r="827" spans="1:29" x14ac:dyDescent="0.3">
      <c r="A827" s="128" t="str">
        <f t="shared" si="85"/>
        <v/>
      </c>
      <c r="B827" s="14"/>
      <c r="C827" s="14"/>
      <c r="D827" s="14"/>
      <c r="E827" s="14"/>
      <c r="F827" s="166"/>
      <c r="G827" s="173"/>
      <c r="H827" s="14"/>
      <c r="I827" s="14"/>
      <c r="J827" s="14"/>
      <c r="K827" s="166"/>
      <c r="L827" s="175"/>
      <c r="M827" s="171"/>
      <c r="N827" s="92"/>
      <c r="O827" s="92"/>
      <c r="P827" s="92"/>
      <c r="Q827" s="172"/>
      <c r="R827" s="176" t="str">
        <f>IFERROR(IF(COUNTIF(M827:Q827,M827)+COUNTIF(M827:Q827,N827)+COUNTIF(M827:Q827,O827)+COUNTIF(M827:Q827,P827)+COUNTIF(M827:Q827,Q827)-COUNT(M827:Q827)&lt;&gt;0,"學生班級重複",IF(COUNT(M827:Q827)=1,VLOOKUP(M827,'附件一之1-開班數'!$A$7:$B$66,2,0),IF(COUNT(M827:Q827)=2,VLOOKUP(M827,'附件一之1-開班數'!$A$7:$B$66,2,0)&amp;"、"&amp;VLOOKUP(N827,'附件一之1-開班數'!$A$7:$B$66,2,0),IF(COUNT(M827:Q827)=3,VLOOKUP(M827,'附件一之1-開班數'!$A$7:$B$66,2,0)&amp;"、"&amp;VLOOKUP(N827,'附件一之1-開班數'!$A$7:$B$66,2,0)&amp;"、"&amp;VLOOKUP(O827,'附件一之1-開班數'!$A$7:$B$66,2,0),IF(COUNT(M827:Q827)=4,VLOOKUP(M827,'附件一之1-開班數'!$A$7:$B$66,2,0)&amp;"、"&amp;VLOOKUP(N827,'附件一之1-開班數'!$A$7:$B$66,2,0)&amp;"、"&amp;VLOOKUP(O827,'附件一之1-開班數'!$A$7:$B$66,2,0)&amp;"、"&amp;VLOOKUP(P827,'附件一之1-開班數'!$A$7:$B$66,2,0),IF(COUNT(M827:Q827)=5,VLOOKUP(M827,'附件一之1-開班數'!$A$7:$B$66,2,0)&amp;"、"&amp;VLOOKUP(N827,'附件一之1-開班數'!$A$7:$B$66,2,0)&amp;"、"&amp;VLOOKUP(O827,'附件一之1-開班數'!$A$7:$B$66,2,0)&amp;"、"&amp;VLOOKUP(P827,'附件一之1-開班數'!$A$7:$B$66,2,0)&amp;"、"&amp;VLOOKUP(Q827,'附件一之1-開班數'!$A$7:$B$66,2,0),IF(D827="","","學生無班級"))))))),"有班級不存在,或跳格輸入")</f>
        <v/>
      </c>
      <c r="S827" s="10">
        <f t="shared" si="86"/>
        <v>1</v>
      </c>
      <c r="T827" s="10">
        <f t="shared" si="87"/>
        <v>1</v>
      </c>
      <c r="U827" s="10">
        <f t="shared" si="88"/>
        <v>1</v>
      </c>
      <c r="V827" s="10">
        <f t="shared" si="89"/>
        <v>1</v>
      </c>
      <c r="W827" s="10">
        <f t="shared" si="90"/>
        <v>3</v>
      </c>
      <c r="X827" s="10">
        <f t="shared" si="91"/>
        <v>3</v>
      </c>
      <c r="Y827" s="10">
        <f>IF(M827="",0,IF(K827=1,VLOOKUP(M827,'附件一之1-開班數'!$A$7:$V$66,7,FALSE),0))</f>
        <v>0</v>
      </c>
      <c r="Z827" s="10">
        <f>IF(N827="",0,IF(K827=1,VLOOKUP(N827,'附件一之1-開班數'!$A$7:$V$66,7,FALSE),0))</f>
        <v>0</v>
      </c>
      <c r="AA827" s="10">
        <f>IF(O827="",0,IF(K827=1,VLOOKUP(O827,'附件一之1-開班數'!$A$7:$V$66,7,FALSE),0))</f>
        <v>0</v>
      </c>
      <c r="AB827" s="10">
        <f>IF(P827="",0,IF(K827=1,VLOOKUP(P827,'附件一之1-開班數'!$A$7:$V$66,7,FALSE),0))</f>
        <v>0</v>
      </c>
      <c r="AC827" s="10">
        <f>IF(Q827="",0,IF(K827=1,VLOOKUP(Q827,'附件一之1-開班數'!$A$7:$V$66,7,FALSE),0))</f>
        <v>0</v>
      </c>
    </row>
    <row r="828" spans="1:29" x14ac:dyDescent="0.3">
      <c r="A828" s="128" t="str">
        <f t="shared" si="85"/>
        <v/>
      </c>
      <c r="B828" s="14"/>
      <c r="C828" s="14"/>
      <c r="D828" s="14"/>
      <c r="E828" s="14"/>
      <c r="F828" s="166"/>
      <c r="G828" s="173"/>
      <c r="H828" s="14"/>
      <c r="I828" s="14"/>
      <c r="J828" s="14"/>
      <c r="K828" s="166"/>
      <c r="L828" s="175"/>
      <c r="M828" s="171"/>
      <c r="N828" s="92"/>
      <c r="O828" s="92"/>
      <c r="P828" s="92"/>
      <c r="Q828" s="172"/>
      <c r="R828" s="176" t="str">
        <f>IFERROR(IF(COUNTIF(M828:Q828,M828)+COUNTIF(M828:Q828,N828)+COUNTIF(M828:Q828,O828)+COUNTIF(M828:Q828,P828)+COUNTIF(M828:Q828,Q828)-COUNT(M828:Q828)&lt;&gt;0,"學生班級重複",IF(COUNT(M828:Q828)=1,VLOOKUP(M828,'附件一之1-開班數'!$A$7:$B$66,2,0),IF(COUNT(M828:Q828)=2,VLOOKUP(M828,'附件一之1-開班數'!$A$7:$B$66,2,0)&amp;"、"&amp;VLOOKUP(N828,'附件一之1-開班數'!$A$7:$B$66,2,0),IF(COUNT(M828:Q828)=3,VLOOKUP(M828,'附件一之1-開班數'!$A$7:$B$66,2,0)&amp;"、"&amp;VLOOKUP(N828,'附件一之1-開班數'!$A$7:$B$66,2,0)&amp;"、"&amp;VLOOKUP(O828,'附件一之1-開班數'!$A$7:$B$66,2,0),IF(COUNT(M828:Q828)=4,VLOOKUP(M828,'附件一之1-開班數'!$A$7:$B$66,2,0)&amp;"、"&amp;VLOOKUP(N828,'附件一之1-開班數'!$A$7:$B$66,2,0)&amp;"、"&amp;VLOOKUP(O828,'附件一之1-開班數'!$A$7:$B$66,2,0)&amp;"、"&amp;VLOOKUP(P828,'附件一之1-開班數'!$A$7:$B$66,2,0),IF(COUNT(M828:Q828)=5,VLOOKUP(M828,'附件一之1-開班數'!$A$7:$B$66,2,0)&amp;"、"&amp;VLOOKUP(N828,'附件一之1-開班數'!$A$7:$B$66,2,0)&amp;"、"&amp;VLOOKUP(O828,'附件一之1-開班數'!$A$7:$B$66,2,0)&amp;"、"&amp;VLOOKUP(P828,'附件一之1-開班數'!$A$7:$B$66,2,0)&amp;"、"&amp;VLOOKUP(Q828,'附件一之1-開班數'!$A$7:$B$66,2,0),IF(D828="","","學生無班級"))))))),"有班級不存在,或跳格輸入")</f>
        <v/>
      </c>
      <c r="S828" s="10">
        <f t="shared" si="86"/>
        <v>1</v>
      </c>
      <c r="T828" s="10">
        <f t="shared" si="87"/>
        <v>1</v>
      </c>
      <c r="U828" s="10">
        <f t="shared" si="88"/>
        <v>1</v>
      </c>
      <c r="V828" s="10">
        <f t="shared" si="89"/>
        <v>1</v>
      </c>
      <c r="W828" s="10">
        <f t="shared" si="90"/>
        <v>3</v>
      </c>
      <c r="X828" s="10">
        <f t="shared" si="91"/>
        <v>3</v>
      </c>
      <c r="Y828" s="10">
        <f>IF(M828="",0,IF(K828=1,VLOOKUP(M828,'附件一之1-開班數'!$A$7:$V$66,7,FALSE),0))</f>
        <v>0</v>
      </c>
      <c r="Z828" s="10">
        <f>IF(N828="",0,IF(K828=1,VLOOKUP(N828,'附件一之1-開班數'!$A$7:$V$66,7,FALSE),0))</f>
        <v>0</v>
      </c>
      <c r="AA828" s="10">
        <f>IF(O828="",0,IF(K828=1,VLOOKUP(O828,'附件一之1-開班數'!$A$7:$V$66,7,FALSE),0))</f>
        <v>0</v>
      </c>
      <c r="AB828" s="10">
        <f>IF(P828="",0,IF(K828=1,VLOOKUP(P828,'附件一之1-開班數'!$A$7:$V$66,7,FALSE),0))</f>
        <v>0</v>
      </c>
      <c r="AC828" s="10">
        <f>IF(Q828="",0,IF(K828=1,VLOOKUP(Q828,'附件一之1-開班數'!$A$7:$V$66,7,FALSE),0))</f>
        <v>0</v>
      </c>
    </row>
    <row r="829" spans="1:29" x14ac:dyDescent="0.3">
      <c r="A829" s="128" t="str">
        <f t="shared" si="85"/>
        <v/>
      </c>
      <c r="B829" s="14"/>
      <c r="C829" s="14"/>
      <c r="D829" s="14"/>
      <c r="E829" s="14"/>
      <c r="F829" s="166"/>
      <c r="G829" s="173"/>
      <c r="H829" s="14"/>
      <c r="I829" s="14"/>
      <c r="J829" s="14"/>
      <c r="K829" s="166"/>
      <c r="L829" s="175"/>
      <c r="M829" s="171"/>
      <c r="N829" s="92"/>
      <c r="O829" s="92"/>
      <c r="P829" s="92"/>
      <c r="Q829" s="172"/>
      <c r="R829" s="176" t="str">
        <f>IFERROR(IF(COUNTIF(M829:Q829,M829)+COUNTIF(M829:Q829,N829)+COUNTIF(M829:Q829,O829)+COUNTIF(M829:Q829,P829)+COUNTIF(M829:Q829,Q829)-COUNT(M829:Q829)&lt;&gt;0,"學生班級重複",IF(COUNT(M829:Q829)=1,VLOOKUP(M829,'附件一之1-開班數'!$A$7:$B$66,2,0),IF(COUNT(M829:Q829)=2,VLOOKUP(M829,'附件一之1-開班數'!$A$7:$B$66,2,0)&amp;"、"&amp;VLOOKUP(N829,'附件一之1-開班數'!$A$7:$B$66,2,0),IF(COUNT(M829:Q829)=3,VLOOKUP(M829,'附件一之1-開班數'!$A$7:$B$66,2,0)&amp;"、"&amp;VLOOKUP(N829,'附件一之1-開班數'!$A$7:$B$66,2,0)&amp;"、"&amp;VLOOKUP(O829,'附件一之1-開班數'!$A$7:$B$66,2,0),IF(COUNT(M829:Q829)=4,VLOOKUP(M829,'附件一之1-開班數'!$A$7:$B$66,2,0)&amp;"、"&amp;VLOOKUP(N829,'附件一之1-開班數'!$A$7:$B$66,2,0)&amp;"、"&amp;VLOOKUP(O829,'附件一之1-開班數'!$A$7:$B$66,2,0)&amp;"、"&amp;VLOOKUP(P829,'附件一之1-開班數'!$A$7:$B$66,2,0),IF(COUNT(M829:Q829)=5,VLOOKUP(M829,'附件一之1-開班數'!$A$7:$B$66,2,0)&amp;"、"&amp;VLOOKUP(N829,'附件一之1-開班數'!$A$7:$B$66,2,0)&amp;"、"&amp;VLOOKUP(O829,'附件一之1-開班數'!$A$7:$B$66,2,0)&amp;"、"&amp;VLOOKUP(P829,'附件一之1-開班數'!$A$7:$B$66,2,0)&amp;"、"&amp;VLOOKUP(Q829,'附件一之1-開班數'!$A$7:$B$66,2,0),IF(D829="","","學生無班級"))))))),"有班級不存在,或跳格輸入")</f>
        <v/>
      </c>
      <c r="S829" s="10">
        <f t="shared" si="86"/>
        <v>1</v>
      </c>
      <c r="T829" s="10">
        <f t="shared" si="87"/>
        <v>1</v>
      </c>
      <c r="U829" s="10">
        <f t="shared" si="88"/>
        <v>1</v>
      </c>
      <c r="V829" s="10">
        <f t="shared" si="89"/>
        <v>1</v>
      </c>
      <c r="W829" s="10">
        <f t="shared" si="90"/>
        <v>3</v>
      </c>
      <c r="X829" s="10">
        <f t="shared" si="91"/>
        <v>3</v>
      </c>
      <c r="Y829" s="10">
        <f>IF(M829="",0,IF(K829=1,VLOOKUP(M829,'附件一之1-開班數'!$A$7:$V$66,7,FALSE),0))</f>
        <v>0</v>
      </c>
      <c r="Z829" s="10">
        <f>IF(N829="",0,IF(K829=1,VLOOKUP(N829,'附件一之1-開班數'!$A$7:$V$66,7,FALSE),0))</f>
        <v>0</v>
      </c>
      <c r="AA829" s="10">
        <f>IF(O829="",0,IF(K829=1,VLOOKUP(O829,'附件一之1-開班數'!$A$7:$V$66,7,FALSE),0))</f>
        <v>0</v>
      </c>
      <c r="AB829" s="10">
        <f>IF(P829="",0,IF(K829=1,VLOOKUP(P829,'附件一之1-開班數'!$A$7:$V$66,7,FALSE),0))</f>
        <v>0</v>
      </c>
      <c r="AC829" s="10">
        <f>IF(Q829="",0,IF(K829=1,VLOOKUP(Q829,'附件一之1-開班數'!$A$7:$V$66,7,FALSE),0))</f>
        <v>0</v>
      </c>
    </row>
    <row r="830" spans="1:29" x14ac:dyDescent="0.3">
      <c r="A830" s="128" t="str">
        <f t="shared" si="85"/>
        <v/>
      </c>
      <c r="B830" s="14"/>
      <c r="C830" s="14"/>
      <c r="D830" s="14"/>
      <c r="E830" s="14"/>
      <c r="F830" s="166"/>
      <c r="G830" s="173"/>
      <c r="H830" s="14"/>
      <c r="I830" s="14"/>
      <c r="J830" s="14"/>
      <c r="K830" s="166"/>
      <c r="L830" s="175"/>
      <c r="M830" s="171"/>
      <c r="N830" s="92"/>
      <c r="O830" s="92"/>
      <c r="P830" s="92"/>
      <c r="Q830" s="172"/>
      <c r="R830" s="176" t="str">
        <f>IFERROR(IF(COUNTIF(M830:Q830,M830)+COUNTIF(M830:Q830,N830)+COUNTIF(M830:Q830,O830)+COUNTIF(M830:Q830,P830)+COUNTIF(M830:Q830,Q830)-COUNT(M830:Q830)&lt;&gt;0,"學生班級重複",IF(COUNT(M830:Q830)=1,VLOOKUP(M830,'附件一之1-開班數'!$A$7:$B$66,2,0),IF(COUNT(M830:Q830)=2,VLOOKUP(M830,'附件一之1-開班數'!$A$7:$B$66,2,0)&amp;"、"&amp;VLOOKUP(N830,'附件一之1-開班數'!$A$7:$B$66,2,0),IF(COUNT(M830:Q830)=3,VLOOKUP(M830,'附件一之1-開班數'!$A$7:$B$66,2,0)&amp;"、"&amp;VLOOKUP(N830,'附件一之1-開班數'!$A$7:$B$66,2,0)&amp;"、"&amp;VLOOKUP(O830,'附件一之1-開班數'!$A$7:$B$66,2,0),IF(COUNT(M830:Q830)=4,VLOOKUP(M830,'附件一之1-開班數'!$A$7:$B$66,2,0)&amp;"、"&amp;VLOOKUP(N830,'附件一之1-開班數'!$A$7:$B$66,2,0)&amp;"、"&amp;VLOOKUP(O830,'附件一之1-開班數'!$A$7:$B$66,2,0)&amp;"、"&amp;VLOOKUP(P830,'附件一之1-開班數'!$A$7:$B$66,2,0),IF(COUNT(M830:Q830)=5,VLOOKUP(M830,'附件一之1-開班數'!$A$7:$B$66,2,0)&amp;"、"&amp;VLOOKUP(N830,'附件一之1-開班數'!$A$7:$B$66,2,0)&amp;"、"&amp;VLOOKUP(O830,'附件一之1-開班數'!$A$7:$B$66,2,0)&amp;"、"&amp;VLOOKUP(P830,'附件一之1-開班數'!$A$7:$B$66,2,0)&amp;"、"&amp;VLOOKUP(Q830,'附件一之1-開班數'!$A$7:$B$66,2,0),IF(D830="","","學生無班級"))))))),"有班級不存在,或跳格輸入")</f>
        <v/>
      </c>
      <c r="S830" s="10">
        <f t="shared" si="86"/>
        <v>1</v>
      </c>
      <c r="T830" s="10">
        <f t="shared" si="87"/>
        <v>1</v>
      </c>
      <c r="U830" s="10">
        <f t="shared" si="88"/>
        <v>1</v>
      </c>
      <c r="V830" s="10">
        <f t="shared" si="89"/>
        <v>1</v>
      </c>
      <c r="W830" s="10">
        <f t="shared" si="90"/>
        <v>3</v>
      </c>
      <c r="X830" s="10">
        <f t="shared" si="91"/>
        <v>3</v>
      </c>
      <c r="Y830" s="10">
        <f>IF(M830="",0,IF(K830=1,VLOOKUP(M830,'附件一之1-開班數'!$A$7:$V$66,7,FALSE),0))</f>
        <v>0</v>
      </c>
      <c r="Z830" s="10">
        <f>IF(N830="",0,IF(K830=1,VLOOKUP(N830,'附件一之1-開班數'!$A$7:$V$66,7,FALSE),0))</f>
        <v>0</v>
      </c>
      <c r="AA830" s="10">
        <f>IF(O830="",0,IF(K830=1,VLOOKUP(O830,'附件一之1-開班數'!$A$7:$V$66,7,FALSE),0))</f>
        <v>0</v>
      </c>
      <c r="AB830" s="10">
        <f>IF(P830="",0,IF(K830=1,VLOOKUP(P830,'附件一之1-開班數'!$A$7:$V$66,7,FALSE),0))</f>
        <v>0</v>
      </c>
      <c r="AC830" s="10">
        <f>IF(Q830="",0,IF(K830=1,VLOOKUP(Q830,'附件一之1-開班數'!$A$7:$V$66,7,FALSE),0))</f>
        <v>0</v>
      </c>
    </row>
    <row r="831" spans="1:29" x14ac:dyDescent="0.3">
      <c r="A831" s="128" t="str">
        <f t="shared" si="85"/>
        <v/>
      </c>
      <c r="B831" s="14"/>
      <c r="C831" s="14"/>
      <c r="D831" s="14"/>
      <c r="E831" s="14"/>
      <c r="F831" s="166"/>
      <c r="G831" s="173"/>
      <c r="H831" s="14"/>
      <c r="I831" s="14"/>
      <c r="J831" s="14"/>
      <c r="K831" s="166"/>
      <c r="L831" s="175"/>
      <c r="M831" s="171"/>
      <c r="N831" s="92"/>
      <c r="O831" s="92"/>
      <c r="P831" s="92"/>
      <c r="Q831" s="172"/>
      <c r="R831" s="176" t="str">
        <f>IFERROR(IF(COUNTIF(M831:Q831,M831)+COUNTIF(M831:Q831,N831)+COUNTIF(M831:Q831,O831)+COUNTIF(M831:Q831,P831)+COUNTIF(M831:Q831,Q831)-COUNT(M831:Q831)&lt;&gt;0,"學生班級重複",IF(COUNT(M831:Q831)=1,VLOOKUP(M831,'附件一之1-開班數'!$A$7:$B$66,2,0),IF(COUNT(M831:Q831)=2,VLOOKUP(M831,'附件一之1-開班數'!$A$7:$B$66,2,0)&amp;"、"&amp;VLOOKUP(N831,'附件一之1-開班數'!$A$7:$B$66,2,0),IF(COUNT(M831:Q831)=3,VLOOKUP(M831,'附件一之1-開班數'!$A$7:$B$66,2,0)&amp;"、"&amp;VLOOKUP(N831,'附件一之1-開班數'!$A$7:$B$66,2,0)&amp;"、"&amp;VLOOKUP(O831,'附件一之1-開班數'!$A$7:$B$66,2,0),IF(COUNT(M831:Q831)=4,VLOOKUP(M831,'附件一之1-開班數'!$A$7:$B$66,2,0)&amp;"、"&amp;VLOOKUP(N831,'附件一之1-開班數'!$A$7:$B$66,2,0)&amp;"、"&amp;VLOOKUP(O831,'附件一之1-開班數'!$A$7:$B$66,2,0)&amp;"、"&amp;VLOOKUP(P831,'附件一之1-開班數'!$A$7:$B$66,2,0),IF(COUNT(M831:Q831)=5,VLOOKUP(M831,'附件一之1-開班數'!$A$7:$B$66,2,0)&amp;"、"&amp;VLOOKUP(N831,'附件一之1-開班數'!$A$7:$B$66,2,0)&amp;"、"&amp;VLOOKUP(O831,'附件一之1-開班數'!$A$7:$B$66,2,0)&amp;"、"&amp;VLOOKUP(P831,'附件一之1-開班數'!$A$7:$B$66,2,0)&amp;"、"&amp;VLOOKUP(Q831,'附件一之1-開班數'!$A$7:$B$66,2,0),IF(D831="","","學生無班級"))))))),"有班級不存在,或跳格輸入")</f>
        <v/>
      </c>
      <c r="S831" s="10">
        <f t="shared" si="86"/>
        <v>1</v>
      </c>
      <c r="T831" s="10">
        <f t="shared" si="87"/>
        <v>1</v>
      </c>
      <c r="U831" s="10">
        <f t="shared" si="88"/>
        <v>1</v>
      </c>
      <c r="V831" s="10">
        <f t="shared" si="89"/>
        <v>1</v>
      </c>
      <c r="W831" s="10">
        <f t="shared" si="90"/>
        <v>3</v>
      </c>
      <c r="X831" s="10">
        <f t="shared" si="91"/>
        <v>3</v>
      </c>
      <c r="Y831" s="10">
        <f>IF(M831="",0,IF(K831=1,VLOOKUP(M831,'附件一之1-開班數'!$A$7:$V$66,7,FALSE),0))</f>
        <v>0</v>
      </c>
      <c r="Z831" s="10">
        <f>IF(N831="",0,IF(K831=1,VLOOKUP(N831,'附件一之1-開班數'!$A$7:$V$66,7,FALSE),0))</f>
        <v>0</v>
      </c>
      <c r="AA831" s="10">
        <f>IF(O831="",0,IF(K831=1,VLOOKUP(O831,'附件一之1-開班數'!$A$7:$V$66,7,FALSE),0))</f>
        <v>0</v>
      </c>
      <c r="AB831" s="10">
        <f>IF(P831="",0,IF(K831=1,VLOOKUP(P831,'附件一之1-開班數'!$A$7:$V$66,7,FALSE),0))</f>
        <v>0</v>
      </c>
      <c r="AC831" s="10">
        <f>IF(Q831="",0,IF(K831=1,VLOOKUP(Q831,'附件一之1-開班數'!$A$7:$V$66,7,FALSE),0))</f>
        <v>0</v>
      </c>
    </row>
    <row r="832" spans="1:29" x14ac:dyDescent="0.3">
      <c r="A832" s="128" t="str">
        <f t="shared" si="85"/>
        <v/>
      </c>
      <c r="B832" s="14"/>
      <c r="C832" s="14"/>
      <c r="D832" s="14"/>
      <c r="E832" s="14"/>
      <c r="F832" s="166"/>
      <c r="G832" s="173"/>
      <c r="H832" s="14"/>
      <c r="I832" s="14"/>
      <c r="J832" s="14"/>
      <c r="K832" s="166"/>
      <c r="L832" s="175"/>
      <c r="M832" s="171"/>
      <c r="N832" s="92"/>
      <c r="O832" s="92"/>
      <c r="P832" s="92"/>
      <c r="Q832" s="172"/>
      <c r="R832" s="176" t="str">
        <f>IFERROR(IF(COUNTIF(M832:Q832,M832)+COUNTIF(M832:Q832,N832)+COUNTIF(M832:Q832,O832)+COUNTIF(M832:Q832,P832)+COUNTIF(M832:Q832,Q832)-COUNT(M832:Q832)&lt;&gt;0,"學生班級重複",IF(COUNT(M832:Q832)=1,VLOOKUP(M832,'附件一之1-開班數'!$A$7:$B$66,2,0),IF(COUNT(M832:Q832)=2,VLOOKUP(M832,'附件一之1-開班數'!$A$7:$B$66,2,0)&amp;"、"&amp;VLOOKUP(N832,'附件一之1-開班數'!$A$7:$B$66,2,0),IF(COUNT(M832:Q832)=3,VLOOKUP(M832,'附件一之1-開班數'!$A$7:$B$66,2,0)&amp;"、"&amp;VLOOKUP(N832,'附件一之1-開班數'!$A$7:$B$66,2,0)&amp;"、"&amp;VLOOKUP(O832,'附件一之1-開班數'!$A$7:$B$66,2,0),IF(COUNT(M832:Q832)=4,VLOOKUP(M832,'附件一之1-開班數'!$A$7:$B$66,2,0)&amp;"、"&amp;VLOOKUP(N832,'附件一之1-開班數'!$A$7:$B$66,2,0)&amp;"、"&amp;VLOOKUP(O832,'附件一之1-開班數'!$A$7:$B$66,2,0)&amp;"、"&amp;VLOOKUP(P832,'附件一之1-開班數'!$A$7:$B$66,2,0),IF(COUNT(M832:Q832)=5,VLOOKUP(M832,'附件一之1-開班數'!$A$7:$B$66,2,0)&amp;"、"&amp;VLOOKUP(N832,'附件一之1-開班數'!$A$7:$B$66,2,0)&amp;"、"&amp;VLOOKUP(O832,'附件一之1-開班數'!$A$7:$B$66,2,0)&amp;"、"&amp;VLOOKUP(P832,'附件一之1-開班數'!$A$7:$B$66,2,0)&amp;"、"&amp;VLOOKUP(Q832,'附件一之1-開班數'!$A$7:$B$66,2,0),IF(D832="","","學生無班級"))))))),"有班級不存在,或跳格輸入")</f>
        <v/>
      </c>
      <c r="S832" s="10">
        <f t="shared" si="86"/>
        <v>1</v>
      </c>
      <c r="T832" s="10">
        <f t="shared" si="87"/>
        <v>1</v>
      </c>
      <c r="U832" s="10">
        <f t="shared" si="88"/>
        <v>1</v>
      </c>
      <c r="V832" s="10">
        <f t="shared" si="89"/>
        <v>1</v>
      </c>
      <c r="W832" s="10">
        <f t="shared" si="90"/>
        <v>3</v>
      </c>
      <c r="X832" s="10">
        <f t="shared" si="91"/>
        <v>3</v>
      </c>
      <c r="Y832" s="10">
        <f>IF(M832="",0,IF(K832=1,VLOOKUP(M832,'附件一之1-開班數'!$A$7:$V$66,7,FALSE),0))</f>
        <v>0</v>
      </c>
      <c r="Z832" s="10">
        <f>IF(N832="",0,IF(K832=1,VLOOKUP(N832,'附件一之1-開班數'!$A$7:$V$66,7,FALSE),0))</f>
        <v>0</v>
      </c>
      <c r="AA832" s="10">
        <f>IF(O832="",0,IF(K832=1,VLOOKUP(O832,'附件一之1-開班數'!$A$7:$V$66,7,FALSE),0))</f>
        <v>0</v>
      </c>
      <c r="AB832" s="10">
        <f>IF(P832="",0,IF(K832=1,VLOOKUP(P832,'附件一之1-開班數'!$A$7:$V$66,7,FALSE),0))</f>
        <v>0</v>
      </c>
      <c r="AC832" s="10">
        <f>IF(Q832="",0,IF(K832=1,VLOOKUP(Q832,'附件一之1-開班數'!$A$7:$V$66,7,FALSE),0))</f>
        <v>0</v>
      </c>
    </row>
    <row r="833" spans="1:29" x14ac:dyDescent="0.3">
      <c r="A833" s="128" t="str">
        <f t="shared" si="85"/>
        <v/>
      </c>
      <c r="B833" s="14"/>
      <c r="C833" s="14"/>
      <c r="D833" s="14"/>
      <c r="E833" s="14"/>
      <c r="F833" s="166"/>
      <c r="G833" s="173"/>
      <c r="H833" s="14"/>
      <c r="I833" s="14"/>
      <c r="J833" s="14"/>
      <c r="K833" s="166"/>
      <c r="L833" s="175"/>
      <c r="M833" s="171"/>
      <c r="N833" s="92"/>
      <c r="O833" s="92"/>
      <c r="P833" s="92"/>
      <c r="Q833" s="172"/>
      <c r="R833" s="176" t="str">
        <f>IFERROR(IF(COUNTIF(M833:Q833,M833)+COUNTIF(M833:Q833,N833)+COUNTIF(M833:Q833,O833)+COUNTIF(M833:Q833,P833)+COUNTIF(M833:Q833,Q833)-COUNT(M833:Q833)&lt;&gt;0,"學生班級重複",IF(COUNT(M833:Q833)=1,VLOOKUP(M833,'附件一之1-開班數'!$A$7:$B$66,2,0),IF(COUNT(M833:Q833)=2,VLOOKUP(M833,'附件一之1-開班數'!$A$7:$B$66,2,0)&amp;"、"&amp;VLOOKUP(N833,'附件一之1-開班數'!$A$7:$B$66,2,0),IF(COUNT(M833:Q833)=3,VLOOKUP(M833,'附件一之1-開班數'!$A$7:$B$66,2,0)&amp;"、"&amp;VLOOKUP(N833,'附件一之1-開班數'!$A$7:$B$66,2,0)&amp;"、"&amp;VLOOKUP(O833,'附件一之1-開班數'!$A$7:$B$66,2,0),IF(COUNT(M833:Q833)=4,VLOOKUP(M833,'附件一之1-開班數'!$A$7:$B$66,2,0)&amp;"、"&amp;VLOOKUP(N833,'附件一之1-開班數'!$A$7:$B$66,2,0)&amp;"、"&amp;VLOOKUP(O833,'附件一之1-開班數'!$A$7:$B$66,2,0)&amp;"、"&amp;VLOOKUP(P833,'附件一之1-開班數'!$A$7:$B$66,2,0),IF(COUNT(M833:Q833)=5,VLOOKUP(M833,'附件一之1-開班數'!$A$7:$B$66,2,0)&amp;"、"&amp;VLOOKUP(N833,'附件一之1-開班數'!$A$7:$B$66,2,0)&amp;"、"&amp;VLOOKUP(O833,'附件一之1-開班數'!$A$7:$B$66,2,0)&amp;"、"&amp;VLOOKUP(P833,'附件一之1-開班數'!$A$7:$B$66,2,0)&amp;"、"&amp;VLOOKUP(Q833,'附件一之1-開班數'!$A$7:$B$66,2,0),IF(D833="","","學生無班級"))))))),"有班級不存在,或跳格輸入")</f>
        <v/>
      </c>
      <c r="S833" s="10">
        <f t="shared" si="86"/>
        <v>1</v>
      </c>
      <c r="T833" s="10">
        <f t="shared" si="87"/>
        <v>1</v>
      </c>
      <c r="U833" s="10">
        <f t="shared" si="88"/>
        <v>1</v>
      </c>
      <c r="V833" s="10">
        <f t="shared" si="89"/>
        <v>1</v>
      </c>
      <c r="W833" s="10">
        <f t="shared" si="90"/>
        <v>3</v>
      </c>
      <c r="X833" s="10">
        <f t="shared" si="91"/>
        <v>3</v>
      </c>
      <c r="Y833" s="10">
        <f>IF(M833="",0,IF(K833=1,VLOOKUP(M833,'附件一之1-開班數'!$A$7:$V$66,7,FALSE),0))</f>
        <v>0</v>
      </c>
      <c r="Z833" s="10">
        <f>IF(N833="",0,IF(K833=1,VLOOKUP(N833,'附件一之1-開班數'!$A$7:$V$66,7,FALSE),0))</f>
        <v>0</v>
      </c>
      <c r="AA833" s="10">
        <f>IF(O833="",0,IF(K833=1,VLOOKUP(O833,'附件一之1-開班數'!$A$7:$V$66,7,FALSE),0))</f>
        <v>0</v>
      </c>
      <c r="AB833" s="10">
        <f>IF(P833="",0,IF(K833=1,VLOOKUP(P833,'附件一之1-開班數'!$A$7:$V$66,7,FALSE),0))</f>
        <v>0</v>
      </c>
      <c r="AC833" s="10">
        <f>IF(Q833="",0,IF(K833=1,VLOOKUP(Q833,'附件一之1-開班數'!$A$7:$V$66,7,FALSE),0))</f>
        <v>0</v>
      </c>
    </row>
    <row r="834" spans="1:29" x14ac:dyDescent="0.3">
      <c r="A834" s="128" t="str">
        <f t="shared" si="85"/>
        <v/>
      </c>
      <c r="B834" s="14"/>
      <c r="C834" s="14"/>
      <c r="D834" s="14"/>
      <c r="E834" s="14"/>
      <c r="F834" s="166"/>
      <c r="G834" s="173"/>
      <c r="H834" s="14"/>
      <c r="I834" s="14"/>
      <c r="J834" s="14"/>
      <c r="K834" s="166"/>
      <c r="L834" s="175"/>
      <c r="M834" s="171"/>
      <c r="N834" s="92"/>
      <c r="O834" s="92"/>
      <c r="P834" s="92"/>
      <c r="Q834" s="172"/>
      <c r="R834" s="176" t="str">
        <f>IFERROR(IF(COUNTIF(M834:Q834,M834)+COUNTIF(M834:Q834,N834)+COUNTIF(M834:Q834,O834)+COUNTIF(M834:Q834,P834)+COUNTIF(M834:Q834,Q834)-COUNT(M834:Q834)&lt;&gt;0,"學生班級重複",IF(COUNT(M834:Q834)=1,VLOOKUP(M834,'附件一之1-開班數'!$A$7:$B$66,2,0),IF(COUNT(M834:Q834)=2,VLOOKUP(M834,'附件一之1-開班數'!$A$7:$B$66,2,0)&amp;"、"&amp;VLOOKUP(N834,'附件一之1-開班數'!$A$7:$B$66,2,0),IF(COUNT(M834:Q834)=3,VLOOKUP(M834,'附件一之1-開班數'!$A$7:$B$66,2,0)&amp;"、"&amp;VLOOKUP(N834,'附件一之1-開班數'!$A$7:$B$66,2,0)&amp;"、"&amp;VLOOKUP(O834,'附件一之1-開班數'!$A$7:$B$66,2,0),IF(COUNT(M834:Q834)=4,VLOOKUP(M834,'附件一之1-開班數'!$A$7:$B$66,2,0)&amp;"、"&amp;VLOOKUP(N834,'附件一之1-開班數'!$A$7:$B$66,2,0)&amp;"、"&amp;VLOOKUP(O834,'附件一之1-開班數'!$A$7:$B$66,2,0)&amp;"、"&amp;VLOOKUP(P834,'附件一之1-開班數'!$A$7:$B$66,2,0),IF(COUNT(M834:Q834)=5,VLOOKUP(M834,'附件一之1-開班數'!$A$7:$B$66,2,0)&amp;"、"&amp;VLOOKUP(N834,'附件一之1-開班數'!$A$7:$B$66,2,0)&amp;"、"&amp;VLOOKUP(O834,'附件一之1-開班數'!$A$7:$B$66,2,0)&amp;"、"&amp;VLOOKUP(P834,'附件一之1-開班數'!$A$7:$B$66,2,0)&amp;"、"&amp;VLOOKUP(Q834,'附件一之1-開班數'!$A$7:$B$66,2,0),IF(D834="","","學生無班級"))))))),"有班級不存在,或跳格輸入")</f>
        <v/>
      </c>
      <c r="S834" s="10">
        <f t="shared" si="86"/>
        <v>1</v>
      </c>
      <c r="T834" s="10">
        <f t="shared" si="87"/>
        <v>1</v>
      </c>
      <c r="U834" s="10">
        <f t="shared" si="88"/>
        <v>1</v>
      </c>
      <c r="V834" s="10">
        <f t="shared" si="89"/>
        <v>1</v>
      </c>
      <c r="W834" s="10">
        <f t="shared" si="90"/>
        <v>3</v>
      </c>
      <c r="X834" s="10">
        <f t="shared" si="91"/>
        <v>3</v>
      </c>
      <c r="Y834" s="10">
        <f>IF(M834="",0,IF(K834=1,VLOOKUP(M834,'附件一之1-開班數'!$A$7:$V$66,7,FALSE),0))</f>
        <v>0</v>
      </c>
      <c r="Z834" s="10">
        <f>IF(N834="",0,IF(K834=1,VLOOKUP(N834,'附件一之1-開班數'!$A$7:$V$66,7,FALSE),0))</f>
        <v>0</v>
      </c>
      <c r="AA834" s="10">
        <f>IF(O834="",0,IF(K834=1,VLOOKUP(O834,'附件一之1-開班數'!$A$7:$V$66,7,FALSE),0))</f>
        <v>0</v>
      </c>
      <c r="AB834" s="10">
        <f>IF(P834="",0,IF(K834=1,VLOOKUP(P834,'附件一之1-開班數'!$A$7:$V$66,7,FALSE),0))</f>
        <v>0</v>
      </c>
      <c r="AC834" s="10">
        <f>IF(Q834="",0,IF(K834=1,VLOOKUP(Q834,'附件一之1-開班數'!$A$7:$V$66,7,FALSE),0))</f>
        <v>0</v>
      </c>
    </row>
    <row r="835" spans="1:29" x14ac:dyDescent="0.3">
      <c r="A835" s="128" t="str">
        <f t="shared" si="85"/>
        <v/>
      </c>
      <c r="B835" s="14"/>
      <c r="C835" s="14"/>
      <c r="D835" s="14"/>
      <c r="E835" s="14"/>
      <c r="F835" s="166"/>
      <c r="G835" s="173"/>
      <c r="H835" s="14"/>
      <c r="I835" s="14"/>
      <c r="J835" s="14"/>
      <c r="K835" s="166"/>
      <c r="L835" s="175"/>
      <c r="M835" s="171"/>
      <c r="N835" s="92"/>
      <c r="O835" s="92"/>
      <c r="P835" s="92"/>
      <c r="Q835" s="172"/>
      <c r="R835" s="176" t="str">
        <f>IFERROR(IF(COUNTIF(M835:Q835,M835)+COUNTIF(M835:Q835,N835)+COUNTIF(M835:Q835,O835)+COUNTIF(M835:Q835,P835)+COUNTIF(M835:Q835,Q835)-COUNT(M835:Q835)&lt;&gt;0,"學生班級重複",IF(COUNT(M835:Q835)=1,VLOOKUP(M835,'附件一之1-開班數'!$A$7:$B$66,2,0),IF(COUNT(M835:Q835)=2,VLOOKUP(M835,'附件一之1-開班數'!$A$7:$B$66,2,0)&amp;"、"&amp;VLOOKUP(N835,'附件一之1-開班數'!$A$7:$B$66,2,0),IF(COUNT(M835:Q835)=3,VLOOKUP(M835,'附件一之1-開班數'!$A$7:$B$66,2,0)&amp;"、"&amp;VLOOKUP(N835,'附件一之1-開班數'!$A$7:$B$66,2,0)&amp;"、"&amp;VLOOKUP(O835,'附件一之1-開班數'!$A$7:$B$66,2,0),IF(COUNT(M835:Q835)=4,VLOOKUP(M835,'附件一之1-開班數'!$A$7:$B$66,2,0)&amp;"、"&amp;VLOOKUP(N835,'附件一之1-開班數'!$A$7:$B$66,2,0)&amp;"、"&amp;VLOOKUP(O835,'附件一之1-開班數'!$A$7:$B$66,2,0)&amp;"、"&amp;VLOOKUP(P835,'附件一之1-開班數'!$A$7:$B$66,2,0),IF(COUNT(M835:Q835)=5,VLOOKUP(M835,'附件一之1-開班數'!$A$7:$B$66,2,0)&amp;"、"&amp;VLOOKUP(N835,'附件一之1-開班數'!$A$7:$B$66,2,0)&amp;"、"&amp;VLOOKUP(O835,'附件一之1-開班數'!$A$7:$B$66,2,0)&amp;"、"&amp;VLOOKUP(P835,'附件一之1-開班數'!$A$7:$B$66,2,0)&amp;"、"&amp;VLOOKUP(Q835,'附件一之1-開班數'!$A$7:$B$66,2,0),IF(D835="","","學生無班級"))))))),"有班級不存在,或跳格輸入")</f>
        <v/>
      </c>
      <c r="S835" s="10">
        <f t="shared" si="86"/>
        <v>1</v>
      </c>
      <c r="T835" s="10">
        <f t="shared" si="87"/>
        <v>1</v>
      </c>
      <c r="U835" s="10">
        <f t="shared" si="88"/>
        <v>1</v>
      </c>
      <c r="V835" s="10">
        <f t="shared" si="89"/>
        <v>1</v>
      </c>
      <c r="W835" s="10">
        <f t="shared" si="90"/>
        <v>3</v>
      </c>
      <c r="X835" s="10">
        <f t="shared" si="91"/>
        <v>3</v>
      </c>
      <c r="Y835" s="10">
        <f>IF(M835="",0,IF(K835=1,VLOOKUP(M835,'附件一之1-開班數'!$A$7:$V$66,7,FALSE),0))</f>
        <v>0</v>
      </c>
      <c r="Z835" s="10">
        <f>IF(N835="",0,IF(K835=1,VLOOKUP(N835,'附件一之1-開班數'!$A$7:$V$66,7,FALSE),0))</f>
        <v>0</v>
      </c>
      <c r="AA835" s="10">
        <f>IF(O835="",0,IF(K835=1,VLOOKUP(O835,'附件一之1-開班數'!$A$7:$V$66,7,FALSE),0))</f>
        <v>0</v>
      </c>
      <c r="AB835" s="10">
        <f>IF(P835="",0,IF(K835=1,VLOOKUP(P835,'附件一之1-開班數'!$A$7:$V$66,7,FALSE),0))</f>
        <v>0</v>
      </c>
      <c r="AC835" s="10">
        <f>IF(Q835="",0,IF(K835=1,VLOOKUP(Q835,'附件一之1-開班數'!$A$7:$V$66,7,FALSE),0))</f>
        <v>0</v>
      </c>
    </row>
    <row r="836" spans="1:29" x14ac:dyDescent="0.3">
      <c r="A836" s="128" t="str">
        <f t="shared" si="85"/>
        <v/>
      </c>
      <c r="B836" s="14"/>
      <c r="C836" s="14"/>
      <c r="D836" s="14"/>
      <c r="E836" s="14"/>
      <c r="F836" s="166"/>
      <c r="G836" s="173"/>
      <c r="H836" s="14"/>
      <c r="I836" s="14"/>
      <c r="J836" s="14"/>
      <c r="K836" s="166"/>
      <c r="L836" s="175"/>
      <c r="M836" s="171"/>
      <c r="N836" s="92"/>
      <c r="O836" s="92"/>
      <c r="P836" s="92"/>
      <c r="Q836" s="172"/>
      <c r="R836" s="176" t="str">
        <f>IFERROR(IF(COUNTIF(M836:Q836,M836)+COUNTIF(M836:Q836,N836)+COUNTIF(M836:Q836,O836)+COUNTIF(M836:Q836,P836)+COUNTIF(M836:Q836,Q836)-COUNT(M836:Q836)&lt;&gt;0,"學生班級重複",IF(COUNT(M836:Q836)=1,VLOOKUP(M836,'附件一之1-開班數'!$A$7:$B$66,2,0),IF(COUNT(M836:Q836)=2,VLOOKUP(M836,'附件一之1-開班數'!$A$7:$B$66,2,0)&amp;"、"&amp;VLOOKUP(N836,'附件一之1-開班數'!$A$7:$B$66,2,0),IF(COUNT(M836:Q836)=3,VLOOKUP(M836,'附件一之1-開班數'!$A$7:$B$66,2,0)&amp;"、"&amp;VLOOKUP(N836,'附件一之1-開班數'!$A$7:$B$66,2,0)&amp;"、"&amp;VLOOKUP(O836,'附件一之1-開班數'!$A$7:$B$66,2,0),IF(COUNT(M836:Q836)=4,VLOOKUP(M836,'附件一之1-開班數'!$A$7:$B$66,2,0)&amp;"、"&amp;VLOOKUP(N836,'附件一之1-開班數'!$A$7:$B$66,2,0)&amp;"、"&amp;VLOOKUP(O836,'附件一之1-開班數'!$A$7:$B$66,2,0)&amp;"、"&amp;VLOOKUP(P836,'附件一之1-開班數'!$A$7:$B$66,2,0),IF(COUNT(M836:Q836)=5,VLOOKUP(M836,'附件一之1-開班數'!$A$7:$B$66,2,0)&amp;"、"&amp;VLOOKUP(N836,'附件一之1-開班數'!$A$7:$B$66,2,0)&amp;"、"&amp;VLOOKUP(O836,'附件一之1-開班數'!$A$7:$B$66,2,0)&amp;"、"&amp;VLOOKUP(P836,'附件一之1-開班數'!$A$7:$B$66,2,0)&amp;"、"&amp;VLOOKUP(Q836,'附件一之1-開班數'!$A$7:$B$66,2,0),IF(D836="","","學生無班級"))))))),"有班級不存在,或跳格輸入")</f>
        <v/>
      </c>
      <c r="S836" s="10">
        <f t="shared" si="86"/>
        <v>1</v>
      </c>
      <c r="T836" s="10">
        <f t="shared" si="87"/>
        <v>1</v>
      </c>
      <c r="U836" s="10">
        <f t="shared" si="88"/>
        <v>1</v>
      </c>
      <c r="V836" s="10">
        <f t="shared" si="89"/>
        <v>1</v>
      </c>
      <c r="W836" s="10">
        <f t="shared" si="90"/>
        <v>3</v>
      </c>
      <c r="X836" s="10">
        <f t="shared" si="91"/>
        <v>3</v>
      </c>
      <c r="Y836" s="10">
        <f>IF(M836="",0,IF(K836=1,VLOOKUP(M836,'附件一之1-開班數'!$A$7:$V$66,7,FALSE),0))</f>
        <v>0</v>
      </c>
      <c r="Z836" s="10">
        <f>IF(N836="",0,IF(K836=1,VLOOKUP(N836,'附件一之1-開班數'!$A$7:$V$66,7,FALSE),0))</f>
        <v>0</v>
      </c>
      <c r="AA836" s="10">
        <f>IF(O836="",0,IF(K836=1,VLOOKUP(O836,'附件一之1-開班數'!$A$7:$V$66,7,FALSE),0))</f>
        <v>0</v>
      </c>
      <c r="AB836" s="10">
        <f>IF(P836="",0,IF(K836=1,VLOOKUP(P836,'附件一之1-開班數'!$A$7:$V$66,7,FALSE),0))</f>
        <v>0</v>
      </c>
      <c r="AC836" s="10">
        <f>IF(Q836="",0,IF(K836=1,VLOOKUP(Q836,'附件一之1-開班數'!$A$7:$V$66,7,FALSE),0))</f>
        <v>0</v>
      </c>
    </row>
    <row r="837" spans="1:29" x14ac:dyDescent="0.3">
      <c r="A837" s="128" t="str">
        <f t="shared" si="85"/>
        <v/>
      </c>
      <c r="B837" s="14"/>
      <c r="C837" s="14"/>
      <c r="D837" s="14"/>
      <c r="E837" s="14"/>
      <c r="F837" s="166"/>
      <c r="G837" s="173"/>
      <c r="H837" s="14"/>
      <c r="I837" s="14"/>
      <c r="J837" s="14"/>
      <c r="K837" s="166"/>
      <c r="L837" s="175"/>
      <c r="M837" s="171"/>
      <c r="N837" s="92"/>
      <c r="O837" s="92"/>
      <c r="P837" s="92"/>
      <c r="Q837" s="172"/>
      <c r="R837" s="176" t="str">
        <f>IFERROR(IF(COUNTIF(M837:Q837,M837)+COUNTIF(M837:Q837,N837)+COUNTIF(M837:Q837,O837)+COUNTIF(M837:Q837,P837)+COUNTIF(M837:Q837,Q837)-COUNT(M837:Q837)&lt;&gt;0,"學生班級重複",IF(COUNT(M837:Q837)=1,VLOOKUP(M837,'附件一之1-開班數'!$A$7:$B$66,2,0),IF(COUNT(M837:Q837)=2,VLOOKUP(M837,'附件一之1-開班數'!$A$7:$B$66,2,0)&amp;"、"&amp;VLOOKUP(N837,'附件一之1-開班數'!$A$7:$B$66,2,0),IF(COUNT(M837:Q837)=3,VLOOKUP(M837,'附件一之1-開班數'!$A$7:$B$66,2,0)&amp;"、"&amp;VLOOKUP(N837,'附件一之1-開班數'!$A$7:$B$66,2,0)&amp;"、"&amp;VLOOKUP(O837,'附件一之1-開班數'!$A$7:$B$66,2,0),IF(COUNT(M837:Q837)=4,VLOOKUP(M837,'附件一之1-開班數'!$A$7:$B$66,2,0)&amp;"、"&amp;VLOOKUP(N837,'附件一之1-開班數'!$A$7:$B$66,2,0)&amp;"、"&amp;VLOOKUP(O837,'附件一之1-開班數'!$A$7:$B$66,2,0)&amp;"、"&amp;VLOOKUP(P837,'附件一之1-開班數'!$A$7:$B$66,2,0),IF(COUNT(M837:Q837)=5,VLOOKUP(M837,'附件一之1-開班數'!$A$7:$B$66,2,0)&amp;"、"&amp;VLOOKUP(N837,'附件一之1-開班數'!$A$7:$B$66,2,0)&amp;"、"&amp;VLOOKUP(O837,'附件一之1-開班數'!$A$7:$B$66,2,0)&amp;"、"&amp;VLOOKUP(P837,'附件一之1-開班數'!$A$7:$B$66,2,0)&amp;"、"&amp;VLOOKUP(Q837,'附件一之1-開班數'!$A$7:$B$66,2,0),IF(D837="","","學生無班級"))))))),"有班級不存在,或跳格輸入")</f>
        <v/>
      </c>
      <c r="S837" s="10">
        <f t="shared" si="86"/>
        <v>1</v>
      </c>
      <c r="T837" s="10">
        <f t="shared" si="87"/>
        <v>1</v>
      </c>
      <c r="U837" s="10">
        <f t="shared" si="88"/>
        <v>1</v>
      </c>
      <c r="V837" s="10">
        <f t="shared" si="89"/>
        <v>1</v>
      </c>
      <c r="W837" s="10">
        <f t="shared" si="90"/>
        <v>3</v>
      </c>
      <c r="X837" s="10">
        <f t="shared" si="91"/>
        <v>3</v>
      </c>
      <c r="Y837" s="10">
        <f>IF(M837="",0,IF(K837=1,VLOOKUP(M837,'附件一之1-開班數'!$A$7:$V$66,7,FALSE),0))</f>
        <v>0</v>
      </c>
      <c r="Z837" s="10">
        <f>IF(N837="",0,IF(K837=1,VLOOKUP(N837,'附件一之1-開班數'!$A$7:$V$66,7,FALSE),0))</f>
        <v>0</v>
      </c>
      <c r="AA837" s="10">
        <f>IF(O837="",0,IF(K837=1,VLOOKUP(O837,'附件一之1-開班數'!$A$7:$V$66,7,FALSE),0))</f>
        <v>0</v>
      </c>
      <c r="AB837" s="10">
        <f>IF(P837="",0,IF(K837=1,VLOOKUP(P837,'附件一之1-開班數'!$A$7:$V$66,7,FALSE),0))</f>
        <v>0</v>
      </c>
      <c r="AC837" s="10">
        <f>IF(Q837="",0,IF(K837=1,VLOOKUP(Q837,'附件一之1-開班數'!$A$7:$V$66,7,FALSE),0))</f>
        <v>0</v>
      </c>
    </row>
    <row r="838" spans="1:29" x14ac:dyDescent="0.3">
      <c r="A838" s="128" t="str">
        <f t="shared" ref="A838:A901" si="92">IF(D838&lt;&gt;"",ROW()-5,"")</f>
        <v/>
      </c>
      <c r="B838" s="14"/>
      <c r="C838" s="14"/>
      <c r="D838" s="14"/>
      <c r="E838" s="14"/>
      <c r="F838" s="166"/>
      <c r="G838" s="173"/>
      <c r="H838" s="14"/>
      <c r="I838" s="14"/>
      <c r="J838" s="14"/>
      <c r="K838" s="166"/>
      <c r="L838" s="175"/>
      <c r="M838" s="171"/>
      <c r="N838" s="92"/>
      <c r="O838" s="92"/>
      <c r="P838" s="92"/>
      <c r="Q838" s="172"/>
      <c r="R838" s="176" t="str">
        <f>IFERROR(IF(COUNTIF(M838:Q838,M838)+COUNTIF(M838:Q838,N838)+COUNTIF(M838:Q838,O838)+COUNTIF(M838:Q838,P838)+COUNTIF(M838:Q838,Q838)-COUNT(M838:Q838)&lt;&gt;0,"學生班級重複",IF(COUNT(M838:Q838)=1,VLOOKUP(M838,'附件一之1-開班數'!$A$7:$B$66,2,0),IF(COUNT(M838:Q838)=2,VLOOKUP(M838,'附件一之1-開班數'!$A$7:$B$66,2,0)&amp;"、"&amp;VLOOKUP(N838,'附件一之1-開班數'!$A$7:$B$66,2,0),IF(COUNT(M838:Q838)=3,VLOOKUP(M838,'附件一之1-開班數'!$A$7:$B$66,2,0)&amp;"、"&amp;VLOOKUP(N838,'附件一之1-開班數'!$A$7:$B$66,2,0)&amp;"、"&amp;VLOOKUP(O838,'附件一之1-開班數'!$A$7:$B$66,2,0),IF(COUNT(M838:Q838)=4,VLOOKUP(M838,'附件一之1-開班數'!$A$7:$B$66,2,0)&amp;"、"&amp;VLOOKUP(N838,'附件一之1-開班數'!$A$7:$B$66,2,0)&amp;"、"&amp;VLOOKUP(O838,'附件一之1-開班數'!$A$7:$B$66,2,0)&amp;"、"&amp;VLOOKUP(P838,'附件一之1-開班數'!$A$7:$B$66,2,0),IF(COUNT(M838:Q838)=5,VLOOKUP(M838,'附件一之1-開班數'!$A$7:$B$66,2,0)&amp;"、"&amp;VLOOKUP(N838,'附件一之1-開班數'!$A$7:$B$66,2,0)&amp;"、"&amp;VLOOKUP(O838,'附件一之1-開班數'!$A$7:$B$66,2,0)&amp;"、"&amp;VLOOKUP(P838,'附件一之1-開班數'!$A$7:$B$66,2,0)&amp;"、"&amp;VLOOKUP(Q838,'附件一之1-開班數'!$A$7:$B$66,2,0),IF(D838="","","學生無班級"))))))),"有班級不存在,或跳格輸入")</f>
        <v/>
      </c>
      <c r="S838" s="10">
        <f t="shared" si="86"/>
        <v>1</v>
      </c>
      <c r="T838" s="10">
        <f t="shared" si="87"/>
        <v>1</v>
      </c>
      <c r="U838" s="10">
        <f t="shared" si="88"/>
        <v>1</v>
      </c>
      <c r="V838" s="10">
        <f t="shared" si="89"/>
        <v>1</v>
      </c>
      <c r="W838" s="10">
        <f t="shared" si="90"/>
        <v>3</v>
      </c>
      <c r="X838" s="10">
        <f t="shared" si="91"/>
        <v>3</v>
      </c>
      <c r="Y838" s="10">
        <f>IF(M838="",0,IF(K838=1,VLOOKUP(M838,'附件一之1-開班數'!$A$7:$V$66,7,FALSE),0))</f>
        <v>0</v>
      </c>
      <c r="Z838" s="10">
        <f>IF(N838="",0,IF(K838=1,VLOOKUP(N838,'附件一之1-開班數'!$A$7:$V$66,7,FALSE),0))</f>
        <v>0</v>
      </c>
      <c r="AA838" s="10">
        <f>IF(O838="",0,IF(K838=1,VLOOKUP(O838,'附件一之1-開班數'!$A$7:$V$66,7,FALSE),0))</f>
        <v>0</v>
      </c>
      <c r="AB838" s="10">
        <f>IF(P838="",0,IF(K838=1,VLOOKUP(P838,'附件一之1-開班數'!$A$7:$V$66,7,FALSE),0))</f>
        <v>0</v>
      </c>
      <c r="AC838" s="10">
        <f>IF(Q838="",0,IF(K838=1,VLOOKUP(Q838,'附件一之1-開班數'!$A$7:$V$66,7,FALSE),0))</f>
        <v>0</v>
      </c>
    </row>
    <row r="839" spans="1:29" x14ac:dyDescent="0.3">
      <c r="A839" s="128" t="str">
        <f t="shared" si="92"/>
        <v/>
      </c>
      <c r="B839" s="14"/>
      <c r="C839" s="14"/>
      <c r="D839" s="14"/>
      <c r="E839" s="14"/>
      <c r="F839" s="166"/>
      <c r="G839" s="173"/>
      <c r="H839" s="14"/>
      <c r="I839" s="14"/>
      <c r="J839" s="14"/>
      <c r="K839" s="166"/>
      <c r="L839" s="175"/>
      <c r="M839" s="171"/>
      <c r="N839" s="92"/>
      <c r="O839" s="92"/>
      <c r="P839" s="92"/>
      <c r="Q839" s="172"/>
      <c r="R839" s="176" t="str">
        <f>IFERROR(IF(COUNTIF(M839:Q839,M839)+COUNTIF(M839:Q839,N839)+COUNTIF(M839:Q839,O839)+COUNTIF(M839:Q839,P839)+COUNTIF(M839:Q839,Q839)-COUNT(M839:Q839)&lt;&gt;0,"學生班級重複",IF(COUNT(M839:Q839)=1,VLOOKUP(M839,'附件一之1-開班數'!$A$7:$B$66,2,0),IF(COUNT(M839:Q839)=2,VLOOKUP(M839,'附件一之1-開班數'!$A$7:$B$66,2,0)&amp;"、"&amp;VLOOKUP(N839,'附件一之1-開班數'!$A$7:$B$66,2,0),IF(COUNT(M839:Q839)=3,VLOOKUP(M839,'附件一之1-開班數'!$A$7:$B$66,2,0)&amp;"、"&amp;VLOOKUP(N839,'附件一之1-開班數'!$A$7:$B$66,2,0)&amp;"、"&amp;VLOOKUP(O839,'附件一之1-開班數'!$A$7:$B$66,2,0),IF(COUNT(M839:Q839)=4,VLOOKUP(M839,'附件一之1-開班數'!$A$7:$B$66,2,0)&amp;"、"&amp;VLOOKUP(N839,'附件一之1-開班數'!$A$7:$B$66,2,0)&amp;"、"&amp;VLOOKUP(O839,'附件一之1-開班數'!$A$7:$B$66,2,0)&amp;"、"&amp;VLOOKUP(P839,'附件一之1-開班數'!$A$7:$B$66,2,0),IF(COUNT(M839:Q839)=5,VLOOKUP(M839,'附件一之1-開班數'!$A$7:$B$66,2,0)&amp;"、"&amp;VLOOKUP(N839,'附件一之1-開班數'!$A$7:$B$66,2,0)&amp;"、"&amp;VLOOKUP(O839,'附件一之1-開班數'!$A$7:$B$66,2,0)&amp;"、"&amp;VLOOKUP(P839,'附件一之1-開班數'!$A$7:$B$66,2,0)&amp;"、"&amp;VLOOKUP(Q839,'附件一之1-開班數'!$A$7:$B$66,2,0),IF(D839="","","學生無班級"))))))),"有班級不存在,或跳格輸入")</f>
        <v/>
      </c>
      <c r="S839" s="10">
        <f t="shared" ref="S839:S902" si="93">IF(COUNTA(D839,E839:F839)=0,1,IF(AND(D839="",SUM(E839:F839)&lt;&gt;0),2,IF(SUM(E839:F839)&lt;&gt;1,3,4)))</f>
        <v>1</v>
      </c>
      <c r="T839" s="10">
        <f t="shared" ref="T839:T902" si="94">IF(COUNTA(D839,G839:K839)=0,1,IF(AND(D839="",SUM(G839:K839)&lt;&gt;0),2,IF(SUM(G839:K839)&lt;&gt;1,3,4)))</f>
        <v>1</v>
      </c>
      <c r="U839" s="10">
        <f t="shared" ref="U839:U902" si="95">IF(COUNTA(B839:D839)=0,1,IF(AND(D839="",COUNTA(B839:C839)&lt;&gt;0),2,IF(COUNTA(B839:C839)&gt;1,3,4)))</f>
        <v>1</v>
      </c>
      <c r="V839" s="10">
        <f t="shared" ref="V839:V902" si="96">IF(COUNTA(D839,M839:Q839)=0,1,IF(AND(D839="",COUNTA(M839:Q839)&lt;&gt;0),2,3))</f>
        <v>1</v>
      </c>
      <c r="W839" s="10">
        <f t="shared" ref="W839:W902" si="97">IF(AND(D839="",COUNTA(L839)&lt;&gt;0),2,3)</f>
        <v>3</v>
      </c>
      <c r="X839" s="10">
        <f t="shared" ref="X839:X902" si="98">IF(K839="",3,IF(COUNTA(K839)&lt;&gt;COUNTA(M839:Q839),1,2))</f>
        <v>3</v>
      </c>
      <c r="Y839" s="10">
        <f>IF(M839="",0,IF(K839=1,VLOOKUP(M839,'附件一之1-開班數'!$A$7:$V$66,7,FALSE),0))</f>
        <v>0</v>
      </c>
      <c r="Z839" s="10">
        <f>IF(N839="",0,IF(K839=1,VLOOKUP(N839,'附件一之1-開班數'!$A$7:$V$66,7,FALSE),0))</f>
        <v>0</v>
      </c>
      <c r="AA839" s="10">
        <f>IF(O839="",0,IF(K839=1,VLOOKUP(O839,'附件一之1-開班數'!$A$7:$V$66,7,FALSE),0))</f>
        <v>0</v>
      </c>
      <c r="AB839" s="10">
        <f>IF(P839="",0,IF(K839=1,VLOOKUP(P839,'附件一之1-開班數'!$A$7:$V$66,7,FALSE),0))</f>
        <v>0</v>
      </c>
      <c r="AC839" s="10">
        <f>IF(Q839="",0,IF(K839=1,VLOOKUP(Q839,'附件一之1-開班數'!$A$7:$V$66,7,FALSE),0))</f>
        <v>0</v>
      </c>
    </row>
    <row r="840" spans="1:29" x14ac:dyDescent="0.3">
      <c r="A840" s="128" t="str">
        <f t="shared" si="92"/>
        <v/>
      </c>
      <c r="B840" s="14"/>
      <c r="C840" s="14"/>
      <c r="D840" s="14"/>
      <c r="E840" s="14"/>
      <c r="F840" s="166"/>
      <c r="G840" s="173"/>
      <c r="H840" s="14"/>
      <c r="I840" s="14"/>
      <c r="J840" s="14"/>
      <c r="K840" s="166"/>
      <c r="L840" s="175"/>
      <c r="M840" s="171"/>
      <c r="N840" s="92"/>
      <c r="O840" s="92"/>
      <c r="P840" s="92"/>
      <c r="Q840" s="172"/>
      <c r="R840" s="176" t="str">
        <f>IFERROR(IF(COUNTIF(M840:Q840,M840)+COUNTIF(M840:Q840,N840)+COUNTIF(M840:Q840,O840)+COUNTIF(M840:Q840,P840)+COUNTIF(M840:Q840,Q840)-COUNT(M840:Q840)&lt;&gt;0,"學生班級重複",IF(COUNT(M840:Q840)=1,VLOOKUP(M840,'附件一之1-開班數'!$A$7:$B$66,2,0),IF(COUNT(M840:Q840)=2,VLOOKUP(M840,'附件一之1-開班數'!$A$7:$B$66,2,0)&amp;"、"&amp;VLOOKUP(N840,'附件一之1-開班數'!$A$7:$B$66,2,0),IF(COUNT(M840:Q840)=3,VLOOKUP(M840,'附件一之1-開班數'!$A$7:$B$66,2,0)&amp;"、"&amp;VLOOKUP(N840,'附件一之1-開班數'!$A$7:$B$66,2,0)&amp;"、"&amp;VLOOKUP(O840,'附件一之1-開班數'!$A$7:$B$66,2,0),IF(COUNT(M840:Q840)=4,VLOOKUP(M840,'附件一之1-開班數'!$A$7:$B$66,2,0)&amp;"、"&amp;VLOOKUP(N840,'附件一之1-開班數'!$A$7:$B$66,2,0)&amp;"、"&amp;VLOOKUP(O840,'附件一之1-開班數'!$A$7:$B$66,2,0)&amp;"、"&amp;VLOOKUP(P840,'附件一之1-開班數'!$A$7:$B$66,2,0),IF(COUNT(M840:Q840)=5,VLOOKUP(M840,'附件一之1-開班數'!$A$7:$B$66,2,0)&amp;"、"&amp;VLOOKUP(N840,'附件一之1-開班數'!$A$7:$B$66,2,0)&amp;"、"&amp;VLOOKUP(O840,'附件一之1-開班數'!$A$7:$B$66,2,0)&amp;"、"&amp;VLOOKUP(P840,'附件一之1-開班數'!$A$7:$B$66,2,0)&amp;"、"&amp;VLOOKUP(Q840,'附件一之1-開班數'!$A$7:$B$66,2,0),IF(D840="","","學生無班級"))))))),"有班級不存在,或跳格輸入")</f>
        <v/>
      </c>
      <c r="S840" s="10">
        <f t="shared" si="93"/>
        <v>1</v>
      </c>
      <c r="T840" s="10">
        <f t="shared" si="94"/>
        <v>1</v>
      </c>
      <c r="U840" s="10">
        <f t="shared" si="95"/>
        <v>1</v>
      </c>
      <c r="V840" s="10">
        <f t="shared" si="96"/>
        <v>1</v>
      </c>
      <c r="W840" s="10">
        <f t="shared" si="97"/>
        <v>3</v>
      </c>
      <c r="X840" s="10">
        <f t="shared" si="98"/>
        <v>3</v>
      </c>
      <c r="Y840" s="10">
        <f>IF(M840="",0,IF(K840=1,VLOOKUP(M840,'附件一之1-開班數'!$A$7:$V$66,7,FALSE),0))</f>
        <v>0</v>
      </c>
      <c r="Z840" s="10">
        <f>IF(N840="",0,IF(K840=1,VLOOKUP(N840,'附件一之1-開班數'!$A$7:$V$66,7,FALSE),0))</f>
        <v>0</v>
      </c>
      <c r="AA840" s="10">
        <f>IF(O840="",0,IF(K840=1,VLOOKUP(O840,'附件一之1-開班數'!$A$7:$V$66,7,FALSE),0))</f>
        <v>0</v>
      </c>
      <c r="AB840" s="10">
        <f>IF(P840="",0,IF(K840=1,VLOOKUP(P840,'附件一之1-開班數'!$A$7:$V$66,7,FALSE),0))</f>
        <v>0</v>
      </c>
      <c r="AC840" s="10">
        <f>IF(Q840="",0,IF(K840=1,VLOOKUP(Q840,'附件一之1-開班數'!$A$7:$V$66,7,FALSE),0))</f>
        <v>0</v>
      </c>
    </row>
    <row r="841" spans="1:29" x14ac:dyDescent="0.3">
      <c r="A841" s="128" t="str">
        <f t="shared" si="92"/>
        <v/>
      </c>
      <c r="B841" s="14"/>
      <c r="C841" s="14"/>
      <c r="D841" s="14"/>
      <c r="E841" s="14"/>
      <c r="F841" s="166"/>
      <c r="G841" s="173"/>
      <c r="H841" s="14"/>
      <c r="I841" s="14"/>
      <c r="J841" s="14"/>
      <c r="K841" s="166"/>
      <c r="L841" s="175"/>
      <c r="M841" s="171"/>
      <c r="N841" s="92"/>
      <c r="O841" s="92"/>
      <c r="P841" s="92"/>
      <c r="Q841" s="172"/>
      <c r="R841" s="176" t="str">
        <f>IFERROR(IF(COUNTIF(M841:Q841,M841)+COUNTIF(M841:Q841,N841)+COUNTIF(M841:Q841,O841)+COUNTIF(M841:Q841,P841)+COUNTIF(M841:Q841,Q841)-COUNT(M841:Q841)&lt;&gt;0,"學生班級重複",IF(COUNT(M841:Q841)=1,VLOOKUP(M841,'附件一之1-開班數'!$A$7:$B$66,2,0),IF(COUNT(M841:Q841)=2,VLOOKUP(M841,'附件一之1-開班數'!$A$7:$B$66,2,0)&amp;"、"&amp;VLOOKUP(N841,'附件一之1-開班數'!$A$7:$B$66,2,0),IF(COUNT(M841:Q841)=3,VLOOKUP(M841,'附件一之1-開班數'!$A$7:$B$66,2,0)&amp;"、"&amp;VLOOKUP(N841,'附件一之1-開班數'!$A$7:$B$66,2,0)&amp;"、"&amp;VLOOKUP(O841,'附件一之1-開班數'!$A$7:$B$66,2,0),IF(COUNT(M841:Q841)=4,VLOOKUP(M841,'附件一之1-開班數'!$A$7:$B$66,2,0)&amp;"、"&amp;VLOOKUP(N841,'附件一之1-開班數'!$A$7:$B$66,2,0)&amp;"、"&amp;VLOOKUP(O841,'附件一之1-開班數'!$A$7:$B$66,2,0)&amp;"、"&amp;VLOOKUP(P841,'附件一之1-開班數'!$A$7:$B$66,2,0),IF(COUNT(M841:Q841)=5,VLOOKUP(M841,'附件一之1-開班數'!$A$7:$B$66,2,0)&amp;"、"&amp;VLOOKUP(N841,'附件一之1-開班數'!$A$7:$B$66,2,0)&amp;"、"&amp;VLOOKUP(O841,'附件一之1-開班數'!$A$7:$B$66,2,0)&amp;"、"&amp;VLOOKUP(P841,'附件一之1-開班數'!$A$7:$B$66,2,0)&amp;"、"&amp;VLOOKUP(Q841,'附件一之1-開班數'!$A$7:$B$66,2,0),IF(D841="","","學生無班級"))))))),"有班級不存在,或跳格輸入")</f>
        <v/>
      </c>
      <c r="S841" s="10">
        <f t="shared" si="93"/>
        <v>1</v>
      </c>
      <c r="T841" s="10">
        <f t="shared" si="94"/>
        <v>1</v>
      </c>
      <c r="U841" s="10">
        <f t="shared" si="95"/>
        <v>1</v>
      </c>
      <c r="V841" s="10">
        <f t="shared" si="96"/>
        <v>1</v>
      </c>
      <c r="W841" s="10">
        <f t="shared" si="97"/>
        <v>3</v>
      </c>
      <c r="X841" s="10">
        <f t="shared" si="98"/>
        <v>3</v>
      </c>
      <c r="Y841" s="10">
        <f>IF(M841="",0,IF(K841=1,VLOOKUP(M841,'附件一之1-開班數'!$A$7:$V$66,7,FALSE),0))</f>
        <v>0</v>
      </c>
      <c r="Z841" s="10">
        <f>IF(N841="",0,IF(K841=1,VLOOKUP(N841,'附件一之1-開班數'!$A$7:$V$66,7,FALSE),0))</f>
        <v>0</v>
      </c>
      <c r="AA841" s="10">
        <f>IF(O841="",0,IF(K841=1,VLOOKUP(O841,'附件一之1-開班數'!$A$7:$V$66,7,FALSE),0))</f>
        <v>0</v>
      </c>
      <c r="AB841" s="10">
        <f>IF(P841="",0,IF(K841=1,VLOOKUP(P841,'附件一之1-開班數'!$A$7:$V$66,7,FALSE),0))</f>
        <v>0</v>
      </c>
      <c r="AC841" s="10">
        <f>IF(Q841="",0,IF(K841=1,VLOOKUP(Q841,'附件一之1-開班數'!$A$7:$V$66,7,FALSE),0))</f>
        <v>0</v>
      </c>
    </row>
    <row r="842" spans="1:29" x14ac:dyDescent="0.3">
      <c r="A842" s="128" t="str">
        <f t="shared" si="92"/>
        <v/>
      </c>
      <c r="B842" s="14"/>
      <c r="C842" s="14"/>
      <c r="D842" s="14"/>
      <c r="E842" s="14"/>
      <c r="F842" s="166"/>
      <c r="G842" s="173"/>
      <c r="H842" s="14"/>
      <c r="I842" s="14"/>
      <c r="J842" s="14"/>
      <c r="K842" s="166"/>
      <c r="L842" s="175"/>
      <c r="M842" s="171"/>
      <c r="N842" s="92"/>
      <c r="O842" s="92"/>
      <c r="P842" s="92"/>
      <c r="Q842" s="172"/>
      <c r="R842" s="176" t="str">
        <f>IFERROR(IF(COUNTIF(M842:Q842,M842)+COUNTIF(M842:Q842,N842)+COUNTIF(M842:Q842,O842)+COUNTIF(M842:Q842,P842)+COUNTIF(M842:Q842,Q842)-COUNT(M842:Q842)&lt;&gt;0,"學生班級重複",IF(COUNT(M842:Q842)=1,VLOOKUP(M842,'附件一之1-開班數'!$A$7:$B$66,2,0),IF(COUNT(M842:Q842)=2,VLOOKUP(M842,'附件一之1-開班數'!$A$7:$B$66,2,0)&amp;"、"&amp;VLOOKUP(N842,'附件一之1-開班數'!$A$7:$B$66,2,0),IF(COUNT(M842:Q842)=3,VLOOKUP(M842,'附件一之1-開班數'!$A$7:$B$66,2,0)&amp;"、"&amp;VLOOKUP(N842,'附件一之1-開班數'!$A$7:$B$66,2,0)&amp;"、"&amp;VLOOKUP(O842,'附件一之1-開班數'!$A$7:$B$66,2,0),IF(COUNT(M842:Q842)=4,VLOOKUP(M842,'附件一之1-開班數'!$A$7:$B$66,2,0)&amp;"、"&amp;VLOOKUP(N842,'附件一之1-開班數'!$A$7:$B$66,2,0)&amp;"、"&amp;VLOOKUP(O842,'附件一之1-開班數'!$A$7:$B$66,2,0)&amp;"、"&amp;VLOOKUP(P842,'附件一之1-開班數'!$A$7:$B$66,2,0),IF(COUNT(M842:Q842)=5,VLOOKUP(M842,'附件一之1-開班數'!$A$7:$B$66,2,0)&amp;"、"&amp;VLOOKUP(N842,'附件一之1-開班數'!$A$7:$B$66,2,0)&amp;"、"&amp;VLOOKUP(O842,'附件一之1-開班數'!$A$7:$B$66,2,0)&amp;"、"&amp;VLOOKUP(P842,'附件一之1-開班數'!$A$7:$B$66,2,0)&amp;"、"&amp;VLOOKUP(Q842,'附件一之1-開班數'!$A$7:$B$66,2,0),IF(D842="","","學生無班級"))))))),"有班級不存在,或跳格輸入")</f>
        <v/>
      </c>
      <c r="S842" s="10">
        <f t="shared" si="93"/>
        <v>1</v>
      </c>
      <c r="T842" s="10">
        <f t="shared" si="94"/>
        <v>1</v>
      </c>
      <c r="U842" s="10">
        <f t="shared" si="95"/>
        <v>1</v>
      </c>
      <c r="V842" s="10">
        <f t="shared" si="96"/>
        <v>1</v>
      </c>
      <c r="W842" s="10">
        <f t="shared" si="97"/>
        <v>3</v>
      </c>
      <c r="X842" s="10">
        <f t="shared" si="98"/>
        <v>3</v>
      </c>
      <c r="Y842" s="10">
        <f>IF(M842="",0,IF(K842=1,VLOOKUP(M842,'附件一之1-開班數'!$A$7:$V$66,7,FALSE),0))</f>
        <v>0</v>
      </c>
      <c r="Z842" s="10">
        <f>IF(N842="",0,IF(K842=1,VLOOKUP(N842,'附件一之1-開班數'!$A$7:$V$66,7,FALSE),0))</f>
        <v>0</v>
      </c>
      <c r="AA842" s="10">
        <f>IF(O842="",0,IF(K842=1,VLOOKUP(O842,'附件一之1-開班數'!$A$7:$V$66,7,FALSE),0))</f>
        <v>0</v>
      </c>
      <c r="AB842" s="10">
        <f>IF(P842="",0,IF(K842=1,VLOOKUP(P842,'附件一之1-開班數'!$A$7:$V$66,7,FALSE),0))</f>
        <v>0</v>
      </c>
      <c r="AC842" s="10">
        <f>IF(Q842="",0,IF(K842=1,VLOOKUP(Q842,'附件一之1-開班數'!$A$7:$V$66,7,FALSE),0))</f>
        <v>0</v>
      </c>
    </row>
    <row r="843" spans="1:29" x14ac:dyDescent="0.3">
      <c r="A843" s="128" t="str">
        <f t="shared" si="92"/>
        <v/>
      </c>
      <c r="B843" s="14"/>
      <c r="C843" s="14"/>
      <c r="D843" s="14"/>
      <c r="E843" s="14"/>
      <c r="F843" s="166"/>
      <c r="G843" s="173"/>
      <c r="H843" s="14"/>
      <c r="I843" s="14"/>
      <c r="J843" s="14"/>
      <c r="K843" s="166"/>
      <c r="L843" s="175"/>
      <c r="M843" s="171"/>
      <c r="N843" s="92"/>
      <c r="O843" s="92"/>
      <c r="P843" s="92"/>
      <c r="Q843" s="172"/>
      <c r="R843" s="176" t="str">
        <f>IFERROR(IF(COUNTIF(M843:Q843,M843)+COUNTIF(M843:Q843,N843)+COUNTIF(M843:Q843,O843)+COUNTIF(M843:Q843,P843)+COUNTIF(M843:Q843,Q843)-COUNT(M843:Q843)&lt;&gt;0,"學生班級重複",IF(COUNT(M843:Q843)=1,VLOOKUP(M843,'附件一之1-開班數'!$A$7:$B$66,2,0),IF(COUNT(M843:Q843)=2,VLOOKUP(M843,'附件一之1-開班數'!$A$7:$B$66,2,0)&amp;"、"&amp;VLOOKUP(N843,'附件一之1-開班數'!$A$7:$B$66,2,0),IF(COUNT(M843:Q843)=3,VLOOKUP(M843,'附件一之1-開班數'!$A$7:$B$66,2,0)&amp;"、"&amp;VLOOKUP(N843,'附件一之1-開班數'!$A$7:$B$66,2,0)&amp;"、"&amp;VLOOKUP(O843,'附件一之1-開班數'!$A$7:$B$66,2,0),IF(COUNT(M843:Q843)=4,VLOOKUP(M843,'附件一之1-開班數'!$A$7:$B$66,2,0)&amp;"、"&amp;VLOOKUP(N843,'附件一之1-開班數'!$A$7:$B$66,2,0)&amp;"、"&amp;VLOOKUP(O843,'附件一之1-開班數'!$A$7:$B$66,2,0)&amp;"、"&amp;VLOOKUP(P843,'附件一之1-開班數'!$A$7:$B$66,2,0),IF(COUNT(M843:Q843)=5,VLOOKUP(M843,'附件一之1-開班數'!$A$7:$B$66,2,0)&amp;"、"&amp;VLOOKUP(N843,'附件一之1-開班數'!$A$7:$B$66,2,0)&amp;"、"&amp;VLOOKUP(O843,'附件一之1-開班數'!$A$7:$B$66,2,0)&amp;"、"&amp;VLOOKUP(P843,'附件一之1-開班數'!$A$7:$B$66,2,0)&amp;"、"&amp;VLOOKUP(Q843,'附件一之1-開班數'!$A$7:$B$66,2,0),IF(D843="","","學生無班級"))))))),"有班級不存在,或跳格輸入")</f>
        <v/>
      </c>
      <c r="S843" s="10">
        <f t="shared" si="93"/>
        <v>1</v>
      </c>
      <c r="T843" s="10">
        <f t="shared" si="94"/>
        <v>1</v>
      </c>
      <c r="U843" s="10">
        <f t="shared" si="95"/>
        <v>1</v>
      </c>
      <c r="V843" s="10">
        <f t="shared" si="96"/>
        <v>1</v>
      </c>
      <c r="W843" s="10">
        <f t="shared" si="97"/>
        <v>3</v>
      </c>
      <c r="X843" s="10">
        <f t="shared" si="98"/>
        <v>3</v>
      </c>
      <c r="Y843" s="10">
        <f>IF(M843="",0,IF(K843=1,VLOOKUP(M843,'附件一之1-開班數'!$A$7:$V$66,7,FALSE),0))</f>
        <v>0</v>
      </c>
      <c r="Z843" s="10">
        <f>IF(N843="",0,IF(K843=1,VLOOKUP(N843,'附件一之1-開班數'!$A$7:$V$66,7,FALSE),0))</f>
        <v>0</v>
      </c>
      <c r="AA843" s="10">
        <f>IF(O843="",0,IF(K843=1,VLOOKUP(O843,'附件一之1-開班數'!$A$7:$V$66,7,FALSE),0))</f>
        <v>0</v>
      </c>
      <c r="AB843" s="10">
        <f>IF(P843="",0,IF(K843=1,VLOOKUP(P843,'附件一之1-開班數'!$A$7:$V$66,7,FALSE),0))</f>
        <v>0</v>
      </c>
      <c r="AC843" s="10">
        <f>IF(Q843="",0,IF(K843=1,VLOOKUP(Q843,'附件一之1-開班數'!$A$7:$V$66,7,FALSE),0))</f>
        <v>0</v>
      </c>
    </row>
    <row r="844" spans="1:29" x14ac:dyDescent="0.3">
      <c r="A844" s="128" t="str">
        <f t="shared" si="92"/>
        <v/>
      </c>
      <c r="B844" s="14"/>
      <c r="C844" s="14"/>
      <c r="D844" s="14"/>
      <c r="E844" s="14"/>
      <c r="F844" s="166"/>
      <c r="G844" s="173"/>
      <c r="H844" s="14"/>
      <c r="I844" s="14"/>
      <c r="J844" s="14"/>
      <c r="K844" s="166"/>
      <c r="L844" s="175"/>
      <c r="M844" s="171"/>
      <c r="N844" s="92"/>
      <c r="O844" s="92"/>
      <c r="P844" s="92"/>
      <c r="Q844" s="172"/>
      <c r="R844" s="176" t="str">
        <f>IFERROR(IF(COUNTIF(M844:Q844,M844)+COUNTIF(M844:Q844,N844)+COUNTIF(M844:Q844,O844)+COUNTIF(M844:Q844,P844)+COUNTIF(M844:Q844,Q844)-COUNT(M844:Q844)&lt;&gt;0,"學生班級重複",IF(COUNT(M844:Q844)=1,VLOOKUP(M844,'附件一之1-開班數'!$A$7:$B$66,2,0),IF(COUNT(M844:Q844)=2,VLOOKUP(M844,'附件一之1-開班數'!$A$7:$B$66,2,0)&amp;"、"&amp;VLOOKUP(N844,'附件一之1-開班數'!$A$7:$B$66,2,0),IF(COUNT(M844:Q844)=3,VLOOKUP(M844,'附件一之1-開班數'!$A$7:$B$66,2,0)&amp;"、"&amp;VLOOKUP(N844,'附件一之1-開班數'!$A$7:$B$66,2,0)&amp;"、"&amp;VLOOKUP(O844,'附件一之1-開班數'!$A$7:$B$66,2,0),IF(COUNT(M844:Q844)=4,VLOOKUP(M844,'附件一之1-開班數'!$A$7:$B$66,2,0)&amp;"、"&amp;VLOOKUP(N844,'附件一之1-開班數'!$A$7:$B$66,2,0)&amp;"、"&amp;VLOOKUP(O844,'附件一之1-開班數'!$A$7:$B$66,2,0)&amp;"、"&amp;VLOOKUP(P844,'附件一之1-開班數'!$A$7:$B$66,2,0),IF(COUNT(M844:Q844)=5,VLOOKUP(M844,'附件一之1-開班數'!$A$7:$B$66,2,0)&amp;"、"&amp;VLOOKUP(N844,'附件一之1-開班數'!$A$7:$B$66,2,0)&amp;"、"&amp;VLOOKUP(O844,'附件一之1-開班數'!$A$7:$B$66,2,0)&amp;"、"&amp;VLOOKUP(P844,'附件一之1-開班數'!$A$7:$B$66,2,0)&amp;"、"&amp;VLOOKUP(Q844,'附件一之1-開班數'!$A$7:$B$66,2,0),IF(D844="","","學生無班級"))))))),"有班級不存在,或跳格輸入")</f>
        <v/>
      </c>
      <c r="S844" s="10">
        <f t="shared" si="93"/>
        <v>1</v>
      </c>
      <c r="T844" s="10">
        <f t="shared" si="94"/>
        <v>1</v>
      </c>
      <c r="U844" s="10">
        <f t="shared" si="95"/>
        <v>1</v>
      </c>
      <c r="V844" s="10">
        <f t="shared" si="96"/>
        <v>1</v>
      </c>
      <c r="W844" s="10">
        <f t="shared" si="97"/>
        <v>3</v>
      </c>
      <c r="X844" s="10">
        <f t="shared" si="98"/>
        <v>3</v>
      </c>
      <c r="Y844" s="10">
        <f>IF(M844="",0,IF(K844=1,VLOOKUP(M844,'附件一之1-開班數'!$A$7:$V$66,7,FALSE),0))</f>
        <v>0</v>
      </c>
      <c r="Z844" s="10">
        <f>IF(N844="",0,IF(K844=1,VLOOKUP(N844,'附件一之1-開班數'!$A$7:$V$66,7,FALSE),0))</f>
        <v>0</v>
      </c>
      <c r="AA844" s="10">
        <f>IF(O844="",0,IF(K844=1,VLOOKUP(O844,'附件一之1-開班數'!$A$7:$V$66,7,FALSE),0))</f>
        <v>0</v>
      </c>
      <c r="AB844" s="10">
        <f>IF(P844="",0,IF(K844=1,VLOOKUP(P844,'附件一之1-開班數'!$A$7:$V$66,7,FALSE),0))</f>
        <v>0</v>
      </c>
      <c r="AC844" s="10">
        <f>IF(Q844="",0,IF(K844=1,VLOOKUP(Q844,'附件一之1-開班數'!$A$7:$V$66,7,FALSE),0))</f>
        <v>0</v>
      </c>
    </row>
    <row r="845" spans="1:29" x14ac:dyDescent="0.3">
      <c r="A845" s="128" t="str">
        <f t="shared" si="92"/>
        <v/>
      </c>
      <c r="B845" s="14"/>
      <c r="C845" s="14"/>
      <c r="D845" s="14"/>
      <c r="E845" s="14"/>
      <c r="F845" s="166"/>
      <c r="G845" s="173"/>
      <c r="H845" s="14"/>
      <c r="I845" s="14"/>
      <c r="J845" s="14"/>
      <c r="K845" s="166"/>
      <c r="L845" s="175"/>
      <c r="M845" s="171"/>
      <c r="N845" s="92"/>
      <c r="O845" s="92"/>
      <c r="P845" s="92"/>
      <c r="Q845" s="172"/>
      <c r="R845" s="176" t="str">
        <f>IFERROR(IF(COUNTIF(M845:Q845,M845)+COUNTIF(M845:Q845,N845)+COUNTIF(M845:Q845,O845)+COUNTIF(M845:Q845,P845)+COUNTIF(M845:Q845,Q845)-COUNT(M845:Q845)&lt;&gt;0,"學生班級重複",IF(COUNT(M845:Q845)=1,VLOOKUP(M845,'附件一之1-開班數'!$A$7:$B$66,2,0),IF(COUNT(M845:Q845)=2,VLOOKUP(M845,'附件一之1-開班數'!$A$7:$B$66,2,0)&amp;"、"&amp;VLOOKUP(N845,'附件一之1-開班數'!$A$7:$B$66,2,0),IF(COUNT(M845:Q845)=3,VLOOKUP(M845,'附件一之1-開班數'!$A$7:$B$66,2,0)&amp;"、"&amp;VLOOKUP(N845,'附件一之1-開班數'!$A$7:$B$66,2,0)&amp;"、"&amp;VLOOKUP(O845,'附件一之1-開班數'!$A$7:$B$66,2,0),IF(COUNT(M845:Q845)=4,VLOOKUP(M845,'附件一之1-開班數'!$A$7:$B$66,2,0)&amp;"、"&amp;VLOOKUP(N845,'附件一之1-開班數'!$A$7:$B$66,2,0)&amp;"、"&amp;VLOOKUP(O845,'附件一之1-開班數'!$A$7:$B$66,2,0)&amp;"、"&amp;VLOOKUP(P845,'附件一之1-開班數'!$A$7:$B$66,2,0),IF(COUNT(M845:Q845)=5,VLOOKUP(M845,'附件一之1-開班數'!$A$7:$B$66,2,0)&amp;"、"&amp;VLOOKUP(N845,'附件一之1-開班數'!$A$7:$B$66,2,0)&amp;"、"&amp;VLOOKUP(O845,'附件一之1-開班數'!$A$7:$B$66,2,0)&amp;"、"&amp;VLOOKUP(P845,'附件一之1-開班數'!$A$7:$B$66,2,0)&amp;"、"&amp;VLOOKUP(Q845,'附件一之1-開班數'!$A$7:$B$66,2,0),IF(D845="","","學生無班級"))))))),"有班級不存在,或跳格輸入")</f>
        <v/>
      </c>
      <c r="S845" s="10">
        <f t="shared" si="93"/>
        <v>1</v>
      </c>
      <c r="T845" s="10">
        <f t="shared" si="94"/>
        <v>1</v>
      </c>
      <c r="U845" s="10">
        <f t="shared" si="95"/>
        <v>1</v>
      </c>
      <c r="V845" s="10">
        <f t="shared" si="96"/>
        <v>1</v>
      </c>
      <c r="W845" s="10">
        <f t="shared" si="97"/>
        <v>3</v>
      </c>
      <c r="X845" s="10">
        <f t="shared" si="98"/>
        <v>3</v>
      </c>
      <c r="Y845" s="10">
        <f>IF(M845="",0,IF(K845=1,VLOOKUP(M845,'附件一之1-開班數'!$A$7:$V$66,7,FALSE),0))</f>
        <v>0</v>
      </c>
      <c r="Z845" s="10">
        <f>IF(N845="",0,IF(K845=1,VLOOKUP(N845,'附件一之1-開班數'!$A$7:$V$66,7,FALSE),0))</f>
        <v>0</v>
      </c>
      <c r="AA845" s="10">
        <f>IF(O845="",0,IF(K845=1,VLOOKUP(O845,'附件一之1-開班數'!$A$7:$V$66,7,FALSE),0))</f>
        <v>0</v>
      </c>
      <c r="AB845" s="10">
        <f>IF(P845="",0,IF(K845=1,VLOOKUP(P845,'附件一之1-開班數'!$A$7:$V$66,7,FALSE),0))</f>
        <v>0</v>
      </c>
      <c r="AC845" s="10">
        <f>IF(Q845="",0,IF(K845=1,VLOOKUP(Q845,'附件一之1-開班數'!$A$7:$V$66,7,FALSE),0))</f>
        <v>0</v>
      </c>
    </row>
    <row r="846" spans="1:29" x14ac:dyDescent="0.3">
      <c r="A846" s="128" t="str">
        <f t="shared" si="92"/>
        <v/>
      </c>
      <c r="B846" s="14"/>
      <c r="C846" s="14"/>
      <c r="D846" s="14"/>
      <c r="E846" s="14"/>
      <c r="F846" s="166"/>
      <c r="G846" s="173"/>
      <c r="H846" s="14"/>
      <c r="I846" s="14"/>
      <c r="J846" s="14"/>
      <c r="K846" s="166"/>
      <c r="L846" s="175"/>
      <c r="M846" s="171"/>
      <c r="N846" s="92"/>
      <c r="O846" s="92"/>
      <c r="P846" s="92"/>
      <c r="Q846" s="172"/>
      <c r="R846" s="176" t="str">
        <f>IFERROR(IF(COUNTIF(M846:Q846,M846)+COUNTIF(M846:Q846,N846)+COUNTIF(M846:Q846,O846)+COUNTIF(M846:Q846,P846)+COUNTIF(M846:Q846,Q846)-COUNT(M846:Q846)&lt;&gt;0,"學生班級重複",IF(COUNT(M846:Q846)=1,VLOOKUP(M846,'附件一之1-開班數'!$A$7:$B$66,2,0),IF(COUNT(M846:Q846)=2,VLOOKUP(M846,'附件一之1-開班數'!$A$7:$B$66,2,0)&amp;"、"&amp;VLOOKUP(N846,'附件一之1-開班數'!$A$7:$B$66,2,0),IF(COUNT(M846:Q846)=3,VLOOKUP(M846,'附件一之1-開班數'!$A$7:$B$66,2,0)&amp;"、"&amp;VLOOKUP(N846,'附件一之1-開班數'!$A$7:$B$66,2,0)&amp;"、"&amp;VLOOKUP(O846,'附件一之1-開班數'!$A$7:$B$66,2,0),IF(COUNT(M846:Q846)=4,VLOOKUP(M846,'附件一之1-開班數'!$A$7:$B$66,2,0)&amp;"、"&amp;VLOOKUP(N846,'附件一之1-開班數'!$A$7:$B$66,2,0)&amp;"、"&amp;VLOOKUP(O846,'附件一之1-開班數'!$A$7:$B$66,2,0)&amp;"、"&amp;VLOOKUP(P846,'附件一之1-開班數'!$A$7:$B$66,2,0),IF(COUNT(M846:Q846)=5,VLOOKUP(M846,'附件一之1-開班數'!$A$7:$B$66,2,0)&amp;"、"&amp;VLOOKUP(N846,'附件一之1-開班數'!$A$7:$B$66,2,0)&amp;"、"&amp;VLOOKUP(O846,'附件一之1-開班數'!$A$7:$B$66,2,0)&amp;"、"&amp;VLOOKUP(P846,'附件一之1-開班數'!$A$7:$B$66,2,0)&amp;"、"&amp;VLOOKUP(Q846,'附件一之1-開班數'!$A$7:$B$66,2,0),IF(D846="","","學生無班級"))))))),"有班級不存在,或跳格輸入")</f>
        <v/>
      </c>
      <c r="S846" s="10">
        <f t="shared" si="93"/>
        <v>1</v>
      </c>
      <c r="T846" s="10">
        <f t="shared" si="94"/>
        <v>1</v>
      </c>
      <c r="U846" s="10">
        <f t="shared" si="95"/>
        <v>1</v>
      </c>
      <c r="V846" s="10">
        <f t="shared" si="96"/>
        <v>1</v>
      </c>
      <c r="W846" s="10">
        <f t="shared" si="97"/>
        <v>3</v>
      </c>
      <c r="X846" s="10">
        <f t="shared" si="98"/>
        <v>3</v>
      </c>
      <c r="Y846" s="10">
        <f>IF(M846="",0,IF(K846=1,VLOOKUP(M846,'附件一之1-開班數'!$A$7:$V$66,7,FALSE),0))</f>
        <v>0</v>
      </c>
      <c r="Z846" s="10">
        <f>IF(N846="",0,IF(K846=1,VLOOKUP(N846,'附件一之1-開班數'!$A$7:$V$66,7,FALSE),0))</f>
        <v>0</v>
      </c>
      <c r="AA846" s="10">
        <f>IF(O846="",0,IF(K846=1,VLOOKUP(O846,'附件一之1-開班數'!$A$7:$V$66,7,FALSE),0))</f>
        <v>0</v>
      </c>
      <c r="AB846" s="10">
        <f>IF(P846="",0,IF(K846=1,VLOOKUP(P846,'附件一之1-開班數'!$A$7:$V$66,7,FALSE),0))</f>
        <v>0</v>
      </c>
      <c r="AC846" s="10">
        <f>IF(Q846="",0,IF(K846=1,VLOOKUP(Q846,'附件一之1-開班數'!$A$7:$V$66,7,FALSE),0))</f>
        <v>0</v>
      </c>
    </row>
    <row r="847" spans="1:29" x14ac:dyDescent="0.3">
      <c r="A847" s="128" t="str">
        <f t="shared" si="92"/>
        <v/>
      </c>
      <c r="B847" s="14"/>
      <c r="C847" s="14"/>
      <c r="D847" s="14"/>
      <c r="E847" s="14"/>
      <c r="F847" s="166"/>
      <c r="G847" s="173"/>
      <c r="H847" s="14"/>
      <c r="I847" s="14"/>
      <c r="J847" s="14"/>
      <c r="K847" s="166"/>
      <c r="L847" s="175"/>
      <c r="M847" s="171"/>
      <c r="N847" s="92"/>
      <c r="O847" s="92"/>
      <c r="P847" s="92"/>
      <c r="Q847" s="172"/>
      <c r="R847" s="176" t="str">
        <f>IFERROR(IF(COUNTIF(M847:Q847,M847)+COUNTIF(M847:Q847,N847)+COUNTIF(M847:Q847,O847)+COUNTIF(M847:Q847,P847)+COUNTIF(M847:Q847,Q847)-COUNT(M847:Q847)&lt;&gt;0,"學生班級重複",IF(COUNT(M847:Q847)=1,VLOOKUP(M847,'附件一之1-開班數'!$A$7:$B$66,2,0),IF(COUNT(M847:Q847)=2,VLOOKUP(M847,'附件一之1-開班數'!$A$7:$B$66,2,0)&amp;"、"&amp;VLOOKUP(N847,'附件一之1-開班數'!$A$7:$B$66,2,0),IF(COUNT(M847:Q847)=3,VLOOKUP(M847,'附件一之1-開班數'!$A$7:$B$66,2,0)&amp;"、"&amp;VLOOKUP(N847,'附件一之1-開班數'!$A$7:$B$66,2,0)&amp;"、"&amp;VLOOKUP(O847,'附件一之1-開班數'!$A$7:$B$66,2,0),IF(COUNT(M847:Q847)=4,VLOOKUP(M847,'附件一之1-開班數'!$A$7:$B$66,2,0)&amp;"、"&amp;VLOOKUP(N847,'附件一之1-開班數'!$A$7:$B$66,2,0)&amp;"、"&amp;VLOOKUP(O847,'附件一之1-開班數'!$A$7:$B$66,2,0)&amp;"、"&amp;VLOOKUP(P847,'附件一之1-開班數'!$A$7:$B$66,2,0),IF(COUNT(M847:Q847)=5,VLOOKUP(M847,'附件一之1-開班數'!$A$7:$B$66,2,0)&amp;"、"&amp;VLOOKUP(N847,'附件一之1-開班數'!$A$7:$B$66,2,0)&amp;"、"&amp;VLOOKUP(O847,'附件一之1-開班數'!$A$7:$B$66,2,0)&amp;"、"&amp;VLOOKUP(P847,'附件一之1-開班數'!$A$7:$B$66,2,0)&amp;"、"&amp;VLOOKUP(Q847,'附件一之1-開班數'!$A$7:$B$66,2,0),IF(D847="","","學生無班級"))))))),"有班級不存在,或跳格輸入")</f>
        <v/>
      </c>
      <c r="S847" s="10">
        <f t="shared" si="93"/>
        <v>1</v>
      </c>
      <c r="T847" s="10">
        <f t="shared" si="94"/>
        <v>1</v>
      </c>
      <c r="U847" s="10">
        <f t="shared" si="95"/>
        <v>1</v>
      </c>
      <c r="V847" s="10">
        <f t="shared" si="96"/>
        <v>1</v>
      </c>
      <c r="W847" s="10">
        <f t="shared" si="97"/>
        <v>3</v>
      </c>
      <c r="X847" s="10">
        <f t="shared" si="98"/>
        <v>3</v>
      </c>
      <c r="Y847" s="10">
        <f>IF(M847="",0,IF(K847=1,VLOOKUP(M847,'附件一之1-開班數'!$A$7:$V$66,7,FALSE),0))</f>
        <v>0</v>
      </c>
      <c r="Z847" s="10">
        <f>IF(N847="",0,IF(K847=1,VLOOKUP(N847,'附件一之1-開班數'!$A$7:$V$66,7,FALSE),0))</f>
        <v>0</v>
      </c>
      <c r="AA847" s="10">
        <f>IF(O847="",0,IF(K847=1,VLOOKUP(O847,'附件一之1-開班數'!$A$7:$V$66,7,FALSE),0))</f>
        <v>0</v>
      </c>
      <c r="AB847" s="10">
        <f>IF(P847="",0,IF(K847=1,VLOOKUP(P847,'附件一之1-開班數'!$A$7:$V$66,7,FALSE),0))</f>
        <v>0</v>
      </c>
      <c r="AC847" s="10">
        <f>IF(Q847="",0,IF(K847=1,VLOOKUP(Q847,'附件一之1-開班數'!$A$7:$V$66,7,FALSE),0))</f>
        <v>0</v>
      </c>
    </row>
    <row r="848" spans="1:29" x14ac:dyDescent="0.3">
      <c r="A848" s="128" t="str">
        <f t="shared" si="92"/>
        <v/>
      </c>
      <c r="B848" s="14"/>
      <c r="C848" s="14"/>
      <c r="D848" s="14"/>
      <c r="E848" s="14"/>
      <c r="F848" s="166"/>
      <c r="G848" s="173"/>
      <c r="H848" s="14"/>
      <c r="I848" s="14"/>
      <c r="J848" s="14"/>
      <c r="K848" s="166"/>
      <c r="L848" s="175"/>
      <c r="M848" s="171"/>
      <c r="N848" s="92"/>
      <c r="O848" s="92"/>
      <c r="P848" s="92"/>
      <c r="Q848" s="172"/>
      <c r="R848" s="176" t="str">
        <f>IFERROR(IF(COUNTIF(M848:Q848,M848)+COUNTIF(M848:Q848,N848)+COUNTIF(M848:Q848,O848)+COUNTIF(M848:Q848,P848)+COUNTIF(M848:Q848,Q848)-COUNT(M848:Q848)&lt;&gt;0,"學生班級重複",IF(COUNT(M848:Q848)=1,VLOOKUP(M848,'附件一之1-開班數'!$A$7:$B$66,2,0),IF(COUNT(M848:Q848)=2,VLOOKUP(M848,'附件一之1-開班數'!$A$7:$B$66,2,0)&amp;"、"&amp;VLOOKUP(N848,'附件一之1-開班數'!$A$7:$B$66,2,0),IF(COUNT(M848:Q848)=3,VLOOKUP(M848,'附件一之1-開班數'!$A$7:$B$66,2,0)&amp;"、"&amp;VLOOKUP(N848,'附件一之1-開班數'!$A$7:$B$66,2,0)&amp;"、"&amp;VLOOKUP(O848,'附件一之1-開班數'!$A$7:$B$66,2,0),IF(COUNT(M848:Q848)=4,VLOOKUP(M848,'附件一之1-開班數'!$A$7:$B$66,2,0)&amp;"、"&amp;VLOOKUP(N848,'附件一之1-開班數'!$A$7:$B$66,2,0)&amp;"、"&amp;VLOOKUP(O848,'附件一之1-開班數'!$A$7:$B$66,2,0)&amp;"、"&amp;VLOOKUP(P848,'附件一之1-開班數'!$A$7:$B$66,2,0),IF(COUNT(M848:Q848)=5,VLOOKUP(M848,'附件一之1-開班數'!$A$7:$B$66,2,0)&amp;"、"&amp;VLOOKUP(N848,'附件一之1-開班數'!$A$7:$B$66,2,0)&amp;"、"&amp;VLOOKUP(O848,'附件一之1-開班數'!$A$7:$B$66,2,0)&amp;"、"&amp;VLOOKUP(P848,'附件一之1-開班數'!$A$7:$B$66,2,0)&amp;"、"&amp;VLOOKUP(Q848,'附件一之1-開班數'!$A$7:$B$66,2,0),IF(D848="","","學生無班級"))))))),"有班級不存在,或跳格輸入")</f>
        <v/>
      </c>
      <c r="S848" s="10">
        <f t="shared" si="93"/>
        <v>1</v>
      </c>
      <c r="T848" s="10">
        <f t="shared" si="94"/>
        <v>1</v>
      </c>
      <c r="U848" s="10">
        <f t="shared" si="95"/>
        <v>1</v>
      </c>
      <c r="V848" s="10">
        <f t="shared" si="96"/>
        <v>1</v>
      </c>
      <c r="W848" s="10">
        <f t="shared" si="97"/>
        <v>3</v>
      </c>
      <c r="X848" s="10">
        <f t="shared" si="98"/>
        <v>3</v>
      </c>
      <c r="Y848" s="10">
        <f>IF(M848="",0,IF(K848=1,VLOOKUP(M848,'附件一之1-開班數'!$A$7:$V$66,7,FALSE),0))</f>
        <v>0</v>
      </c>
      <c r="Z848" s="10">
        <f>IF(N848="",0,IF(K848=1,VLOOKUP(N848,'附件一之1-開班數'!$A$7:$V$66,7,FALSE),0))</f>
        <v>0</v>
      </c>
      <c r="AA848" s="10">
        <f>IF(O848="",0,IF(K848=1,VLOOKUP(O848,'附件一之1-開班數'!$A$7:$V$66,7,FALSE),0))</f>
        <v>0</v>
      </c>
      <c r="AB848" s="10">
        <f>IF(P848="",0,IF(K848=1,VLOOKUP(P848,'附件一之1-開班數'!$A$7:$V$66,7,FALSE),0))</f>
        <v>0</v>
      </c>
      <c r="AC848" s="10">
        <f>IF(Q848="",0,IF(K848=1,VLOOKUP(Q848,'附件一之1-開班數'!$A$7:$V$66,7,FALSE),0))</f>
        <v>0</v>
      </c>
    </row>
    <row r="849" spans="1:29" x14ac:dyDescent="0.3">
      <c r="A849" s="128" t="str">
        <f t="shared" si="92"/>
        <v/>
      </c>
      <c r="B849" s="14"/>
      <c r="C849" s="14"/>
      <c r="D849" s="14"/>
      <c r="E849" s="14"/>
      <c r="F849" s="166"/>
      <c r="G849" s="173"/>
      <c r="H849" s="14"/>
      <c r="I849" s="14"/>
      <c r="J849" s="14"/>
      <c r="K849" s="166"/>
      <c r="L849" s="175"/>
      <c r="M849" s="171"/>
      <c r="N849" s="92"/>
      <c r="O849" s="92"/>
      <c r="P849" s="92"/>
      <c r="Q849" s="172"/>
      <c r="R849" s="176" t="str">
        <f>IFERROR(IF(COUNTIF(M849:Q849,M849)+COUNTIF(M849:Q849,N849)+COUNTIF(M849:Q849,O849)+COUNTIF(M849:Q849,P849)+COUNTIF(M849:Q849,Q849)-COUNT(M849:Q849)&lt;&gt;0,"學生班級重複",IF(COUNT(M849:Q849)=1,VLOOKUP(M849,'附件一之1-開班數'!$A$7:$B$66,2,0),IF(COUNT(M849:Q849)=2,VLOOKUP(M849,'附件一之1-開班數'!$A$7:$B$66,2,0)&amp;"、"&amp;VLOOKUP(N849,'附件一之1-開班數'!$A$7:$B$66,2,0),IF(COUNT(M849:Q849)=3,VLOOKUP(M849,'附件一之1-開班數'!$A$7:$B$66,2,0)&amp;"、"&amp;VLOOKUP(N849,'附件一之1-開班數'!$A$7:$B$66,2,0)&amp;"、"&amp;VLOOKUP(O849,'附件一之1-開班數'!$A$7:$B$66,2,0),IF(COUNT(M849:Q849)=4,VLOOKUP(M849,'附件一之1-開班數'!$A$7:$B$66,2,0)&amp;"、"&amp;VLOOKUP(N849,'附件一之1-開班數'!$A$7:$B$66,2,0)&amp;"、"&amp;VLOOKUP(O849,'附件一之1-開班數'!$A$7:$B$66,2,0)&amp;"、"&amp;VLOOKUP(P849,'附件一之1-開班數'!$A$7:$B$66,2,0),IF(COUNT(M849:Q849)=5,VLOOKUP(M849,'附件一之1-開班數'!$A$7:$B$66,2,0)&amp;"、"&amp;VLOOKUP(N849,'附件一之1-開班數'!$A$7:$B$66,2,0)&amp;"、"&amp;VLOOKUP(O849,'附件一之1-開班數'!$A$7:$B$66,2,0)&amp;"、"&amp;VLOOKUP(P849,'附件一之1-開班數'!$A$7:$B$66,2,0)&amp;"、"&amp;VLOOKUP(Q849,'附件一之1-開班數'!$A$7:$B$66,2,0),IF(D849="","","學生無班級"))))))),"有班級不存在,或跳格輸入")</f>
        <v/>
      </c>
      <c r="S849" s="10">
        <f t="shared" si="93"/>
        <v>1</v>
      </c>
      <c r="T849" s="10">
        <f t="shared" si="94"/>
        <v>1</v>
      </c>
      <c r="U849" s="10">
        <f t="shared" si="95"/>
        <v>1</v>
      </c>
      <c r="V849" s="10">
        <f t="shared" si="96"/>
        <v>1</v>
      </c>
      <c r="W849" s="10">
        <f t="shared" si="97"/>
        <v>3</v>
      </c>
      <c r="X849" s="10">
        <f t="shared" si="98"/>
        <v>3</v>
      </c>
      <c r="Y849" s="10">
        <f>IF(M849="",0,IF(K849=1,VLOOKUP(M849,'附件一之1-開班數'!$A$7:$V$66,7,FALSE),0))</f>
        <v>0</v>
      </c>
      <c r="Z849" s="10">
        <f>IF(N849="",0,IF(K849=1,VLOOKUP(N849,'附件一之1-開班數'!$A$7:$V$66,7,FALSE),0))</f>
        <v>0</v>
      </c>
      <c r="AA849" s="10">
        <f>IF(O849="",0,IF(K849=1,VLOOKUP(O849,'附件一之1-開班數'!$A$7:$V$66,7,FALSE),0))</f>
        <v>0</v>
      </c>
      <c r="AB849" s="10">
        <f>IF(P849="",0,IF(K849=1,VLOOKUP(P849,'附件一之1-開班數'!$A$7:$V$66,7,FALSE),0))</f>
        <v>0</v>
      </c>
      <c r="AC849" s="10">
        <f>IF(Q849="",0,IF(K849=1,VLOOKUP(Q849,'附件一之1-開班數'!$A$7:$V$66,7,FALSE),0))</f>
        <v>0</v>
      </c>
    </row>
    <row r="850" spans="1:29" x14ac:dyDescent="0.3">
      <c r="A850" s="128" t="str">
        <f t="shared" si="92"/>
        <v/>
      </c>
      <c r="B850" s="14"/>
      <c r="C850" s="14"/>
      <c r="D850" s="14"/>
      <c r="E850" s="14"/>
      <c r="F850" s="166"/>
      <c r="G850" s="173"/>
      <c r="H850" s="14"/>
      <c r="I850" s="14"/>
      <c r="J850" s="14"/>
      <c r="K850" s="166"/>
      <c r="L850" s="175"/>
      <c r="M850" s="171"/>
      <c r="N850" s="92"/>
      <c r="O850" s="92"/>
      <c r="P850" s="92"/>
      <c r="Q850" s="172"/>
      <c r="R850" s="176" t="str">
        <f>IFERROR(IF(COUNTIF(M850:Q850,M850)+COUNTIF(M850:Q850,N850)+COUNTIF(M850:Q850,O850)+COUNTIF(M850:Q850,P850)+COUNTIF(M850:Q850,Q850)-COUNT(M850:Q850)&lt;&gt;0,"學生班級重複",IF(COUNT(M850:Q850)=1,VLOOKUP(M850,'附件一之1-開班數'!$A$7:$B$66,2,0),IF(COUNT(M850:Q850)=2,VLOOKUP(M850,'附件一之1-開班數'!$A$7:$B$66,2,0)&amp;"、"&amp;VLOOKUP(N850,'附件一之1-開班數'!$A$7:$B$66,2,0),IF(COUNT(M850:Q850)=3,VLOOKUP(M850,'附件一之1-開班數'!$A$7:$B$66,2,0)&amp;"、"&amp;VLOOKUP(N850,'附件一之1-開班數'!$A$7:$B$66,2,0)&amp;"、"&amp;VLOOKUP(O850,'附件一之1-開班數'!$A$7:$B$66,2,0),IF(COUNT(M850:Q850)=4,VLOOKUP(M850,'附件一之1-開班數'!$A$7:$B$66,2,0)&amp;"、"&amp;VLOOKUP(N850,'附件一之1-開班數'!$A$7:$B$66,2,0)&amp;"、"&amp;VLOOKUP(O850,'附件一之1-開班數'!$A$7:$B$66,2,0)&amp;"、"&amp;VLOOKUP(P850,'附件一之1-開班數'!$A$7:$B$66,2,0),IF(COUNT(M850:Q850)=5,VLOOKUP(M850,'附件一之1-開班數'!$A$7:$B$66,2,0)&amp;"、"&amp;VLOOKUP(N850,'附件一之1-開班數'!$A$7:$B$66,2,0)&amp;"、"&amp;VLOOKUP(O850,'附件一之1-開班數'!$A$7:$B$66,2,0)&amp;"、"&amp;VLOOKUP(P850,'附件一之1-開班數'!$A$7:$B$66,2,0)&amp;"、"&amp;VLOOKUP(Q850,'附件一之1-開班數'!$A$7:$B$66,2,0),IF(D850="","","學生無班級"))))))),"有班級不存在,或跳格輸入")</f>
        <v/>
      </c>
      <c r="S850" s="10">
        <f t="shared" si="93"/>
        <v>1</v>
      </c>
      <c r="T850" s="10">
        <f t="shared" si="94"/>
        <v>1</v>
      </c>
      <c r="U850" s="10">
        <f t="shared" si="95"/>
        <v>1</v>
      </c>
      <c r="V850" s="10">
        <f t="shared" si="96"/>
        <v>1</v>
      </c>
      <c r="W850" s="10">
        <f t="shared" si="97"/>
        <v>3</v>
      </c>
      <c r="X850" s="10">
        <f t="shared" si="98"/>
        <v>3</v>
      </c>
      <c r="Y850" s="10">
        <f>IF(M850="",0,IF(K850=1,VLOOKUP(M850,'附件一之1-開班數'!$A$7:$V$66,7,FALSE),0))</f>
        <v>0</v>
      </c>
      <c r="Z850" s="10">
        <f>IF(N850="",0,IF(K850=1,VLOOKUP(N850,'附件一之1-開班數'!$A$7:$V$66,7,FALSE),0))</f>
        <v>0</v>
      </c>
      <c r="AA850" s="10">
        <f>IF(O850="",0,IF(K850=1,VLOOKUP(O850,'附件一之1-開班數'!$A$7:$V$66,7,FALSE),0))</f>
        <v>0</v>
      </c>
      <c r="AB850" s="10">
        <f>IF(P850="",0,IF(K850=1,VLOOKUP(P850,'附件一之1-開班數'!$A$7:$V$66,7,FALSE),0))</f>
        <v>0</v>
      </c>
      <c r="AC850" s="10">
        <f>IF(Q850="",0,IF(K850=1,VLOOKUP(Q850,'附件一之1-開班數'!$A$7:$V$66,7,FALSE),0))</f>
        <v>0</v>
      </c>
    </row>
    <row r="851" spans="1:29" x14ac:dyDescent="0.3">
      <c r="A851" s="128" t="str">
        <f t="shared" si="92"/>
        <v/>
      </c>
      <c r="B851" s="14"/>
      <c r="C851" s="14"/>
      <c r="D851" s="14"/>
      <c r="E851" s="14"/>
      <c r="F851" s="166"/>
      <c r="G851" s="173"/>
      <c r="H851" s="14"/>
      <c r="I851" s="14"/>
      <c r="J851" s="14"/>
      <c r="K851" s="166"/>
      <c r="L851" s="175"/>
      <c r="M851" s="171"/>
      <c r="N851" s="92"/>
      <c r="O851" s="92"/>
      <c r="P851" s="92"/>
      <c r="Q851" s="172"/>
      <c r="R851" s="176" t="str">
        <f>IFERROR(IF(COUNTIF(M851:Q851,M851)+COUNTIF(M851:Q851,N851)+COUNTIF(M851:Q851,O851)+COUNTIF(M851:Q851,P851)+COUNTIF(M851:Q851,Q851)-COUNT(M851:Q851)&lt;&gt;0,"學生班級重複",IF(COUNT(M851:Q851)=1,VLOOKUP(M851,'附件一之1-開班數'!$A$7:$B$66,2,0),IF(COUNT(M851:Q851)=2,VLOOKUP(M851,'附件一之1-開班數'!$A$7:$B$66,2,0)&amp;"、"&amp;VLOOKUP(N851,'附件一之1-開班數'!$A$7:$B$66,2,0),IF(COUNT(M851:Q851)=3,VLOOKUP(M851,'附件一之1-開班數'!$A$7:$B$66,2,0)&amp;"、"&amp;VLOOKUP(N851,'附件一之1-開班數'!$A$7:$B$66,2,0)&amp;"、"&amp;VLOOKUP(O851,'附件一之1-開班數'!$A$7:$B$66,2,0),IF(COUNT(M851:Q851)=4,VLOOKUP(M851,'附件一之1-開班數'!$A$7:$B$66,2,0)&amp;"、"&amp;VLOOKUP(N851,'附件一之1-開班數'!$A$7:$B$66,2,0)&amp;"、"&amp;VLOOKUP(O851,'附件一之1-開班數'!$A$7:$B$66,2,0)&amp;"、"&amp;VLOOKUP(P851,'附件一之1-開班數'!$A$7:$B$66,2,0),IF(COUNT(M851:Q851)=5,VLOOKUP(M851,'附件一之1-開班數'!$A$7:$B$66,2,0)&amp;"、"&amp;VLOOKUP(N851,'附件一之1-開班數'!$A$7:$B$66,2,0)&amp;"、"&amp;VLOOKUP(O851,'附件一之1-開班數'!$A$7:$B$66,2,0)&amp;"、"&amp;VLOOKUP(P851,'附件一之1-開班數'!$A$7:$B$66,2,0)&amp;"、"&amp;VLOOKUP(Q851,'附件一之1-開班數'!$A$7:$B$66,2,0),IF(D851="","","學生無班級"))))))),"有班級不存在,或跳格輸入")</f>
        <v/>
      </c>
      <c r="S851" s="10">
        <f t="shared" si="93"/>
        <v>1</v>
      </c>
      <c r="T851" s="10">
        <f t="shared" si="94"/>
        <v>1</v>
      </c>
      <c r="U851" s="10">
        <f t="shared" si="95"/>
        <v>1</v>
      </c>
      <c r="V851" s="10">
        <f t="shared" si="96"/>
        <v>1</v>
      </c>
      <c r="W851" s="10">
        <f t="shared" si="97"/>
        <v>3</v>
      </c>
      <c r="X851" s="10">
        <f t="shared" si="98"/>
        <v>3</v>
      </c>
      <c r="Y851" s="10">
        <f>IF(M851="",0,IF(K851=1,VLOOKUP(M851,'附件一之1-開班數'!$A$7:$V$66,7,FALSE),0))</f>
        <v>0</v>
      </c>
      <c r="Z851" s="10">
        <f>IF(N851="",0,IF(K851=1,VLOOKUP(N851,'附件一之1-開班數'!$A$7:$V$66,7,FALSE),0))</f>
        <v>0</v>
      </c>
      <c r="AA851" s="10">
        <f>IF(O851="",0,IF(K851=1,VLOOKUP(O851,'附件一之1-開班數'!$A$7:$V$66,7,FALSE),0))</f>
        <v>0</v>
      </c>
      <c r="AB851" s="10">
        <f>IF(P851="",0,IF(K851=1,VLOOKUP(P851,'附件一之1-開班數'!$A$7:$V$66,7,FALSE),0))</f>
        <v>0</v>
      </c>
      <c r="AC851" s="10">
        <f>IF(Q851="",0,IF(K851=1,VLOOKUP(Q851,'附件一之1-開班數'!$A$7:$V$66,7,FALSE),0))</f>
        <v>0</v>
      </c>
    </row>
    <row r="852" spans="1:29" x14ac:dyDescent="0.3">
      <c r="A852" s="128" t="str">
        <f t="shared" si="92"/>
        <v/>
      </c>
      <c r="B852" s="14"/>
      <c r="C852" s="14"/>
      <c r="D852" s="14"/>
      <c r="E852" s="14"/>
      <c r="F852" s="166"/>
      <c r="G852" s="173"/>
      <c r="H852" s="14"/>
      <c r="I852" s="14"/>
      <c r="J852" s="14"/>
      <c r="K852" s="166"/>
      <c r="L852" s="175"/>
      <c r="M852" s="171"/>
      <c r="N852" s="92"/>
      <c r="O852" s="92"/>
      <c r="P852" s="92"/>
      <c r="Q852" s="172"/>
      <c r="R852" s="176" t="str">
        <f>IFERROR(IF(COUNTIF(M852:Q852,M852)+COUNTIF(M852:Q852,N852)+COUNTIF(M852:Q852,O852)+COUNTIF(M852:Q852,P852)+COUNTIF(M852:Q852,Q852)-COUNT(M852:Q852)&lt;&gt;0,"學生班級重複",IF(COUNT(M852:Q852)=1,VLOOKUP(M852,'附件一之1-開班數'!$A$7:$B$66,2,0),IF(COUNT(M852:Q852)=2,VLOOKUP(M852,'附件一之1-開班數'!$A$7:$B$66,2,0)&amp;"、"&amp;VLOOKUP(N852,'附件一之1-開班數'!$A$7:$B$66,2,0),IF(COUNT(M852:Q852)=3,VLOOKUP(M852,'附件一之1-開班數'!$A$7:$B$66,2,0)&amp;"、"&amp;VLOOKUP(N852,'附件一之1-開班數'!$A$7:$B$66,2,0)&amp;"、"&amp;VLOOKUP(O852,'附件一之1-開班數'!$A$7:$B$66,2,0),IF(COUNT(M852:Q852)=4,VLOOKUP(M852,'附件一之1-開班數'!$A$7:$B$66,2,0)&amp;"、"&amp;VLOOKUP(N852,'附件一之1-開班數'!$A$7:$B$66,2,0)&amp;"、"&amp;VLOOKUP(O852,'附件一之1-開班數'!$A$7:$B$66,2,0)&amp;"、"&amp;VLOOKUP(P852,'附件一之1-開班數'!$A$7:$B$66,2,0),IF(COUNT(M852:Q852)=5,VLOOKUP(M852,'附件一之1-開班數'!$A$7:$B$66,2,0)&amp;"、"&amp;VLOOKUP(N852,'附件一之1-開班數'!$A$7:$B$66,2,0)&amp;"、"&amp;VLOOKUP(O852,'附件一之1-開班數'!$A$7:$B$66,2,0)&amp;"、"&amp;VLOOKUP(P852,'附件一之1-開班數'!$A$7:$B$66,2,0)&amp;"、"&amp;VLOOKUP(Q852,'附件一之1-開班數'!$A$7:$B$66,2,0),IF(D852="","","學生無班級"))))))),"有班級不存在,或跳格輸入")</f>
        <v/>
      </c>
      <c r="S852" s="10">
        <f t="shared" si="93"/>
        <v>1</v>
      </c>
      <c r="T852" s="10">
        <f t="shared" si="94"/>
        <v>1</v>
      </c>
      <c r="U852" s="10">
        <f t="shared" si="95"/>
        <v>1</v>
      </c>
      <c r="V852" s="10">
        <f t="shared" si="96"/>
        <v>1</v>
      </c>
      <c r="W852" s="10">
        <f t="shared" si="97"/>
        <v>3</v>
      </c>
      <c r="X852" s="10">
        <f t="shared" si="98"/>
        <v>3</v>
      </c>
      <c r="Y852" s="10">
        <f>IF(M852="",0,IF(K852=1,VLOOKUP(M852,'附件一之1-開班數'!$A$7:$V$66,7,FALSE),0))</f>
        <v>0</v>
      </c>
      <c r="Z852" s="10">
        <f>IF(N852="",0,IF(K852=1,VLOOKUP(N852,'附件一之1-開班數'!$A$7:$V$66,7,FALSE),0))</f>
        <v>0</v>
      </c>
      <c r="AA852" s="10">
        <f>IF(O852="",0,IF(K852=1,VLOOKUP(O852,'附件一之1-開班數'!$A$7:$V$66,7,FALSE),0))</f>
        <v>0</v>
      </c>
      <c r="AB852" s="10">
        <f>IF(P852="",0,IF(K852=1,VLOOKUP(P852,'附件一之1-開班數'!$A$7:$V$66,7,FALSE),0))</f>
        <v>0</v>
      </c>
      <c r="AC852" s="10">
        <f>IF(Q852="",0,IF(K852=1,VLOOKUP(Q852,'附件一之1-開班數'!$A$7:$V$66,7,FALSE),0))</f>
        <v>0</v>
      </c>
    </row>
    <row r="853" spans="1:29" x14ac:dyDescent="0.3">
      <c r="A853" s="128" t="str">
        <f t="shared" si="92"/>
        <v/>
      </c>
      <c r="B853" s="14"/>
      <c r="C853" s="14"/>
      <c r="D853" s="14"/>
      <c r="E853" s="14"/>
      <c r="F853" s="166"/>
      <c r="G853" s="173"/>
      <c r="H853" s="14"/>
      <c r="I853" s="14"/>
      <c r="J853" s="14"/>
      <c r="K853" s="166"/>
      <c r="L853" s="175"/>
      <c r="M853" s="171"/>
      <c r="N853" s="92"/>
      <c r="O853" s="92"/>
      <c r="P853" s="92"/>
      <c r="Q853" s="172"/>
      <c r="R853" s="176" t="str">
        <f>IFERROR(IF(COUNTIF(M853:Q853,M853)+COUNTIF(M853:Q853,N853)+COUNTIF(M853:Q853,O853)+COUNTIF(M853:Q853,P853)+COUNTIF(M853:Q853,Q853)-COUNT(M853:Q853)&lt;&gt;0,"學生班級重複",IF(COUNT(M853:Q853)=1,VLOOKUP(M853,'附件一之1-開班數'!$A$7:$B$66,2,0),IF(COUNT(M853:Q853)=2,VLOOKUP(M853,'附件一之1-開班數'!$A$7:$B$66,2,0)&amp;"、"&amp;VLOOKUP(N853,'附件一之1-開班數'!$A$7:$B$66,2,0),IF(COUNT(M853:Q853)=3,VLOOKUP(M853,'附件一之1-開班數'!$A$7:$B$66,2,0)&amp;"、"&amp;VLOOKUP(N853,'附件一之1-開班數'!$A$7:$B$66,2,0)&amp;"、"&amp;VLOOKUP(O853,'附件一之1-開班數'!$A$7:$B$66,2,0),IF(COUNT(M853:Q853)=4,VLOOKUP(M853,'附件一之1-開班數'!$A$7:$B$66,2,0)&amp;"、"&amp;VLOOKUP(N853,'附件一之1-開班數'!$A$7:$B$66,2,0)&amp;"、"&amp;VLOOKUP(O853,'附件一之1-開班數'!$A$7:$B$66,2,0)&amp;"、"&amp;VLOOKUP(P853,'附件一之1-開班數'!$A$7:$B$66,2,0),IF(COUNT(M853:Q853)=5,VLOOKUP(M853,'附件一之1-開班數'!$A$7:$B$66,2,0)&amp;"、"&amp;VLOOKUP(N853,'附件一之1-開班數'!$A$7:$B$66,2,0)&amp;"、"&amp;VLOOKUP(O853,'附件一之1-開班數'!$A$7:$B$66,2,0)&amp;"、"&amp;VLOOKUP(P853,'附件一之1-開班數'!$A$7:$B$66,2,0)&amp;"、"&amp;VLOOKUP(Q853,'附件一之1-開班數'!$A$7:$B$66,2,0),IF(D853="","","學生無班級"))))))),"有班級不存在,或跳格輸入")</f>
        <v/>
      </c>
      <c r="S853" s="10">
        <f t="shared" si="93"/>
        <v>1</v>
      </c>
      <c r="T853" s="10">
        <f t="shared" si="94"/>
        <v>1</v>
      </c>
      <c r="U853" s="10">
        <f t="shared" si="95"/>
        <v>1</v>
      </c>
      <c r="V853" s="10">
        <f t="shared" si="96"/>
        <v>1</v>
      </c>
      <c r="W853" s="10">
        <f t="shared" si="97"/>
        <v>3</v>
      </c>
      <c r="X853" s="10">
        <f t="shared" si="98"/>
        <v>3</v>
      </c>
      <c r="Y853" s="10">
        <f>IF(M853="",0,IF(K853=1,VLOOKUP(M853,'附件一之1-開班數'!$A$7:$V$66,7,FALSE),0))</f>
        <v>0</v>
      </c>
      <c r="Z853" s="10">
        <f>IF(N853="",0,IF(K853=1,VLOOKUP(N853,'附件一之1-開班數'!$A$7:$V$66,7,FALSE),0))</f>
        <v>0</v>
      </c>
      <c r="AA853" s="10">
        <f>IF(O853="",0,IF(K853=1,VLOOKUP(O853,'附件一之1-開班數'!$A$7:$V$66,7,FALSE),0))</f>
        <v>0</v>
      </c>
      <c r="AB853" s="10">
        <f>IF(P853="",0,IF(K853=1,VLOOKUP(P853,'附件一之1-開班數'!$A$7:$V$66,7,FALSE),0))</f>
        <v>0</v>
      </c>
      <c r="AC853" s="10">
        <f>IF(Q853="",0,IF(K853=1,VLOOKUP(Q853,'附件一之1-開班數'!$A$7:$V$66,7,FALSE),0))</f>
        <v>0</v>
      </c>
    </row>
    <row r="854" spans="1:29" x14ac:dyDescent="0.3">
      <c r="A854" s="128" t="str">
        <f t="shared" si="92"/>
        <v/>
      </c>
      <c r="B854" s="14"/>
      <c r="C854" s="14"/>
      <c r="D854" s="14"/>
      <c r="E854" s="14"/>
      <c r="F854" s="166"/>
      <c r="G854" s="173"/>
      <c r="H854" s="14"/>
      <c r="I854" s="14"/>
      <c r="J854" s="14"/>
      <c r="K854" s="166"/>
      <c r="L854" s="175"/>
      <c r="M854" s="171"/>
      <c r="N854" s="92"/>
      <c r="O854" s="92"/>
      <c r="P854" s="92"/>
      <c r="Q854" s="172"/>
      <c r="R854" s="176" t="str">
        <f>IFERROR(IF(COUNTIF(M854:Q854,M854)+COUNTIF(M854:Q854,N854)+COUNTIF(M854:Q854,O854)+COUNTIF(M854:Q854,P854)+COUNTIF(M854:Q854,Q854)-COUNT(M854:Q854)&lt;&gt;0,"學生班級重複",IF(COUNT(M854:Q854)=1,VLOOKUP(M854,'附件一之1-開班數'!$A$7:$B$66,2,0),IF(COUNT(M854:Q854)=2,VLOOKUP(M854,'附件一之1-開班數'!$A$7:$B$66,2,0)&amp;"、"&amp;VLOOKUP(N854,'附件一之1-開班數'!$A$7:$B$66,2,0),IF(COUNT(M854:Q854)=3,VLOOKUP(M854,'附件一之1-開班數'!$A$7:$B$66,2,0)&amp;"、"&amp;VLOOKUP(N854,'附件一之1-開班數'!$A$7:$B$66,2,0)&amp;"、"&amp;VLOOKUP(O854,'附件一之1-開班數'!$A$7:$B$66,2,0),IF(COUNT(M854:Q854)=4,VLOOKUP(M854,'附件一之1-開班數'!$A$7:$B$66,2,0)&amp;"、"&amp;VLOOKUP(N854,'附件一之1-開班數'!$A$7:$B$66,2,0)&amp;"、"&amp;VLOOKUP(O854,'附件一之1-開班數'!$A$7:$B$66,2,0)&amp;"、"&amp;VLOOKUP(P854,'附件一之1-開班數'!$A$7:$B$66,2,0),IF(COUNT(M854:Q854)=5,VLOOKUP(M854,'附件一之1-開班數'!$A$7:$B$66,2,0)&amp;"、"&amp;VLOOKUP(N854,'附件一之1-開班數'!$A$7:$B$66,2,0)&amp;"、"&amp;VLOOKUP(O854,'附件一之1-開班數'!$A$7:$B$66,2,0)&amp;"、"&amp;VLOOKUP(P854,'附件一之1-開班數'!$A$7:$B$66,2,0)&amp;"、"&amp;VLOOKUP(Q854,'附件一之1-開班數'!$A$7:$B$66,2,0),IF(D854="","","學生無班級"))))))),"有班級不存在,或跳格輸入")</f>
        <v/>
      </c>
      <c r="S854" s="10">
        <f t="shared" si="93"/>
        <v>1</v>
      </c>
      <c r="T854" s="10">
        <f t="shared" si="94"/>
        <v>1</v>
      </c>
      <c r="U854" s="10">
        <f t="shared" si="95"/>
        <v>1</v>
      </c>
      <c r="V854" s="10">
        <f t="shared" si="96"/>
        <v>1</v>
      </c>
      <c r="W854" s="10">
        <f t="shared" si="97"/>
        <v>3</v>
      </c>
      <c r="X854" s="10">
        <f t="shared" si="98"/>
        <v>3</v>
      </c>
      <c r="Y854" s="10">
        <f>IF(M854="",0,IF(K854=1,VLOOKUP(M854,'附件一之1-開班數'!$A$7:$V$66,7,FALSE),0))</f>
        <v>0</v>
      </c>
      <c r="Z854" s="10">
        <f>IF(N854="",0,IF(K854=1,VLOOKUP(N854,'附件一之1-開班數'!$A$7:$V$66,7,FALSE),0))</f>
        <v>0</v>
      </c>
      <c r="AA854" s="10">
        <f>IF(O854="",0,IF(K854=1,VLOOKUP(O854,'附件一之1-開班數'!$A$7:$V$66,7,FALSE),0))</f>
        <v>0</v>
      </c>
      <c r="AB854" s="10">
        <f>IF(P854="",0,IF(K854=1,VLOOKUP(P854,'附件一之1-開班數'!$A$7:$V$66,7,FALSE),0))</f>
        <v>0</v>
      </c>
      <c r="AC854" s="10">
        <f>IF(Q854="",0,IF(K854=1,VLOOKUP(Q854,'附件一之1-開班數'!$A$7:$V$66,7,FALSE),0))</f>
        <v>0</v>
      </c>
    </row>
    <row r="855" spans="1:29" x14ac:dyDescent="0.3">
      <c r="A855" s="128" t="str">
        <f t="shared" si="92"/>
        <v/>
      </c>
      <c r="B855" s="14"/>
      <c r="C855" s="14"/>
      <c r="D855" s="14"/>
      <c r="E855" s="14"/>
      <c r="F855" s="166"/>
      <c r="G855" s="173"/>
      <c r="H855" s="14"/>
      <c r="I855" s="14"/>
      <c r="J855" s="14"/>
      <c r="K855" s="166"/>
      <c r="L855" s="175"/>
      <c r="M855" s="171"/>
      <c r="N855" s="92"/>
      <c r="O855" s="92"/>
      <c r="P855" s="92"/>
      <c r="Q855" s="172"/>
      <c r="R855" s="176" t="str">
        <f>IFERROR(IF(COUNTIF(M855:Q855,M855)+COUNTIF(M855:Q855,N855)+COUNTIF(M855:Q855,O855)+COUNTIF(M855:Q855,P855)+COUNTIF(M855:Q855,Q855)-COUNT(M855:Q855)&lt;&gt;0,"學生班級重複",IF(COUNT(M855:Q855)=1,VLOOKUP(M855,'附件一之1-開班數'!$A$7:$B$66,2,0),IF(COUNT(M855:Q855)=2,VLOOKUP(M855,'附件一之1-開班數'!$A$7:$B$66,2,0)&amp;"、"&amp;VLOOKUP(N855,'附件一之1-開班數'!$A$7:$B$66,2,0),IF(COUNT(M855:Q855)=3,VLOOKUP(M855,'附件一之1-開班數'!$A$7:$B$66,2,0)&amp;"、"&amp;VLOOKUP(N855,'附件一之1-開班數'!$A$7:$B$66,2,0)&amp;"、"&amp;VLOOKUP(O855,'附件一之1-開班數'!$A$7:$B$66,2,0),IF(COUNT(M855:Q855)=4,VLOOKUP(M855,'附件一之1-開班數'!$A$7:$B$66,2,0)&amp;"、"&amp;VLOOKUP(N855,'附件一之1-開班數'!$A$7:$B$66,2,0)&amp;"、"&amp;VLOOKUP(O855,'附件一之1-開班數'!$A$7:$B$66,2,0)&amp;"、"&amp;VLOOKUP(P855,'附件一之1-開班數'!$A$7:$B$66,2,0),IF(COUNT(M855:Q855)=5,VLOOKUP(M855,'附件一之1-開班數'!$A$7:$B$66,2,0)&amp;"、"&amp;VLOOKUP(N855,'附件一之1-開班數'!$A$7:$B$66,2,0)&amp;"、"&amp;VLOOKUP(O855,'附件一之1-開班數'!$A$7:$B$66,2,0)&amp;"、"&amp;VLOOKUP(P855,'附件一之1-開班數'!$A$7:$B$66,2,0)&amp;"、"&amp;VLOOKUP(Q855,'附件一之1-開班數'!$A$7:$B$66,2,0),IF(D855="","","學生無班級"))))))),"有班級不存在,或跳格輸入")</f>
        <v/>
      </c>
      <c r="S855" s="10">
        <f t="shared" si="93"/>
        <v>1</v>
      </c>
      <c r="T855" s="10">
        <f t="shared" si="94"/>
        <v>1</v>
      </c>
      <c r="U855" s="10">
        <f t="shared" si="95"/>
        <v>1</v>
      </c>
      <c r="V855" s="10">
        <f t="shared" si="96"/>
        <v>1</v>
      </c>
      <c r="W855" s="10">
        <f t="shared" si="97"/>
        <v>3</v>
      </c>
      <c r="X855" s="10">
        <f t="shared" si="98"/>
        <v>3</v>
      </c>
      <c r="Y855" s="10">
        <f>IF(M855="",0,IF(K855=1,VLOOKUP(M855,'附件一之1-開班數'!$A$7:$V$66,7,FALSE),0))</f>
        <v>0</v>
      </c>
      <c r="Z855" s="10">
        <f>IF(N855="",0,IF(K855=1,VLOOKUP(N855,'附件一之1-開班數'!$A$7:$V$66,7,FALSE),0))</f>
        <v>0</v>
      </c>
      <c r="AA855" s="10">
        <f>IF(O855="",0,IF(K855=1,VLOOKUP(O855,'附件一之1-開班數'!$A$7:$V$66,7,FALSE),0))</f>
        <v>0</v>
      </c>
      <c r="AB855" s="10">
        <f>IF(P855="",0,IF(K855=1,VLOOKUP(P855,'附件一之1-開班數'!$A$7:$V$66,7,FALSE),0))</f>
        <v>0</v>
      </c>
      <c r="AC855" s="10">
        <f>IF(Q855="",0,IF(K855=1,VLOOKUP(Q855,'附件一之1-開班數'!$A$7:$V$66,7,FALSE),0))</f>
        <v>0</v>
      </c>
    </row>
    <row r="856" spans="1:29" x14ac:dyDescent="0.3">
      <c r="A856" s="128" t="str">
        <f t="shared" si="92"/>
        <v/>
      </c>
      <c r="B856" s="14"/>
      <c r="C856" s="14"/>
      <c r="D856" s="14"/>
      <c r="E856" s="14"/>
      <c r="F856" s="166"/>
      <c r="G856" s="173"/>
      <c r="H856" s="14"/>
      <c r="I856" s="14"/>
      <c r="J856" s="14"/>
      <c r="K856" s="166"/>
      <c r="L856" s="175"/>
      <c r="M856" s="171"/>
      <c r="N856" s="92"/>
      <c r="O856" s="92"/>
      <c r="P856" s="92"/>
      <c r="Q856" s="172"/>
      <c r="R856" s="176" t="str">
        <f>IFERROR(IF(COUNTIF(M856:Q856,M856)+COUNTIF(M856:Q856,N856)+COUNTIF(M856:Q856,O856)+COUNTIF(M856:Q856,P856)+COUNTIF(M856:Q856,Q856)-COUNT(M856:Q856)&lt;&gt;0,"學生班級重複",IF(COUNT(M856:Q856)=1,VLOOKUP(M856,'附件一之1-開班數'!$A$7:$B$66,2,0),IF(COUNT(M856:Q856)=2,VLOOKUP(M856,'附件一之1-開班數'!$A$7:$B$66,2,0)&amp;"、"&amp;VLOOKUP(N856,'附件一之1-開班數'!$A$7:$B$66,2,0),IF(COUNT(M856:Q856)=3,VLOOKUP(M856,'附件一之1-開班數'!$A$7:$B$66,2,0)&amp;"、"&amp;VLOOKUP(N856,'附件一之1-開班數'!$A$7:$B$66,2,0)&amp;"、"&amp;VLOOKUP(O856,'附件一之1-開班數'!$A$7:$B$66,2,0),IF(COUNT(M856:Q856)=4,VLOOKUP(M856,'附件一之1-開班數'!$A$7:$B$66,2,0)&amp;"、"&amp;VLOOKUP(N856,'附件一之1-開班數'!$A$7:$B$66,2,0)&amp;"、"&amp;VLOOKUP(O856,'附件一之1-開班數'!$A$7:$B$66,2,0)&amp;"、"&amp;VLOOKUP(P856,'附件一之1-開班數'!$A$7:$B$66,2,0),IF(COUNT(M856:Q856)=5,VLOOKUP(M856,'附件一之1-開班數'!$A$7:$B$66,2,0)&amp;"、"&amp;VLOOKUP(N856,'附件一之1-開班數'!$A$7:$B$66,2,0)&amp;"、"&amp;VLOOKUP(O856,'附件一之1-開班數'!$A$7:$B$66,2,0)&amp;"、"&amp;VLOOKUP(P856,'附件一之1-開班數'!$A$7:$B$66,2,0)&amp;"、"&amp;VLOOKUP(Q856,'附件一之1-開班數'!$A$7:$B$66,2,0),IF(D856="","","學生無班級"))))))),"有班級不存在,或跳格輸入")</f>
        <v/>
      </c>
      <c r="S856" s="10">
        <f t="shared" si="93"/>
        <v>1</v>
      </c>
      <c r="T856" s="10">
        <f t="shared" si="94"/>
        <v>1</v>
      </c>
      <c r="U856" s="10">
        <f t="shared" si="95"/>
        <v>1</v>
      </c>
      <c r="V856" s="10">
        <f t="shared" si="96"/>
        <v>1</v>
      </c>
      <c r="W856" s="10">
        <f t="shared" si="97"/>
        <v>3</v>
      </c>
      <c r="X856" s="10">
        <f t="shared" si="98"/>
        <v>3</v>
      </c>
      <c r="Y856" s="10">
        <f>IF(M856="",0,IF(K856=1,VLOOKUP(M856,'附件一之1-開班數'!$A$7:$V$66,7,FALSE),0))</f>
        <v>0</v>
      </c>
      <c r="Z856" s="10">
        <f>IF(N856="",0,IF(K856=1,VLOOKUP(N856,'附件一之1-開班數'!$A$7:$V$66,7,FALSE),0))</f>
        <v>0</v>
      </c>
      <c r="AA856" s="10">
        <f>IF(O856="",0,IF(K856=1,VLOOKUP(O856,'附件一之1-開班數'!$A$7:$V$66,7,FALSE),0))</f>
        <v>0</v>
      </c>
      <c r="AB856" s="10">
        <f>IF(P856="",0,IF(K856=1,VLOOKUP(P856,'附件一之1-開班數'!$A$7:$V$66,7,FALSE),0))</f>
        <v>0</v>
      </c>
      <c r="AC856" s="10">
        <f>IF(Q856="",0,IF(K856=1,VLOOKUP(Q856,'附件一之1-開班數'!$A$7:$V$66,7,FALSE),0))</f>
        <v>0</v>
      </c>
    </row>
    <row r="857" spans="1:29" x14ac:dyDescent="0.3">
      <c r="A857" s="128" t="str">
        <f t="shared" si="92"/>
        <v/>
      </c>
      <c r="B857" s="14"/>
      <c r="C857" s="14"/>
      <c r="D857" s="14"/>
      <c r="E857" s="14"/>
      <c r="F857" s="166"/>
      <c r="G857" s="173"/>
      <c r="H857" s="14"/>
      <c r="I857" s="14"/>
      <c r="J857" s="14"/>
      <c r="K857" s="166"/>
      <c r="L857" s="175"/>
      <c r="M857" s="171"/>
      <c r="N857" s="92"/>
      <c r="O857" s="92"/>
      <c r="P857" s="92"/>
      <c r="Q857" s="172"/>
      <c r="R857" s="176" t="str">
        <f>IFERROR(IF(COUNTIF(M857:Q857,M857)+COUNTIF(M857:Q857,N857)+COUNTIF(M857:Q857,O857)+COUNTIF(M857:Q857,P857)+COUNTIF(M857:Q857,Q857)-COUNT(M857:Q857)&lt;&gt;0,"學生班級重複",IF(COUNT(M857:Q857)=1,VLOOKUP(M857,'附件一之1-開班數'!$A$7:$B$66,2,0),IF(COUNT(M857:Q857)=2,VLOOKUP(M857,'附件一之1-開班數'!$A$7:$B$66,2,0)&amp;"、"&amp;VLOOKUP(N857,'附件一之1-開班數'!$A$7:$B$66,2,0),IF(COUNT(M857:Q857)=3,VLOOKUP(M857,'附件一之1-開班數'!$A$7:$B$66,2,0)&amp;"、"&amp;VLOOKUP(N857,'附件一之1-開班數'!$A$7:$B$66,2,0)&amp;"、"&amp;VLOOKUP(O857,'附件一之1-開班數'!$A$7:$B$66,2,0),IF(COUNT(M857:Q857)=4,VLOOKUP(M857,'附件一之1-開班數'!$A$7:$B$66,2,0)&amp;"、"&amp;VLOOKUP(N857,'附件一之1-開班數'!$A$7:$B$66,2,0)&amp;"、"&amp;VLOOKUP(O857,'附件一之1-開班數'!$A$7:$B$66,2,0)&amp;"、"&amp;VLOOKUP(P857,'附件一之1-開班數'!$A$7:$B$66,2,0),IF(COUNT(M857:Q857)=5,VLOOKUP(M857,'附件一之1-開班數'!$A$7:$B$66,2,0)&amp;"、"&amp;VLOOKUP(N857,'附件一之1-開班數'!$A$7:$B$66,2,0)&amp;"、"&amp;VLOOKUP(O857,'附件一之1-開班數'!$A$7:$B$66,2,0)&amp;"、"&amp;VLOOKUP(P857,'附件一之1-開班數'!$A$7:$B$66,2,0)&amp;"、"&amp;VLOOKUP(Q857,'附件一之1-開班數'!$A$7:$B$66,2,0),IF(D857="","","學生無班級"))))))),"有班級不存在,或跳格輸入")</f>
        <v/>
      </c>
      <c r="S857" s="10">
        <f t="shared" si="93"/>
        <v>1</v>
      </c>
      <c r="T857" s="10">
        <f t="shared" si="94"/>
        <v>1</v>
      </c>
      <c r="U857" s="10">
        <f t="shared" si="95"/>
        <v>1</v>
      </c>
      <c r="V857" s="10">
        <f t="shared" si="96"/>
        <v>1</v>
      </c>
      <c r="W857" s="10">
        <f t="shared" si="97"/>
        <v>3</v>
      </c>
      <c r="X857" s="10">
        <f t="shared" si="98"/>
        <v>3</v>
      </c>
      <c r="Y857" s="10">
        <f>IF(M857="",0,IF(K857=1,VLOOKUP(M857,'附件一之1-開班數'!$A$7:$V$66,7,FALSE),0))</f>
        <v>0</v>
      </c>
      <c r="Z857" s="10">
        <f>IF(N857="",0,IF(K857=1,VLOOKUP(N857,'附件一之1-開班數'!$A$7:$V$66,7,FALSE),0))</f>
        <v>0</v>
      </c>
      <c r="AA857" s="10">
        <f>IF(O857="",0,IF(K857=1,VLOOKUP(O857,'附件一之1-開班數'!$A$7:$V$66,7,FALSE),0))</f>
        <v>0</v>
      </c>
      <c r="AB857" s="10">
        <f>IF(P857="",0,IF(K857=1,VLOOKUP(P857,'附件一之1-開班數'!$A$7:$V$66,7,FALSE),0))</f>
        <v>0</v>
      </c>
      <c r="AC857" s="10">
        <f>IF(Q857="",0,IF(K857=1,VLOOKUP(Q857,'附件一之1-開班數'!$A$7:$V$66,7,FALSE),0))</f>
        <v>0</v>
      </c>
    </row>
    <row r="858" spans="1:29" x14ac:dyDescent="0.3">
      <c r="A858" s="128" t="str">
        <f t="shared" si="92"/>
        <v/>
      </c>
      <c r="B858" s="14"/>
      <c r="C858" s="14"/>
      <c r="D858" s="14"/>
      <c r="E858" s="14"/>
      <c r="F858" s="166"/>
      <c r="G858" s="173"/>
      <c r="H858" s="14"/>
      <c r="I858" s="14"/>
      <c r="J858" s="14"/>
      <c r="K858" s="166"/>
      <c r="L858" s="175"/>
      <c r="M858" s="171"/>
      <c r="N858" s="92"/>
      <c r="O858" s="92"/>
      <c r="P858" s="92"/>
      <c r="Q858" s="172"/>
      <c r="R858" s="176" t="str">
        <f>IFERROR(IF(COUNTIF(M858:Q858,M858)+COUNTIF(M858:Q858,N858)+COUNTIF(M858:Q858,O858)+COUNTIF(M858:Q858,P858)+COUNTIF(M858:Q858,Q858)-COUNT(M858:Q858)&lt;&gt;0,"學生班級重複",IF(COUNT(M858:Q858)=1,VLOOKUP(M858,'附件一之1-開班數'!$A$7:$B$66,2,0),IF(COUNT(M858:Q858)=2,VLOOKUP(M858,'附件一之1-開班數'!$A$7:$B$66,2,0)&amp;"、"&amp;VLOOKUP(N858,'附件一之1-開班數'!$A$7:$B$66,2,0),IF(COUNT(M858:Q858)=3,VLOOKUP(M858,'附件一之1-開班數'!$A$7:$B$66,2,0)&amp;"、"&amp;VLOOKUP(N858,'附件一之1-開班數'!$A$7:$B$66,2,0)&amp;"、"&amp;VLOOKUP(O858,'附件一之1-開班數'!$A$7:$B$66,2,0),IF(COUNT(M858:Q858)=4,VLOOKUP(M858,'附件一之1-開班數'!$A$7:$B$66,2,0)&amp;"、"&amp;VLOOKUP(N858,'附件一之1-開班數'!$A$7:$B$66,2,0)&amp;"、"&amp;VLOOKUP(O858,'附件一之1-開班數'!$A$7:$B$66,2,0)&amp;"、"&amp;VLOOKUP(P858,'附件一之1-開班數'!$A$7:$B$66,2,0),IF(COUNT(M858:Q858)=5,VLOOKUP(M858,'附件一之1-開班數'!$A$7:$B$66,2,0)&amp;"、"&amp;VLOOKUP(N858,'附件一之1-開班數'!$A$7:$B$66,2,0)&amp;"、"&amp;VLOOKUP(O858,'附件一之1-開班數'!$A$7:$B$66,2,0)&amp;"、"&amp;VLOOKUP(P858,'附件一之1-開班數'!$A$7:$B$66,2,0)&amp;"、"&amp;VLOOKUP(Q858,'附件一之1-開班數'!$A$7:$B$66,2,0),IF(D858="","","學生無班級"))))))),"有班級不存在,或跳格輸入")</f>
        <v/>
      </c>
      <c r="S858" s="10">
        <f t="shared" si="93"/>
        <v>1</v>
      </c>
      <c r="T858" s="10">
        <f t="shared" si="94"/>
        <v>1</v>
      </c>
      <c r="U858" s="10">
        <f t="shared" si="95"/>
        <v>1</v>
      </c>
      <c r="V858" s="10">
        <f t="shared" si="96"/>
        <v>1</v>
      </c>
      <c r="W858" s="10">
        <f t="shared" si="97"/>
        <v>3</v>
      </c>
      <c r="X858" s="10">
        <f t="shared" si="98"/>
        <v>3</v>
      </c>
      <c r="Y858" s="10">
        <f>IF(M858="",0,IF(K858=1,VLOOKUP(M858,'附件一之1-開班數'!$A$7:$V$66,7,FALSE),0))</f>
        <v>0</v>
      </c>
      <c r="Z858" s="10">
        <f>IF(N858="",0,IF(K858=1,VLOOKUP(N858,'附件一之1-開班數'!$A$7:$V$66,7,FALSE),0))</f>
        <v>0</v>
      </c>
      <c r="AA858" s="10">
        <f>IF(O858="",0,IF(K858=1,VLOOKUP(O858,'附件一之1-開班數'!$A$7:$V$66,7,FALSE),0))</f>
        <v>0</v>
      </c>
      <c r="AB858" s="10">
        <f>IF(P858="",0,IF(K858=1,VLOOKUP(P858,'附件一之1-開班數'!$A$7:$V$66,7,FALSE),0))</f>
        <v>0</v>
      </c>
      <c r="AC858" s="10">
        <f>IF(Q858="",0,IF(K858=1,VLOOKUP(Q858,'附件一之1-開班數'!$A$7:$V$66,7,FALSE),0))</f>
        <v>0</v>
      </c>
    </row>
    <row r="859" spans="1:29" x14ac:dyDescent="0.3">
      <c r="A859" s="128" t="str">
        <f t="shared" si="92"/>
        <v/>
      </c>
      <c r="B859" s="14"/>
      <c r="C859" s="14"/>
      <c r="D859" s="14"/>
      <c r="E859" s="14"/>
      <c r="F859" s="166"/>
      <c r="G859" s="173"/>
      <c r="H859" s="14"/>
      <c r="I859" s="14"/>
      <c r="J859" s="14"/>
      <c r="K859" s="166"/>
      <c r="L859" s="175"/>
      <c r="M859" s="171"/>
      <c r="N859" s="92"/>
      <c r="O859" s="92"/>
      <c r="P859" s="92"/>
      <c r="Q859" s="172"/>
      <c r="R859" s="176" t="str">
        <f>IFERROR(IF(COUNTIF(M859:Q859,M859)+COUNTIF(M859:Q859,N859)+COUNTIF(M859:Q859,O859)+COUNTIF(M859:Q859,P859)+COUNTIF(M859:Q859,Q859)-COUNT(M859:Q859)&lt;&gt;0,"學生班級重複",IF(COUNT(M859:Q859)=1,VLOOKUP(M859,'附件一之1-開班數'!$A$7:$B$66,2,0),IF(COUNT(M859:Q859)=2,VLOOKUP(M859,'附件一之1-開班數'!$A$7:$B$66,2,0)&amp;"、"&amp;VLOOKUP(N859,'附件一之1-開班數'!$A$7:$B$66,2,0),IF(COUNT(M859:Q859)=3,VLOOKUP(M859,'附件一之1-開班數'!$A$7:$B$66,2,0)&amp;"、"&amp;VLOOKUP(N859,'附件一之1-開班數'!$A$7:$B$66,2,0)&amp;"、"&amp;VLOOKUP(O859,'附件一之1-開班數'!$A$7:$B$66,2,0),IF(COUNT(M859:Q859)=4,VLOOKUP(M859,'附件一之1-開班數'!$A$7:$B$66,2,0)&amp;"、"&amp;VLOOKUP(N859,'附件一之1-開班數'!$A$7:$B$66,2,0)&amp;"、"&amp;VLOOKUP(O859,'附件一之1-開班數'!$A$7:$B$66,2,0)&amp;"、"&amp;VLOOKUP(P859,'附件一之1-開班數'!$A$7:$B$66,2,0),IF(COUNT(M859:Q859)=5,VLOOKUP(M859,'附件一之1-開班數'!$A$7:$B$66,2,0)&amp;"、"&amp;VLOOKUP(N859,'附件一之1-開班數'!$A$7:$B$66,2,0)&amp;"、"&amp;VLOOKUP(O859,'附件一之1-開班數'!$A$7:$B$66,2,0)&amp;"、"&amp;VLOOKUP(P859,'附件一之1-開班數'!$A$7:$B$66,2,0)&amp;"、"&amp;VLOOKUP(Q859,'附件一之1-開班數'!$A$7:$B$66,2,0),IF(D859="","","學生無班級"))))))),"有班級不存在,或跳格輸入")</f>
        <v/>
      </c>
      <c r="S859" s="10">
        <f t="shared" si="93"/>
        <v>1</v>
      </c>
      <c r="T859" s="10">
        <f t="shared" si="94"/>
        <v>1</v>
      </c>
      <c r="U859" s="10">
        <f t="shared" si="95"/>
        <v>1</v>
      </c>
      <c r="V859" s="10">
        <f t="shared" si="96"/>
        <v>1</v>
      </c>
      <c r="W859" s="10">
        <f t="shared" si="97"/>
        <v>3</v>
      </c>
      <c r="X859" s="10">
        <f t="shared" si="98"/>
        <v>3</v>
      </c>
      <c r="Y859" s="10">
        <f>IF(M859="",0,IF(K859=1,VLOOKUP(M859,'附件一之1-開班數'!$A$7:$V$66,7,FALSE),0))</f>
        <v>0</v>
      </c>
      <c r="Z859" s="10">
        <f>IF(N859="",0,IF(K859=1,VLOOKUP(N859,'附件一之1-開班數'!$A$7:$V$66,7,FALSE),0))</f>
        <v>0</v>
      </c>
      <c r="AA859" s="10">
        <f>IF(O859="",0,IF(K859=1,VLOOKUP(O859,'附件一之1-開班數'!$A$7:$V$66,7,FALSE),0))</f>
        <v>0</v>
      </c>
      <c r="AB859" s="10">
        <f>IF(P859="",0,IF(K859=1,VLOOKUP(P859,'附件一之1-開班數'!$A$7:$V$66,7,FALSE),0))</f>
        <v>0</v>
      </c>
      <c r="AC859" s="10">
        <f>IF(Q859="",0,IF(K859=1,VLOOKUP(Q859,'附件一之1-開班數'!$A$7:$V$66,7,FALSE),0))</f>
        <v>0</v>
      </c>
    </row>
    <row r="860" spans="1:29" x14ac:dyDescent="0.3">
      <c r="A860" s="128" t="str">
        <f t="shared" si="92"/>
        <v/>
      </c>
      <c r="B860" s="14"/>
      <c r="C860" s="14"/>
      <c r="D860" s="14"/>
      <c r="E860" s="14"/>
      <c r="F860" s="166"/>
      <c r="G860" s="173"/>
      <c r="H860" s="14"/>
      <c r="I860" s="14"/>
      <c r="J860" s="14"/>
      <c r="K860" s="166"/>
      <c r="L860" s="175"/>
      <c r="M860" s="171"/>
      <c r="N860" s="92"/>
      <c r="O860" s="92"/>
      <c r="P860" s="92"/>
      <c r="Q860" s="172"/>
      <c r="R860" s="176" t="str">
        <f>IFERROR(IF(COUNTIF(M860:Q860,M860)+COUNTIF(M860:Q860,N860)+COUNTIF(M860:Q860,O860)+COUNTIF(M860:Q860,P860)+COUNTIF(M860:Q860,Q860)-COUNT(M860:Q860)&lt;&gt;0,"學生班級重複",IF(COUNT(M860:Q860)=1,VLOOKUP(M860,'附件一之1-開班數'!$A$7:$B$66,2,0),IF(COUNT(M860:Q860)=2,VLOOKUP(M860,'附件一之1-開班數'!$A$7:$B$66,2,0)&amp;"、"&amp;VLOOKUP(N860,'附件一之1-開班數'!$A$7:$B$66,2,0),IF(COUNT(M860:Q860)=3,VLOOKUP(M860,'附件一之1-開班數'!$A$7:$B$66,2,0)&amp;"、"&amp;VLOOKUP(N860,'附件一之1-開班數'!$A$7:$B$66,2,0)&amp;"、"&amp;VLOOKUP(O860,'附件一之1-開班數'!$A$7:$B$66,2,0),IF(COUNT(M860:Q860)=4,VLOOKUP(M860,'附件一之1-開班數'!$A$7:$B$66,2,0)&amp;"、"&amp;VLOOKUP(N860,'附件一之1-開班數'!$A$7:$B$66,2,0)&amp;"、"&amp;VLOOKUP(O860,'附件一之1-開班數'!$A$7:$B$66,2,0)&amp;"、"&amp;VLOOKUP(P860,'附件一之1-開班數'!$A$7:$B$66,2,0),IF(COUNT(M860:Q860)=5,VLOOKUP(M860,'附件一之1-開班數'!$A$7:$B$66,2,0)&amp;"、"&amp;VLOOKUP(N860,'附件一之1-開班數'!$A$7:$B$66,2,0)&amp;"、"&amp;VLOOKUP(O860,'附件一之1-開班數'!$A$7:$B$66,2,0)&amp;"、"&amp;VLOOKUP(P860,'附件一之1-開班數'!$A$7:$B$66,2,0)&amp;"、"&amp;VLOOKUP(Q860,'附件一之1-開班數'!$A$7:$B$66,2,0),IF(D860="","","學生無班級"))))))),"有班級不存在,或跳格輸入")</f>
        <v/>
      </c>
      <c r="S860" s="10">
        <f t="shared" si="93"/>
        <v>1</v>
      </c>
      <c r="T860" s="10">
        <f t="shared" si="94"/>
        <v>1</v>
      </c>
      <c r="U860" s="10">
        <f t="shared" si="95"/>
        <v>1</v>
      </c>
      <c r="V860" s="10">
        <f t="shared" si="96"/>
        <v>1</v>
      </c>
      <c r="W860" s="10">
        <f t="shared" si="97"/>
        <v>3</v>
      </c>
      <c r="X860" s="10">
        <f t="shared" si="98"/>
        <v>3</v>
      </c>
      <c r="Y860" s="10">
        <f>IF(M860="",0,IF(K860=1,VLOOKUP(M860,'附件一之1-開班數'!$A$7:$V$66,7,FALSE),0))</f>
        <v>0</v>
      </c>
      <c r="Z860" s="10">
        <f>IF(N860="",0,IF(K860=1,VLOOKUP(N860,'附件一之1-開班數'!$A$7:$V$66,7,FALSE),0))</f>
        <v>0</v>
      </c>
      <c r="AA860" s="10">
        <f>IF(O860="",0,IF(K860=1,VLOOKUP(O860,'附件一之1-開班數'!$A$7:$V$66,7,FALSE),0))</f>
        <v>0</v>
      </c>
      <c r="AB860" s="10">
        <f>IF(P860="",0,IF(K860=1,VLOOKUP(P860,'附件一之1-開班數'!$A$7:$V$66,7,FALSE),0))</f>
        <v>0</v>
      </c>
      <c r="AC860" s="10">
        <f>IF(Q860="",0,IF(K860=1,VLOOKUP(Q860,'附件一之1-開班數'!$A$7:$V$66,7,FALSE),0))</f>
        <v>0</v>
      </c>
    </row>
    <row r="861" spans="1:29" x14ac:dyDescent="0.3">
      <c r="A861" s="128" t="str">
        <f t="shared" si="92"/>
        <v/>
      </c>
      <c r="B861" s="14"/>
      <c r="C861" s="14"/>
      <c r="D861" s="14"/>
      <c r="E861" s="14"/>
      <c r="F861" s="166"/>
      <c r="G861" s="173"/>
      <c r="H861" s="14"/>
      <c r="I861" s="14"/>
      <c r="J861" s="14"/>
      <c r="K861" s="166"/>
      <c r="L861" s="175"/>
      <c r="M861" s="171"/>
      <c r="N861" s="92"/>
      <c r="O861" s="92"/>
      <c r="P861" s="92"/>
      <c r="Q861" s="172"/>
      <c r="R861" s="176" t="str">
        <f>IFERROR(IF(COUNTIF(M861:Q861,M861)+COUNTIF(M861:Q861,N861)+COUNTIF(M861:Q861,O861)+COUNTIF(M861:Q861,P861)+COUNTIF(M861:Q861,Q861)-COUNT(M861:Q861)&lt;&gt;0,"學生班級重複",IF(COUNT(M861:Q861)=1,VLOOKUP(M861,'附件一之1-開班數'!$A$7:$B$66,2,0),IF(COUNT(M861:Q861)=2,VLOOKUP(M861,'附件一之1-開班數'!$A$7:$B$66,2,0)&amp;"、"&amp;VLOOKUP(N861,'附件一之1-開班數'!$A$7:$B$66,2,0),IF(COUNT(M861:Q861)=3,VLOOKUP(M861,'附件一之1-開班數'!$A$7:$B$66,2,0)&amp;"、"&amp;VLOOKUP(N861,'附件一之1-開班數'!$A$7:$B$66,2,0)&amp;"、"&amp;VLOOKUP(O861,'附件一之1-開班數'!$A$7:$B$66,2,0),IF(COUNT(M861:Q861)=4,VLOOKUP(M861,'附件一之1-開班數'!$A$7:$B$66,2,0)&amp;"、"&amp;VLOOKUP(N861,'附件一之1-開班數'!$A$7:$B$66,2,0)&amp;"、"&amp;VLOOKUP(O861,'附件一之1-開班數'!$A$7:$B$66,2,0)&amp;"、"&amp;VLOOKUP(P861,'附件一之1-開班數'!$A$7:$B$66,2,0),IF(COUNT(M861:Q861)=5,VLOOKUP(M861,'附件一之1-開班數'!$A$7:$B$66,2,0)&amp;"、"&amp;VLOOKUP(N861,'附件一之1-開班數'!$A$7:$B$66,2,0)&amp;"、"&amp;VLOOKUP(O861,'附件一之1-開班數'!$A$7:$B$66,2,0)&amp;"、"&amp;VLOOKUP(P861,'附件一之1-開班數'!$A$7:$B$66,2,0)&amp;"、"&amp;VLOOKUP(Q861,'附件一之1-開班數'!$A$7:$B$66,2,0),IF(D861="","","學生無班級"))))))),"有班級不存在,或跳格輸入")</f>
        <v/>
      </c>
      <c r="S861" s="10">
        <f t="shared" si="93"/>
        <v>1</v>
      </c>
      <c r="T861" s="10">
        <f t="shared" si="94"/>
        <v>1</v>
      </c>
      <c r="U861" s="10">
        <f t="shared" si="95"/>
        <v>1</v>
      </c>
      <c r="V861" s="10">
        <f t="shared" si="96"/>
        <v>1</v>
      </c>
      <c r="W861" s="10">
        <f t="shared" si="97"/>
        <v>3</v>
      </c>
      <c r="X861" s="10">
        <f t="shared" si="98"/>
        <v>3</v>
      </c>
      <c r="Y861" s="10">
        <f>IF(M861="",0,IF(K861=1,VLOOKUP(M861,'附件一之1-開班數'!$A$7:$V$66,7,FALSE),0))</f>
        <v>0</v>
      </c>
      <c r="Z861" s="10">
        <f>IF(N861="",0,IF(K861=1,VLOOKUP(N861,'附件一之1-開班數'!$A$7:$V$66,7,FALSE),0))</f>
        <v>0</v>
      </c>
      <c r="AA861" s="10">
        <f>IF(O861="",0,IF(K861=1,VLOOKUP(O861,'附件一之1-開班數'!$A$7:$V$66,7,FALSE),0))</f>
        <v>0</v>
      </c>
      <c r="AB861" s="10">
        <f>IF(P861="",0,IF(K861=1,VLOOKUP(P861,'附件一之1-開班數'!$A$7:$V$66,7,FALSE),0))</f>
        <v>0</v>
      </c>
      <c r="AC861" s="10">
        <f>IF(Q861="",0,IF(K861=1,VLOOKUP(Q861,'附件一之1-開班數'!$A$7:$V$66,7,FALSE),0))</f>
        <v>0</v>
      </c>
    </row>
    <row r="862" spans="1:29" x14ac:dyDescent="0.3">
      <c r="A862" s="128" t="str">
        <f t="shared" si="92"/>
        <v/>
      </c>
      <c r="B862" s="14"/>
      <c r="C862" s="14"/>
      <c r="D862" s="14"/>
      <c r="E862" s="14"/>
      <c r="F862" s="166"/>
      <c r="G862" s="173"/>
      <c r="H862" s="14"/>
      <c r="I862" s="14"/>
      <c r="J862" s="14"/>
      <c r="K862" s="166"/>
      <c r="L862" s="175"/>
      <c r="M862" s="171"/>
      <c r="N862" s="92"/>
      <c r="O862" s="92"/>
      <c r="P862" s="92"/>
      <c r="Q862" s="172"/>
      <c r="R862" s="176" t="str">
        <f>IFERROR(IF(COUNTIF(M862:Q862,M862)+COUNTIF(M862:Q862,N862)+COUNTIF(M862:Q862,O862)+COUNTIF(M862:Q862,P862)+COUNTIF(M862:Q862,Q862)-COUNT(M862:Q862)&lt;&gt;0,"學生班級重複",IF(COUNT(M862:Q862)=1,VLOOKUP(M862,'附件一之1-開班數'!$A$7:$B$66,2,0),IF(COUNT(M862:Q862)=2,VLOOKUP(M862,'附件一之1-開班數'!$A$7:$B$66,2,0)&amp;"、"&amp;VLOOKUP(N862,'附件一之1-開班數'!$A$7:$B$66,2,0),IF(COUNT(M862:Q862)=3,VLOOKUP(M862,'附件一之1-開班數'!$A$7:$B$66,2,0)&amp;"、"&amp;VLOOKUP(N862,'附件一之1-開班數'!$A$7:$B$66,2,0)&amp;"、"&amp;VLOOKUP(O862,'附件一之1-開班數'!$A$7:$B$66,2,0),IF(COUNT(M862:Q862)=4,VLOOKUP(M862,'附件一之1-開班數'!$A$7:$B$66,2,0)&amp;"、"&amp;VLOOKUP(N862,'附件一之1-開班數'!$A$7:$B$66,2,0)&amp;"、"&amp;VLOOKUP(O862,'附件一之1-開班數'!$A$7:$B$66,2,0)&amp;"、"&amp;VLOOKUP(P862,'附件一之1-開班數'!$A$7:$B$66,2,0),IF(COUNT(M862:Q862)=5,VLOOKUP(M862,'附件一之1-開班數'!$A$7:$B$66,2,0)&amp;"、"&amp;VLOOKUP(N862,'附件一之1-開班數'!$A$7:$B$66,2,0)&amp;"、"&amp;VLOOKUP(O862,'附件一之1-開班數'!$A$7:$B$66,2,0)&amp;"、"&amp;VLOOKUP(P862,'附件一之1-開班數'!$A$7:$B$66,2,0)&amp;"、"&amp;VLOOKUP(Q862,'附件一之1-開班數'!$A$7:$B$66,2,0),IF(D862="","","學生無班級"))))))),"有班級不存在,或跳格輸入")</f>
        <v/>
      </c>
      <c r="S862" s="10">
        <f t="shared" si="93"/>
        <v>1</v>
      </c>
      <c r="T862" s="10">
        <f t="shared" si="94"/>
        <v>1</v>
      </c>
      <c r="U862" s="10">
        <f t="shared" si="95"/>
        <v>1</v>
      </c>
      <c r="V862" s="10">
        <f t="shared" si="96"/>
        <v>1</v>
      </c>
      <c r="W862" s="10">
        <f t="shared" si="97"/>
        <v>3</v>
      </c>
      <c r="X862" s="10">
        <f t="shared" si="98"/>
        <v>3</v>
      </c>
      <c r="Y862" s="10">
        <f>IF(M862="",0,IF(K862=1,VLOOKUP(M862,'附件一之1-開班數'!$A$7:$V$66,7,FALSE),0))</f>
        <v>0</v>
      </c>
      <c r="Z862" s="10">
        <f>IF(N862="",0,IF(K862=1,VLOOKUP(N862,'附件一之1-開班數'!$A$7:$V$66,7,FALSE),0))</f>
        <v>0</v>
      </c>
      <c r="AA862" s="10">
        <f>IF(O862="",0,IF(K862=1,VLOOKUP(O862,'附件一之1-開班數'!$A$7:$V$66,7,FALSE),0))</f>
        <v>0</v>
      </c>
      <c r="AB862" s="10">
        <f>IF(P862="",0,IF(K862=1,VLOOKUP(P862,'附件一之1-開班數'!$A$7:$V$66,7,FALSE),0))</f>
        <v>0</v>
      </c>
      <c r="AC862" s="10">
        <f>IF(Q862="",0,IF(K862=1,VLOOKUP(Q862,'附件一之1-開班數'!$A$7:$V$66,7,FALSE),0))</f>
        <v>0</v>
      </c>
    </row>
    <row r="863" spans="1:29" x14ac:dyDescent="0.3">
      <c r="A863" s="128" t="str">
        <f t="shared" si="92"/>
        <v/>
      </c>
      <c r="B863" s="14"/>
      <c r="C863" s="14"/>
      <c r="D863" s="14"/>
      <c r="E863" s="14"/>
      <c r="F863" s="166"/>
      <c r="G863" s="173"/>
      <c r="H863" s="14"/>
      <c r="I863" s="14"/>
      <c r="J863" s="14"/>
      <c r="K863" s="166"/>
      <c r="L863" s="175"/>
      <c r="M863" s="171"/>
      <c r="N863" s="92"/>
      <c r="O863" s="92"/>
      <c r="P863" s="92"/>
      <c r="Q863" s="172"/>
      <c r="R863" s="176" t="str">
        <f>IFERROR(IF(COUNTIF(M863:Q863,M863)+COUNTIF(M863:Q863,N863)+COUNTIF(M863:Q863,O863)+COUNTIF(M863:Q863,P863)+COUNTIF(M863:Q863,Q863)-COUNT(M863:Q863)&lt;&gt;0,"學生班級重複",IF(COUNT(M863:Q863)=1,VLOOKUP(M863,'附件一之1-開班數'!$A$7:$B$66,2,0),IF(COUNT(M863:Q863)=2,VLOOKUP(M863,'附件一之1-開班數'!$A$7:$B$66,2,0)&amp;"、"&amp;VLOOKUP(N863,'附件一之1-開班數'!$A$7:$B$66,2,0),IF(COUNT(M863:Q863)=3,VLOOKUP(M863,'附件一之1-開班數'!$A$7:$B$66,2,0)&amp;"、"&amp;VLOOKUP(N863,'附件一之1-開班數'!$A$7:$B$66,2,0)&amp;"、"&amp;VLOOKUP(O863,'附件一之1-開班數'!$A$7:$B$66,2,0),IF(COUNT(M863:Q863)=4,VLOOKUP(M863,'附件一之1-開班數'!$A$7:$B$66,2,0)&amp;"、"&amp;VLOOKUP(N863,'附件一之1-開班數'!$A$7:$B$66,2,0)&amp;"、"&amp;VLOOKUP(O863,'附件一之1-開班數'!$A$7:$B$66,2,0)&amp;"、"&amp;VLOOKUP(P863,'附件一之1-開班數'!$A$7:$B$66,2,0),IF(COUNT(M863:Q863)=5,VLOOKUP(M863,'附件一之1-開班數'!$A$7:$B$66,2,0)&amp;"、"&amp;VLOOKUP(N863,'附件一之1-開班數'!$A$7:$B$66,2,0)&amp;"、"&amp;VLOOKUP(O863,'附件一之1-開班數'!$A$7:$B$66,2,0)&amp;"、"&amp;VLOOKUP(P863,'附件一之1-開班數'!$A$7:$B$66,2,0)&amp;"、"&amp;VLOOKUP(Q863,'附件一之1-開班數'!$A$7:$B$66,2,0),IF(D863="","","學生無班級"))))))),"有班級不存在,或跳格輸入")</f>
        <v/>
      </c>
      <c r="S863" s="10">
        <f t="shared" si="93"/>
        <v>1</v>
      </c>
      <c r="T863" s="10">
        <f t="shared" si="94"/>
        <v>1</v>
      </c>
      <c r="U863" s="10">
        <f t="shared" si="95"/>
        <v>1</v>
      </c>
      <c r="V863" s="10">
        <f t="shared" si="96"/>
        <v>1</v>
      </c>
      <c r="W863" s="10">
        <f t="shared" si="97"/>
        <v>3</v>
      </c>
      <c r="X863" s="10">
        <f t="shared" si="98"/>
        <v>3</v>
      </c>
      <c r="Y863" s="10">
        <f>IF(M863="",0,IF(K863=1,VLOOKUP(M863,'附件一之1-開班數'!$A$7:$V$66,7,FALSE),0))</f>
        <v>0</v>
      </c>
      <c r="Z863" s="10">
        <f>IF(N863="",0,IF(K863=1,VLOOKUP(N863,'附件一之1-開班數'!$A$7:$V$66,7,FALSE),0))</f>
        <v>0</v>
      </c>
      <c r="AA863" s="10">
        <f>IF(O863="",0,IF(K863=1,VLOOKUP(O863,'附件一之1-開班數'!$A$7:$V$66,7,FALSE),0))</f>
        <v>0</v>
      </c>
      <c r="AB863" s="10">
        <f>IF(P863="",0,IF(K863=1,VLOOKUP(P863,'附件一之1-開班數'!$A$7:$V$66,7,FALSE),0))</f>
        <v>0</v>
      </c>
      <c r="AC863" s="10">
        <f>IF(Q863="",0,IF(K863=1,VLOOKUP(Q863,'附件一之1-開班數'!$A$7:$V$66,7,FALSE),0))</f>
        <v>0</v>
      </c>
    </row>
    <row r="864" spans="1:29" x14ac:dyDescent="0.3">
      <c r="A864" s="128" t="str">
        <f t="shared" si="92"/>
        <v/>
      </c>
      <c r="B864" s="14"/>
      <c r="C864" s="14"/>
      <c r="D864" s="14"/>
      <c r="E864" s="14"/>
      <c r="F864" s="166"/>
      <c r="G864" s="173"/>
      <c r="H864" s="14"/>
      <c r="I864" s="14"/>
      <c r="J864" s="14"/>
      <c r="K864" s="166"/>
      <c r="L864" s="175"/>
      <c r="M864" s="171"/>
      <c r="N864" s="92"/>
      <c r="O864" s="92"/>
      <c r="P864" s="92"/>
      <c r="Q864" s="172"/>
      <c r="R864" s="176" t="str">
        <f>IFERROR(IF(COUNTIF(M864:Q864,M864)+COUNTIF(M864:Q864,N864)+COUNTIF(M864:Q864,O864)+COUNTIF(M864:Q864,P864)+COUNTIF(M864:Q864,Q864)-COUNT(M864:Q864)&lt;&gt;0,"學生班級重複",IF(COUNT(M864:Q864)=1,VLOOKUP(M864,'附件一之1-開班數'!$A$7:$B$66,2,0),IF(COUNT(M864:Q864)=2,VLOOKUP(M864,'附件一之1-開班數'!$A$7:$B$66,2,0)&amp;"、"&amp;VLOOKUP(N864,'附件一之1-開班數'!$A$7:$B$66,2,0),IF(COUNT(M864:Q864)=3,VLOOKUP(M864,'附件一之1-開班數'!$A$7:$B$66,2,0)&amp;"、"&amp;VLOOKUP(N864,'附件一之1-開班數'!$A$7:$B$66,2,0)&amp;"、"&amp;VLOOKUP(O864,'附件一之1-開班數'!$A$7:$B$66,2,0),IF(COUNT(M864:Q864)=4,VLOOKUP(M864,'附件一之1-開班數'!$A$7:$B$66,2,0)&amp;"、"&amp;VLOOKUP(N864,'附件一之1-開班數'!$A$7:$B$66,2,0)&amp;"、"&amp;VLOOKUP(O864,'附件一之1-開班數'!$A$7:$B$66,2,0)&amp;"、"&amp;VLOOKUP(P864,'附件一之1-開班數'!$A$7:$B$66,2,0),IF(COUNT(M864:Q864)=5,VLOOKUP(M864,'附件一之1-開班數'!$A$7:$B$66,2,0)&amp;"、"&amp;VLOOKUP(N864,'附件一之1-開班數'!$A$7:$B$66,2,0)&amp;"、"&amp;VLOOKUP(O864,'附件一之1-開班數'!$A$7:$B$66,2,0)&amp;"、"&amp;VLOOKUP(P864,'附件一之1-開班數'!$A$7:$B$66,2,0)&amp;"、"&amp;VLOOKUP(Q864,'附件一之1-開班數'!$A$7:$B$66,2,0),IF(D864="","","學生無班級"))))))),"有班級不存在,或跳格輸入")</f>
        <v/>
      </c>
      <c r="S864" s="10">
        <f t="shared" si="93"/>
        <v>1</v>
      </c>
      <c r="T864" s="10">
        <f t="shared" si="94"/>
        <v>1</v>
      </c>
      <c r="U864" s="10">
        <f t="shared" si="95"/>
        <v>1</v>
      </c>
      <c r="V864" s="10">
        <f t="shared" si="96"/>
        <v>1</v>
      </c>
      <c r="W864" s="10">
        <f t="shared" si="97"/>
        <v>3</v>
      </c>
      <c r="X864" s="10">
        <f t="shared" si="98"/>
        <v>3</v>
      </c>
      <c r="Y864" s="10">
        <f>IF(M864="",0,IF(K864=1,VLOOKUP(M864,'附件一之1-開班數'!$A$7:$V$66,7,FALSE),0))</f>
        <v>0</v>
      </c>
      <c r="Z864" s="10">
        <f>IF(N864="",0,IF(K864=1,VLOOKUP(N864,'附件一之1-開班數'!$A$7:$V$66,7,FALSE),0))</f>
        <v>0</v>
      </c>
      <c r="AA864" s="10">
        <f>IF(O864="",0,IF(K864=1,VLOOKUP(O864,'附件一之1-開班數'!$A$7:$V$66,7,FALSE),0))</f>
        <v>0</v>
      </c>
      <c r="AB864" s="10">
        <f>IF(P864="",0,IF(K864=1,VLOOKUP(P864,'附件一之1-開班數'!$A$7:$V$66,7,FALSE),0))</f>
        <v>0</v>
      </c>
      <c r="AC864" s="10">
        <f>IF(Q864="",0,IF(K864=1,VLOOKUP(Q864,'附件一之1-開班數'!$A$7:$V$66,7,FALSE),0))</f>
        <v>0</v>
      </c>
    </row>
    <row r="865" spans="1:29" x14ac:dyDescent="0.3">
      <c r="A865" s="128" t="str">
        <f t="shared" si="92"/>
        <v/>
      </c>
      <c r="B865" s="14"/>
      <c r="C865" s="14"/>
      <c r="D865" s="14"/>
      <c r="E865" s="14"/>
      <c r="F865" s="166"/>
      <c r="G865" s="173"/>
      <c r="H865" s="14"/>
      <c r="I865" s="14"/>
      <c r="J865" s="14"/>
      <c r="K865" s="166"/>
      <c r="L865" s="175"/>
      <c r="M865" s="171"/>
      <c r="N865" s="92"/>
      <c r="O865" s="92"/>
      <c r="P865" s="92"/>
      <c r="Q865" s="172"/>
      <c r="R865" s="176" t="str">
        <f>IFERROR(IF(COUNTIF(M865:Q865,M865)+COUNTIF(M865:Q865,N865)+COUNTIF(M865:Q865,O865)+COUNTIF(M865:Q865,P865)+COUNTIF(M865:Q865,Q865)-COUNT(M865:Q865)&lt;&gt;0,"學生班級重複",IF(COUNT(M865:Q865)=1,VLOOKUP(M865,'附件一之1-開班數'!$A$7:$B$66,2,0),IF(COUNT(M865:Q865)=2,VLOOKUP(M865,'附件一之1-開班數'!$A$7:$B$66,2,0)&amp;"、"&amp;VLOOKUP(N865,'附件一之1-開班數'!$A$7:$B$66,2,0),IF(COUNT(M865:Q865)=3,VLOOKUP(M865,'附件一之1-開班數'!$A$7:$B$66,2,0)&amp;"、"&amp;VLOOKUP(N865,'附件一之1-開班數'!$A$7:$B$66,2,0)&amp;"、"&amp;VLOOKUP(O865,'附件一之1-開班數'!$A$7:$B$66,2,0),IF(COUNT(M865:Q865)=4,VLOOKUP(M865,'附件一之1-開班數'!$A$7:$B$66,2,0)&amp;"、"&amp;VLOOKUP(N865,'附件一之1-開班數'!$A$7:$B$66,2,0)&amp;"、"&amp;VLOOKUP(O865,'附件一之1-開班數'!$A$7:$B$66,2,0)&amp;"、"&amp;VLOOKUP(P865,'附件一之1-開班數'!$A$7:$B$66,2,0),IF(COUNT(M865:Q865)=5,VLOOKUP(M865,'附件一之1-開班數'!$A$7:$B$66,2,0)&amp;"、"&amp;VLOOKUP(N865,'附件一之1-開班數'!$A$7:$B$66,2,0)&amp;"、"&amp;VLOOKUP(O865,'附件一之1-開班數'!$A$7:$B$66,2,0)&amp;"、"&amp;VLOOKUP(P865,'附件一之1-開班數'!$A$7:$B$66,2,0)&amp;"、"&amp;VLOOKUP(Q865,'附件一之1-開班數'!$A$7:$B$66,2,0),IF(D865="","","學生無班級"))))))),"有班級不存在,或跳格輸入")</f>
        <v/>
      </c>
      <c r="S865" s="10">
        <f t="shared" si="93"/>
        <v>1</v>
      </c>
      <c r="T865" s="10">
        <f t="shared" si="94"/>
        <v>1</v>
      </c>
      <c r="U865" s="10">
        <f t="shared" si="95"/>
        <v>1</v>
      </c>
      <c r="V865" s="10">
        <f t="shared" si="96"/>
        <v>1</v>
      </c>
      <c r="W865" s="10">
        <f t="shared" si="97"/>
        <v>3</v>
      </c>
      <c r="X865" s="10">
        <f t="shared" si="98"/>
        <v>3</v>
      </c>
      <c r="Y865" s="10">
        <f>IF(M865="",0,IF(K865=1,VLOOKUP(M865,'附件一之1-開班數'!$A$7:$V$66,7,FALSE),0))</f>
        <v>0</v>
      </c>
      <c r="Z865" s="10">
        <f>IF(N865="",0,IF(K865=1,VLOOKUP(N865,'附件一之1-開班數'!$A$7:$V$66,7,FALSE),0))</f>
        <v>0</v>
      </c>
      <c r="AA865" s="10">
        <f>IF(O865="",0,IF(K865=1,VLOOKUP(O865,'附件一之1-開班數'!$A$7:$V$66,7,FALSE),0))</f>
        <v>0</v>
      </c>
      <c r="AB865" s="10">
        <f>IF(P865="",0,IF(K865=1,VLOOKUP(P865,'附件一之1-開班數'!$A$7:$V$66,7,FALSE),0))</f>
        <v>0</v>
      </c>
      <c r="AC865" s="10">
        <f>IF(Q865="",0,IF(K865=1,VLOOKUP(Q865,'附件一之1-開班數'!$A$7:$V$66,7,FALSE),0))</f>
        <v>0</v>
      </c>
    </row>
    <row r="866" spans="1:29" x14ac:dyDescent="0.3">
      <c r="A866" s="128" t="str">
        <f t="shared" si="92"/>
        <v/>
      </c>
      <c r="B866" s="14"/>
      <c r="C866" s="14"/>
      <c r="D866" s="14"/>
      <c r="E866" s="14"/>
      <c r="F866" s="166"/>
      <c r="G866" s="173"/>
      <c r="H866" s="14"/>
      <c r="I866" s="14"/>
      <c r="J866" s="14"/>
      <c r="K866" s="166"/>
      <c r="L866" s="175"/>
      <c r="M866" s="171"/>
      <c r="N866" s="92"/>
      <c r="O866" s="92"/>
      <c r="P866" s="92"/>
      <c r="Q866" s="172"/>
      <c r="R866" s="176" t="str">
        <f>IFERROR(IF(COUNTIF(M866:Q866,M866)+COUNTIF(M866:Q866,N866)+COUNTIF(M866:Q866,O866)+COUNTIF(M866:Q866,P866)+COUNTIF(M866:Q866,Q866)-COUNT(M866:Q866)&lt;&gt;0,"學生班級重複",IF(COUNT(M866:Q866)=1,VLOOKUP(M866,'附件一之1-開班數'!$A$7:$B$66,2,0),IF(COUNT(M866:Q866)=2,VLOOKUP(M866,'附件一之1-開班數'!$A$7:$B$66,2,0)&amp;"、"&amp;VLOOKUP(N866,'附件一之1-開班數'!$A$7:$B$66,2,0),IF(COUNT(M866:Q866)=3,VLOOKUP(M866,'附件一之1-開班數'!$A$7:$B$66,2,0)&amp;"、"&amp;VLOOKUP(N866,'附件一之1-開班數'!$A$7:$B$66,2,0)&amp;"、"&amp;VLOOKUP(O866,'附件一之1-開班數'!$A$7:$B$66,2,0),IF(COUNT(M866:Q866)=4,VLOOKUP(M866,'附件一之1-開班數'!$A$7:$B$66,2,0)&amp;"、"&amp;VLOOKUP(N866,'附件一之1-開班數'!$A$7:$B$66,2,0)&amp;"、"&amp;VLOOKUP(O866,'附件一之1-開班數'!$A$7:$B$66,2,0)&amp;"、"&amp;VLOOKUP(P866,'附件一之1-開班數'!$A$7:$B$66,2,0),IF(COUNT(M866:Q866)=5,VLOOKUP(M866,'附件一之1-開班數'!$A$7:$B$66,2,0)&amp;"、"&amp;VLOOKUP(N866,'附件一之1-開班數'!$A$7:$B$66,2,0)&amp;"、"&amp;VLOOKUP(O866,'附件一之1-開班數'!$A$7:$B$66,2,0)&amp;"、"&amp;VLOOKUP(P866,'附件一之1-開班數'!$A$7:$B$66,2,0)&amp;"、"&amp;VLOOKUP(Q866,'附件一之1-開班數'!$A$7:$B$66,2,0),IF(D866="","","學生無班級"))))))),"有班級不存在,或跳格輸入")</f>
        <v/>
      </c>
      <c r="S866" s="10">
        <f t="shared" si="93"/>
        <v>1</v>
      </c>
      <c r="T866" s="10">
        <f t="shared" si="94"/>
        <v>1</v>
      </c>
      <c r="U866" s="10">
        <f t="shared" si="95"/>
        <v>1</v>
      </c>
      <c r="V866" s="10">
        <f t="shared" si="96"/>
        <v>1</v>
      </c>
      <c r="W866" s="10">
        <f t="shared" si="97"/>
        <v>3</v>
      </c>
      <c r="X866" s="10">
        <f t="shared" si="98"/>
        <v>3</v>
      </c>
      <c r="Y866" s="10">
        <f>IF(M866="",0,IF(K866=1,VLOOKUP(M866,'附件一之1-開班數'!$A$7:$V$66,7,FALSE),0))</f>
        <v>0</v>
      </c>
      <c r="Z866" s="10">
        <f>IF(N866="",0,IF(K866=1,VLOOKUP(N866,'附件一之1-開班數'!$A$7:$V$66,7,FALSE),0))</f>
        <v>0</v>
      </c>
      <c r="AA866" s="10">
        <f>IF(O866="",0,IF(K866=1,VLOOKUP(O866,'附件一之1-開班數'!$A$7:$V$66,7,FALSE),0))</f>
        <v>0</v>
      </c>
      <c r="AB866" s="10">
        <f>IF(P866="",0,IF(K866=1,VLOOKUP(P866,'附件一之1-開班數'!$A$7:$V$66,7,FALSE),0))</f>
        <v>0</v>
      </c>
      <c r="AC866" s="10">
        <f>IF(Q866="",0,IF(K866=1,VLOOKUP(Q866,'附件一之1-開班數'!$A$7:$V$66,7,FALSE),0))</f>
        <v>0</v>
      </c>
    </row>
    <row r="867" spans="1:29" x14ac:dyDescent="0.3">
      <c r="A867" s="128" t="str">
        <f t="shared" si="92"/>
        <v/>
      </c>
      <c r="B867" s="14"/>
      <c r="C867" s="14"/>
      <c r="D867" s="14"/>
      <c r="E867" s="14"/>
      <c r="F867" s="166"/>
      <c r="G867" s="173"/>
      <c r="H867" s="14"/>
      <c r="I867" s="14"/>
      <c r="J867" s="14"/>
      <c r="K867" s="166"/>
      <c r="L867" s="175"/>
      <c r="M867" s="171"/>
      <c r="N867" s="92"/>
      <c r="O867" s="92"/>
      <c r="P867" s="92"/>
      <c r="Q867" s="172"/>
      <c r="R867" s="176" t="str">
        <f>IFERROR(IF(COUNTIF(M867:Q867,M867)+COUNTIF(M867:Q867,N867)+COUNTIF(M867:Q867,O867)+COUNTIF(M867:Q867,P867)+COUNTIF(M867:Q867,Q867)-COUNT(M867:Q867)&lt;&gt;0,"學生班級重複",IF(COUNT(M867:Q867)=1,VLOOKUP(M867,'附件一之1-開班數'!$A$7:$B$66,2,0),IF(COUNT(M867:Q867)=2,VLOOKUP(M867,'附件一之1-開班數'!$A$7:$B$66,2,0)&amp;"、"&amp;VLOOKUP(N867,'附件一之1-開班數'!$A$7:$B$66,2,0),IF(COUNT(M867:Q867)=3,VLOOKUP(M867,'附件一之1-開班數'!$A$7:$B$66,2,0)&amp;"、"&amp;VLOOKUP(N867,'附件一之1-開班數'!$A$7:$B$66,2,0)&amp;"、"&amp;VLOOKUP(O867,'附件一之1-開班數'!$A$7:$B$66,2,0),IF(COUNT(M867:Q867)=4,VLOOKUP(M867,'附件一之1-開班數'!$A$7:$B$66,2,0)&amp;"、"&amp;VLOOKUP(N867,'附件一之1-開班數'!$A$7:$B$66,2,0)&amp;"、"&amp;VLOOKUP(O867,'附件一之1-開班數'!$A$7:$B$66,2,0)&amp;"、"&amp;VLOOKUP(P867,'附件一之1-開班數'!$A$7:$B$66,2,0),IF(COUNT(M867:Q867)=5,VLOOKUP(M867,'附件一之1-開班數'!$A$7:$B$66,2,0)&amp;"、"&amp;VLOOKUP(N867,'附件一之1-開班數'!$A$7:$B$66,2,0)&amp;"、"&amp;VLOOKUP(O867,'附件一之1-開班數'!$A$7:$B$66,2,0)&amp;"、"&amp;VLOOKUP(P867,'附件一之1-開班數'!$A$7:$B$66,2,0)&amp;"、"&amp;VLOOKUP(Q867,'附件一之1-開班數'!$A$7:$B$66,2,0),IF(D867="","","學生無班級"))))))),"有班級不存在,或跳格輸入")</f>
        <v/>
      </c>
      <c r="S867" s="10">
        <f t="shared" si="93"/>
        <v>1</v>
      </c>
      <c r="T867" s="10">
        <f t="shared" si="94"/>
        <v>1</v>
      </c>
      <c r="U867" s="10">
        <f t="shared" si="95"/>
        <v>1</v>
      </c>
      <c r="V867" s="10">
        <f t="shared" si="96"/>
        <v>1</v>
      </c>
      <c r="W867" s="10">
        <f t="shared" si="97"/>
        <v>3</v>
      </c>
      <c r="X867" s="10">
        <f t="shared" si="98"/>
        <v>3</v>
      </c>
      <c r="Y867" s="10">
        <f>IF(M867="",0,IF(K867=1,VLOOKUP(M867,'附件一之1-開班數'!$A$7:$V$66,7,FALSE),0))</f>
        <v>0</v>
      </c>
      <c r="Z867" s="10">
        <f>IF(N867="",0,IF(K867=1,VLOOKUP(N867,'附件一之1-開班數'!$A$7:$V$66,7,FALSE),0))</f>
        <v>0</v>
      </c>
      <c r="AA867" s="10">
        <f>IF(O867="",0,IF(K867=1,VLOOKUP(O867,'附件一之1-開班數'!$A$7:$V$66,7,FALSE),0))</f>
        <v>0</v>
      </c>
      <c r="AB867" s="10">
        <f>IF(P867="",0,IF(K867=1,VLOOKUP(P867,'附件一之1-開班數'!$A$7:$V$66,7,FALSE),0))</f>
        <v>0</v>
      </c>
      <c r="AC867" s="10">
        <f>IF(Q867="",0,IF(K867=1,VLOOKUP(Q867,'附件一之1-開班數'!$A$7:$V$66,7,FALSE),0))</f>
        <v>0</v>
      </c>
    </row>
    <row r="868" spans="1:29" x14ac:dyDescent="0.3">
      <c r="A868" s="128" t="str">
        <f t="shared" si="92"/>
        <v/>
      </c>
      <c r="B868" s="14"/>
      <c r="C868" s="14"/>
      <c r="D868" s="14"/>
      <c r="E868" s="14"/>
      <c r="F868" s="166"/>
      <c r="G868" s="173"/>
      <c r="H868" s="14"/>
      <c r="I868" s="14"/>
      <c r="J868" s="14"/>
      <c r="K868" s="166"/>
      <c r="L868" s="175"/>
      <c r="M868" s="171"/>
      <c r="N868" s="92"/>
      <c r="O868" s="92"/>
      <c r="P868" s="92"/>
      <c r="Q868" s="172"/>
      <c r="R868" s="176" t="str">
        <f>IFERROR(IF(COUNTIF(M868:Q868,M868)+COUNTIF(M868:Q868,N868)+COUNTIF(M868:Q868,O868)+COUNTIF(M868:Q868,P868)+COUNTIF(M868:Q868,Q868)-COUNT(M868:Q868)&lt;&gt;0,"學生班級重複",IF(COUNT(M868:Q868)=1,VLOOKUP(M868,'附件一之1-開班數'!$A$7:$B$66,2,0),IF(COUNT(M868:Q868)=2,VLOOKUP(M868,'附件一之1-開班數'!$A$7:$B$66,2,0)&amp;"、"&amp;VLOOKUP(N868,'附件一之1-開班數'!$A$7:$B$66,2,0),IF(COUNT(M868:Q868)=3,VLOOKUP(M868,'附件一之1-開班數'!$A$7:$B$66,2,0)&amp;"、"&amp;VLOOKUP(N868,'附件一之1-開班數'!$A$7:$B$66,2,0)&amp;"、"&amp;VLOOKUP(O868,'附件一之1-開班數'!$A$7:$B$66,2,0),IF(COUNT(M868:Q868)=4,VLOOKUP(M868,'附件一之1-開班數'!$A$7:$B$66,2,0)&amp;"、"&amp;VLOOKUP(N868,'附件一之1-開班數'!$A$7:$B$66,2,0)&amp;"、"&amp;VLOOKUP(O868,'附件一之1-開班數'!$A$7:$B$66,2,0)&amp;"、"&amp;VLOOKUP(P868,'附件一之1-開班數'!$A$7:$B$66,2,0),IF(COUNT(M868:Q868)=5,VLOOKUP(M868,'附件一之1-開班數'!$A$7:$B$66,2,0)&amp;"、"&amp;VLOOKUP(N868,'附件一之1-開班數'!$A$7:$B$66,2,0)&amp;"、"&amp;VLOOKUP(O868,'附件一之1-開班數'!$A$7:$B$66,2,0)&amp;"、"&amp;VLOOKUP(P868,'附件一之1-開班數'!$A$7:$B$66,2,0)&amp;"、"&amp;VLOOKUP(Q868,'附件一之1-開班數'!$A$7:$B$66,2,0),IF(D868="","","學生無班級"))))))),"有班級不存在,或跳格輸入")</f>
        <v/>
      </c>
      <c r="S868" s="10">
        <f t="shared" si="93"/>
        <v>1</v>
      </c>
      <c r="T868" s="10">
        <f t="shared" si="94"/>
        <v>1</v>
      </c>
      <c r="U868" s="10">
        <f t="shared" si="95"/>
        <v>1</v>
      </c>
      <c r="V868" s="10">
        <f t="shared" si="96"/>
        <v>1</v>
      </c>
      <c r="W868" s="10">
        <f t="shared" si="97"/>
        <v>3</v>
      </c>
      <c r="X868" s="10">
        <f t="shared" si="98"/>
        <v>3</v>
      </c>
      <c r="Y868" s="10">
        <f>IF(M868="",0,IF(K868=1,VLOOKUP(M868,'附件一之1-開班數'!$A$7:$V$66,7,FALSE),0))</f>
        <v>0</v>
      </c>
      <c r="Z868" s="10">
        <f>IF(N868="",0,IF(K868=1,VLOOKUP(N868,'附件一之1-開班數'!$A$7:$V$66,7,FALSE),0))</f>
        <v>0</v>
      </c>
      <c r="AA868" s="10">
        <f>IF(O868="",0,IF(K868=1,VLOOKUP(O868,'附件一之1-開班數'!$A$7:$V$66,7,FALSE),0))</f>
        <v>0</v>
      </c>
      <c r="AB868" s="10">
        <f>IF(P868="",0,IF(K868=1,VLOOKUP(P868,'附件一之1-開班數'!$A$7:$V$66,7,FALSE),0))</f>
        <v>0</v>
      </c>
      <c r="AC868" s="10">
        <f>IF(Q868="",0,IF(K868=1,VLOOKUP(Q868,'附件一之1-開班數'!$A$7:$V$66,7,FALSE),0))</f>
        <v>0</v>
      </c>
    </row>
    <row r="869" spans="1:29" x14ac:dyDescent="0.3">
      <c r="A869" s="128" t="str">
        <f t="shared" si="92"/>
        <v/>
      </c>
      <c r="B869" s="14"/>
      <c r="C869" s="14"/>
      <c r="D869" s="14"/>
      <c r="E869" s="14"/>
      <c r="F869" s="166"/>
      <c r="G869" s="173"/>
      <c r="H869" s="14"/>
      <c r="I869" s="14"/>
      <c r="J869" s="14"/>
      <c r="K869" s="166"/>
      <c r="L869" s="175"/>
      <c r="M869" s="171"/>
      <c r="N869" s="92"/>
      <c r="O869" s="92"/>
      <c r="P869" s="92"/>
      <c r="Q869" s="172"/>
      <c r="R869" s="176" t="str">
        <f>IFERROR(IF(COUNTIF(M869:Q869,M869)+COUNTIF(M869:Q869,N869)+COUNTIF(M869:Q869,O869)+COUNTIF(M869:Q869,P869)+COUNTIF(M869:Q869,Q869)-COUNT(M869:Q869)&lt;&gt;0,"學生班級重複",IF(COUNT(M869:Q869)=1,VLOOKUP(M869,'附件一之1-開班數'!$A$7:$B$66,2,0),IF(COUNT(M869:Q869)=2,VLOOKUP(M869,'附件一之1-開班數'!$A$7:$B$66,2,0)&amp;"、"&amp;VLOOKUP(N869,'附件一之1-開班數'!$A$7:$B$66,2,0),IF(COUNT(M869:Q869)=3,VLOOKUP(M869,'附件一之1-開班數'!$A$7:$B$66,2,0)&amp;"、"&amp;VLOOKUP(N869,'附件一之1-開班數'!$A$7:$B$66,2,0)&amp;"、"&amp;VLOOKUP(O869,'附件一之1-開班數'!$A$7:$B$66,2,0),IF(COUNT(M869:Q869)=4,VLOOKUP(M869,'附件一之1-開班數'!$A$7:$B$66,2,0)&amp;"、"&amp;VLOOKUP(N869,'附件一之1-開班數'!$A$7:$B$66,2,0)&amp;"、"&amp;VLOOKUP(O869,'附件一之1-開班數'!$A$7:$B$66,2,0)&amp;"、"&amp;VLOOKUP(P869,'附件一之1-開班數'!$A$7:$B$66,2,0),IF(COUNT(M869:Q869)=5,VLOOKUP(M869,'附件一之1-開班數'!$A$7:$B$66,2,0)&amp;"、"&amp;VLOOKUP(N869,'附件一之1-開班數'!$A$7:$B$66,2,0)&amp;"、"&amp;VLOOKUP(O869,'附件一之1-開班數'!$A$7:$B$66,2,0)&amp;"、"&amp;VLOOKUP(P869,'附件一之1-開班數'!$A$7:$B$66,2,0)&amp;"、"&amp;VLOOKUP(Q869,'附件一之1-開班數'!$A$7:$B$66,2,0),IF(D869="","","學生無班級"))))))),"有班級不存在,或跳格輸入")</f>
        <v/>
      </c>
      <c r="S869" s="10">
        <f t="shared" si="93"/>
        <v>1</v>
      </c>
      <c r="T869" s="10">
        <f t="shared" si="94"/>
        <v>1</v>
      </c>
      <c r="U869" s="10">
        <f t="shared" si="95"/>
        <v>1</v>
      </c>
      <c r="V869" s="10">
        <f t="shared" si="96"/>
        <v>1</v>
      </c>
      <c r="W869" s="10">
        <f t="shared" si="97"/>
        <v>3</v>
      </c>
      <c r="X869" s="10">
        <f t="shared" si="98"/>
        <v>3</v>
      </c>
      <c r="Y869" s="10">
        <f>IF(M869="",0,IF(K869=1,VLOOKUP(M869,'附件一之1-開班數'!$A$7:$V$66,7,FALSE),0))</f>
        <v>0</v>
      </c>
      <c r="Z869" s="10">
        <f>IF(N869="",0,IF(K869=1,VLOOKUP(N869,'附件一之1-開班數'!$A$7:$V$66,7,FALSE),0))</f>
        <v>0</v>
      </c>
      <c r="AA869" s="10">
        <f>IF(O869="",0,IF(K869=1,VLOOKUP(O869,'附件一之1-開班數'!$A$7:$V$66,7,FALSE),0))</f>
        <v>0</v>
      </c>
      <c r="AB869" s="10">
        <f>IF(P869="",0,IF(K869=1,VLOOKUP(P869,'附件一之1-開班數'!$A$7:$V$66,7,FALSE),0))</f>
        <v>0</v>
      </c>
      <c r="AC869" s="10">
        <f>IF(Q869="",0,IF(K869=1,VLOOKUP(Q869,'附件一之1-開班數'!$A$7:$V$66,7,FALSE),0))</f>
        <v>0</v>
      </c>
    </row>
    <row r="870" spans="1:29" x14ac:dyDescent="0.3">
      <c r="A870" s="128" t="str">
        <f t="shared" si="92"/>
        <v/>
      </c>
      <c r="B870" s="14"/>
      <c r="C870" s="14"/>
      <c r="D870" s="14"/>
      <c r="E870" s="14"/>
      <c r="F870" s="166"/>
      <c r="G870" s="173"/>
      <c r="H870" s="14"/>
      <c r="I870" s="14"/>
      <c r="J870" s="14"/>
      <c r="K870" s="166"/>
      <c r="L870" s="175"/>
      <c r="M870" s="171"/>
      <c r="N870" s="92"/>
      <c r="O870" s="92"/>
      <c r="P870" s="92"/>
      <c r="Q870" s="172"/>
      <c r="R870" s="176" t="str">
        <f>IFERROR(IF(COUNTIF(M870:Q870,M870)+COUNTIF(M870:Q870,N870)+COUNTIF(M870:Q870,O870)+COUNTIF(M870:Q870,P870)+COUNTIF(M870:Q870,Q870)-COUNT(M870:Q870)&lt;&gt;0,"學生班級重複",IF(COUNT(M870:Q870)=1,VLOOKUP(M870,'附件一之1-開班數'!$A$7:$B$66,2,0),IF(COUNT(M870:Q870)=2,VLOOKUP(M870,'附件一之1-開班數'!$A$7:$B$66,2,0)&amp;"、"&amp;VLOOKUP(N870,'附件一之1-開班數'!$A$7:$B$66,2,0),IF(COUNT(M870:Q870)=3,VLOOKUP(M870,'附件一之1-開班數'!$A$7:$B$66,2,0)&amp;"、"&amp;VLOOKUP(N870,'附件一之1-開班數'!$A$7:$B$66,2,0)&amp;"、"&amp;VLOOKUP(O870,'附件一之1-開班數'!$A$7:$B$66,2,0),IF(COUNT(M870:Q870)=4,VLOOKUP(M870,'附件一之1-開班數'!$A$7:$B$66,2,0)&amp;"、"&amp;VLOOKUP(N870,'附件一之1-開班數'!$A$7:$B$66,2,0)&amp;"、"&amp;VLOOKUP(O870,'附件一之1-開班數'!$A$7:$B$66,2,0)&amp;"、"&amp;VLOOKUP(P870,'附件一之1-開班數'!$A$7:$B$66,2,0),IF(COUNT(M870:Q870)=5,VLOOKUP(M870,'附件一之1-開班數'!$A$7:$B$66,2,0)&amp;"、"&amp;VLOOKUP(N870,'附件一之1-開班數'!$A$7:$B$66,2,0)&amp;"、"&amp;VLOOKUP(O870,'附件一之1-開班數'!$A$7:$B$66,2,0)&amp;"、"&amp;VLOOKUP(P870,'附件一之1-開班數'!$A$7:$B$66,2,0)&amp;"、"&amp;VLOOKUP(Q870,'附件一之1-開班數'!$A$7:$B$66,2,0),IF(D870="","","學生無班級"))))))),"有班級不存在,或跳格輸入")</f>
        <v/>
      </c>
      <c r="S870" s="10">
        <f t="shared" si="93"/>
        <v>1</v>
      </c>
      <c r="T870" s="10">
        <f t="shared" si="94"/>
        <v>1</v>
      </c>
      <c r="U870" s="10">
        <f t="shared" si="95"/>
        <v>1</v>
      </c>
      <c r="V870" s="10">
        <f t="shared" si="96"/>
        <v>1</v>
      </c>
      <c r="W870" s="10">
        <f t="shared" si="97"/>
        <v>3</v>
      </c>
      <c r="X870" s="10">
        <f t="shared" si="98"/>
        <v>3</v>
      </c>
      <c r="Y870" s="10">
        <f>IF(M870="",0,IF(K870=1,VLOOKUP(M870,'附件一之1-開班數'!$A$7:$V$66,7,FALSE),0))</f>
        <v>0</v>
      </c>
      <c r="Z870" s="10">
        <f>IF(N870="",0,IF(K870=1,VLOOKUP(N870,'附件一之1-開班數'!$A$7:$V$66,7,FALSE),0))</f>
        <v>0</v>
      </c>
      <c r="AA870" s="10">
        <f>IF(O870="",0,IF(K870=1,VLOOKUP(O870,'附件一之1-開班數'!$A$7:$V$66,7,FALSE),0))</f>
        <v>0</v>
      </c>
      <c r="AB870" s="10">
        <f>IF(P870="",0,IF(K870=1,VLOOKUP(P870,'附件一之1-開班數'!$A$7:$V$66,7,FALSE),0))</f>
        <v>0</v>
      </c>
      <c r="AC870" s="10">
        <f>IF(Q870="",0,IF(K870=1,VLOOKUP(Q870,'附件一之1-開班數'!$A$7:$V$66,7,FALSE),0))</f>
        <v>0</v>
      </c>
    </row>
    <row r="871" spans="1:29" x14ac:dyDescent="0.3">
      <c r="A871" s="128" t="str">
        <f t="shared" si="92"/>
        <v/>
      </c>
      <c r="B871" s="14"/>
      <c r="C871" s="14"/>
      <c r="D871" s="14"/>
      <c r="E871" s="14"/>
      <c r="F871" s="166"/>
      <c r="G871" s="173"/>
      <c r="H871" s="14"/>
      <c r="I871" s="14"/>
      <c r="J871" s="14"/>
      <c r="K871" s="166"/>
      <c r="L871" s="175"/>
      <c r="M871" s="171"/>
      <c r="N871" s="92"/>
      <c r="O871" s="92"/>
      <c r="P871" s="92"/>
      <c r="Q871" s="172"/>
      <c r="R871" s="176" t="str">
        <f>IFERROR(IF(COUNTIF(M871:Q871,M871)+COUNTIF(M871:Q871,N871)+COUNTIF(M871:Q871,O871)+COUNTIF(M871:Q871,P871)+COUNTIF(M871:Q871,Q871)-COUNT(M871:Q871)&lt;&gt;0,"學生班級重複",IF(COUNT(M871:Q871)=1,VLOOKUP(M871,'附件一之1-開班數'!$A$7:$B$66,2,0),IF(COUNT(M871:Q871)=2,VLOOKUP(M871,'附件一之1-開班數'!$A$7:$B$66,2,0)&amp;"、"&amp;VLOOKUP(N871,'附件一之1-開班數'!$A$7:$B$66,2,0),IF(COUNT(M871:Q871)=3,VLOOKUP(M871,'附件一之1-開班數'!$A$7:$B$66,2,0)&amp;"、"&amp;VLOOKUP(N871,'附件一之1-開班數'!$A$7:$B$66,2,0)&amp;"、"&amp;VLOOKUP(O871,'附件一之1-開班數'!$A$7:$B$66,2,0),IF(COUNT(M871:Q871)=4,VLOOKUP(M871,'附件一之1-開班數'!$A$7:$B$66,2,0)&amp;"、"&amp;VLOOKUP(N871,'附件一之1-開班數'!$A$7:$B$66,2,0)&amp;"、"&amp;VLOOKUP(O871,'附件一之1-開班數'!$A$7:$B$66,2,0)&amp;"、"&amp;VLOOKUP(P871,'附件一之1-開班數'!$A$7:$B$66,2,0),IF(COUNT(M871:Q871)=5,VLOOKUP(M871,'附件一之1-開班數'!$A$7:$B$66,2,0)&amp;"、"&amp;VLOOKUP(N871,'附件一之1-開班數'!$A$7:$B$66,2,0)&amp;"、"&amp;VLOOKUP(O871,'附件一之1-開班數'!$A$7:$B$66,2,0)&amp;"、"&amp;VLOOKUP(P871,'附件一之1-開班數'!$A$7:$B$66,2,0)&amp;"、"&amp;VLOOKUP(Q871,'附件一之1-開班數'!$A$7:$B$66,2,0),IF(D871="","","學生無班級"))))))),"有班級不存在,或跳格輸入")</f>
        <v/>
      </c>
      <c r="S871" s="10">
        <f t="shared" si="93"/>
        <v>1</v>
      </c>
      <c r="T871" s="10">
        <f t="shared" si="94"/>
        <v>1</v>
      </c>
      <c r="U871" s="10">
        <f t="shared" si="95"/>
        <v>1</v>
      </c>
      <c r="V871" s="10">
        <f t="shared" si="96"/>
        <v>1</v>
      </c>
      <c r="W871" s="10">
        <f t="shared" si="97"/>
        <v>3</v>
      </c>
      <c r="X871" s="10">
        <f t="shared" si="98"/>
        <v>3</v>
      </c>
      <c r="Y871" s="10">
        <f>IF(M871="",0,IF(K871=1,VLOOKUP(M871,'附件一之1-開班數'!$A$7:$V$66,7,FALSE),0))</f>
        <v>0</v>
      </c>
      <c r="Z871" s="10">
        <f>IF(N871="",0,IF(K871=1,VLOOKUP(N871,'附件一之1-開班數'!$A$7:$V$66,7,FALSE),0))</f>
        <v>0</v>
      </c>
      <c r="AA871" s="10">
        <f>IF(O871="",0,IF(K871=1,VLOOKUP(O871,'附件一之1-開班數'!$A$7:$V$66,7,FALSE),0))</f>
        <v>0</v>
      </c>
      <c r="AB871" s="10">
        <f>IF(P871="",0,IF(K871=1,VLOOKUP(P871,'附件一之1-開班數'!$A$7:$V$66,7,FALSE),0))</f>
        <v>0</v>
      </c>
      <c r="AC871" s="10">
        <f>IF(Q871="",0,IF(K871=1,VLOOKUP(Q871,'附件一之1-開班數'!$A$7:$V$66,7,FALSE),0))</f>
        <v>0</v>
      </c>
    </row>
    <row r="872" spans="1:29" x14ac:dyDescent="0.3">
      <c r="A872" s="128" t="str">
        <f t="shared" si="92"/>
        <v/>
      </c>
      <c r="B872" s="14"/>
      <c r="C872" s="14"/>
      <c r="D872" s="14"/>
      <c r="E872" s="14"/>
      <c r="F872" s="166"/>
      <c r="G872" s="173"/>
      <c r="H872" s="14"/>
      <c r="I872" s="14"/>
      <c r="J872" s="14"/>
      <c r="K872" s="166"/>
      <c r="L872" s="175"/>
      <c r="M872" s="171"/>
      <c r="N872" s="92"/>
      <c r="O872" s="92"/>
      <c r="P872" s="92"/>
      <c r="Q872" s="172"/>
      <c r="R872" s="176" t="str">
        <f>IFERROR(IF(COUNTIF(M872:Q872,M872)+COUNTIF(M872:Q872,N872)+COUNTIF(M872:Q872,O872)+COUNTIF(M872:Q872,P872)+COUNTIF(M872:Q872,Q872)-COUNT(M872:Q872)&lt;&gt;0,"學生班級重複",IF(COUNT(M872:Q872)=1,VLOOKUP(M872,'附件一之1-開班數'!$A$7:$B$66,2,0),IF(COUNT(M872:Q872)=2,VLOOKUP(M872,'附件一之1-開班數'!$A$7:$B$66,2,0)&amp;"、"&amp;VLOOKUP(N872,'附件一之1-開班數'!$A$7:$B$66,2,0),IF(COUNT(M872:Q872)=3,VLOOKUP(M872,'附件一之1-開班數'!$A$7:$B$66,2,0)&amp;"、"&amp;VLOOKUP(N872,'附件一之1-開班數'!$A$7:$B$66,2,0)&amp;"、"&amp;VLOOKUP(O872,'附件一之1-開班數'!$A$7:$B$66,2,0),IF(COUNT(M872:Q872)=4,VLOOKUP(M872,'附件一之1-開班數'!$A$7:$B$66,2,0)&amp;"、"&amp;VLOOKUP(N872,'附件一之1-開班數'!$A$7:$B$66,2,0)&amp;"、"&amp;VLOOKUP(O872,'附件一之1-開班數'!$A$7:$B$66,2,0)&amp;"、"&amp;VLOOKUP(P872,'附件一之1-開班數'!$A$7:$B$66,2,0),IF(COUNT(M872:Q872)=5,VLOOKUP(M872,'附件一之1-開班數'!$A$7:$B$66,2,0)&amp;"、"&amp;VLOOKUP(N872,'附件一之1-開班數'!$A$7:$B$66,2,0)&amp;"、"&amp;VLOOKUP(O872,'附件一之1-開班數'!$A$7:$B$66,2,0)&amp;"、"&amp;VLOOKUP(P872,'附件一之1-開班數'!$A$7:$B$66,2,0)&amp;"、"&amp;VLOOKUP(Q872,'附件一之1-開班數'!$A$7:$B$66,2,0),IF(D872="","","學生無班級"))))))),"有班級不存在,或跳格輸入")</f>
        <v/>
      </c>
      <c r="S872" s="10">
        <f t="shared" si="93"/>
        <v>1</v>
      </c>
      <c r="T872" s="10">
        <f t="shared" si="94"/>
        <v>1</v>
      </c>
      <c r="U872" s="10">
        <f t="shared" si="95"/>
        <v>1</v>
      </c>
      <c r="V872" s="10">
        <f t="shared" si="96"/>
        <v>1</v>
      </c>
      <c r="W872" s="10">
        <f t="shared" si="97"/>
        <v>3</v>
      </c>
      <c r="X872" s="10">
        <f t="shared" si="98"/>
        <v>3</v>
      </c>
      <c r="Y872" s="10">
        <f>IF(M872="",0,IF(K872=1,VLOOKUP(M872,'附件一之1-開班數'!$A$7:$V$66,7,FALSE),0))</f>
        <v>0</v>
      </c>
      <c r="Z872" s="10">
        <f>IF(N872="",0,IF(K872=1,VLOOKUP(N872,'附件一之1-開班數'!$A$7:$V$66,7,FALSE),0))</f>
        <v>0</v>
      </c>
      <c r="AA872" s="10">
        <f>IF(O872="",0,IF(K872=1,VLOOKUP(O872,'附件一之1-開班數'!$A$7:$V$66,7,FALSE),0))</f>
        <v>0</v>
      </c>
      <c r="AB872" s="10">
        <f>IF(P872="",0,IF(K872=1,VLOOKUP(P872,'附件一之1-開班數'!$A$7:$V$66,7,FALSE),0))</f>
        <v>0</v>
      </c>
      <c r="AC872" s="10">
        <f>IF(Q872="",0,IF(K872=1,VLOOKUP(Q872,'附件一之1-開班數'!$A$7:$V$66,7,FALSE),0))</f>
        <v>0</v>
      </c>
    </row>
    <row r="873" spans="1:29" x14ac:dyDescent="0.3">
      <c r="A873" s="128" t="str">
        <f t="shared" si="92"/>
        <v/>
      </c>
      <c r="B873" s="14"/>
      <c r="C873" s="14"/>
      <c r="D873" s="14"/>
      <c r="E873" s="14"/>
      <c r="F873" s="166"/>
      <c r="G873" s="173"/>
      <c r="H873" s="14"/>
      <c r="I873" s="14"/>
      <c r="J873" s="14"/>
      <c r="K873" s="166"/>
      <c r="L873" s="175"/>
      <c r="M873" s="171"/>
      <c r="N873" s="92"/>
      <c r="O873" s="92"/>
      <c r="P873" s="92"/>
      <c r="Q873" s="172"/>
      <c r="R873" s="176" t="str">
        <f>IFERROR(IF(COUNTIF(M873:Q873,M873)+COUNTIF(M873:Q873,N873)+COUNTIF(M873:Q873,O873)+COUNTIF(M873:Q873,P873)+COUNTIF(M873:Q873,Q873)-COUNT(M873:Q873)&lt;&gt;0,"學生班級重複",IF(COUNT(M873:Q873)=1,VLOOKUP(M873,'附件一之1-開班數'!$A$7:$B$66,2,0),IF(COUNT(M873:Q873)=2,VLOOKUP(M873,'附件一之1-開班數'!$A$7:$B$66,2,0)&amp;"、"&amp;VLOOKUP(N873,'附件一之1-開班數'!$A$7:$B$66,2,0),IF(COUNT(M873:Q873)=3,VLOOKUP(M873,'附件一之1-開班數'!$A$7:$B$66,2,0)&amp;"、"&amp;VLOOKUP(N873,'附件一之1-開班數'!$A$7:$B$66,2,0)&amp;"、"&amp;VLOOKUP(O873,'附件一之1-開班數'!$A$7:$B$66,2,0),IF(COUNT(M873:Q873)=4,VLOOKUP(M873,'附件一之1-開班數'!$A$7:$B$66,2,0)&amp;"、"&amp;VLOOKUP(N873,'附件一之1-開班數'!$A$7:$B$66,2,0)&amp;"、"&amp;VLOOKUP(O873,'附件一之1-開班數'!$A$7:$B$66,2,0)&amp;"、"&amp;VLOOKUP(P873,'附件一之1-開班數'!$A$7:$B$66,2,0),IF(COUNT(M873:Q873)=5,VLOOKUP(M873,'附件一之1-開班數'!$A$7:$B$66,2,0)&amp;"、"&amp;VLOOKUP(N873,'附件一之1-開班數'!$A$7:$B$66,2,0)&amp;"、"&amp;VLOOKUP(O873,'附件一之1-開班數'!$A$7:$B$66,2,0)&amp;"、"&amp;VLOOKUP(P873,'附件一之1-開班數'!$A$7:$B$66,2,0)&amp;"、"&amp;VLOOKUP(Q873,'附件一之1-開班數'!$A$7:$B$66,2,0),IF(D873="","","學生無班級"))))))),"有班級不存在,或跳格輸入")</f>
        <v/>
      </c>
      <c r="S873" s="10">
        <f t="shared" si="93"/>
        <v>1</v>
      </c>
      <c r="T873" s="10">
        <f t="shared" si="94"/>
        <v>1</v>
      </c>
      <c r="U873" s="10">
        <f t="shared" si="95"/>
        <v>1</v>
      </c>
      <c r="V873" s="10">
        <f t="shared" si="96"/>
        <v>1</v>
      </c>
      <c r="W873" s="10">
        <f t="shared" si="97"/>
        <v>3</v>
      </c>
      <c r="X873" s="10">
        <f t="shared" si="98"/>
        <v>3</v>
      </c>
      <c r="Y873" s="10">
        <f>IF(M873="",0,IF(K873=1,VLOOKUP(M873,'附件一之1-開班數'!$A$7:$V$66,7,FALSE),0))</f>
        <v>0</v>
      </c>
      <c r="Z873" s="10">
        <f>IF(N873="",0,IF(K873=1,VLOOKUP(N873,'附件一之1-開班數'!$A$7:$V$66,7,FALSE),0))</f>
        <v>0</v>
      </c>
      <c r="AA873" s="10">
        <f>IF(O873="",0,IF(K873=1,VLOOKUP(O873,'附件一之1-開班數'!$A$7:$V$66,7,FALSE),0))</f>
        <v>0</v>
      </c>
      <c r="AB873" s="10">
        <f>IF(P873="",0,IF(K873=1,VLOOKUP(P873,'附件一之1-開班數'!$A$7:$V$66,7,FALSE),0))</f>
        <v>0</v>
      </c>
      <c r="AC873" s="10">
        <f>IF(Q873="",0,IF(K873=1,VLOOKUP(Q873,'附件一之1-開班數'!$A$7:$V$66,7,FALSE),0))</f>
        <v>0</v>
      </c>
    </row>
    <row r="874" spans="1:29" x14ac:dyDescent="0.3">
      <c r="A874" s="128" t="str">
        <f t="shared" si="92"/>
        <v/>
      </c>
      <c r="B874" s="14"/>
      <c r="C874" s="14"/>
      <c r="D874" s="14"/>
      <c r="E874" s="14"/>
      <c r="F874" s="166"/>
      <c r="G874" s="173"/>
      <c r="H874" s="14"/>
      <c r="I874" s="14"/>
      <c r="J874" s="14"/>
      <c r="K874" s="166"/>
      <c r="L874" s="175"/>
      <c r="M874" s="171"/>
      <c r="N874" s="92"/>
      <c r="O874" s="92"/>
      <c r="P874" s="92"/>
      <c r="Q874" s="172"/>
      <c r="R874" s="176" t="str">
        <f>IFERROR(IF(COUNTIF(M874:Q874,M874)+COUNTIF(M874:Q874,N874)+COUNTIF(M874:Q874,O874)+COUNTIF(M874:Q874,P874)+COUNTIF(M874:Q874,Q874)-COUNT(M874:Q874)&lt;&gt;0,"學生班級重複",IF(COUNT(M874:Q874)=1,VLOOKUP(M874,'附件一之1-開班數'!$A$7:$B$66,2,0),IF(COUNT(M874:Q874)=2,VLOOKUP(M874,'附件一之1-開班數'!$A$7:$B$66,2,0)&amp;"、"&amp;VLOOKUP(N874,'附件一之1-開班數'!$A$7:$B$66,2,0),IF(COUNT(M874:Q874)=3,VLOOKUP(M874,'附件一之1-開班數'!$A$7:$B$66,2,0)&amp;"、"&amp;VLOOKUP(N874,'附件一之1-開班數'!$A$7:$B$66,2,0)&amp;"、"&amp;VLOOKUP(O874,'附件一之1-開班數'!$A$7:$B$66,2,0),IF(COUNT(M874:Q874)=4,VLOOKUP(M874,'附件一之1-開班數'!$A$7:$B$66,2,0)&amp;"、"&amp;VLOOKUP(N874,'附件一之1-開班數'!$A$7:$B$66,2,0)&amp;"、"&amp;VLOOKUP(O874,'附件一之1-開班數'!$A$7:$B$66,2,0)&amp;"、"&amp;VLOOKUP(P874,'附件一之1-開班數'!$A$7:$B$66,2,0),IF(COUNT(M874:Q874)=5,VLOOKUP(M874,'附件一之1-開班數'!$A$7:$B$66,2,0)&amp;"、"&amp;VLOOKUP(N874,'附件一之1-開班數'!$A$7:$B$66,2,0)&amp;"、"&amp;VLOOKUP(O874,'附件一之1-開班數'!$A$7:$B$66,2,0)&amp;"、"&amp;VLOOKUP(P874,'附件一之1-開班數'!$A$7:$B$66,2,0)&amp;"、"&amp;VLOOKUP(Q874,'附件一之1-開班數'!$A$7:$B$66,2,0),IF(D874="","","學生無班級"))))))),"有班級不存在,或跳格輸入")</f>
        <v/>
      </c>
      <c r="S874" s="10">
        <f t="shared" si="93"/>
        <v>1</v>
      </c>
      <c r="T874" s="10">
        <f t="shared" si="94"/>
        <v>1</v>
      </c>
      <c r="U874" s="10">
        <f t="shared" si="95"/>
        <v>1</v>
      </c>
      <c r="V874" s="10">
        <f t="shared" si="96"/>
        <v>1</v>
      </c>
      <c r="W874" s="10">
        <f t="shared" si="97"/>
        <v>3</v>
      </c>
      <c r="X874" s="10">
        <f t="shared" si="98"/>
        <v>3</v>
      </c>
      <c r="Y874" s="10">
        <f>IF(M874="",0,IF(K874=1,VLOOKUP(M874,'附件一之1-開班數'!$A$7:$V$66,7,FALSE),0))</f>
        <v>0</v>
      </c>
      <c r="Z874" s="10">
        <f>IF(N874="",0,IF(K874=1,VLOOKUP(N874,'附件一之1-開班數'!$A$7:$V$66,7,FALSE),0))</f>
        <v>0</v>
      </c>
      <c r="AA874" s="10">
        <f>IF(O874="",0,IF(K874=1,VLOOKUP(O874,'附件一之1-開班數'!$A$7:$V$66,7,FALSE),0))</f>
        <v>0</v>
      </c>
      <c r="AB874" s="10">
        <f>IF(P874="",0,IF(K874=1,VLOOKUP(P874,'附件一之1-開班數'!$A$7:$V$66,7,FALSE),0))</f>
        <v>0</v>
      </c>
      <c r="AC874" s="10">
        <f>IF(Q874="",0,IF(K874=1,VLOOKUP(Q874,'附件一之1-開班數'!$A$7:$V$66,7,FALSE),0))</f>
        <v>0</v>
      </c>
    </row>
    <row r="875" spans="1:29" x14ac:dyDescent="0.3">
      <c r="A875" s="128" t="str">
        <f t="shared" si="92"/>
        <v/>
      </c>
      <c r="B875" s="14"/>
      <c r="C875" s="14"/>
      <c r="D875" s="14"/>
      <c r="E875" s="14"/>
      <c r="F875" s="166"/>
      <c r="G875" s="173"/>
      <c r="H875" s="14"/>
      <c r="I875" s="14"/>
      <c r="J875" s="14"/>
      <c r="K875" s="166"/>
      <c r="L875" s="175"/>
      <c r="M875" s="171"/>
      <c r="N875" s="92"/>
      <c r="O875" s="92"/>
      <c r="P875" s="92"/>
      <c r="Q875" s="172"/>
      <c r="R875" s="176" t="str">
        <f>IFERROR(IF(COUNTIF(M875:Q875,M875)+COUNTIF(M875:Q875,N875)+COUNTIF(M875:Q875,O875)+COUNTIF(M875:Q875,P875)+COUNTIF(M875:Q875,Q875)-COUNT(M875:Q875)&lt;&gt;0,"學生班級重複",IF(COUNT(M875:Q875)=1,VLOOKUP(M875,'附件一之1-開班數'!$A$7:$B$66,2,0),IF(COUNT(M875:Q875)=2,VLOOKUP(M875,'附件一之1-開班數'!$A$7:$B$66,2,0)&amp;"、"&amp;VLOOKUP(N875,'附件一之1-開班數'!$A$7:$B$66,2,0),IF(COUNT(M875:Q875)=3,VLOOKUP(M875,'附件一之1-開班數'!$A$7:$B$66,2,0)&amp;"、"&amp;VLOOKUP(N875,'附件一之1-開班數'!$A$7:$B$66,2,0)&amp;"、"&amp;VLOOKUP(O875,'附件一之1-開班數'!$A$7:$B$66,2,0),IF(COUNT(M875:Q875)=4,VLOOKUP(M875,'附件一之1-開班數'!$A$7:$B$66,2,0)&amp;"、"&amp;VLOOKUP(N875,'附件一之1-開班數'!$A$7:$B$66,2,0)&amp;"、"&amp;VLOOKUP(O875,'附件一之1-開班數'!$A$7:$B$66,2,0)&amp;"、"&amp;VLOOKUP(P875,'附件一之1-開班數'!$A$7:$B$66,2,0),IF(COUNT(M875:Q875)=5,VLOOKUP(M875,'附件一之1-開班數'!$A$7:$B$66,2,0)&amp;"、"&amp;VLOOKUP(N875,'附件一之1-開班數'!$A$7:$B$66,2,0)&amp;"、"&amp;VLOOKUP(O875,'附件一之1-開班數'!$A$7:$B$66,2,0)&amp;"、"&amp;VLOOKUP(P875,'附件一之1-開班數'!$A$7:$B$66,2,0)&amp;"、"&amp;VLOOKUP(Q875,'附件一之1-開班數'!$A$7:$B$66,2,0),IF(D875="","","學生無班級"))))))),"有班級不存在,或跳格輸入")</f>
        <v/>
      </c>
      <c r="S875" s="10">
        <f t="shared" si="93"/>
        <v>1</v>
      </c>
      <c r="T875" s="10">
        <f t="shared" si="94"/>
        <v>1</v>
      </c>
      <c r="U875" s="10">
        <f t="shared" si="95"/>
        <v>1</v>
      </c>
      <c r="V875" s="10">
        <f t="shared" si="96"/>
        <v>1</v>
      </c>
      <c r="W875" s="10">
        <f t="shared" si="97"/>
        <v>3</v>
      </c>
      <c r="X875" s="10">
        <f t="shared" si="98"/>
        <v>3</v>
      </c>
      <c r="Y875" s="10">
        <f>IF(M875="",0,IF(K875=1,VLOOKUP(M875,'附件一之1-開班數'!$A$7:$V$66,7,FALSE),0))</f>
        <v>0</v>
      </c>
      <c r="Z875" s="10">
        <f>IF(N875="",0,IF(K875=1,VLOOKUP(N875,'附件一之1-開班數'!$A$7:$V$66,7,FALSE),0))</f>
        <v>0</v>
      </c>
      <c r="AA875" s="10">
        <f>IF(O875="",0,IF(K875=1,VLOOKUP(O875,'附件一之1-開班數'!$A$7:$V$66,7,FALSE),0))</f>
        <v>0</v>
      </c>
      <c r="AB875" s="10">
        <f>IF(P875="",0,IF(K875=1,VLOOKUP(P875,'附件一之1-開班數'!$A$7:$V$66,7,FALSE),0))</f>
        <v>0</v>
      </c>
      <c r="AC875" s="10">
        <f>IF(Q875="",0,IF(K875=1,VLOOKUP(Q875,'附件一之1-開班數'!$A$7:$V$66,7,FALSE),0))</f>
        <v>0</v>
      </c>
    </row>
    <row r="876" spans="1:29" x14ac:dyDescent="0.3">
      <c r="A876" s="128" t="str">
        <f t="shared" si="92"/>
        <v/>
      </c>
      <c r="B876" s="14"/>
      <c r="C876" s="14"/>
      <c r="D876" s="14"/>
      <c r="E876" s="14"/>
      <c r="F876" s="166"/>
      <c r="G876" s="173"/>
      <c r="H876" s="14"/>
      <c r="I876" s="14"/>
      <c r="J876" s="14"/>
      <c r="K876" s="166"/>
      <c r="L876" s="175"/>
      <c r="M876" s="171"/>
      <c r="N876" s="92"/>
      <c r="O876" s="92"/>
      <c r="P876" s="92"/>
      <c r="Q876" s="172"/>
      <c r="R876" s="176" t="str">
        <f>IFERROR(IF(COUNTIF(M876:Q876,M876)+COUNTIF(M876:Q876,N876)+COUNTIF(M876:Q876,O876)+COUNTIF(M876:Q876,P876)+COUNTIF(M876:Q876,Q876)-COUNT(M876:Q876)&lt;&gt;0,"學生班級重複",IF(COUNT(M876:Q876)=1,VLOOKUP(M876,'附件一之1-開班數'!$A$7:$B$66,2,0),IF(COUNT(M876:Q876)=2,VLOOKUP(M876,'附件一之1-開班數'!$A$7:$B$66,2,0)&amp;"、"&amp;VLOOKUP(N876,'附件一之1-開班數'!$A$7:$B$66,2,0),IF(COUNT(M876:Q876)=3,VLOOKUP(M876,'附件一之1-開班數'!$A$7:$B$66,2,0)&amp;"、"&amp;VLOOKUP(N876,'附件一之1-開班數'!$A$7:$B$66,2,0)&amp;"、"&amp;VLOOKUP(O876,'附件一之1-開班數'!$A$7:$B$66,2,0),IF(COUNT(M876:Q876)=4,VLOOKUP(M876,'附件一之1-開班數'!$A$7:$B$66,2,0)&amp;"、"&amp;VLOOKUP(N876,'附件一之1-開班數'!$A$7:$B$66,2,0)&amp;"、"&amp;VLOOKUP(O876,'附件一之1-開班數'!$A$7:$B$66,2,0)&amp;"、"&amp;VLOOKUP(P876,'附件一之1-開班數'!$A$7:$B$66,2,0),IF(COUNT(M876:Q876)=5,VLOOKUP(M876,'附件一之1-開班數'!$A$7:$B$66,2,0)&amp;"、"&amp;VLOOKUP(N876,'附件一之1-開班數'!$A$7:$B$66,2,0)&amp;"、"&amp;VLOOKUP(O876,'附件一之1-開班數'!$A$7:$B$66,2,0)&amp;"、"&amp;VLOOKUP(P876,'附件一之1-開班數'!$A$7:$B$66,2,0)&amp;"、"&amp;VLOOKUP(Q876,'附件一之1-開班數'!$A$7:$B$66,2,0),IF(D876="","","學生無班級"))))))),"有班級不存在,或跳格輸入")</f>
        <v/>
      </c>
      <c r="S876" s="10">
        <f t="shared" si="93"/>
        <v>1</v>
      </c>
      <c r="T876" s="10">
        <f t="shared" si="94"/>
        <v>1</v>
      </c>
      <c r="U876" s="10">
        <f t="shared" si="95"/>
        <v>1</v>
      </c>
      <c r="V876" s="10">
        <f t="shared" si="96"/>
        <v>1</v>
      </c>
      <c r="W876" s="10">
        <f t="shared" si="97"/>
        <v>3</v>
      </c>
      <c r="X876" s="10">
        <f t="shared" si="98"/>
        <v>3</v>
      </c>
      <c r="Y876" s="10">
        <f>IF(M876="",0,IF(K876=1,VLOOKUP(M876,'附件一之1-開班數'!$A$7:$V$66,7,FALSE),0))</f>
        <v>0</v>
      </c>
      <c r="Z876" s="10">
        <f>IF(N876="",0,IF(K876=1,VLOOKUP(N876,'附件一之1-開班數'!$A$7:$V$66,7,FALSE),0))</f>
        <v>0</v>
      </c>
      <c r="AA876" s="10">
        <f>IF(O876="",0,IF(K876=1,VLOOKUP(O876,'附件一之1-開班數'!$A$7:$V$66,7,FALSE),0))</f>
        <v>0</v>
      </c>
      <c r="AB876" s="10">
        <f>IF(P876="",0,IF(K876=1,VLOOKUP(P876,'附件一之1-開班數'!$A$7:$V$66,7,FALSE),0))</f>
        <v>0</v>
      </c>
      <c r="AC876" s="10">
        <f>IF(Q876="",0,IF(K876=1,VLOOKUP(Q876,'附件一之1-開班數'!$A$7:$V$66,7,FALSE),0))</f>
        <v>0</v>
      </c>
    </row>
    <row r="877" spans="1:29" x14ac:dyDescent="0.3">
      <c r="A877" s="128" t="str">
        <f t="shared" si="92"/>
        <v/>
      </c>
      <c r="B877" s="14"/>
      <c r="C877" s="14"/>
      <c r="D877" s="14"/>
      <c r="E877" s="14"/>
      <c r="F877" s="166"/>
      <c r="G877" s="173"/>
      <c r="H877" s="14"/>
      <c r="I877" s="14"/>
      <c r="J877" s="14"/>
      <c r="K877" s="166"/>
      <c r="L877" s="175"/>
      <c r="M877" s="171"/>
      <c r="N877" s="92"/>
      <c r="O877" s="92"/>
      <c r="P877" s="92"/>
      <c r="Q877" s="172"/>
      <c r="R877" s="176" t="str">
        <f>IFERROR(IF(COUNTIF(M877:Q877,M877)+COUNTIF(M877:Q877,N877)+COUNTIF(M877:Q877,O877)+COUNTIF(M877:Q877,P877)+COUNTIF(M877:Q877,Q877)-COUNT(M877:Q877)&lt;&gt;0,"學生班級重複",IF(COUNT(M877:Q877)=1,VLOOKUP(M877,'附件一之1-開班數'!$A$7:$B$66,2,0),IF(COUNT(M877:Q877)=2,VLOOKUP(M877,'附件一之1-開班數'!$A$7:$B$66,2,0)&amp;"、"&amp;VLOOKUP(N877,'附件一之1-開班數'!$A$7:$B$66,2,0),IF(COUNT(M877:Q877)=3,VLOOKUP(M877,'附件一之1-開班數'!$A$7:$B$66,2,0)&amp;"、"&amp;VLOOKUP(N877,'附件一之1-開班數'!$A$7:$B$66,2,0)&amp;"、"&amp;VLOOKUP(O877,'附件一之1-開班數'!$A$7:$B$66,2,0),IF(COUNT(M877:Q877)=4,VLOOKUP(M877,'附件一之1-開班數'!$A$7:$B$66,2,0)&amp;"、"&amp;VLOOKUP(N877,'附件一之1-開班數'!$A$7:$B$66,2,0)&amp;"、"&amp;VLOOKUP(O877,'附件一之1-開班數'!$A$7:$B$66,2,0)&amp;"、"&amp;VLOOKUP(P877,'附件一之1-開班數'!$A$7:$B$66,2,0),IF(COUNT(M877:Q877)=5,VLOOKUP(M877,'附件一之1-開班數'!$A$7:$B$66,2,0)&amp;"、"&amp;VLOOKUP(N877,'附件一之1-開班數'!$A$7:$B$66,2,0)&amp;"、"&amp;VLOOKUP(O877,'附件一之1-開班數'!$A$7:$B$66,2,0)&amp;"、"&amp;VLOOKUP(P877,'附件一之1-開班數'!$A$7:$B$66,2,0)&amp;"、"&amp;VLOOKUP(Q877,'附件一之1-開班數'!$A$7:$B$66,2,0),IF(D877="","","學生無班級"))))))),"有班級不存在,或跳格輸入")</f>
        <v/>
      </c>
      <c r="S877" s="10">
        <f t="shared" si="93"/>
        <v>1</v>
      </c>
      <c r="T877" s="10">
        <f t="shared" si="94"/>
        <v>1</v>
      </c>
      <c r="U877" s="10">
        <f t="shared" si="95"/>
        <v>1</v>
      </c>
      <c r="V877" s="10">
        <f t="shared" si="96"/>
        <v>1</v>
      </c>
      <c r="W877" s="10">
        <f t="shared" si="97"/>
        <v>3</v>
      </c>
      <c r="X877" s="10">
        <f t="shared" si="98"/>
        <v>3</v>
      </c>
      <c r="Y877" s="10">
        <f>IF(M877="",0,IF(K877=1,VLOOKUP(M877,'附件一之1-開班數'!$A$7:$V$66,7,FALSE),0))</f>
        <v>0</v>
      </c>
      <c r="Z877" s="10">
        <f>IF(N877="",0,IF(K877=1,VLOOKUP(N877,'附件一之1-開班數'!$A$7:$V$66,7,FALSE),0))</f>
        <v>0</v>
      </c>
      <c r="AA877" s="10">
        <f>IF(O877="",0,IF(K877=1,VLOOKUP(O877,'附件一之1-開班數'!$A$7:$V$66,7,FALSE),0))</f>
        <v>0</v>
      </c>
      <c r="AB877" s="10">
        <f>IF(P877="",0,IF(K877=1,VLOOKUP(P877,'附件一之1-開班數'!$A$7:$V$66,7,FALSE),0))</f>
        <v>0</v>
      </c>
      <c r="AC877" s="10">
        <f>IF(Q877="",0,IF(K877=1,VLOOKUP(Q877,'附件一之1-開班數'!$A$7:$V$66,7,FALSE),0))</f>
        <v>0</v>
      </c>
    </row>
    <row r="878" spans="1:29" x14ac:dyDescent="0.3">
      <c r="A878" s="128" t="str">
        <f t="shared" si="92"/>
        <v/>
      </c>
      <c r="B878" s="14"/>
      <c r="C878" s="14"/>
      <c r="D878" s="14"/>
      <c r="E878" s="14"/>
      <c r="F878" s="166"/>
      <c r="G878" s="173"/>
      <c r="H878" s="14"/>
      <c r="I878" s="14"/>
      <c r="J878" s="14"/>
      <c r="K878" s="166"/>
      <c r="L878" s="175"/>
      <c r="M878" s="171"/>
      <c r="N878" s="92"/>
      <c r="O878" s="92"/>
      <c r="P878" s="92"/>
      <c r="Q878" s="172"/>
      <c r="R878" s="176" t="str">
        <f>IFERROR(IF(COUNTIF(M878:Q878,M878)+COUNTIF(M878:Q878,N878)+COUNTIF(M878:Q878,O878)+COUNTIF(M878:Q878,P878)+COUNTIF(M878:Q878,Q878)-COUNT(M878:Q878)&lt;&gt;0,"學生班級重複",IF(COUNT(M878:Q878)=1,VLOOKUP(M878,'附件一之1-開班數'!$A$7:$B$66,2,0),IF(COUNT(M878:Q878)=2,VLOOKUP(M878,'附件一之1-開班數'!$A$7:$B$66,2,0)&amp;"、"&amp;VLOOKUP(N878,'附件一之1-開班數'!$A$7:$B$66,2,0),IF(COUNT(M878:Q878)=3,VLOOKUP(M878,'附件一之1-開班數'!$A$7:$B$66,2,0)&amp;"、"&amp;VLOOKUP(N878,'附件一之1-開班數'!$A$7:$B$66,2,0)&amp;"、"&amp;VLOOKUP(O878,'附件一之1-開班數'!$A$7:$B$66,2,0),IF(COUNT(M878:Q878)=4,VLOOKUP(M878,'附件一之1-開班數'!$A$7:$B$66,2,0)&amp;"、"&amp;VLOOKUP(N878,'附件一之1-開班數'!$A$7:$B$66,2,0)&amp;"、"&amp;VLOOKUP(O878,'附件一之1-開班數'!$A$7:$B$66,2,0)&amp;"、"&amp;VLOOKUP(P878,'附件一之1-開班數'!$A$7:$B$66,2,0),IF(COUNT(M878:Q878)=5,VLOOKUP(M878,'附件一之1-開班數'!$A$7:$B$66,2,0)&amp;"、"&amp;VLOOKUP(N878,'附件一之1-開班數'!$A$7:$B$66,2,0)&amp;"、"&amp;VLOOKUP(O878,'附件一之1-開班數'!$A$7:$B$66,2,0)&amp;"、"&amp;VLOOKUP(P878,'附件一之1-開班數'!$A$7:$B$66,2,0)&amp;"、"&amp;VLOOKUP(Q878,'附件一之1-開班數'!$A$7:$B$66,2,0),IF(D878="","","學生無班級"))))))),"有班級不存在,或跳格輸入")</f>
        <v/>
      </c>
      <c r="S878" s="10">
        <f t="shared" si="93"/>
        <v>1</v>
      </c>
      <c r="T878" s="10">
        <f t="shared" si="94"/>
        <v>1</v>
      </c>
      <c r="U878" s="10">
        <f t="shared" si="95"/>
        <v>1</v>
      </c>
      <c r="V878" s="10">
        <f t="shared" si="96"/>
        <v>1</v>
      </c>
      <c r="W878" s="10">
        <f t="shared" si="97"/>
        <v>3</v>
      </c>
      <c r="X878" s="10">
        <f t="shared" si="98"/>
        <v>3</v>
      </c>
      <c r="Y878" s="10">
        <f>IF(M878="",0,IF(K878=1,VLOOKUP(M878,'附件一之1-開班數'!$A$7:$V$66,7,FALSE),0))</f>
        <v>0</v>
      </c>
      <c r="Z878" s="10">
        <f>IF(N878="",0,IF(K878=1,VLOOKUP(N878,'附件一之1-開班數'!$A$7:$V$66,7,FALSE),0))</f>
        <v>0</v>
      </c>
      <c r="AA878" s="10">
        <f>IF(O878="",0,IF(K878=1,VLOOKUP(O878,'附件一之1-開班數'!$A$7:$V$66,7,FALSE),0))</f>
        <v>0</v>
      </c>
      <c r="AB878" s="10">
        <f>IF(P878="",0,IF(K878=1,VLOOKUP(P878,'附件一之1-開班數'!$A$7:$V$66,7,FALSE),0))</f>
        <v>0</v>
      </c>
      <c r="AC878" s="10">
        <f>IF(Q878="",0,IF(K878=1,VLOOKUP(Q878,'附件一之1-開班數'!$A$7:$V$66,7,FALSE),0))</f>
        <v>0</v>
      </c>
    </row>
    <row r="879" spans="1:29" x14ac:dyDescent="0.3">
      <c r="A879" s="128" t="str">
        <f t="shared" si="92"/>
        <v/>
      </c>
      <c r="B879" s="14"/>
      <c r="C879" s="14"/>
      <c r="D879" s="14"/>
      <c r="E879" s="14"/>
      <c r="F879" s="166"/>
      <c r="G879" s="173"/>
      <c r="H879" s="14"/>
      <c r="I879" s="14"/>
      <c r="J879" s="14"/>
      <c r="K879" s="166"/>
      <c r="L879" s="175"/>
      <c r="M879" s="171"/>
      <c r="N879" s="92"/>
      <c r="O879" s="92"/>
      <c r="P879" s="92"/>
      <c r="Q879" s="172"/>
      <c r="R879" s="176" t="str">
        <f>IFERROR(IF(COUNTIF(M879:Q879,M879)+COUNTIF(M879:Q879,N879)+COUNTIF(M879:Q879,O879)+COUNTIF(M879:Q879,P879)+COUNTIF(M879:Q879,Q879)-COUNT(M879:Q879)&lt;&gt;0,"學生班級重複",IF(COUNT(M879:Q879)=1,VLOOKUP(M879,'附件一之1-開班數'!$A$7:$B$66,2,0),IF(COUNT(M879:Q879)=2,VLOOKUP(M879,'附件一之1-開班數'!$A$7:$B$66,2,0)&amp;"、"&amp;VLOOKUP(N879,'附件一之1-開班數'!$A$7:$B$66,2,0),IF(COUNT(M879:Q879)=3,VLOOKUP(M879,'附件一之1-開班數'!$A$7:$B$66,2,0)&amp;"、"&amp;VLOOKUP(N879,'附件一之1-開班數'!$A$7:$B$66,2,0)&amp;"、"&amp;VLOOKUP(O879,'附件一之1-開班數'!$A$7:$B$66,2,0),IF(COUNT(M879:Q879)=4,VLOOKUP(M879,'附件一之1-開班數'!$A$7:$B$66,2,0)&amp;"、"&amp;VLOOKUP(N879,'附件一之1-開班數'!$A$7:$B$66,2,0)&amp;"、"&amp;VLOOKUP(O879,'附件一之1-開班數'!$A$7:$B$66,2,0)&amp;"、"&amp;VLOOKUP(P879,'附件一之1-開班數'!$A$7:$B$66,2,0),IF(COUNT(M879:Q879)=5,VLOOKUP(M879,'附件一之1-開班數'!$A$7:$B$66,2,0)&amp;"、"&amp;VLOOKUP(N879,'附件一之1-開班數'!$A$7:$B$66,2,0)&amp;"、"&amp;VLOOKUP(O879,'附件一之1-開班數'!$A$7:$B$66,2,0)&amp;"、"&amp;VLOOKUP(P879,'附件一之1-開班數'!$A$7:$B$66,2,0)&amp;"、"&amp;VLOOKUP(Q879,'附件一之1-開班數'!$A$7:$B$66,2,0),IF(D879="","","學生無班級"))))))),"有班級不存在,或跳格輸入")</f>
        <v/>
      </c>
      <c r="S879" s="10">
        <f t="shared" si="93"/>
        <v>1</v>
      </c>
      <c r="T879" s="10">
        <f t="shared" si="94"/>
        <v>1</v>
      </c>
      <c r="U879" s="10">
        <f t="shared" si="95"/>
        <v>1</v>
      </c>
      <c r="V879" s="10">
        <f t="shared" si="96"/>
        <v>1</v>
      </c>
      <c r="W879" s="10">
        <f t="shared" si="97"/>
        <v>3</v>
      </c>
      <c r="X879" s="10">
        <f t="shared" si="98"/>
        <v>3</v>
      </c>
      <c r="Y879" s="10">
        <f>IF(M879="",0,IF(K879=1,VLOOKUP(M879,'附件一之1-開班數'!$A$7:$V$66,7,FALSE),0))</f>
        <v>0</v>
      </c>
      <c r="Z879" s="10">
        <f>IF(N879="",0,IF(K879=1,VLOOKUP(N879,'附件一之1-開班數'!$A$7:$V$66,7,FALSE),0))</f>
        <v>0</v>
      </c>
      <c r="AA879" s="10">
        <f>IF(O879="",0,IF(K879=1,VLOOKUP(O879,'附件一之1-開班數'!$A$7:$V$66,7,FALSE),0))</f>
        <v>0</v>
      </c>
      <c r="AB879" s="10">
        <f>IF(P879="",0,IF(K879=1,VLOOKUP(P879,'附件一之1-開班數'!$A$7:$V$66,7,FALSE),0))</f>
        <v>0</v>
      </c>
      <c r="AC879" s="10">
        <f>IF(Q879="",0,IF(K879=1,VLOOKUP(Q879,'附件一之1-開班數'!$A$7:$V$66,7,FALSE),0))</f>
        <v>0</v>
      </c>
    </row>
    <row r="880" spans="1:29" x14ac:dyDescent="0.3">
      <c r="A880" s="128" t="str">
        <f t="shared" si="92"/>
        <v/>
      </c>
      <c r="B880" s="14"/>
      <c r="C880" s="14"/>
      <c r="D880" s="14"/>
      <c r="E880" s="14"/>
      <c r="F880" s="166"/>
      <c r="G880" s="173"/>
      <c r="H880" s="14"/>
      <c r="I880" s="14"/>
      <c r="J880" s="14"/>
      <c r="K880" s="166"/>
      <c r="L880" s="175"/>
      <c r="M880" s="171"/>
      <c r="N880" s="92"/>
      <c r="O880" s="92"/>
      <c r="P880" s="92"/>
      <c r="Q880" s="172"/>
      <c r="R880" s="176" t="str">
        <f>IFERROR(IF(COUNTIF(M880:Q880,M880)+COUNTIF(M880:Q880,N880)+COUNTIF(M880:Q880,O880)+COUNTIF(M880:Q880,P880)+COUNTIF(M880:Q880,Q880)-COUNT(M880:Q880)&lt;&gt;0,"學生班級重複",IF(COUNT(M880:Q880)=1,VLOOKUP(M880,'附件一之1-開班數'!$A$7:$B$66,2,0),IF(COUNT(M880:Q880)=2,VLOOKUP(M880,'附件一之1-開班數'!$A$7:$B$66,2,0)&amp;"、"&amp;VLOOKUP(N880,'附件一之1-開班數'!$A$7:$B$66,2,0),IF(COUNT(M880:Q880)=3,VLOOKUP(M880,'附件一之1-開班數'!$A$7:$B$66,2,0)&amp;"、"&amp;VLOOKUP(N880,'附件一之1-開班數'!$A$7:$B$66,2,0)&amp;"、"&amp;VLOOKUP(O880,'附件一之1-開班數'!$A$7:$B$66,2,0),IF(COUNT(M880:Q880)=4,VLOOKUP(M880,'附件一之1-開班數'!$A$7:$B$66,2,0)&amp;"、"&amp;VLOOKUP(N880,'附件一之1-開班數'!$A$7:$B$66,2,0)&amp;"、"&amp;VLOOKUP(O880,'附件一之1-開班數'!$A$7:$B$66,2,0)&amp;"、"&amp;VLOOKUP(P880,'附件一之1-開班數'!$A$7:$B$66,2,0),IF(COUNT(M880:Q880)=5,VLOOKUP(M880,'附件一之1-開班數'!$A$7:$B$66,2,0)&amp;"、"&amp;VLOOKUP(N880,'附件一之1-開班數'!$A$7:$B$66,2,0)&amp;"、"&amp;VLOOKUP(O880,'附件一之1-開班數'!$A$7:$B$66,2,0)&amp;"、"&amp;VLOOKUP(P880,'附件一之1-開班數'!$A$7:$B$66,2,0)&amp;"、"&amp;VLOOKUP(Q880,'附件一之1-開班數'!$A$7:$B$66,2,0),IF(D880="","","學生無班級"))))))),"有班級不存在,或跳格輸入")</f>
        <v/>
      </c>
      <c r="S880" s="10">
        <f t="shared" si="93"/>
        <v>1</v>
      </c>
      <c r="T880" s="10">
        <f t="shared" si="94"/>
        <v>1</v>
      </c>
      <c r="U880" s="10">
        <f t="shared" si="95"/>
        <v>1</v>
      </c>
      <c r="V880" s="10">
        <f t="shared" si="96"/>
        <v>1</v>
      </c>
      <c r="W880" s="10">
        <f t="shared" si="97"/>
        <v>3</v>
      </c>
      <c r="X880" s="10">
        <f t="shared" si="98"/>
        <v>3</v>
      </c>
      <c r="Y880" s="10">
        <f>IF(M880="",0,IF(K880=1,VLOOKUP(M880,'附件一之1-開班數'!$A$7:$V$66,7,FALSE),0))</f>
        <v>0</v>
      </c>
      <c r="Z880" s="10">
        <f>IF(N880="",0,IF(K880=1,VLOOKUP(N880,'附件一之1-開班數'!$A$7:$V$66,7,FALSE),0))</f>
        <v>0</v>
      </c>
      <c r="AA880" s="10">
        <f>IF(O880="",0,IF(K880=1,VLOOKUP(O880,'附件一之1-開班數'!$A$7:$V$66,7,FALSE),0))</f>
        <v>0</v>
      </c>
      <c r="AB880" s="10">
        <f>IF(P880="",0,IF(K880=1,VLOOKUP(P880,'附件一之1-開班數'!$A$7:$V$66,7,FALSE),0))</f>
        <v>0</v>
      </c>
      <c r="AC880" s="10">
        <f>IF(Q880="",0,IF(K880=1,VLOOKUP(Q880,'附件一之1-開班數'!$A$7:$V$66,7,FALSE),0))</f>
        <v>0</v>
      </c>
    </row>
    <row r="881" spans="1:29" x14ac:dyDescent="0.3">
      <c r="A881" s="128" t="str">
        <f t="shared" si="92"/>
        <v/>
      </c>
      <c r="B881" s="14"/>
      <c r="C881" s="14"/>
      <c r="D881" s="14"/>
      <c r="E881" s="14"/>
      <c r="F881" s="166"/>
      <c r="G881" s="173"/>
      <c r="H881" s="14"/>
      <c r="I881" s="14"/>
      <c r="J881" s="14"/>
      <c r="K881" s="166"/>
      <c r="L881" s="175"/>
      <c r="M881" s="171"/>
      <c r="N881" s="92"/>
      <c r="O881" s="92"/>
      <c r="P881" s="92"/>
      <c r="Q881" s="172"/>
      <c r="R881" s="176" t="str">
        <f>IFERROR(IF(COUNTIF(M881:Q881,M881)+COUNTIF(M881:Q881,N881)+COUNTIF(M881:Q881,O881)+COUNTIF(M881:Q881,P881)+COUNTIF(M881:Q881,Q881)-COUNT(M881:Q881)&lt;&gt;0,"學生班級重複",IF(COUNT(M881:Q881)=1,VLOOKUP(M881,'附件一之1-開班數'!$A$7:$B$66,2,0),IF(COUNT(M881:Q881)=2,VLOOKUP(M881,'附件一之1-開班數'!$A$7:$B$66,2,0)&amp;"、"&amp;VLOOKUP(N881,'附件一之1-開班數'!$A$7:$B$66,2,0),IF(COUNT(M881:Q881)=3,VLOOKUP(M881,'附件一之1-開班數'!$A$7:$B$66,2,0)&amp;"、"&amp;VLOOKUP(N881,'附件一之1-開班數'!$A$7:$B$66,2,0)&amp;"、"&amp;VLOOKUP(O881,'附件一之1-開班數'!$A$7:$B$66,2,0),IF(COUNT(M881:Q881)=4,VLOOKUP(M881,'附件一之1-開班數'!$A$7:$B$66,2,0)&amp;"、"&amp;VLOOKUP(N881,'附件一之1-開班數'!$A$7:$B$66,2,0)&amp;"、"&amp;VLOOKUP(O881,'附件一之1-開班數'!$A$7:$B$66,2,0)&amp;"、"&amp;VLOOKUP(P881,'附件一之1-開班數'!$A$7:$B$66,2,0),IF(COUNT(M881:Q881)=5,VLOOKUP(M881,'附件一之1-開班數'!$A$7:$B$66,2,0)&amp;"、"&amp;VLOOKUP(N881,'附件一之1-開班數'!$A$7:$B$66,2,0)&amp;"、"&amp;VLOOKUP(O881,'附件一之1-開班數'!$A$7:$B$66,2,0)&amp;"、"&amp;VLOOKUP(P881,'附件一之1-開班數'!$A$7:$B$66,2,0)&amp;"、"&amp;VLOOKUP(Q881,'附件一之1-開班數'!$A$7:$B$66,2,0),IF(D881="","","學生無班級"))))))),"有班級不存在,或跳格輸入")</f>
        <v/>
      </c>
      <c r="S881" s="10">
        <f t="shared" si="93"/>
        <v>1</v>
      </c>
      <c r="T881" s="10">
        <f t="shared" si="94"/>
        <v>1</v>
      </c>
      <c r="U881" s="10">
        <f t="shared" si="95"/>
        <v>1</v>
      </c>
      <c r="V881" s="10">
        <f t="shared" si="96"/>
        <v>1</v>
      </c>
      <c r="W881" s="10">
        <f t="shared" si="97"/>
        <v>3</v>
      </c>
      <c r="X881" s="10">
        <f t="shared" si="98"/>
        <v>3</v>
      </c>
      <c r="Y881" s="10">
        <f>IF(M881="",0,IF(K881=1,VLOOKUP(M881,'附件一之1-開班數'!$A$7:$V$66,7,FALSE),0))</f>
        <v>0</v>
      </c>
      <c r="Z881" s="10">
        <f>IF(N881="",0,IF(K881=1,VLOOKUP(N881,'附件一之1-開班數'!$A$7:$V$66,7,FALSE),0))</f>
        <v>0</v>
      </c>
      <c r="AA881" s="10">
        <f>IF(O881="",0,IF(K881=1,VLOOKUP(O881,'附件一之1-開班數'!$A$7:$V$66,7,FALSE),0))</f>
        <v>0</v>
      </c>
      <c r="AB881" s="10">
        <f>IF(P881="",0,IF(K881=1,VLOOKUP(P881,'附件一之1-開班數'!$A$7:$V$66,7,FALSE),0))</f>
        <v>0</v>
      </c>
      <c r="AC881" s="10">
        <f>IF(Q881="",0,IF(K881=1,VLOOKUP(Q881,'附件一之1-開班數'!$A$7:$V$66,7,FALSE),0))</f>
        <v>0</v>
      </c>
    </row>
    <row r="882" spans="1:29" x14ac:dyDescent="0.3">
      <c r="A882" s="128" t="str">
        <f t="shared" si="92"/>
        <v/>
      </c>
      <c r="B882" s="14"/>
      <c r="C882" s="14"/>
      <c r="D882" s="14"/>
      <c r="E882" s="14"/>
      <c r="F882" s="166"/>
      <c r="G882" s="173"/>
      <c r="H882" s="14"/>
      <c r="I882" s="14"/>
      <c r="J882" s="14"/>
      <c r="K882" s="166"/>
      <c r="L882" s="175"/>
      <c r="M882" s="171"/>
      <c r="N882" s="92"/>
      <c r="O882" s="92"/>
      <c r="P882" s="92"/>
      <c r="Q882" s="172"/>
      <c r="R882" s="176" t="str">
        <f>IFERROR(IF(COUNTIF(M882:Q882,M882)+COUNTIF(M882:Q882,N882)+COUNTIF(M882:Q882,O882)+COUNTIF(M882:Q882,P882)+COUNTIF(M882:Q882,Q882)-COUNT(M882:Q882)&lt;&gt;0,"學生班級重複",IF(COUNT(M882:Q882)=1,VLOOKUP(M882,'附件一之1-開班數'!$A$7:$B$66,2,0),IF(COUNT(M882:Q882)=2,VLOOKUP(M882,'附件一之1-開班數'!$A$7:$B$66,2,0)&amp;"、"&amp;VLOOKUP(N882,'附件一之1-開班數'!$A$7:$B$66,2,0),IF(COUNT(M882:Q882)=3,VLOOKUP(M882,'附件一之1-開班數'!$A$7:$B$66,2,0)&amp;"、"&amp;VLOOKUP(N882,'附件一之1-開班數'!$A$7:$B$66,2,0)&amp;"、"&amp;VLOOKUP(O882,'附件一之1-開班數'!$A$7:$B$66,2,0),IF(COUNT(M882:Q882)=4,VLOOKUP(M882,'附件一之1-開班數'!$A$7:$B$66,2,0)&amp;"、"&amp;VLOOKUP(N882,'附件一之1-開班數'!$A$7:$B$66,2,0)&amp;"、"&amp;VLOOKUP(O882,'附件一之1-開班數'!$A$7:$B$66,2,0)&amp;"、"&amp;VLOOKUP(P882,'附件一之1-開班數'!$A$7:$B$66,2,0),IF(COUNT(M882:Q882)=5,VLOOKUP(M882,'附件一之1-開班數'!$A$7:$B$66,2,0)&amp;"、"&amp;VLOOKUP(N882,'附件一之1-開班數'!$A$7:$B$66,2,0)&amp;"、"&amp;VLOOKUP(O882,'附件一之1-開班數'!$A$7:$B$66,2,0)&amp;"、"&amp;VLOOKUP(P882,'附件一之1-開班數'!$A$7:$B$66,2,0)&amp;"、"&amp;VLOOKUP(Q882,'附件一之1-開班數'!$A$7:$B$66,2,0),IF(D882="","","學生無班級"))))))),"有班級不存在,或跳格輸入")</f>
        <v/>
      </c>
      <c r="S882" s="10">
        <f t="shared" si="93"/>
        <v>1</v>
      </c>
      <c r="T882" s="10">
        <f t="shared" si="94"/>
        <v>1</v>
      </c>
      <c r="U882" s="10">
        <f t="shared" si="95"/>
        <v>1</v>
      </c>
      <c r="V882" s="10">
        <f t="shared" si="96"/>
        <v>1</v>
      </c>
      <c r="W882" s="10">
        <f t="shared" si="97"/>
        <v>3</v>
      </c>
      <c r="X882" s="10">
        <f t="shared" si="98"/>
        <v>3</v>
      </c>
      <c r="Y882" s="10">
        <f>IF(M882="",0,IF(K882=1,VLOOKUP(M882,'附件一之1-開班數'!$A$7:$V$66,7,FALSE),0))</f>
        <v>0</v>
      </c>
      <c r="Z882" s="10">
        <f>IF(N882="",0,IF(K882=1,VLOOKUP(N882,'附件一之1-開班數'!$A$7:$V$66,7,FALSE),0))</f>
        <v>0</v>
      </c>
      <c r="AA882" s="10">
        <f>IF(O882="",0,IF(K882=1,VLOOKUP(O882,'附件一之1-開班數'!$A$7:$V$66,7,FALSE),0))</f>
        <v>0</v>
      </c>
      <c r="AB882" s="10">
        <f>IF(P882="",0,IF(K882=1,VLOOKUP(P882,'附件一之1-開班數'!$A$7:$V$66,7,FALSE),0))</f>
        <v>0</v>
      </c>
      <c r="AC882" s="10">
        <f>IF(Q882="",0,IF(K882=1,VLOOKUP(Q882,'附件一之1-開班數'!$A$7:$V$66,7,FALSE),0))</f>
        <v>0</v>
      </c>
    </row>
    <row r="883" spans="1:29" x14ac:dyDescent="0.3">
      <c r="A883" s="128" t="str">
        <f t="shared" si="92"/>
        <v/>
      </c>
      <c r="B883" s="14"/>
      <c r="C883" s="14"/>
      <c r="D883" s="14"/>
      <c r="E883" s="14"/>
      <c r="F883" s="166"/>
      <c r="G883" s="173"/>
      <c r="H883" s="14"/>
      <c r="I883" s="14"/>
      <c r="J883" s="14"/>
      <c r="K883" s="166"/>
      <c r="L883" s="175"/>
      <c r="M883" s="171"/>
      <c r="N883" s="92"/>
      <c r="O883" s="92"/>
      <c r="P883" s="92"/>
      <c r="Q883" s="172"/>
      <c r="R883" s="176" t="str">
        <f>IFERROR(IF(COUNTIF(M883:Q883,M883)+COUNTIF(M883:Q883,N883)+COUNTIF(M883:Q883,O883)+COUNTIF(M883:Q883,P883)+COUNTIF(M883:Q883,Q883)-COUNT(M883:Q883)&lt;&gt;0,"學生班級重複",IF(COUNT(M883:Q883)=1,VLOOKUP(M883,'附件一之1-開班數'!$A$7:$B$66,2,0),IF(COUNT(M883:Q883)=2,VLOOKUP(M883,'附件一之1-開班數'!$A$7:$B$66,2,0)&amp;"、"&amp;VLOOKUP(N883,'附件一之1-開班數'!$A$7:$B$66,2,0),IF(COUNT(M883:Q883)=3,VLOOKUP(M883,'附件一之1-開班數'!$A$7:$B$66,2,0)&amp;"、"&amp;VLOOKUP(N883,'附件一之1-開班數'!$A$7:$B$66,2,0)&amp;"、"&amp;VLOOKUP(O883,'附件一之1-開班數'!$A$7:$B$66,2,0),IF(COUNT(M883:Q883)=4,VLOOKUP(M883,'附件一之1-開班數'!$A$7:$B$66,2,0)&amp;"、"&amp;VLOOKUP(N883,'附件一之1-開班數'!$A$7:$B$66,2,0)&amp;"、"&amp;VLOOKUP(O883,'附件一之1-開班數'!$A$7:$B$66,2,0)&amp;"、"&amp;VLOOKUP(P883,'附件一之1-開班數'!$A$7:$B$66,2,0),IF(COUNT(M883:Q883)=5,VLOOKUP(M883,'附件一之1-開班數'!$A$7:$B$66,2,0)&amp;"、"&amp;VLOOKUP(N883,'附件一之1-開班數'!$A$7:$B$66,2,0)&amp;"、"&amp;VLOOKUP(O883,'附件一之1-開班數'!$A$7:$B$66,2,0)&amp;"、"&amp;VLOOKUP(P883,'附件一之1-開班數'!$A$7:$B$66,2,0)&amp;"、"&amp;VLOOKUP(Q883,'附件一之1-開班數'!$A$7:$B$66,2,0),IF(D883="","","學生無班級"))))))),"有班級不存在,或跳格輸入")</f>
        <v/>
      </c>
      <c r="S883" s="10">
        <f t="shared" si="93"/>
        <v>1</v>
      </c>
      <c r="T883" s="10">
        <f t="shared" si="94"/>
        <v>1</v>
      </c>
      <c r="U883" s="10">
        <f t="shared" si="95"/>
        <v>1</v>
      </c>
      <c r="V883" s="10">
        <f t="shared" si="96"/>
        <v>1</v>
      </c>
      <c r="W883" s="10">
        <f t="shared" si="97"/>
        <v>3</v>
      </c>
      <c r="X883" s="10">
        <f t="shared" si="98"/>
        <v>3</v>
      </c>
      <c r="Y883" s="10">
        <f>IF(M883="",0,IF(K883=1,VLOOKUP(M883,'附件一之1-開班數'!$A$7:$V$66,7,FALSE),0))</f>
        <v>0</v>
      </c>
      <c r="Z883" s="10">
        <f>IF(N883="",0,IF(K883=1,VLOOKUP(N883,'附件一之1-開班數'!$A$7:$V$66,7,FALSE),0))</f>
        <v>0</v>
      </c>
      <c r="AA883" s="10">
        <f>IF(O883="",0,IF(K883=1,VLOOKUP(O883,'附件一之1-開班數'!$A$7:$V$66,7,FALSE),0))</f>
        <v>0</v>
      </c>
      <c r="AB883" s="10">
        <f>IF(P883="",0,IF(K883=1,VLOOKUP(P883,'附件一之1-開班數'!$A$7:$V$66,7,FALSE),0))</f>
        <v>0</v>
      </c>
      <c r="AC883" s="10">
        <f>IF(Q883="",0,IF(K883=1,VLOOKUP(Q883,'附件一之1-開班數'!$A$7:$V$66,7,FALSE),0))</f>
        <v>0</v>
      </c>
    </row>
    <row r="884" spans="1:29" x14ac:dyDescent="0.3">
      <c r="A884" s="128" t="str">
        <f t="shared" si="92"/>
        <v/>
      </c>
      <c r="B884" s="14"/>
      <c r="C884" s="14"/>
      <c r="D884" s="14"/>
      <c r="E884" s="14"/>
      <c r="F884" s="166"/>
      <c r="G884" s="173"/>
      <c r="H884" s="14"/>
      <c r="I884" s="14"/>
      <c r="J884" s="14"/>
      <c r="K884" s="166"/>
      <c r="L884" s="175"/>
      <c r="M884" s="171"/>
      <c r="N884" s="92"/>
      <c r="O884" s="92"/>
      <c r="P884" s="92"/>
      <c r="Q884" s="172"/>
      <c r="R884" s="176" t="str">
        <f>IFERROR(IF(COUNTIF(M884:Q884,M884)+COUNTIF(M884:Q884,N884)+COUNTIF(M884:Q884,O884)+COUNTIF(M884:Q884,P884)+COUNTIF(M884:Q884,Q884)-COUNT(M884:Q884)&lt;&gt;0,"學生班級重複",IF(COUNT(M884:Q884)=1,VLOOKUP(M884,'附件一之1-開班數'!$A$7:$B$66,2,0),IF(COUNT(M884:Q884)=2,VLOOKUP(M884,'附件一之1-開班數'!$A$7:$B$66,2,0)&amp;"、"&amp;VLOOKUP(N884,'附件一之1-開班數'!$A$7:$B$66,2,0),IF(COUNT(M884:Q884)=3,VLOOKUP(M884,'附件一之1-開班數'!$A$7:$B$66,2,0)&amp;"、"&amp;VLOOKUP(N884,'附件一之1-開班數'!$A$7:$B$66,2,0)&amp;"、"&amp;VLOOKUP(O884,'附件一之1-開班數'!$A$7:$B$66,2,0),IF(COUNT(M884:Q884)=4,VLOOKUP(M884,'附件一之1-開班數'!$A$7:$B$66,2,0)&amp;"、"&amp;VLOOKUP(N884,'附件一之1-開班數'!$A$7:$B$66,2,0)&amp;"、"&amp;VLOOKUP(O884,'附件一之1-開班數'!$A$7:$B$66,2,0)&amp;"、"&amp;VLOOKUP(P884,'附件一之1-開班數'!$A$7:$B$66,2,0),IF(COUNT(M884:Q884)=5,VLOOKUP(M884,'附件一之1-開班數'!$A$7:$B$66,2,0)&amp;"、"&amp;VLOOKUP(N884,'附件一之1-開班數'!$A$7:$B$66,2,0)&amp;"、"&amp;VLOOKUP(O884,'附件一之1-開班數'!$A$7:$B$66,2,0)&amp;"、"&amp;VLOOKUP(P884,'附件一之1-開班數'!$A$7:$B$66,2,0)&amp;"、"&amp;VLOOKUP(Q884,'附件一之1-開班數'!$A$7:$B$66,2,0),IF(D884="","","學生無班級"))))))),"有班級不存在,或跳格輸入")</f>
        <v/>
      </c>
      <c r="S884" s="10">
        <f t="shared" si="93"/>
        <v>1</v>
      </c>
      <c r="T884" s="10">
        <f t="shared" si="94"/>
        <v>1</v>
      </c>
      <c r="U884" s="10">
        <f t="shared" si="95"/>
        <v>1</v>
      </c>
      <c r="V884" s="10">
        <f t="shared" si="96"/>
        <v>1</v>
      </c>
      <c r="W884" s="10">
        <f t="shared" si="97"/>
        <v>3</v>
      </c>
      <c r="X884" s="10">
        <f t="shared" si="98"/>
        <v>3</v>
      </c>
      <c r="Y884" s="10">
        <f>IF(M884="",0,IF(K884=1,VLOOKUP(M884,'附件一之1-開班數'!$A$7:$V$66,7,FALSE),0))</f>
        <v>0</v>
      </c>
      <c r="Z884" s="10">
        <f>IF(N884="",0,IF(K884=1,VLOOKUP(N884,'附件一之1-開班數'!$A$7:$V$66,7,FALSE),0))</f>
        <v>0</v>
      </c>
      <c r="AA884" s="10">
        <f>IF(O884="",0,IF(K884=1,VLOOKUP(O884,'附件一之1-開班數'!$A$7:$V$66,7,FALSE),0))</f>
        <v>0</v>
      </c>
      <c r="AB884" s="10">
        <f>IF(P884="",0,IF(K884=1,VLOOKUP(P884,'附件一之1-開班數'!$A$7:$V$66,7,FALSE),0))</f>
        <v>0</v>
      </c>
      <c r="AC884" s="10">
        <f>IF(Q884="",0,IF(K884=1,VLOOKUP(Q884,'附件一之1-開班數'!$A$7:$V$66,7,FALSE),0))</f>
        <v>0</v>
      </c>
    </row>
    <row r="885" spans="1:29" x14ac:dyDescent="0.3">
      <c r="A885" s="128" t="str">
        <f t="shared" si="92"/>
        <v/>
      </c>
      <c r="B885" s="14"/>
      <c r="C885" s="14"/>
      <c r="D885" s="14"/>
      <c r="E885" s="14"/>
      <c r="F885" s="166"/>
      <c r="G885" s="173"/>
      <c r="H885" s="14"/>
      <c r="I885" s="14"/>
      <c r="J885" s="14"/>
      <c r="K885" s="166"/>
      <c r="L885" s="175"/>
      <c r="M885" s="171"/>
      <c r="N885" s="92"/>
      <c r="O885" s="92"/>
      <c r="P885" s="92"/>
      <c r="Q885" s="172"/>
      <c r="R885" s="176" t="str">
        <f>IFERROR(IF(COUNTIF(M885:Q885,M885)+COUNTIF(M885:Q885,N885)+COUNTIF(M885:Q885,O885)+COUNTIF(M885:Q885,P885)+COUNTIF(M885:Q885,Q885)-COUNT(M885:Q885)&lt;&gt;0,"學生班級重複",IF(COUNT(M885:Q885)=1,VLOOKUP(M885,'附件一之1-開班數'!$A$7:$B$66,2,0),IF(COUNT(M885:Q885)=2,VLOOKUP(M885,'附件一之1-開班數'!$A$7:$B$66,2,0)&amp;"、"&amp;VLOOKUP(N885,'附件一之1-開班數'!$A$7:$B$66,2,0),IF(COUNT(M885:Q885)=3,VLOOKUP(M885,'附件一之1-開班數'!$A$7:$B$66,2,0)&amp;"、"&amp;VLOOKUP(N885,'附件一之1-開班數'!$A$7:$B$66,2,0)&amp;"、"&amp;VLOOKUP(O885,'附件一之1-開班數'!$A$7:$B$66,2,0),IF(COUNT(M885:Q885)=4,VLOOKUP(M885,'附件一之1-開班數'!$A$7:$B$66,2,0)&amp;"、"&amp;VLOOKUP(N885,'附件一之1-開班數'!$A$7:$B$66,2,0)&amp;"、"&amp;VLOOKUP(O885,'附件一之1-開班數'!$A$7:$B$66,2,0)&amp;"、"&amp;VLOOKUP(P885,'附件一之1-開班數'!$A$7:$B$66,2,0),IF(COUNT(M885:Q885)=5,VLOOKUP(M885,'附件一之1-開班數'!$A$7:$B$66,2,0)&amp;"、"&amp;VLOOKUP(N885,'附件一之1-開班數'!$A$7:$B$66,2,0)&amp;"、"&amp;VLOOKUP(O885,'附件一之1-開班數'!$A$7:$B$66,2,0)&amp;"、"&amp;VLOOKUP(P885,'附件一之1-開班數'!$A$7:$B$66,2,0)&amp;"、"&amp;VLOOKUP(Q885,'附件一之1-開班數'!$A$7:$B$66,2,0),IF(D885="","","學生無班級"))))))),"有班級不存在,或跳格輸入")</f>
        <v/>
      </c>
      <c r="S885" s="10">
        <f t="shared" si="93"/>
        <v>1</v>
      </c>
      <c r="T885" s="10">
        <f t="shared" si="94"/>
        <v>1</v>
      </c>
      <c r="U885" s="10">
        <f t="shared" si="95"/>
        <v>1</v>
      </c>
      <c r="V885" s="10">
        <f t="shared" si="96"/>
        <v>1</v>
      </c>
      <c r="W885" s="10">
        <f t="shared" si="97"/>
        <v>3</v>
      </c>
      <c r="X885" s="10">
        <f t="shared" si="98"/>
        <v>3</v>
      </c>
      <c r="Y885" s="10">
        <f>IF(M885="",0,IF(K885=1,VLOOKUP(M885,'附件一之1-開班數'!$A$7:$V$66,7,FALSE),0))</f>
        <v>0</v>
      </c>
      <c r="Z885" s="10">
        <f>IF(N885="",0,IF(K885=1,VLOOKUP(N885,'附件一之1-開班數'!$A$7:$V$66,7,FALSE),0))</f>
        <v>0</v>
      </c>
      <c r="AA885" s="10">
        <f>IF(O885="",0,IF(K885=1,VLOOKUP(O885,'附件一之1-開班數'!$A$7:$V$66,7,FALSE),0))</f>
        <v>0</v>
      </c>
      <c r="AB885" s="10">
        <f>IF(P885="",0,IF(K885=1,VLOOKUP(P885,'附件一之1-開班數'!$A$7:$V$66,7,FALSE),0))</f>
        <v>0</v>
      </c>
      <c r="AC885" s="10">
        <f>IF(Q885="",0,IF(K885=1,VLOOKUP(Q885,'附件一之1-開班數'!$A$7:$V$66,7,FALSE),0))</f>
        <v>0</v>
      </c>
    </row>
    <row r="886" spans="1:29" x14ac:dyDescent="0.3">
      <c r="A886" s="128" t="str">
        <f t="shared" si="92"/>
        <v/>
      </c>
      <c r="B886" s="14"/>
      <c r="C886" s="14"/>
      <c r="D886" s="14"/>
      <c r="E886" s="14"/>
      <c r="F886" s="166"/>
      <c r="G886" s="173"/>
      <c r="H886" s="14"/>
      <c r="I886" s="14"/>
      <c r="J886" s="14"/>
      <c r="K886" s="166"/>
      <c r="L886" s="175"/>
      <c r="M886" s="171"/>
      <c r="N886" s="92"/>
      <c r="O886" s="92"/>
      <c r="P886" s="92"/>
      <c r="Q886" s="172"/>
      <c r="R886" s="176" t="str">
        <f>IFERROR(IF(COUNTIF(M886:Q886,M886)+COUNTIF(M886:Q886,N886)+COUNTIF(M886:Q886,O886)+COUNTIF(M886:Q886,P886)+COUNTIF(M886:Q886,Q886)-COUNT(M886:Q886)&lt;&gt;0,"學生班級重複",IF(COUNT(M886:Q886)=1,VLOOKUP(M886,'附件一之1-開班數'!$A$7:$B$66,2,0),IF(COUNT(M886:Q886)=2,VLOOKUP(M886,'附件一之1-開班數'!$A$7:$B$66,2,0)&amp;"、"&amp;VLOOKUP(N886,'附件一之1-開班數'!$A$7:$B$66,2,0),IF(COUNT(M886:Q886)=3,VLOOKUP(M886,'附件一之1-開班數'!$A$7:$B$66,2,0)&amp;"、"&amp;VLOOKUP(N886,'附件一之1-開班數'!$A$7:$B$66,2,0)&amp;"、"&amp;VLOOKUP(O886,'附件一之1-開班數'!$A$7:$B$66,2,0),IF(COUNT(M886:Q886)=4,VLOOKUP(M886,'附件一之1-開班數'!$A$7:$B$66,2,0)&amp;"、"&amp;VLOOKUP(N886,'附件一之1-開班數'!$A$7:$B$66,2,0)&amp;"、"&amp;VLOOKUP(O886,'附件一之1-開班數'!$A$7:$B$66,2,0)&amp;"、"&amp;VLOOKUP(P886,'附件一之1-開班數'!$A$7:$B$66,2,0),IF(COUNT(M886:Q886)=5,VLOOKUP(M886,'附件一之1-開班數'!$A$7:$B$66,2,0)&amp;"、"&amp;VLOOKUP(N886,'附件一之1-開班數'!$A$7:$B$66,2,0)&amp;"、"&amp;VLOOKUP(O886,'附件一之1-開班數'!$A$7:$B$66,2,0)&amp;"、"&amp;VLOOKUP(P886,'附件一之1-開班數'!$A$7:$B$66,2,0)&amp;"、"&amp;VLOOKUP(Q886,'附件一之1-開班數'!$A$7:$B$66,2,0),IF(D886="","","學生無班級"))))))),"有班級不存在,或跳格輸入")</f>
        <v/>
      </c>
      <c r="S886" s="10">
        <f t="shared" si="93"/>
        <v>1</v>
      </c>
      <c r="T886" s="10">
        <f t="shared" si="94"/>
        <v>1</v>
      </c>
      <c r="U886" s="10">
        <f t="shared" si="95"/>
        <v>1</v>
      </c>
      <c r="V886" s="10">
        <f t="shared" si="96"/>
        <v>1</v>
      </c>
      <c r="W886" s="10">
        <f t="shared" si="97"/>
        <v>3</v>
      </c>
      <c r="X886" s="10">
        <f t="shared" si="98"/>
        <v>3</v>
      </c>
      <c r="Y886" s="10">
        <f>IF(M886="",0,IF(K886=1,VLOOKUP(M886,'附件一之1-開班數'!$A$7:$V$66,7,FALSE),0))</f>
        <v>0</v>
      </c>
      <c r="Z886" s="10">
        <f>IF(N886="",0,IF(K886=1,VLOOKUP(N886,'附件一之1-開班數'!$A$7:$V$66,7,FALSE),0))</f>
        <v>0</v>
      </c>
      <c r="AA886" s="10">
        <f>IF(O886="",0,IF(K886=1,VLOOKUP(O886,'附件一之1-開班數'!$A$7:$V$66,7,FALSE),0))</f>
        <v>0</v>
      </c>
      <c r="AB886" s="10">
        <f>IF(P886="",0,IF(K886=1,VLOOKUP(P886,'附件一之1-開班數'!$A$7:$V$66,7,FALSE),0))</f>
        <v>0</v>
      </c>
      <c r="AC886" s="10">
        <f>IF(Q886="",0,IF(K886=1,VLOOKUP(Q886,'附件一之1-開班數'!$A$7:$V$66,7,FALSE),0))</f>
        <v>0</v>
      </c>
    </row>
    <row r="887" spans="1:29" x14ac:dyDescent="0.3">
      <c r="A887" s="128" t="str">
        <f t="shared" si="92"/>
        <v/>
      </c>
      <c r="B887" s="14"/>
      <c r="C887" s="14"/>
      <c r="D887" s="14"/>
      <c r="E887" s="14"/>
      <c r="F887" s="166"/>
      <c r="G887" s="173"/>
      <c r="H887" s="14"/>
      <c r="I887" s="14"/>
      <c r="J887" s="14"/>
      <c r="K887" s="166"/>
      <c r="L887" s="175"/>
      <c r="M887" s="171"/>
      <c r="N887" s="92"/>
      <c r="O887" s="92"/>
      <c r="P887" s="92"/>
      <c r="Q887" s="172"/>
      <c r="R887" s="176" t="str">
        <f>IFERROR(IF(COUNTIF(M887:Q887,M887)+COUNTIF(M887:Q887,N887)+COUNTIF(M887:Q887,O887)+COUNTIF(M887:Q887,P887)+COUNTIF(M887:Q887,Q887)-COUNT(M887:Q887)&lt;&gt;0,"學生班級重複",IF(COUNT(M887:Q887)=1,VLOOKUP(M887,'附件一之1-開班數'!$A$7:$B$66,2,0),IF(COUNT(M887:Q887)=2,VLOOKUP(M887,'附件一之1-開班數'!$A$7:$B$66,2,0)&amp;"、"&amp;VLOOKUP(N887,'附件一之1-開班數'!$A$7:$B$66,2,0),IF(COUNT(M887:Q887)=3,VLOOKUP(M887,'附件一之1-開班數'!$A$7:$B$66,2,0)&amp;"、"&amp;VLOOKUP(N887,'附件一之1-開班數'!$A$7:$B$66,2,0)&amp;"、"&amp;VLOOKUP(O887,'附件一之1-開班數'!$A$7:$B$66,2,0),IF(COUNT(M887:Q887)=4,VLOOKUP(M887,'附件一之1-開班數'!$A$7:$B$66,2,0)&amp;"、"&amp;VLOOKUP(N887,'附件一之1-開班數'!$A$7:$B$66,2,0)&amp;"、"&amp;VLOOKUP(O887,'附件一之1-開班數'!$A$7:$B$66,2,0)&amp;"、"&amp;VLOOKUP(P887,'附件一之1-開班數'!$A$7:$B$66,2,0),IF(COUNT(M887:Q887)=5,VLOOKUP(M887,'附件一之1-開班數'!$A$7:$B$66,2,0)&amp;"、"&amp;VLOOKUP(N887,'附件一之1-開班數'!$A$7:$B$66,2,0)&amp;"、"&amp;VLOOKUP(O887,'附件一之1-開班數'!$A$7:$B$66,2,0)&amp;"、"&amp;VLOOKUP(P887,'附件一之1-開班數'!$A$7:$B$66,2,0)&amp;"、"&amp;VLOOKUP(Q887,'附件一之1-開班數'!$A$7:$B$66,2,0),IF(D887="","","學生無班級"))))))),"有班級不存在,或跳格輸入")</f>
        <v/>
      </c>
      <c r="S887" s="10">
        <f t="shared" si="93"/>
        <v>1</v>
      </c>
      <c r="T887" s="10">
        <f t="shared" si="94"/>
        <v>1</v>
      </c>
      <c r="U887" s="10">
        <f t="shared" si="95"/>
        <v>1</v>
      </c>
      <c r="V887" s="10">
        <f t="shared" si="96"/>
        <v>1</v>
      </c>
      <c r="W887" s="10">
        <f t="shared" si="97"/>
        <v>3</v>
      </c>
      <c r="X887" s="10">
        <f t="shared" si="98"/>
        <v>3</v>
      </c>
      <c r="Y887" s="10">
        <f>IF(M887="",0,IF(K887=1,VLOOKUP(M887,'附件一之1-開班數'!$A$7:$V$66,7,FALSE),0))</f>
        <v>0</v>
      </c>
      <c r="Z887" s="10">
        <f>IF(N887="",0,IF(K887=1,VLOOKUP(N887,'附件一之1-開班數'!$A$7:$V$66,7,FALSE),0))</f>
        <v>0</v>
      </c>
      <c r="AA887" s="10">
        <f>IF(O887="",0,IF(K887=1,VLOOKUP(O887,'附件一之1-開班數'!$A$7:$V$66,7,FALSE),0))</f>
        <v>0</v>
      </c>
      <c r="AB887" s="10">
        <f>IF(P887="",0,IF(K887=1,VLOOKUP(P887,'附件一之1-開班數'!$A$7:$V$66,7,FALSE),0))</f>
        <v>0</v>
      </c>
      <c r="AC887" s="10">
        <f>IF(Q887="",0,IF(K887=1,VLOOKUP(Q887,'附件一之1-開班數'!$A$7:$V$66,7,FALSE),0))</f>
        <v>0</v>
      </c>
    </row>
    <row r="888" spans="1:29" x14ac:dyDescent="0.3">
      <c r="A888" s="128" t="str">
        <f t="shared" si="92"/>
        <v/>
      </c>
      <c r="B888" s="14"/>
      <c r="C888" s="14"/>
      <c r="D888" s="14"/>
      <c r="E888" s="14"/>
      <c r="F888" s="166"/>
      <c r="G888" s="173"/>
      <c r="H888" s="14"/>
      <c r="I888" s="14"/>
      <c r="J888" s="14"/>
      <c r="K888" s="166"/>
      <c r="L888" s="175"/>
      <c r="M888" s="171"/>
      <c r="N888" s="92"/>
      <c r="O888" s="92"/>
      <c r="P888" s="92"/>
      <c r="Q888" s="172"/>
      <c r="R888" s="176" t="str">
        <f>IFERROR(IF(COUNTIF(M888:Q888,M888)+COUNTIF(M888:Q888,N888)+COUNTIF(M888:Q888,O888)+COUNTIF(M888:Q888,P888)+COUNTIF(M888:Q888,Q888)-COUNT(M888:Q888)&lt;&gt;0,"學生班級重複",IF(COUNT(M888:Q888)=1,VLOOKUP(M888,'附件一之1-開班數'!$A$7:$B$66,2,0),IF(COUNT(M888:Q888)=2,VLOOKUP(M888,'附件一之1-開班數'!$A$7:$B$66,2,0)&amp;"、"&amp;VLOOKUP(N888,'附件一之1-開班數'!$A$7:$B$66,2,0),IF(COUNT(M888:Q888)=3,VLOOKUP(M888,'附件一之1-開班數'!$A$7:$B$66,2,0)&amp;"、"&amp;VLOOKUP(N888,'附件一之1-開班數'!$A$7:$B$66,2,0)&amp;"、"&amp;VLOOKUP(O888,'附件一之1-開班數'!$A$7:$B$66,2,0),IF(COUNT(M888:Q888)=4,VLOOKUP(M888,'附件一之1-開班數'!$A$7:$B$66,2,0)&amp;"、"&amp;VLOOKUP(N888,'附件一之1-開班數'!$A$7:$B$66,2,0)&amp;"、"&amp;VLOOKUP(O888,'附件一之1-開班數'!$A$7:$B$66,2,0)&amp;"、"&amp;VLOOKUP(P888,'附件一之1-開班數'!$A$7:$B$66,2,0),IF(COUNT(M888:Q888)=5,VLOOKUP(M888,'附件一之1-開班數'!$A$7:$B$66,2,0)&amp;"、"&amp;VLOOKUP(N888,'附件一之1-開班數'!$A$7:$B$66,2,0)&amp;"、"&amp;VLOOKUP(O888,'附件一之1-開班數'!$A$7:$B$66,2,0)&amp;"、"&amp;VLOOKUP(P888,'附件一之1-開班數'!$A$7:$B$66,2,0)&amp;"、"&amp;VLOOKUP(Q888,'附件一之1-開班數'!$A$7:$B$66,2,0),IF(D888="","","學生無班級"))))))),"有班級不存在,或跳格輸入")</f>
        <v/>
      </c>
      <c r="S888" s="10">
        <f t="shared" si="93"/>
        <v>1</v>
      </c>
      <c r="T888" s="10">
        <f t="shared" si="94"/>
        <v>1</v>
      </c>
      <c r="U888" s="10">
        <f t="shared" si="95"/>
        <v>1</v>
      </c>
      <c r="V888" s="10">
        <f t="shared" si="96"/>
        <v>1</v>
      </c>
      <c r="W888" s="10">
        <f t="shared" si="97"/>
        <v>3</v>
      </c>
      <c r="X888" s="10">
        <f t="shared" si="98"/>
        <v>3</v>
      </c>
      <c r="Y888" s="10">
        <f>IF(M888="",0,IF(K888=1,VLOOKUP(M888,'附件一之1-開班數'!$A$7:$V$66,7,FALSE),0))</f>
        <v>0</v>
      </c>
      <c r="Z888" s="10">
        <f>IF(N888="",0,IF(K888=1,VLOOKUP(N888,'附件一之1-開班數'!$A$7:$V$66,7,FALSE),0))</f>
        <v>0</v>
      </c>
      <c r="AA888" s="10">
        <f>IF(O888="",0,IF(K888=1,VLOOKUP(O888,'附件一之1-開班數'!$A$7:$V$66,7,FALSE),0))</f>
        <v>0</v>
      </c>
      <c r="AB888" s="10">
        <f>IF(P888="",0,IF(K888=1,VLOOKUP(P888,'附件一之1-開班數'!$A$7:$V$66,7,FALSE),0))</f>
        <v>0</v>
      </c>
      <c r="AC888" s="10">
        <f>IF(Q888="",0,IF(K888=1,VLOOKUP(Q888,'附件一之1-開班數'!$A$7:$V$66,7,FALSE),0))</f>
        <v>0</v>
      </c>
    </row>
    <row r="889" spans="1:29" x14ac:dyDescent="0.3">
      <c r="A889" s="128" t="str">
        <f t="shared" si="92"/>
        <v/>
      </c>
      <c r="B889" s="14"/>
      <c r="C889" s="14"/>
      <c r="D889" s="14"/>
      <c r="E889" s="14"/>
      <c r="F889" s="166"/>
      <c r="G889" s="173"/>
      <c r="H889" s="14"/>
      <c r="I889" s="14"/>
      <c r="J889" s="14"/>
      <c r="K889" s="166"/>
      <c r="L889" s="175"/>
      <c r="M889" s="171"/>
      <c r="N889" s="92"/>
      <c r="O889" s="92"/>
      <c r="P889" s="92"/>
      <c r="Q889" s="172"/>
      <c r="R889" s="176" t="str">
        <f>IFERROR(IF(COUNTIF(M889:Q889,M889)+COUNTIF(M889:Q889,N889)+COUNTIF(M889:Q889,O889)+COUNTIF(M889:Q889,P889)+COUNTIF(M889:Q889,Q889)-COUNT(M889:Q889)&lt;&gt;0,"學生班級重複",IF(COUNT(M889:Q889)=1,VLOOKUP(M889,'附件一之1-開班數'!$A$7:$B$66,2,0),IF(COUNT(M889:Q889)=2,VLOOKUP(M889,'附件一之1-開班數'!$A$7:$B$66,2,0)&amp;"、"&amp;VLOOKUP(N889,'附件一之1-開班數'!$A$7:$B$66,2,0),IF(COUNT(M889:Q889)=3,VLOOKUP(M889,'附件一之1-開班數'!$A$7:$B$66,2,0)&amp;"、"&amp;VLOOKUP(N889,'附件一之1-開班數'!$A$7:$B$66,2,0)&amp;"、"&amp;VLOOKUP(O889,'附件一之1-開班數'!$A$7:$B$66,2,0),IF(COUNT(M889:Q889)=4,VLOOKUP(M889,'附件一之1-開班數'!$A$7:$B$66,2,0)&amp;"、"&amp;VLOOKUP(N889,'附件一之1-開班數'!$A$7:$B$66,2,0)&amp;"、"&amp;VLOOKUP(O889,'附件一之1-開班數'!$A$7:$B$66,2,0)&amp;"、"&amp;VLOOKUP(P889,'附件一之1-開班數'!$A$7:$B$66,2,0),IF(COUNT(M889:Q889)=5,VLOOKUP(M889,'附件一之1-開班數'!$A$7:$B$66,2,0)&amp;"、"&amp;VLOOKUP(N889,'附件一之1-開班數'!$A$7:$B$66,2,0)&amp;"、"&amp;VLOOKUP(O889,'附件一之1-開班數'!$A$7:$B$66,2,0)&amp;"、"&amp;VLOOKUP(P889,'附件一之1-開班數'!$A$7:$B$66,2,0)&amp;"、"&amp;VLOOKUP(Q889,'附件一之1-開班數'!$A$7:$B$66,2,0),IF(D889="","","學生無班級"))))))),"有班級不存在,或跳格輸入")</f>
        <v/>
      </c>
      <c r="S889" s="10">
        <f t="shared" si="93"/>
        <v>1</v>
      </c>
      <c r="T889" s="10">
        <f t="shared" si="94"/>
        <v>1</v>
      </c>
      <c r="U889" s="10">
        <f t="shared" si="95"/>
        <v>1</v>
      </c>
      <c r="V889" s="10">
        <f t="shared" si="96"/>
        <v>1</v>
      </c>
      <c r="W889" s="10">
        <f t="shared" si="97"/>
        <v>3</v>
      </c>
      <c r="X889" s="10">
        <f t="shared" si="98"/>
        <v>3</v>
      </c>
      <c r="Y889" s="10">
        <f>IF(M889="",0,IF(K889=1,VLOOKUP(M889,'附件一之1-開班數'!$A$7:$V$66,7,FALSE),0))</f>
        <v>0</v>
      </c>
      <c r="Z889" s="10">
        <f>IF(N889="",0,IF(K889=1,VLOOKUP(N889,'附件一之1-開班數'!$A$7:$V$66,7,FALSE),0))</f>
        <v>0</v>
      </c>
      <c r="AA889" s="10">
        <f>IF(O889="",0,IF(K889=1,VLOOKUP(O889,'附件一之1-開班數'!$A$7:$V$66,7,FALSE),0))</f>
        <v>0</v>
      </c>
      <c r="AB889" s="10">
        <f>IF(P889="",0,IF(K889=1,VLOOKUP(P889,'附件一之1-開班數'!$A$7:$V$66,7,FALSE),0))</f>
        <v>0</v>
      </c>
      <c r="AC889" s="10">
        <f>IF(Q889="",0,IF(K889=1,VLOOKUP(Q889,'附件一之1-開班數'!$A$7:$V$66,7,FALSE),0))</f>
        <v>0</v>
      </c>
    </row>
    <row r="890" spans="1:29" x14ac:dyDescent="0.3">
      <c r="A890" s="128" t="str">
        <f t="shared" si="92"/>
        <v/>
      </c>
      <c r="B890" s="14"/>
      <c r="C890" s="14"/>
      <c r="D890" s="14"/>
      <c r="E890" s="14"/>
      <c r="F890" s="166"/>
      <c r="G890" s="173"/>
      <c r="H890" s="14"/>
      <c r="I890" s="14"/>
      <c r="J890" s="14"/>
      <c r="K890" s="166"/>
      <c r="L890" s="175"/>
      <c r="M890" s="171"/>
      <c r="N890" s="92"/>
      <c r="O890" s="92"/>
      <c r="P890" s="92"/>
      <c r="Q890" s="172"/>
      <c r="R890" s="176" t="str">
        <f>IFERROR(IF(COUNTIF(M890:Q890,M890)+COUNTIF(M890:Q890,N890)+COUNTIF(M890:Q890,O890)+COUNTIF(M890:Q890,P890)+COUNTIF(M890:Q890,Q890)-COUNT(M890:Q890)&lt;&gt;0,"學生班級重複",IF(COUNT(M890:Q890)=1,VLOOKUP(M890,'附件一之1-開班數'!$A$7:$B$66,2,0),IF(COUNT(M890:Q890)=2,VLOOKUP(M890,'附件一之1-開班數'!$A$7:$B$66,2,0)&amp;"、"&amp;VLOOKUP(N890,'附件一之1-開班數'!$A$7:$B$66,2,0),IF(COUNT(M890:Q890)=3,VLOOKUP(M890,'附件一之1-開班數'!$A$7:$B$66,2,0)&amp;"、"&amp;VLOOKUP(N890,'附件一之1-開班數'!$A$7:$B$66,2,0)&amp;"、"&amp;VLOOKUP(O890,'附件一之1-開班數'!$A$7:$B$66,2,0),IF(COUNT(M890:Q890)=4,VLOOKUP(M890,'附件一之1-開班數'!$A$7:$B$66,2,0)&amp;"、"&amp;VLOOKUP(N890,'附件一之1-開班數'!$A$7:$B$66,2,0)&amp;"、"&amp;VLOOKUP(O890,'附件一之1-開班數'!$A$7:$B$66,2,0)&amp;"、"&amp;VLOOKUP(P890,'附件一之1-開班數'!$A$7:$B$66,2,0),IF(COUNT(M890:Q890)=5,VLOOKUP(M890,'附件一之1-開班數'!$A$7:$B$66,2,0)&amp;"、"&amp;VLOOKUP(N890,'附件一之1-開班數'!$A$7:$B$66,2,0)&amp;"、"&amp;VLOOKUP(O890,'附件一之1-開班數'!$A$7:$B$66,2,0)&amp;"、"&amp;VLOOKUP(P890,'附件一之1-開班數'!$A$7:$B$66,2,0)&amp;"、"&amp;VLOOKUP(Q890,'附件一之1-開班數'!$A$7:$B$66,2,0),IF(D890="","","學生無班級"))))))),"有班級不存在,或跳格輸入")</f>
        <v/>
      </c>
      <c r="S890" s="10">
        <f t="shared" si="93"/>
        <v>1</v>
      </c>
      <c r="T890" s="10">
        <f t="shared" si="94"/>
        <v>1</v>
      </c>
      <c r="U890" s="10">
        <f t="shared" si="95"/>
        <v>1</v>
      </c>
      <c r="V890" s="10">
        <f t="shared" si="96"/>
        <v>1</v>
      </c>
      <c r="W890" s="10">
        <f t="shared" si="97"/>
        <v>3</v>
      </c>
      <c r="X890" s="10">
        <f t="shared" si="98"/>
        <v>3</v>
      </c>
      <c r="Y890" s="10">
        <f>IF(M890="",0,IF(K890=1,VLOOKUP(M890,'附件一之1-開班數'!$A$7:$V$66,7,FALSE),0))</f>
        <v>0</v>
      </c>
      <c r="Z890" s="10">
        <f>IF(N890="",0,IF(K890=1,VLOOKUP(N890,'附件一之1-開班數'!$A$7:$V$66,7,FALSE),0))</f>
        <v>0</v>
      </c>
      <c r="AA890" s="10">
        <f>IF(O890="",0,IF(K890=1,VLOOKUP(O890,'附件一之1-開班數'!$A$7:$V$66,7,FALSE),0))</f>
        <v>0</v>
      </c>
      <c r="AB890" s="10">
        <f>IF(P890="",0,IF(K890=1,VLOOKUP(P890,'附件一之1-開班數'!$A$7:$V$66,7,FALSE),0))</f>
        <v>0</v>
      </c>
      <c r="AC890" s="10">
        <f>IF(Q890="",0,IF(K890=1,VLOOKUP(Q890,'附件一之1-開班數'!$A$7:$V$66,7,FALSE),0))</f>
        <v>0</v>
      </c>
    </row>
    <row r="891" spans="1:29" x14ac:dyDescent="0.3">
      <c r="A891" s="128" t="str">
        <f t="shared" si="92"/>
        <v/>
      </c>
      <c r="B891" s="14"/>
      <c r="C891" s="14"/>
      <c r="D891" s="14"/>
      <c r="E891" s="14"/>
      <c r="F891" s="166"/>
      <c r="G891" s="173"/>
      <c r="H891" s="14"/>
      <c r="I891" s="14"/>
      <c r="J891" s="14"/>
      <c r="K891" s="166"/>
      <c r="L891" s="175"/>
      <c r="M891" s="171"/>
      <c r="N891" s="92"/>
      <c r="O891" s="92"/>
      <c r="P891" s="92"/>
      <c r="Q891" s="172"/>
      <c r="R891" s="176" t="str">
        <f>IFERROR(IF(COUNTIF(M891:Q891,M891)+COUNTIF(M891:Q891,N891)+COUNTIF(M891:Q891,O891)+COUNTIF(M891:Q891,P891)+COUNTIF(M891:Q891,Q891)-COUNT(M891:Q891)&lt;&gt;0,"學生班級重複",IF(COUNT(M891:Q891)=1,VLOOKUP(M891,'附件一之1-開班數'!$A$7:$B$66,2,0),IF(COUNT(M891:Q891)=2,VLOOKUP(M891,'附件一之1-開班數'!$A$7:$B$66,2,0)&amp;"、"&amp;VLOOKUP(N891,'附件一之1-開班數'!$A$7:$B$66,2,0),IF(COUNT(M891:Q891)=3,VLOOKUP(M891,'附件一之1-開班數'!$A$7:$B$66,2,0)&amp;"、"&amp;VLOOKUP(N891,'附件一之1-開班數'!$A$7:$B$66,2,0)&amp;"、"&amp;VLOOKUP(O891,'附件一之1-開班數'!$A$7:$B$66,2,0),IF(COUNT(M891:Q891)=4,VLOOKUP(M891,'附件一之1-開班數'!$A$7:$B$66,2,0)&amp;"、"&amp;VLOOKUP(N891,'附件一之1-開班數'!$A$7:$B$66,2,0)&amp;"、"&amp;VLOOKUP(O891,'附件一之1-開班數'!$A$7:$B$66,2,0)&amp;"、"&amp;VLOOKUP(P891,'附件一之1-開班數'!$A$7:$B$66,2,0),IF(COUNT(M891:Q891)=5,VLOOKUP(M891,'附件一之1-開班數'!$A$7:$B$66,2,0)&amp;"、"&amp;VLOOKUP(N891,'附件一之1-開班數'!$A$7:$B$66,2,0)&amp;"、"&amp;VLOOKUP(O891,'附件一之1-開班數'!$A$7:$B$66,2,0)&amp;"、"&amp;VLOOKUP(P891,'附件一之1-開班數'!$A$7:$B$66,2,0)&amp;"、"&amp;VLOOKUP(Q891,'附件一之1-開班數'!$A$7:$B$66,2,0),IF(D891="","","學生無班級"))))))),"有班級不存在,或跳格輸入")</f>
        <v/>
      </c>
      <c r="S891" s="10">
        <f t="shared" si="93"/>
        <v>1</v>
      </c>
      <c r="T891" s="10">
        <f t="shared" si="94"/>
        <v>1</v>
      </c>
      <c r="U891" s="10">
        <f t="shared" si="95"/>
        <v>1</v>
      </c>
      <c r="V891" s="10">
        <f t="shared" si="96"/>
        <v>1</v>
      </c>
      <c r="W891" s="10">
        <f t="shared" si="97"/>
        <v>3</v>
      </c>
      <c r="X891" s="10">
        <f t="shared" si="98"/>
        <v>3</v>
      </c>
      <c r="Y891" s="10">
        <f>IF(M891="",0,IF(K891=1,VLOOKUP(M891,'附件一之1-開班數'!$A$7:$V$66,7,FALSE),0))</f>
        <v>0</v>
      </c>
      <c r="Z891" s="10">
        <f>IF(N891="",0,IF(K891=1,VLOOKUP(N891,'附件一之1-開班數'!$A$7:$V$66,7,FALSE),0))</f>
        <v>0</v>
      </c>
      <c r="AA891" s="10">
        <f>IF(O891="",0,IF(K891=1,VLOOKUP(O891,'附件一之1-開班數'!$A$7:$V$66,7,FALSE),0))</f>
        <v>0</v>
      </c>
      <c r="AB891" s="10">
        <f>IF(P891="",0,IF(K891=1,VLOOKUP(P891,'附件一之1-開班數'!$A$7:$V$66,7,FALSE),0))</f>
        <v>0</v>
      </c>
      <c r="AC891" s="10">
        <f>IF(Q891="",0,IF(K891=1,VLOOKUP(Q891,'附件一之1-開班數'!$A$7:$V$66,7,FALSE),0))</f>
        <v>0</v>
      </c>
    </row>
    <row r="892" spans="1:29" x14ac:dyDescent="0.3">
      <c r="A892" s="128" t="str">
        <f t="shared" si="92"/>
        <v/>
      </c>
      <c r="B892" s="14"/>
      <c r="C892" s="14"/>
      <c r="D892" s="14"/>
      <c r="E892" s="14"/>
      <c r="F892" s="166"/>
      <c r="G892" s="173"/>
      <c r="H892" s="14"/>
      <c r="I892" s="14"/>
      <c r="J892" s="14"/>
      <c r="K892" s="166"/>
      <c r="L892" s="175"/>
      <c r="M892" s="171"/>
      <c r="N892" s="92"/>
      <c r="O892" s="92"/>
      <c r="P892" s="92"/>
      <c r="Q892" s="172"/>
      <c r="R892" s="176" t="str">
        <f>IFERROR(IF(COUNTIF(M892:Q892,M892)+COUNTIF(M892:Q892,N892)+COUNTIF(M892:Q892,O892)+COUNTIF(M892:Q892,P892)+COUNTIF(M892:Q892,Q892)-COUNT(M892:Q892)&lt;&gt;0,"學生班級重複",IF(COUNT(M892:Q892)=1,VLOOKUP(M892,'附件一之1-開班數'!$A$7:$B$66,2,0),IF(COUNT(M892:Q892)=2,VLOOKUP(M892,'附件一之1-開班數'!$A$7:$B$66,2,0)&amp;"、"&amp;VLOOKUP(N892,'附件一之1-開班數'!$A$7:$B$66,2,0),IF(COUNT(M892:Q892)=3,VLOOKUP(M892,'附件一之1-開班數'!$A$7:$B$66,2,0)&amp;"、"&amp;VLOOKUP(N892,'附件一之1-開班數'!$A$7:$B$66,2,0)&amp;"、"&amp;VLOOKUP(O892,'附件一之1-開班數'!$A$7:$B$66,2,0),IF(COUNT(M892:Q892)=4,VLOOKUP(M892,'附件一之1-開班數'!$A$7:$B$66,2,0)&amp;"、"&amp;VLOOKUP(N892,'附件一之1-開班數'!$A$7:$B$66,2,0)&amp;"、"&amp;VLOOKUP(O892,'附件一之1-開班數'!$A$7:$B$66,2,0)&amp;"、"&amp;VLOOKUP(P892,'附件一之1-開班數'!$A$7:$B$66,2,0),IF(COUNT(M892:Q892)=5,VLOOKUP(M892,'附件一之1-開班數'!$A$7:$B$66,2,0)&amp;"、"&amp;VLOOKUP(N892,'附件一之1-開班數'!$A$7:$B$66,2,0)&amp;"、"&amp;VLOOKUP(O892,'附件一之1-開班數'!$A$7:$B$66,2,0)&amp;"、"&amp;VLOOKUP(P892,'附件一之1-開班數'!$A$7:$B$66,2,0)&amp;"、"&amp;VLOOKUP(Q892,'附件一之1-開班數'!$A$7:$B$66,2,0),IF(D892="","","學生無班級"))))))),"有班級不存在,或跳格輸入")</f>
        <v/>
      </c>
      <c r="S892" s="10">
        <f t="shared" si="93"/>
        <v>1</v>
      </c>
      <c r="T892" s="10">
        <f t="shared" si="94"/>
        <v>1</v>
      </c>
      <c r="U892" s="10">
        <f t="shared" si="95"/>
        <v>1</v>
      </c>
      <c r="V892" s="10">
        <f t="shared" si="96"/>
        <v>1</v>
      </c>
      <c r="W892" s="10">
        <f t="shared" si="97"/>
        <v>3</v>
      </c>
      <c r="X892" s="10">
        <f t="shared" si="98"/>
        <v>3</v>
      </c>
      <c r="Y892" s="10">
        <f>IF(M892="",0,IF(K892=1,VLOOKUP(M892,'附件一之1-開班數'!$A$7:$V$66,7,FALSE),0))</f>
        <v>0</v>
      </c>
      <c r="Z892" s="10">
        <f>IF(N892="",0,IF(K892=1,VLOOKUP(N892,'附件一之1-開班數'!$A$7:$V$66,7,FALSE),0))</f>
        <v>0</v>
      </c>
      <c r="AA892" s="10">
        <f>IF(O892="",0,IF(K892=1,VLOOKUP(O892,'附件一之1-開班數'!$A$7:$V$66,7,FALSE),0))</f>
        <v>0</v>
      </c>
      <c r="AB892" s="10">
        <f>IF(P892="",0,IF(K892=1,VLOOKUP(P892,'附件一之1-開班數'!$A$7:$V$66,7,FALSE),0))</f>
        <v>0</v>
      </c>
      <c r="AC892" s="10">
        <f>IF(Q892="",0,IF(K892=1,VLOOKUP(Q892,'附件一之1-開班數'!$A$7:$V$66,7,FALSE),0))</f>
        <v>0</v>
      </c>
    </row>
    <row r="893" spans="1:29" x14ac:dyDescent="0.3">
      <c r="A893" s="128" t="str">
        <f t="shared" si="92"/>
        <v/>
      </c>
      <c r="B893" s="14"/>
      <c r="C893" s="14"/>
      <c r="D893" s="14"/>
      <c r="E893" s="14"/>
      <c r="F893" s="166"/>
      <c r="G893" s="173"/>
      <c r="H893" s="14"/>
      <c r="I893" s="14"/>
      <c r="J893" s="14"/>
      <c r="K893" s="166"/>
      <c r="L893" s="175"/>
      <c r="M893" s="171"/>
      <c r="N893" s="92"/>
      <c r="O893" s="92"/>
      <c r="P893" s="92"/>
      <c r="Q893" s="172"/>
      <c r="R893" s="176" t="str">
        <f>IFERROR(IF(COUNTIF(M893:Q893,M893)+COUNTIF(M893:Q893,N893)+COUNTIF(M893:Q893,O893)+COUNTIF(M893:Q893,P893)+COUNTIF(M893:Q893,Q893)-COUNT(M893:Q893)&lt;&gt;0,"學生班級重複",IF(COUNT(M893:Q893)=1,VLOOKUP(M893,'附件一之1-開班數'!$A$7:$B$66,2,0),IF(COUNT(M893:Q893)=2,VLOOKUP(M893,'附件一之1-開班數'!$A$7:$B$66,2,0)&amp;"、"&amp;VLOOKUP(N893,'附件一之1-開班數'!$A$7:$B$66,2,0),IF(COUNT(M893:Q893)=3,VLOOKUP(M893,'附件一之1-開班數'!$A$7:$B$66,2,0)&amp;"、"&amp;VLOOKUP(N893,'附件一之1-開班數'!$A$7:$B$66,2,0)&amp;"、"&amp;VLOOKUP(O893,'附件一之1-開班數'!$A$7:$B$66,2,0),IF(COUNT(M893:Q893)=4,VLOOKUP(M893,'附件一之1-開班數'!$A$7:$B$66,2,0)&amp;"、"&amp;VLOOKUP(N893,'附件一之1-開班數'!$A$7:$B$66,2,0)&amp;"、"&amp;VLOOKUP(O893,'附件一之1-開班數'!$A$7:$B$66,2,0)&amp;"、"&amp;VLOOKUP(P893,'附件一之1-開班數'!$A$7:$B$66,2,0),IF(COUNT(M893:Q893)=5,VLOOKUP(M893,'附件一之1-開班數'!$A$7:$B$66,2,0)&amp;"、"&amp;VLOOKUP(N893,'附件一之1-開班數'!$A$7:$B$66,2,0)&amp;"、"&amp;VLOOKUP(O893,'附件一之1-開班數'!$A$7:$B$66,2,0)&amp;"、"&amp;VLOOKUP(P893,'附件一之1-開班數'!$A$7:$B$66,2,0)&amp;"、"&amp;VLOOKUP(Q893,'附件一之1-開班數'!$A$7:$B$66,2,0),IF(D893="","","學生無班級"))))))),"有班級不存在,或跳格輸入")</f>
        <v/>
      </c>
      <c r="S893" s="10">
        <f t="shared" si="93"/>
        <v>1</v>
      </c>
      <c r="T893" s="10">
        <f t="shared" si="94"/>
        <v>1</v>
      </c>
      <c r="U893" s="10">
        <f t="shared" si="95"/>
        <v>1</v>
      </c>
      <c r="V893" s="10">
        <f t="shared" si="96"/>
        <v>1</v>
      </c>
      <c r="W893" s="10">
        <f t="shared" si="97"/>
        <v>3</v>
      </c>
      <c r="X893" s="10">
        <f t="shared" si="98"/>
        <v>3</v>
      </c>
      <c r="Y893" s="10">
        <f>IF(M893="",0,IF(K893=1,VLOOKUP(M893,'附件一之1-開班數'!$A$7:$V$66,7,FALSE),0))</f>
        <v>0</v>
      </c>
      <c r="Z893" s="10">
        <f>IF(N893="",0,IF(K893=1,VLOOKUP(N893,'附件一之1-開班數'!$A$7:$V$66,7,FALSE),0))</f>
        <v>0</v>
      </c>
      <c r="AA893" s="10">
        <f>IF(O893="",0,IF(K893=1,VLOOKUP(O893,'附件一之1-開班數'!$A$7:$V$66,7,FALSE),0))</f>
        <v>0</v>
      </c>
      <c r="AB893" s="10">
        <f>IF(P893="",0,IF(K893=1,VLOOKUP(P893,'附件一之1-開班數'!$A$7:$V$66,7,FALSE),0))</f>
        <v>0</v>
      </c>
      <c r="AC893" s="10">
        <f>IF(Q893="",0,IF(K893=1,VLOOKUP(Q893,'附件一之1-開班數'!$A$7:$V$66,7,FALSE),0))</f>
        <v>0</v>
      </c>
    </row>
    <row r="894" spans="1:29" x14ac:dyDescent="0.3">
      <c r="A894" s="128" t="str">
        <f t="shared" si="92"/>
        <v/>
      </c>
      <c r="B894" s="14"/>
      <c r="C894" s="14"/>
      <c r="D894" s="14"/>
      <c r="E894" s="14"/>
      <c r="F894" s="166"/>
      <c r="G894" s="173"/>
      <c r="H894" s="14"/>
      <c r="I894" s="14"/>
      <c r="J894" s="14"/>
      <c r="K894" s="166"/>
      <c r="L894" s="175"/>
      <c r="M894" s="171"/>
      <c r="N894" s="92"/>
      <c r="O894" s="92"/>
      <c r="P894" s="92"/>
      <c r="Q894" s="172"/>
      <c r="R894" s="176" t="str">
        <f>IFERROR(IF(COUNTIF(M894:Q894,M894)+COUNTIF(M894:Q894,N894)+COUNTIF(M894:Q894,O894)+COUNTIF(M894:Q894,P894)+COUNTIF(M894:Q894,Q894)-COUNT(M894:Q894)&lt;&gt;0,"學生班級重複",IF(COUNT(M894:Q894)=1,VLOOKUP(M894,'附件一之1-開班數'!$A$7:$B$66,2,0),IF(COUNT(M894:Q894)=2,VLOOKUP(M894,'附件一之1-開班數'!$A$7:$B$66,2,0)&amp;"、"&amp;VLOOKUP(N894,'附件一之1-開班數'!$A$7:$B$66,2,0),IF(COUNT(M894:Q894)=3,VLOOKUP(M894,'附件一之1-開班數'!$A$7:$B$66,2,0)&amp;"、"&amp;VLOOKUP(N894,'附件一之1-開班數'!$A$7:$B$66,2,0)&amp;"、"&amp;VLOOKUP(O894,'附件一之1-開班數'!$A$7:$B$66,2,0),IF(COUNT(M894:Q894)=4,VLOOKUP(M894,'附件一之1-開班數'!$A$7:$B$66,2,0)&amp;"、"&amp;VLOOKUP(N894,'附件一之1-開班數'!$A$7:$B$66,2,0)&amp;"、"&amp;VLOOKUP(O894,'附件一之1-開班數'!$A$7:$B$66,2,0)&amp;"、"&amp;VLOOKUP(P894,'附件一之1-開班數'!$A$7:$B$66,2,0),IF(COUNT(M894:Q894)=5,VLOOKUP(M894,'附件一之1-開班數'!$A$7:$B$66,2,0)&amp;"、"&amp;VLOOKUP(N894,'附件一之1-開班數'!$A$7:$B$66,2,0)&amp;"、"&amp;VLOOKUP(O894,'附件一之1-開班數'!$A$7:$B$66,2,0)&amp;"、"&amp;VLOOKUP(P894,'附件一之1-開班數'!$A$7:$B$66,2,0)&amp;"、"&amp;VLOOKUP(Q894,'附件一之1-開班數'!$A$7:$B$66,2,0),IF(D894="","","學生無班級"))))))),"有班級不存在,或跳格輸入")</f>
        <v/>
      </c>
      <c r="S894" s="10">
        <f t="shared" si="93"/>
        <v>1</v>
      </c>
      <c r="T894" s="10">
        <f t="shared" si="94"/>
        <v>1</v>
      </c>
      <c r="U894" s="10">
        <f t="shared" si="95"/>
        <v>1</v>
      </c>
      <c r="V894" s="10">
        <f t="shared" si="96"/>
        <v>1</v>
      </c>
      <c r="W894" s="10">
        <f t="shared" si="97"/>
        <v>3</v>
      </c>
      <c r="X894" s="10">
        <f t="shared" si="98"/>
        <v>3</v>
      </c>
      <c r="Y894" s="10">
        <f>IF(M894="",0,IF(K894=1,VLOOKUP(M894,'附件一之1-開班數'!$A$7:$V$66,7,FALSE),0))</f>
        <v>0</v>
      </c>
      <c r="Z894" s="10">
        <f>IF(N894="",0,IF(K894=1,VLOOKUP(N894,'附件一之1-開班數'!$A$7:$V$66,7,FALSE),0))</f>
        <v>0</v>
      </c>
      <c r="AA894" s="10">
        <f>IF(O894="",0,IF(K894=1,VLOOKUP(O894,'附件一之1-開班數'!$A$7:$V$66,7,FALSE),0))</f>
        <v>0</v>
      </c>
      <c r="AB894" s="10">
        <f>IF(P894="",0,IF(K894=1,VLOOKUP(P894,'附件一之1-開班數'!$A$7:$V$66,7,FALSE),0))</f>
        <v>0</v>
      </c>
      <c r="AC894" s="10">
        <f>IF(Q894="",0,IF(K894=1,VLOOKUP(Q894,'附件一之1-開班數'!$A$7:$V$66,7,FALSE),0))</f>
        <v>0</v>
      </c>
    </row>
    <row r="895" spans="1:29" x14ac:dyDescent="0.3">
      <c r="A895" s="128" t="str">
        <f t="shared" si="92"/>
        <v/>
      </c>
      <c r="B895" s="14"/>
      <c r="C895" s="14"/>
      <c r="D895" s="14"/>
      <c r="E895" s="14"/>
      <c r="F895" s="166"/>
      <c r="G895" s="173"/>
      <c r="H895" s="14"/>
      <c r="I895" s="14"/>
      <c r="J895" s="14"/>
      <c r="K895" s="166"/>
      <c r="L895" s="175"/>
      <c r="M895" s="171"/>
      <c r="N895" s="92"/>
      <c r="O895" s="92"/>
      <c r="P895" s="92"/>
      <c r="Q895" s="172"/>
      <c r="R895" s="176" t="str">
        <f>IFERROR(IF(COUNTIF(M895:Q895,M895)+COUNTIF(M895:Q895,N895)+COUNTIF(M895:Q895,O895)+COUNTIF(M895:Q895,P895)+COUNTIF(M895:Q895,Q895)-COUNT(M895:Q895)&lt;&gt;0,"學生班級重複",IF(COUNT(M895:Q895)=1,VLOOKUP(M895,'附件一之1-開班數'!$A$7:$B$66,2,0),IF(COUNT(M895:Q895)=2,VLOOKUP(M895,'附件一之1-開班數'!$A$7:$B$66,2,0)&amp;"、"&amp;VLOOKUP(N895,'附件一之1-開班數'!$A$7:$B$66,2,0),IF(COUNT(M895:Q895)=3,VLOOKUP(M895,'附件一之1-開班數'!$A$7:$B$66,2,0)&amp;"、"&amp;VLOOKUP(N895,'附件一之1-開班數'!$A$7:$B$66,2,0)&amp;"、"&amp;VLOOKUP(O895,'附件一之1-開班數'!$A$7:$B$66,2,0),IF(COUNT(M895:Q895)=4,VLOOKUP(M895,'附件一之1-開班數'!$A$7:$B$66,2,0)&amp;"、"&amp;VLOOKUP(N895,'附件一之1-開班數'!$A$7:$B$66,2,0)&amp;"、"&amp;VLOOKUP(O895,'附件一之1-開班數'!$A$7:$B$66,2,0)&amp;"、"&amp;VLOOKUP(P895,'附件一之1-開班數'!$A$7:$B$66,2,0),IF(COUNT(M895:Q895)=5,VLOOKUP(M895,'附件一之1-開班數'!$A$7:$B$66,2,0)&amp;"、"&amp;VLOOKUP(N895,'附件一之1-開班數'!$A$7:$B$66,2,0)&amp;"、"&amp;VLOOKUP(O895,'附件一之1-開班數'!$A$7:$B$66,2,0)&amp;"、"&amp;VLOOKUP(P895,'附件一之1-開班數'!$A$7:$B$66,2,0)&amp;"、"&amp;VLOOKUP(Q895,'附件一之1-開班數'!$A$7:$B$66,2,0),IF(D895="","","學生無班級"))))))),"有班級不存在,或跳格輸入")</f>
        <v/>
      </c>
      <c r="S895" s="10">
        <f t="shared" si="93"/>
        <v>1</v>
      </c>
      <c r="T895" s="10">
        <f t="shared" si="94"/>
        <v>1</v>
      </c>
      <c r="U895" s="10">
        <f t="shared" si="95"/>
        <v>1</v>
      </c>
      <c r="V895" s="10">
        <f t="shared" si="96"/>
        <v>1</v>
      </c>
      <c r="W895" s="10">
        <f t="shared" si="97"/>
        <v>3</v>
      </c>
      <c r="X895" s="10">
        <f t="shared" si="98"/>
        <v>3</v>
      </c>
      <c r="Y895" s="10">
        <f>IF(M895="",0,IF(K895=1,VLOOKUP(M895,'附件一之1-開班數'!$A$7:$V$66,7,FALSE),0))</f>
        <v>0</v>
      </c>
      <c r="Z895" s="10">
        <f>IF(N895="",0,IF(K895=1,VLOOKUP(N895,'附件一之1-開班數'!$A$7:$V$66,7,FALSE),0))</f>
        <v>0</v>
      </c>
      <c r="AA895" s="10">
        <f>IF(O895="",0,IF(K895=1,VLOOKUP(O895,'附件一之1-開班數'!$A$7:$V$66,7,FALSE),0))</f>
        <v>0</v>
      </c>
      <c r="AB895" s="10">
        <f>IF(P895="",0,IF(K895=1,VLOOKUP(P895,'附件一之1-開班數'!$A$7:$V$66,7,FALSE),0))</f>
        <v>0</v>
      </c>
      <c r="AC895" s="10">
        <f>IF(Q895="",0,IF(K895=1,VLOOKUP(Q895,'附件一之1-開班數'!$A$7:$V$66,7,FALSE),0))</f>
        <v>0</v>
      </c>
    </row>
    <row r="896" spans="1:29" x14ac:dyDescent="0.3">
      <c r="A896" s="128" t="str">
        <f t="shared" si="92"/>
        <v/>
      </c>
      <c r="B896" s="14"/>
      <c r="C896" s="14"/>
      <c r="D896" s="14"/>
      <c r="E896" s="14"/>
      <c r="F896" s="166"/>
      <c r="G896" s="173"/>
      <c r="H896" s="14"/>
      <c r="I896" s="14"/>
      <c r="J896" s="14"/>
      <c r="K896" s="166"/>
      <c r="L896" s="175"/>
      <c r="M896" s="171"/>
      <c r="N896" s="92"/>
      <c r="O896" s="92"/>
      <c r="P896" s="92"/>
      <c r="Q896" s="172"/>
      <c r="R896" s="176" t="str">
        <f>IFERROR(IF(COUNTIF(M896:Q896,M896)+COUNTIF(M896:Q896,N896)+COUNTIF(M896:Q896,O896)+COUNTIF(M896:Q896,P896)+COUNTIF(M896:Q896,Q896)-COUNT(M896:Q896)&lt;&gt;0,"學生班級重複",IF(COUNT(M896:Q896)=1,VLOOKUP(M896,'附件一之1-開班數'!$A$7:$B$66,2,0),IF(COUNT(M896:Q896)=2,VLOOKUP(M896,'附件一之1-開班數'!$A$7:$B$66,2,0)&amp;"、"&amp;VLOOKUP(N896,'附件一之1-開班數'!$A$7:$B$66,2,0),IF(COUNT(M896:Q896)=3,VLOOKUP(M896,'附件一之1-開班數'!$A$7:$B$66,2,0)&amp;"、"&amp;VLOOKUP(N896,'附件一之1-開班數'!$A$7:$B$66,2,0)&amp;"、"&amp;VLOOKUP(O896,'附件一之1-開班數'!$A$7:$B$66,2,0),IF(COUNT(M896:Q896)=4,VLOOKUP(M896,'附件一之1-開班數'!$A$7:$B$66,2,0)&amp;"、"&amp;VLOOKUP(N896,'附件一之1-開班數'!$A$7:$B$66,2,0)&amp;"、"&amp;VLOOKUP(O896,'附件一之1-開班數'!$A$7:$B$66,2,0)&amp;"、"&amp;VLOOKUP(P896,'附件一之1-開班數'!$A$7:$B$66,2,0),IF(COUNT(M896:Q896)=5,VLOOKUP(M896,'附件一之1-開班數'!$A$7:$B$66,2,0)&amp;"、"&amp;VLOOKUP(N896,'附件一之1-開班數'!$A$7:$B$66,2,0)&amp;"、"&amp;VLOOKUP(O896,'附件一之1-開班數'!$A$7:$B$66,2,0)&amp;"、"&amp;VLOOKUP(P896,'附件一之1-開班數'!$A$7:$B$66,2,0)&amp;"、"&amp;VLOOKUP(Q896,'附件一之1-開班數'!$A$7:$B$66,2,0),IF(D896="","","學生無班級"))))))),"有班級不存在,或跳格輸入")</f>
        <v/>
      </c>
      <c r="S896" s="10">
        <f t="shared" si="93"/>
        <v>1</v>
      </c>
      <c r="T896" s="10">
        <f t="shared" si="94"/>
        <v>1</v>
      </c>
      <c r="U896" s="10">
        <f t="shared" si="95"/>
        <v>1</v>
      </c>
      <c r="V896" s="10">
        <f t="shared" si="96"/>
        <v>1</v>
      </c>
      <c r="W896" s="10">
        <f t="shared" si="97"/>
        <v>3</v>
      </c>
      <c r="X896" s="10">
        <f t="shared" si="98"/>
        <v>3</v>
      </c>
      <c r="Y896" s="10">
        <f>IF(M896="",0,IF(K896=1,VLOOKUP(M896,'附件一之1-開班數'!$A$7:$V$66,7,FALSE),0))</f>
        <v>0</v>
      </c>
      <c r="Z896" s="10">
        <f>IF(N896="",0,IF(K896=1,VLOOKUP(N896,'附件一之1-開班數'!$A$7:$V$66,7,FALSE),0))</f>
        <v>0</v>
      </c>
      <c r="AA896" s="10">
        <f>IF(O896="",0,IF(K896=1,VLOOKUP(O896,'附件一之1-開班數'!$A$7:$V$66,7,FALSE),0))</f>
        <v>0</v>
      </c>
      <c r="AB896" s="10">
        <f>IF(P896="",0,IF(K896=1,VLOOKUP(P896,'附件一之1-開班數'!$A$7:$V$66,7,FALSE),0))</f>
        <v>0</v>
      </c>
      <c r="AC896" s="10">
        <f>IF(Q896="",0,IF(K896=1,VLOOKUP(Q896,'附件一之1-開班數'!$A$7:$V$66,7,FALSE),0))</f>
        <v>0</v>
      </c>
    </row>
    <row r="897" spans="1:29" x14ac:dyDescent="0.3">
      <c r="A897" s="128" t="str">
        <f t="shared" si="92"/>
        <v/>
      </c>
      <c r="B897" s="14"/>
      <c r="C897" s="14"/>
      <c r="D897" s="14"/>
      <c r="E897" s="14"/>
      <c r="F897" s="166"/>
      <c r="G897" s="173"/>
      <c r="H897" s="14"/>
      <c r="I897" s="14"/>
      <c r="J897" s="14"/>
      <c r="K897" s="166"/>
      <c r="L897" s="175"/>
      <c r="M897" s="171"/>
      <c r="N897" s="92"/>
      <c r="O897" s="92"/>
      <c r="P897" s="92"/>
      <c r="Q897" s="172"/>
      <c r="R897" s="176" t="str">
        <f>IFERROR(IF(COUNTIF(M897:Q897,M897)+COUNTIF(M897:Q897,N897)+COUNTIF(M897:Q897,O897)+COUNTIF(M897:Q897,P897)+COUNTIF(M897:Q897,Q897)-COUNT(M897:Q897)&lt;&gt;0,"學生班級重複",IF(COUNT(M897:Q897)=1,VLOOKUP(M897,'附件一之1-開班數'!$A$7:$B$66,2,0),IF(COUNT(M897:Q897)=2,VLOOKUP(M897,'附件一之1-開班數'!$A$7:$B$66,2,0)&amp;"、"&amp;VLOOKUP(N897,'附件一之1-開班數'!$A$7:$B$66,2,0),IF(COUNT(M897:Q897)=3,VLOOKUP(M897,'附件一之1-開班數'!$A$7:$B$66,2,0)&amp;"、"&amp;VLOOKUP(N897,'附件一之1-開班數'!$A$7:$B$66,2,0)&amp;"、"&amp;VLOOKUP(O897,'附件一之1-開班數'!$A$7:$B$66,2,0),IF(COUNT(M897:Q897)=4,VLOOKUP(M897,'附件一之1-開班數'!$A$7:$B$66,2,0)&amp;"、"&amp;VLOOKUP(N897,'附件一之1-開班數'!$A$7:$B$66,2,0)&amp;"、"&amp;VLOOKUP(O897,'附件一之1-開班數'!$A$7:$B$66,2,0)&amp;"、"&amp;VLOOKUP(P897,'附件一之1-開班數'!$A$7:$B$66,2,0),IF(COUNT(M897:Q897)=5,VLOOKUP(M897,'附件一之1-開班數'!$A$7:$B$66,2,0)&amp;"、"&amp;VLOOKUP(N897,'附件一之1-開班數'!$A$7:$B$66,2,0)&amp;"、"&amp;VLOOKUP(O897,'附件一之1-開班數'!$A$7:$B$66,2,0)&amp;"、"&amp;VLOOKUP(P897,'附件一之1-開班數'!$A$7:$B$66,2,0)&amp;"、"&amp;VLOOKUP(Q897,'附件一之1-開班數'!$A$7:$B$66,2,0),IF(D897="","","學生無班級"))))))),"有班級不存在,或跳格輸入")</f>
        <v/>
      </c>
      <c r="S897" s="10">
        <f t="shared" si="93"/>
        <v>1</v>
      </c>
      <c r="T897" s="10">
        <f t="shared" si="94"/>
        <v>1</v>
      </c>
      <c r="U897" s="10">
        <f t="shared" si="95"/>
        <v>1</v>
      </c>
      <c r="V897" s="10">
        <f t="shared" si="96"/>
        <v>1</v>
      </c>
      <c r="W897" s="10">
        <f t="shared" si="97"/>
        <v>3</v>
      </c>
      <c r="X897" s="10">
        <f t="shared" si="98"/>
        <v>3</v>
      </c>
      <c r="Y897" s="10">
        <f>IF(M897="",0,IF(K897=1,VLOOKUP(M897,'附件一之1-開班數'!$A$7:$V$66,7,FALSE),0))</f>
        <v>0</v>
      </c>
      <c r="Z897" s="10">
        <f>IF(N897="",0,IF(K897=1,VLOOKUP(N897,'附件一之1-開班數'!$A$7:$V$66,7,FALSE),0))</f>
        <v>0</v>
      </c>
      <c r="AA897" s="10">
        <f>IF(O897="",0,IF(K897=1,VLOOKUP(O897,'附件一之1-開班數'!$A$7:$V$66,7,FALSE),0))</f>
        <v>0</v>
      </c>
      <c r="AB897" s="10">
        <f>IF(P897="",0,IF(K897=1,VLOOKUP(P897,'附件一之1-開班數'!$A$7:$V$66,7,FALSE),0))</f>
        <v>0</v>
      </c>
      <c r="AC897" s="10">
        <f>IF(Q897="",0,IF(K897=1,VLOOKUP(Q897,'附件一之1-開班數'!$A$7:$V$66,7,FALSE),0))</f>
        <v>0</v>
      </c>
    </row>
    <row r="898" spans="1:29" x14ac:dyDescent="0.3">
      <c r="A898" s="128" t="str">
        <f t="shared" si="92"/>
        <v/>
      </c>
      <c r="B898" s="14"/>
      <c r="C898" s="14"/>
      <c r="D898" s="14"/>
      <c r="E898" s="14"/>
      <c r="F898" s="166"/>
      <c r="G898" s="173"/>
      <c r="H898" s="14"/>
      <c r="I898" s="14"/>
      <c r="J898" s="14"/>
      <c r="K898" s="166"/>
      <c r="L898" s="175"/>
      <c r="M898" s="171"/>
      <c r="N898" s="92"/>
      <c r="O898" s="92"/>
      <c r="P898" s="92"/>
      <c r="Q898" s="172"/>
      <c r="R898" s="176" t="str">
        <f>IFERROR(IF(COUNTIF(M898:Q898,M898)+COUNTIF(M898:Q898,N898)+COUNTIF(M898:Q898,O898)+COUNTIF(M898:Q898,P898)+COUNTIF(M898:Q898,Q898)-COUNT(M898:Q898)&lt;&gt;0,"學生班級重複",IF(COUNT(M898:Q898)=1,VLOOKUP(M898,'附件一之1-開班數'!$A$7:$B$66,2,0),IF(COUNT(M898:Q898)=2,VLOOKUP(M898,'附件一之1-開班數'!$A$7:$B$66,2,0)&amp;"、"&amp;VLOOKUP(N898,'附件一之1-開班數'!$A$7:$B$66,2,0),IF(COUNT(M898:Q898)=3,VLOOKUP(M898,'附件一之1-開班數'!$A$7:$B$66,2,0)&amp;"、"&amp;VLOOKUP(N898,'附件一之1-開班數'!$A$7:$B$66,2,0)&amp;"、"&amp;VLOOKUP(O898,'附件一之1-開班數'!$A$7:$B$66,2,0),IF(COUNT(M898:Q898)=4,VLOOKUP(M898,'附件一之1-開班數'!$A$7:$B$66,2,0)&amp;"、"&amp;VLOOKUP(N898,'附件一之1-開班數'!$A$7:$B$66,2,0)&amp;"、"&amp;VLOOKUP(O898,'附件一之1-開班數'!$A$7:$B$66,2,0)&amp;"、"&amp;VLOOKUP(P898,'附件一之1-開班數'!$A$7:$B$66,2,0),IF(COUNT(M898:Q898)=5,VLOOKUP(M898,'附件一之1-開班數'!$A$7:$B$66,2,0)&amp;"、"&amp;VLOOKUP(N898,'附件一之1-開班數'!$A$7:$B$66,2,0)&amp;"、"&amp;VLOOKUP(O898,'附件一之1-開班數'!$A$7:$B$66,2,0)&amp;"、"&amp;VLOOKUP(P898,'附件一之1-開班數'!$A$7:$B$66,2,0)&amp;"、"&amp;VLOOKUP(Q898,'附件一之1-開班數'!$A$7:$B$66,2,0),IF(D898="","","學生無班級"))))))),"有班級不存在,或跳格輸入")</f>
        <v/>
      </c>
      <c r="S898" s="10">
        <f t="shared" si="93"/>
        <v>1</v>
      </c>
      <c r="T898" s="10">
        <f t="shared" si="94"/>
        <v>1</v>
      </c>
      <c r="U898" s="10">
        <f t="shared" si="95"/>
        <v>1</v>
      </c>
      <c r="V898" s="10">
        <f t="shared" si="96"/>
        <v>1</v>
      </c>
      <c r="W898" s="10">
        <f t="shared" si="97"/>
        <v>3</v>
      </c>
      <c r="X898" s="10">
        <f t="shared" si="98"/>
        <v>3</v>
      </c>
      <c r="Y898" s="10">
        <f>IF(M898="",0,IF(K898=1,VLOOKUP(M898,'附件一之1-開班數'!$A$7:$V$66,7,FALSE),0))</f>
        <v>0</v>
      </c>
      <c r="Z898" s="10">
        <f>IF(N898="",0,IF(K898=1,VLOOKUP(N898,'附件一之1-開班數'!$A$7:$V$66,7,FALSE),0))</f>
        <v>0</v>
      </c>
      <c r="AA898" s="10">
        <f>IF(O898="",0,IF(K898=1,VLOOKUP(O898,'附件一之1-開班數'!$A$7:$V$66,7,FALSE),0))</f>
        <v>0</v>
      </c>
      <c r="AB898" s="10">
        <f>IF(P898="",0,IF(K898=1,VLOOKUP(P898,'附件一之1-開班數'!$A$7:$V$66,7,FALSE),0))</f>
        <v>0</v>
      </c>
      <c r="AC898" s="10">
        <f>IF(Q898="",0,IF(K898=1,VLOOKUP(Q898,'附件一之1-開班數'!$A$7:$V$66,7,FALSE),0))</f>
        <v>0</v>
      </c>
    </row>
    <row r="899" spans="1:29" x14ac:dyDescent="0.3">
      <c r="A899" s="128" t="str">
        <f t="shared" si="92"/>
        <v/>
      </c>
      <c r="B899" s="14"/>
      <c r="C899" s="14"/>
      <c r="D899" s="14"/>
      <c r="E899" s="14"/>
      <c r="F899" s="166"/>
      <c r="G899" s="173"/>
      <c r="H899" s="14"/>
      <c r="I899" s="14"/>
      <c r="J899" s="14"/>
      <c r="K899" s="166"/>
      <c r="L899" s="175"/>
      <c r="M899" s="171"/>
      <c r="N899" s="92"/>
      <c r="O899" s="92"/>
      <c r="P899" s="92"/>
      <c r="Q899" s="172"/>
      <c r="R899" s="176" t="str">
        <f>IFERROR(IF(COUNTIF(M899:Q899,M899)+COUNTIF(M899:Q899,N899)+COUNTIF(M899:Q899,O899)+COUNTIF(M899:Q899,P899)+COUNTIF(M899:Q899,Q899)-COUNT(M899:Q899)&lt;&gt;0,"學生班級重複",IF(COUNT(M899:Q899)=1,VLOOKUP(M899,'附件一之1-開班數'!$A$7:$B$66,2,0),IF(COUNT(M899:Q899)=2,VLOOKUP(M899,'附件一之1-開班數'!$A$7:$B$66,2,0)&amp;"、"&amp;VLOOKUP(N899,'附件一之1-開班數'!$A$7:$B$66,2,0),IF(COUNT(M899:Q899)=3,VLOOKUP(M899,'附件一之1-開班數'!$A$7:$B$66,2,0)&amp;"、"&amp;VLOOKUP(N899,'附件一之1-開班數'!$A$7:$B$66,2,0)&amp;"、"&amp;VLOOKUP(O899,'附件一之1-開班數'!$A$7:$B$66,2,0),IF(COUNT(M899:Q899)=4,VLOOKUP(M899,'附件一之1-開班數'!$A$7:$B$66,2,0)&amp;"、"&amp;VLOOKUP(N899,'附件一之1-開班數'!$A$7:$B$66,2,0)&amp;"、"&amp;VLOOKUP(O899,'附件一之1-開班數'!$A$7:$B$66,2,0)&amp;"、"&amp;VLOOKUP(P899,'附件一之1-開班數'!$A$7:$B$66,2,0),IF(COUNT(M899:Q899)=5,VLOOKUP(M899,'附件一之1-開班數'!$A$7:$B$66,2,0)&amp;"、"&amp;VLOOKUP(N899,'附件一之1-開班數'!$A$7:$B$66,2,0)&amp;"、"&amp;VLOOKUP(O899,'附件一之1-開班數'!$A$7:$B$66,2,0)&amp;"、"&amp;VLOOKUP(P899,'附件一之1-開班數'!$A$7:$B$66,2,0)&amp;"、"&amp;VLOOKUP(Q899,'附件一之1-開班數'!$A$7:$B$66,2,0),IF(D899="","","學生無班級"))))))),"有班級不存在,或跳格輸入")</f>
        <v/>
      </c>
      <c r="S899" s="10">
        <f t="shared" si="93"/>
        <v>1</v>
      </c>
      <c r="T899" s="10">
        <f t="shared" si="94"/>
        <v>1</v>
      </c>
      <c r="U899" s="10">
        <f t="shared" si="95"/>
        <v>1</v>
      </c>
      <c r="V899" s="10">
        <f t="shared" si="96"/>
        <v>1</v>
      </c>
      <c r="W899" s="10">
        <f t="shared" si="97"/>
        <v>3</v>
      </c>
      <c r="X899" s="10">
        <f t="shared" si="98"/>
        <v>3</v>
      </c>
      <c r="Y899" s="10">
        <f>IF(M899="",0,IF(K899=1,VLOOKUP(M899,'附件一之1-開班數'!$A$7:$V$66,7,FALSE),0))</f>
        <v>0</v>
      </c>
      <c r="Z899" s="10">
        <f>IF(N899="",0,IF(K899=1,VLOOKUP(N899,'附件一之1-開班數'!$A$7:$V$66,7,FALSE),0))</f>
        <v>0</v>
      </c>
      <c r="AA899" s="10">
        <f>IF(O899="",0,IF(K899=1,VLOOKUP(O899,'附件一之1-開班數'!$A$7:$V$66,7,FALSE),0))</f>
        <v>0</v>
      </c>
      <c r="AB899" s="10">
        <f>IF(P899="",0,IF(K899=1,VLOOKUP(P899,'附件一之1-開班數'!$A$7:$V$66,7,FALSE),0))</f>
        <v>0</v>
      </c>
      <c r="AC899" s="10">
        <f>IF(Q899="",0,IF(K899=1,VLOOKUP(Q899,'附件一之1-開班數'!$A$7:$V$66,7,FALSE),0))</f>
        <v>0</v>
      </c>
    </row>
    <row r="900" spans="1:29" x14ac:dyDescent="0.3">
      <c r="A900" s="128" t="str">
        <f t="shared" si="92"/>
        <v/>
      </c>
      <c r="B900" s="14"/>
      <c r="C900" s="14"/>
      <c r="D900" s="14"/>
      <c r="E900" s="14"/>
      <c r="F900" s="166"/>
      <c r="G900" s="173"/>
      <c r="H900" s="14"/>
      <c r="I900" s="14"/>
      <c r="J900" s="14"/>
      <c r="K900" s="166"/>
      <c r="L900" s="175"/>
      <c r="M900" s="171"/>
      <c r="N900" s="92"/>
      <c r="O900" s="92"/>
      <c r="P900" s="92"/>
      <c r="Q900" s="172"/>
      <c r="R900" s="176" t="str">
        <f>IFERROR(IF(COUNTIF(M900:Q900,M900)+COUNTIF(M900:Q900,N900)+COUNTIF(M900:Q900,O900)+COUNTIF(M900:Q900,P900)+COUNTIF(M900:Q900,Q900)-COUNT(M900:Q900)&lt;&gt;0,"學生班級重複",IF(COUNT(M900:Q900)=1,VLOOKUP(M900,'附件一之1-開班數'!$A$7:$B$66,2,0),IF(COUNT(M900:Q900)=2,VLOOKUP(M900,'附件一之1-開班數'!$A$7:$B$66,2,0)&amp;"、"&amp;VLOOKUP(N900,'附件一之1-開班數'!$A$7:$B$66,2,0),IF(COUNT(M900:Q900)=3,VLOOKUP(M900,'附件一之1-開班數'!$A$7:$B$66,2,0)&amp;"、"&amp;VLOOKUP(N900,'附件一之1-開班數'!$A$7:$B$66,2,0)&amp;"、"&amp;VLOOKUP(O900,'附件一之1-開班數'!$A$7:$B$66,2,0),IF(COUNT(M900:Q900)=4,VLOOKUP(M900,'附件一之1-開班數'!$A$7:$B$66,2,0)&amp;"、"&amp;VLOOKUP(N900,'附件一之1-開班數'!$A$7:$B$66,2,0)&amp;"、"&amp;VLOOKUP(O900,'附件一之1-開班數'!$A$7:$B$66,2,0)&amp;"、"&amp;VLOOKUP(P900,'附件一之1-開班數'!$A$7:$B$66,2,0),IF(COUNT(M900:Q900)=5,VLOOKUP(M900,'附件一之1-開班數'!$A$7:$B$66,2,0)&amp;"、"&amp;VLOOKUP(N900,'附件一之1-開班數'!$A$7:$B$66,2,0)&amp;"、"&amp;VLOOKUP(O900,'附件一之1-開班數'!$A$7:$B$66,2,0)&amp;"、"&amp;VLOOKUP(P900,'附件一之1-開班數'!$A$7:$B$66,2,0)&amp;"、"&amp;VLOOKUP(Q900,'附件一之1-開班數'!$A$7:$B$66,2,0),IF(D900="","","學生無班級"))))))),"有班級不存在,或跳格輸入")</f>
        <v/>
      </c>
      <c r="S900" s="10">
        <f t="shared" si="93"/>
        <v>1</v>
      </c>
      <c r="T900" s="10">
        <f t="shared" si="94"/>
        <v>1</v>
      </c>
      <c r="U900" s="10">
        <f t="shared" si="95"/>
        <v>1</v>
      </c>
      <c r="V900" s="10">
        <f t="shared" si="96"/>
        <v>1</v>
      </c>
      <c r="W900" s="10">
        <f t="shared" si="97"/>
        <v>3</v>
      </c>
      <c r="X900" s="10">
        <f t="shared" si="98"/>
        <v>3</v>
      </c>
      <c r="Y900" s="10">
        <f>IF(M900="",0,IF(K900=1,VLOOKUP(M900,'附件一之1-開班數'!$A$7:$V$66,7,FALSE),0))</f>
        <v>0</v>
      </c>
      <c r="Z900" s="10">
        <f>IF(N900="",0,IF(K900=1,VLOOKUP(N900,'附件一之1-開班數'!$A$7:$V$66,7,FALSE),0))</f>
        <v>0</v>
      </c>
      <c r="AA900" s="10">
        <f>IF(O900="",0,IF(K900=1,VLOOKUP(O900,'附件一之1-開班數'!$A$7:$V$66,7,FALSE),0))</f>
        <v>0</v>
      </c>
      <c r="AB900" s="10">
        <f>IF(P900="",0,IF(K900=1,VLOOKUP(P900,'附件一之1-開班數'!$A$7:$V$66,7,FALSE),0))</f>
        <v>0</v>
      </c>
      <c r="AC900" s="10">
        <f>IF(Q900="",0,IF(K900=1,VLOOKUP(Q900,'附件一之1-開班數'!$A$7:$V$66,7,FALSE),0))</f>
        <v>0</v>
      </c>
    </row>
    <row r="901" spans="1:29" x14ac:dyDescent="0.3">
      <c r="A901" s="128" t="str">
        <f t="shared" si="92"/>
        <v/>
      </c>
      <c r="B901" s="14"/>
      <c r="C901" s="14"/>
      <c r="D901" s="14"/>
      <c r="E901" s="14"/>
      <c r="F901" s="166"/>
      <c r="G901" s="173"/>
      <c r="H901" s="14"/>
      <c r="I901" s="14"/>
      <c r="J901" s="14"/>
      <c r="K901" s="166"/>
      <c r="L901" s="175"/>
      <c r="M901" s="171"/>
      <c r="N901" s="92"/>
      <c r="O901" s="92"/>
      <c r="P901" s="92"/>
      <c r="Q901" s="172"/>
      <c r="R901" s="176" t="str">
        <f>IFERROR(IF(COUNTIF(M901:Q901,M901)+COUNTIF(M901:Q901,N901)+COUNTIF(M901:Q901,O901)+COUNTIF(M901:Q901,P901)+COUNTIF(M901:Q901,Q901)-COUNT(M901:Q901)&lt;&gt;0,"學生班級重複",IF(COUNT(M901:Q901)=1,VLOOKUP(M901,'附件一之1-開班數'!$A$7:$B$66,2,0),IF(COUNT(M901:Q901)=2,VLOOKUP(M901,'附件一之1-開班數'!$A$7:$B$66,2,0)&amp;"、"&amp;VLOOKUP(N901,'附件一之1-開班數'!$A$7:$B$66,2,0),IF(COUNT(M901:Q901)=3,VLOOKUP(M901,'附件一之1-開班數'!$A$7:$B$66,2,0)&amp;"、"&amp;VLOOKUP(N901,'附件一之1-開班數'!$A$7:$B$66,2,0)&amp;"、"&amp;VLOOKUP(O901,'附件一之1-開班數'!$A$7:$B$66,2,0),IF(COUNT(M901:Q901)=4,VLOOKUP(M901,'附件一之1-開班數'!$A$7:$B$66,2,0)&amp;"、"&amp;VLOOKUP(N901,'附件一之1-開班數'!$A$7:$B$66,2,0)&amp;"、"&amp;VLOOKUP(O901,'附件一之1-開班數'!$A$7:$B$66,2,0)&amp;"、"&amp;VLOOKUP(P901,'附件一之1-開班數'!$A$7:$B$66,2,0),IF(COUNT(M901:Q901)=5,VLOOKUP(M901,'附件一之1-開班數'!$A$7:$B$66,2,0)&amp;"、"&amp;VLOOKUP(N901,'附件一之1-開班數'!$A$7:$B$66,2,0)&amp;"、"&amp;VLOOKUP(O901,'附件一之1-開班數'!$A$7:$B$66,2,0)&amp;"、"&amp;VLOOKUP(P901,'附件一之1-開班數'!$A$7:$B$66,2,0)&amp;"、"&amp;VLOOKUP(Q901,'附件一之1-開班數'!$A$7:$B$66,2,0),IF(D901="","","學生無班級"))))))),"有班級不存在,或跳格輸入")</f>
        <v/>
      </c>
      <c r="S901" s="10">
        <f t="shared" si="93"/>
        <v>1</v>
      </c>
      <c r="T901" s="10">
        <f t="shared" si="94"/>
        <v>1</v>
      </c>
      <c r="U901" s="10">
        <f t="shared" si="95"/>
        <v>1</v>
      </c>
      <c r="V901" s="10">
        <f t="shared" si="96"/>
        <v>1</v>
      </c>
      <c r="W901" s="10">
        <f t="shared" si="97"/>
        <v>3</v>
      </c>
      <c r="X901" s="10">
        <f t="shared" si="98"/>
        <v>3</v>
      </c>
      <c r="Y901" s="10">
        <f>IF(M901="",0,IF(K901=1,VLOOKUP(M901,'附件一之1-開班數'!$A$7:$V$66,7,FALSE),0))</f>
        <v>0</v>
      </c>
      <c r="Z901" s="10">
        <f>IF(N901="",0,IF(K901=1,VLOOKUP(N901,'附件一之1-開班數'!$A$7:$V$66,7,FALSE),0))</f>
        <v>0</v>
      </c>
      <c r="AA901" s="10">
        <f>IF(O901="",0,IF(K901=1,VLOOKUP(O901,'附件一之1-開班數'!$A$7:$V$66,7,FALSE),0))</f>
        <v>0</v>
      </c>
      <c r="AB901" s="10">
        <f>IF(P901="",0,IF(K901=1,VLOOKUP(P901,'附件一之1-開班數'!$A$7:$V$66,7,FALSE),0))</f>
        <v>0</v>
      </c>
      <c r="AC901" s="10">
        <f>IF(Q901="",0,IF(K901=1,VLOOKUP(Q901,'附件一之1-開班數'!$A$7:$V$66,7,FALSE),0))</f>
        <v>0</v>
      </c>
    </row>
    <row r="902" spans="1:29" x14ac:dyDescent="0.3">
      <c r="A902" s="128" t="str">
        <f t="shared" ref="A902:A965" si="99">IF(D902&lt;&gt;"",ROW()-5,"")</f>
        <v/>
      </c>
      <c r="B902" s="14"/>
      <c r="C902" s="14"/>
      <c r="D902" s="14"/>
      <c r="E902" s="14"/>
      <c r="F902" s="166"/>
      <c r="G902" s="173"/>
      <c r="H902" s="14"/>
      <c r="I902" s="14"/>
      <c r="J902" s="14"/>
      <c r="K902" s="166"/>
      <c r="L902" s="175"/>
      <c r="M902" s="171"/>
      <c r="N902" s="92"/>
      <c r="O902" s="92"/>
      <c r="P902" s="92"/>
      <c r="Q902" s="172"/>
      <c r="R902" s="176" t="str">
        <f>IFERROR(IF(COUNTIF(M902:Q902,M902)+COUNTIF(M902:Q902,N902)+COUNTIF(M902:Q902,O902)+COUNTIF(M902:Q902,P902)+COUNTIF(M902:Q902,Q902)-COUNT(M902:Q902)&lt;&gt;0,"學生班級重複",IF(COUNT(M902:Q902)=1,VLOOKUP(M902,'附件一之1-開班數'!$A$7:$B$66,2,0),IF(COUNT(M902:Q902)=2,VLOOKUP(M902,'附件一之1-開班數'!$A$7:$B$66,2,0)&amp;"、"&amp;VLOOKUP(N902,'附件一之1-開班數'!$A$7:$B$66,2,0),IF(COUNT(M902:Q902)=3,VLOOKUP(M902,'附件一之1-開班數'!$A$7:$B$66,2,0)&amp;"、"&amp;VLOOKUP(N902,'附件一之1-開班數'!$A$7:$B$66,2,0)&amp;"、"&amp;VLOOKUP(O902,'附件一之1-開班數'!$A$7:$B$66,2,0),IF(COUNT(M902:Q902)=4,VLOOKUP(M902,'附件一之1-開班數'!$A$7:$B$66,2,0)&amp;"、"&amp;VLOOKUP(N902,'附件一之1-開班數'!$A$7:$B$66,2,0)&amp;"、"&amp;VLOOKUP(O902,'附件一之1-開班數'!$A$7:$B$66,2,0)&amp;"、"&amp;VLOOKUP(P902,'附件一之1-開班數'!$A$7:$B$66,2,0),IF(COUNT(M902:Q902)=5,VLOOKUP(M902,'附件一之1-開班數'!$A$7:$B$66,2,0)&amp;"、"&amp;VLOOKUP(N902,'附件一之1-開班數'!$A$7:$B$66,2,0)&amp;"、"&amp;VLOOKUP(O902,'附件一之1-開班數'!$A$7:$B$66,2,0)&amp;"、"&amp;VLOOKUP(P902,'附件一之1-開班數'!$A$7:$B$66,2,0)&amp;"、"&amp;VLOOKUP(Q902,'附件一之1-開班數'!$A$7:$B$66,2,0),IF(D902="","","學生無班級"))))))),"有班級不存在,或跳格輸入")</f>
        <v/>
      </c>
      <c r="S902" s="10">
        <f t="shared" si="93"/>
        <v>1</v>
      </c>
      <c r="T902" s="10">
        <f t="shared" si="94"/>
        <v>1</v>
      </c>
      <c r="U902" s="10">
        <f t="shared" si="95"/>
        <v>1</v>
      </c>
      <c r="V902" s="10">
        <f t="shared" si="96"/>
        <v>1</v>
      </c>
      <c r="W902" s="10">
        <f t="shared" si="97"/>
        <v>3</v>
      </c>
      <c r="X902" s="10">
        <f t="shared" si="98"/>
        <v>3</v>
      </c>
      <c r="Y902" s="10">
        <f>IF(M902="",0,IF(K902=1,VLOOKUP(M902,'附件一之1-開班數'!$A$7:$V$66,7,FALSE),0))</f>
        <v>0</v>
      </c>
      <c r="Z902" s="10">
        <f>IF(N902="",0,IF(K902=1,VLOOKUP(N902,'附件一之1-開班數'!$A$7:$V$66,7,FALSE),0))</f>
        <v>0</v>
      </c>
      <c r="AA902" s="10">
        <f>IF(O902="",0,IF(K902=1,VLOOKUP(O902,'附件一之1-開班數'!$A$7:$V$66,7,FALSE),0))</f>
        <v>0</v>
      </c>
      <c r="AB902" s="10">
        <f>IF(P902="",0,IF(K902=1,VLOOKUP(P902,'附件一之1-開班數'!$A$7:$V$66,7,FALSE),0))</f>
        <v>0</v>
      </c>
      <c r="AC902" s="10">
        <f>IF(Q902="",0,IF(K902=1,VLOOKUP(Q902,'附件一之1-開班數'!$A$7:$V$66,7,FALSE),0))</f>
        <v>0</v>
      </c>
    </row>
    <row r="903" spans="1:29" x14ac:dyDescent="0.3">
      <c r="A903" s="128" t="str">
        <f t="shared" si="99"/>
        <v/>
      </c>
      <c r="B903" s="14"/>
      <c r="C903" s="14"/>
      <c r="D903" s="14"/>
      <c r="E903" s="14"/>
      <c r="F903" s="166"/>
      <c r="G903" s="173"/>
      <c r="H903" s="14"/>
      <c r="I903" s="14"/>
      <c r="J903" s="14"/>
      <c r="K903" s="166"/>
      <c r="L903" s="175"/>
      <c r="M903" s="171"/>
      <c r="N903" s="92"/>
      <c r="O903" s="92"/>
      <c r="P903" s="92"/>
      <c r="Q903" s="172"/>
      <c r="R903" s="176" t="str">
        <f>IFERROR(IF(COUNTIF(M903:Q903,M903)+COUNTIF(M903:Q903,N903)+COUNTIF(M903:Q903,O903)+COUNTIF(M903:Q903,P903)+COUNTIF(M903:Q903,Q903)-COUNT(M903:Q903)&lt;&gt;0,"學生班級重複",IF(COUNT(M903:Q903)=1,VLOOKUP(M903,'附件一之1-開班數'!$A$7:$B$66,2,0),IF(COUNT(M903:Q903)=2,VLOOKUP(M903,'附件一之1-開班數'!$A$7:$B$66,2,0)&amp;"、"&amp;VLOOKUP(N903,'附件一之1-開班數'!$A$7:$B$66,2,0),IF(COUNT(M903:Q903)=3,VLOOKUP(M903,'附件一之1-開班數'!$A$7:$B$66,2,0)&amp;"、"&amp;VLOOKUP(N903,'附件一之1-開班數'!$A$7:$B$66,2,0)&amp;"、"&amp;VLOOKUP(O903,'附件一之1-開班數'!$A$7:$B$66,2,0),IF(COUNT(M903:Q903)=4,VLOOKUP(M903,'附件一之1-開班數'!$A$7:$B$66,2,0)&amp;"、"&amp;VLOOKUP(N903,'附件一之1-開班數'!$A$7:$B$66,2,0)&amp;"、"&amp;VLOOKUP(O903,'附件一之1-開班數'!$A$7:$B$66,2,0)&amp;"、"&amp;VLOOKUP(P903,'附件一之1-開班數'!$A$7:$B$66,2,0),IF(COUNT(M903:Q903)=5,VLOOKUP(M903,'附件一之1-開班數'!$A$7:$B$66,2,0)&amp;"、"&amp;VLOOKUP(N903,'附件一之1-開班數'!$A$7:$B$66,2,0)&amp;"、"&amp;VLOOKUP(O903,'附件一之1-開班數'!$A$7:$B$66,2,0)&amp;"、"&amp;VLOOKUP(P903,'附件一之1-開班數'!$A$7:$B$66,2,0)&amp;"、"&amp;VLOOKUP(Q903,'附件一之1-開班數'!$A$7:$B$66,2,0),IF(D903="","","學生無班級"))))))),"有班級不存在,或跳格輸入")</f>
        <v/>
      </c>
      <c r="S903" s="10">
        <f t="shared" ref="S903:S966" si="100">IF(COUNTA(D903,E903:F903)=0,1,IF(AND(D903="",SUM(E903:F903)&lt;&gt;0),2,IF(SUM(E903:F903)&lt;&gt;1,3,4)))</f>
        <v>1</v>
      </c>
      <c r="T903" s="10">
        <f t="shared" ref="T903:T966" si="101">IF(COUNTA(D903,G903:K903)=0,1,IF(AND(D903="",SUM(G903:K903)&lt;&gt;0),2,IF(SUM(G903:K903)&lt;&gt;1,3,4)))</f>
        <v>1</v>
      </c>
      <c r="U903" s="10">
        <f t="shared" ref="U903:U966" si="102">IF(COUNTA(B903:D903)=0,1,IF(AND(D903="",COUNTA(B903:C903)&lt;&gt;0),2,IF(COUNTA(B903:C903)&gt;1,3,4)))</f>
        <v>1</v>
      </c>
      <c r="V903" s="10">
        <f t="shared" ref="V903:V966" si="103">IF(COUNTA(D903,M903:Q903)=0,1,IF(AND(D903="",COUNTA(M903:Q903)&lt;&gt;0),2,3))</f>
        <v>1</v>
      </c>
      <c r="W903" s="10">
        <f t="shared" ref="W903:W966" si="104">IF(AND(D903="",COUNTA(L903)&lt;&gt;0),2,3)</f>
        <v>3</v>
      </c>
      <c r="X903" s="10">
        <f t="shared" ref="X903:X966" si="105">IF(K903="",3,IF(COUNTA(K903)&lt;&gt;COUNTA(M903:Q903),1,2))</f>
        <v>3</v>
      </c>
      <c r="Y903" s="10">
        <f>IF(M903="",0,IF(K903=1,VLOOKUP(M903,'附件一之1-開班數'!$A$7:$V$66,7,FALSE),0))</f>
        <v>0</v>
      </c>
      <c r="Z903" s="10">
        <f>IF(N903="",0,IF(K903=1,VLOOKUP(N903,'附件一之1-開班數'!$A$7:$V$66,7,FALSE),0))</f>
        <v>0</v>
      </c>
      <c r="AA903" s="10">
        <f>IF(O903="",0,IF(K903=1,VLOOKUP(O903,'附件一之1-開班數'!$A$7:$V$66,7,FALSE),0))</f>
        <v>0</v>
      </c>
      <c r="AB903" s="10">
        <f>IF(P903="",0,IF(K903=1,VLOOKUP(P903,'附件一之1-開班數'!$A$7:$V$66,7,FALSE),0))</f>
        <v>0</v>
      </c>
      <c r="AC903" s="10">
        <f>IF(Q903="",0,IF(K903=1,VLOOKUP(Q903,'附件一之1-開班數'!$A$7:$V$66,7,FALSE),0))</f>
        <v>0</v>
      </c>
    </row>
    <row r="904" spans="1:29" x14ac:dyDescent="0.3">
      <c r="A904" s="128" t="str">
        <f t="shared" si="99"/>
        <v/>
      </c>
      <c r="B904" s="14"/>
      <c r="C904" s="14"/>
      <c r="D904" s="14"/>
      <c r="E904" s="14"/>
      <c r="F904" s="166"/>
      <c r="G904" s="173"/>
      <c r="H904" s="14"/>
      <c r="I904" s="14"/>
      <c r="J904" s="14"/>
      <c r="K904" s="166"/>
      <c r="L904" s="175"/>
      <c r="M904" s="171"/>
      <c r="N904" s="92"/>
      <c r="O904" s="92"/>
      <c r="P904" s="92"/>
      <c r="Q904" s="172"/>
      <c r="R904" s="176" t="str">
        <f>IFERROR(IF(COUNTIF(M904:Q904,M904)+COUNTIF(M904:Q904,N904)+COUNTIF(M904:Q904,O904)+COUNTIF(M904:Q904,P904)+COUNTIF(M904:Q904,Q904)-COUNT(M904:Q904)&lt;&gt;0,"學生班級重複",IF(COUNT(M904:Q904)=1,VLOOKUP(M904,'附件一之1-開班數'!$A$7:$B$66,2,0),IF(COUNT(M904:Q904)=2,VLOOKUP(M904,'附件一之1-開班數'!$A$7:$B$66,2,0)&amp;"、"&amp;VLOOKUP(N904,'附件一之1-開班數'!$A$7:$B$66,2,0),IF(COUNT(M904:Q904)=3,VLOOKUP(M904,'附件一之1-開班數'!$A$7:$B$66,2,0)&amp;"、"&amp;VLOOKUP(N904,'附件一之1-開班數'!$A$7:$B$66,2,0)&amp;"、"&amp;VLOOKUP(O904,'附件一之1-開班數'!$A$7:$B$66,2,0),IF(COUNT(M904:Q904)=4,VLOOKUP(M904,'附件一之1-開班數'!$A$7:$B$66,2,0)&amp;"、"&amp;VLOOKUP(N904,'附件一之1-開班數'!$A$7:$B$66,2,0)&amp;"、"&amp;VLOOKUP(O904,'附件一之1-開班數'!$A$7:$B$66,2,0)&amp;"、"&amp;VLOOKUP(P904,'附件一之1-開班數'!$A$7:$B$66,2,0),IF(COUNT(M904:Q904)=5,VLOOKUP(M904,'附件一之1-開班數'!$A$7:$B$66,2,0)&amp;"、"&amp;VLOOKUP(N904,'附件一之1-開班數'!$A$7:$B$66,2,0)&amp;"、"&amp;VLOOKUP(O904,'附件一之1-開班數'!$A$7:$B$66,2,0)&amp;"、"&amp;VLOOKUP(P904,'附件一之1-開班數'!$A$7:$B$66,2,0)&amp;"、"&amp;VLOOKUP(Q904,'附件一之1-開班數'!$A$7:$B$66,2,0),IF(D904="","","學生無班級"))))))),"有班級不存在,或跳格輸入")</f>
        <v/>
      </c>
      <c r="S904" s="10">
        <f t="shared" si="100"/>
        <v>1</v>
      </c>
      <c r="T904" s="10">
        <f t="shared" si="101"/>
        <v>1</v>
      </c>
      <c r="U904" s="10">
        <f t="shared" si="102"/>
        <v>1</v>
      </c>
      <c r="V904" s="10">
        <f t="shared" si="103"/>
        <v>1</v>
      </c>
      <c r="W904" s="10">
        <f t="shared" si="104"/>
        <v>3</v>
      </c>
      <c r="X904" s="10">
        <f t="shared" si="105"/>
        <v>3</v>
      </c>
      <c r="Y904" s="10">
        <f>IF(M904="",0,IF(K904=1,VLOOKUP(M904,'附件一之1-開班數'!$A$7:$V$66,7,FALSE),0))</f>
        <v>0</v>
      </c>
      <c r="Z904" s="10">
        <f>IF(N904="",0,IF(K904=1,VLOOKUP(N904,'附件一之1-開班數'!$A$7:$V$66,7,FALSE),0))</f>
        <v>0</v>
      </c>
      <c r="AA904" s="10">
        <f>IF(O904="",0,IF(K904=1,VLOOKUP(O904,'附件一之1-開班數'!$A$7:$V$66,7,FALSE),0))</f>
        <v>0</v>
      </c>
      <c r="AB904" s="10">
        <f>IF(P904="",0,IF(K904=1,VLOOKUP(P904,'附件一之1-開班數'!$A$7:$V$66,7,FALSE),0))</f>
        <v>0</v>
      </c>
      <c r="AC904" s="10">
        <f>IF(Q904="",0,IF(K904=1,VLOOKUP(Q904,'附件一之1-開班數'!$A$7:$V$66,7,FALSE),0))</f>
        <v>0</v>
      </c>
    </row>
    <row r="905" spans="1:29" x14ac:dyDescent="0.3">
      <c r="A905" s="128" t="str">
        <f t="shared" si="99"/>
        <v/>
      </c>
      <c r="B905" s="14"/>
      <c r="C905" s="14"/>
      <c r="D905" s="14"/>
      <c r="E905" s="14"/>
      <c r="F905" s="166"/>
      <c r="G905" s="173"/>
      <c r="H905" s="14"/>
      <c r="I905" s="14"/>
      <c r="J905" s="14"/>
      <c r="K905" s="166"/>
      <c r="L905" s="175"/>
      <c r="M905" s="171"/>
      <c r="N905" s="92"/>
      <c r="O905" s="92"/>
      <c r="P905" s="92"/>
      <c r="Q905" s="172"/>
      <c r="R905" s="176" t="str">
        <f>IFERROR(IF(COUNTIF(M905:Q905,M905)+COUNTIF(M905:Q905,N905)+COUNTIF(M905:Q905,O905)+COUNTIF(M905:Q905,P905)+COUNTIF(M905:Q905,Q905)-COUNT(M905:Q905)&lt;&gt;0,"學生班級重複",IF(COUNT(M905:Q905)=1,VLOOKUP(M905,'附件一之1-開班數'!$A$7:$B$66,2,0),IF(COUNT(M905:Q905)=2,VLOOKUP(M905,'附件一之1-開班數'!$A$7:$B$66,2,0)&amp;"、"&amp;VLOOKUP(N905,'附件一之1-開班數'!$A$7:$B$66,2,0),IF(COUNT(M905:Q905)=3,VLOOKUP(M905,'附件一之1-開班數'!$A$7:$B$66,2,0)&amp;"、"&amp;VLOOKUP(N905,'附件一之1-開班數'!$A$7:$B$66,2,0)&amp;"、"&amp;VLOOKUP(O905,'附件一之1-開班數'!$A$7:$B$66,2,0),IF(COUNT(M905:Q905)=4,VLOOKUP(M905,'附件一之1-開班數'!$A$7:$B$66,2,0)&amp;"、"&amp;VLOOKUP(N905,'附件一之1-開班數'!$A$7:$B$66,2,0)&amp;"、"&amp;VLOOKUP(O905,'附件一之1-開班數'!$A$7:$B$66,2,0)&amp;"、"&amp;VLOOKUP(P905,'附件一之1-開班數'!$A$7:$B$66,2,0),IF(COUNT(M905:Q905)=5,VLOOKUP(M905,'附件一之1-開班數'!$A$7:$B$66,2,0)&amp;"、"&amp;VLOOKUP(N905,'附件一之1-開班數'!$A$7:$B$66,2,0)&amp;"、"&amp;VLOOKUP(O905,'附件一之1-開班數'!$A$7:$B$66,2,0)&amp;"、"&amp;VLOOKUP(P905,'附件一之1-開班數'!$A$7:$B$66,2,0)&amp;"、"&amp;VLOOKUP(Q905,'附件一之1-開班數'!$A$7:$B$66,2,0),IF(D905="","","學生無班級"))))))),"有班級不存在,或跳格輸入")</f>
        <v/>
      </c>
      <c r="S905" s="10">
        <f t="shared" si="100"/>
        <v>1</v>
      </c>
      <c r="T905" s="10">
        <f t="shared" si="101"/>
        <v>1</v>
      </c>
      <c r="U905" s="10">
        <f t="shared" si="102"/>
        <v>1</v>
      </c>
      <c r="V905" s="10">
        <f t="shared" si="103"/>
        <v>1</v>
      </c>
      <c r="W905" s="10">
        <f t="shared" si="104"/>
        <v>3</v>
      </c>
      <c r="X905" s="10">
        <f t="shared" si="105"/>
        <v>3</v>
      </c>
      <c r="Y905" s="10">
        <f>IF(M905="",0,IF(K905=1,VLOOKUP(M905,'附件一之1-開班數'!$A$7:$V$66,7,FALSE),0))</f>
        <v>0</v>
      </c>
      <c r="Z905" s="10">
        <f>IF(N905="",0,IF(K905=1,VLOOKUP(N905,'附件一之1-開班數'!$A$7:$V$66,7,FALSE),0))</f>
        <v>0</v>
      </c>
      <c r="AA905" s="10">
        <f>IF(O905="",0,IF(K905=1,VLOOKUP(O905,'附件一之1-開班數'!$A$7:$V$66,7,FALSE),0))</f>
        <v>0</v>
      </c>
      <c r="AB905" s="10">
        <f>IF(P905="",0,IF(K905=1,VLOOKUP(P905,'附件一之1-開班數'!$A$7:$V$66,7,FALSE),0))</f>
        <v>0</v>
      </c>
      <c r="AC905" s="10">
        <f>IF(Q905="",0,IF(K905=1,VLOOKUP(Q905,'附件一之1-開班數'!$A$7:$V$66,7,FALSE),0))</f>
        <v>0</v>
      </c>
    </row>
    <row r="906" spans="1:29" x14ac:dyDescent="0.3">
      <c r="A906" s="128" t="str">
        <f t="shared" si="99"/>
        <v/>
      </c>
      <c r="B906" s="14"/>
      <c r="C906" s="14"/>
      <c r="D906" s="14"/>
      <c r="E906" s="14"/>
      <c r="F906" s="166"/>
      <c r="G906" s="173"/>
      <c r="H906" s="14"/>
      <c r="I906" s="14"/>
      <c r="J906" s="14"/>
      <c r="K906" s="166"/>
      <c r="L906" s="175"/>
      <c r="M906" s="171"/>
      <c r="N906" s="92"/>
      <c r="O906" s="92"/>
      <c r="P906" s="92"/>
      <c r="Q906" s="172"/>
      <c r="R906" s="176" t="str">
        <f>IFERROR(IF(COUNTIF(M906:Q906,M906)+COUNTIF(M906:Q906,N906)+COUNTIF(M906:Q906,O906)+COUNTIF(M906:Q906,P906)+COUNTIF(M906:Q906,Q906)-COUNT(M906:Q906)&lt;&gt;0,"學生班級重複",IF(COUNT(M906:Q906)=1,VLOOKUP(M906,'附件一之1-開班數'!$A$7:$B$66,2,0),IF(COUNT(M906:Q906)=2,VLOOKUP(M906,'附件一之1-開班數'!$A$7:$B$66,2,0)&amp;"、"&amp;VLOOKUP(N906,'附件一之1-開班數'!$A$7:$B$66,2,0),IF(COUNT(M906:Q906)=3,VLOOKUP(M906,'附件一之1-開班數'!$A$7:$B$66,2,0)&amp;"、"&amp;VLOOKUP(N906,'附件一之1-開班數'!$A$7:$B$66,2,0)&amp;"、"&amp;VLOOKUP(O906,'附件一之1-開班數'!$A$7:$B$66,2,0),IF(COUNT(M906:Q906)=4,VLOOKUP(M906,'附件一之1-開班數'!$A$7:$B$66,2,0)&amp;"、"&amp;VLOOKUP(N906,'附件一之1-開班數'!$A$7:$B$66,2,0)&amp;"、"&amp;VLOOKUP(O906,'附件一之1-開班數'!$A$7:$B$66,2,0)&amp;"、"&amp;VLOOKUP(P906,'附件一之1-開班數'!$A$7:$B$66,2,0),IF(COUNT(M906:Q906)=5,VLOOKUP(M906,'附件一之1-開班數'!$A$7:$B$66,2,0)&amp;"、"&amp;VLOOKUP(N906,'附件一之1-開班數'!$A$7:$B$66,2,0)&amp;"、"&amp;VLOOKUP(O906,'附件一之1-開班數'!$A$7:$B$66,2,0)&amp;"、"&amp;VLOOKUP(P906,'附件一之1-開班數'!$A$7:$B$66,2,0)&amp;"、"&amp;VLOOKUP(Q906,'附件一之1-開班數'!$A$7:$B$66,2,0),IF(D906="","","學生無班級"))))))),"有班級不存在,或跳格輸入")</f>
        <v/>
      </c>
      <c r="S906" s="10">
        <f t="shared" si="100"/>
        <v>1</v>
      </c>
      <c r="T906" s="10">
        <f t="shared" si="101"/>
        <v>1</v>
      </c>
      <c r="U906" s="10">
        <f t="shared" si="102"/>
        <v>1</v>
      </c>
      <c r="V906" s="10">
        <f t="shared" si="103"/>
        <v>1</v>
      </c>
      <c r="W906" s="10">
        <f t="shared" si="104"/>
        <v>3</v>
      </c>
      <c r="X906" s="10">
        <f t="shared" si="105"/>
        <v>3</v>
      </c>
      <c r="Y906" s="10">
        <f>IF(M906="",0,IF(K906=1,VLOOKUP(M906,'附件一之1-開班數'!$A$7:$V$66,7,FALSE),0))</f>
        <v>0</v>
      </c>
      <c r="Z906" s="10">
        <f>IF(N906="",0,IF(K906=1,VLOOKUP(N906,'附件一之1-開班數'!$A$7:$V$66,7,FALSE),0))</f>
        <v>0</v>
      </c>
      <c r="AA906" s="10">
        <f>IF(O906="",0,IF(K906=1,VLOOKUP(O906,'附件一之1-開班數'!$A$7:$V$66,7,FALSE),0))</f>
        <v>0</v>
      </c>
      <c r="AB906" s="10">
        <f>IF(P906="",0,IF(K906=1,VLOOKUP(P906,'附件一之1-開班數'!$A$7:$V$66,7,FALSE),0))</f>
        <v>0</v>
      </c>
      <c r="AC906" s="10">
        <f>IF(Q906="",0,IF(K906=1,VLOOKUP(Q906,'附件一之1-開班數'!$A$7:$V$66,7,FALSE),0))</f>
        <v>0</v>
      </c>
    </row>
    <row r="907" spans="1:29" x14ac:dyDescent="0.3">
      <c r="A907" s="128" t="str">
        <f t="shared" si="99"/>
        <v/>
      </c>
      <c r="B907" s="14"/>
      <c r="C907" s="14"/>
      <c r="D907" s="14"/>
      <c r="E907" s="14"/>
      <c r="F907" s="166"/>
      <c r="G907" s="173"/>
      <c r="H907" s="14"/>
      <c r="I907" s="14"/>
      <c r="J907" s="14"/>
      <c r="K907" s="166"/>
      <c r="L907" s="175"/>
      <c r="M907" s="171"/>
      <c r="N907" s="92"/>
      <c r="O907" s="92"/>
      <c r="P907" s="92"/>
      <c r="Q907" s="172"/>
      <c r="R907" s="176" t="str">
        <f>IFERROR(IF(COUNTIF(M907:Q907,M907)+COUNTIF(M907:Q907,N907)+COUNTIF(M907:Q907,O907)+COUNTIF(M907:Q907,P907)+COUNTIF(M907:Q907,Q907)-COUNT(M907:Q907)&lt;&gt;0,"學生班級重複",IF(COUNT(M907:Q907)=1,VLOOKUP(M907,'附件一之1-開班數'!$A$7:$B$66,2,0),IF(COUNT(M907:Q907)=2,VLOOKUP(M907,'附件一之1-開班數'!$A$7:$B$66,2,0)&amp;"、"&amp;VLOOKUP(N907,'附件一之1-開班數'!$A$7:$B$66,2,0),IF(COUNT(M907:Q907)=3,VLOOKUP(M907,'附件一之1-開班數'!$A$7:$B$66,2,0)&amp;"、"&amp;VLOOKUP(N907,'附件一之1-開班數'!$A$7:$B$66,2,0)&amp;"、"&amp;VLOOKUP(O907,'附件一之1-開班數'!$A$7:$B$66,2,0),IF(COUNT(M907:Q907)=4,VLOOKUP(M907,'附件一之1-開班數'!$A$7:$B$66,2,0)&amp;"、"&amp;VLOOKUP(N907,'附件一之1-開班數'!$A$7:$B$66,2,0)&amp;"、"&amp;VLOOKUP(O907,'附件一之1-開班數'!$A$7:$B$66,2,0)&amp;"、"&amp;VLOOKUP(P907,'附件一之1-開班數'!$A$7:$B$66,2,0),IF(COUNT(M907:Q907)=5,VLOOKUP(M907,'附件一之1-開班數'!$A$7:$B$66,2,0)&amp;"、"&amp;VLOOKUP(N907,'附件一之1-開班數'!$A$7:$B$66,2,0)&amp;"、"&amp;VLOOKUP(O907,'附件一之1-開班數'!$A$7:$B$66,2,0)&amp;"、"&amp;VLOOKUP(P907,'附件一之1-開班數'!$A$7:$B$66,2,0)&amp;"、"&amp;VLOOKUP(Q907,'附件一之1-開班數'!$A$7:$B$66,2,0),IF(D907="","","學生無班級"))))))),"有班級不存在,或跳格輸入")</f>
        <v/>
      </c>
      <c r="S907" s="10">
        <f t="shared" si="100"/>
        <v>1</v>
      </c>
      <c r="T907" s="10">
        <f t="shared" si="101"/>
        <v>1</v>
      </c>
      <c r="U907" s="10">
        <f t="shared" si="102"/>
        <v>1</v>
      </c>
      <c r="V907" s="10">
        <f t="shared" si="103"/>
        <v>1</v>
      </c>
      <c r="W907" s="10">
        <f t="shared" si="104"/>
        <v>3</v>
      </c>
      <c r="X907" s="10">
        <f t="shared" si="105"/>
        <v>3</v>
      </c>
      <c r="Y907" s="10">
        <f>IF(M907="",0,IF(K907=1,VLOOKUP(M907,'附件一之1-開班數'!$A$7:$V$66,7,FALSE),0))</f>
        <v>0</v>
      </c>
      <c r="Z907" s="10">
        <f>IF(N907="",0,IF(K907=1,VLOOKUP(N907,'附件一之1-開班數'!$A$7:$V$66,7,FALSE),0))</f>
        <v>0</v>
      </c>
      <c r="AA907" s="10">
        <f>IF(O907="",0,IF(K907=1,VLOOKUP(O907,'附件一之1-開班數'!$A$7:$V$66,7,FALSE),0))</f>
        <v>0</v>
      </c>
      <c r="AB907" s="10">
        <f>IF(P907="",0,IF(K907=1,VLOOKUP(P907,'附件一之1-開班數'!$A$7:$V$66,7,FALSE),0))</f>
        <v>0</v>
      </c>
      <c r="AC907" s="10">
        <f>IF(Q907="",0,IF(K907=1,VLOOKUP(Q907,'附件一之1-開班數'!$A$7:$V$66,7,FALSE),0))</f>
        <v>0</v>
      </c>
    </row>
    <row r="908" spans="1:29" x14ac:dyDescent="0.3">
      <c r="A908" s="128" t="str">
        <f t="shared" si="99"/>
        <v/>
      </c>
      <c r="B908" s="14"/>
      <c r="C908" s="14"/>
      <c r="D908" s="14"/>
      <c r="E908" s="14"/>
      <c r="F908" s="166"/>
      <c r="G908" s="173"/>
      <c r="H908" s="14"/>
      <c r="I908" s="14"/>
      <c r="J908" s="14"/>
      <c r="K908" s="166"/>
      <c r="L908" s="175"/>
      <c r="M908" s="171"/>
      <c r="N908" s="92"/>
      <c r="O908" s="92"/>
      <c r="P908" s="92"/>
      <c r="Q908" s="172"/>
      <c r="R908" s="176" t="str">
        <f>IFERROR(IF(COUNTIF(M908:Q908,M908)+COUNTIF(M908:Q908,N908)+COUNTIF(M908:Q908,O908)+COUNTIF(M908:Q908,P908)+COUNTIF(M908:Q908,Q908)-COUNT(M908:Q908)&lt;&gt;0,"學生班級重複",IF(COUNT(M908:Q908)=1,VLOOKUP(M908,'附件一之1-開班數'!$A$7:$B$66,2,0),IF(COUNT(M908:Q908)=2,VLOOKUP(M908,'附件一之1-開班數'!$A$7:$B$66,2,0)&amp;"、"&amp;VLOOKUP(N908,'附件一之1-開班數'!$A$7:$B$66,2,0),IF(COUNT(M908:Q908)=3,VLOOKUP(M908,'附件一之1-開班數'!$A$7:$B$66,2,0)&amp;"、"&amp;VLOOKUP(N908,'附件一之1-開班數'!$A$7:$B$66,2,0)&amp;"、"&amp;VLOOKUP(O908,'附件一之1-開班數'!$A$7:$B$66,2,0),IF(COUNT(M908:Q908)=4,VLOOKUP(M908,'附件一之1-開班數'!$A$7:$B$66,2,0)&amp;"、"&amp;VLOOKUP(N908,'附件一之1-開班數'!$A$7:$B$66,2,0)&amp;"、"&amp;VLOOKUP(O908,'附件一之1-開班數'!$A$7:$B$66,2,0)&amp;"、"&amp;VLOOKUP(P908,'附件一之1-開班數'!$A$7:$B$66,2,0),IF(COUNT(M908:Q908)=5,VLOOKUP(M908,'附件一之1-開班數'!$A$7:$B$66,2,0)&amp;"、"&amp;VLOOKUP(N908,'附件一之1-開班數'!$A$7:$B$66,2,0)&amp;"、"&amp;VLOOKUP(O908,'附件一之1-開班數'!$A$7:$B$66,2,0)&amp;"、"&amp;VLOOKUP(P908,'附件一之1-開班數'!$A$7:$B$66,2,0)&amp;"、"&amp;VLOOKUP(Q908,'附件一之1-開班數'!$A$7:$B$66,2,0),IF(D908="","","學生無班級"))))))),"有班級不存在,或跳格輸入")</f>
        <v/>
      </c>
      <c r="S908" s="10">
        <f t="shared" si="100"/>
        <v>1</v>
      </c>
      <c r="T908" s="10">
        <f t="shared" si="101"/>
        <v>1</v>
      </c>
      <c r="U908" s="10">
        <f t="shared" si="102"/>
        <v>1</v>
      </c>
      <c r="V908" s="10">
        <f t="shared" si="103"/>
        <v>1</v>
      </c>
      <c r="W908" s="10">
        <f t="shared" si="104"/>
        <v>3</v>
      </c>
      <c r="X908" s="10">
        <f t="shared" si="105"/>
        <v>3</v>
      </c>
      <c r="Y908" s="10">
        <f>IF(M908="",0,IF(K908=1,VLOOKUP(M908,'附件一之1-開班數'!$A$7:$V$66,7,FALSE),0))</f>
        <v>0</v>
      </c>
      <c r="Z908" s="10">
        <f>IF(N908="",0,IF(K908=1,VLOOKUP(N908,'附件一之1-開班數'!$A$7:$V$66,7,FALSE),0))</f>
        <v>0</v>
      </c>
      <c r="AA908" s="10">
        <f>IF(O908="",0,IF(K908=1,VLOOKUP(O908,'附件一之1-開班數'!$A$7:$V$66,7,FALSE),0))</f>
        <v>0</v>
      </c>
      <c r="AB908" s="10">
        <f>IF(P908="",0,IF(K908=1,VLOOKUP(P908,'附件一之1-開班數'!$A$7:$V$66,7,FALSE),0))</f>
        <v>0</v>
      </c>
      <c r="AC908" s="10">
        <f>IF(Q908="",0,IF(K908=1,VLOOKUP(Q908,'附件一之1-開班數'!$A$7:$V$66,7,FALSE),0))</f>
        <v>0</v>
      </c>
    </row>
    <row r="909" spans="1:29" x14ac:dyDescent="0.3">
      <c r="A909" s="128" t="str">
        <f t="shared" si="99"/>
        <v/>
      </c>
      <c r="B909" s="14"/>
      <c r="C909" s="14"/>
      <c r="D909" s="14"/>
      <c r="E909" s="14"/>
      <c r="F909" s="166"/>
      <c r="G909" s="173"/>
      <c r="H909" s="14"/>
      <c r="I909" s="14"/>
      <c r="J909" s="14"/>
      <c r="K909" s="166"/>
      <c r="L909" s="175"/>
      <c r="M909" s="171"/>
      <c r="N909" s="92"/>
      <c r="O909" s="92"/>
      <c r="P909" s="92"/>
      <c r="Q909" s="172"/>
      <c r="R909" s="176" t="str">
        <f>IFERROR(IF(COUNTIF(M909:Q909,M909)+COUNTIF(M909:Q909,N909)+COUNTIF(M909:Q909,O909)+COUNTIF(M909:Q909,P909)+COUNTIF(M909:Q909,Q909)-COUNT(M909:Q909)&lt;&gt;0,"學生班級重複",IF(COUNT(M909:Q909)=1,VLOOKUP(M909,'附件一之1-開班數'!$A$7:$B$66,2,0),IF(COUNT(M909:Q909)=2,VLOOKUP(M909,'附件一之1-開班數'!$A$7:$B$66,2,0)&amp;"、"&amp;VLOOKUP(N909,'附件一之1-開班數'!$A$7:$B$66,2,0),IF(COUNT(M909:Q909)=3,VLOOKUP(M909,'附件一之1-開班數'!$A$7:$B$66,2,0)&amp;"、"&amp;VLOOKUP(N909,'附件一之1-開班數'!$A$7:$B$66,2,0)&amp;"、"&amp;VLOOKUP(O909,'附件一之1-開班數'!$A$7:$B$66,2,0),IF(COUNT(M909:Q909)=4,VLOOKUP(M909,'附件一之1-開班數'!$A$7:$B$66,2,0)&amp;"、"&amp;VLOOKUP(N909,'附件一之1-開班數'!$A$7:$B$66,2,0)&amp;"、"&amp;VLOOKUP(O909,'附件一之1-開班數'!$A$7:$B$66,2,0)&amp;"、"&amp;VLOOKUP(P909,'附件一之1-開班數'!$A$7:$B$66,2,0),IF(COUNT(M909:Q909)=5,VLOOKUP(M909,'附件一之1-開班數'!$A$7:$B$66,2,0)&amp;"、"&amp;VLOOKUP(N909,'附件一之1-開班數'!$A$7:$B$66,2,0)&amp;"、"&amp;VLOOKUP(O909,'附件一之1-開班數'!$A$7:$B$66,2,0)&amp;"、"&amp;VLOOKUP(P909,'附件一之1-開班數'!$A$7:$B$66,2,0)&amp;"、"&amp;VLOOKUP(Q909,'附件一之1-開班數'!$A$7:$B$66,2,0),IF(D909="","","學生無班級"))))))),"有班級不存在,或跳格輸入")</f>
        <v/>
      </c>
      <c r="S909" s="10">
        <f t="shared" si="100"/>
        <v>1</v>
      </c>
      <c r="T909" s="10">
        <f t="shared" si="101"/>
        <v>1</v>
      </c>
      <c r="U909" s="10">
        <f t="shared" si="102"/>
        <v>1</v>
      </c>
      <c r="V909" s="10">
        <f t="shared" si="103"/>
        <v>1</v>
      </c>
      <c r="W909" s="10">
        <f t="shared" si="104"/>
        <v>3</v>
      </c>
      <c r="X909" s="10">
        <f t="shared" si="105"/>
        <v>3</v>
      </c>
      <c r="Y909" s="10">
        <f>IF(M909="",0,IF(K909=1,VLOOKUP(M909,'附件一之1-開班數'!$A$7:$V$66,7,FALSE),0))</f>
        <v>0</v>
      </c>
      <c r="Z909" s="10">
        <f>IF(N909="",0,IF(K909=1,VLOOKUP(N909,'附件一之1-開班數'!$A$7:$V$66,7,FALSE),0))</f>
        <v>0</v>
      </c>
      <c r="AA909" s="10">
        <f>IF(O909="",0,IF(K909=1,VLOOKUP(O909,'附件一之1-開班數'!$A$7:$V$66,7,FALSE),0))</f>
        <v>0</v>
      </c>
      <c r="AB909" s="10">
        <f>IF(P909="",0,IF(K909=1,VLOOKUP(P909,'附件一之1-開班數'!$A$7:$V$66,7,FALSE),0))</f>
        <v>0</v>
      </c>
      <c r="AC909" s="10">
        <f>IF(Q909="",0,IF(K909=1,VLOOKUP(Q909,'附件一之1-開班數'!$A$7:$V$66,7,FALSE),0))</f>
        <v>0</v>
      </c>
    </row>
    <row r="910" spans="1:29" x14ac:dyDescent="0.3">
      <c r="A910" s="128" t="str">
        <f t="shared" si="99"/>
        <v/>
      </c>
      <c r="B910" s="14"/>
      <c r="C910" s="14"/>
      <c r="D910" s="14"/>
      <c r="E910" s="14"/>
      <c r="F910" s="166"/>
      <c r="G910" s="173"/>
      <c r="H910" s="14"/>
      <c r="I910" s="14"/>
      <c r="J910" s="14"/>
      <c r="K910" s="166"/>
      <c r="L910" s="175"/>
      <c r="M910" s="171"/>
      <c r="N910" s="92"/>
      <c r="O910" s="92"/>
      <c r="P910" s="92"/>
      <c r="Q910" s="172"/>
      <c r="R910" s="176" t="str">
        <f>IFERROR(IF(COUNTIF(M910:Q910,M910)+COUNTIF(M910:Q910,N910)+COUNTIF(M910:Q910,O910)+COUNTIF(M910:Q910,P910)+COUNTIF(M910:Q910,Q910)-COUNT(M910:Q910)&lt;&gt;0,"學生班級重複",IF(COUNT(M910:Q910)=1,VLOOKUP(M910,'附件一之1-開班數'!$A$7:$B$66,2,0),IF(COUNT(M910:Q910)=2,VLOOKUP(M910,'附件一之1-開班數'!$A$7:$B$66,2,0)&amp;"、"&amp;VLOOKUP(N910,'附件一之1-開班數'!$A$7:$B$66,2,0),IF(COUNT(M910:Q910)=3,VLOOKUP(M910,'附件一之1-開班數'!$A$7:$B$66,2,0)&amp;"、"&amp;VLOOKUP(N910,'附件一之1-開班數'!$A$7:$B$66,2,0)&amp;"、"&amp;VLOOKUP(O910,'附件一之1-開班數'!$A$7:$B$66,2,0),IF(COUNT(M910:Q910)=4,VLOOKUP(M910,'附件一之1-開班數'!$A$7:$B$66,2,0)&amp;"、"&amp;VLOOKUP(N910,'附件一之1-開班數'!$A$7:$B$66,2,0)&amp;"、"&amp;VLOOKUP(O910,'附件一之1-開班數'!$A$7:$B$66,2,0)&amp;"、"&amp;VLOOKUP(P910,'附件一之1-開班數'!$A$7:$B$66,2,0),IF(COUNT(M910:Q910)=5,VLOOKUP(M910,'附件一之1-開班數'!$A$7:$B$66,2,0)&amp;"、"&amp;VLOOKUP(N910,'附件一之1-開班數'!$A$7:$B$66,2,0)&amp;"、"&amp;VLOOKUP(O910,'附件一之1-開班數'!$A$7:$B$66,2,0)&amp;"、"&amp;VLOOKUP(P910,'附件一之1-開班數'!$A$7:$B$66,2,0)&amp;"、"&amp;VLOOKUP(Q910,'附件一之1-開班數'!$A$7:$B$66,2,0),IF(D910="","","學生無班級"))))))),"有班級不存在,或跳格輸入")</f>
        <v/>
      </c>
      <c r="S910" s="10">
        <f t="shared" si="100"/>
        <v>1</v>
      </c>
      <c r="T910" s="10">
        <f t="shared" si="101"/>
        <v>1</v>
      </c>
      <c r="U910" s="10">
        <f t="shared" si="102"/>
        <v>1</v>
      </c>
      <c r="V910" s="10">
        <f t="shared" si="103"/>
        <v>1</v>
      </c>
      <c r="W910" s="10">
        <f t="shared" si="104"/>
        <v>3</v>
      </c>
      <c r="X910" s="10">
        <f t="shared" si="105"/>
        <v>3</v>
      </c>
      <c r="Y910" s="10">
        <f>IF(M910="",0,IF(K910=1,VLOOKUP(M910,'附件一之1-開班數'!$A$7:$V$66,7,FALSE),0))</f>
        <v>0</v>
      </c>
      <c r="Z910" s="10">
        <f>IF(N910="",0,IF(K910=1,VLOOKUP(N910,'附件一之1-開班數'!$A$7:$V$66,7,FALSE),0))</f>
        <v>0</v>
      </c>
      <c r="AA910" s="10">
        <f>IF(O910="",0,IF(K910=1,VLOOKUP(O910,'附件一之1-開班數'!$A$7:$V$66,7,FALSE),0))</f>
        <v>0</v>
      </c>
      <c r="AB910" s="10">
        <f>IF(P910="",0,IF(K910=1,VLOOKUP(P910,'附件一之1-開班數'!$A$7:$V$66,7,FALSE),0))</f>
        <v>0</v>
      </c>
      <c r="AC910" s="10">
        <f>IF(Q910="",0,IF(K910=1,VLOOKUP(Q910,'附件一之1-開班數'!$A$7:$V$66,7,FALSE),0))</f>
        <v>0</v>
      </c>
    </row>
    <row r="911" spans="1:29" x14ac:dyDescent="0.3">
      <c r="A911" s="128" t="str">
        <f t="shared" si="99"/>
        <v/>
      </c>
      <c r="B911" s="14"/>
      <c r="C911" s="14"/>
      <c r="D911" s="14"/>
      <c r="E911" s="14"/>
      <c r="F911" s="166"/>
      <c r="G911" s="173"/>
      <c r="H911" s="14"/>
      <c r="I911" s="14"/>
      <c r="J911" s="14"/>
      <c r="K911" s="166"/>
      <c r="L911" s="175"/>
      <c r="M911" s="171"/>
      <c r="N911" s="92"/>
      <c r="O911" s="92"/>
      <c r="P911" s="92"/>
      <c r="Q911" s="172"/>
      <c r="R911" s="176" t="str">
        <f>IFERROR(IF(COUNTIF(M911:Q911,M911)+COUNTIF(M911:Q911,N911)+COUNTIF(M911:Q911,O911)+COUNTIF(M911:Q911,P911)+COUNTIF(M911:Q911,Q911)-COUNT(M911:Q911)&lt;&gt;0,"學生班級重複",IF(COUNT(M911:Q911)=1,VLOOKUP(M911,'附件一之1-開班數'!$A$7:$B$66,2,0),IF(COUNT(M911:Q911)=2,VLOOKUP(M911,'附件一之1-開班數'!$A$7:$B$66,2,0)&amp;"、"&amp;VLOOKUP(N911,'附件一之1-開班數'!$A$7:$B$66,2,0),IF(COUNT(M911:Q911)=3,VLOOKUP(M911,'附件一之1-開班數'!$A$7:$B$66,2,0)&amp;"、"&amp;VLOOKUP(N911,'附件一之1-開班數'!$A$7:$B$66,2,0)&amp;"、"&amp;VLOOKUP(O911,'附件一之1-開班數'!$A$7:$B$66,2,0),IF(COUNT(M911:Q911)=4,VLOOKUP(M911,'附件一之1-開班數'!$A$7:$B$66,2,0)&amp;"、"&amp;VLOOKUP(N911,'附件一之1-開班數'!$A$7:$B$66,2,0)&amp;"、"&amp;VLOOKUP(O911,'附件一之1-開班數'!$A$7:$B$66,2,0)&amp;"、"&amp;VLOOKUP(P911,'附件一之1-開班數'!$A$7:$B$66,2,0),IF(COUNT(M911:Q911)=5,VLOOKUP(M911,'附件一之1-開班數'!$A$7:$B$66,2,0)&amp;"、"&amp;VLOOKUP(N911,'附件一之1-開班數'!$A$7:$B$66,2,0)&amp;"、"&amp;VLOOKUP(O911,'附件一之1-開班數'!$A$7:$B$66,2,0)&amp;"、"&amp;VLOOKUP(P911,'附件一之1-開班數'!$A$7:$B$66,2,0)&amp;"、"&amp;VLOOKUP(Q911,'附件一之1-開班數'!$A$7:$B$66,2,0),IF(D911="","","學生無班級"))))))),"有班級不存在,或跳格輸入")</f>
        <v/>
      </c>
      <c r="S911" s="10">
        <f t="shared" si="100"/>
        <v>1</v>
      </c>
      <c r="T911" s="10">
        <f t="shared" si="101"/>
        <v>1</v>
      </c>
      <c r="U911" s="10">
        <f t="shared" si="102"/>
        <v>1</v>
      </c>
      <c r="V911" s="10">
        <f t="shared" si="103"/>
        <v>1</v>
      </c>
      <c r="W911" s="10">
        <f t="shared" si="104"/>
        <v>3</v>
      </c>
      <c r="X911" s="10">
        <f t="shared" si="105"/>
        <v>3</v>
      </c>
      <c r="Y911" s="10">
        <f>IF(M911="",0,IF(K911=1,VLOOKUP(M911,'附件一之1-開班數'!$A$7:$V$66,7,FALSE),0))</f>
        <v>0</v>
      </c>
      <c r="Z911" s="10">
        <f>IF(N911="",0,IF(K911=1,VLOOKUP(N911,'附件一之1-開班數'!$A$7:$V$66,7,FALSE),0))</f>
        <v>0</v>
      </c>
      <c r="AA911" s="10">
        <f>IF(O911="",0,IF(K911=1,VLOOKUP(O911,'附件一之1-開班數'!$A$7:$V$66,7,FALSE),0))</f>
        <v>0</v>
      </c>
      <c r="AB911" s="10">
        <f>IF(P911="",0,IF(K911=1,VLOOKUP(P911,'附件一之1-開班數'!$A$7:$V$66,7,FALSE),0))</f>
        <v>0</v>
      </c>
      <c r="AC911" s="10">
        <f>IF(Q911="",0,IF(K911=1,VLOOKUP(Q911,'附件一之1-開班數'!$A$7:$V$66,7,FALSE),0))</f>
        <v>0</v>
      </c>
    </row>
    <row r="912" spans="1:29" x14ac:dyDescent="0.3">
      <c r="A912" s="128" t="str">
        <f t="shared" si="99"/>
        <v/>
      </c>
      <c r="B912" s="14"/>
      <c r="C912" s="14"/>
      <c r="D912" s="14"/>
      <c r="E912" s="14"/>
      <c r="F912" s="166"/>
      <c r="G912" s="173"/>
      <c r="H912" s="14"/>
      <c r="I912" s="14"/>
      <c r="J912" s="14"/>
      <c r="K912" s="166"/>
      <c r="L912" s="175"/>
      <c r="M912" s="171"/>
      <c r="N912" s="92"/>
      <c r="O912" s="92"/>
      <c r="P912" s="92"/>
      <c r="Q912" s="172"/>
      <c r="R912" s="176" t="str">
        <f>IFERROR(IF(COUNTIF(M912:Q912,M912)+COUNTIF(M912:Q912,N912)+COUNTIF(M912:Q912,O912)+COUNTIF(M912:Q912,P912)+COUNTIF(M912:Q912,Q912)-COUNT(M912:Q912)&lt;&gt;0,"學生班級重複",IF(COUNT(M912:Q912)=1,VLOOKUP(M912,'附件一之1-開班數'!$A$7:$B$66,2,0),IF(COUNT(M912:Q912)=2,VLOOKUP(M912,'附件一之1-開班數'!$A$7:$B$66,2,0)&amp;"、"&amp;VLOOKUP(N912,'附件一之1-開班數'!$A$7:$B$66,2,0),IF(COUNT(M912:Q912)=3,VLOOKUP(M912,'附件一之1-開班數'!$A$7:$B$66,2,0)&amp;"、"&amp;VLOOKUP(N912,'附件一之1-開班數'!$A$7:$B$66,2,0)&amp;"、"&amp;VLOOKUP(O912,'附件一之1-開班數'!$A$7:$B$66,2,0),IF(COUNT(M912:Q912)=4,VLOOKUP(M912,'附件一之1-開班數'!$A$7:$B$66,2,0)&amp;"、"&amp;VLOOKUP(N912,'附件一之1-開班數'!$A$7:$B$66,2,0)&amp;"、"&amp;VLOOKUP(O912,'附件一之1-開班數'!$A$7:$B$66,2,0)&amp;"、"&amp;VLOOKUP(P912,'附件一之1-開班數'!$A$7:$B$66,2,0),IF(COUNT(M912:Q912)=5,VLOOKUP(M912,'附件一之1-開班數'!$A$7:$B$66,2,0)&amp;"、"&amp;VLOOKUP(N912,'附件一之1-開班數'!$A$7:$B$66,2,0)&amp;"、"&amp;VLOOKUP(O912,'附件一之1-開班數'!$A$7:$B$66,2,0)&amp;"、"&amp;VLOOKUP(P912,'附件一之1-開班數'!$A$7:$B$66,2,0)&amp;"、"&amp;VLOOKUP(Q912,'附件一之1-開班數'!$A$7:$B$66,2,0),IF(D912="","","學生無班級"))))))),"有班級不存在,或跳格輸入")</f>
        <v/>
      </c>
      <c r="S912" s="10">
        <f t="shared" si="100"/>
        <v>1</v>
      </c>
      <c r="T912" s="10">
        <f t="shared" si="101"/>
        <v>1</v>
      </c>
      <c r="U912" s="10">
        <f t="shared" si="102"/>
        <v>1</v>
      </c>
      <c r="V912" s="10">
        <f t="shared" si="103"/>
        <v>1</v>
      </c>
      <c r="W912" s="10">
        <f t="shared" si="104"/>
        <v>3</v>
      </c>
      <c r="X912" s="10">
        <f t="shared" si="105"/>
        <v>3</v>
      </c>
      <c r="Y912" s="10">
        <f>IF(M912="",0,IF(K912=1,VLOOKUP(M912,'附件一之1-開班數'!$A$7:$V$66,7,FALSE),0))</f>
        <v>0</v>
      </c>
      <c r="Z912" s="10">
        <f>IF(N912="",0,IF(K912=1,VLOOKUP(N912,'附件一之1-開班數'!$A$7:$V$66,7,FALSE),0))</f>
        <v>0</v>
      </c>
      <c r="AA912" s="10">
        <f>IF(O912="",0,IF(K912=1,VLOOKUP(O912,'附件一之1-開班數'!$A$7:$V$66,7,FALSE),0))</f>
        <v>0</v>
      </c>
      <c r="AB912" s="10">
        <f>IF(P912="",0,IF(K912=1,VLOOKUP(P912,'附件一之1-開班數'!$A$7:$V$66,7,FALSE),0))</f>
        <v>0</v>
      </c>
      <c r="AC912" s="10">
        <f>IF(Q912="",0,IF(K912=1,VLOOKUP(Q912,'附件一之1-開班數'!$A$7:$V$66,7,FALSE),0))</f>
        <v>0</v>
      </c>
    </row>
    <row r="913" spans="1:29" x14ac:dyDescent="0.3">
      <c r="A913" s="128" t="str">
        <f t="shared" si="99"/>
        <v/>
      </c>
      <c r="B913" s="14"/>
      <c r="C913" s="14"/>
      <c r="D913" s="14"/>
      <c r="E913" s="14"/>
      <c r="F913" s="166"/>
      <c r="G913" s="173"/>
      <c r="H913" s="14"/>
      <c r="I913" s="14"/>
      <c r="J913" s="14"/>
      <c r="K913" s="166"/>
      <c r="L913" s="175"/>
      <c r="M913" s="171"/>
      <c r="N913" s="92"/>
      <c r="O913" s="92"/>
      <c r="P913" s="92"/>
      <c r="Q913" s="172"/>
      <c r="R913" s="176" t="str">
        <f>IFERROR(IF(COUNTIF(M913:Q913,M913)+COUNTIF(M913:Q913,N913)+COUNTIF(M913:Q913,O913)+COUNTIF(M913:Q913,P913)+COUNTIF(M913:Q913,Q913)-COUNT(M913:Q913)&lt;&gt;0,"學生班級重複",IF(COUNT(M913:Q913)=1,VLOOKUP(M913,'附件一之1-開班數'!$A$7:$B$66,2,0),IF(COUNT(M913:Q913)=2,VLOOKUP(M913,'附件一之1-開班數'!$A$7:$B$66,2,0)&amp;"、"&amp;VLOOKUP(N913,'附件一之1-開班數'!$A$7:$B$66,2,0),IF(COUNT(M913:Q913)=3,VLOOKUP(M913,'附件一之1-開班數'!$A$7:$B$66,2,0)&amp;"、"&amp;VLOOKUP(N913,'附件一之1-開班數'!$A$7:$B$66,2,0)&amp;"、"&amp;VLOOKUP(O913,'附件一之1-開班數'!$A$7:$B$66,2,0),IF(COUNT(M913:Q913)=4,VLOOKUP(M913,'附件一之1-開班數'!$A$7:$B$66,2,0)&amp;"、"&amp;VLOOKUP(N913,'附件一之1-開班數'!$A$7:$B$66,2,0)&amp;"、"&amp;VLOOKUP(O913,'附件一之1-開班數'!$A$7:$B$66,2,0)&amp;"、"&amp;VLOOKUP(P913,'附件一之1-開班數'!$A$7:$B$66,2,0),IF(COUNT(M913:Q913)=5,VLOOKUP(M913,'附件一之1-開班數'!$A$7:$B$66,2,0)&amp;"、"&amp;VLOOKUP(N913,'附件一之1-開班數'!$A$7:$B$66,2,0)&amp;"、"&amp;VLOOKUP(O913,'附件一之1-開班數'!$A$7:$B$66,2,0)&amp;"、"&amp;VLOOKUP(P913,'附件一之1-開班數'!$A$7:$B$66,2,0)&amp;"、"&amp;VLOOKUP(Q913,'附件一之1-開班數'!$A$7:$B$66,2,0),IF(D913="","","學生無班級"))))))),"有班級不存在,或跳格輸入")</f>
        <v/>
      </c>
      <c r="S913" s="10">
        <f t="shared" si="100"/>
        <v>1</v>
      </c>
      <c r="T913" s="10">
        <f t="shared" si="101"/>
        <v>1</v>
      </c>
      <c r="U913" s="10">
        <f t="shared" si="102"/>
        <v>1</v>
      </c>
      <c r="V913" s="10">
        <f t="shared" si="103"/>
        <v>1</v>
      </c>
      <c r="W913" s="10">
        <f t="shared" si="104"/>
        <v>3</v>
      </c>
      <c r="X913" s="10">
        <f t="shared" si="105"/>
        <v>3</v>
      </c>
      <c r="Y913" s="10">
        <f>IF(M913="",0,IF(K913=1,VLOOKUP(M913,'附件一之1-開班數'!$A$7:$V$66,7,FALSE),0))</f>
        <v>0</v>
      </c>
      <c r="Z913" s="10">
        <f>IF(N913="",0,IF(K913=1,VLOOKUP(N913,'附件一之1-開班數'!$A$7:$V$66,7,FALSE),0))</f>
        <v>0</v>
      </c>
      <c r="AA913" s="10">
        <f>IF(O913="",0,IF(K913=1,VLOOKUP(O913,'附件一之1-開班數'!$A$7:$V$66,7,FALSE),0))</f>
        <v>0</v>
      </c>
      <c r="AB913" s="10">
        <f>IF(P913="",0,IF(K913=1,VLOOKUP(P913,'附件一之1-開班數'!$A$7:$V$66,7,FALSE),0))</f>
        <v>0</v>
      </c>
      <c r="AC913" s="10">
        <f>IF(Q913="",0,IF(K913=1,VLOOKUP(Q913,'附件一之1-開班數'!$A$7:$V$66,7,FALSE),0))</f>
        <v>0</v>
      </c>
    </row>
    <row r="914" spans="1:29" x14ac:dyDescent="0.3">
      <c r="A914" s="128" t="str">
        <f t="shared" si="99"/>
        <v/>
      </c>
      <c r="B914" s="14"/>
      <c r="C914" s="14"/>
      <c r="D914" s="14"/>
      <c r="E914" s="14"/>
      <c r="F914" s="166"/>
      <c r="G914" s="173"/>
      <c r="H914" s="14"/>
      <c r="I914" s="14"/>
      <c r="J914" s="14"/>
      <c r="K914" s="166"/>
      <c r="L914" s="175"/>
      <c r="M914" s="171"/>
      <c r="N914" s="92"/>
      <c r="O914" s="92"/>
      <c r="P914" s="92"/>
      <c r="Q914" s="172"/>
      <c r="R914" s="176" t="str">
        <f>IFERROR(IF(COUNTIF(M914:Q914,M914)+COUNTIF(M914:Q914,N914)+COUNTIF(M914:Q914,O914)+COUNTIF(M914:Q914,P914)+COUNTIF(M914:Q914,Q914)-COUNT(M914:Q914)&lt;&gt;0,"學生班級重複",IF(COUNT(M914:Q914)=1,VLOOKUP(M914,'附件一之1-開班數'!$A$7:$B$66,2,0),IF(COUNT(M914:Q914)=2,VLOOKUP(M914,'附件一之1-開班數'!$A$7:$B$66,2,0)&amp;"、"&amp;VLOOKUP(N914,'附件一之1-開班數'!$A$7:$B$66,2,0),IF(COUNT(M914:Q914)=3,VLOOKUP(M914,'附件一之1-開班數'!$A$7:$B$66,2,0)&amp;"、"&amp;VLOOKUP(N914,'附件一之1-開班數'!$A$7:$B$66,2,0)&amp;"、"&amp;VLOOKUP(O914,'附件一之1-開班數'!$A$7:$B$66,2,0),IF(COUNT(M914:Q914)=4,VLOOKUP(M914,'附件一之1-開班數'!$A$7:$B$66,2,0)&amp;"、"&amp;VLOOKUP(N914,'附件一之1-開班數'!$A$7:$B$66,2,0)&amp;"、"&amp;VLOOKUP(O914,'附件一之1-開班數'!$A$7:$B$66,2,0)&amp;"、"&amp;VLOOKUP(P914,'附件一之1-開班數'!$A$7:$B$66,2,0),IF(COUNT(M914:Q914)=5,VLOOKUP(M914,'附件一之1-開班數'!$A$7:$B$66,2,0)&amp;"、"&amp;VLOOKUP(N914,'附件一之1-開班數'!$A$7:$B$66,2,0)&amp;"、"&amp;VLOOKUP(O914,'附件一之1-開班數'!$A$7:$B$66,2,0)&amp;"、"&amp;VLOOKUP(P914,'附件一之1-開班數'!$A$7:$B$66,2,0)&amp;"、"&amp;VLOOKUP(Q914,'附件一之1-開班數'!$A$7:$B$66,2,0),IF(D914="","","學生無班級"))))))),"有班級不存在,或跳格輸入")</f>
        <v/>
      </c>
      <c r="S914" s="10">
        <f t="shared" si="100"/>
        <v>1</v>
      </c>
      <c r="T914" s="10">
        <f t="shared" si="101"/>
        <v>1</v>
      </c>
      <c r="U914" s="10">
        <f t="shared" si="102"/>
        <v>1</v>
      </c>
      <c r="V914" s="10">
        <f t="shared" si="103"/>
        <v>1</v>
      </c>
      <c r="W914" s="10">
        <f t="shared" si="104"/>
        <v>3</v>
      </c>
      <c r="X914" s="10">
        <f t="shared" si="105"/>
        <v>3</v>
      </c>
      <c r="Y914" s="10">
        <f>IF(M914="",0,IF(K914=1,VLOOKUP(M914,'附件一之1-開班數'!$A$7:$V$66,7,FALSE),0))</f>
        <v>0</v>
      </c>
      <c r="Z914" s="10">
        <f>IF(N914="",0,IF(K914=1,VLOOKUP(N914,'附件一之1-開班數'!$A$7:$V$66,7,FALSE),0))</f>
        <v>0</v>
      </c>
      <c r="AA914" s="10">
        <f>IF(O914="",0,IF(K914=1,VLOOKUP(O914,'附件一之1-開班數'!$A$7:$V$66,7,FALSE),0))</f>
        <v>0</v>
      </c>
      <c r="AB914" s="10">
        <f>IF(P914="",0,IF(K914=1,VLOOKUP(P914,'附件一之1-開班數'!$A$7:$V$66,7,FALSE),0))</f>
        <v>0</v>
      </c>
      <c r="AC914" s="10">
        <f>IF(Q914="",0,IF(K914=1,VLOOKUP(Q914,'附件一之1-開班數'!$A$7:$V$66,7,FALSE),0))</f>
        <v>0</v>
      </c>
    </row>
    <row r="915" spans="1:29" x14ac:dyDescent="0.3">
      <c r="A915" s="128" t="str">
        <f t="shared" si="99"/>
        <v/>
      </c>
      <c r="B915" s="14"/>
      <c r="C915" s="14"/>
      <c r="D915" s="14"/>
      <c r="E915" s="14"/>
      <c r="F915" s="166"/>
      <c r="G915" s="173"/>
      <c r="H915" s="14"/>
      <c r="I915" s="14"/>
      <c r="J915" s="14"/>
      <c r="K915" s="166"/>
      <c r="L915" s="175"/>
      <c r="M915" s="171"/>
      <c r="N915" s="92"/>
      <c r="O915" s="92"/>
      <c r="P915" s="92"/>
      <c r="Q915" s="172"/>
      <c r="R915" s="176" t="str">
        <f>IFERROR(IF(COUNTIF(M915:Q915,M915)+COUNTIF(M915:Q915,N915)+COUNTIF(M915:Q915,O915)+COUNTIF(M915:Q915,P915)+COUNTIF(M915:Q915,Q915)-COUNT(M915:Q915)&lt;&gt;0,"學生班級重複",IF(COUNT(M915:Q915)=1,VLOOKUP(M915,'附件一之1-開班數'!$A$7:$B$66,2,0),IF(COUNT(M915:Q915)=2,VLOOKUP(M915,'附件一之1-開班數'!$A$7:$B$66,2,0)&amp;"、"&amp;VLOOKUP(N915,'附件一之1-開班數'!$A$7:$B$66,2,0),IF(COUNT(M915:Q915)=3,VLOOKUP(M915,'附件一之1-開班數'!$A$7:$B$66,2,0)&amp;"、"&amp;VLOOKUP(N915,'附件一之1-開班數'!$A$7:$B$66,2,0)&amp;"、"&amp;VLOOKUP(O915,'附件一之1-開班數'!$A$7:$B$66,2,0),IF(COUNT(M915:Q915)=4,VLOOKUP(M915,'附件一之1-開班數'!$A$7:$B$66,2,0)&amp;"、"&amp;VLOOKUP(N915,'附件一之1-開班數'!$A$7:$B$66,2,0)&amp;"、"&amp;VLOOKUP(O915,'附件一之1-開班數'!$A$7:$B$66,2,0)&amp;"、"&amp;VLOOKUP(P915,'附件一之1-開班數'!$A$7:$B$66,2,0),IF(COUNT(M915:Q915)=5,VLOOKUP(M915,'附件一之1-開班數'!$A$7:$B$66,2,0)&amp;"、"&amp;VLOOKUP(N915,'附件一之1-開班數'!$A$7:$B$66,2,0)&amp;"、"&amp;VLOOKUP(O915,'附件一之1-開班數'!$A$7:$B$66,2,0)&amp;"、"&amp;VLOOKUP(P915,'附件一之1-開班數'!$A$7:$B$66,2,0)&amp;"、"&amp;VLOOKUP(Q915,'附件一之1-開班數'!$A$7:$B$66,2,0),IF(D915="","","學生無班級"))))))),"有班級不存在,或跳格輸入")</f>
        <v/>
      </c>
      <c r="S915" s="10">
        <f t="shared" si="100"/>
        <v>1</v>
      </c>
      <c r="T915" s="10">
        <f t="shared" si="101"/>
        <v>1</v>
      </c>
      <c r="U915" s="10">
        <f t="shared" si="102"/>
        <v>1</v>
      </c>
      <c r="V915" s="10">
        <f t="shared" si="103"/>
        <v>1</v>
      </c>
      <c r="W915" s="10">
        <f t="shared" si="104"/>
        <v>3</v>
      </c>
      <c r="X915" s="10">
        <f t="shared" si="105"/>
        <v>3</v>
      </c>
      <c r="Y915" s="10">
        <f>IF(M915="",0,IF(K915=1,VLOOKUP(M915,'附件一之1-開班數'!$A$7:$V$66,7,FALSE),0))</f>
        <v>0</v>
      </c>
      <c r="Z915" s="10">
        <f>IF(N915="",0,IF(K915=1,VLOOKUP(N915,'附件一之1-開班數'!$A$7:$V$66,7,FALSE),0))</f>
        <v>0</v>
      </c>
      <c r="AA915" s="10">
        <f>IF(O915="",0,IF(K915=1,VLOOKUP(O915,'附件一之1-開班數'!$A$7:$V$66,7,FALSE),0))</f>
        <v>0</v>
      </c>
      <c r="AB915" s="10">
        <f>IF(P915="",0,IF(K915=1,VLOOKUP(P915,'附件一之1-開班數'!$A$7:$V$66,7,FALSE),0))</f>
        <v>0</v>
      </c>
      <c r="AC915" s="10">
        <f>IF(Q915="",0,IF(K915=1,VLOOKUP(Q915,'附件一之1-開班數'!$A$7:$V$66,7,FALSE),0))</f>
        <v>0</v>
      </c>
    </row>
    <row r="916" spans="1:29" x14ac:dyDescent="0.3">
      <c r="A916" s="128" t="str">
        <f t="shared" si="99"/>
        <v/>
      </c>
      <c r="B916" s="14"/>
      <c r="C916" s="14"/>
      <c r="D916" s="14"/>
      <c r="E916" s="14"/>
      <c r="F916" s="166"/>
      <c r="G916" s="173"/>
      <c r="H916" s="14"/>
      <c r="I916" s="14"/>
      <c r="J916" s="14"/>
      <c r="K916" s="166"/>
      <c r="L916" s="175"/>
      <c r="M916" s="171"/>
      <c r="N916" s="92"/>
      <c r="O916" s="92"/>
      <c r="P916" s="92"/>
      <c r="Q916" s="172"/>
      <c r="R916" s="176" t="str">
        <f>IFERROR(IF(COUNTIF(M916:Q916,M916)+COUNTIF(M916:Q916,N916)+COUNTIF(M916:Q916,O916)+COUNTIF(M916:Q916,P916)+COUNTIF(M916:Q916,Q916)-COUNT(M916:Q916)&lt;&gt;0,"學生班級重複",IF(COUNT(M916:Q916)=1,VLOOKUP(M916,'附件一之1-開班數'!$A$7:$B$66,2,0),IF(COUNT(M916:Q916)=2,VLOOKUP(M916,'附件一之1-開班數'!$A$7:$B$66,2,0)&amp;"、"&amp;VLOOKUP(N916,'附件一之1-開班數'!$A$7:$B$66,2,0),IF(COUNT(M916:Q916)=3,VLOOKUP(M916,'附件一之1-開班數'!$A$7:$B$66,2,0)&amp;"、"&amp;VLOOKUP(N916,'附件一之1-開班數'!$A$7:$B$66,2,0)&amp;"、"&amp;VLOOKUP(O916,'附件一之1-開班數'!$A$7:$B$66,2,0),IF(COUNT(M916:Q916)=4,VLOOKUP(M916,'附件一之1-開班數'!$A$7:$B$66,2,0)&amp;"、"&amp;VLOOKUP(N916,'附件一之1-開班數'!$A$7:$B$66,2,0)&amp;"、"&amp;VLOOKUP(O916,'附件一之1-開班數'!$A$7:$B$66,2,0)&amp;"、"&amp;VLOOKUP(P916,'附件一之1-開班數'!$A$7:$B$66,2,0),IF(COUNT(M916:Q916)=5,VLOOKUP(M916,'附件一之1-開班數'!$A$7:$B$66,2,0)&amp;"、"&amp;VLOOKUP(N916,'附件一之1-開班數'!$A$7:$B$66,2,0)&amp;"、"&amp;VLOOKUP(O916,'附件一之1-開班數'!$A$7:$B$66,2,0)&amp;"、"&amp;VLOOKUP(P916,'附件一之1-開班數'!$A$7:$B$66,2,0)&amp;"、"&amp;VLOOKUP(Q916,'附件一之1-開班數'!$A$7:$B$66,2,0),IF(D916="","","學生無班級"))))))),"有班級不存在,或跳格輸入")</f>
        <v/>
      </c>
      <c r="S916" s="10">
        <f t="shared" si="100"/>
        <v>1</v>
      </c>
      <c r="T916" s="10">
        <f t="shared" si="101"/>
        <v>1</v>
      </c>
      <c r="U916" s="10">
        <f t="shared" si="102"/>
        <v>1</v>
      </c>
      <c r="V916" s="10">
        <f t="shared" si="103"/>
        <v>1</v>
      </c>
      <c r="W916" s="10">
        <f t="shared" si="104"/>
        <v>3</v>
      </c>
      <c r="X916" s="10">
        <f t="shared" si="105"/>
        <v>3</v>
      </c>
      <c r="Y916" s="10">
        <f>IF(M916="",0,IF(K916=1,VLOOKUP(M916,'附件一之1-開班數'!$A$7:$V$66,7,FALSE),0))</f>
        <v>0</v>
      </c>
      <c r="Z916" s="10">
        <f>IF(N916="",0,IF(K916=1,VLOOKUP(N916,'附件一之1-開班數'!$A$7:$V$66,7,FALSE),0))</f>
        <v>0</v>
      </c>
      <c r="AA916" s="10">
        <f>IF(O916="",0,IF(K916=1,VLOOKUP(O916,'附件一之1-開班數'!$A$7:$V$66,7,FALSE),0))</f>
        <v>0</v>
      </c>
      <c r="AB916" s="10">
        <f>IF(P916="",0,IF(K916=1,VLOOKUP(P916,'附件一之1-開班數'!$A$7:$V$66,7,FALSE),0))</f>
        <v>0</v>
      </c>
      <c r="AC916" s="10">
        <f>IF(Q916="",0,IF(K916=1,VLOOKUP(Q916,'附件一之1-開班數'!$A$7:$V$66,7,FALSE),0))</f>
        <v>0</v>
      </c>
    </row>
    <row r="917" spans="1:29" x14ac:dyDescent="0.3">
      <c r="A917" s="128" t="str">
        <f t="shared" si="99"/>
        <v/>
      </c>
      <c r="B917" s="14"/>
      <c r="C917" s="14"/>
      <c r="D917" s="14"/>
      <c r="E917" s="14"/>
      <c r="F917" s="166"/>
      <c r="G917" s="173"/>
      <c r="H917" s="14"/>
      <c r="I917" s="14"/>
      <c r="J917" s="14"/>
      <c r="K917" s="166"/>
      <c r="L917" s="175"/>
      <c r="M917" s="171"/>
      <c r="N917" s="92"/>
      <c r="O917" s="92"/>
      <c r="P917" s="92"/>
      <c r="Q917" s="172"/>
      <c r="R917" s="176" t="str">
        <f>IFERROR(IF(COUNTIF(M917:Q917,M917)+COUNTIF(M917:Q917,N917)+COUNTIF(M917:Q917,O917)+COUNTIF(M917:Q917,P917)+COUNTIF(M917:Q917,Q917)-COUNT(M917:Q917)&lt;&gt;0,"學生班級重複",IF(COUNT(M917:Q917)=1,VLOOKUP(M917,'附件一之1-開班數'!$A$7:$B$66,2,0),IF(COUNT(M917:Q917)=2,VLOOKUP(M917,'附件一之1-開班數'!$A$7:$B$66,2,0)&amp;"、"&amp;VLOOKUP(N917,'附件一之1-開班數'!$A$7:$B$66,2,0),IF(COUNT(M917:Q917)=3,VLOOKUP(M917,'附件一之1-開班數'!$A$7:$B$66,2,0)&amp;"、"&amp;VLOOKUP(N917,'附件一之1-開班數'!$A$7:$B$66,2,0)&amp;"、"&amp;VLOOKUP(O917,'附件一之1-開班數'!$A$7:$B$66,2,0),IF(COUNT(M917:Q917)=4,VLOOKUP(M917,'附件一之1-開班數'!$A$7:$B$66,2,0)&amp;"、"&amp;VLOOKUP(N917,'附件一之1-開班數'!$A$7:$B$66,2,0)&amp;"、"&amp;VLOOKUP(O917,'附件一之1-開班數'!$A$7:$B$66,2,0)&amp;"、"&amp;VLOOKUP(P917,'附件一之1-開班數'!$A$7:$B$66,2,0),IF(COUNT(M917:Q917)=5,VLOOKUP(M917,'附件一之1-開班數'!$A$7:$B$66,2,0)&amp;"、"&amp;VLOOKUP(N917,'附件一之1-開班數'!$A$7:$B$66,2,0)&amp;"、"&amp;VLOOKUP(O917,'附件一之1-開班數'!$A$7:$B$66,2,0)&amp;"、"&amp;VLOOKUP(P917,'附件一之1-開班數'!$A$7:$B$66,2,0)&amp;"、"&amp;VLOOKUP(Q917,'附件一之1-開班數'!$A$7:$B$66,2,0),IF(D917="","","學生無班級"))))))),"有班級不存在,或跳格輸入")</f>
        <v/>
      </c>
      <c r="S917" s="10">
        <f t="shared" si="100"/>
        <v>1</v>
      </c>
      <c r="T917" s="10">
        <f t="shared" si="101"/>
        <v>1</v>
      </c>
      <c r="U917" s="10">
        <f t="shared" si="102"/>
        <v>1</v>
      </c>
      <c r="V917" s="10">
        <f t="shared" si="103"/>
        <v>1</v>
      </c>
      <c r="W917" s="10">
        <f t="shared" si="104"/>
        <v>3</v>
      </c>
      <c r="X917" s="10">
        <f t="shared" si="105"/>
        <v>3</v>
      </c>
      <c r="Y917" s="10">
        <f>IF(M917="",0,IF(K917=1,VLOOKUP(M917,'附件一之1-開班數'!$A$7:$V$66,7,FALSE),0))</f>
        <v>0</v>
      </c>
      <c r="Z917" s="10">
        <f>IF(N917="",0,IF(K917=1,VLOOKUP(N917,'附件一之1-開班數'!$A$7:$V$66,7,FALSE),0))</f>
        <v>0</v>
      </c>
      <c r="AA917" s="10">
        <f>IF(O917="",0,IF(K917=1,VLOOKUP(O917,'附件一之1-開班數'!$A$7:$V$66,7,FALSE),0))</f>
        <v>0</v>
      </c>
      <c r="AB917" s="10">
        <f>IF(P917="",0,IF(K917=1,VLOOKUP(P917,'附件一之1-開班數'!$A$7:$V$66,7,FALSE),0))</f>
        <v>0</v>
      </c>
      <c r="AC917" s="10">
        <f>IF(Q917="",0,IF(K917=1,VLOOKUP(Q917,'附件一之1-開班數'!$A$7:$V$66,7,FALSE),0))</f>
        <v>0</v>
      </c>
    </row>
    <row r="918" spans="1:29" x14ac:dyDescent="0.3">
      <c r="A918" s="128" t="str">
        <f t="shared" si="99"/>
        <v/>
      </c>
      <c r="B918" s="14"/>
      <c r="C918" s="14"/>
      <c r="D918" s="14"/>
      <c r="E918" s="14"/>
      <c r="F918" s="166"/>
      <c r="G918" s="173"/>
      <c r="H918" s="14"/>
      <c r="I918" s="14"/>
      <c r="J918" s="14"/>
      <c r="K918" s="166"/>
      <c r="L918" s="175"/>
      <c r="M918" s="171"/>
      <c r="N918" s="92"/>
      <c r="O918" s="92"/>
      <c r="P918" s="92"/>
      <c r="Q918" s="172"/>
      <c r="R918" s="176" t="str">
        <f>IFERROR(IF(COUNTIF(M918:Q918,M918)+COUNTIF(M918:Q918,N918)+COUNTIF(M918:Q918,O918)+COUNTIF(M918:Q918,P918)+COUNTIF(M918:Q918,Q918)-COUNT(M918:Q918)&lt;&gt;0,"學生班級重複",IF(COUNT(M918:Q918)=1,VLOOKUP(M918,'附件一之1-開班數'!$A$7:$B$66,2,0),IF(COUNT(M918:Q918)=2,VLOOKUP(M918,'附件一之1-開班數'!$A$7:$B$66,2,0)&amp;"、"&amp;VLOOKUP(N918,'附件一之1-開班數'!$A$7:$B$66,2,0),IF(COUNT(M918:Q918)=3,VLOOKUP(M918,'附件一之1-開班數'!$A$7:$B$66,2,0)&amp;"、"&amp;VLOOKUP(N918,'附件一之1-開班數'!$A$7:$B$66,2,0)&amp;"、"&amp;VLOOKUP(O918,'附件一之1-開班數'!$A$7:$B$66,2,0),IF(COUNT(M918:Q918)=4,VLOOKUP(M918,'附件一之1-開班數'!$A$7:$B$66,2,0)&amp;"、"&amp;VLOOKUP(N918,'附件一之1-開班數'!$A$7:$B$66,2,0)&amp;"、"&amp;VLOOKUP(O918,'附件一之1-開班數'!$A$7:$B$66,2,0)&amp;"、"&amp;VLOOKUP(P918,'附件一之1-開班數'!$A$7:$B$66,2,0),IF(COUNT(M918:Q918)=5,VLOOKUP(M918,'附件一之1-開班數'!$A$7:$B$66,2,0)&amp;"、"&amp;VLOOKUP(N918,'附件一之1-開班數'!$A$7:$B$66,2,0)&amp;"、"&amp;VLOOKUP(O918,'附件一之1-開班數'!$A$7:$B$66,2,0)&amp;"、"&amp;VLOOKUP(P918,'附件一之1-開班數'!$A$7:$B$66,2,0)&amp;"、"&amp;VLOOKUP(Q918,'附件一之1-開班數'!$A$7:$B$66,2,0),IF(D918="","","學生無班級"))))))),"有班級不存在,或跳格輸入")</f>
        <v/>
      </c>
      <c r="S918" s="10">
        <f t="shared" si="100"/>
        <v>1</v>
      </c>
      <c r="T918" s="10">
        <f t="shared" si="101"/>
        <v>1</v>
      </c>
      <c r="U918" s="10">
        <f t="shared" si="102"/>
        <v>1</v>
      </c>
      <c r="V918" s="10">
        <f t="shared" si="103"/>
        <v>1</v>
      </c>
      <c r="W918" s="10">
        <f t="shared" si="104"/>
        <v>3</v>
      </c>
      <c r="X918" s="10">
        <f t="shared" si="105"/>
        <v>3</v>
      </c>
      <c r="Y918" s="10">
        <f>IF(M918="",0,IF(K918=1,VLOOKUP(M918,'附件一之1-開班數'!$A$7:$V$66,7,FALSE),0))</f>
        <v>0</v>
      </c>
      <c r="Z918" s="10">
        <f>IF(N918="",0,IF(K918=1,VLOOKUP(N918,'附件一之1-開班數'!$A$7:$V$66,7,FALSE),0))</f>
        <v>0</v>
      </c>
      <c r="AA918" s="10">
        <f>IF(O918="",0,IF(K918=1,VLOOKUP(O918,'附件一之1-開班數'!$A$7:$V$66,7,FALSE),0))</f>
        <v>0</v>
      </c>
      <c r="AB918" s="10">
        <f>IF(P918="",0,IF(K918=1,VLOOKUP(P918,'附件一之1-開班數'!$A$7:$V$66,7,FALSE),0))</f>
        <v>0</v>
      </c>
      <c r="AC918" s="10">
        <f>IF(Q918="",0,IF(K918=1,VLOOKUP(Q918,'附件一之1-開班數'!$A$7:$V$66,7,FALSE),0))</f>
        <v>0</v>
      </c>
    </row>
    <row r="919" spans="1:29" x14ac:dyDescent="0.3">
      <c r="A919" s="128" t="str">
        <f t="shared" si="99"/>
        <v/>
      </c>
      <c r="B919" s="14"/>
      <c r="C919" s="14"/>
      <c r="D919" s="14"/>
      <c r="E919" s="14"/>
      <c r="F919" s="166"/>
      <c r="G919" s="173"/>
      <c r="H919" s="14"/>
      <c r="I919" s="14"/>
      <c r="J919" s="14"/>
      <c r="K919" s="166"/>
      <c r="L919" s="175"/>
      <c r="M919" s="171"/>
      <c r="N919" s="92"/>
      <c r="O919" s="92"/>
      <c r="P919" s="92"/>
      <c r="Q919" s="172"/>
      <c r="R919" s="176" t="str">
        <f>IFERROR(IF(COUNTIF(M919:Q919,M919)+COUNTIF(M919:Q919,N919)+COUNTIF(M919:Q919,O919)+COUNTIF(M919:Q919,P919)+COUNTIF(M919:Q919,Q919)-COUNT(M919:Q919)&lt;&gt;0,"學生班級重複",IF(COUNT(M919:Q919)=1,VLOOKUP(M919,'附件一之1-開班數'!$A$7:$B$66,2,0),IF(COUNT(M919:Q919)=2,VLOOKUP(M919,'附件一之1-開班數'!$A$7:$B$66,2,0)&amp;"、"&amp;VLOOKUP(N919,'附件一之1-開班數'!$A$7:$B$66,2,0),IF(COUNT(M919:Q919)=3,VLOOKUP(M919,'附件一之1-開班數'!$A$7:$B$66,2,0)&amp;"、"&amp;VLOOKUP(N919,'附件一之1-開班數'!$A$7:$B$66,2,0)&amp;"、"&amp;VLOOKUP(O919,'附件一之1-開班數'!$A$7:$B$66,2,0),IF(COUNT(M919:Q919)=4,VLOOKUP(M919,'附件一之1-開班數'!$A$7:$B$66,2,0)&amp;"、"&amp;VLOOKUP(N919,'附件一之1-開班數'!$A$7:$B$66,2,0)&amp;"、"&amp;VLOOKUP(O919,'附件一之1-開班數'!$A$7:$B$66,2,0)&amp;"、"&amp;VLOOKUP(P919,'附件一之1-開班數'!$A$7:$B$66,2,0),IF(COUNT(M919:Q919)=5,VLOOKUP(M919,'附件一之1-開班數'!$A$7:$B$66,2,0)&amp;"、"&amp;VLOOKUP(N919,'附件一之1-開班數'!$A$7:$B$66,2,0)&amp;"、"&amp;VLOOKUP(O919,'附件一之1-開班數'!$A$7:$B$66,2,0)&amp;"、"&amp;VLOOKUP(P919,'附件一之1-開班數'!$A$7:$B$66,2,0)&amp;"、"&amp;VLOOKUP(Q919,'附件一之1-開班數'!$A$7:$B$66,2,0),IF(D919="","","學生無班級"))))))),"有班級不存在,或跳格輸入")</f>
        <v/>
      </c>
      <c r="S919" s="10">
        <f t="shared" si="100"/>
        <v>1</v>
      </c>
      <c r="T919" s="10">
        <f t="shared" si="101"/>
        <v>1</v>
      </c>
      <c r="U919" s="10">
        <f t="shared" si="102"/>
        <v>1</v>
      </c>
      <c r="V919" s="10">
        <f t="shared" si="103"/>
        <v>1</v>
      </c>
      <c r="W919" s="10">
        <f t="shared" si="104"/>
        <v>3</v>
      </c>
      <c r="X919" s="10">
        <f t="shared" si="105"/>
        <v>3</v>
      </c>
      <c r="Y919" s="10">
        <f>IF(M919="",0,IF(K919=1,VLOOKUP(M919,'附件一之1-開班數'!$A$7:$V$66,7,FALSE),0))</f>
        <v>0</v>
      </c>
      <c r="Z919" s="10">
        <f>IF(N919="",0,IF(K919=1,VLOOKUP(N919,'附件一之1-開班數'!$A$7:$V$66,7,FALSE),0))</f>
        <v>0</v>
      </c>
      <c r="AA919" s="10">
        <f>IF(O919="",0,IF(K919=1,VLOOKUP(O919,'附件一之1-開班數'!$A$7:$V$66,7,FALSE),0))</f>
        <v>0</v>
      </c>
      <c r="AB919" s="10">
        <f>IF(P919="",0,IF(K919=1,VLOOKUP(P919,'附件一之1-開班數'!$A$7:$V$66,7,FALSE),0))</f>
        <v>0</v>
      </c>
      <c r="AC919" s="10">
        <f>IF(Q919="",0,IF(K919=1,VLOOKUP(Q919,'附件一之1-開班數'!$A$7:$V$66,7,FALSE),0))</f>
        <v>0</v>
      </c>
    </row>
    <row r="920" spans="1:29" x14ac:dyDescent="0.3">
      <c r="A920" s="128" t="str">
        <f t="shared" si="99"/>
        <v/>
      </c>
      <c r="B920" s="14"/>
      <c r="C920" s="14"/>
      <c r="D920" s="14"/>
      <c r="E920" s="14"/>
      <c r="F920" s="166"/>
      <c r="G920" s="173"/>
      <c r="H920" s="14"/>
      <c r="I920" s="14"/>
      <c r="J920" s="14"/>
      <c r="K920" s="166"/>
      <c r="L920" s="175"/>
      <c r="M920" s="171"/>
      <c r="N920" s="92"/>
      <c r="O920" s="92"/>
      <c r="P920" s="92"/>
      <c r="Q920" s="172"/>
      <c r="R920" s="176" t="str">
        <f>IFERROR(IF(COUNTIF(M920:Q920,M920)+COUNTIF(M920:Q920,N920)+COUNTIF(M920:Q920,O920)+COUNTIF(M920:Q920,P920)+COUNTIF(M920:Q920,Q920)-COUNT(M920:Q920)&lt;&gt;0,"學生班級重複",IF(COUNT(M920:Q920)=1,VLOOKUP(M920,'附件一之1-開班數'!$A$7:$B$66,2,0),IF(COUNT(M920:Q920)=2,VLOOKUP(M920,'附件一之1-開班數'!$A$7:$B$66,2,0)&amp;"、"&amp;VLOOKUP(N920,'附件一之1-開班數'!$A$7:$B$66,2,0),IF(COUNT(M920:Q920)=3,VLOOKUP(M920,'附件一之1-開班數'!$A$7:$B$66,2,0)&amp;"、"&amp;VLOOKUP(N920,'附件一之1-開班數'!$A$7:$B$66,2,0)&amp;"、"&amp;VLOOKUP(O920,'附件一之1-開班數'!$A$7:$B$66,2,0),IF(COUNT(M920:Q920)=4,VLOOKUP(M920,'附件一之1-開班數'!$A$7:$B$66,2,0)&amp;"、"&amp;VLOOKUP(N920,'附件一之1-開班數'!$A$7:$B$66,2,0)&amp;"、"&amp;VLOOKUP(O920,'附件一之1-開班數'!$A$7:$B$66,2,0)&amp;"、"&amp;VLOOKUP(P920,'附件一之1-開班數'!$A$7:$B$66,2,0),IF(COUNT(M920:Q920)=5,VLOOKUP(M920,'附件一之1-開班數'!$A$7:$B$66,2,0)&amp;"、"&amp;VLOOKUP(N920,'附件一之1-開班數'!$A$7:$B$66,2,0)&amp;"、"&amp;VLOOKUP(O920,'附件一之1-開班數'!$A$7:$B$66,2,0)&amp;"、"&amp;VLOOKUP(P920,'附件一之1-開班數'!$A$7:$B$66,2,0)&amp;"、"&amp;VLOOKUP(Q920,'附件一之1-開班數'!$A$7:$B$66,2,0),IF(D920="","","學生無班級"))))))),"有班級不存在,或跳格輸入")</f>
        <v/>
      </c>
      <c r="S920" s="10">
        <f t="shared" si="100"/>
        <v>1</v>
      </c>
      <c r="T920" s="10">
        <f t="shared" si="101"/>
        <v>1</v>
      </c>
      <c r="U920" s="10">
        <f t="shared" si="102"/>
        <v>1</v>
      </c>
      <c r="V920" s="10">
        <f t="shared" si="103"/>
        <v>1</v>
      </c>
      <c r="W920" s="10">
        <f t="shared" si="104"/>
        <v>3</v>
      </c>
      <c r="X920" s="10">
        <f t="shared" si="105"/>
        <v>3</v>
      </c>
      <c r="Y920" s="10">
        <f>IF(M920="",0,IF(K920=1,VLOOKUP(M920,'附件一之1-開班數'!$A$7:$V$66,7,FALSE),0))</f>
        <v>0</v>
      </c>
      <c r="Z920" s="10">
        <f>IF(N920="",0,IF(K920=1,VLOOKUP(N920,'附件一之1-開班數'!$A$7:$V$66,7,FALSE),0))</f>
        <v>0</v>
      </c>
      <c r="AA920" s="10">
        <f>IF(O920="",0,IF(K920=1,VLOOKUP(O920,'附件一之1-開班數'!$A$7:$V$66,7,FALSE),0))</f>
        <v>0</v>
      </c>
      <c r="AB920" s="10">
        <f>IF(P920="",0,IF(K920=1,VLOOKUP(P920,'附件一之1-開班數'!$A$7:$V$66,7,FALSE),0))</f>
        <v>0</v>
      </c>
      <c r="AC920" s="10">
        <f>IF(Q920="",0,IF(K920=1,VLOOKUP(Q920,'附件一之1-開班數'!$A$7:$V$66,7,FALSE),0))</f>
        <v>0</v>
      </c>
    </row>
    <row r="921" spans="1:29" x14ac:dyDescent="0.3">
      <c r="A921" s="128" t="str">
        <f t="shared" si="99"/>
        <v/>
      </c>
      <c r="B921" s="14"/>
      <c r="C921" s="14"/>
      <c r="D921" s="14"/>
      <c r="E921" s="14"/>
      <c r="F921" s="166"/>
      <c r="G921" s="173"/>
      <c r="H921" s="14"/>
      <c r="I921" s="14"/>
      <c r="J921" s="14"/>
      <c r="K921" s="166"/>
      <c r="L921" s="175"/>
      <c r="M921" s="171"/>
      <c r="N921" s="92"/>
      <c r="O921" s="92"/>
      <c r="P921" s="92"/>
      <c r="Q921" s="172"/>
      <c r="R921" s="176" t="str">
        <f>IFERROR(IF(COUNTIF(M921:Q921,M921)+COUNTIF(M921:Q921,N921)+COUNTIF(M921:Q921,O921)+COUNTIF(M921:Q921,P921)+COUNTIF(M921:Q921,Q921)-COUNT(M921:Q921)&lt;&gt;0,"學生班級重複",IF(COUNT(M921:Q921)=1,VLOOKUP(M921,'附件一之1-開班數'!$A$7:$B$66,2,0),IF(COUNT(M921:Q921)=2,VLOOKUP(M921,'附件一之1-開班數'!$A$7:$B$66,2,0)&amp;"、"&amp;VLOOKUP(N921,'附件一之1-開班數'!$A$7:$B$66,2,0),IF(COUNT(M921:Q921)=3,VLOOKUP(M921,'附件一之1-開班數'!$A$7:$B$66,2,0)&amp;"、"&amp;VLOOKUP(N921,'附件一之1-開班數'!$A$7:$B$66,2,0)&amp;"、"&amp;VLOOKUP(O921,'附件一之1-開班數'!$A$7:$B$66,2,0),IF(COUNT(M921:Q921)=4,VLOOKUP(M921,'附件一之1-開班數'!$A$7:$B$66,2,0)&amp;"、"&amp;VLOOKUP(N921,'附件一之1-開班數'!$A$7:$B$66,2,0)&amp;"、"&amp;VLOOKUP(O921,'附件一之1-開班數'!$A$7:$B$66,2,0)&amp;"、"&amp;VLOOKUP(P921,'附件一之1-開班數'!$A$7:$B$66,2,0),IF(COUNT(M921:Q921)=5,VLOOKUP(M921,'附件一之1-開班數'!$A$7:$B$66,2,0)&amp;"、"&amp;VLOOKUP(N921,'附件一之1-開班數'!$A$7:$B$66,2,0)&amp;"、"&amp;VLOOKUP(O921,'附件一之1-開班數'!$A$7:$B$66,2,0)&amp;"、"&amp;VLOOKUP(P921,'附件一之1-開班數'!$A$7:$B$66,2,0)&amp;"、"&amp;VLOOKUP(Q921,'附件一之1-開班數'!$A$7:$B$66,2,0),IF(D921="","","學生無班級"))))))),"有班級不存在,或跳格輸入")</f>
        <v/>
      </c>
      <c r="S921" s="10">
        <f t="shared" si="100"/>
        <v>1</v>
      </c>
      <c r="T921" s="10">
        <f t="shared" si="101"/>
        <v>1</v>
      </c>
      <c r="U921" s="10">
        <f t="shared" si="102"/>
        <v>1</v>
      </c>
      <c r="V921" s="10">
        <f t="shared" si="103"/>
        <v>1</v>
      </c>
      <c r="W921" s="10">
        <f t="shared" si="104"/>
        <v>3</v>
      </c>
      <c r="X921" s="10">
        <f t="shared" si="105"/>
        <v>3</v>
      </c>
      <c r="Y921" s="10">
        <f>IF(M921="",0,IF(K921=1,VLOOKUP(M921,'附件一之1-開班數'!$A$7:$V$66,7,FALSE),0))</f>
        <v>0</v>
      </c>
      <c r="Z921" s="10">
        <f>IF(N921="",0,IF(K921=1,VLOOKUP(N921,'附件一之1-開班數'!$A$7:$V$66,7,FALSE),0))</f>
        <v>0</v>
      </c>
      <c r="AA921" s="10">
        <f>IF(O921="",0,IF(K921=1,VLOOKUP(O921,'附件一之1-開班數'!$A$7:$V$66,7,FALSE),0))</f>
        <v>0</v>
      </c>
      <c r="AB921" s="10">
        <f>IF(P921="",0,IF(K921=1,VLOOKUP(P921,'附件一之1-開班數'!$A$7:$V$66,7,FALSE),0))</f>
        <v>0</v>
      </c>
      <c r="AC921" s="10">
        <f>IF(Q921="",0,IF(K921=1,VLOOKUP(Q921,'附件一之1-開班數'!$A$7:$V$66,7,FALSE),0))</f>
        <v>0</v>
      </c>
    </row>
    <row r="922" spans="1:29" x14ac:dyDescent="0.3">
      <c r="A922" s="128" t="str">
        <f t="shared" si="99"/>
        <v/>
      </c>
      <c r="B922" s="14"/>
      <c r="C922" s="14"/>
      <c r="D922" s="14"/>
      <c r="E922" s="14"/>
      <c r="F922" s="166"/>
      <c r="G922" s="173"/>
      <c r="H922" s="14"/>
      <c r="I922" s="14"/>
      <c r="J922" s="14"/>
      <c r="K922" s="166"/>
      <c r="L922" s="175"/>
      <c r="M922" s="171"/>
      <c r="N922" s="92"/>
      <c r="O922" s="92"/>
      <c r="P922" s="92"/>
      <c r="Q922" s="172"/>
      <c r="R922" s="176" t="str">
        <f>IFERROR(IF(COUNTIF(M922:Q922,M922)+COUNTIF(M922:Q922,N922)+COUNTIF(M922:Q922,O922)+COUNTIF(M922:Q922,P922)+COUNTIF(M922:Q922,Q922)-COUNT(M922:Q922)&lt;&gt;0,"學生班級重複",IF(COUNT(M922:Q922)=1,VLOOKUP(M922,'附件一之1-開班數'!$A$7:$B$66,2,0),IF(COUNT(M922:Q922)=2,VLOOKUP(M922,'附件一之1-開班數'!$A$7:$B$66,2,0)&amp;"、"&amp;VLOOKUP(N922,'附件一之1-開班數'!$A$7:$B$66,2,0),IF(COUNT(M922:Q922)=3,VLOOKUP(M922,'附件一之1-開班數'!$A$7:$B$66,2,0)&amp;"、"&amp;VLOOKUP(N922,'附件一之1-開班數'!$A$7:$B$66,2,0)&amp;"、"&amp;VLOOKUP(O922,'附件一之1-開班數'!$A$7:$B$66,2,0),IF(COUNT(M922:Q922)=4,VLOOKUP(M922,'附件一之1-開班數'!$A$7:$B$66,2,0)&amp;"、"&amp;VLOOKUP(N922,'附件一之1-開班數'!$A$7:$B$66,2,0)&amp;"、"&amp;VLOOKUP(O922,'附件一之1-開班數'!$A$7:$B$66,2,0)&amp;"、"&amp;VLOOKUP(P922,'附件一之1-開班數'!$A$7:$B$66,2,0),IF(COUNT(M922:Q922)=5,VLOOKUP(M922,'附件一之1-開班數'!$A$7:$B$66,2,0)&amp;"、"&amp;VLOOKUP(N922,'附件一之1-開班數'!$A$7:$B$66,2,0)&amp;"、"&amp;VLOOKUP(O922,'附件一之1-開班數'!$A$7:$B$66,2,0)&amp;"、"&amp;VLOOKUP(P922,'附件一之1-開班數'!$A$7:$B$66,2,0)&amp;"、"&amp;VLOOKUP(Q922,'附件一之1-開班數'!$A$7:$B$66,2,0),IF(D922="","","學生無班級"))))))),"有班級不存在,或跳格輸入")</f>
        <v/>
      </c>
      <c r="S922" s="10">
        <f t="shared" si="100"/>
        <v>1</v>
      </c>
      <c r="T922" s="10">
        <f t="shared" si="101"/>
        <v>1</v>
      </c>
      <c r="U922" s="10">
        <f t="shared" si="102"/>
        <v>1</v>
      </c>
      <c r="V922" s="10">
        <f t="shared" si="103"/>
        <v>1</v>
      </c>
      <c r="W922" s="10">
        <f t="shared" si="104"/>
        <v>3</v>
      </c>
      <c r="X922" s="10">
        <f t="shared" si="105"/>
        <v>3</v>
      </c>
      <c r="Y922" s="10">
        <f>IF(M922="",0,IF(K922=1,VLOOKUP(M922,'附件一之1-開班數'!$A$7:$V$66,7,FALSE),0))</f>
        <v>0</v>
      </c>
      <c r="Z922" s="10">
        <f>IF(N922="",0,IF(K922=1,VLOOKUP(N922,'附件一之1-開班數'!$A$7:$V$66,7,FALSE),0))</f>
        <v>0</v>
      </c>
      <c r="AA922" s="10">
        <f>IF(O922="",0,IF(K922=1,VLOOKUP(O922,'附件一之1-開班數'!$A$7:$V$66,7,FALSE),0))</f>
        <v>0</v>
      </c>
      <c r="AB922" s="10">
        <f>IF(P922="",0,IF(K922=1,VLOOKUP(P922,'附件一之1-開班數'!$A$7:$V$66,7,FALSE),0))</f>
        <v>0</v>
      </c>
      <c r="AC922" s="10">
        <f>IF(Q922="",0,IF(K922=1,VLOOKUP(Q922,'附件一之1-開班數'!$A$7:$V$66,7,FALSE),0))</f>
        <v>0</v>
      </c>
    </row>
    <row r="923" spans="1:29" x14ac:dyDescent="0.3">
      <c r="A923" s="128" t="str">
        <f t="shared" si="99"/>
        <v/>
      </c>
      <c r="B923" s="14"/>
      <c r="C923" s="14"/>
      <c r="D923" s="14"/>
      <c r="E923" s="14"/>
      <c r="F923" s="166"/>
      <c r="G923" s="173"/>
      <c r="H923" s="14"/>
      <c r="I923" s="14"/>
      <c r="J923" s="14"/>
      <c r="K923" s="166"/>
      <c r="L923" s="175"/>
      <c r="M923" s="171"/>
      <c r="N923" s="92"/>
      <c r="O923" s="92"/>
      <c r="P923" s="92"/>
      <c r="Q923" s="172"/>
      <c r="R923" s="176" t="str">
        <f>IFERROR(IF(COUNTIF(M923:Q923,M923)+COUNTIF(M923:Q923,N923)+COUNTIF(M923:Q923,O923)+COUNTIF(M923:Q923,P923)+COUNTIF(M923:Q923,Q923)-COUNT(M923:Q923)&lt;&gt;0,"學生班級重複",IF(COUNT(M923:Q923)=1,VLOOKUP(M923,'附件一之1-開班數'!$A$7:$B$66,2,0),IF(COUNT(M923:Q923)=2,VLOOKUP(M923,'附件一之1-開班數'!$A$7:$B$66,2,0)&amp;"、"&amp;VLOOKUP(N923,'附件一之1-開班數'!$A$7:$B$66,2,0),IF(COUNT(M923:Q923)=3,VLOOKUP(M923,'附件一之1-開班數'!$A$7:$B$66,2,0)&amp;"、"&amp;VLOOKUP(N923,'附件一之1-開班數'!$A$7:$B$66,2,0)&amp;"、"&amp;VLOOKUP(O923,'附件一之1-開班數'!$A$7:$B$66,2,0),IF(COUNT(M923:Q923)=4,VLOOKUP(M923,'附件一之1-開班數'!$A$7:$B$66,2,0)&amp;"、"&amp;VLOOKUP(N923,'附件一之1-開班數'!$A$7:$B$66,2,0)&amp;"、"&amp;VLOOKUP(O923,'附件一之1-開班數'!$A$7:$B$66,2,0)&amp;"、"&amp;VLOOKUP(P923,'附件一之1-開班數'!$A$7:$B$66,2,0),IF(COUNT(M923:Q923)=5,VLOOKUP(M923,'附件一之1-開班數'!$A$7:$B$66,2,0)&amp;"、"&amp;VLOOKUP(N923,'附件一之1-開班數'!$A$7:$B$66,2,0)&amp;"、"&amp;VLOOKUP(O923,'附件一之1-開班數'!$A$7:$B$66,2,0)&amp;"、"&amp;VLOOKUP(P923,'附件一之1-開班數'!$A$7:$B$66,2,0)&amp;"、"&amp;VLOOKUP(Q923,'附件一之1-開班數'!$A$7:$B$66,2,0),IF(D923="","","學生無班級"))))))),"有班級不存在,或跳格輸入")</f>
        <v/>
      </c>
      <c r="S923" s="10">
        <f t="shared" si="100"/>
        <v>1</v>
      </c>
      <c r="T923" s="10">
        <f t="shared" si="101"/>
        <v>1</v>
      </c>
      <c r="U923" s="10">
        <f t="shared" si="102"/>
        <v>1</v>
      </c>
      <c r="V923" s="10">
        <f t="shared" si="103"/>
        <v>1</v>
      </c>
      <c r="W923" s="10">
        <f t="shared" si="104"/>
        <v>3</v>
      </c>
      <c r="X923" s="10">
        <f t="shared" si="105"/>
        <v>3</v>
      </c>
      <c r="Y923" s="10">
        <f>IF(M923="",0,IF(K923=1,VLOOKUP(M923,'附件一之1-開班數'!$A$7:$V$66,7,FALSE),0))</f>
        <v>0</v>
      </c>
      <c r="Z923" s="10">
        <f>IF(N923="",0,IF(K923=1,VLOOKUP(N923,'附件一之1-開班數'!$A$7:$V$66,7,FALSE),0))</f>
        <v>0</v>
      </c>
      <c r="AA923" s="10">
        <f>IF(O923="",0,IF(K923=1,VLOOKUP(O923,'附件一之1-開班數'!$A$7:$V$66,7,FALSE),0))</f>
        <v>0</v>
      </c>
      <c r="AB923" s="10">
        <f>IF(P923="",0,IF(K923=1,VLOOKUP(P923,'附件一之1-開班數'!$A$7:$V$66,7,FALSE),0))</f>
        <v>0</v>
      </c>
      <c r="AC923" s="10">
        <f>IF(Q923="",0,IF(K923=1,VLOOKUP(Q923,'附件一之1-開班數'!$A$7:$V$66,7,FALSE),0))</f>
        <v>0</v>
      </c>
    </row>
    <row r="924" spans="1:29" x14ac:dyDescent="0.3">
      <c r="A924" s="128" t="str">
        <f t="shared" si="99"/>
        <v/>
      </c>
      <c r="B924" s="14"/>
      <c r="C924" s="14"/>
      <c r="D924" s="14"/>
      <c r="E924" s="14"/>
      <c r="F924" s="166"/>
      <c r="G924" s="173"/>
      <c r="H924" s="14"/>
      <c r="I924" s="14"/>
      <c r="J924" s="14"/>
      <c r="K924" s="166"/>
      <c r="L924" s="175"/>
      <c r="M924" s="171"/>
      <c r="N924" s="92"/>
      <c r="O924" s="92"/>
      <c r="P924" s="92"/>
      <c r="Q924" s="172"/>
      <c r="R924" s="176" t="str">
        <f>IFERROR(IF(COUNTIF(M924:Q924,M924)+COUNTIF(M924:Q924,N924)+COUNTIF(M924:Q924,O924)+COUNTIF(M924:Q924,P924)+COUNTIF(M924:Q924,Q924)-COUNT(M924:Q924)&lt;&gt;0,"學生班級重複",IF(COUNT(M924:Q924)=1,VLOOKUP(M924,'附件一之1-開班數'!$A$7:$B$66,2,0),IF(COUNT(M924:Q924)=2,VLOOKUP(M924,'附件一之1-開班數'!$A$7:$B$66,2,0)&amp;"、"&amp;VLOOKUP(N924,'附件一之1-開班數'!$A$7:$B$66,2,0),IF(COUNT(M924:Q924)=3,VLOOKUP(M924,'附件一之1-開班數'!$A$7:$B$66,2,0)&amp;"、"&amp;VLOOKUP(N924,'附件一之1-開班數'!$A$7:$B$66,2,0)&amp;"、"&amp;VLOOKUP(O924,'附件一之1-開班數'!$A$7:$B$66,2,0),IF(COUNT(M924:Q924)=4,VLOOKUP(M924,'附件一之1-開班數'!$A$7:$B$66,2,0)&amp;"、"&amp;VLOOKUP(N924,'附件一之1-開班數'!$A$7:$B$66,2,0)&amp;"、"&amp;VLOOKUP(O924,'附件一之1-開班數'!$A$7:$B$66,2,0)&amp;"、"&amp;VLOOKUP(P924,'附件一之1-開班數'!$A$7:$B$66,2,0),IF(COUNT(M924:Q924)=5,VLOOKUP(M924,'附件一之1-開班數'!$A$7:$B$66,2,0)&amp;"、"&amp;VLOOKUP(N924,'附件一之1-開班數'!$A$7:$B$66,2,0)&amp;"、"&amp;VLOOKUP(O924,'附件一之1-開班數'!$A$7:$B$66,2,0)&amp;"、"&amp;VLOOKUP(P924,'附件一之1-開班數'!$A$7:$B$66,2,0)&amp;"、"&amp;VLOOKUP(Q924,'附件一之1-開班數'!$A$7:$B$66,2,0),IF(D924="","","學生無班級"))))))),"有班級不存在,或跳格輸入")</f>
        <v/>
      </c>
      <c r="S924" s="10">
        <f t="shared" si="100"/>
        <v>1</v>
      </c>
      <c r="T924" s="10">
        <f t="shared" si="101"/>
        <v>1</v>
      </c>
      <c r="U924" s="10">
        <f t="shared" si="102"/>
        <v>1</v>
      </c>
      <c r="V924" s="10">
        <f t="shared" si="103"/>
        <v>1</v>
      </c>
      <c r="W924" s="10">
        <f t="shared" si="104"/>
        <v>3</v>
      </c>
      <c r="X924" s="10">
        <f t="shared" si="105"/>
        <v>3</v>
      </c>
      <c r="Y924" s="10">
        <f>IF(M924="",0,IF(K924=1,VLOOKUP(M924,'附件一之1-開班數'!$A$7:$V$66,7,FALSE),0))</f>
        <v>0</v>
      </c>
      <c r="Z924" s="10">
        <f>IF(N924="",0,IF(K924=1,VLOOKUP(N924,'附件一之1-開班數'!$A$7:$V$66,7,FALSE),0))</f>
        <v>0</v>
      </c>
      <c r="AA924" s="10">
        <f>IF(O924="",0,IF(K924=1,VLOOKUP(O924,'附件一之1-開班數'!$A$7:$V$66,7,FALSE),0))</f>
        <v>0</v>
      </c>
      <c r="AB924" s="10">
        <f>IF(P924="",0,IF(K924=1,VLOOKUP(P924,'附件一之1-開班數'!$A$7:$V$66,7,FALSE),0))</f>
        <v>0</v>
      </c>
      <c r="AC924" s="10">
        <f>IF(Q924="",0,IF(K924=1,VLOOKUP(Q924,'附件一之1-開班數'!$A$7:$V$66,7,FALSE),0))</f>
        <v>0</v>
      </c>
    </row>
    <row r="925" spans="1:29" x14ac:dyDescent="0.3">
      <c r="A925" s="128" t="str">
        <f t="shared" si="99"/>
        <v/>
      </c>
      <c r="B925" s="14"/>
      <c r="C925" s="14"/>
      <c r="D925" s="14"/>
      <c r="E925" s="14"/>
      <c r="F925" s="166"/>
      <c r="G925" s="173"/>
      <c r="H925" s="14"/>
      <c r="I925" s="14"/>
      <c r="J925" s="14"/>
      <c r="K925" s="166"/>
      <c r="L925" s="175"/>
      <c r="M925" s="171"/>
      <c r="N925" s="92"/>
      <c r="O925" s="92"/>
      <c r="P925" s="92"/>
      <c r="Q925" s="172"/>
      <c r="R925" s="176" t="str">
        <f>IFERROR(IF(COUNTIF(M925:Q925,M925)+COUNTIF(M925:Q925,N925)+COUNTIF(M925:Q925,O925)+COUNTIF(M925:Q925,P925)+COUNTIF(M925:Q925,Q925)-COUNT(M925:Q925)&lt;&gt;0,"學生班級重複",IF(COUNT(M925:Q925)=1,VLOOKUP(M925,'附件一之1-開班數'!$A$7:$B$66,2,0),IF(COUNT(M925:Q925)=2,VLOOKUP(M925,'附件一之1-開班數'!$A$7:$B$66,2,0)&amp;"、"&amp;VLOOKUP(N925,'附件一之1-開班數'!$A$7:$B$66,2,0),IF(COUNT(M925:Q925)=3,VLOOKUP(M925,'附件一之1-開班數'!$A$7:$B$66,2,0)&amp;"、"&amp;VLOOKUP(N925,'附件一之1-開班數'!$A$7:$B$66,2,0)&amp;"、"&amp;VLOOKUP(O925,'附件一之1-開班數'!$A$7:$B$66,2,0),IF(COUNT(M925:Q925)=4,VLOOKUP(M925,'附件一之1-開班數'!$A$7:$B$66,2,0)&amp;"、"&amp;VLOOKUP(N925,'附件一之1-開班數'!$A$7:$B$66,2,0)&amp;"、"&amp;VLOOKUP(O925,'附件一之1-開班數'!$A$7:$B$66,2,0)&amp;"、"&amp;VLOOKUP(P925,'附件一之1-開班數'!$A$7:$B$66,2,0),IF(COUNT(M925:Q925)=5,VLOOKUP(M925,'附件一之1-開班數'!$A$7:$B$66,2,0)&amp;"、"&amp;VLOOKUP(N925,'附件一之1-開班數'!$A$7:$B$66,2,0)&amp;"、"&amp;VLOOKUP(O925,'附件一之1-開班數'!$A$7:$B$66,2,0)&amp;"、"&amp;VLOOKUP(P925,'附件一之1-開班數'!$A$7:$B$66,2,0)&amp;"、"&amp;VLOOKUP(Q925,'附件一之1-開班數'!$A$7:$B$66,2,0),IF(D925="","","學生無班級"))))))),"有班級不存在,或跳格輸入")</f>
        <v/>
      </c>
      <c r="S925" s="10">
        <f t="shared" si="100"/>
        <v>1</v>
      </c>
      <c r="T925" s="10">
        <f t="shared" si="101"/>
        <v>1</v>
      </c>
      <c r="U925" s="10">
        <f t="shared" si="102"/>
        <v>1</v>
      </c>
      <c r="V925" s="10">
        <f t="shared" si="103"/>
        <v>1</v>
      </c>
      <c r="W925" s="10">
        <f t="shared" si="104"/>
        <v>3</v>
      </c>
      <c r="X925" s="10">
        <f t="shared" si="105"/>
        <v>3</v>
      </c>
      <c r="Y925" s="10">
        <f>IF(M925="",0,IF(K925=1,VLOOKUP(M925,'附件一之1-開班數'!$A$7:$V$66,7,FALSE),0))</f>
        <v>0</v>
      </c>
      <c r="Z925" s="10">
        <f>IF(N925="",0,IF(K925=1,VLOOKUP(N925,'附件一之1-開班數'!$A$7:$V$66,7,FALSE),0))</f>
        <v>0</v>
      </c>
      <c r="AA925" s="10">
        <f>IF(O925="",0,IF(K925=1,VLOOKUP(O925,'附件一之1-開班數'!$A$7:$V$66,7,FALSE),0))</f>
        <v>0</v>
      </c>
      <c r="AB925" s="10">
        <f>IF(P925="",0,IF(K925=1,VLOOKUP(P925,'附件一之1-開班數'!$A$7:$V$66,7,FALSE),0))</f>
        <v>0</v>
      </c>
      <c r="AC925" s="10">
        <f>IF(Q925="",0,IF(K925=1,VLOOKUP(Q925,'附件一之1-開班數'!$A$7:$V$66,7,FALSE),0))</f>
        <v>0</v>
      </c>
    </row>
    <row r="926" spans="1:29" x14ac:dyDescent="0.3">
      <c r="A926" s="128" t="str">
        <f t="shared" si="99"/>
        <v/>
      </c>
      <c r="B926" s="14"/>
      <c r="C926" s="14"/>
      <c r="D926" s="14"/>
      <c r="E926" s="14"/>
      <c r="F926" s="166"/>
      <c r="G926" s="173"/>
      <c r="H926" s="14"/>
      <c r="I926" s="14"/>
      <c r="J926" s="14"/>
      <c r="K926" s="166"/>
      <c r="L926" s="175"/>
      <c r="M926" s="171"/>
      <c r="N926" s="92"/>
      <c r="O926" s="92"/>
      <c r="P926" s="92"/>
      <c r="Q926" s="172"/>
      <c r="R926" s="176" t="str">
        <f>IFERROR(IF(COUNTIF(M926:Q926,M926)+COUNTIF(M926:Q926,N926)+COUNTIF(M926:Q926,O926)+COUNTIF(M926:Q926,P926)+COUNTIF(M926:Q926,Q926)-COUNT(M926:Q926)&lt;&gt;0,"學生班級重複",IF(COUNT(M926:Q926)=1,VLOOKUP(M926,'附件一之1-開班數'!$A$7:$B$66,2,0),IF(COUNT(M926:Q926)=2,VLOOKUP(M926,'附件一之1-開班數'!$A$7:$B$66,2,0)&amp;"、"&amp;VLOOKUP(N926,'附件一之1-開班數'!$A$7:$B$66,2,0),IF(COUNT(M926:Q926)=3,VLOOKUP(M926,'附件一之1-開班數'!$A$7:$B$66,2,0)&amp;"、"&amp;VLOOKUP(N926,'附件一之1-開班數'!$A$7:$B$66,2,0)&amp;"、"&amp;VLOOKUP(O926,'附件一之1-開班數'!$A$7:$B$66,2,0),IF(COUNT(M926:Q926)=4,VLOOKUP(M926,'附件一之1-開班數'!$A$7:$B$66,2,0)&amp;"、"&amp;VLOOKUP(N926,'附件一之1-開班數'!$A$7:$B$66,2,0)&amp;"、"&amp;VLOOKUP(O926,'附件一之1-開班數'!$A$7:$B$66,2,0)&amp;"、"&amp;VLOOKUP(P926,'附件一之1-開班數'!$A$7:$B$66,2,0),IF(COUNT(M926:Q926)=5,VLOOKUP(M926,'附件一之1-開班數'!$A$7:$B$66,2,0)&amp;"、"&amp;VLOOKUP(N926,'附件一之1-開班數'!$A$7:$B$66,2,0)&amp;"、"&amp;VLOOKUP(O926,'附件一之1-開班數'!$A$7:$B$66,2,0)&amp;"、"&amp;VLOOKUP(P926,'附件一之1-開班數'!$A$7:$B$66,2,0)&amp;"、"&amp;VLOOKUP(Q926,'附件一之1-開班數'!$A$7:$B$66,2,0),IF(D926="","","學生無班級"))))))),"有班級不存在,或跳格輸入")</f>
        <v/>
      </c>
      <c r="S926" s="10">
        <f t="shared" si="100"/>
        <v>1</v>
      </c>
      <c r="T926" s="10">
        <f t="shared" si="101"/>
        <v>1</v>
      </c>
      <c r="U926" s="10">
        <f t="shared" si="102"/>
        <v>1</v>
      </c>
      <c r="V926" s="10">
        <f t="shared" si="103"/>
        <v>1</v>
      </c>
      <c r="W926" s="10">
        <f t="shared" si="104"/>
        <v>3</v>
      </c>
      <c r="X926" s="10">
        <f t="shared" si="105"/>
        <v>3</v>
      </c>
      <c r="Y926" s="10">
        <f>IF(M926="",0,IF(K926=1,VLOOKUP(M926,'附件一之1-開班數'!$A$7:$V$66,7,FALSE),0))</f>
        <v>0</v>
      </c>
      <c r="Z926" s="10">
        <f>IF(N926="",0,IF(K926=1,VLOOKUP(N926,'附件一之1-開班數'!$A$7:$V$66,7,FALSE),0))</f>
        <v>0</v>
      </c>
      <c r="AA926" s="10">
        <f>IF(O926="",0,IF(K926=1,VLOOKUP(O926,'附件一之1-開班數'!$A$7:$V$66,7,FALSE),0))</f>
        <v>0</v>
      </c>
      <c r="AB926" s="10">
        <f>IF(P926="",0,IF(K926=1,VLOOKUP(P926,'附件一之1-開班數'!$A$7:$V$66,7,FALSE),0))</f>
        <v>0</v>
      </c>
      <c r="AC926" s="10">
        <f>IF(Q926="",0,IF(K926=1,VLOOKUP(Q926,'附件一之1-開班數'!$A$7:$V$66,7,FALSE),0))</f>
        <v>0</v>
      </c>
    </row>
    <row r="927" spans="1:29" x14ac:dyDescent="0.3">
      <c r="A927" s="128" t="str">
        <f t="shared" si="99"/>
        <v/>
      </c>
      <c r="B927" s="14"/>
      <c r="C927" s="14"/>
      <c r="D927" s="14"/>
      <c r="E927" s="14"/>
      <c r="F927" s="166"/>
      <c r="G927" s="173"/>
      <c r="H927" s="14"/>
      <c r="I927" s="14"/>
      <c r="J927" s="14"/>
      <c r="K927" s="166"/>
      <c r="L927" s="175"/>
      <c r="M927" s="171"/>
      <c r="N927" s="92"/>
      <c r="O927" s="92"/>
      <c r="P927" s="92"/>
      <c r="Q927" s="172"/>
      <c r="R927" s="176" t="str">
        <f>IFERROR(IF(COUNTIF(M927:Q927,M927)+COUNTIF(M927:Q927,N927)+COUNTIF(M927:Q927,O927)+COUNTIF(M927:Q927,P927)+COUNTIF(M927:Q927,Q927)-COUNT(M927:Q927)&lt;&gt;0,"學生班級重複",IF(COUNT(M927:Q927)=1,VLOOKUP(M927,'附件一之1-開班數'!$A$7:$B$66,2,0),IF(COUNT(M927:Q927)=2,VLOOKUP(M927,'附件一之1-開班數'!$A$7:$B$66,2,0)&amp;"、"&amp;VLOOKUP(N927,'附件一之1-開班數'!$A$7:$B$66,2,0),IF(COUNT(M927:Q927)=3,VLOOKUP(M927,'附件一之1-開班數'!$A$7:$B$66,2,0)&amp;"、"&amp;VLOOKUP(N927,'附件一之1-開班數'!$A$7:$B$66,2,0)&amp;"、"&amp;VLOOKUP(O927,'附件一之1-開班數'!$A$7:$B$66,2,0),IF(COUNT(M927:Q927)=4,VLOOKUP(M927,'附件一之1-開班數'!$A$7:$B$66,2,0)&amp;"、"&amp;VLOOKUP(N927,'附件一之1-開班數'!$A$7:$B$66,2,0)&amp;"、"&amp;VLOOKUP(O927,'附件一之1-開班數'!$A$7:$B$66,2,0)&amp;"、"&amp;VLOOKUP(P927,'附件一之1-開班數'!$A$7:$B$66,2,0),IF(COUNT(M927:Q927)=5,VLOOKUP(M927,'附件一之1-開班數'!$A$7:$B$66,2,0)&amp;"、"&amp;VLOOKUP(N927,'附件一之1-開班數'!$A$7:$B$66,2,0)&amp;"、"&amp;VLOOKUP(O927,'附件一之1-開班數'!$A$7:$B$66,2,0)&amp;"、"&amp;VLOOKUP(P927,'附件一之1-開班數'!$A$7:$B$66,2,0)&amp;"、"&amp;VLOOKUP(Q927,'附件一之1-開班數'!$A$7:$B$66,2,0),IF(D927="","","學生無班級"))))))),"有班級不存在,或跳格輸入")</f>
        <v/>
      </c>
      <c r="S927" s="10">
        <f t="shared" si="100"/>
        <v>1</v>
      </c>
      <c r="T927" s="10">
        <f t="shared" si="101"/>
        <v>1</v>
      </c>
      <c r="U927" s="10">
        <f t="shared" si="102"/>
        <v>1</v>
      </c>
      <c r="V927" s="10">
        <f t="shared" si="103"/>
        <v>1</v>
      </c>
      <c r="W927" s="10">
        <f t="shared" si="104"/>
        <v>3</v>
      </c>
      <c r="X927" s="10">
        <f t="shared" si="105"/>
        <v>3</v>
      </c>
      <c r="Y927" s="10">
        <f>IF(M927="",0,IF(K927=1,VLOOKUP(M927,'附件一之1-開班數'!$A$7:$V$66,7,FALSE),0))</f>
        <v>0</v>
      </c>
      <c r="Z927" s="10">
        <f>IF(N927="",0,IF(K927=1,VLOOKUP(N927,'附件一之1-開班數'!$A$7:$V$66,7,FALSE),0))</f>
        <v>0</v>
      </c>
      <c r="AA927" s="10">
        <f>IF(O927="",0,IF(K927=1,VLOOKUP(O927,'附件一之1-開班數'!$A$7:$V$66,7,FALSE),0))</f>
        <v>0</v>
      </c>
      <c r="AB927" s="10">
        <f>IF(P927="",0,IF(K927=1,VLOOKUP(P927,'附件一之1-開班數'!$A$7:$V$66,7,FALSE),0))</f>
        <v>0</v>
      </c>
      <c r="AC927" s="10">
        <f>IF(Q927="",0,IF(K927=1,VLOOKUP(Q927,'附件一之1-開班數'!$A$7:$V$66,7,FALSE),0))</f>
        <v>0</v>
      </c>
    </row>
    <row r="928" spans="1:29" x14ac:dyDescent="0.3">
      <c r="A928" s="128" t="str">
        <f t="shared" si="99"/>
        <v/>
      </c>
      <c r="B928" s="14"/>
      <c r="C928" s="14"/>
      <c r="D928" s="14"/>
      <c r="E928" s="14"/>
      <c r="F928" s="166"/>
      <c r="G928" s="173"/>
      <c r="H928" s="14"/>
      <c r="I928" s="14"/>
      <c r="J928" s="14"/>
      <c r="K928" s="166"/>
      <c r="L928" s="175"/>
      <c r="M928" s="171"/>
      <c r="N928" s="92"/>
      <c r="O928" s="92"/>
      <c r="P928" s="92"/>
      <c r="Q928" s="172"/>
      <c r="R928" s="176" t="str">
        <f>IFERROR(IF(COUNTIF(M928:Q928,M928)+COUNTIF(M928:Q928,N928)+COUNTIF(M928:Q928,O928)+COUNTIF(M928:Q928,P928)+COUNTIF(M928:Q928,Q928)-COUNT(M928:Q928)&lt;&gt;0,"學生班級重複",IF(COUNT(M928:Q928)=1,VLOOKUP(M928,'附件一之1-開班數'!$A$7:$B$66,2,0),IF(COUNT(M928:Q928)=2,VLOOKUP(M928,'附件一之1-開班數'!$A$7:$B$66,2,0)&amp;"、"&amp;VLOOKUP(N928,'附件一之1-開班數'!$A$7:$B$66,2,0),IF(COUNT(M928:Q928)=3,VLOOKUP(M928,'附件一之1-開班數'!$A$7:$B$66,2,0)&amp;"、"&amp;VLOOKUP(N928,'附件一之1-開班數'!$A$7:$B$66,2,0)&amp;"、"&amp;VLOOKUP(O928,'附件一之1-開班數'!$A$7:$B$66,2,0),IF(COUNT(M928:Q928)=4,VLOOKUP(M928,'附件一之1-開班數'!$A$7:$B$66,2,0)&amp;"、"&amp;VLOOKUP(N928,'附件一之1-開班數'!$A$7:$B$66,2,0)&amp;"、"&amp;VLOOKUP(O928,'附件一之1-開班數'!$A$7:$B$66,2,0)&amp;"、"&amp;VLOOKUP(P928,'附件一之1-開班數'!$A$7:$B$66,2,0),IF(COUNT(M928:Q928)=5,VLOOKUP(M928,'附件一之1-開班數'!$A$7:$B$66,2,0)&amp;"、"&amp;VLOOKUP(N928,'附件一之1-開班數'!$A$7:$B$66,2,0)&amp;"、"&amp;VLOOKUP(O928,'附件一之1-開班數'!$A$7:$B$66,2,0)&amp;"、"&amp;VLOOKUP(P928,'附件一之1-開班數'!$A$7:$B$66,2,0)&amp;"、"&amp;VLOOKUP(Q928,'附件一之1-開班數'!$A$7:$B$66,2,0),IF(D928="","","學生無班級"))))))),"有班級不存在,或跳格輸入")</f>
        <v/>
      </c>
      <c r="S928" s="10">
        <f t="shared" si="100"/>
        <v>1</v>
      </c>
      <c r="T928" s="10">
        <f t="shared" si="101"/>
        <v>1</v>
      </c>
      <c r="U928" s="10">
        <f t="shared" si="102"/>
        <v>1</v>
      </c>
      <c r="V928" s="10">
        <f t="shared" si="103"/>
        <v>1</v>
      </c>
      <c r="W928" s="10">
        <f t="shared" si="104"/>
        <v>3</v>
      </c>
      <c r="X928" s="10">
        <f t="shared" si="105"/>
        <v>3</v>
      </c>
      <c r="Y928" s="10">
        <f>IF(M928="",0,IF(K928=1,VLOOKUP(M928,'附件一之1-開班數'!$A$7:$V$66,7,FALSE),0))</f>
        <v>0</v>
      </c>
      <c r="Z928" s="10">
        <f>IF(N928="",0,IF(K928=1,VLOOKUP(N928,'附件一之1-開班數'!$A$7:$V$66,7,FALSE),0))</f>
        <v>0</v>
      </c>
      <c r="AA928" s="10">
        <f>IF(O928="",0,IF(K928=1,VLOOKUP(O928,'附件一之1-開班數'!$A$7:$V$66,7,FALSE),0))</f>
        <v>0</v>
      </c>
      <c r="AB928" s="10">
        <f>IF(P928="",0,IF(K928=1,VLOOKUP(P928,'附件一之1-開班數'!$A$7:$V$66,7,FALSE),0))</f>
        <v>0</v>
      </c>
      <c r="AC928" s="10">
        <f>IF(Q928="",0,IF(K928=1,VLOOKUP(Q928,'附件一之1-開班數'!$A$7:$V$66,7,FALSE),0))</f>
        <v>0</v>
      </c>
    </row>
    <row r="929" spans="1:29" x14ac:dyDescent="0.3">
      <c r="A929" s="128" t="str">
        <f t="shared" si="99"/>
        <v/>
      </c>
      <c r="B929" s="14"/>
      <c r="C929" s="14"/>
      <c r="D929" s="14"/>
      <c r="E929" s="14"/>
      <c r="F929" s="166"/>
      <c r="G929" s="173"/>
      <c r="H929" s="14"/>
      <c r="I929" s="14"/>
      <c r="J929" s="14"/>
      <c r="K929" s="166"/>
      <c r="L929" s="175"/>
      <c r="M929" s="171"/>
      <c r="N929" s="92"/>
      <c r="O929" s="92"/>
      <c r="P929" s="92"/>
      <c r="Q929" s="172"/>
      <c r="R929" s="176" t="str">
        <f>IFERROR(IF(COUNTIF(M929:Q929,M929)+COUNTIF(M929:Q929,N929)+COUNTIF(M929:Q929,O929)+COUNTIF(M929:Q929,P929)+COUNTIF(M929:Q929,Q929)-COUNT(M929:Q929)&lt;&gt;0,"學生班級重複",IF(COUNT(M929:Q929)=1,VLOOKUP(M929,'附件一之1-開班數'!$A$7:$B$66,2,0),IF(COUNT(M929:Q929)=2,VLOOKUP(M929,'附件一之1-開班數'!$A$7:$B$66,2,0)&amp;"、"&amp;VLOOKUP(N929,'附件一之1-開班數'!$A$7:$B$66,2,0),IF(COUNT(M929:Q929)=3,VLOOKUP(M929,'附件一之1-開班數'!$A$7:$B$66,2,0)&amp;"、"&amp;VLOOKUP(N929,'附件一之1-開班數'!$A$7:$B$66,2,0)&amp;"、"&amp;VLOOKUP(O929,'附件一之1-開班數'!$A$7:$B$66,2,0),IF(COUNT(M929:Q929)=4,VLOOKUP(M929,'附件一之1-開班數'!$A$7:$B$66,2,0)&amp;"、"&amp;VLOOKUP(N929,'附件一之1-開班數'!$A$7:$B$66,2,0)&amp;"、"&amp;VLOOKUP(O929,'附件一之1-開班數'!$A$7:$B$66,2,0)&amp;"、"&amp;VLOOKUP(P929,'附件一之1-開班數'!$A$7:$B$66,2,0),IF(COUNT(M929:Q929)=5,VLOOKUP(M929,'附件一之1-開班數'!$A$7:$B$66,2,0)&amp;"、"&amp;VLOOKUP(N929,'附件一之1-開班數'!$A$7:$B$66,2,0)&amp;"、"&amp;VLOOKUP(O929,'附件一之1-開班數'!$A$7:$B$66,2,0)&amp;"、"&amp;VLOOKUP(P929,'附件一之1-開班數'!$A$7:$B$66,2,0)&amp;"、"&amp;VLOOKUP(Q929,'附件一之1-開班數'!$A$7:$B$66,2,0),IF(D929="","","學生無班級"))))))),"有班級不存在,或跳格輸入")</f>
        <v/>
      </c>
      <c r="S929" s="10">
        <f t="shared" si="100"/>
        <v>1</v>
      </c>
      <c r="T929" s="10">
        <f t="shared" si="101"/>
        <v>1</v>
      </c>
      <c r="U929" s="10">
        <f t="shared" si="102"/>
        <v>1</v>
      </c>
      <c r="V929" s="10">
        <f t="shared" si="103"/>
        <v>1</v>
      </c>
      <c r="W929" s="10">
        <f t="shared" si="104"/>
        <v>3</v>
      </c>
      <c r="X929" s="10">
        <f t="shared" si="105"/>
        <v>3</v>
      </c>
      <c r="Y929" s="10">
        <f>IF(M929="",0,IF(K929=1,VLOOKUP(M929,'附件一之1-開班數'!$A$7:$V$66,7,FALSE),0))</f>
        <v>0</v>
      </c>
      <c r="Z929" s="10">
        <f>IF(N929="",0,IF(K929=1,VLOOKUP(N929,'附件一之1-開班數'!$A$7:$V$66,7,FALSE),0))</f>
        <v>0</v>
      </c>
      <c r="AA929" s="10">
        <f>IF(O929="",0,IF(K929=1,VLOOKUP(O929,'附件一之1-開班數'!$A$7:$V$66,7,FALSE),0))</f>
        <v>0</v>
      </c>
      <c r="AB929" s="10">
        <f>IF(P929="",0,IF(K929=1,VLOOKUP(P929,'附件一之1-開班數'!$A$7:$V$66,7,FALSE),0))</f>
        <v>0</v>
      </c>
      <c r="AC929" s="10">
        <f>IF(Q929="",0,IF(K929=1,VLOOKUP(Q929,'附件一之1-開班數'!$A$7:$V$66,7,FALSE),0))</f>
        <v>0</v>
      </c>
    </row>
    <row r="930" spans="1:29" x14ac:dyDescent="0.3">
      <c r="A930" s="128" t="str">
        <f t="shared" si="99"/>
        <v/>
      </c>
      <c r="B930" s="14"/>
      <c r="C930" s="14"/>
      <c r="D930" s="14"/>
      <c r="E930" s="14"/>
      <c r="F930" s="166"/>
      <c r="G930" s="173"/>
      <c r="H930" s="14"/>
      <c r="I930" s="14"/>
      <c r="J930" s="14"/>
      <c r="K930" s="166"/>
      <c r="L930" s="175"/>
      <c r="M930" s="171"/>
      <c r="N930" s="92"/>
      <c r="O930" s="92"/>
      <c r="P930" s="92"/>
      <c r="Q930" s="172"/>
      <c r="R930" s="176" t="str">
        <f>IFERROR(IF(COUNTIF(M930:Q930,M930)+COUNTIF(M930:Q930,N930)+COUNTIF(M930:Q930,O930)+COUNTIF(M930:Q930,P930)+COUNTIF(M930:Q930,Q930)-COUNT(M930:Q930)&lt;&gt;0,"學生班級重複",IF(COUNT(M930:Q930)=1,VLOOKUP(M930,'附件一之1-開班數'!$A$7:$B$66,2,0),IF(COUNT(M930:Q930)=2,VLOOKUP(M930,'附件一之1-開班數'!$A$7:$B$66,2,0)&amp;"、"&amp;VLOOKUP(N930,'附件一之1-開班數'!$A$7:$B$66,2,0),IF(COUNT(M930:Q930)=3,VLOOKUP(M930,'附件一之1-開班數'!$A$7:$B$66,2,0)&amp;"、"&amp;VLOOKUP(N930,'附件一之1-開班數'!$A$7:$B$66,2,0)&amp;"、"&amp;VLOOKUP(O930,'附件一之1-開班數'!$A$7:$B$66,2,0),IF(COUNT(M930:Q930)=4,VLOOKUP(M930,'附件一之1-開班數'!$A$7:$B$66,2,0)&amp;"、"&amp;VLOOKUP(N930,'附件一之1-開班數'!$A$7:$B$66,2,0)&amp;"、"&amp;VLOOKUP(O930,'附件一之1-開班數'!$A$7:$B$66,2,0)&amp;"、"&amp;VLOOKUP(P930,'附件一之1-開班數'!$A$7:$B$66,2,0),IF(COUNT(M930:Q930)=5,VLOOKUP(M930,'附件一之1-開班數'!$A$7:$B$66,2,0)&amp;"、"&amp;VLOOKUP(N930,'附件一之1-開班數'!$A$7:$B$66,2,0)&amp;"、"&amp;VLOOKUP(O930,'附件一之1-開班數'!$A$7:$B$66,2,0)&amp;"、"&amp;VLOOKUP(P930,'附件一之1-開班數'!$A$7:$B$66,2,0)&amp;"、"&amp;VLOOKUP(Q930,'附件一之1-開班數'!$A$7:$B$66,2,0),IF(D930="","","學生無班級"))))))),"有班級不存在,或跳格輸入")</f>
        <v/>
      </c>
      <c r="S930" s="10">
        <f t="shared" si="100"/>
        <v>1</v>
      </c>
      <c r="T930" s="10">
        <f t="shared" si="101"/>
        <v>1</v>
      </c>
      <c r="U930" s="10">
        <f t="shared" si="102"/>
        <v>1</v>
      </c>
      <c r="V930" s="10">
        <f t="shared" si="103"/>
        <v>1</v>
      </c>
      <c r="W930" s="10">
        <f t="shared" si="104"/>
        <v>3</v>
      </c>
      <c r="X930" s="10">
        <f t="shared" si="105"/>
        <v>3</v>
      </c>
      <c r="Y930" s="10">
        <f>IF(M930="",0,IF(K930=1,VLOOKUP(M930,'附件一之1-開班數'!$A$7:$V$66,7,FALSE),0))</f>
        <v>0</v>
      </c>
      <c r="Z930" s="10">
        <f>IF(N930="",0,IF(K930=1,VLOOKUP(N930,'附件一之1-開班數'!$A$7:$V$66,7,FALSE),0))</f>
        <v>0</v>
      </c>
      <c r="AA930" s="10">
        <f>IF(O930="",0,IF(K930=1,VLOOKUP(O930,'附件一之1-開班數'!$A$7:$V$66,7,FALSE),0))</f>
        <v>0</v>
      </c>
      <c r="AB930" s="10">
        <f>IF(P930="",0,IF(K930=1,VLOOKUP(P930,'附件一之1-開班數'!$A$7:$V$66,7,FALSE),0))</f>
        <v>0</v>
      </c>
      <c r="AC930" s="10">
        <f>IF(Q930="",0,IF(K930=1,VLOOKUP(Q930,'附件一之1-開班數'!$A$7:$V$66,7,FALSE),0))</f>
        <v>0</v>
      </c>
    </row>
    <row r="931" spans="1:29" x14ac:dyDescent="0.3">
      <c r="A931" s="128" t="str">
        <f t="shared" si="99"/>
        <v/>
      </c>
      <c r="B931" s="14"/>
      <c r="C931" s="14"/>
      <c r="D931" s="14"/>
      <c r="E931" s="14"/>
      <c r="F931" s="166"/>
      <c r="G931" s="173"/>
      <c r="H931" s="14"/>
      <c r="I931" s="14"/>
      <c r="J931" s="14"/>
      <c r="K931" s="166"/>
      <c r="L931" s="175"/>
      <c r="M931" s="171"/>
      <c r="N931" s="92"/>
      <c r="O931" s="92"/>
      <c r="P931" s="92"/>
      <c r="Q931" s="172"/>
      <c r="R931" s="176" t="str">
        <f>IFERROR(IF(COUNTIF(M931:Q931,M931)+COUNTIF(M931:Q931,N931)+COUNTIF(M931:Q931,O931)+COUNTIF(M931:Q931,P931)+COUNTIF(M931:Q931,Q931)-COUNT(M931:Q931)&lt;&gt;0,"學生班級重複",IF(COUNT(M931:Q931)=1,VLOOKUP(M931,'附件一之1-開班數'!$A$7:$B$66,2,0),IF(COUNT(M931:Q931)=2,VLOOKUP(M931,'附件一之1-開班數'!$A$7:$B$66,2,0)&amp;"、"&amp;VLOOKUP(N931,'附件一之1-開班數'!$A$7:$B$66,2,0),IF(COUNT(M931:Q931)=3,VLOOKUP(M931,'附件一之1-開班數'!$A$7:$B$66,2,0)&amp;"、"&amp;VLOOKUP(N931,'附件一之1-開班數'!$A$7:$B$66,2,0)&amp;"、"&amp;VLOOKUP(O931,'附件一之1-開班數'!$A$7:$B$66,2,0),IF(COUNT(M931:Q931)=4,VLOOKUP(M931,'附件一之1-開班數'!$A$7:$B$66,2,0)&amp;"、"&amp;VLOOKUP(N931,'附件一之1-開班數'!$A$7:$B$66,2,0)&amp;"、"&amp;VLOOKUP(O931,'附件一之1-開班數'!$A$7:$B$66,2,0)&amp;"、"&amp;VLOOKUP(P931,'附件一之1-開班數'!$A$7:$B$66,2,0),IF(COUNT(M931:Q931)=5,VLOOKUP(M931,'附件一之1-開班數'!$A$7:$B$66,2,0)&amp;"、"&amp;VLOOKUP(N931,'附件一之1-開班數'!$A$7:$B$66,2,0)&amp;"、"&amp;VLOOKUP(O931,'附件一之1-開班數'!$A$7:$B$66,2,0)&amp;"、"&amp;VLOOKUP(P931,'附件一之1-開班數'!$A$7:$B$66,2,0)&amp;"、"&amp;VLOOKUP(Q931,'附件一之1-開班數'!$A$7:$B$66,2,0),IF(D931="","","學生無班級"))))))),"有班級不存在,或跳格輸入")</f>
        <v/>
      </c>
      <c r="S931" s="10">
        <f t="shared" si="100"/>
        <v>1</v>
      </c>
      <c r="T931" s="10">
        <f t="shared" si="101"/>
        <v>1</v>
      </c>
      <c r="U931" s="10">
        <f t="shared" si="102"/>
        <v>1</v>
      </c>
      <c r="V931" s="10">
        <f t="shared" si="103"/>
        <v>1</v>
      </c>
      <c r="W931" s="10">
        <f t="shared" si="104"/>
        <v>3</v>
      </c>
      <c r="X931" s="10">
        <f t="shared" si="105"/>
        <v>3</v>
      </c>
      <c r="Y931" s="10">
        <f>IF(M931="",0,IF(K931=1,VLOOKUP(M931,'附件一之1-開班數'!$A$7:$V$66,7,FALSE),0))</f>
        <v>0</v>
      </c>
      <c r="Z931" s="10">
        <f>IF(N931="",0,IF(K931=1,VLOOKUP(N931,'附件一之1-開班數'!$A$7:$V$66,7,FALSE),0))</f>
        <v>0</v>
      </c>
      <c r="AA931" s="10">
        <f>IF(O931="",0,IF(K931=1,VLOOKUP(O931,'附件一之1-開班數'!$A$7:$V$66,7,FALSE),0))</f>
        <v>0</v>
      </c>
      <c r="AB931" s="10">
        <f>IF(P931="",0,IF(K931=1,VLOOKUP(P931,'附件一之1-開班數'!$A$7:$V$66,7,FALSE),0))</f>
        <v>0</v>
      </c>
      <c r="AC931" s="10">
        <f>IF(Q931="",0,IF(K931=1,VLOOKUP(Q931,'附件一之1-開班數'!$A$7:$V$66,7,FALSE),0))</f>
        <v>0</v>
      </c>
    </row>
    <row r="932" spans="1:29" x14ac:dyDescent="0.3">
      <c r="A932" s="128" t="str">
        <f t="shared" si="99"/>
        <v/>
      </c>
      <c r="B932" s="14"/>
      <c r="C932" s="14"/>
      <c r="D932" s="14"/>
      <c r="E932" s="14"/>
      <c r="F932" s="166"/>
      <c r="G932" s="173"/>
      <c r="H932" s="14"/>
      <c r="I932" s="14"/>
      <c r="J932" s="14"/>
      <c r="K932" s="166"/>
      <c r="L932" s="175"/>
      <c r="M932" s="171"/>
      <c r="N932" s="92"/>
      <c r="O932" s="92"/>
      <c r="P932" s="92"/>
      <c r="Q932" s="172"/>
      <c r="R932" s="176" t="str">
        <f>IFERROR(IF(COUNTIF(M932:Q932,M932)+COUNTIF(M932:Q932,N932)+COUNTIF(M932:Q932,O932)+COUNTIF(M932:Q932,P932)+COUNTIF(M932:Q932,Q932)-COUNT(M932:Q932)&lt;&gt;0,"學生班級重複",IF(COUNT(M932:Q932)=1,VLOOKUP(M932,'附件一之1-開班數'!$A$7:$B$66,2,0),IF(COUNT(M932:Q932)=2,VLOOKUP(M932,'附件一之1-開班數'!$A$7:$B$66,2,0)&amp;"、"&amp;VLOOKUP(N932,'附件一之1-開班數'!$A$7:$B$66,2,0),IF(COUNT(M932:Q932)=3,VLOOKUP(M932,'附件一之1-開班數'!$A$7:$B$66,2,0)&amp;"、"&amp;VLOOKUP(N932,'附件一之1-開班數'!$A$7:$B$66,2,0)&amp;"、"&amp;VLOOKUP(O932,'附件一之1-開班數'!$A$7:$B$66,2,0),IF(COUNT(M932:Q932)=4,VLOOKUP(M932,'附件一之1-開班數'!$A$7:$B$66,2,0)&amp;"、"&amp;VLOOKUP(N932,'附件一之1-開班數'!$A$7:$B$66,2,0)&amp;"、"&amp;VLOOKUP(O932,'附件一之1-開班數'!$A$7:$B$66,2,0)&amp;"、"&amp;VLOOKUP(P932,'附件一之1-開班數'!$A$7:$B$66,2,0),IF(COUNT(M932:Q932)=5,VLOOKUP(M932,'附件一之1-開班數'!$A$7:$B$66,2,0)&amp;"、"&amp;VLOOKUP(N932,'附件一之1-開班數'!$A$7:$B$66,2,0)&amp;"、"&amp;VLOOKUP(O932,'附件一之1-開班數'!$A$7:$B$66,2,0)&amp;"、"&amp;VLOOKUP(P932,'附件一之1-開班數'!$A$7:$B$66,2,0)&amp;"、"&amp;VLOOKUP(Q932,'附件一之1-開班數'!$A$7:$B$66,2,0),IF(D932="","","學生無班級"))))))),"有班級不存在,或跳格輸入")</f>
        <v/>
      </c>
      <c r="S932" s="10">
        <f t="shared" si="100"/>
        <v>1</v>
      </c>
      <c r="T932" s="10">
        <f t="shared" si="101"/>
        <v>1</v>
      </c>
      <c r="U932" s="10">
        <f t="shared" si="102"/>
        <v>1</v>
      </c>
      <c r="V932" s="10">
        <f t="shared" si="103"/>
        <v>1</v>
      </c>
      <c r="W932" s="10">
        <f t="shared" si="104"/>
        <v>3</v>
      </c>
      <c r="X932" s="10">
        <f t="shared" si="105"/>
        <v>3</v>
      </c>
      <c r="Y932" s="10">
        <f>IF(M932="",0,IF(K932=1,VLOOKUP(M932,'附件一之1-開班數'!$A$7:$V$66,7,FALSE),0))</f>
        <v>0</v>
      </c>
      <c r="Z932" s="10">
        <f>IF(N932="",0,IF(K932=1,VLOOKUP(N932,'附件一之1-開班數'!$A$7:$V$66,7,FALSE),0))</f>
        <v>0</v>
      </c>
      <c r="AA932" s="10">
        <f>IF(O932="",0,IF(K932=1,VLOOKUP(O932,'附件一之1-開班數'!$A$7:$V$66,7,FALSE),0))</f>
        <v>0</v>
      </c>
      <c r="AB932" s="10">
        <f>IF(P932="",0,IF(K932=1,VLOOKUP(P932,'附件一之1-開班數'!$A$7:$V$66,7,FALSE),0))</f>
        <v>0</v>
      </c>
      <c r="AC932" s="10">
        <f>IF(Q932="",0,IF(K932=1,VLOOKUP(Q932,'附件一之1-開班數'!$A$7:$V$66,7,FALSE),0))</f>
        <v>0</v>
      </c>
    </row>
    <row r="933" spans="1:29" x14ac:dyDescent="0.3">
      <c r="A933" s="128" t="str">
        <f t="shared" si="99"/>
        <v/>
      </c>
      <c r="B933" s="14"/>
      <c r="C933" s="14"/>
      <c r="D933" s="14"/>
      <c r="E933" s="14"/>
      <c r="F933" s="166"/>
      <c r="G933" s="173"/>
      <c r="H933" s="14"/>
      <c r="I933" s="14"/>
      <c r="J933" s="14"/>
      <c r="K933" s="166"/>
      <c r="L933" s="175"/>
      <c r="M933" s="171"/>
      <c r="N933" s="92"/>
      <c r="O933" s="92"/>
      <c r="P933" s="92"/>
      <c r="Q933" s="172"/>
      <c r="R933" s="176" t="str">
        <f>IFERROR(IF(COUNTIF(M933:Q933,M933)+COUNTIF(M933:Q933,N933)+COUNTIF(M933:Q933,O933)+COUNTIF(M933:Q933,P933)+COUNTIF(M933:Q933,Q933)-COUNT(M933:Q933)&lt;&gt;0,"學生班級重複",IF(COUNT(M933:Q933)=1,VLOOKUP(M933,'附件一之1-開班數'!$A$7:$B$66,2,0),IF(COUNT(M933:Q933)=2,VLOOKUP(M933,'附件一之1-開班數'!$A$7:$B$66,2,0)&amp;"、"&amp;VLOOKUP(N933,'附件一之1-開班數'!$A$7:$B$66,2,0),IF(COUNT(M933:Q933)=3,VLOOKUP(M933,'附件一之1-開班數'!$A$7:$B$66,2,0)&amp;"、"&amp;VLOOKUP(N933,'附件一之1-開班數'!$A$7:$B$66,2,0)&amp;"、"&amp;VLOOKUP(O933,'附件一之1-開班數'!$A$7:$B$66,2,0),IF(COUNT(M933:Q933)=4,VLOOKUP(M933,'附件一之1-開班數'!$A$7:$B$66,2,0)&amp;"、"&amp;VLOOKUP(N933,'附件一之1-開班數'!$A$7:$B$66,2,0)&amp;"、"&amp;VLOOKUP(O933,'附件一之1-開班數'!$A$7:$B$66,2,0)&amp;"、"&amp;VLOOKUP(P933,'附件一之1-開班數'!$A$7:$B$66,2,0),IF(COUNT(M933:Q933)=5,VLOOKUP(M933,'附件一之1-開班數'!$A$7:$B$66,2,0)&amp;"、"&amp;VLOOKUP(N933,'附件一之1-開班數'!$A$7:$B$66,2,0)&amp;"、"&amp;VLOOKUP(O933,'附件一之1-開班數'!$A$7:$B$66,2,0)&amp;"、"&amp;VLOOKUP(P933,'附件一之1-開班數'!$A$7:$B$66,2,0)&amp;"、"&amp;VLOOKUP(Q933,'附件一之1-開班數'!$A$7:$B$66,2,0),IF(D933="","","學生無班級"))))))),"有班級不存在,或跳格輸入")</f>
        <v/>
      </c>
      <c r="S933" s="10">
        <f t="shared" si="100"/>
        <v>1</v>
      </c>
      <c r="T933" s="10">
        <f t="shared" si="101"/>
        <v>1</v>
      </c>
      <c r="U933" s="10">
        <f t="shared" si="102"/>
        <v>1</v>
      </c>
      <c r="V933" s="10">
        <f t="shared" si="103"/>
        <v>1</v>
      </c>
      <c r="W933" s="10">
        <f t="shared" si="104"/>
        <v>3</v>
      </c>
      <c r="X933" s="10">
        <f t="shared" si="105"/>
        <v>3</v>
      </c>
      <c r="Y933" s="10">
        <f>IF(M933="",0,IF(K933=1,VLOOKUP(M933,'附件一之1-開班數'!$A$7:$V$66,7,FALSE),0))</f>
        <v>0</v>
      </c>
      <c r="Z933" s="10">
        <f>IF(N933="",0,IF(K933=1,VLOOKUP(N933,'附件一之1-開班數'!$A$7:$V$66,7,FALSE),0))</f>
        <v>0</v>
      </c>
      <c r="AA933" s="10">
        <f>IF(O933="",0,IF(K933=1,VLOOKUP(O933,'附件一之1-開班數'!$A$7:$V$66,7,FALSE),0))</f>
        <v>0</v>
      </c>
      <c r="AB933" s="10">
        <f>IF(P933="",0,IF(K933=1,VLOOKUP(P933,'附件一之1-開班數'!$A$7:$V$66,7,FALSE),0))</f>
        <v>0</v>
      </c>
      <c r="AC933" s="10">
        <f>IF(Q933="",0,IF(K933=1,VLOOKUP(Q933,'附件一之1-開班數'!$A$7:$V$66,7,FALSE),0))</f>
        <v>0</v>
      </c>
    </row>
    <row r="934" spans="1:29" x14ac:dyDescent="0.3">
      <c r="A934" s="128" t="str">
        <f t="shared" si="99"/>
        <v/>
      </c>
      <c r="B934" s="14"/>
      <c r="C934" s="14"/>
      <c r="D934" s="14"/>
      <c r="E934" s="14"/>
      <c r="F934" s="166"/>
      <c r="G934" s="173"/>
      <c r="H934" s="14"/>
      <c r="I934" s="14"/>
      <c r="J934" s="14"/>
      <c r="K934" s="166"/>
      <c r="L934" s="175"/>
      <c r="M934" s="171"/>
      <c r="N934" s="92"/>
      <c r="O934" s="92"/>
      <c r="P934" s="92"/>
      <c r="Q934" s="172"/>
      <c r="R934" s="176" t="str">
        <f>IFERROR(IF(COUNTIF(M934:Q934,M934)+COUNTIF(M934:Q934,N934)+COUNTIF(M934:Q934,O934)+COUNTIF(M934:Q934,P934)+COUNTIF(M934:Q934,Q934)-COUNT(M934:Q934)&lt;&gt;0,"學生班級重複",IF(COUNT(M934:Q934)=1,VLOOKUP(M934,'附件一之1-開班數'!$A$7:$B$66,2,0),IF(COUNT(M934:Q934)=2,VLOOKUP(M934,'附件一之1-開班數'!$A$7:$B$66,2,0)&amp;"、"&amp;VLOOKUP(N934,'附件一之1-開班數'!$A$7:$B$66,2,0),IF(COUNT(M934:Q934)=3,VLOOKUP(M934,'附件一之1-開班數'!$A$7:$B$66,2,0)&amp;"、"&amp;VLOOKUP(N934,'附件一之1-開班數'!$A$7:$B$66,2,0)&amp;"、"&amp;VLOOKUP(O934,'附件一之1-開班數'!$A$7:$B$66,2,0),IF(COUNT(M934:Q934)=4,VLOOKUP(M934,'附件一之1-開班數'!$A$7:$B$66,2,0)&amp;"、"&amp;VLOOKUP(N934,'附件一之1-開班數'!$A$7:$B$66,2,0)&amp;"、"&amp;VLOOKUP(O934,'附件一之1-開班數'!$A$7:$B$66,2,0)&amp;"、"&amp;VLOOKUP(P934,'附件一之1-開班數'!$A$7:$B$66,2,0),IF(COUNT(M934:Q934)=5,VLOOKUP(M934,'附件一之1-開班數'!$A$7:$B$66,2,0)&amp;"、"&amp;VLOOKUP(N934,'附件一之1-開班數'!$A$7:$B$66,2,0)&amp;"、"&amp;VLOOKUP(O934,'附件一之1-開班數'!$A$7:$B$66,2,0)&amp;"、"&amp;VLOOKUP(P934,'附件一之1-開班數'!$A$7:$B$66,2,0)&amp;"、"&amp;VLOOKUP(Q934,'附件一之1-開班數'!$A$7:$B$66,2,0),IF(D934="","","學生無班級"))))))),"有班級不存在,或跳格輸入")</f>
        <v/>
      </c>
      <c r="S934" s="10">
        <f t="shared" si="100"/>
        <v>1</v>
      </c>
      <c r="T934" s="10">
        <f t="shared" si="101"/>
        <v>1</v>
      </c>
      <c r="U934" s="10">
        <f t="shared" si="102"/>
        <v>1</v>
      </c>
      <c r="V934" s="10">
        <f t="shared" si="103"/>
        <v>1</v>
      </c>
      <c r="W934" s="10">
        <f t="shared" si="104"/>
        <v>3</v>
      </c>
      <c r="X934" s="10">
        <f t="shared" si="105"/>
        <v>3</v>
      </c>
      <c r="Y934" s="10">
        <f>IF(M934="",0,IF(K934=1,VLOOKUP(M934,'附件一之1-開班數'!$A$7:$V$66,7,FALSE),0))</f>
        <v>0</v>
      </c>
      <c r="Z934" s="10">
        <f>IF(N934="",0,IF(K934=1,VLOOKUP(N934,'附件一之1-開班數'!$A$7:$V$66,7,FALSE),0))</f>
        <v>0</v>
      </c>
      <c r="AA934" s="10">
        <f>IF(O934="",0,IF(K934=1,VLOOKUP(O934,'附件一之1-開班數'!$A$7:$V$66,7,FALSE),0))</f>
        <v>0</v>
      </c>
      <c r="AB934" s="10">
        <f>IF(P934="",0,IF(K934=1,VLOOKUP(P934,'附件一之1-開班數'!$A$7:$V$66,7,FALSE),0))</f>
        <v>0</v>
      </c>
      <c r="AC934" s="10">
        <f>IF(Q934="",0,IF(K934=1,VLOOKUP(Q934,'附件一之1-開班數'!$A$7:$V$66,7,FALSE),0))</f>
        <v>0</v>
      </c>
    </row>
    <row r="935" spans="1:29" x14ac:dyDescent="0.3">
      <c r="A935" s="128" t="str">
        <f t="shared" si="99"/>
        <v/>
      </c>
      <c r="B935" s="14"/>
      <c r="C935" s="14"/>
      <c r="D935" s="14"/>
      <c r="E935" s="14"/>
      <c r="F935" s="166"/>
      <c r="G935" s="173"/>
      <c r="H935" s="14"/>
      <c r="I935" s="14"/>
      <c r="J935" s="14"/>
      <c r="K935" s="166"/>
      <c r="L935" s="175"/>
      <c r="M935" s="171"/>
      <c r="N935" s="92"/>
      <c r="O935" s="92"/>
      <c r="P935" s="92"/>
      <c r="Q935" s="172"/>
      <c r="R935" s="176" t="str">
        <f>IFERROR(IF(COUNTIF(M935:Q935,M935)+COUNTIF(M935:Q935,N935)+COUNTIF(M935:Q935,O935)+COUNTIF(M935:Q935,P935)+COUNTIF(M935:Q935,Q935)-COUNT(M935:Q935)&lt;&gt;0,"學生班級重複",IF(COUNT(M935:Q935)=1,VLOOKUP(M935,'附件一之1-開班數'!$A$7:$B$66,2,0),IF(COUNT(M935:Q935)=2,VLOOKUP(M935,'附件一之1-開班數'!$A$7:$B$66,2,0)&amp;"、"&amp;VLOOKUP(N935,'附件一之1-開班數'!$A$7:$B$66,2,0),IF(COUNT(M935:Q935)=3,VLOOKUP(M935,'附件一之1-開班數'!$A$7:$B$66,2,0)&amp;"、"&amp;VLOOKUP(N935,'附件一之1-開班數'!$A$7:$B$66,2,0)&amp;"、"&amp;VLOOKUP(O935,'附件一之1-開班數'!$A$7:$B$66,2,0),IF(COUNT(M935:Q935)=4,VLOOKUP(M935,'附件一之1-開班數'!$A$7:$B$66,2,0)&amp;"、"&amp;VLOOKUP(N935,'附件一之1-開班數'!$A$7:$B$66,2,0)&amp;"、"&amp;VLOOKUP(O935,'附件一之1-開班數'!$A$7:$B$66,2,0)&amp;"、"&amp;VLOOKUP(P935,'附件一之1-開班數'!$A$7:$B$66,2,0),IF(COUNT(M935:Q935)=5,VLOOKUP(M935,'附件一之1-開班數'!$A$7:$B$66,2,0)&amp;"、"&amp;VLOOKUP(N935,'附件一之1-開班數'!$A$7:$B$66,2,0)&amp;"、"&amp;VLOOKUP(O935,'附件一之1-開班數'!$A$7:$B$66,2,0)&amp;"、"&amp;VLOOKUP(P935,'附件一之1-開班數'!$A$7:$B$66,2,0)&amp;"、"&amp;VLOOKUP(Q935,'附件一之1-開班數'!$A$7:$B$66,2,0),IF(D935="","","學生無班級"))))))),"有班級不存在,或跳格輸入")</f>
        <v/>
      </c>
      <c r="S935" s="10">
        <f t="shared" si="100"/>
        <v>1</v>
      </c>
      <c r="T935" s="10">
        <f t="shared" si="101"/>
        <v>1</v>
      </c>
      <c r="U935" s="10">
        <f t="shared" si="102"/>
        <v>1</v>
      </c>
      <c r="V935" s="10">
        <f t="shared" si="103"/>
        <v>1</v>
      </c>
      <c r="W935" s="10">
        <f t="shared" si="104"/>
        <v>3</v>
      </c>
      <c r="X935" s="10">
        <f t="shared" si="105"/>
        <v>3</v>
      </c>
      <c r="Y935" s="10">
        <f>IF(M935="",0,IF(K935=1,VLOOKUP(M935,'附件一之1-開班數'!$A$7:$V$66,7,FALSE),0))</f>
        <v>0</v>
      </c>
      <c r="Z935" s="10">
        <f>IF(N935="",0,IF(K935=1,VLOOKUP(N935,'附件一之1-開班數'!$A$7:$V$66,7,FALSE),0))</f>
        <v>0</v>
      </c>
      <c r="AA935" s="10">
        <f>IF(O935="",0,IF(K935=1,VLOOKUP(O935,'附件一之1-開班數'!$A$7:$V$66,7,FALSE),0))</f>
        <v>0</v>
      </c>
      <c r="AB935" s="10">
        <f>IF(P935="",0,IF(K935=1,VLOOKUP(P935,'附件一之1-開班數'!$A$7:$V$66,7,FALSE),0))</f>
        <v>0</v>
      </c>
      <c r="AC935" s="10">
        <f>IF(Q935="",0,IF(K935=1,VLOOKUP(Q935,'附件一之1-開班數'!$A$7:$V$66,7,FALSE),0))</f>
        <v>0</v>
      </c>
    </row>
    <row r="936" spans="1:29" x14ac:dyDescent="0.3">
      <c r="A936" s="128" t="str">
        <f t="shared" si="99"/>
        <v/>
      </c>
      <c r="B936" s="14"/>
      <c r="C936" s="14"/>
      <c r="D936" s="14"/>
      <c r="E936" s="14"/>
      <c r="F936" s="166"/>
      <c r="G936" s="173"/>
      <c r="H936" s="14"/>
      <c r="I936" s="14"/>
      <c r="J936" s="14"/>
      <c r="K936" s="166"/>
      <c r="L936" s="175"/>
      <c r="M936" s="171"/>
      <c r="N936" s="92"/>
      <c r="O936" s="92"/>
      <c r="P936" s="92"/>
      <c r="Q936" s="172"/>
      <c r="R936" s="176" t="str">
        <f>IFERROR(IF(COUNTIF(M936:Q936,M936)+COUNTIF(M936:Q936,N936)+COUNTIF(M936:Q936,O936)+COUNTIF(M936:Q936,P936)+COUNTIF(M936:Q936,Q936)-COUNT(M936:Q936)&lt;&gt;0,"學生班級重複",IF(COUNT(M936:Q936)=1,VLOOKUP(M936,'附件一之1-開班數'!$A$7:$B$66,2,0),IF(COUNT(M936:Q936)=2,VLOOKUP(M936,'附件一之1-開班數'!$A$7:$B$66,2,0)&amp;"、"&amp;VLOOKUP(N936,'附件一之1-開班數'!$A$7:$B$66,2,0),IF(COUNT(M936:Q936)=3,VLOOKUP(M936,'附件一之1-開班數'!$A$7:$B$66,2,0)&amp;"、"&amp;VLOOKUP(N936,'附件一之1-開班數'!$A$7:$B$66,2,0)&amp;"、"&amp;VLOOKUP(O936,'附件一之1-開班數'!$A$7:$B$66,2,0),IF(COUNT(M936:Q936)=4,VLOOKUP(M936,'附件一之1-開班數'!$A$7:$B$66,2,0)&amp;"、"&amp;VLOOKUP(N936,'附件一之1-開班數'!$A$7:$B$66,2,0)&amp;"、"&amp;VLOOKUP(O936,'附件一之1-開班數'!$A$7:$B$66,2,0)&amp;"、"&amp;VLOOKUP(P936,'附件一之1-開班數'!$A$7:$B$66,2,0),IF(COUNT(M936:Q936)=5,VLOOKUP(M936,'附件一之1-開班數'!$A$7:$B$66,2,0)&amp;"、"&amp;VLOOKUP(N936,'附件一之1-開班數'!$A$7:$B$66,2,0)&amp;"、"&amp;VLOOKUP(O936,'附件一之1-開班數'!$A$7:$B$66,2,0)&amp;"、"&amp;VLOOKUP(P936,'附件一之1-開班數'!$A$7:$B$66,2,0)&amp;"、"&amp;VLOOKUP(Q936,'附件一之1-開班數'!$A$7:$B$66,2,0),IF(D936="","","學生無班級"))))))),"有班級不存在,或跳格輸入")</f>
        <v/>
      </c>
      <c r="S936" s="10">
        <f t="shared" si="100"/>
        <v>1</v>
      </c>
      <c r="T936" s="10">
        <f t="shared" si="101"/>
        <v>1</v>
      </c>
      <c r="U936" s="10">
        <f t="shared" si="102"/>
        <v>1</v>
      </c>
      <c r="V936" s="10">
        <f t="shared" si="103"/>
        <v>1</v>
      </c>
      <c r="W936" s="10">
        <f t="shared" si="104"/>
        <v>3</v>
      </c>
      <c r="X936" s="10">
        <f t="shared" si="105"/>
        <v>3</v>
      </c>
      <c r="Y936" s="10">
        <f>IF(M936="",0,IF(K936=1,VLOOKUP(M936,'附件一之1-開班數'!$A$7:$V$66,7,FALSE),0))</f>
        <v>0</v>
      </c>
      <c r="Z936" s="10">
        <f>IF(N936="",0,IF(K936=1,VLOOKUP(N936,'附件一之1-開班數'!$A$7:$V$66,7,FALSE),0))</f>
        <v>0</v>
      </c>
      <c r="AA936" s="10">
        <f>IF(O936="",0,IF(K936=1,VLOOKUP(O936,'附件一之1-開班數'!$A$7:$V$66,7,FALSE),0))</f>
        <v>0</v>
      </c>
      <c r="AB936" s="10">
        <f>IF(P936="",0,IF(K936=1,VLOOKUP(P936,'附件一之1-開班數'!$A$7:$V$66,7,FALSE),0))</f>
        <v>0</v>
      </c>
      <c r="AC936" s="10">
        <f>IF(Q936="",0,IF(K936=1,VLOOKUP(Q936,'附件一之1-開班數'!$A$7:$V$66,7,FALSE),0))</f>
        <v>0</v>
      </c>
    </row>
    <row r="937" spans="1:29" x14ac:dyDescent="0.3">
      <c r="A937" s="128" t="str">
        <f t="shared" si="99"/>
        <v/>
      </c>
      <c r="B937" s="14"/>
      <c r="C937" s="14"/>
      <c r="D937" s="14"/>
      <c r="E937" s="14"/>
      <c r="F937" s="166"/>
      <c r="G937" s="173"/>
      <c r="H937" s="14"/>
      <c r="I937" s="14"/>
      <c r="J937" s="14"/>
      <c r="K937" s="166"/>
      <c r="L937" s="175"/>
      <c r="M937" s="171"/>
      <c r="N937" s="92"/>
      <c r="O937" s="92"/>
      <c r="P937" s="92"/>
      <c r="Q937" s="172"/>
      <c r="R937" s="176" t="str">
        <f>IFERROR(IF(COUNTIF(M937:Q937,M937)+COUNTIF(M937:Q937,N937)+COUNTIF(M937:Q937,O937)+COUNTIF(M937:Q937,P937)+COUNTIF(M937:Q937,Q937)-COUNT(M937:Q937)&lt;&gt;0,"學生班級重複",IF(COUNT(M937:Q937)=1,VLOOKUP(M937,'附件一之1-開班數'!$A$7:$B$66,2,0),IF(COUNT(M937:Q937)=2,VLOOKUP(M937,'附件一之1-開班數'!$A$7:$B$66,2,0)&amp;"、"&amp;VLOOKUP(N937,'附件一之1-開班數'!$A$7:$B$66,2,0),IF(COUNT(M937:Q937)=3,VLOOKUP(M937,'附件一之1-開班數'!$A$7:$B$66,2,0)&amp;"、"&amp;VLOOKUP(N937,'附件一之1-開班數'!$A$7:$B$66,2,0)&amp;"、"&amp;VLOOKUP(O937,'附件一之1-開班數'!$A$7:$B$66,2,0),IF(COUNT(M937:Q937)=4,VLOOKUP(M937,'附件一之1-開班數'!$A$7:$B$66,2,0)&amp;"、"&amp;VLOOKUP(N937,'附件一之1-開班數'!$A$7:$B$66,2,0)&amp;"、"&amp;VLOOKUP(O937,'附件一之1-開班數'!$A$7:$B$66,2,0)&amp;"、"&amp;VLOOKUP(P937,'附件一之1-開班數'!$A$7:$B$66,2,0),IF(COUNT(M937:Q937)=5,VLOOKUP(M937,'附件一之1-開班數'!$A$7:$B$66,2,0)&amp;"、"&amp;VLOOKUP(N937,'附件一之1-開班數'!$A$7:$B$66,2,0)&amp;"、"&amp;VLOOKUP(O937,'附件一之1-開班數'!$A$7:$B$66,2,0)&amp;"、"&amp;VLOOKUP(P937,'附件一之1-開班數'!$A$7:$B$66,2,0)&amp;"、"&amp;VLOOKUP(Q937,'附件一之1-開班數'!$A$7:$B$66,2,0),IF(D937="","","學生無班級"))))))),"有班級不存在,或跳格輸入")</f>
        <v/>
      </c>
      <c r="S937" s="10">
        <f t="shared" si="100"/>
        <v>1</v>
      </c>
      <c r="T937" s="10">
        <f t="shared" si="101"/>
        <v>1</v>
      </c>
      <c r="U937" s="10">
        <f t="shared" si="102"/>
        <v>1</v>
      </c>
      <c r="V937" s="10">
        <f t="shared" si="103"/>
        <v>1</v>
      </c>
      <c r="W937" s="10">
        <f t="shared" si="104"/>
        <v>3</v>
      </c>
      <c r="X937" s="10">
        <f t="shared" si="105"/>
        <v>3</v>
      </c>
      <c r="Y937" s="10">
        <f>IF(M937="",0,IF(K937=1,VLOOKUP(M937,'附件一之1-開班數'!$A$7:$V$66,7,FALSE),0))</f>
        <v>0</v>
      </c>
      <c r="Z937" s="10">
        <f>IF(N937="",0,IF(K937=1,VLOOKUP(N937,'附件一之1-開班數'!$A$7:$V$66,7,FALSE),0))</f>
        <v>0</v>
      </c>
      <c r="AA937" s="10">
        <f>IF(O937="",0,IF(K937=1,VLOOKUP(O937,'附件一之1-開班數'!$A$7:$V$66,7,FALSE),0))</f>
        <v>0</v>
      </c>
      <c r="AB937" s="10">
        <f>IF(P937="",0,IF(K937=1,VLOOKUP(P937,'附件一之1-開班數'!$A$7:$V$66,7,FALSE),0))</f>
        <v>0</v>
      </c>
      <c r="AC937" s="10">
        <f>IF(Q937="",0,IF(K937=1,VLOOKUP(Q937,'附件一之1-開班數'!$A$7:$V$66,7,FALSE),0))</f>
        <v>0</v>
      </c>
    </row>
    <row r="938" spans="1:29" x14ac:dyDescent="0.3">
      <c r="A938" s="128" t="str">
        <f t="shared" si="99"/>
        <v/>
      </c>
      <c r="B938" s="14"/>
      <c r="C938" s="14"/>
      <c r="D938" s="14"/>
      <c r="E938" s="14"/>
      <c r="F938" s="166"/>
      <c r="G938" s="173"/>
      <c r="H938" s="14"/>
      <c r="I938" s="14"/>
      <c r="J938" s="14"/>
      <c r="K938" s="166"/>
      <c r="L938" s="175"/>
      <c r="M938" s="171"/>
      <c r="N938" s="92"/>
      <c r="O938" s="92"/>
      <c r="P938" s="92"/>
      <c r="Q938" s="172"/>
      <c r="R938" s="176" t="str">
        <f>IFERROR(IF(COUNTIF(M938:Q938,M938)+COUNTIF(M938:Q938,N938)+COUNTIF(M938:Q938,O938)+COUNTIF(M938:Q938,P938)+COUNTIF(M938:Q938,Q938)-COUNT(M938:Q938)&lt;&gt;0,"學生班級重複",IF(COUNT(M938:Q938)=1,VLOOKUP(M938,'附件一之1-開班數'!$A$7:$B$66,2,0),IF(COUNT(M938:Q938)=2,VLOOKUP(M938,'附件一之1-開班數'!$A$7:$B$66,2,0)&amp;"、"&amp;VLOOKUP(N938,'附件一之1-開班數'!$A$7:$B$66,2,0),IF(COUNT(M938:Q938)=3,VLOOKUP(M938,'附件一之1-開班數'!$A$7:$B$66,2,0)&amp;"、"&amp;VLOOKUP(N938,'附件一之1-開班數'!$A$7:$B$66,2,0)&amp;"、"&amp;VLOOKUP(O938,'附件一之1-開班數'!$A$7:$B$66,2,0),IF(COUNT(M938:Q938)=4,VLOOKUP(M938,'附件一之1-開班數'!$A$7:$B$66,2,0)&amp;"、"&amp;VLOOKUP(N938,'附件一之1-開班數'!$A$7:$B$66,2,0)&amp;"、"&amp;VLOOKUP(O938,'附件一之1-開班數'!$A$7:$B$66,2,0)&amp;"、"&amp;VLOOKUP(P938,'附件一之1-開班數'!$A$7:$B$66,2,0),IF(COUNT(M938:Q938)=5,VLOOKUP(M938,'附件一之1-開班數'!$A$7:$B$66,2,0)&amp;"、"&amp;VLOOKUP(N938,'附件一之1-開班數'!$A$7:$B$66,2,0)&amp;"、"&amp;VLOOKUP(O938,'附件一之1-開班數'!$A$7:$B$66,2,0)&amp;"、"&amp;VLOOKUP(P938,'附件一之1-開班數'!$A$7:$B$66,2,0)&amp;"、"&amp;VLOOKUP(Q938,'附件一之1-開班數'!$A$7:$B$66,2,0),IF(D938="","","學生無班級"))))))),"有班級不存在,或跳格輸入")</f>
        <v/>
      </c>
      <c r="S938" s="10">
        <f t="shared" si="100"/>
        <v>1</v>
      </c>
      <c r="T938" s="10">
        <f t="shared" si="101"/>
        <v>1</v>
      </c>
      <c r="U938" s="10">
        <f t="shared" si="102"/>
        <v>1</v>
      </c>
      <c r="V938" s="10">
        <f t="shared" si="103"/>
        <v>1</v>
      </c>
      <c r="W938" s="10">
        <f t="shared" si="104"/>
        <v>3</v>
      </c>
      <c r="X938" s="10">
        <f t="shared" si="105"/>
        <v>3</v>
      </c>
      <c r="Y938" s="10">
        <f>IF(M938="",0,IF(K938=1,VLOOKUP(M938,'附件一之1-開班數'!$A$7:$V$66,7,FALSE),0))</f>
        <v>0</v>
      </c>
      <c r="Z938" s="10">
        <f>IF(N938="",0,IF(K938=1,VLOOKUP(N938,'附件一之1-開班數'!$A$7:$V$66,7,FALSE),0))</f>
        <v>0</v>
      </c>
      <c r="AA938" s="10">
        <f>IF(O938="",0,IF(K938=1,VLOOKUP(O938,'附件一之1-開班數'!$A$7:$V$66,7,FALSE),0))</f>
        <v>0</v>
      </c>
      <c r="AB938" s="10">
        <f>IF(P938="",0,IF(K938=1,VLOOKUP(P938,'附件一之1-開班數'!$A$7:$V$66,7,FALSE),0))</f>
        <v>0</v>
      </c>
      <c r="AC938" s="10">
        <f>IF(Q938="",0,IF(K938=1,VLOOKUP(Q938,'附件一之1-開班數'!$A$7:$V$66,7,FALSE),0))</f>
        <v>0</v>
      </c>
    </row>
    <row r="939" spans="1:29" x14ac:dyDescent="0.3">
      <c r="A939" s="128" t="str">
        <f t="shared" si="99"/>
        <v/>
      </c>
      <c r="B939" s="14"/>
      <c r="C939" s="14"/>
      <c r="D939" s="14"/>
      <c r="E939" s="14"/>
      <c r="F939" s="166"/>
      <c r="G939" s="173"/>
      <c r="H939" s="14"/>
      <c r="I939" s="14"/>
      <c r="J939" s="14"/>
      <c r="K939" s="166"/>
      <c r="L939" s="175"/>
      <c r="M939" s="171"/>
      <c r="N939" s="92"/>
      <c r="O939" s="92"/>
      <c r="P939" s="92"/>
      <c r="Q939" s="172"/>
      <c r="R939" s="176" t="str">
        <f>IFERROR(IF(COUNTIF(M939:Q939,M939)+COUNTIF(M939:Q939,N939)+COUNTIF(M939:Q939,O939)+COUNTIF(M939:Q939,P939)+COUNTIF(M939:Q939,Q939)-COUNT(M939:Q939)&lt;&gt;0,"學生班級重複",IF(COUNT(M939:Q939)=1,VLOOKUP(M939,'附件一之1-開班數'!$A$7:$B$66,2,0),IF(COUNT(M939:Q939)=2,VLOOKUP(M939,'附件一之1-開班數'!$A$7:$B$66,2,0)&amp;"、"&amp;VLOOKUP(N939,'附件一之1-開班數'!$A$7:$B$66,2,0),IF(COUNT(M939:Q939)=3,VLOOKUP(M939,'附件一之1-開班數'!$A$7:$B$66,2,0)&amp;"、"&amp;VLOOKUP(N939,'附件一之1-開班數'!$A$7:$B$66,2,0)&amp;"、"&amp;VLOOKUP(O939,'附件一之1-開班數'!$A$7:$B$66,2,0),IF(COUNT(M939:Q939)=4,VLOOKUP(M939,'附件一之1-開班數'!$A$7:$B$66,2,0)&amp;"、"&amp;VLOOKUP(N939,'附件一之1-開班數'!$A$7:$B$66,2,0)&amp;"、"&amp;VLOOKUP(O939,'附件一之1-開班數'!$A$7:$B$66,2,0)&amp;"、"&amp;VLOOKUP(P939,'附件一之1-開班數'!$A$7:$B$66,2,0),IF(COUNT(M939:Q939)=5,VLOOKUP(M939,'附件一之1-開班數'!$A$7:$B$66,2,0)&amp;"、"&amp;VLOOKUP(N939,'附件一之1-開班數'!$A$7:$B$66,2,0)&amp;"、"&amp;VLOOKUP(O939,'附件一之1-開班數'!$A$7:$B$66,2,0)&amp;"、"&amp;VLOOKUP(P939,'附件一之1-開班數'!$A$7:$B$66,2,0)&amp;"、"&amp;VLOOKUP(Q939,'附件一之1-開班數'!$A$7:$B$66,2,0),IF(D939="","","學生無班級"))))))),"有班級不存在,或跳格輸入")</f>
        <v/>
      </c>
      <c r="S939" s="10">
        <f t="shared" si="100"/>
        <v>1</v>
      </c>
      <c r="T939" s="10">
        <f t="shared" si="101"/>
        <v>1</v>
      </c>
      <c r="U939" s="10">
        <f t="shared" si="102"/>
        <v>1</v>
      </c>
      <c r="V939" s="10">
        <f t="shared" si="103"/>
        <v>1</v>
      </c>
      <c r="W939" s="10">
        <f t="shared" si="104"/>
        <v>3</v>
      </c>
      <c r="X939" s="10">
        <f t="shared" si="105"/>
        <v>3</v>
      </c>
      <c r="Y939" s="10">
        <f>IF(M939="",0,IF(K939=1,VLOOKUP(M939,'附件一之1-開班數'!$A$7:$V$66,7,FALSE),0))</f>
        <v>0</v>
      </c>
      <c r="Z939" s="10">
        <f>IF(N939="",0,IF(K939=1,VLOOKUP(N939,'附件一之1-開班數'!$A$7:$V$66,7,FALSE),0))</f>
        <v>0</v>
      </c>
      <c r="AA939" s="10">
        <f>IF(O939="",0,IF(K939=1,VLOOKUP(O939,'附件一之1-開班數'!$A$7:$V$66,7,FALSE),0))</f>
        <v>0</v>
      </c>
      <c r="AB939" s="10">
        <f>IF(P939="",0,IF(K939=1,VLOOKUP(P939,'附件一之1-開班數'!$A$7:$V$66,7,FALSE),0))</f>
        <v>0</v>
      </c>
      <c r="AC939" s="10">
        <f>IF(Q939="",0,IF(K939=1,VLOOKUP(Q939,'附件一之1-開班數'!$A$7:$V$66,7,FALSE),0))</f>
        <v>0</v>
      </c>
    </row>
    <row r="940" spans="1:29" x14ac:dyDescent="0.3">
      <c r="A940" s="128" t="str">
        <f t="shared" si="99"/>
        <v/>
      </c>
      <c r="B940" s="14"/>
      <c r="C940" s="14"/>
      <c r="D940" s="14"/>
      <c r="E940" s="14"/>
      <c r="F940" s="166"/>
      <c r="G940" s="173"/>
      <c r="H940" s="14"/>
      <c r="I940" s="14"/>
      <c r="J940" s="14"/>
      <c r="K940" s="166"/>
      <c r="L940" s="175"/>
      <c r="M940" s="171"/>
      <c r="N940" s="92"/>
      <c r="O940" s="92"/>
      <c r="P940" s="92"/>
      <c r="Q940" s="172"/>
      <c r="R940" s="176" t="str">
        <f>IFERROR(IF(COUNTIF(M940:Q940,M940)+COUNTIF(M940:Q940,N940)+COUNTIF(M940:Q940,O940)+COUNTIF(M940:Q940,P940)+COUNTIF(M940:Q940,Q940)-COUNT(M940:Q940)&lt;&gt;0,"學生班級重複",IF(COUNT(M940:Q940)=1,VLOOKUP(M940,'附件一之1-開班數'!$A$7:$B$66,2,0),IF(COUNT(M940:Q940)=2,VLOOKUP(M940,'附件一之1-開班數'!$A$7:$B$66,2,0)&amp;"、"&amp;VLOOKUP(N940,'附件一之1-開班數'!$A$7:$B$66,2,0),IF(COUNT(M940:Q940)=3,VLOOKUP(M940,'附件一之1-開班數'!$A$7:$B$66,2,0)&amp;"、"&amp;VLOOKUP(N940,'附件一之1-開班數'!$A$7:$B$66,2,0)&amp;"、"&amp;VLOOKUP(O940,'附件一之1-開班數'!$A$7:$B$66,2,0),IF(COUNT(M940:Q940)=4,VLOOKUP(M940,'附件一之1-開班數'!$A$7:$B$66,2,0)&amp;"、"&amp;VLOOKUP(N940,'附件一之1-開班數'!$A$7:$B$66,2,0)&amp;"、"&amp;VLOOKUP(O940,'附件一之1-開班數'!$A$7:$B$66,2,0)&amp;"、"&amp;VLOOKUP(P940,'附件一之1-開班數'!$A$7:$B$66,2,0),IF(COUNT(M940:Q940)=5,VLOOKUP(M940,'附件一之1-開班數'!$A$7:$B$66,2,0)&amp;"、"&amp;VLOOKUP(N940,'附件一之1-開班數'!$A$7:$B$66,2,0)&amp;"、"&amp;VLOOKUP(O940,'附件一之1-開班數'!$A$7:$B$66,2,0)&amp;"、"&amp;VLOOKUP(P940,'附件一之1-開班數'!$A$7:$B$66,2,0)&amp;"、"&amp;VLOOKUP(Q940,'附件一之1-開班數'!$A$7:$B$66,2,0),IF(D940="","","學生無班級"))))))),"有班級不存在,或跳格輸入")</f>
        <v/>
      </c>
      <c r="S940" s="10">
        <f t="shared" si="100"/>
        <v>1</v>
      </c>
      <c r="T940" s="10">
        <f t="shared" si="101"/>
        <v>1</v>
      </c>
      <c r="U940" s="10">
        <f t="shared" si="102"/>
        <v>1</v>
      </c>
      <c r="V940" s="10">
        <f t="shared" si="103"/>
        <v>1</v>
      </c>
      <c r="W940" s="10">
        <f t="shared" si="104"/>
        <v>3</v>
      </c>
      <c r="X940" s="10">
        <f t="shared" si="105"/>
        <v>3</v>
      </c>
      <c r="Y940" s="10">
        <f>IF(M940="",0,IF(K940=1,VLOOKUP(M940,'附件一之1-開班數'!$A$7:$V$66,7,FALSE),0))</f>
        <v>0</v>
      </c>
      <c r="Z940" s="10">
        <f>IF(N940="",0,IF(K940=1,VLOOKUP(N940,'附件一之1-開班數'!$A$7:$V$66,7,FALSE),0))</f>
        <v>0</v>
      </c>
      <c r="AA940" s="10">
        <f>IF(O940="",0,IF(K940=1,VLOOKUP(O940,'附件一之1-開班數'!$A$7:$V$66,7,FALSE),0))</f>
        <v>0</v>
      </c>
      <c r="AB940" s="10">
        <f>IF(P940="",0,IF(K940=1,VLOOKUP(P940,'附件一之1-開班數'!$A$7:$V$66,7,FALSE),0))</f>
        <v>0</v>
      </c>
      <c r="AC940" s="10">
        <f>IF(Q940="",0,IF(K940=1,VLOOKUP(Q940,'附件一之1-開班數'!$A$7:$V$66,7,FALSE),0))</f>
        <v>0</v>
      </c>
    </row>
    <row r="941" spans="1:29" x14ac:dyDescent="0.3">
      <c r="A941" s="128" t="str">
        <f t="shared" si="99"/>
        <v/>
      </c>
      <c r="B941" s="14"/>
      <c r="C941" s="14"/>
      <c r="D941" s="14"/>
      <c r="E941" s="14"/>
      <c r="F941" s="166"/>
      <c r="G941" s="173"/>
      <c r="H941" s="14"/>
      <c r="I941" s="14"/>
      <c r="J941" s="14"/>
      <c r="K941" s="166"/>
      <c r="L941" s="175"/>
      <c r="M941" s="171"/>
      <c r="N941" s="92"/>
      <c r="O941" s="92"/>
      <c r="P941" s="92"/>
      <c r="Q941" s="172"/>
      <c r="R941" s="176" t="str">
        <f>IFERROR(IF(COUNTIF(M941:Q941,M941)+COUNTIF(M941:Q941,N941)+COUNTIF(M941:Q941,O941)+COUNTIF(M941:Q941,P941)+COUNTIF(M941:Q941,Q941)-COUNT(M941:Q941)&lt;&gt;0,"學生班級重複",IF(COUNT(M941:Q941)=1,VLOOKUP(M941,'附件一之1-開班數'!$A$7:$B$66,2,0),IF(COUNT(M941:Q941)=2,VLOOKUP(M941,'附件一之1-開班數'!$A$7:$B$66,2,0)&amp;"、"&amp;VLOOKUP(N941,'附件一之1-開班數'!$A$7:$B$66,2,0),IF(COUNT(M941:Q941)=3,VLOOKUP(M941,'附件一之1-開班數'!$A$7:$B$66,2,0)&amp;"、"&amp;VLOOKUP(N941,'附件一之1-開班數'!$A$7:$B$66,2,0)&amp;"、"&amp;VLOOKUP(O941,'附件一之1-開班數'!$A$7:$B$66,2,0),IF(COUNT(M941:Q941)=4,VLOOKUP(M941,'附件一之1-開班數'!$A$7:$B$66,2,0)&amp;"、"&amp;VLOOKUP(N941,'附件一之1-開班數'!$A$7:$B$66,2,0)&amp;"、"&amp;VLOOKUP(O941,'附件一之1-開班數'!$A$7:$B$66,2,0)&amp;"、"&amp;VLOOKUP(P941,'附件一之1-開班數'!$A$7:$B$66,2,0),IF(COUNT(M941:Q941)=5,VLOOKUP(M941,'附件一之1-開班數'!$A$7:$B$66,2,0)&amp;"、"&amp;VLOOKUP(N941,'附件一之1-開班數'!$A$7:$B$66,2,0)&amp;"、"&amp;VLOOKUP(O941,'附件一之1-開班數'!$A$7:$B$66,2,0)&amp;"、"&amp;VLOOKUP(P941,'附件一之1-開班數'!$A$7:$B$66,2,0)&amp;"、"&amp;VLOOKUP(Q941,'附件一之1-開班數'!$A$7:$B$66,2,0),IF(D941="","","學生無班級"))))))),"有班級不存在,或跳格輸入")</f>
        <v/>
      </c>
      <c r="S941" s="10">
        <f t="shared" si="100"/>
        <v>1</v>
      </c>
      <c r="T941" s="10">
        <f t="shared" si="101"/>
        <v>1</v>
      </c>
      <c r="U941" s="10">
        <f t="shared" si="102"/>
        <v>1</v>
      </c>
      <c r="V941" s="10">
        <f t="shared" si="103"/>
        <v>1</v>
      </c>
      <c r="W941" s="10">
        <f t="shared" si="104"/>
        <v>3</v>
      </c>
      <c r="X941" s="10">
        <f t="shared" si="105"/>
        <v>3</v>
      </c>
      <c r="Y941" s="10">
        <f>IF(M941="",0,IF(K941=1,VLOOKUP(M941,'附件一之1-開班數'!$A$7:$V$66,7,FALSE),0))</f>
        <v>0</v>
      </c>
      <c r="Z941" s="10">
        <f>IF(N941="",0,IF(K941=1,VLOOKUP(N941,'附件一之1-開班數'!$A$7:$V$66,7,FALSE),0))</f>
        <v>0</v>
      </c>
      <c r="AA941" s="10">
        <f>IF(O941="",0,IF(K941=1,VLOOKUP(O941,'附件一之1-開班數'!$A$7:$V$66,7,FALSE),0))</f>
        <v>0</v>
      </c>
      <c r="AB941" s="10">
        <f>IF(P941="",0,IF(K941=1,VLOOKUP(P941,'附件一之1-開班數'!$A$7:$V$66,7,FALSE),0))</f>
        <v>0</v>
      </c>
      <c r="AC941" s="10">
        <f>IF(Q941="",0,IF(K941=1,VLOOKUP(Q941,'附件一之1-開班數'!$A$7:$V$66,7,FALSE),0))</f>
        <v>0</v>
      </c>
    </row>
    <row r="942" spans="1:29" x14ac:dyDescent="0.3">
      <c r="A942" s="128" t="str">
        <f t="shared" si="99"/>
        <v/>
      </c>
      <c r="B942" s="14"/>
      <c r="C942" s="14"/>
      <c r="D942" s="14"/>
      <c r="E942" s="14"/>
      <c r="F942" s="166"/>
      <c r="G942" s="173"/>
      <c r="H942" s="14"/>
      <c r="I942" s="14"/>
      <c r="J942" s="14"/>
      <c r="K942" s="166"/>
      <c r="L942" s="175"/>
      <c r="M942" s="171"/>
      <c r="N942" s="92"/>
      <c r="O942" s="92"/>
      <c r="P942" s="92"/>
      <c r="Q942" s="172"/>
      <c r="R942" s="176" t="str">
        <f>IFERROR(IF(COUNTIF(M942:Q942,M942)+COUNTIF(M942:Q942,N942)+COUNTIF(M942:Q942,O942)+COUNTIF(M942:Q942,P942)+COUNTIF(M942:Q942,Q942)-COUNT(M942:Q942)&lt;&gt;0,"學生班級重複",IF(COUNT(M942:Q942)=1,VLOOKUP(M942,'附件一之1-開班數'!$A$7:$B$66,2,0),IF(COUNT(M942:Q942)=2,VLOOKUP(M942,'附件一之1-開班數'!$A$7:$B$66,2,0)&amp;"、"&amp;VLOOKUP(N942,'附件一之1-開班數'!$A$7:$B$66,2,0),IF(COUNT(M942:Q942)=3,VLOOKUP(M942,'附件一之1-開班數'!$A$7:$B$66,2,0)&amp;"、"&amp;VLOOKUP(N942,'附件一之1-開班數'!$A$7:$B$66,2,0)&amp;"、"&amp;VLOOKUP(O942,'附件一之1-開班數'!$A$7:$B$66,2,0),IF(COUNT(M942:Q942)=4,VLOOKUP(M942,'附件一之1-開班數'!$A$7:$B$66,2,0)&amp;"、"&amp;VLOOKUP(N942,'附件一之1-開班數'!$A$7:$B$66,2,0)&amp;"、"&amp;VLOOKUP(O942,'附件一之1-開班數'!$A$7:$B$66,2,0)&amp;"、"&amp;VLOOKUP(P942,'附件一之1-開班數'!$A$7:$B$66,2,0),IF(COUNT(M942:Q942)=5,VLOOKUP(M942,'附件一之1-開班數'!$A$7:$B$66,2,0)&amp;"、"&amp;VLOOKUP(N942,'附件一之1-開班數'!$A$7:$B$66,2,0)&amp;"、"&amp;VLOOKUP(O942,'附件一之1-開班數'!$A$7:$B$66,2,0)&amp;"、"&amp;VLOOKUP(P942,'附件一之1-開班數'!$A$7:$B$66,2,0)&amp;"、"&amp;VLOOKUP(Q942,'附件一之1-開班數'!$A$7:$B$66,2,0),IF(D942="","","學生無班級"))))))),"有班級不存在,或跳格輸入")</f>
        <v/>
      </c>
      <c r="S942" s="10">
        <f t="shared" si="100"/>
        <v>1</v>
      </c>
      <c r="T942" s="10">
        <f t="shared" si="101"/>
        <v>1</v>
      </c>
      <c r="U942" s="10">
        <f t="shared" si="102"/>
        <v>1</v>
      </c>
      <c r="V942" s="10">
        <f t="shared" si="103"/>
        <v>1</v>
      </c>
      <c r="W942" s="10">
        <f t="shared" si="104"/>
        <v>3</v>
      </c>
      <c r="X942" s="10">
        <f t="shared" si="105"/>
        <v>3</v>
      </c>
      <c r="Y942" s="10">
        <f>IF(M942="",0,IF(K942=1,VLOOKUP(M942,'附件一之1-開班數'!$A$7:$V$66,7,FALSE),0))</f>
        <v>0</v>
      </c>
      <c r="Z942" s="10">
        <f>IF(N942="",0,IF(K942=1,VLOOKUP(N942,'附件一之1-開班數'!$A$7:$V$66,7,FALSE),0))</f>
        <v>0</v>
      </c>
      <c r="AA942" s="10">
        <f>IF(O942="",0,IF(K942=1,VLOOKUP(O942,'附件一之1-開班數'!$A$7:$V$66,7,FALSE),0))</f>
        <v>0</v>
      </c>
      <c r="AB942" s="10">
        <f>IF(P942="",0,IF(K942=1,VLOOKUP(P942,'附件一之1-開班數'!$A$7:$V$66,7,FALSE),0))</f>
        <v>0</v>
      </c>
      <c r="AC942" s="10">
        <f>IF(Q942="",0,IF(K942=1,VLOOKUP(Q942,'附件一之1-開班數'!$A$7:$V$66,7,FALSE),0))</f>
        <v>0</v>
      </c>
    </row>
    <row r="943" spans="1:29" x14ac:dyDescent="0.3">
      <c r="A943" s="128" t="str">
        <f t="shared" si="99"/>
        <v/>
      </c>
      <c r="B943" s="14"/>
      <c r="C943" s="14"/>
      <c r="D943" s="14"/>
      <c r="E943" s="14"/>
      <c r="F943" s="166"/>
      <c r="G943" s="173"/>
      <c r="H943" s="14"/>
      <c r="I943" s="14"/>
      <c r="J943" s="14"/>
      <c r="K943" s="166"/>
      <c r="L943" s="175"/>
      <c r="M943" s="171"/>
      <c r="N943" s="92"/>
      <c r="O943" s="92"/>
      <c r="P943" s="92"/>
      <c r="Q943" s="172"/>
      <c r="R943" s="176" t="str">
        <f>IFERROR(IF(COUNTIF(M943:Q943,M943)+COUNTIF(M943:Q943,N943)+COUNTIF(M943:Q943,O943)+COUNTIF(M943:Q943,P943)+COUNTIF(M943:Q943,Q943)-COUNT(M943:Q943)&lt;&gt;0,"學生班級重複",IF(COUNT(M943:Q943)=1,VLOOKUP(M943,'附件一之1-開班數'!$A$7:$B$66,2,0),IF(COUNT(M943:Q943)=2,VLOOKUP(M943,'附件一之1-開班數'!$A$7:$B$66,2,0)&amp;"、"&amp;VLOOKUP(N943,'附件一之1-開班數'!$A$7:$B$66,2,0),IF(COUNT(M943:Q943)=3,VLOOKUP(M943,'附件一之1-開班數'!$A$7:$B$66,2,0)&amp;"、"&amp;VLOOKUP(N943,'附件一之1-開班數'!$A$7:$B$66,2,0)&amp;"、"&amp;VLOOKUP(O943,'附件一之1-開班數'!$A$7:$B$66,2,0),IF(COUNT(M943:Q943)=4,VLOOKUP(M943,'附件一之1-開班數'!$A$7:$B$66,2,0)&amp;"、"&amp;VLOOKUP(N943,'附件一之1-開班數'!$A$7:$B$66,2,0)&amp;"、"&amp;VLOOKUP(O943,'附件一之1-開班數'!$A$7:$B$66,2,0)&amp;"、"&amp;VLOOKUP(P943,'附件一之1-開班數'!$A$7:$B$66,2,0),IF(COUNT(M943:Q943)=5,VLOOKUP(M943,'附件一之1-開班數'!$A$7:$B$66,2,0)&amp;"、"&amp;VLOOKUP(N943,'附件一之1-開班數'!$A$7:$B$66,2,0)&amp;"、"&amp;VLOOKUP(O943,'附件一之1-開班數'!$A$7:$B$66,2,0)&amp;"、"&amp;VLOOKUP(P943,'附件一之1-開班數'!$A$7:$B$66,2,0)&amp;"、"&amp;VLOOKUP(Q943,'附件一之1-開班數'!$A$7:$B$66,2,0),IF(D943="","","學生無班級"))))))),"有班級不存在,或跳格輸入")</f>
        <v/>
      </c>
      <c r="S943" s="10">
        <f t="shared" si="100"/>
        <v>1</v>
      </c>
      <c r="T943" s="10">
        <f t="shared" si="101"/>
        <v>1</v>
      </c>
      <c r="U943" s="10">
        <f t="shared" si="102"/>
        <v>1</v>
      </c>
      <c r="V943" s="10">
        <f t="shared" si="103"/>
        <v>1</v>
      </c>
      <c r="W943" s="10">
        <f t="shared" si="104"/>
        <v>3</v>
      </c>
      <c r="X943" s="10">
        <f t="shared" si="105"/>
        <v>3</v>
      </c>
      <c r="Y943" s="10">
        <f>IF(M943="",0,IF(K943=1,VLOOKUP(M943,'附件一之1-開班數'!$A$7:$V$66,7,FALSE),0))</f>
        <v>0</v>
      </c>
      <c r="Z943" s="10">
        <f>IF(N943="",0,IF(K943=1,VLOOKUP(N943,'附件一之1-開班數'!$A$7:$V$66,7,FALSE),0))</f>
        <v>0</v>
      </c>
      <c r="AA943" s="10">
        <f>IF(O943="",0,IF(K943=1,VLOOKUP(O943,'附件一之1-開班數'!$A$7:$V$66,7,FALSE),0))</f>
        <v>0</v>
      </c>
      <c r="AB943" s="10">
        <f>IF(P943="",0,IF(K943=1,VLOOKUP(P943,'附件一之1-開班數'!$A$7:$V$66,7,FALSE),0))</f>
        <v>0</v>
      </c>
      <c r="AC943" s="10">
        <f>IF(Q943="",0,IF(K943=1,VLOOKUP(Q943,'附件一之1-開班數'!$A$7:$V$66,7,FALSE),0))</f>
        <v>0</v>
      </c>
    </row>
    <row r="944" spans="1:29" x14ac:dyDescent="0.3">
      <c r="A944" s="128" t="str">
        <f t="shared" si="99"/>
        <v/>
      </c>
      <c r="B944" s="14"/>
      <c r="C944" s="14"/>
      <c r="D944" s="14"/>
      <c r="E944" s="14"/>
      <c r="F944" s="166"/>
      <c r="G944" s="173"/>
      <c r="H944" s="14"/>
      <c r="I944" s="14"/>
      <c r="J944" s="14"/>
      <c r="K944" s="166"/>
      <c r="L944" s="175"/>
      <c r="M944" s="171"/>
      <c r="N944" s="92"/>
      <c r="O944" s="92"/>
      <c r="P944" s="92"/>
      <c r="Q944" s="172"/>
      <c r="R944" s="176" t="str">
        <f>IFERROR(IF(COUNTIF(M944:Q944,M944)+COUNTIF(M944:Q944,N944)+COUNTIF(M944:Q944,O944)+COUNTIF(M944:Q944,P944)+COUNTIF(M944:Q944,Q944)-COUNT(M944:Q944)&lt;&gt;0,"學生班級重複",IF(COUNT(M944:Q944)=1,VLOOKUP(M944,'附件一之1-開班數'!$A$7:$B$66,2,0),IF(COUNT(M944:Q944)=2,VLOOKUP(M944,'附件一之1-開班數'!$A$7:$B$66,2,0)&amp;"、"&amp;VLOOKUP(N944,'附件一之1-開班數'!$A$7:$B$66,2,0),IF(COUNT(M944:Q944)=3,VLOOKUP(M944,'附件一之1-開班數'!$A$7:$B$66,2,0)&amp;"、"&amp;VLOOKUP(N944,'附件一之1-開班數'!$A$7:$B$66,2,0)&amp;"、"&amp;VLOOKUP(O944,'附件一之1-開班數'!$A$7:$B$66,2,0),IF(COUNT(M944:Q944)=4,VLOOKUP(M944,'附件一之1-開班數'!$A$7:$B$66,2,0)&amp;"、"&amp;VLOOKUP(N944,'附件一之1-開班數'!$A$7:$B$66,2,0)&amp;"、"&amp;VLOOKUP(O944,'附件一之1-開班數'!$A$7:$B$66,2,0)&amp;"、"&amp;VLOOKUP(P944,'附件一之1-開班數'!$A$7:$B$66,2,0),IF(COUNT(M944:Q944)=5,VLOOKUP(M944,'附件一之1-開班數'!$A$7:$B$66,2,0)&amp;"、"&amp;VLOOKUP(N944,'附件一之1-開班數'!$A$7:$B$66,2,0)&amp;"、"&amp;VLOOKUP(O944,'附件一之1-開班數'!$A$7:$B$66,2,0)&amp;"、"&amp;VLOOKUP(P944,'附件一之1-開班數'!$A$7:$B$66,2,0)&amp;"、"&amp;VLOOKUP(Q944,'附件一之1-開班數'!$A$7:$B$66,2,0),IF(D944="","","學生無班級"))))))),"有班級不存在,或跳格輸入")</f>
        <v/>
      </c>
      <c r="S944" s="10">
        <f t="shared" si="100"/>
        <v>1</v>
      </c>
      <c r="T944" s="10">
        <f t="shared" si="101"/>
        <v>1</v>
      </c>
      <c r="U944" s="10">
        <f t="shared" si="102"/>
        <v>1</v>
      </c>
      <c r="V944" s="10">
        <f t="shared" si="103"/>
        <v>1</v>
      </c>
      <c r="W944" s="10">
        <f t="shared" si="104"/>
        <v>3</v>
      </c>
      <c r="X944" s="10">
        <f t="shared" si="105"/>
        <v>3</v>
      </c>
      <c r="Y944" s="10">
        <f>IF(M944="",0,IF(K944=1,VLOOKUP(M944,'附件一之1-開班數'!$A$7:$V$66,7,FALSE),0))</f>
        <v>0</v>
      </c>
      <c r="Z944" s="10">
        <f>IF(N944="",0,IF(K944=1,VLOOKUP(N944,'附件一之1-開班數'!$A$7:$V$66,7,FALSE),0))</f>
        <v>0</v>
      </c>
      <c r="AA944" s="10">
        <f>IF(O944="",0,IF(K944=1,VLOOKUP(O944,'附件一之1-開班數'!$A$7:$V$66,7,FALSE),0))</f>
        <v>0</v>
      </c>
      <c r="AB944" s="10">
        <f>IF(P944="",0,IF(K944=1,VLOOKUP(P944,'附件一之1-開班數'!$A$7:$V$66,7,FALSE),0))</f>
        <v>0</v>
      </c>
      <c r="AC944" s="10">
        <f>IF(Q944="",0,IF(K944=1,VLOOKUP(Q944,'附件一之1-開班數'!$A$7:$V$66,7,FALSE),0))</f>
        <v>0</v>
      </c>
    </row>
    <row r="945" spans="1:29" x14ac:dyDescent="0.3">
      <c r="A945" s="128" t="str">
        <f t="shared" si="99"/>
        <v/>
      </c>
      <c r="B945" s="14"/>
      <c r="C945" s="14"/>
      <c r="D945" s="14"/>
      <c r="E945" s="14"/>
      <c r="F945" s="166"/>
      <c r="G945" s="173"/>
      <c r="H945" s="14"/>
      <c r="I945" s="14"/>
      <c r="J945" s="14"/>
      <c r="K945" s="166"/>
      <c r="L945" s="175"/>
      <c r="M945" s="171"/>
      <c r="N945" s="92"/>
      <c r="O945" s="92"/>
      <c r="P945" s="92"/>
      <c r="Q945" s="172"/>
      <c r="R945" s="176" t="str">
        <f>IFERROR(IF(COUNTIF(M945:Q945,M945)+COUNTIF(M945:Q945,N945)+COUNTIF(M945:Q945,O945)+COUNTIF(M945:Q945,P945)+COUNTIF(M945:Q945,Q945)-COUNT(M945:Q945)&lt;&gt;0,"學生班級重複",IF(COUNT(M945:Q945)=1,VLOOKUP(M945,'附件一之1-開班數'!$A$7:$B$66,2,0),IF(COUNT(M945:Q945)=2,VLOOKUP(M945,'附件一之1-開班數'!$A$7:$B$66,2,0)&amp;"、"&amp;VLOOKUP(N945,'附件一之1-開班數'!$A$7:$B$66,2,0),IF(COUNT(M945:Q945)=3,VLOOKUP(M945,'附件一之1-開班數'!$A$7:$B$66,2,0)&amp;"、"&amp;VLOOKUP(N945,'附件一之1-開班數'!$A$7:$B$66,2,0)&amp;"、"&amp;VLOOKUP(O945,'附件一之1-開班數'!$A$7:$B$66,2,0),IF(COUNT(M945:Q945)=4,VLOOKUP(M945,'附件一之1-開班數'!$A$7:$B$66,2,0)&amp;"、"&amp;VLOOKUP(N945,'附件一之1-開班數'!$A$7:$B$66,2,0)&amp;"、"&amp;VLOOKUP(O945,'附件一之1-開班數'!$A$7:$B$66,2,0)&amp;"、"&amp;VLOOKUP(P945,'附件一之1-開班數'!$A$7:$B$66,2,0),IF(COUNT(M945:Q945)=5,VLOOKUP(M945,'附件一之1-開班數'!$A$7:$B$66,2,0)&amp;"、"&amp;VLOOKUP(N945,'附件一之1-開班數'!$A$7:$B$66,2,0)&amp;"、"&amp;VLOOKUP(O945,'附件一之1-開班數'!$A$7:$B$66,2,0)&amp;"、"&amp;VLOOKUP(P945,'附件一之1-開班數'!$A$7:$B$66,2,0)&amp;"、"&amp;VLOOKUP(Q945,'附件一之1-開班數'!$A$7:$B$66,2,0),IF(D945="","","學生無班級"))))))),"有班級不存在,或跳格輸入")</f>
        <v/>
      </c>
      <c r="S945" s="10">
        <f t="shared" si="100"/>
        <v>1</v>
      </c>
      <c r="T945" s="10">
        <f t="shared" si="101"/>
        <v>1</v>
      </c>
      <c r="U945" s="10">
        <f t="shared" si="102"/>
        <v>1</v>
      </c>
      <c r="V945" s="10">
        <f t="shared" si="103"/>
        <v>1</v>
      </c>
      <c r="W945" s="10">
        <f t="shared" si="104"/>
        <v>3</v>
      </c>
      <c r="X945" s="10">
        <f t="shared" si="105"/>
        <v>3</v>
      </c>
      <c r="Y945" s="10">
        <f>IF(M945="",0,IF(K945=1,VLOOKUP(M945,'附件一之1-開班數'!$A$7:$V$66,7,FALSE),0))</f>
        <v>0</v>
      </c>
      <c r="Z945" s="10">
        <f>IF(N945="",0,IF(K945=1,VLOOKUP(N945,'附件一之1-開班數'!$A$7:$V$66,7,FALSE),0))</f>
        <v>0</v>
      </c>
      <c r="AA945" s="10">
        <f>IF(O945="",0,IF(K945=1,VLOOKUP(O945,'附件一之1-開班數'!$A$7:$V$66,7,FALSE),0))</f>
        <v>0</v>
      </c>
      <c r="AB945" s="10">
        <f>IF(P945="",0,IF(K945=1,VLOOKUP(P945,'附件一之1-開班數'!$A$7:$V$66,7,FALSE),0))</f>
        <v>0</v>
      </c>
      <c r="AC945" s="10">
        <f>IF(Q945="",0,IF(K945=1,VLOOKUP(Q945,'附件一之1-開班數'!$A$7:$V$66,7,FALSE),0))</f>
        <v>0</v>
      </c>
    </row>
    <row r="946" spans="1:29" x14ac:dyDescent="0.3">
      <c r="A946" s="128" t="str">
        <f t="shared" si="99"/>
        <v/>
      </c>
      <c r="B946" s="14"/>
      <c r="C946" s="14"/>
      <c r="D946" s="14"/>
      <c r="E946" s="14"/>
      <c r="F946" s="166"/>
      <c r="G946" s="173"/>
      <c r="H946" s="14"/>
      <c r="I946" s="14"/>
      <c r="J946" s="14"/>
      <c r="K946" s="166"/>
      <c r="L946" s="175"/>
      <c r="M946" s="171"/>
      <c r="N946" s="92"/>
      <c r="O946" s="92"/>
      <c r="P946" s="92"/>
      <c r="Q946" s="172"/>
      <c r="R946" s="176" t="str">
        <f>IFERROR(IF(COUNTIF(M946:Q946,M946)+COUNTIF(M946:Q946,N946)+COUNTIF(M946:Q946,O946)+COUNTIF(M946:Q946,P946)+COUNTIF(M946:Q946,Q946)-COUNT(M946:Q946)&lt;&gt;0,"學生班級重複",IF(COUNT(M946:Q946)=1,VLOOKUP(M946,'附件一之1-開班數'!$A$7:$B$66,2,0),IF(COUNT(M946:Q946)=2,VLOOKUP(M946,'附件一之1-開班數'!$A$7:$B$66,2,0)&amp;"、"&amp;VLOOKUP(N946,'附件一之1-開班數'!$A$7:$B$66,2,0),IF(COUNT(M946:Q946)=3,VLOOKUP(M946,'附件一之1-開班數'!$A$7:$B$66,2,0)&amp;"、"&amp;VLOOKUP(N946,'附件一之1-開班數'!$A$7:$B$66,2,0)&amp;"、"&amp;VLOOKUP(O946,'附件一之1-開班數'!$A$7:$B$66,2,0),IF(COUNT(M946:Q946)=4,VLOOKUP(M946,'附件一之1-開班數'!$A$7:$B$66,2,0)&amp;"、"&amp;VLOOKUP(N946,'附件一之1-開班數'!$A$7:$B$66,2,0)&amp;"、"&amp;VLOOKUP(O946,'附件一之1-開班數'!$A$7:$B$66,2,0)&amp;"、"&amp;VLOOKUP(P946,'附件一之1-開班數'!$A$7:$B$66,2,0),IF(COUNT(M946:Q946)=5,VLOOKUP(M946,'附件一之1-開班數'!$A$7:$B$66,2,0)&amp;"、"&amp;VLOOKUP(N946,'附件一之1-開班數'!$A$7:$B$66,2,0)&amp;"、"&amp;VLOOKUP(O946,'附件一之1-開班數'!$A$7:$B$66,2,0)&amp;"、"&amp;VLOOKUP(P946,'附件一之1-開班數'!$A$7:$B$66,2,0)&amp;"、"&amp;VLOOKUP(Q946,'附件一之1-開班數'!$A$7:$B$66,2,0),IF(D946="","","學生無班級"))))))),"有班級不存在,或跳格輸入")</f>
        <v/>
      </c>
      <c r="S946" s="10">
        <f t="shared" si="100"/>
        <v>1</v>
      </c>
      <c r="T946" s="10">
        <f t="shared" si="101"/>
        <v>1</v>
      </c>
      <c r="U946" s="10">
        <f t="shared" si="102"/>
        <v>1</v>
      </c>
      <c r="V946" s="10">
        <f t="shared" si="103"/>
        <v>1</v>
      </c>
      <c r="W946" s="10">
        <f t="shared" si="104"/>
        <v>3</v>
      </c>
      <c r="X946" s="10">
        <f t="shared" si="105"/>
        <v>3</v>
      </c>
      <c r="Y946" s="10">
        <f>IF(M946="",0,IF(K946=1,VLOOKUP(M946,'附件一之1-開班數'!$A$7:$V$66,7,FALSE),0))</f>
        <v>0</v>
      </c>
      <c r="Z946" s="10">
        <f>IF(N946="",0,IF(K946=1,VLOOKUP(N946,'附件一之1-開班數'!$A$7:$V$66,7,FALSE),0))</f>
        <v>0</v>
      </c>
      <c r="AA946" s="10">
        <f>IF(O946="",0,IF(K946=1,VLOOKUP(O946,'附件一之1-開班數'!$A$7:$V$66,7,FALSE),0))</f>
        <v>0</v>
      </c>
      <c r="AB946" s="10">
        <f>IF(P946="",0,IF(K946=1,VLOOKUP(P946,'附件一之1-開班數'!$A$7:$V$66,7,FALSE),0))</f>
        <v>0</v>
      </c>
      <c r="AC946" s="10">
        <f>IF(Q946="",0,IF(K946=1,VLOOKUP(Q946,'附件一之1-開班數'!$A$7:$V$66,7,FALSE),0))</f>
        <v>0</v>
      </c>
    </row>
    <row r="947" spans="1:29" x14ac:dyDescent="0.3">
      <c r="A947" s="128" t="str">
        <f t="shared" si="99"/>
        <v/>
      </c>
      <c r="B947" s="14"/>
      <c r="C947" s="14"/>
      <c r="D947" s="14"/>
      <c r="E947" s="14"/>
      <c r="F947" s="166"/>
      <c r="G947" s="173"/>
      <c r="H947" s="14"/>
      <c r="I947" s="14"/>
      <c r="J947" s="14"/>
      <c r="K947" s="166"/>
      <c r="L947" s="175"/>
      <c r="M947" s="171"/>
      <c r="N947" s="92"/>
      <c r="O947" s="92"/>
      <c r="P947" s="92"/>
      <c r="Q947" s="172"/>
      <c r="R947" s="176" t="str">
        <f>IFERROR(IF(COUNTIF(M947:Q947,M947)+COUNTIF(M947:Q947,N947)+COUNTIF(M947:Q947,O947)+COUNTIF(M947:Q947,P947)+COUNTIF(M947:Q947,Q947)-COUNT(M947:Q947)&lt;&gt;0,"學生班級重複",IF(COUNT(M947:Q947)=1,VLOOKUP(M947,'附件一之1-開班數'!$A$7:$B$66,2,0),IF(COUNT(M947:Q947)=2,VLOOKUP(M947,'附件一之1-開班數'!$A$7:$B$66,2,0)&amp;"、"&amp;VLOOKUP(N947,'附件一之1-開班數'!$A$7:$B$66,2,0),IF(COUNT(M947:Q947)=3,VLOOKUP(M947,'附件一之1-開班數'!$A$7:$B$66,2,0)&amp;"、"&amp;VLOOKUP(N947,'附件一之1-開班數'!$A$7:$B$66,2,0)&amp;"、"&amp;VLOOKUP(O947,'附件一之1-開班數'!$A$7:$B$66,2,0),IF(COUNT(M947:Q947)=4,VLOOKUP(M947,'附件一之1-開班數'!$A$7:$B$66,2,0)&amp;"、"&amp;VLOOKUP(N947,'附件一之1-開班數'!$A$7:$B$66,2,0)&amp;"、"&amp;VLOOKUP(O947,'附件一之1-開班數'!$A$7:$B$66,2,0)&amp;"、"&amp;VLOOKUP(P947,'附件一之1-開班數'!$A$7:$B$66,2,0),IF(COUNT(M947:Q947)=5,VLOOKUP(M947,'附件一之1-開班數'!$A$7:$B$66,2,0)&amp;"、"&amp;VLOOKUP(N947,'附件一之1-開班數'!$A$7:$B$66,2,0)&amp;"、"&amp;VLOOKUP(O947,'附件一之1-開班數'!$A$7:$B$66,2,0)&amp;"、"&amp;VLOOKUP(P947,'附件一之1-開班數'!$A$7:$B$66,2,0)&amp;"、"&amp;VLOOKUP(Q947,'附件一之1-開班數'!$A$7:$B$66,2,0),IF(D947="","","學生無班級"))))))),"有班級不存在,或跳格輸入")</f>
        <v/>
      </c>
      <c r="S947" s="10">
        <f t="shared" si="100"/>
        <v>1</v>
      </c>
      <c r="T947" s="10">
        <f t="shared" si="101"/>
        <v>1</v>
      </c>
      <c r="U947" s="10">
        <f t="shared" si="102"/>
        <v>1</v>
      </c>
      <c r="V947" s="10">
        <f t="shared" si="103"/>
        <v>1</v>
      </c>
      <c r="W947" s="10">
        <f t="shared" si="104"/>
        <v>3</v>
      </c>
      <c r="X947" s="10">
        <f t="shared" si="105"/>
        <v>3</v>
      </c>
      <c r="Y947" s="10">
        <f>IF(M947="",0,IF(K947=1,VLOOKUP(M947,'附件一之1-開班數'!$A$7:$V$66,7,FALSE),0))</f>
        <v>0</v>
      </c>
      <c r="Z947" s="10">
        <f>IF(N947="",0,IF(K947=1,VLOOKUP(N947,'附件一之1-開班數'!$A$7:$V$66,7,FALSE),0))</f>
        <v>0</v>
      </c>
      <c r="AA947" s="10">
        <f>IF(O947="",0,IF(K947=1,VLOOKUP(O947,'附件一之1-開班數'!$A$7:$V$66,7,FALSE),0))</f>
        <v>0</v>
      </c>
      <c r="AB947" s="10">
        <f>IF(P947="",0,IF(K947=1,VLOOKUP(P947,'附件一之1-開班數'!$A$7:$V$66,7,FALSE),0))</f>
        <v>0</v>
      </c>
      <c r="AC947" s="10">
        <f>IF(Q947="",0,IF(K947=1,VLOOKUP(Q947,'附件一之1-開班數'!$A$7:$V$66,7,FALSE),0))</f>
        <v>0</v>
      </c>
    </row>
    <row r="948" spans="1:29" x14ac:dyDescent="0.3">
      <c r="A948" s="128" t="str">
        <f t="shared" si="99"/>
        <v/>
      </c>
      <c r="B948" s="14"/>
      <c r="C948" s="14"/>
      <c r="D948" s="14"/>
      <c r="E948" s="14"/>
      <c r="F948" s="166"/>
      <c r="G948" s="173"/>
      <c r="H948" s="14"/>
      <c r="I948" s="14"/>
      <c r="J948" s="14"/>
      <c r="K948" s="166"/>
      <c r="L948" s="175"/>
      <c r="M948" s="171"/>
      <c r="N948" s="92"/>
      <c r="O948" s="92"/>
      <c r="P948" s="92"/>
      <c r="Q948" s="172"/>
      <c r="R948" s="176" t="str">
        <f>IFERROR(IF(COUNTIF(M948:Q948,M948)+COUNTIF(M948:Q948,N948)+COUNTIF(M948:Q948,O948)+COUNTIF(M948:Q948,P948)+COUNTIF(M948:Q948,Q948)-COUNT(M948:Q948)&lt;&gt;0,"學生班級重複",IF(COUNT(M948:Q948)=1,VLOOKUP(M948,'附件一之1-開班數'!$A$7:$B$66,2,0),IF(COUNT(M948:Q948)=2,VLOOKUP(M948,'附件一之1-開班數'!$A$7:$B$66,2,0)&amp;"、"&amp;VLOOKUP(N948,'附件一之1-開班數'!$A$7:$B$66,2,0),IF(COUNT(M948:Q948)=3,VLOOKUP(M948,'附件一之1-開班數'!$A$7:$B$66,2,0)&amp;"、"&amp;VLOOKUP(N948,'附件一之1-開班數'!$A$7:$B$66,2,0)&amp;"、"&amp;VLOOKUP(O948,'附件一之1-開班數'!$A$7:$B$66,2,0),IF(COUNT(M948:Q948)=4,VLOOKUP(M948,'附件一之1-開班數'!$A$7:$B$66,2,0)&amp;"、"&amp;VLOOKUP(N948,'附件一之1-開班數'!$A$7:$B$66,2,0)&amp;"、"&amp;VLOOKUP(O948,'附件一之1-開班數'!$A$7:$B$66,2,0)&amp;"、"&amp;VLOOKUP(P948,'附件一之1-開班數'!$A$7:$B$66,2,0),IF(COUNT(M948:Q948)=5,VLOOKUP(M948,'附件一之1-開班數'!$A$7:$B$66,2,0)&amp;"、"&amp;VLOOKUP(N948,'附件一之1-開班數'!$A$7:$B$66,2,0)&amp;"、"&amp;VLOOKUP(O948,'附件一之1-開班數'!$A$7:$B$66,2,0)&amp;"、"&amp;VLOOKUP(P948,'附件一之1-開班數'!$A$7:$B$66,2,0)&amp;"、"&amp;VLOOKUP(Q948,'附件一之1-開班數'!$A$7:$B$66,2,0),IF(D948="","","學生無班級"))))))),"有班級不存在,或跳格輸入")</f>
        <v/>
      </c>
      <c r="S948" s="10">
        <f t="shared" si="100"/>
        <v>1</v>
      </c>
      <c r="T948" s="10">
        <f t="shared" si="101"/>
        <v>1</v>
      </c>
      <c r="U948" s="10">
        <f t="shared" si="102"/>
        <v>1</v>
      </c>
      <c r="V948" s="10">
        <f t="shared" si="103"/>
        <v>1</v>
      </c>
      <c r="W948" s="10">
        <f t="shared" si="104"/>
        <v>3</v>
      </c>
      <c r="X948" s="10">
        <f t="shared" si="105"/>
        <v>3</v>
      </c>
      <c r="Y948" s="10">
        <f>IF(M948="",0,IF(K948=1,VLOOKUP(M948,'附件一之1-開班數'!$A$7:$V$66,7,FALSE),0))</f>
        <v>0</v>
      </c>
      <c r="Z948" s="10">
        <f>IF(N948="",0,IF(K948=1,VLOOKUP(N948,'附件一之1-開班數'!$A$7:$V$66,7,FALSE),0))</f>
        <v>0</v>
      </c>
      <c r="AA948" s="10">
        <f>IF(O948="",0,IF(K948=1,VLOOKUP(O948,'附件一之1-開班數'!$A$7:$V$66,7,FALSE),0))</f>
        <v>0</v>
      </c>
      <c r="AB948" s="10">
        <f>IF(P948="",0,IF(K948=1,VLOOKUP(P948,'附件一之1-開班數'!$A$7:$V$66,7,FALSE),0))</f>
        <v>0</v>
      </c>
      <c r="AC948" s="10">
        <f>IF(Q948="",0,IF(K948=1,VLOOKUP(Q948,'附件一之1-開班數'!$A$7:$V$66,7,FALSE),0))</f>
        <v>0</v>
      </c>
    </row>
    <row r="949" spans="1:29" x14ac:dyDescent="0.3">
      <c r="A949" s="128" t="str">
        <f t="shared" si="99"/>
        <v/>
      </c>
      <c r="B949" s="14"/>
      <c r="C949" s="14"/>
      <c r="D949" s="14"/>
      <c r="E949" s="14"/>
      <c r="F949" s="166"/>
      <c r="G949" s="173"/>
      <c r="H949" s="14"/>
      <c r="I949" s="14"/>
      <c r="J949" s="14"/>
      <c r="K949" s="166"/>
      <c r="L949" s="175"/>
      <c r="M949" s="171"/>
      <c r="N949" s="92"/>
      <c r="O949" s="92"/>
      <c r="P949" s="92"/>
      <c r="Q949" s="172"/>
      <c r="R949" s="176" t="str">
        <f>IFERROR(IF(COUNTIF(M949:Q949,M949)+COUNTIF(M949:Q949,N949)+COUNTIF(M949:Q949,O949)+COUNTIF(M949:Q949,P949)+COUNTIF(M949:Q949,Q949)-COUNT(M949:Q949)&lt;&gt;0,"學生班級重複",IF(COUNT(M949:Q949)=1,VLOOKUP(M949,'附件一之1-開班數'!$A$7:$B$66,2,0),IF(COUNT(M949:Q949)=2,VLOOKUP(M949,'附件一之1-開班數'!$A$7:$B$66,2,0)&amp;"、"&amp;VLOOKUP(N949,'附件一之1-開班數'!$A$7:$B$66,2,0),IF(COUNT(M949:Q949)=3,VLOOKUP(M949,'附件一之1-開班數'!$A$7:$B$66,2,0)&amp;"、"&amp;VLOOKUP(N949,'附件一之1-開班數'!$A$7:$B$66,2,0)&amp;"、"&amp;VLOOKUP(O949,'附件一之1-開班數'!$A$7:$B$66,2,0),IF(COUNT(M949:Q949)=4,VLOOKUP(M949,'附件一之1-開班數'!$A$7:$B$66,2,0)&amp;"、"&amp;VLOOKUP(N949,'附件一之1-開班數'!$A$7:$B$66,2,0)&amp;"、"&amp;VLOOKUP(O949,'附件一之1-開班數'!$A$7:$B$66,2,0)&amp;"、"&amp;VLOOKUP(P949,'附件一之1-開班數'!$A$7:$B$66,2,0),IF(COUNT(M949:Q949)=5,VLOOKUP(M949,'附件一之1-開班數'!$A$7:$B$66,2,0)&amp;"、"&amp;VLOOKUP(N949,'附件一之1-開班數'!$A$7:$B$66,2,0)&amp;"、"&amp;VLOOKUP(O949,'附件一之1-開班數'!$A$7:$B$66,2,0)&amp;"、"&amp;VLOOKUP(P949,'附件一之1-開班數'!$A$7:$B$66,2,0)&amp;"、"&amp;VLOOKUP(Q949,'附件一之1-開班數'!$A$7:$B$66,2,0),IF(D949="","","學生無班級"))))))),"有班級不存在,或跳格輸入")</f>
        <v/>
      </c>
      <c r="S949" s="10">
        <f t="shared" si="100"/>
        <v>1</v>
      </c>
      <c r="T949" s="10">
        <f t="shared" si="101"/>
        <v>1</v>
      </c>
      <c r="U949" s="10">
        <f t="shared" si="102"/>
        <v>1</v>
      </c>
      <c r="V949" s="10">
        <f t="shared" si="103"/>
        <v>1</v>
      </c>
      <c r="W949" s="10">
        <f t="shared" si="104"/>
        <v>3</v>
      </c>
      <c r="X949" s="10">
        <f t="shared" si="105"/>
        <v>3</v>
      </c>
      <c r="Y949" s="10">
        <f>IF(M949="",0,IF(K949=1,VLOOKUP(M949,'附件一之1-開班數'!$A$7:$V$66,7,FALSE),0))</f>
        <v>0</v>
      </c>
      <c r="Z949" s="10">
        <f>IF(N949="",0,IF(K949=1,VLOOKUP(N949,'附件一之1-開班數'!$A$7:$V$66,7,FALSE),0))</f>
        <v>0</v>
      </c>
      <c r="AA949" s="10">
        <f>IF(O949="",0,IF(K949=1,VLOOKUP(O949,'附件一之1-開班數'!$A$7:$V$66,7,FALSE),0))</f>
        <v>0</v>
      </c>
      <c r="AB949" s="10">
        <f>IF(P949="",0,IF(K949=1,VLOOKUP(P949,'附件一之1-開班數'!$A$7:$V$66,7,FALSE),0))</f>
        <v>0</v>
      </c>
      <c r="AC949" s="10">
        <f>IF(Q949="",0,IF(K949=1,VLOOKUP(Q949,'附件一之1-開班數'!$A$7:$V$66,7,FALSE),0))</f>
        <v>0</v>
      </c>
    </row>
    <row r="950" spans="1:29" x14ac:dyDescent="0.3">
      <c r="A950" s="128" t="str">
        <f t="shared" si="99"/>
        <v/>
      </c>
      <c r="B950" s="14"/>
      <c r="C950" s="14"/>
      <c r="D950" s="14"/>
      <c r="E950" s="14"/>
      <c r="F950" s="166"/>
      <c r="G950" s="173"/>
      <c r="H950" s="14"/>
      <c r="I950" s="14"/>
      <c r="J950" s="14"/>
      <c r="K950" s="166"/>
      <c r="L950" s="175"/>
      <c r="M950" s="171"/>
      <c r="N950" s="92"/>
      <c r="O950" s="92"/>
      <c r="P950" s="92"/>
      <c r="Q950" s="172"/>
      <c r="R950" s="176" t="str">
        <f>IFERROR(IF(COUNTIF(M950:Q950,M950)+COUNTIF(M950:Q950,N950)+COUNTIF(M950:Q950,O950)+COUNTIF(M950:Q950,P950)+COUNTIF(M950:Q950,Q950)-COUNT(M950:Q950)&lt;&gt;0,"學生班級重複",IF(COUNT(M950:Q950)=1,VLOOKUP(M950,'附件一之1-開班數'!$A$7:$B$66,2,0),IF(COUNT(M950:Q950)=2,VLOOKUP(M950,'附件一之1-開班數'!$A$7:$B$66,2,0)&amp;"、"&amp;VLOOKUP(N950,'附件一之1-開班數'!$A$7:$B$66,2,0),IF(COUNT(M950:Q950)=3,VLOOKUP(M950,'附件一之1-開班數'!$A$7:$B$66,2,0)&amp;"、"&amp;VLOOKUP(N950,'附件一之1-開班數'!$A$7:$B$66,2,0)&amp;"、"&amp;VLOOKUP(O950,'附件一之1-開班數'!$A$7:$B$66,2,0),IF(COUNT(M950:Q950)=4,VLOOKUP(M950,'附件一之1-開班數'!$A$7:$B$66,2,0)&amp;"、"&amp;VLOOKUP(N950,'附件一之1-開班數'!$A$7:$B$66,2,0)&amp;"、"&amp;VLOOKUP(O950,'附件一之1-開班數'!$A$7:$B$66,2,0)&amp;"、"&amp;VLOOKUP(P950,'附件一之1-開班數'!$A$7:$B$66,2,0),IF(COUNT(M950:Q950)=5,VLOOKUP(M950,'附件一之1-開班數'!$A$7:$B$66,2,0)&amp;"、"&amp;VLOOKUP(N950,'附件一之1-開班數'!$A$7:$B$66,2,0)&amp;"、"&amp;VLOOKUP(O950,'附件一之1-開班數'!$A$7:$B$66,2,0)&amp;"、"&amp;VLOOKUP(P950,'附件一之1-開班數'!$A$7:$B$66,2,0)&amp;"、"&amp;VLOOKUP(Q950,'附件一之1-開班數'!$A$7:$B$66,2,0),IF(D950="","","學生無班級"))))))),"有班級不存在,或跳格輸入")</f>
        <v/>
      </c>
      <c r="S950" s="10">
        <f t="shared" si="100"/>
        <v>1</v>
      </c>
      <c r="T950" s="10">
        <f t="shared" si="101"/>
        <v>1</v>
      </c>
      <c r="U950" s="10">
        <f t="shared" si="102"/>
        <v>1</v>
      </c>
      <c r="V950" s="10">
        <f t="shared" si="103"/>
        <v>1</v>
      </c>
      <c r="W950" s="10">
        <f t="shared" si="104"/>
        <v>3</v>
      </c>
      <c r="X950" s="10">
        <f t="shared" si="105"/>
        <v>3</v>
      </c>
      <c r="Y950" s="10">
        <f>IF(M950="",0,IF(K950=1,VLOOKUP(M950,'附件一之1-開班數'!$A$7:$V$66,7,FALSE),0))</f>
        <v>0</v>
      </c>
      <c r="Z950" s="10">
        <f>IF(N950="",0,IF(K950=1,VLOOKUP(N950,'附件一之1-開班數'!$A$7:$V$66,7,FALSE),0))</f>
        <v>0</v>
      </c>
      <c r="AA950" s="10">
        <f>IF(O950="",0,IF(K950=1,VLOOKUP(O950,'附件一之1-開班數'!$A$7:$V$66,7,FALSE),0))</f>
        <v>0</v>
      </c>
      <c r="AB950" s="10">
        <f>IF(P950="",0,IF(K950=1,VLOOKUP(P950,'附件一之1-開班數'!$A$7:$V$66,7,FALSE),0))</f>
        <v>0</v>
      </c>
      <c r="AC950" s="10">
        <f>IF(Q950="",0,IF(K950=1,VLOOKUP(Q950,'附件一之1-開班數'!$A$7:$V$66,7,FALSE),0))</f>
        <v>0</v>
      </c>
    </row>
    <row r="951" spans="1:29" x14ac:dyDescent="0.3">
      <c r="A951" s="128" t="str">
        <f t="shared" si="99"/>
        <v/>
      </c>
      <c r="B951" s="14"/>
      <c r="C951" s="14"/>
      <c r="D951" s="14"/>
      <c r="E951" s="14"/>
      <c r="F951" s="166"/>
      <c r="G951" s="173"/>
      <c r="H951" s="14"/>
      <c r="I951" s="14"/>
      <c r="J951" s="14"/>
      <c r="K951" s="166"/>
      <c r="L951" s="175"/>
      <c r="M951" s="171"/>
      <c r="N951" s="92"/>
      <c r="O951" s="92"/>
      <c r="P951" s="92"/>
      <c r="Q951" s="172"/>
      <c r="R951" s="176" t="str">
        <f>IFERROR(IF(COUNTIF(M951:Q951,M951)+COUNTIF(M951:Q951,N951)+COUNTIF(M951:Q951,O951)+COUNTIF(M951:Q951,P951)+COUNTIF(M951:Q951,Q951)-COUNT(M951:Q951)&lt;&gt;0,"學生班級重複",IF(COUNT(M951:Q951)=1,VLOOKUP(M951,'附件一之1-開班數'!$A$7:$B$66,2,0),IF(COUNT(M951:Q951)=2,VLOOKUP(M951,'附件一之1-開班數'!$A$7:$B$66,2,0)&amp;"、"&amp;VLOOKUP(N951,'附件一之1-開班數'!$A$7:$B$66,2,0),IF(COUNT(M951:Q951)=3,VLOOKUP(M951,'附件一之1-開班數'!$A$7:$B$66,2,0)&amp;"、"&amp;VLOOKUP(N951,'附件一之1-開班數'!$A$7:$B$66,2,0)&amp;"、"&amp;VLOOKUP(O951,'附件一之1-開班數'!$A$7:$B$66,2,0),IF(COUNT(M951:Q951)=4,VLOOKUP(M951,'附件一之1-開班數'!$A$7:$B$66,2,0)&amp;"、"&amp;VLOOKUP(N951,'附件一之1-開班數'!$A$7:$B$66,2,0)&amp;"、"&amp;VLOOKUP(O951,'附件一之1-開班數'!$A$7:$B$66,2,0)&amp;"、"&amp;VLOOKUP(P951,'附件一之1-開班數'!$A$7:$B$66,2,0),IF(COUNT(M951:Q951)=5,VLOOKUP(M951,'附件一之1-開班數'!$A$7:$B$66,2,0)&amp;"、"&amp;VLOOKUP(N951,'附件一之1-開班數'!$A$7:$B$66,2,0)&amp;"、"&amp;VLOOKUP(O951,'附件一之1-開班數'!$A$7:$B$66,2,0)&amp;"、"&amp;VLOOKUP(P951,'附件一之1-開班數'!$A$7:$B$66,2,0)&amp;"、"&amp;VLOOKUP(Q951,'附件一之1-開班數'!$A$7:$B$66,2,0),IF(D951="","","學生無班級"))))))),"有班級不存在,或跳格輸入")</f>
        <v/>
      </c>
      <c r="S951" s="10">
        <f t="shared" si="100"/>
        <v>1</v>
      </c>
      <c r="T951" s="10">
        <f t="shared" si="101"/>
        <v>1</v>
      </c>
      <c r="U951" s="10">
        <f t="shared" si="102"/>
        <v>1</v>
      </c>
      <c r="V951" s="10">
        <f t="shared" si="103"/>
        <v>1</v>
      </c>
      <c r="W951" s="10">
        <f t="shared" si="104"/>
        <v>3</v>
      </c>
      <c r="X951" s="10">
        <f t="shared" si="105"/>
        <v>3</v>
      </c>
      <c r="Y951" s="10">
        <f>IF(M951="",0,IF(K951=1,VLOOKUP(M951,'附件一之1-開班數'!$A$7:$V$66,7,FALSE),0))</f>
        <v>0</v>
      </c>
      <c r="Z951" s="10">
        <f>IF(N951="",0,IF(K951=1,VLOOKUP(N951,'附件一之1-開班數'!$A$7:$V$66,7,FALSE),0))</f>
        <v>0</v>
      </c>
      <c r="AA951" s="10">
        <f>IF(O951="",0,IF(K951=1,VLOOKUP(O951,'附件一之1-開班數'!$A$7:$V$66,7,FALSE),0))</f>
        <v>0</v>
      </c>
      <c r="AB951" s="10">
        <f>IF(P951="",0,IF(K951=1,VLOOKUP(P951,'附件一之1-開班數'!$A$7:$V$66,7,FALSE),0))</f>
        <v>0</v>
      </c>
      <c r="AC951" s="10">
        <f>IF(Q951="",0,IF(K951=1,VLOOKUP(Q951,'附件一之1-開班數'!$A$7:$V$66,7,FALSE),0))</f>
        <v>0</v>
      </c>
    </row>
    <row r="952" spans="1:29" x14ac:dyDescent="0.3">
      <c r="A952" s="128" t="str">
        <f t="shared" si="99"/>
        <v/>
      </c>
      <c r="B952" s="14"/>
      <c r="C952" s="14"/>
      <c r="D952" s="14"/>
      <c r="E952" s="14"/>
      <c r="F952" s="166"/>
      <c r="G952" s="173"/>
      <c r="H952" s="14"/>
      <c r="I952" s="14"/>
      <c r="J952" s="14"/>
      <c r="K952" s="166"/>
      <c r="L952" s="175"/>
      <c r="M952" s="171"/>
      <c r="N952" s="92"/>
      <c r="O952" s="92"/>
      <c r="P952" s="92"/>
      <c r="Q952" s="172"/>
      <c r="R952" s="176" t="str">
        <f>IFERROR(IF(COUNTIF(M952:Q952,M952)+COUNTIF(M952:Q952,N952)+COUNTIF(M952:Q952,O952)+COUNTIF(M952:Q952,P952)+COUNTIF(M952:Q952,Q952)-COUNT(M952:Q952)&lt;&gt;0,"學生班級重複",IF(COUNT(M952:Q952)=1,VLOOKUP(M952,'附件一之1-開班數'!$A$7:$B$66,2,0),IF(COUNT(M952:Q952)=2,VLOOKUP(M952,'附件一之1-開班數'!$A$7:$B$66,2,0)&amp;"、"&amp;VLOOKUP(N952,'附件一之1-開班數'!$A$7:$B$66,2,0),IF(COUNT(M952:Q952)=3,VLOOKUP(M952,'附件一之1-開班數'!$A$7:$B$66,2,0)&amp;"、"&amp;VLOOKUP(N952,'附件一之1-開班數'!$A$7:$B$66,2,0)&amp;"、"&amp;VLOOKUP(O952,'附件一之1-開班數'!$A$7:$B$66,2,0),IF(COUNT(M952:Q952)=4,VLOOKUP(M952,'附件一之1-開班數'!$A$7:$B$66,2,0)&amp;"、"&amp;VLOOKUP(N952,'附件一之1-開班數'!$A$7:$B$66,2,0)&amp;"、"&amp;VLOOKUP(O952,'附件一之1-開班數'!$A$7:$B$66,2,0)&amp;"、"&amp;VLOOKUP(P952,'附件一之1-開班數'!$A$7:$B$66,2,0),IF(COUNT(M952:Q952)=5,VLOOKUP(M952,'附件一之1-開班數'!$A$7:$B$66,2,0)&amp;"、"&amp;VLOOKUP(N952,'附件一之1-開班數'!$A$7:$B$66,2,0)&amp;"、"&amp;VLOOKUP(O952,'附件一之1-開班數'!$A$7:$B$66,2,0)&amp;"、"&amp;VLOOKUP(P952,'附件一之1-開班數'!$A$7:$B$66,2,0)&amp;"、"&amp;VLOOKUP(Q952,'附件一之1-開班數'!$A$7:$B$66,2,0),IF(D952="","","學生無班級"))))))),"有班級不存在,或跳格輸入")</f>
        <v/>
      </c>
      <c r="S952" s="10">
        <f t="shared" si="100"/>
        <v>1</v>
      </c>
      <c r="T952" s="10">
        <f t="shared" si="101"/>
        <v>1</v>
      </c>
      <c r="U952" s="10">
        <f t="shared" si="102"/>
        <v>1</v>
      </c>
      <c r="V952" s="10">
        <f t="shared" si="103"/>
        <v>1</v>
      </c>
      <c r="W952" s="10">
        <f t="shared" si="104"/>
        <v>3</v>
      </c>
      <c r="X952" s="10">
        <f t="shared" si="105"/>
        <v>3</v>
      </c>
      <c r="Y952" s="10">
        <f>IF(M952="",0,IF(K952=1,VLOOKUP(M952,'附件一之1-開班數'!$A$7:$V$66,7,FALSE),0))</f>
        <v>0</v>
      </c>
      <c r="Z952" s="10">
        <f>IF(N952="",0,IF(K952=1,VLOOKUP(N952,'附件一之1-開班數'!$A$7:$V$66,7,FALSE),0))</f>
        <v>0</v>
      </c>
      <c r="AA952" s="10">
        <f>IF(O952="",0,IF(K952=1,VLOOKUP(O952,'附件一之1-開班數'!$A$7:$V$66,7,FALSE),0))</f>
        <v>0</v>
      </c>
      <c r="AB952" s="10">
        <f>IF(P952="",0,IF(K952=1,VLOOKUP(P952,'附件一之1-開班數'!$A$7:$V$66,7,FALSE),0))</f>
        <v>0</v>
      </c>
      <c r="AC952" s="10">
        <f>IF(Q952="",0,IF(K952=1,VLOOKUP(Q952,'附件一之1-開班數'!$A$7:$V$66,7,FALSE),0))</f>
        <v>0</v>
      </c>
    </row>
    <row r="953" spans="1:29" x14ac:dyDescent="0.3">
      <c r="A953" s="128" t="str">
        <f t="shared" si="99"/>
        <v/>
      </c>
      <c r="B953" s="14"/>
      <c r="C953" s="14"/>
      <c r="D953" s="14"/>
      <c r="E953" s="14"/>
      <c r="F953" s="166"/>
      <c r="G953" s="173"/>
      <c r="H953" s="14"/>
      <c r="I953" s="14"/>
      <c r="J953" s="14"/>
      <c r="K953" s="166"/>
      <c r="L953" s="175"/>
      <c r="M953" s="171"/>
      <c r="N953" s="92"/>
      <c r="O953" s="92"/>
      <c r="P953" s="92"/>
      <c r="Q953" s="172"/>
      <c r="R953" s="176" t="str">
        <f>IFERROR(IF(COUNTIF(M953:Q953,M953)+COUNTIF(M953:Q953,N953)+COUNTIF(M953:Q953,O953)+COUNTIF(M953:Q953,P953)+COUNTIF(M953:Q953,Q953)-COUNT(M953:Q953)&lt;&gt;0,"學生班級重複",IF(COUNT(M953:Q953)=1,VLOOKUP(M953,'附件一之1-開班數'!$A$7:$B$66,2,0),IF(COUNT(M953:Q953)=2,VLOOKUP(M953,'附件一之1-開班數'!$A$7:$B$66,2,0)&amp;"、"&amp;VLOOKUP(N953,'附件一之1-開班數'!$A$7:$B$66,2,0),IF(COUNT(M953:Q953)=3,VLOOKUP(M953,'附件一之1-開班數'!$A$7:$B$66,2,0)&amp;"、"&amp;VLOOKUP(N953,'附件一之1-開班數'!$A$7:$B$66,2,0)&amp;"、"&amp;VLOOKUP(O953,'附件一之1-開班數'!$A$7:$B$66,2,0),IF(COUNT(M953:Q953)=4,VLOOKUP(M953,'附件一之1-開班數'!$A$7:$B$66,2,0)&amp;"、"&amp;VLOOKUP(N953,'附件一之1-開班數'!$A$7:$B$66,2,0)&amp;"、"&amp;VLOOKUP(O953,'附件一之1-開班數'!$A$7:$B$66,2,0)&amp;"、"&amp;VLOOKUP(P953,'附件一之1-開班數'!$A$7:$B$66,2,0),IF(COUNT(M953:Q953)=5,VLOOKUP(M953,'附件一之1-開班數'!$A$7:$B$66,2,0)&amp;"、"&amp;VLOOKUP(N953,'附件一之1-開班數'!$A$7:$B$66,2,0)&amp;"、"&amp;VLOOKUP(O953,'附件一之1-開班數'!$A$7:$B$66,2,0)&amp;"、"&amp;VLOOKUP(P953,'附件一之1-開班數'!$A$7:$B$66,2,0)&amp;"、"&amp;VLOOKUP(Q953,'附件一之1-開班數'!$A$7:$B$66,2,0),IF(D953="","","學生無班級"))))))),"有班級不存在,或跳格輸入")</f>
        <v/>
      </c>
      <c r="S953" s="10">
        <f t="shared" si="100"/>
        <v>1</v>
      </c>
      <c r="T953" s="10">
        <f t="shared" si="101"/>
        <v>1</v>
      </c>
      <c r="U953" s="10">
        <f t="shared" si="102"/>
        <v>1</v>
      </c>
      <c r="V953" s="10">
        <f t="shared" si="103"/>
        <v>1</v>
      </c>
      <c r="W953" s="10">
        <f t="shared" si="104"/>
        <v>3</v>
      </c>
      <c r="X953" s="10">
        <f t="shared" si="105"/>
        <v>3</v>
      </c>
      <c r="Y953" s="10">
        <f>IF(M953="",0,IF(K953=1,VLOOKUP(M953,'附件一之1-開班數'!$A$7:$V$66,7,FALSE),0))</f>
        <v>0</v>
      </c>
      <c r="Z953" s="10">
        <f>IF(N953="",0,IF(K953=1,VLOOKUP(N953,'附件一之1-開班數'!$A$7:$V$66,7,FALSE),0))</f>
        <v>0</v>
      </c>
      <c r="AA953" s="10">
        <f>IF(O953="",0,IF(K953=1,VLOOKUP(O953,'附件一之1-開班數'!$A$7:$V$66,7,FALSE),0))</f>
        <v>0</v>
      </c>
      <c r="AB953" s="10">
        <f>IF(P953="",0,IF(K953=1,VLOOKUP(P953,'附件一之1-開班數'!$A$7:$V$66,7,FALSE),0))</f>
        <v>0</v>
      </c>
      <c r="AC953" s="10">
        <f>IF(Q953="",0,IF(K953=1,VLOOKUP(Q953,'附件一之1-開班數'!$A$7:$V$66,7,FALSE),0))</f>
        <v>0</v>
      </c>
    </row>
    <row r="954" spans="1:29" x14ac:dyDescent="0.3">
      <c r="A954" s="128" t="str">
        <f t="shared" si="99"/>
        <v/>
      </c>
      <c r="B954" s="14"/>
      <c r="C954" s="14"/>
      <c r="D954" s="14"/>
      <c r="E954" s="14"/>
      <c r="F954" s="166"/>
      <c r="G954" s="173"/>
      <c r="H954" s="14"/>
      <c r="I954" s="14"/>
      <c r="J954" s="14"/>
      <c r="K954" s="166"/>
      <c r="L954" s="175"/>
      <c r="M954" s="171"/>
      <c r="N954" s="92"/>
      <c r="O954" s="92"/>
      <c r="P954" s="92"/>
      <c r="Q954" s="172"/>
      <c r="R954" s="176" t="str">
        <f>IFERROR(IF(COUNTIF(M954:Q954,M954)+COUNTIF(M954:Q954,N954)+COUNTIF(M954:Q954,O954)+COUNTIF(M954:Q954,P954)+COUNTIF(M954:Q954,Q954)-COUNT(M954:Q954)&lt;&gt;0,"學生班級重複",IF(COUNT(M954:Q954)=1,VLOOKUP(M954,'附件一之1-開班數'!$A$7:$B$66,2,0),IF(COUNT(M954:Q954)=2,VLOOKUP(M954,'附件一之1-開班數'!$A$7:$B$66,2,0)&amp;"、"&amp;VLOOKUP(N954,'附件一之1-開班數'!$A$7:$B$66,2,0),IF(COUNT(M954:Q954)=3,VLOOKUP(M954,'附件一之1-開班數'!$A$7:$B$66,2,0)&amp;"、"&amp;VLOOKUP(N954,'附件一之1-開班數'!$A$7:$B$66,2,0)&amp;"、"&amp;VLOOKUP(O954,'附件一之1-開班數'!$A$7:$B$66,2,0),IF(COUNT(M954:Q954)=4,VLOOKUP(M954,'附件一之1-開班數'!$A$7:$B$66,2,0)&amp;"、"&amp;VLOOKUP(N954,'附件一之1-開班數'!$A$7:$B$66,2,0)&amp;"、"&amp;VLOOKUP(O954,'附件一之1-開班數'!$A$7:$B$66,2,0)&amp;"、"&amp;VLOOKUP(P954,'附件一之1-開班數'!$A$7:$B$66,2,0),IF(COUNT(M954:Q954)=5,VLOOKUP(M954,'附件一之1-開班數'!$A$7:$B$66,2,0)&amp;"、"&amp;VLOOKUP(N954,'附件一之1-開班數'!$A$7:$B$66,2,0)&amp;"、"&amp;VLOOKUP(O954,'附件一之1-開班數'!$A$7:$B$66,2,0)&amp;"、"&amp;VLOOKUP(P954,'附件一之1-開班數'!$A$7:$B$66,2,0)&amp;"、"&amp;VLOOKUP(Q954,'附件一之1-開班數'!$A$7:$B$66,2,0),IF(D954="","","學生無班級"))))))),"有班級不存在,或跳格輸入")</f>
        <v/>
      </c>
      <c r="S954" s="10">
        <f t="shared" si="100"/>
        <v>1</v>
      </c>
      <c r="T954" s="10">
        <f t="shared" si="101"/>
        <v>1</v>
      </c>
      <c r="U954" s="10">
        <f t="shared" si="102"/>
        <v>1</v>
      </c>
      <c r="V954" s="10">
        <f t="shared" si="103"/>
        <v>1</v>
      </c>
      <c r="W954" s="10">
        <f t="shared" si="104"/>
        <v>3</v>
      </c>
      <c r="X954" s="10">
        <f t="shared" si="105"/>
        <v>3</v>
      </c>
      <c r="Y954" s="10">
        <f>IF(M954="",0,IF(K954=1,VLOOKUP(M954,'附件一之1-開班數'!$A$7:$V$66,7,FALSE),0))</f>
        <v>0</v>
      </c>
      <c r="Z954" s="10">
        <f>IF(N954="",0,IF(K954=1,VLOOKUP(N954,'附件一之1-開班數'!$A$7:$V$66,7,FALSE),0))</f>
        <v>0</v>
      </c>
      <c r="AA954" s="10">
        <f>IF(O954="",0,IF(K954=1,VLOOKUP(O954,'附件一之1-開班數'!$A$7:$V$66,7,FALSE),0))</f>
        <v>0</v>
      </c>
      <c r="AB954" s="10">
        <f>IF(P954="",0,IF(K954=1,VLOOKUP(P954,'附件一之1-開班數'!$A$7:$V$66,7,FALSE),0))</f>
        <v>0</v>
      </c>
      <c r="AC954" s="10">
        <f>IF(Q954="",0,IF(K954=1,VLOOKUP(Q954,'附件一之1-開班數'!$A$7:$V$66,7,FALSE),0))</f>
        <v>0</v>
      </c>
    </row>
    <row r="955" spans="1:29" x14ac:dyDescent="0.3">
      <c r="A955" s="128" t="str">
        <f t="shared" si="99"/>
        <v/>
      </c>
      <c r="B955" s="14"/>
      <c r="C955" s="14"/>
      <c r="D955" s="14"/>
      <c r="E955" s="14"/>
      <c r="F955" s="166"/>
      <c r="G955" s="173"/>
      <c r="H955" s="14"/>
      <c r="I955" s="14"/>
      <c r="J955" s="14"/>
      <c r="K955" s="166"/>
      <c r="L955" s="175"/>
      <c r="M955" s="171"/>
      <c r="N955" s="92"/>
      <c r="O955" s="92"/>
      <c r="P955" s="92"/>
      <c r="Q955" s="172"/>
      <c r="R955" s="176" t="str">
        <f>IFERROR(IF(COUNTIF(M955:Q955,M955)+COUNTIF(M955:Q955,N955)+COUNTIF(M955:Q955,O955)+COUNTIF(M955:Q955,P955)+COUNTIF(M955:Q955,Q955)-COUNT(M955:Q955)&lt;&gt;0,"學生班級重複",IF(COUNT(M955:Q955)=1,VLOOKUP(M955,'附件一之1-開班數'!$A$7:$B$66,2,0),IF(COUNT(M955:Q955)=2,VLOOKUP(M955,'附件一之1-開班數'!$A$7:$B$66,2,0)&amp;"、"&amp;VLOOKUP(N955,'附件一之1-開班數'!$A$7:$B$66,2,0),IF(COUNT(M955:Q955)=3,VLOOKUP(M955,'附件一之1-開班數'!$A$7:$B$66,2,0)&amp;"、"&amp;VLOOKUP(N955,'附件一之1-開班數'!$A$7:$B$66,2,0)&amp;"、"&amp;VLOOKUP(O955,'附件一之1-開班數'!$A$7:$B$66,2,0),IF(COUNT(M955:Q955)=4,VLOOKUP(M955,'附件一之1-開班數'!$A$7:$B$66,2,0)&amp;"、"&amp;VLOOKUP(N955,'附件一之1-開班數'!$A$7:$B$66,2,0)&amp;"、"&amp;VLOOKUP(O955,'附件一之1-開班數'!$A$7:$B$66,2,0)&amp;"、"&amp;VLOOKUP(P955,'附件一之1-開班數'!$A$7:$B$66,2,0),IF(COUNT(M955:Q955)=5,VLOOKUP(M955,'附件一之1-開班數'!$A$7:$B$66,2,0)&amp;"、"&amp;VLOOKUP(N955,'附件一之1-開班數'!$A$7:$B$66,2,0)&amp;"、"&amp;VLOOKUP(O955,'附件一之1-開班數'!$A$7:$B$66,2,0)&amp;"、"&amp;VLOOKUP(P955,'附件一之1-開班數'!$A$7:$B$66,2,0)&amp;"、"&amp;VLOOKUP(Q955,'附件一之1-開班數'!$A$7:$B$66,2,0),IF(D955="","","學生無班級"))))))),"有班級不存在,或跳格輸入")</f>
        <v/>
      </c>
      <c r="S955" s="10">
        <f t="shared" si="100"/>
        <v>1</v>
      </c>
      <c r="T955" s="10">
        <f t="shared" si="101"/>
        <v>1</v>
      </c>
      <c r="U955" s="10">
        <f t="shared" si="102"/>
        <v>1</v>
      </c>
      <c r="V955" s="10">
        <f t="shared" si="103"/>
        <v>1</v>
      </c>
      <c r="W955" s="10">
        <f t="shared" si="104"/>
        <v>3</v>
      </c>
      <c r="X955" s="10">
        <f t="shared" si="105"/>
        <v>3</v>
      </c>
      <c r="Y955" s="10">
        <f>IF(M955="",0,IF(K955=1,VLOOKUP(M955,'附件一之1-開班數'!$A$7:$V$66,7,FALSE),0))</f>
        <v>0</v>
      </c>
      <c r="Z955" s="10">
        <f>IF(N955="",0,IF(K955=1,VLOOKUP(N955,'附件一之1-開班數'!$A$7:$V$66,7,FALSE),0))</f>
        <v>0</v>
      </c>
      <c r="AA955" s="10">
        <f>IF(O955="",0,IF(K955=1,VLOOKUP(O955,'附件一之1-開班數'!$A$7:$V$66,7,FALSE),0))</f>
        <v>0</v>
      </c>
      <c r="AB955" s="10">
        <f>IF(P955="",0,IF(K955=1,VLOOKUP(P955,'附件一之1-開班數'!$A$7:$V$66,7,FALSE),0))</f>
        <v>0</v>
      </c>
      <c r="AC955" s="10">
        <f>IF(Q955="",0,IF(K955=1,VLOOKUP(Q955,'附件一之1-開班數'!$A$7:$V$66,7,FALSE),0))</f>
        <v>0</v>
      </c>
    </row>
    <row r="956" spans="1:29" x14ac:dyDescent="0.3">
      <c r="A956" s="128" t="str">
        <f t="shared" si="99"/>
        <v/>
      </c>
      <c r="B956" s="14"/>
      <c r="C956" s="14"/>
      <c r="D956" s="14"/>
      <c r="E956" s="14"/>
      <c r="F956" s="166"/>
      <c r="G956" s="173"/>
      <c r="H956" s="14"/>
      <c r="I956" s="14"/>
      <c r="J956" s="14"/>
      <c r="K956" s="166"/>
      <c r="L956" s="175"/>
      <c r="M956" s="171"/>
      <c r="N956" s="92"/>
      <c r="O956" s="92"/>
      <c r="P956" s="92"/>
      <c r="Q956" s="172"/>
      <c r="R956" s="176" t="str">
        <f>IFERROR(IF(COUNTIF(M956:Q956,M956)+COUNTIF(M956:Q956,N956)+COUNTIF(M956:Q956,O956)+COUNTIF(M956:Q956,P956)+COUNTIF(M956:Q956,Q956)-COUNT(M956:Q956)&lt;&gt;0,"學生班級重複",IF(COUNT(M956:Q956)=1,VLOOKUP(M956,'附件一之1-開班數'!$A$7:$B$66,2,0),IF(COUNT(M956:Q956)=2,VLOOKUP(M956,'附件一之1-開班數'!$A$7:$B$66,2,0)&amp;"、"&amp;VLOOKUP(N956,'附件一之1-開班數'!$A$7:$B$66,2,0),IF(COUNT(M956:Q956)=3,VLOOKUP(M956,'附件一之1-開班數'!$A$7:$B$66,2,0)&amp;"、"&amp;VLOOKUP(N956,'附件一之1-開班數'!$A$7:$B$66,2,0)&amp;"、"&amp;VLOOKUP(O956,'附件一之1-開班數'!$A$7:$B$66,2,0),IF(COUNT(M956:Q956)=4,VLOOKUP(M956,'附件一之1-開班數'!$A$7:$B$66,2,0)&amp;"、"&amp;VLOOKUP(N956,'附件一之1-開班數'!$A$7:$B$66,2,0)&amp;"、"&amp;VLOOKUP(O956,'附件一之1-開班數'!$A$7:$B$66,2,0)&amp;"、"&amp;VLOOKUP(P956,'附件一之1-開班數'!$A$7:$B$66,2,0),IF(COUNT(M956:Q956)=5,VLOOKUP(M956,'附件一之1-開班數'!$A$7:$B$66,2,0)&amp;"、"&amp;VLOOKUP(N956,'附件一之1-開班數'!$A$7:$B$66,2,0)&amp;"、"&amp;VLOOKUP(O956,'附件一之1-開班數'!$A$7:$B$66,2,0)&amp;"、"&amp;VLOOKUP(P956,'附件一之1-開班數'!$A$7:$B$66,2,0)&amp;"、"&amp;VLOOKUP(Q956,'附件一之1-開班數'!$A$7:$B$66,2,0),IF(D956="","","學生無班級"))))))),"有班級不存在,或跳格輸入")</f>
        <v/>
      </c>
      <c r="S956" s="10">
        <f t="shared" si="100"/>
        <v>1</v>
      </c>
      <c r="T956" s="10">
        <f t="shared" si="101"/>
        <v>1</v>
      </c>
      <c r="U956" s="10">
        <f t="shared" si="102"/>
        <v>1</v>
      </c>
      <c r="V956" s="10">
        <f t="shared" si="103"/>
        <v>1</v>
      </c>
      <c r="W956" s="10">
        <f t="shared" si="104"/>
        <v>3</v>
      </c>
      <c r="X956" s="10">
        <f t="shared" si="105"/>
        <v>3</v>
      </c>
      <c r="Y956" s="10">
        <f>IF(M956="",0,IF(K956=1,VLOOKUP(M956,'附件一之1-開班數'!$A$7:$V$66,7,FALSE),0))</f>
        <v>0</v>
      </c>
      <c r="Z956" s="10">
        <f>IF(N956="",0,IF(K956=1,VLOOKUP(N956,'附件一之1-開班數'!$A$7:$V$66,7,FALSE),0))</f>
        <v>0</v>
      </c>
      <c r="AA956" s="10">
        <f>IF(O956="",0,IF(K956=1,VLOOKUP(O956,'附件一之1-開班數'!$A$7:$V$66,7,FALSE),0))</f>
        <v>0</v>
      </c>
      <c r="AB956" s="10">
        <f>IF(P956="",0,IF(K956=1,VLOOKUP(P956,'附件一之1-開班數'!$A$7:$V$66,7,FALSE),0))</f>
        <v>0</v>
      </c>
      <c r="AC956" s="10">
        <f>IF(Q956="",0,IF(K956=1,VLOOKUP(Q956,'附件一之1-開班數'!$A$7:$V$66,7,FALSE),0))</f>
        <v>0</v>
      </c>
    </row>
    <row r="957" spans="1:29" x14ac:dyDescent="0.3">
      <c r="A957" s="128" t="str">
        <f t="shared" si="99"/>
        <v/>
      </c>
      <c r="B957" s="14"/>
      <c r="C957" s="14"/>
      <c r="D957" s="14"/>
      <c r="E957" s="14"/>
      <c r="F957" s="166"/>
      <c r="G957" s="173"/>
      <c r="H957" s="14"/>
      <c r="I957" s="14"/>
      <c r="J957" s="14"/>
      <c r="K957" s="166"/>
      <c r="L957" s="175"/>
      <c r="M957" s="171"/>
      <c r="N957" s="92"/>
      <c r="O957" s="92"/>
      <c r="P957" s="92"/>
      <c r="Q957" s="172"/>
      <c r="R957" s="176" t="str">
        <f>IFERROR(IF(COUNTIF(M957:Q957,M957)+COUNTIF(M957:Q957,N957)+COUNTIF(M957:Q957,O957)+COUNTIF(M957:Q957,P957)+COUNTIF(M957:Q957,Q957)-COUNT(M957:Q957)&lt;&gt;0,"學生班級重複",IF(COUNT(M957:Q957)=1,VLOOKUP(M957,'附件一之1-開班數'!$A$7:$B$66,2,0),IF(COUNT(M957:Q957)=2,VLOOKUP(M957,'附件一之1-開班數'!$A$7:$B$66,2,0)&amp;"、"&amp;VLOOKUP(N957,'附件一之1-開班數'!$A$7:$B$66,2,0),IF(COUNT(M957:Q957)=3,VLOOKUP(M957,'附件一之1-開班數'!$A$7:$B$66,2,0)&amp;"、"&amp;VLOOKUP(N957,'附件一之1-開班數'!$A$7:$B$66,2,0)&amp;"、"&amp;VLOOKUP(O957,'附件一之1-開班數'!$A$7:$B$66,2,0),IF(COUNT(M957:Q957)=4,VLOOKUP(M957,'附件一之1-開班數'!$A$7:$B$66,2,0)&amp;"、"&amp;VLOOKUP(N957,'附件一之1-開班數'!$A$7:$B$66,2,0)&amp;"、"&amp;VLOOKUP(O957,'附件一之1-開班數'!$A$7:$B$66,2,0)&amp;"、"&amp;VLOOKUP(P957,'附件一之1-開班數'!$A$7:$B$66,2,0),IF(COUNT(M957:Q957)=5,VLOOKUP(M957,'附件一之1-開班數'!$A$7:$B$66,2,0)&amp;"、"&amp;VLOOKUP(N957,'附件一之1-開班數'!$A$7:$B$66,2,0)&amp;"、"&amp;VLOOKUP(O957,'附件一之1-開班數'!$A$7:$B$66,2,0)&amp;"、"&amp;VLOOKUP(P957,'附件一之1-開班數'!$A$7:$B$66,2,0)&amp;"、"&amp;VLOOKUP(Q957,'附件一之1-開班數'!$A$7:$B$66,2,0),IF(D957="","","學生無班級"))))))),"有班級不存在,或跳格輸入")</f>
        <v/>
      </c>
      <c r="S957" s="10">
        <f t="shared" si="100"/>
        <v>1</v>
      </c>
      <c r="T957" s="10">
        <f t="shared" si="101"/>
        <v>1</v>
      </c>
      <c r="U957" s="10">
        <f t="shared" si="102"/>
        <v>1</v>
      </c>
      <c r="V957" s="10">
        <f t="shared" si="103"/>
        <v>1</v>
      </c>
      <c r="W957" s="10">
        <f t="shared" si="104"/>
        <v>3</v>
      </c>
      <c r="X957" s="10">
        <f t="shared" si="105"/>
        <v>3</v>
      </c>
      <c r="Y957" s="10">
        <f>IF(M957="",0,IF(K957=1,VLOOKUP(M957,'附件一之1-開班數'!$A$7:$V$66,7,FALSE),0))</f>
        <v>0</v>
      </c>
      <c r="Z957" s="10">
        <f>IF(N957="",0,IF(K957=1,VLOOKUP(N957,'附件一之1-開班數'!$A$7:$V$66,7,FALSE),0))</f>
        <v>0</v>
      </c>
      <c r="AA957" s="10">
        <f>IF(O957="",0,IF(K957=1,VLOOKUP(O957,'附件一之1-開班數'!$A$7:$V$66,7,FALSE),0))</f>
        <v>0</v>
      </c>
      <c r="AB957" s="10">
        <f>IF(P957="",0,IF(K957=1,VLOOKUP(P957,'附件一之1-開班數'!$A$7:$V$66,7,FALSE),0))</f>
        <v>0</v>
      </c>
      <c r="AC957" s="10">
        <f>IF(Q957="",0,IF(K957=1,VLOOKUP(Q957,'附件一之1-開班數'!$A$7:$V$66,7,FALSE),0))</f>
        <v>0</v>
      </c>
    </row>
    <row r="958" spans="1:29" x14ac:dyDescent="0.3">
      <c r="A958" s="128" t="str">
        <f t="shared" si="99"/>
        <v/>
      </c>
      <c r="B958" s="14"/>
      <c r="C958" s="14"/>
      <c r="D958" s="14"/>
      <c r="E958" s="14"/>
      <c r="F958" s="166"/>
      <c r="G958" s="173"/>
      <c r="H958" s="14"/>
      <c r="I958" s="14"/>
      <c r="J958" s="14"/>
      <c r="K958" s="166"/>
      <c r="L958" s="175"/>
      <c r="M958" s="171"/>
      <c r="N958" s="92"/>
      <c r="O958" s="92"/>
      <c r="P958" s="92"/>
      <c r="Q958" s="172"/>
      <c r="R958" s="176" t="str">
        <f>IFERROR(IF(COUNTIF(M958:Q958,M958)+COUNTIF(M958:Q958,N958)+COUNTIF(M958:Q958,O958)+COUNTIF(M958:Q958,P958)+COUNTIF(M958:Q958,Q958)-COUNT(M958:Q958)&lt;&gt;0,"學生班級重複",IF(COUNT(M958:Q958)=1,VLOOKUP(M958,'附件一之1-開班數'!$A$7:$B$66,2,0),IF(COUNT(M958:Q958)=2,VLOOKUP(M958,'附件一之1-開班數'!$A$7:$B$66,2,0)&amp;"、"&amp;VLOOKUP(N958,'附件一之1-開班數'!$A$7:$B$66,2,0),IF(COUNT(M958:Q958)=3,VLOOKUP(M958,'附件一之1-開班數'!$A$7:$B$66,2,0)&amp;"、"&amp;VLOOKUP(N958,'附件一之1-開班數'!$A$7:$B$66,2,0)&amp;"、"&amp;VLOOKUP(O958,'附件一之1-開班數'!$A$7:$B$66,2,0),IF(COUNT(M958:Q958)=4,VLOOKUP(M958,'附件一之1-開班數'!$A$7:$B$66,2,0)&amp;"、"&amp;VLOOKUP(N958,'附件一之1-開班數'!$A$7:$B$66,2,0)&amp;"、"&amp;VLOOKUP(O958,'附件一之1-開班數'!$A$7:$B$66,2,0)&amp;"、"&amp;VLOOKUP(P958,'附件一之1-開班數'!$A$7:$B$66,2,0),IF(COUNT(M958:Q958)=5,VLOOKUP(M958,'附件一之1-開班數'!$A$7:$B$66,2,0)&amp;"、"&amp;VLOOKUP(N958,'附件一之1-開班數'!$A$7:$B$66,2,0)&amp;"、"&amp;VLOOKUP(O958,'附件一之1-開班數'!$A$7:$B$66,2,0)&amp;"、"&amp;VLOOKUP(P958,'附件一之1-開班數'!$A$7:$B$66,2,0)&amp;"、"&amp;VLOOKUP(Q958,'附件一之1-開班數'!$A$7:$B$66,2,0),IF(D958="","","學生無班級"))))))),"有班級不存在,或跳格輸入")</f>
        <v/>
      </c>
      <c r="S958" s="10">
        <f t="shared" si="100"/>
        <v>1</v>
      </c>
      <c r="T958" s="10">
        <f t="shared" si="101"/>
        <v>1</v>
      </c>
      <c r="U958" s="10">
        <f t="shared" si="102"/>
        <v>1</v>
      </c>
      <c r="V958" s="10">
        <f t="shared" si="103"/>
        <v>1</v>
      </c>
      <c r="W958" s="10">
        <f t="shared" si="104"/>
        <v>3</v>
      </c>
      <c r="X958" s="10">
        <f t="shared" si="105"/>
        <v>3</v>
      </c>
      <c r="Y958" s="10">
        <f>IF(M958="",0,IF(K958=1,VLOOKUP(M958,'附件一之1-開班數'!$A$7:$V$66,7,FALSE),0))</f>
        <v>0</v>
      </c>
      <c r="Z958" s="10">
        <f>IF(N958="",0,IF(K958=1,VLOOKUP(N958,'附件一之1-開班數'!$A$7:$V$66,7,FALSE),0))</f>
        <v>0</v>
      </c>
      <c r="AA958" s="10">
        <f>IF(O958="",0,IF(K958=1,VLOOKUP(O958,'附件一之1-開班數'!$A$7:$V$66,7,FALSE),0))</f>
        <v>0</v>
      </c>
      <c r="AB958" s="10">
        <f>IF(P958="",0,IF(K958=1,VLOOKUP(P958,'附件一之1-開班數'!$A$7:$V$66,7,FALSE),0))</f>
        <v>0</v>
      </c>
      <c r="AC958" s="10">
        <f>IF(Q958="",0,IF(K958=1,VLOOKUP(Q958,'附件一之1-開班數'!$A$7:$V$66,7,FALSE),0))</f>
        <v>0</v>
      </c>
    </row>
    <row r="959" spans="1:29" x14ac:dyDescent="0.3">
      <c r="A959" s="128" t="str">
        <f t="shared" si="99"/>
        <v/>
      </c>
      <c r="B959" s="14"/>
      <c r="C959" s="14"/>
      <c r="D959" s="14"/>
      <c r="E959" s="14"/>
      <c r="F959" s="166"/>
      <c r="G959" s="173"/>
      <c r="H959" s="14"/>
      <c r="I959" s="14"/>
      <c r="J959" s="14"/>
      <c r="K959" s="166"/>
      <c r="L959" s="175"/>
      <c r="M959" s="171"/>
      <c r="N959" s="92"/>
      <c r="O959" s="92"/>
      <c r="P959" s="92"/>
      <c r="Q959" s="172"/>
      <c r="R959" s="176" t="str">
        <f>IFERROR(IF(COUNTIF(M959:Q959,M959)+COUNTIF(M959:Q959,N959)+COUNTIF(M959:Q959,O959)+COUNTIF(M959:Q959,P959)+COUNTIF(M959:Q959,Q959)-COUNT(M959:Q959)&lt;&gt;0,"學生班級重複",IF(COUNT(M959:Q959)=1,VLOOKUP(M959,'附件一之1-開班數'!$A$7:$B$66,2,0),IF(COUNT(M959:Q959)=2,VLOOKUP(M959,'附件一之1-開班數'!$A$7:$B$66,2,0)&amp;"、"&amp;VLOOKUP(N959,'附件一之1-開班數'!$A$7:$B$66,2,0),IF(COUNT(M959:Q959)=3,VLOOKUP(M959,'附件一之1-開班數'!$A$7:$B$66,2,0)&amp;"、"&amp;VLOOKUP(N959,'附件一之1-開班數'!$A$7:$B$66,2,0)&amp;"、"&amp;VLOOKUP(O959,'附件一之1-開班數'!$A$7:$B$66,2,0),IF(COUNT(M959:Q959)=4,VLOOKUP(M959,'附件一之1-開班數'!$A$7:$B$66,2,0)&amp;"、"&amp;VLOOKUP(N959,'附件一之1-開班數'!$A$7:$B$66,2,0)&amp;"、"&amp;VLOOKUP(O959,'附件一之1-開班數'!$A$7:$B$66,2,0)&amp;"、"&amp;VLOOKUP(P959,'附件一之1-開班數'!$A$7:$B$66,2,0),IF(COUNT(M959:Q959)=5,VLOOKUP(M959,'附件一之1-開班數'!$A$7:$B$66,2,0)&amp;"、"&amp;VLOOKUP(N959,'附件一之1-開班數'!$A$7:$B$66,2,0)&amp;"、"&amp;VLOOKUP(O959,'附件一之1-開班數'!$A$7:$B$66,2,0)&amp;"、"&amp;VLOOKUP(P959,'附件一之1-開班數'!$A$7:$B$66,2,0)&amp;"、"&amp;VLOOKUP(Q959,'附件一之1-開班數'!$A$7:$B$66,2,0),IF(D959="","","學生無班級"))))))),"有班級不存在,或跳格輸入")</f>
        <v/>
      </c>
      <c r="S959" s="10">
        <f t="shared" si="100"/>
        <v>1</v>
      </c>
      <c r="T959" s="10">
        <f t="shared" si="101"/>
        <v>1</v>
      </c>
      <c r="U959" s="10">
        <f t="shared" si="102"/>
        <v>1</v>
      </c>
      <c r="V959" s="10">
        <f t="shared" si="103"/>
        <v>1</v>
      </c>
      <c r="W959" s="10">
        <f t="shared" si="104"/>
        <v>3</v>
      </c>
      <c r="X959" s="10">
        <f t="shared" si="105"/>
        <v>3</v>
      </c>
      <c r="Y959" s="10">
        <f>IF(M959="",0,IF(K959=1,VLOOKUP(M959,'附件一之1-開班數'!$A$7:$V$66,7,FALSE),0))</f>
        <v>0</v>
      </c>
      <c r="Z959" s="10">
        <f>IF(N959="",0,IF(K959=1,VLOOKUP(N959,'附件一之1-開班數'!$A$7:$V$66,7,FALSE),0))</f>
        <v>0</v>
      </c>
      <c r="AA959" s="10">
        <f>IF(O959="",0,IF(K959=1,VLOOKUP(O959,'附件一之1-開班數'!$A$7:$V$66,7,FALSE),0))</f>
        <v>0</v>
      </c>
      <c r="AB959" s="10">
        <f>IF(P959="",0,IF(K959=1,VLOOKUP(P959,'附件一之1-開班數'!$A$7:$V$66,7,FALSE),0))</f>
        <v>0</v>
      </c>
      <c r="AC959" s="10">
        <f>IF(Q959="",0,IF(K959=1,VLOOKUP(Q959,'附件一之1-開班數'!$A$7:$V$66,7,FALSE),0))</f>
        <v>0</v>
      </c>
    </row>
    <row r="960" spans="1:29" x14ac:dyDescent="0.3">
      <c r="A960" s="128" t="str">
        <f t="shared" si="99"/>
        <v/>
      </c>
      <c r="B960" s="14"/>
      <c r="C960" s="14"/>
      <c r="D960" s="14"/>
      <c r="E960" s="14"/>
      <c r="F960" s="166"/>
      <c r="G960" s="173"/>
      <c r="H960" s="14"/>
      <c r="I960" s="14"/>
      <c r="J960" s="14"/>
      <c r="K960" s="166"/>
      <c r="L960" s="175"/>
      <c r="M960" s="171"/>
      <c r="N960" s="92"/>
      <c r="O960" s="92"/>
      <c r="P960" s="92"/>
      <c r="Q960" s="172"/>
      <c r="R960" s="176" t="str">
        <f>IFERROR(IF(COUNTIF(M960:Q960,M960)+COUNTIF(M960:Q960,N960)+COUNTIF(M960:Q960,O960)+COUNTIF(M960:Q960,P960)+COUNTIF(M960:Q960,Q960)-COUNT(M960:Q960)&lt;&gt;0,"學生班級重複",IF(COUNT(M960:Q960)=1,VLOOKUP(M960,'附件一之1-開班數'!$A$7:$B$66,2,0),IF(COUNT(M960:Q960)=2,VLOOKUP(M960,'附件一之1-開班數'!$A$7:$B$66,2,0)&amp;"、"&amp;VLOOKUP(N960,'附件一之1-開班數'!$A$7:$B$66,2,0),IF(COUNT(M960:Q960)=3,VLOOKUP(M960,'附件一之1-開班數'!$A$7:$B$66,2,0)&amp;"、"&amp;VLOOKUP(N960,'附件一之1-開班數'!$A$7:$B$66,2,0)&amp;"、"&amp;VLOOKUP(O960,'附件一之1-開班數'!$A$7:$B$66,2,0),IF(COUNT(M960:Q960)=4,VLOOKUP(M960,'附件一之1-開班數'!$A$7:$B$66,2,0)&amp;"、"&amp;VLOOKUP(N960,'附件一之1-開班數'!$A$7:$B$66,2,0)&amp;"、"&amp;VLOOKUP(O960,'附件一之1-開班數'!$A$7:$B$66,2,0)&amp;"、"&amp;VLOOKUP(P960,'附件一之1-開班數'!$A$7:$B$66,2,0),IF(COUNT(M960:Q960)=5,VLOOKUP(M960,'附件一之1-開班數'!$A$7:$B$66,2,0)&amp;"、"&amp;VLOOKUP(N960,'附件一之1-開班數'!$A$7:$B$66,2,0)&amp;"、"&amp;VLOOKUP(O960,'附件一之1-開班數'!$A$7:$B$66,2,0)&amp;"、"&amp;VLOOKUP(P960,'附件一之1-開班數'!$A$7:$B$66,2,0)&amp;"、"&amp;VLOOKUP(Q960,'附件一之1-開班數'!$A$7:$B$66,2,0),IF(D960="","","學生無班級"))))))),"有班級不存在,或跳格輸入")</f>
        <v/>
      </c>
      <c r="S960" s="10">
        <f t="shared" si="100"/>
        <v>1</v>
      </c>
      <c r="T960" s="10">
        <f t="shared" si="101"/>
        <v>1</v>
      </c>
      <c r="U960" s="10">
        <f t="shared" si="102"/>
        <v>1</v>
      </c>
      <c r="V960" s="10">
        <f t="shared" si="103"/>
        <v>1</v>
      </c>
      <c r="W960" s="10">
        <f t="shared" si="104"/>
        <v>3</v>
      </c>
      <c r="X960" s="10">
        <f t="shared" si="105"/>
        <v>3</v>
      </c>
      <c r="Y960" s="10">
        <f>IF(M960="",0,IF(K960=1,VLOOKUP(M960,'附件一之1-開班數'!$A$7:$V$66,7,FALSE),0))</f>
        <v>0</v>
      </c>
      <c r="Z960" s="10">
        <f>IF(N960="",0,IF(K960=1,VLOOKUP(N960,'附件一之1-開班數'!$A$7:$V$66,7,FALSE),0))</f>
        <v>0</v>
      </c>
      <c r="AA960" s="10">
        <f>IF(O960="",0,IF(K960=1,VLOOKUP(O960,'附件一之1-開班數'!$A$7:$V$66,7,FALSE),0))</f>
        <v>0</v>
      </c>
      <c r="AB960" s="10">
        <f>IF(P960="",0,IF(K960=1,VLOOKUP(P960,'附件一之1-開班數'!$A$7:$V$66,7,FALSE),0))</f>
        <v>0</v>
      </c>
      <c r="AC960" s="10">
        <f>IF(Q960="",0,IF(K960=1,VLOOKUP(Q960,'附件一之1-開班數'!$A$7:$V$66,7,FALSE),0))</f>
        <v>0</v>
      </c>
    </row>
    <row r="961" spans="1:29" x14ac:dyDescent="0.3">
      <c r="A961" s="128" t="str">
        <f t="shared" si="99"/>
        <v/>
      </c>
      <c r="B961" s="14"/>
      <c r="C961" s="14"/>
      <c r="D961" s="14"/>
      <c r="E961" s="14"/>
      <c r="F961" s="166"/>
      <c r="G961" s="173"/>
      <c r="H961" s="14"/>
      <c r="I961" s="14"/>
      <c r="J961" s="14"/>
      <c r="K961" s="166"/>
      <c r="L961" s="175"/>
      <c r="M961" s="171"/>
      <c r="N961" s="92"/>
      <c r="O961" s="92"/>
      <c r="P961" s="92"/>
      <c r="Q961" s="172"/>
      <c r="R961" s="176" t="str">
        <f>IFERROR(IF(COUNTIF(M961:Q961,M961)+COUNTIF(M961:Q961,N961)+COUNTIF(M961:Q961,O961)+COUNTIF(M961:Q961,P961)+COUNTIF(M961:Q961,Q961)-COUNT(M961:Q961)&lt;&gt;0,"學生班級重複",IF(COUNT(M961:Q961)=1,VLOOKUP(M961,'附件一之1-開班數'!$A$7:$B$66,2,0),IF(COUNT(M961:Q961)=2,VLOOKUP(M961,'附件一之1-開班數'!$A$7:$B$66,2,0)&amp;"、"&amp;VLOOKUP(N961,'附件一之1-開班數'!$A$7:$B$66,2,0),IF(COUNT(M961:Q961)=3,VLOOKUP(M961,'附件一之1-開班數'!$A$7:$B$66,2,0)&amp;"、"&amp;VLOOKUP(N961,'附件一之1-開班數'!$A$7:$B$66,2,0)&amp;"、"&amp;VLOOKUP(O961,'附件一之1-開班數'!$A$7:$B$66,2,0),IF(COUNT(M961:Q961)=4,VLOOKUP(M961,'附件一之1-開班數'!$A$7:$B$66,2,0)&amp;"、"&amp;VLOOKUP(N961,'附件一之1-開班數'!$A$7:$B$66,2,0)&amp;"、"&amp;VLOOKUP(O961,'附件一之1-開班數'!$A$7:$B$66,2,0)&amp;"、"&amp;VLOOKUP(P961,'附件一之1-開班數'!$A$7:$B$66,2,0),IF(COUNT(M961:Q961)=5,VLOOKUP(M961,'附件一之1-開班數'!$A$7:$B$66,2,0)&amp;"、"&amp;VLOOKUP(N961,'附件一之1-開班數'!$A$7:$B$66,2,0)&amp;"、"&amp;VLOOKUP(O961,'附件一之1-開班數'!$A$7:$B$66,2,0)&amp;"、"&amp;VLOOKUP(P961,'附件一之1-開班數'!$A$7:$B$66,2,0)&amp;"、"&amp;VLOOKUP(Q961,'附件一之1-開班數'!$A$7:$B$66,2,0),IF(D961="","","學生無班級"))))))),"有班級不存在,或跳格輸入")</f>
        <v/>
      </c>
      <c r="S961" s="10">
        <f t="shared" si="100"/>
        <v>1</v>
      </c>
      <c r="T961" s="10">
        <f t="shared" si="101"/>
        <v>1</v>
      </c>
      <c r="U961" s="10">
        <f t="shared" si="102"/>
        <v>1</v>
      </c>
      <c r="V961" s="10">
        <f t="shared" si="103"/>
        <v>1</v>
      </c>
      <c r="W961" s="10">
        <f t="shared" si="104"/>
        <v>3</v>
      </c>
      <c r="X961" s="10">
        <f t="shared" si="105"/>
        <v>3</v>
      </c>
      <c r="Y961" s="10">
        <f>IF(M961="",0,IF(K961=1,VLOOKUP(M961,'附件一之1-開班數'!$A$7:$V$66,7,FALSE),0))</f>
        <v>0</v>
      </c>
      <c r="Z961" s="10">
        <f>IF(N961="",0,IF(K961=1,VLOOKUP(N961,'附件一之1-開班數'!$A$7:$V$66,7,FALSE),0))</f>
        <v>0</v>
      </c>
      <c r="AA961" s="10">
        <f>IF(O961="",0,IF(K961=1,VLOOKUP(O961,'附件一之1-開班數'!$A$7:$V$66,7,FALSE),0))</f>
        <v>0</v>
      </c>
      <c r="AB961" s="10">
        <f>IF(P961="",0,IF(K961=1,VLOOKUP(P961,'附件一之1-開班數'!$A$7:$V$66,7,FALSE),0))</f>
        <v>0</v>
      </c>
      <c r="AC961" s="10">
        <f>IF(Q961="",0,IF(K961=1,VLOOKUP(Q961,'附件一之1-開班數'!$A$7:$V$66,7,FALSE),0))</f>
        <v>0</v>
      </c>
    </row>
    <row r="962" spans="1:29" x14ac:dyDescent="0.3">
      <c r="A962" s="128" t="str">
        <f t="shared" si="99"/>
        <v/>
      </c>
      <c r="B962" s="14"/>
      <c r="C962" s="14"/>
      <c r="D962" s="14"/>
      <c r="E962" s="14"/>
      <c r="F962" s="166"/>
      <c r="G962" s="173"/>
      <c r="H962" s="14"/>
      <c r="I962" s="14"/>
      <c r="J962" s="14"/>
      <c r="K962" s="166"/>
      <c r="L962" s="175"/>
      <c r="M962" s="171"/>
      <c r="N962" s="92"/>
      <c r="O962" s="92"/>
      <c r="P962" s="92"/>
      <c r="Q962" s="172"/>
      <c r="R962" s="176" t="str">
        <f>IFERROR(IF(COUNTIF(M962:Q962,M962)+COUNTIF(M962:Q962,N962)+COUNTIF(M962:Q962,O962)+COUNTIF(M962:Q962,P962)+COUNTIF(M962:Q962,Q962)-COUNT(M962:Q962)&lt;&gt;0,"學生班級重複",IF(COUNT(M962:Q962)=1,VLOOKUP(M962,'附件一之1-開班數'!$A$7:$B$66,2,0),IF(COUNT(M962:Q962)=2,VLOOKUP(M962,'附件一之1-開班數'!$A$7:$B$66,2,0)&amp;"、"&amp;VLOOKUP(N962,'附件一之1-開班數'!$A$7:$B$66,2,0),IF(COUNT(M962:Q962)=3,VLOOKUP(M962,'附件一之1-開班數'!$A$7:$B$66,2,0)&amp;"、"&amp;VLOOKUP(N962,'附件一之1-開班數'!$A$7:$B$66,2,0)&amp;"、"&amp;VLOOKUP(O962,'附件一之1-開班數'!$A$7:$B$66,2,0),IF(COUNT(M962:Q962)=4,VLOOKUP(M962,'附件一之1-開班數'!$A$7:$B$66,2,0)&amp;"、"&amp;VLOOKUP(N962,'附件一之1-開班數'!$A$7:$B$66,2,0)&amp;"、"&amp;VLOOKUP(O962,'附件一之1-開班數'!$A$7:$B$66,2,0)&amp;"、"&amp;VLOOKUP(P962,'附件一之1-開班數'!$A$7:$B$66,2,0),IF(COUNT(M962:Q962)=5,VLOOKUP(M962,'附件一之1-開班數'!$A$7:$B$66,2,0)&amp;"、"&amp;VLOOKUP(N962,'附件一之1-開班數'!$A$7:$B$66,2,0)&amp;"、"&amp;VLOOKUP(O962,'附件一之1-開班數'!$A$7:$B$66,2,0)&amp;"、"&amp;VLOOKUP(P962,'附件一之1-開班數'!$A$7:$B$66,2,0)&amp;"、"&amp;VLOOKUP(Q962,'附件一之1-開班數'!$A$7:$B$66,2,0),IF(D962="","","學生無班級"))))))),"有班級不存在,或跳格輸入")</f>
        <v/>
      </c>
      <c r="S962" s="10">
        <f t="shared" si="100"/>
        <v>1</v>
      </c>
      <c r="T962" s="10">
        <f t="shared" si="101"/>
        <v>1</v>
      </c>
      <c r="U962" s="10">
        <f t="shared" si="102"/>
        <v>1</v>
      </c>
      <c r="V962" s="10">
        <f t="shared" si="103"/>
        <v>1</v>
      </c>
      <c r="W962" s="10">
        <f t="shared" si="104"/>
        <v>3</v>
      </c>
      <c r="X962" s="10">
        <f t="shared" si="105"/>
        <v>3</v>
      </c>
      <c r="Y962" s="10">
        <f>IF(M962="",0,IF(K962=1,VLOOKUP(M962,'附件一之1-開班數'!$A$7:$V$66,7,FALSE),0))</f>
        <v>0</v>
      </c>
      <c r="Z962" s="10">
        <f>IF(N962="",0,IF(K962=1,VLOOKUP(N962,'附件一之1-開班數'!$A$7:$V$66,7,FALSE),0))</f>
        <v>0</v>
      </c>
      <c r="AA962" s="10">
        <f>IF(O962="",0,IF(K962=1,VLOOKUP(O962,'附件一之1-開班數'!$A$7:$V$66,7,FALSE),0))</f>
        <v>0</v>
      </c>
      <c r="AB962" s="10">
        <f>IF(P962="",0,IF(K962=1,VLOOKUP(P962,'附件一之1-開班數'!$A$7:$V$66,7,FALSE),0))</f>
        <v>0</v>
      </c>
      <c r="AC962" s="10">
        <f>IF(Q962="",0,IF(K962=1,VLOOKUP(Q962,'附件一之1-開班數'!$A$7:$V$66,7,FALSE),0))</f>
        <v>0</v>
      </c>
    </row>
    <row r="963" spans="1:29" x14ac:dyDescent="0.3">
      <c r="A963" s="128" t="str">
        <f t="shared" si="99"/>
        <v/>
      </c>
      <c r="B963" s="14"/>
      <c r="C963" s="14"/>
      <c r="D963" s="14"/>
      <c r="E963" s="14"/>
      <c r="F963" s="166"/>
      <c r="G963" s="173"/>
      <c r="H963" s="14"/>
      <c r="I963" s="14"/>
      <c r="J963" s="14"/>
      <c r="K963" s="166"/>
      <c r="L963" s="175"/>
      <c r="M963" s="171"/>
      <c r="N963" s="92"/>
      <c r="O963" s="92"/>
      <c r="P963" s="92"/>
      <c r="Q963" s="172"/>
      <c r="R963" s="176" t="str">
        <f>IFERROR(IF(COUNTIF(M963:Q963,M963)+COUNTIF(M963:Q963,N963)+COUNTIF(M963:Q963,O963)+COUNTIF(M963:Q963,P963)+COUNTIF(M963:Q963,Q963)-COUNT(M963:Q963)&lt;&gt;0,"學生班級重複",IF(COUNT(M963:Q963)=1,VLOOKUP(M963,'附件一之1-開班數'!$A$7:$B$66,2,0),IF(COUNT(M963:Q963)=2,VLOOKUP(M963,'附件一之1-開班數'!$A$7:$B$66,2,0)&amp;"、"&amp;VLOOKUP(N963,'附件一之1-開班數'!$A$7:$B$66,2,0),IF(COUNT(M963:Q963)=3,VLOOKUP(M963,'附件一之1-開班數'!$A$7:$B$66,2,0)&amp;"、"&amp;VLOOKUP(N963,'附件一之1-開班數'!$A$7:$B$66,2,0)&amp;"、"&amp;VLOOKUP(O963,'附件一之1-開班數'!$A$7:$B$66,2,0),IF(COUNT(M963:Q963)=4,VLOOKUP(M963,'附件一之1-開班數'!$A$7:$B$66,2,0)&amp;"、"&amp;VLOOKUP(N963,'附件一之1-開班數'!$A$7:$B$66,2,0)&amp;"、"&amp;VLOOKUP(O963,'附件一之1-開班數'!$A$7:$B$66,2,0)&amp;"、"&amp;VLOOKUP(P963,'附件一之1-開班數'!$A$7:$B$66,2,0),IF(COUNT(M963:Q963)=5,VLOOKUP(M963,'附件一之1-開班數'!$A$7:$B$66,2,0)&amp;"、"&amp;VLOOKUP(N963,'附件一之1-開班數'!$A$7:$B$66,2,0)&amp;"、"&amp;VLOOKUP(O963,'附件一之1-開班數'!$A$7:$B$66,2,0)&amp;"、"&amp;VLOOKUP(P963,'附件一之1-開班數'!$A$7:$B$66,2,0)&amp;"、"&amp;VLOOKUP(Q963,'附件一之1-開班數'!$A$7:$B$66,2,0),IF(D963="","","學生無班級"))))))),"有班級不存在,或跳格輸入")</f>
        <v/>
      </c>
      <c r="S963" s="10">
        <f t="shared" si="100"/>
        <v>1</v>
      </c>
      <c r="T963" s="10">
        <f t="shared" si="101"/>
        <v>1</v>
      </c>
      <c r="U963" s="10">
        <f t="shared" si="102"/>
        <v>1</v>
      </c>
      <c r="V963" s="10">
        <f t="shared" si="103"/>
        <v>1</v>
      </c>
      <c r="W963" s="10">
        <f t="shared" si="104"/>
        <v>3</v>
      </c>
      <c r="X963" s="10">
        <f t="shared" si="105"/>
        <v>3</v>
      </c>
      <c r="Y963" s="10">
        <f>IF(M963="",0,IF(K963=1,VLOOKUP(M963,'附件一之1-開班數'!$A$7:$V$66,7,FALSE),0))</f>
        <v>0</v>
      </c>
      <c r="Z963" s="10">
        <f>IF(N963="",0,IF(K963=1,VLOOKUP(N963,'附件一之1-開班數'!$A$7:$V$66,7,FALSE),0))</f>
        <v>0</v>
      </c>
      <c r="AA963" s="10">
        <f>IF(O963="",0,IF(K963=1,VLOOKUP(O963,'附件一之1-開班數'!$A$7:$V$66,7,FALSE),0))</f>
        <v>0</v>
      </c>
      <c r="AB963" s="10">
        <f>IF(P963="",0,IF(K963=1,VLOOKUP(P963,'附件一之1-開班數'!$A$7:$V$66,7,FALSE),0))</f>
        <v>0</v>
      </c>
      <c r="AC963" s="10">
        <f>IF(Q963="",0,IF(K963=1,VLOOKUP(Q963,'附件一之1-開班數'!$A$7:$V$66,7,FALSE),0))</f>
        <v>0</v>
      </c>
    </row>
    <row r="964" spans="1:29" x14ac:dyDescent="0.3">
      <c r="A964" s="128" t="str">
        <f t="shared" si="99"/>
        <v/>
      </c>
      <c r="B964" s="14"/>
      <c r="C964" s="14"/>
      <c r="D964" s="14"/>
      <c r="E964" s="14"/>
      <c r="F964" s="166"/>
      <c r="G964" s="173"/>
      <c r="H964" s="14"/>
      <c r="I964" s="14"/>
      <c r="J964" s="14"/>
      <c r="K964" s="166"/>
      <c r="L964" s="175"/>
      <c r="M964" s="171"/>
      <c r="N964" s="92"/>
      <c r="O964" s="92"/>
      <c r="P964" s="92"/>
      <c r="Q964" s="172"/>
      <c r="R964" s="176" t="str">
        <f>IFERROR(IF(COUNTIF(M964:Q964,M964)+COUNTIF(M964:Q964,N964)+COUNTIF(M964:Q964,O964)+COUNTIF(M964:Q964,P964)+COUNTIF(M964:Q964,Q964)-COUNT(M964:Q964)&lt;&gt;0,"學生班級重複",IF(COUNT(M964:Q964)=1,VLOOKUP(M964,'附件一之1-開班數'!$A$7:$B$66,2,0),IF(COUNT(M964:Q964)=2,VLOOKUP(M964,'附件一之1-開班數'!$A$7:$B$66,2,0)&amp;"、"&amp;VLOOKUP(N964,'附件一之1-開班數'!$A$7:$B$66,2,0),IF(COUNT(M964:Q964)=3,VLOOKUP(M964,'附件一之1-開班數'!$A$7:$B$66,2,0)&amp;"、"&amp;VLOOKUP(N964,'附件一之1-開班數'!$A$7:$B$66,2,0)&amp;"、"&amp;VLOOKUP(O964,'附件一之1-開班數'!$A$7:$B$66,2,0),IF(COUNT(M964:Q964)=4,VLOOKUP(M964,'附件一之1-開班數'!$A$7:$B$66,2,0)&amp;"、"&amp;VLOOKUP(N964,'附件一之1-開班數'!$A$7:$B$66,2,0)&amp;"、"&amp;VLOOKUP(O964,'附件一之1-開班數'!$A$7:$B$66,2,0)&amp;"、"&amp;VLOOKUP(P964,'附件一之1-開班數'!$A$7:$B$66,2,0),IF(COUNT(M964:Q964)=5,VLOOKUP(M964,'附件一之1-開班數'!$A$7:$B$66,2,0)&amp;"、"&amp;VLOOKUP(N964,'附件一之1-開班數'!$A$7:$B$66,2,0)&amp;"、"&amp;VLOOKUP(O964,'附件一之1-開班數'!$A$7:$B$66,2,0)&amp;"、"&amp;VLOOKUP(P964,'附件一之1-開班數'!$A$7:$B$66,2,0)&amp;"、"&amp;VLOOKUP(Q964,'附件一之1-開班數'!$A$7:$B$66,2,0),IF(D964="","","學生無班級"))))))),"有班級不存在,或跳格輸入")</f>
        <v/>
      </c>
      <c r="S964" s="10">
        <f t="shared" si="100"/>
        <v>1</v>
      </c>
      <c r="T964" s="10">
        <f t="shared" si="101"/>
        <v>1</v>
      </c>
      <c r="U964" s="10">
        <f t="shared" si="102"/>
        <v>1</v>
      </c>
      <c r="V964" s="10">
        <f t="shared" si="103"/>
        <v>1</v>
      </c>
      <c r="W964" s="10">
        <f t="shared" si="104"/>
        <v>3</v>
      </c>
      <c r="X964" s="10">
        <f t="shared" si="105"/>
        <v>3</v>
      </c>
      <c r="Y964" s="10">
        <f>IF(M964="",0,IF(K964=1,VLOOKUP(M964,'附件一之1-開班數'!$A$7:$V$66,7,FALSE),0))</f>
        <v>0</v>
      </c>
      <c r="Z964" s="10">
        <f>IF(N964="",0,IF(K964=1,VLOOKUP(N964,'附件一之1-開班數'!$A$7:$V$66,7,FALSE),0))</f>
        <v>0</v>
      </c>
      <c r="AA964" s="10">
        <f>IF(O964="",0,IF(K964=1,VLOOKUP(O964,'附件一之1-開班數'!$A$7:$V$66,7,FALSE),0))</f>
        <v>0</v>
      </c>
      <c r="AB964" s="10">
        <f>IF(P964="",0,IF(K964=1,VLOOKUP(P964,'附件一之1-開班數'!$A$7:$V$66,7,FALSE),0))</f>
        <v>0</v>
      </c>
      <c r="AC964" s="10">
        <f>IF(Q964="",0,IF(K964=1,VLOOKUP(Q964,'附件一之1-開班數'!$A$7:$V$66,7,FALSE),0))</f>
        <v>0</v>
      </c>
    </row>
    <row r="965" spans="1:29" x14ac:dyDescent="0.3">
      <c r="A965" s="128" t="str">
        <f t="shared" si="99"/>
        <v/>
      </c>
      <c r="B965" s="14"/>
      <c r="C965" s="14"/>
      <c r="D965" s="14"/>
      <c r="E965" s="14"/>
      <c r="F965" s="166"/>
      <c r="G965" s="173"/>
      <c r="H965" s="14"/>
      <c r="I965" s="14"/>
      <c r="J965" s="14"/>
      <c r="K965" s="166"/>
      <c r="L965" s="175"/>
      <c r="M965" s="171"/>
      <c r="N965" s="92"/>
      <c r="O965" s="92"/>
      <c r="P965" s="92"/>
      <c r="Q965" s="172"/>
      <c r="R965" s="176" t="str">
        <f>IFERROR(IF(COUNTIF(M965:Q965,M965)+COUNTIF(M965:Q965,N965)+COUNTIF(M965:Q965,O965)+COUNTIF(M965:Q965,P965)+COUNTIF(M965:Q965,Q965)-COUNT(M965:Q965)&lt;&gt;0,"學生班級重複",IF(COUNT(M965:Q965)=1,VLOOKUP(M965,'附件一之1-開班數'!$A$7:$B$66,2,0),IF(COUNT(M965:Q965)=2,VLOOKUP(M965,'附件一之1-開班數'!$A$7:$B$66,2,0)&amp;"、"&amp;VLOOKUP(N965,'附件一之1-開班數'!$A$7:$B$66,2,0),IF(COUNT(M965:Q965)=3,VLOOKUP(M965,'附件一之1-開班數'!$A$7:$B$66,2,0)&amp;"、"&amp;VLOOKUP(N965,'附件一之1-開班數'!$A$7:$B$66,2,0)&amp;"、"&amp;VLOOKUP(O965,'附件一之1-開班數'!$A$7:$B$66,2,0),IF(COUNT(M965:Q965)=4,VLOOKUP(M965,'附件一之1-開班數'!$A$7:$B$66,2,0)&amp;"、"&amp;VLOOKUP(N965,'附件一之1-開班數'!$A$7:$B$66,2,0)&amp;"、"&amp;VLOOKUP(O965,'附件一之1-開班數'!$A$7:$B$66,2,0)&amp;"、"&amp;VLOOKUP(P965,'附件一之1-開班數'!$A$7:$B$66,2,0),IF(COUNT(M965:Q965)=5,VLOOKUP(M965,'附件一之1-開班數'!$A$7:$B$66,2,0)&amp;"、"&amp;VLOOKUP(N965,'附件一之1-開班數'!$A$7:$B$66,2,0)&amp;"、"&amp;VLOOKUP(O965,'附件一之1-開班數'!$A$7:$B$66,2,0)&amp;"、"&amp;VLOOKUP(P965,'附件一之1-開班數'!$A$7:$B$66,2,0)&amp;"、"&amp;VLOOKUP(Q965,'附件一之1-開班數'!$A$7:$B$66,2,0),IF(D965="","","學生無班級"))))))),"有班級不存在,或跳格輸入")</f>
        <v/>
      </c>
      <c r="S965" s="10">
        <f t="shared" si="100"/>
        <v>1</v>
      </c>
      <c r="T965" s="10">
        <f t="shared" si="101"/>
        <v>1</v>
      </c>
      <c r="U965" s="10">
        <f t="shared" si="102"/>
        <v>1</v>
      </c>
      <c r="V965" s="10">
        <f t="shared" si="103"/>
        <v>1</v>
      </c>
      <c r="W965" s="10">
        <f t="shared" si="104"/>
        <v>3</v>
      </c>
      <c r="X965" s="10">
        <f t="shared" si="105"/>
        <v>3</v>
      </c>
      <c r="Y965" s="10">
        <f>IF(M965="",0,IF(K965=1,VLOOKUP(M965,'附件一之1-開班數'!$A$7:$V$66,7,FALSE),0))</f>
        <v>0</v>
      </c>
      <c r="Z965" s="10">
        <f>IF(N965="",0,IF(K965=1,VLOOKUP(N965,'附件一之1-開班數'!$A$7:$V$66,7,FALSE),0))</f>
        <v>0</v>
      </c>
      <c r="AA965" s="10">
        <f>IF(O965="",0,IF(K965=1,VLOOKUP(O965,'附件一之1-開班數'!$A$7:$V$66,7,FALSE),0))</f>
        <v>0</v>
      </c>
      <c r="AB965" s="10">
        <f>IF(P965="",0,IF(K965=1,VLOOKUP(P965,'附件一之1-開班數'!$A$7:$V$66,7,FALSE),0))</f>
        <v>0</v>
      </c>
      <c r="AC965" s="10">
        <f>IF(Q965="",0,IF(K965=1,VLOOKUP(Q965,'附件一之1-開班數'!$A$7:$V$66,7,FALSE),0))</f>
        <v>0</v>
      </c>
    </row>
    <row r="966" spans="1:29" x14ac:dyDescent="0.3">
      <c r="A966" s="128" t="str">
        <f t="shared" ref="A966:A1029" si="106">IF(D966&lt;&gt;"",ROW()-5,"")</f>
        <v/>
      </c>
      <c r="B966" s="14"/>
      <c r="C966" s="14"/>
      <c r="D966" s="14"/>
      <c r="E966" s="14"/>
      <c r="F966" s="166"/>
      <c r="G966" s="173"/>
      <c r="H966" s="14"/>
      <c r="I966" s="14"/>
      <c r="J966" s="14"/>
      <c r="K966" s="166"/>
      <c r="L966" s="175"/>
      <c r="M966" s="171"/>
      <c r="N966" s="92"/>
      <c r="O966" s="92"/>
      <c r="P966" s="92"/>
      <c r="Q966" s="172"/>
      <c r="R966" s="176" t="str">
        <f>IFERROR(IF(COUNTIF(M966:Q966,M966)+COUNTIF(M966:Q966,N966)+COUNTIF(M966:Q966,O966)+COUNTIF(M966:Q966,P966)+COUNTIF(M966:Q966,Q966)-COUNT(M966:Q966)&lt;&gt;0,"學生班級重複",IF(COUNT(M966:Q966)=1,VLOOKUP(M966,'附件一之1-開班數'!$A$7:$B$66,2,0),IF(COUNT(M966:Q966)=2,VLOOKUP(M966,'附件一之1-開班數'!$A$7:$B$66,2,0)&amp;"、"&amp;VLOOKUP(N966,'附件一之1-開班數'!$A$7:$B$66,2,0),IF(COUNT(M966:Q966)=3,VLOOKUP(M966,'附件一之1-開班數'!$A$7:$B$66,2,0)&amp;"、"&amp;VLOOKUP(N966,'附件一之1-開班數'!$A$7:$B$66,2,0)&amp;"、"&amp;VLOOKUP(O966,'附件一之1-開班數'!$A$7:$B$66,2,0),IF(COUNT(M966:Q966)=4,VLOOKUP(M966,'附件一之1-開班數'!$A$7:$B$66,2,0)&amp;"、"&amp;VLOOKUP(N966,'附件一之1-開班數'!$A$7:$B$66,2,0)&amp;"、"&amp;VLOOKUP(O966,'附件一之1-開班數'!$A$7:$B$66,2,0)&amp;"、"&amp;VLOOKUP(P966,'附件一之1-開班數'!$A$7:$B$66,2,0),IF(COUNT(M966:Q966)=5,VLOOKUP(M966,'附件一之1-開班數'!$A$7:$B$66,2,0)&amp;"、"&amp;VLOOKUP(N966,'附件一之1-開班數'!$A$7:$B$66,2,0)&amp;"、"&amp;VLOOKUP(O966,'附件一之1-開班數'!$A$7:$B$66,2,0)&amp;"、"&amp;VLOOKUP(P966,'附件一之1-開班數'!$A$7:$B$66,2,0)&amp;"、"&amp;VLOOKUP(Q966,'附件一之1-開班數'!$A$7:$B$66,2,0),IF(D966="","","學生無班級"))))))),"有班級不存在,或跳格輸入")</f>
        <v/>
      </c>
      <c r="S966" s="10">
        <f t="shared" si="100"/>
        <v>1</v>
      </c>
      <c r="T966" s="10">
        <f t="shared" si="101"/>
        <v>1</v>
      </c>
      <c r="U966" s="10">
        <f t="shared" si="102"/>
        <v>1</v>
      </c>
      <c r="V966" s="10">
        <f t="shared" si="103"/>
        <v>1</v>
      </c>
      <c r="W966" s="10">
        <f t="shared" si="104"/>
        <v>3</v>
      </c>
      <c r="X966" s="10">
        <f t="shared" si="105"/>
        <v>3</v>
      </c>
      <c r="Y966" s="10">
        <f>IF(M966="",0,IF(K966=1,VLOOKUP(M966,'附件一之1-開班數'!$A$7:$V$66,7,FALSE),0))</f>
        <v>0</v>
      </c>
      <c r="Z966" s="10">
        <f>IF(N966="",0,IF(K966=1,VLOOKUP(N966,'附件一之1-開班數'!$A$7:$V$66,7,FALSE),0))</f>
        <v>0</v>
      </c>
      <c r="AA966" s="10">
        <f>IF(O966="",0,IF(K966=1,VLOOKUP(O966,'附件一之1-開班數'!$A$7:$V$66,7,FALSE),0))</f>
        <v>0</v>
      </c>
      <c r="AB966" s="10">
        <f>IF(P966="",0,IF(K966=1,VLOOKUP(P966,'附件一之1-開班數'!$A$7:$V$66,7,FALSE),0))</f>
        <v>0</v>
      </c>
      <c r="AC966" s="10">
        <f>IF(Q966="",0,IF(K966=1,VLOOKUP(Q966,'附件一之1-開班數'!$A$7:$V$66,7,FALSE),0))</f>
        <v>0</v>
      </c>
    </row>
    <row r="967" spans="1:29" x14ac:dyDescent="0.3">
      <c r="A967" s="128" t="str">
        <f t="shared" si="106"/>
        <v/>
      </c>
      <c r="B967" s="14"/>
      <c r="C967" s="14"/>
      <c r="D967" s="14"/>
      <c r="E967" s="14"/>
      <c r="F967" s="166"/>
      <c r="G967" s="173"/>
      <c r="H967" s="14"/>
      <c r="I967" s="14"/>
      <c r="J967" s="14"/>
      <c r="K967" s="166"/>
      <c r="L967" s="175"/>
      <c r="M967" s="171"/>
      <c r="N967" s="92"/>
      <c r="O967" s="92"/>
      <c r="P967" s="92"/>
      <c r="Q967" s="172"/>
      <c r="R967" s="176" t="str">
        <f>IFERROR(IF(COUNTIF(M967:Q967,M967)+COUNTIF(M967:Q967,N967)+COUNTIF(M967:Q967,O967)+COUNTIF(M967:Q967,P967)+COUNTIF(M967:Q967,Q967)-COUNT(M967:Q967)&lt;&gt;0,"學生班級重複",IF(COUNT(M967:Q967)=1,VLOOKUP(M967,'附件一之1-開班數'!$A$7:$B$66,2,0),IF(COUNT(M967:Q967)=2,VLOOKUP(M967,'附件一之1-開班數'!$A$7:$B$66,2,0)&amp;"、"&amp;VLOOKUP(N967,'附件一之1-開班數'!$A$7:$B$66,2,0),IF(COUNT(M967:Q967)=3,VLOOKUP(M967,'附件一之1-開班數'!$A$7:$B$66,2,0)&amp;"、"&amp;VLOOKUP(N967,'附件一之1-開班數'!$A$7:$B$66,2,0)&amp;"、"&amp;VLOOKUP(O967,'附件一之1-開班數'!$A$7:$B$66,2,0),IF(COUNT(M967:Q967)=4,VLOOKUP(M967,'附件一之1-開班數'!$A$7:$B$66,2,0)&amp;"、"&amp;VLOOKUP(N967,'附件一之1-開班數'!$A$7:$B$66,2,0)&amp;"、"&amp;VLOOKUP(O967,'附件一之1-開班數'!$A$7:$B$66,2,0)&amp;"、"&amp;VLOOKUP(P967,'附件一之1-開班數'!$A$7:$B$66,2,0),IF(COUNT(M967:Q967)=5,VLOOKUP(M967,'附件一之1-開班數'!$A$7:$B$66,2,0)&amp;"、"&amp;VLOOKUP(N967,'附件一之1-開班數'!$A$7:$B$66,2,0)&amp;"、"&amp;VLOOKUP(O967,'附件一之1-開班數'!$A$7:$B$66,2,0)&amp;"、"&amp;VLOOKUP(P967,'附件一之1-開班數'!$A$7:$B$66,2,0)&amp;"、"&amp;VLOOKUP(Q967,'附件一之1-開班數'!$A$7:$B$66,2,0),IF(D967="","","學生無班級"))))))),"有班級不存在,或跳格輸入")</f>
        <v/>
      </c>
      <c r="S967" s="10">
        <f t="shared" ref="S967:S1030" si="107">IF(COUNTA(D967,E967:F967)=0,1,IF(AND(D967="",SUM(E967:F967)&lt;&gt;0),2,IF(SUM(E967:F967)&lt;&gt;1,3,4)))</f>
        <v>1</v>
      </c>
      <c r="T967" s="10">
        <f t="shared" ref="T967:T1030" si="108">IF(COUNTA(D967,G967:K967)=0,1,IF(AND(D967="",SUM(G967:K967)&lt;&gt;0),2,IF(SUM(G967:K967)&lt;&gt;1,3,4)))</f>
        <v>1</v>
      </c>
      <c r="U967" s="10">
        <f t="shared" ref="U967:U1030" si="109">IF(COUNTA(B967:D967)=0,1,IF(AND(D967="",COUNTA(B967:C967)&lt;&gt;0),2,IF(COUNTA(B967:C967)&gt;1,3,4)))</f>
        <v>1</v>
      </c>
      <c r="V967" s="10">
        <f t="shared" ref="V967:V1030" si="110">IF(COUNTA(D967,M967:Q967)=0,1,IF(AND(D967="",COUNTA(M967:Q967)&lt;&gt;0),2,3))</f>
        <v>1</v>
      </c>
      <c r="W967" s="10">
        <f t="shared" ref="W967:W1030" si="111">IF(AND(D967="",COUNTA(L967)&lt;&gt;0),2,3)</f>
        <v>3</v>
      </c>
      <c r="X967" s="10">
        <f t="shared" ref="X967:X1030" si="112">IF(K967="",3,IF(COUNTA(K967)&lt;&gt;COUNTA(M967:Q967),1,2))</f>
        <v>3</v>
      </c>
      <c r="Y967" s="10">
        <f>IF(M967="",0,IF(K967=1,VLOOKUP(M967,'附件一之1-開班數'!$A$7:$V$66,7,FALSE),0))</f>
        <v>0</v>
      </c>
      <c r="Z967" s="10">
        <f>IF(N967="",0,IF(K967=1,VLOOKUP(N967,'附件一之1-開班數'!$A$7:$V$66,7,FALSE),0))</f>
        <v>0</v>
      </c>
      <c r="AA967" s="10">
        <f>IF(O967="",0,IF(K967=1,VLOOKUP(O967,'附件一之1-開班數'!$A$7:$V$66,7,FALSE),0))</f>
        <v>0</v>
      </c>
      <c r="AB967" s="10">
        <f>IF(P967="",0,IF(K967=1,VLOOKUP(P967,'附件一之1-開班數'!$A$7:$V$66,7,FALSE),0))</f>
        <v>0</v>
      </c>
      <c r="AC967" s="10">
        <f>IF(Q967="",0,IF(K967=1,VLOOKUP(Q967,'附件一之1-開班數'!$A$7:$V$66,7,FALSE),0))</f>
        <v>0</v>
      </c>
    </row>
    <row r="968" spans="1:29" x14ac:dyDescent="0.3">
      <c r="A968" s="128" t="str">
        <f t="shared" si="106"/>
        <v/>
      </c>
      <c r="B968" s="14"/>
      <c r="C968" s="14"/>
      <c r="D968" s="14"/>
      <c r="E968" s="14"/>
      <c r="F968" s="166"/>
      <c r="G968" s="173"/>
      <c r="H968" s="14"/>
      <c r="I968" s="14"/>
      <c r="J968" s="14"/>
      <c r="K968" s="166"/>
      <c r="L968" s="175"/>
      <c r="M968" s="171"/>
      <c r="N968" s="92"/>
      <c r="O968" s="92"/>
      <c r="P968" s="92"/>
      <c r="Q968" s="172"/>
      <c r="R968" s="176" t="str">
        <f>IFERROR(IF(COUNTIF(M968:Q968,M968)+COUNTIF(M968:Q968,N968)+COUNTIF(M968:Q968,O968)+COUNTIF(M968:Q968,P968)+COUNTIF(M968:Q968,Q968)-COUNT(M968:Q968)&lt;&gt;0,"學生班級重複",IF(COUNT(M968:Q968)=1,VLOOKUP(M968,'附件一之1-開班數'!$A$7:$B$66,2,0),IF(COUNT(M968:Q968)=2,VLOOKUP(M968,'附件一之1-開班數'!$A$7:$B$66,2,0)&amp;"、"&amp;VLOOKUP(N968,'附件一之1-開班數'!$A$7:$B$66,2,0),IF(COUNT(M968:Q968)=3,VLOOKUP(M968,'附件一之1-開班數'!$A$7:$B$66,2,0)&amp;"、"&amp;VLOOKUP(N968,'附件一之1-開班數'!$A$7:$B$66,2,0)&amp;"、"&amp;VLOOKUP(O968,'附件一之1-開班數'!$A$7:$B$66,2,0),IF(COUNT(M968:Q968)=4,VLOOKUP(M968,'附件一之1-開班數'!$A$7:$B$66,2,0)&amp;"、"&amp;VLOOKUP(N968,'附件一之1-開班數'!$A$7:$B$66,2,0)&amp;"、"&amp;VLOOKUP(O968,'附件一之1-開班數'!$A$7:$B$66,2,0)&amp;"、"&amp;VLOOKUP(P968,'附件一之1-開班數'!$A$7:$B$66,2,0),IF(COUNT(M968:Q968)=5,VLOOKUP(M968,'附件一之1-開班數'!$A$7:$B$66,2,0)&amp;"、"&amp;VLOOKUP(N968,'附件一之1-開班數'!$A$7:$B$66,2,0)&amp;"、"&amp;VLOOKUP(O968,'附件一之1-開班數'!$A$7:$B$66,2,0)&amp;"、"&amp;VLOOKUP(P968,'附件一之1-開班數'!$A$7:$B$66,2,0)&amp;"、"&amp;VLOOKUP(Q968,'附件一之1-開班數'!$A$7:$B$66,2,0),IF(D968="","","學生無班級"))))))),"有班級不存在,或跳格輸入")</f>
        <v/>
      </c>
      <c r="S968" s="10">
        <f t="shared" si="107"/>
        <v>1</v>
      </c>
      <c r="T968" s="10">
        <f t="shared" si="108"/>
        <v>1</v>
      </c>
      <c r="U968" s="10">
        <f t="shared" si="109"/>
        <v>1</v>
      </c>
      <c r="V968" s="10">
        <f t="shared" si="110"/>
        <v>1</v>
      </c>
      <c r="W968" s="10">
        <f t="shared" si="111"/>
        <v>3</v>
      </c>
      <c r="X968" s="10">
        <f t="shared" si="112"/>
        <v>3</v>
      </c>
      <c r="Y968" s="10">
        <f>IF(M968="",0,IF(K968=1,VLOOKUP(M968,'附件一之1-開班數'!$A$7:$V$66,7,FALSE),0))</f>
        <v>0</v>
      </c>
      <c r="Z968" s="10">
        <f>IF(N968="",0,IF(K968=1,VLOOKUP(N968,'附件一之1-開班數'!$A$7:$V$66,7,FALSE),0))</f>
        <v>0</v>
      </c>
      <c r="AA968" s="10">
        <f>IF(O968="",0,IF(K968=1,VLOOKUP(O968,'附件一之1-開班數'!$A$7:$V$66,7,FALSE),0))</f>
        <v>0</v>
      </c>
      <c r="AB968" s="10">
        <f>IF(P968="",0,IF(K968=1,VLOOKUP(P968,'附件一之1-開班數'!$A$7:$V$66,7,FALSE),0))</f>
        <v>0</v>
      </c>
      <c r="AC968" s="10">
        <f>IF(Q968="",0,IF(K968=1,VLOOKUP(Q968,'附件一之1-開班數'!$A$7:$V$66,7,FALSE),0))</f>
        <v>0</v>
      </c>
    </row>
    <row r="969" spans="1:29" x14ac:dyDescent="0.3">
      <c r="A969" s="128" t="str">
        <f t="shared" si="106"/>
        <v/>
      </c>
      <c r="B969" s="14"/>
      <c r="C969" s="14"/>
      <c r="D969" s="14"/>
      <c r="E969" s="14"/>
      <c r="F969" s="166"/>
      <c r="G969" s="173"/>
      <c r="H969" s="14"/>
      <c r="I969" s="14"/>
      <c r="J969" s="14"/>
      <c r="K969" s="166"/>
      <c r="L969" s="175"/>
      <c r="M969" s="171"/>
      <c r="N969" s="92"/>
      <c r="O969" s="92"/>
      <c r="P969" s="92"/>
      <c r="Q969" s="172"/>
      <c r="R969" s="176" t="str">
        <f>IFERROR(IF(COUNTIF(M969:Q969,M969)+COUNTIF(M969:Q969,N969)+COUNTIF(M969:Q969,O969)+COUNTIF(M969:Q969,P969)+COUNTIF(M969:Q969,Q969)-COUNT(M969:Q969)&lt;&gt;0,"學生班級重複",IF(COUNT(M969:Q969)=1,VLOOKUP(M969,'附件一之1-開班數'!$A$7:$B$66,2,0),IF(COUNT(M969:Q969)=2,VLOOKUP(M969,'附件一之1-開班數'!$A$7:$B$66,2,0)&amp;"、"&amp;VLOOKUP(N969,'附件一之1-開班數'!$A$7:$B$66,2,0),IF(COUNT(M969:Q969)=3,VLOOKUP(M969,'附件一之1-開班數'!$A$7:$B$66,2,0)&amp;"、"&amp;VLOOKUP(N969,'附件一之1-開班數'!$A$7:$B$66,2,0)&amp;"、"&amp;VLOOKUP(O969,'附件一之1-開班數'!$A$7:$B$66,2,0),IF(COUNT(M969:Q969)=4,VLOOKUP(M969,'附件一之1-開班數'!$A$7:$B$66,2,0)&amp;"、"&amp;VLOOKUP(N969,'附件一之1-開班數'!$A$7:$B$66,2,0)&amp;"、"&amp;VLOOKUP(O969,'附件一之1-開班數'!$A$7:$B$66,2,0)&amp;"、"&amp;VLOOKUP(P969,'附件一之1-開班數'!$A$7:$B$66,2,0),IF(COUNT(M969:Q969)=5,VLOOKUP(M969,'附件一之1-開班數'!$A$7:$B$66,2,0)&amp;"、"&amp;VLOOKUP(N969,'附件一之1-開班數'!$A$7:$B$66,2,0)&amp;"、"&amp;VLOOKUP(O969,'附件一之1-開班數'!$A$7:$B$66,2,0)&amp;"、"&amp;VLOOKUP(P969,'附件一之1-開班數'!$A$7:$B$66,2,0)&amp;"、"&amp;VLOOKUP(Q969,'附件一之1-開班數'!$A$7:$B$66,2,0),IF(D969="","","學生無班級"))))))),"有班級不存在,或跳格輸入")</f>
        <v/>
      </c>
      <c r="S969" s="10">
        <f t="shared" si="107"/>
        <v>1</v>
      </c>
      <c r="T969" s="10">
        <f t="shared" si="108"/>
        <v>1</v>
      </c>
      <c r="U969" s="10">
        <f t="shared" si="109"/>
        <v>1</v>
      </c>
      <c r="V969" s="10">
        <f t="shared" si="110"/>
        <v>1</v>
      </c>
      <c r="W969" s="10">
        <f t="shared" si="111"/>
        <v>3</v>
      </c>
      <c r="X969" s="10">
        <f t="shared" si="112"/>
        <v>3</v>
      </c>
      <c r="Y969" s="10">
        <f>IF(M969="",0,IF(K969=1,VLOOKUP(M969,'附件一之1-開班數'!$A$7:$V$66,7,FALSE),0))</f>
        <v>0</v>
      </c>
      <c r="Z969" s="10">
        <f>IF(N969="",0,IF(K969=1,VLOOKUP(N969,'附件一之1-開班數'!$A$7:$V$66,7,FALSE),0))</f>
        <v>0</v>
      </c>
      <c r="AA969" s="10">
        <f>IF(O969="",0,IF(K969=1,VLOOKUP(O969,'附件一之1-開班數'!$A$7:$V$66,7,FALSE),0))</f>
        <v>0</v>
      </c>
      <c r="AB969" s="10">
        <f>IF(P969="",0,IF(K969=1,VLOOKUP(P969,'附件一之1-開班數'!$A$7:$V$66,7,FALSE),0))</f>
        <v>0</v>
      </c>
      <c r="AC969" s="10">
        <f>IF(Q969="",0,IF(K969=1,VLOOKUP(Q969,'附件一之1-開班數'!$A$7:$V$66,7,FALSE),0))</f>
        <v>0</v>
      </c>
    </row>
    <row r="970" spans="1:29" x14ac:dyDescent="0.3">
      <c r="A970" s="128" t="str">
        <f t="shared" si="106"/>
        <v/>
      </c>
      <c r="B970" s="14"/>
      <c r="C970" s="14"/>
      <c r="D970" s="14"/>
      <c r="E970" s="14"/>
      <c r="F970" s="166"/>
      <c r="G970" s="173"/>
      <c r="H970" s="14"/>
      <c r="I970" s="14"/>
      <c r="J970" s="14"/>
      <c r="K970" s="166"/>
      <c r="L970" s="175"/>
      <c r="M970" s="171"/>
      <c r="N970" s="92"/>
      <c r="O970" s="92"/>
      <c r="P970" s="92"/>
      <c r="Q970" s="172"/>
      <c r="R970" s="176" t="str">
        <f>IFERROR(IF(COUNTIF(M970:Q970,M970)+COUNTIF(M970:Q970,N970)+COUNTIF(M970:Q970,O970)+COUNTIF(M970:Q970,P970)+COUNTIF(M970:Q970,Q970)-COUNT(M970:Q970)&lt;&gt;0,"學生班級重複",IF(COUNT(M970:Q970)=1,VLOOKUP(M970,'附件一之1-開班數'!$A$7:$B$66,2,0),IF(COUNT(M970:Q970)=2,VLOOKUP(M970,'附件一之1-開班數'!$A$7:$B$66,2,0)&amp;"、"&amp;VLOOKUP(N970,'附件一之1-開班數'!$A$7:$B$66,2,0),IF(COUNT(M970:Q970)=3,VLOOKUP(M970,'附件一之1-開班數'!$A$7:$B$66,2,0)&amp;"、"&amp;VLOOKUP(N970,'附件一之1-開班數'!$A$7:$B$66,2,0)&amp;"、"&amp;VLOOKUP(O970,'附件一之1-開班數'!$A$7:$B$66,2,0),IF(COUNT(M970:Q970)=4,VLOOKUP(M970,'附件一之1-開班數'!$A$7:$B$66,2,0)&amp;"、"&amp;VLOOKUP(N970,'附件一之1-開班數'!$A$7:$B$66,2,0)&amp;"、"&amp;VLOOKUP(O970,'附件一之1-開班數'!$A$7:$B$66,2,0)&amp;"、"&amp;VLOOKUP(P970,'附件一之1-開班數'!$A$7:$B$66,2,0),IF(COUNT(M970:Q970)=5,VLOOKUP(M970,'附件一之1-開班數'!$A$7:$B$66,2,0)&amp;"、"&amp;VLOOKUP(N970,'附件一之1-開班數'!$A$7:$B$66,2,0)&amp;"、"&amp;VLOOKUP(O970,'附件一之1-開班數'!$A$7:$B$66,2,0)&amp;"、"&amp;VLOOKUP(P970,'附件一之1-開班數'!$A$7:$B$66,2,0)&amp;"、"&amp;VLOOKUP(Q970,'附件一之1-開班數'!$A$7:$B$66,2,0),IF(D970="","","學生無班級"))))))),"有班級不存在,或跳格輸入")</f>
        <v/>
      </c>
      <c r="S970" s="10">
        <f t="shared" si="107"/>
        <v>1</v>
      </c>
      <c r="T970" s="10">
        <f t="shared" si="108"/>
        <v>1</v>
      </c>
      <c r="U970" s="10">
        <f t="shared" si="109"/>
        <v>1</v>
      </c>
      <c r="V970" s="10">
        <f t="shared" si="110"/>
        <v>1</v>
      </c>
      <c r="W970" s="10">
        <f t="shared" si="111"/>
        <v>3</v>
      </c>
      <c r="X970" s="10">
        <f t="shared" si="112"/>
        <v>3</v>
      </c>
      <c r="Y970" s="10">
        <f>IF(M970="",0,IF(K970=1,VLOOKUP(M970,'附件一之1-開班數'!$A$7:$V$66,7,FALSE),0))</f>
        <v>0</v>
      </c>
      <c r="Z970" s="10">
        <f>IF(N970="",0,IF(K970=1,VLOOKUP(N970,'附件一之1-開班數'!$A$7:$V$66,7,FALSE),0))</f>
        <v>0</v>
      </c>
      <c r="AA970" s="10">
        <f>IF(O970="",0,IF(K970=1,VLOOKUP(O970,'附件一之1-開班數'!$A$7:$V$66,7,FALSE),0))</f>
        <v>0</v>
      </c>
      <c r="AB970" s="10">
        <f>IF(P970="",0,IF(K970=1,VLOOKUP(P970,'附件一之1-開班數'!$A$7:$V$66,7,FALSE),0))</f>
        <v>0</v>
      </c>
      <c r="AC970" s="10">
        <f>IF(Q970="",0,IF(K970=1,VLOOKUP(Q970,'附件一之1-開班數'!$A$7:$V$66,7,FALSE),0))</f>
        <v>0</v>
      </c>
    </row>
    <row r="971" spans="1:29" x14ac:dyDescent="0.3">
      <c r="A971" s="128" t="str">
        <f t="shared" si="106"/>
        <v/>
      </c>
      <c r="B971" s="14"/>
      <c r="C971" s="14"/>
      <c r="D971" s="14"/>
      <c r="E971" s="14"/>
      <c r="F971" s="166"/>
      <c r="G971" s="173"/>
      <c r="H971" s="14"/>
      <c r="I971" s="14"/>
      <c r="J971" s="14"/>
      <c r="K971" s="166"/>
      <c r="L971" s="175"/>
      <c r="M971" s="171"/>
      <c r="N971" s="92"/>
      <c r="O971" s="92"/>
      <c r="P971" s="92"/>
      <c r="Q971" s="172"/>
      <c r="R971" s="176" t="str">
        <f>IFERROR(IF(COUNTIF(M971:Q971,M971)+COUNTIF(M971:Q971,N971)+COUNTIF(M971:Q971,O971)+COUNTIF(M971:Q971,P971)+COUNTIF(M971:Q971,Q971)-COUNT(M971:Q971)&lt;&gt;0,"學生班級重複",IF(COUNT(M971:Q971)=1,VLOOKUP(M971,'附件一之1-開班數'!$A$7:$B$66,2,0),IF(COUNT(M971:Q971)=2,VLOOKUP(M971,'附件一之1-開班數'!$A$7:$B$66,2,0)&amp;"、"&amp;VLOOKUP(N971,'附件一之1-開班數'!$A$7:$B$66,2,0),IF(COUNT(M971:Q971)=3,VLOOKUP(M971,'附件一之1-開班數'!$A$7:$B$66,2,0)&amp;"、"&amp;VLOOKUP(N971,'附件一之1-開班數'!$A$7:$B$66,2,0)&amp;"、"&amp;VLOOKUP(O971,'附件一之1-開班數'!$A$7:$B$66,2,0),IF(COUNT(M971:Q971)=4,VLOOKUP(M971,'附件一之1-開班數'!$A$7:$B$66,2,0)&amp;"、"&amp;VLOOKUP(N971,'附件一之1-開班數'!$A$7:$B$66,2,0)&amp;"、"&amp;VLOOKUP(O971,'附件一之1-開班數'!$A$7:$B$66,2,0)&amp;"、"&amp;VLOOKUP(P971,'附件一之1-開班數'!$A$7:$B$66,2,0),IF(COUNT(M971:Q971)=5,VLOOKUP(M971,'附件一之1-開班數'!$A$7:$B$66,2,0)&amp;"、"&amp;VLOOKUP(N971,'附件一之1-開班數'!$A$7:$B$66,2,0)&amp;"、"&amp;VLOOKUP(O971,'附件一之1-開班數'!$A$7:$B$66,2,0)&amp;"、"&amp;VLOOKUP(P971,'附件一之1-開班數'!$A$7:$B$66,2,0)&amp;"、"&amp;VLOOKUP(Q971,'附件一之1-開班數'!$A$7:$B$66,2,0),IF(D971="","","學生無班級"))))))),"有班級不存在,或跳格輸入")</f>
        <v/>
      </c>
      <c r="S971" s="10">
        <f t="shared" si="107"/>
        <v>1</v>
      </c>
      <c r="T971" s="10">
        <f t="shared" si="108"/>
        <v>1</v>
      </c>
      <c r="U971" s="10">
        <f t="shared" si="109"/>
        <v>1</v>
      </c>
      <c r="V971" s="10">
        <f t="shared" si="110"/>
        <v>1</v>
      </c>
      <c r="W971" s="10">
        <f t="shared" si="111"/>
        <v>3</v>
      </c>
      <c r="X971" s="10">
        <f t="shared" si="112"/>
        <v>3</v>
      </c>
      <c r="Y971" s="10">
        <f>IF(M971="",0,IF(K971=1,VLOOKUP(M971,'附件一之1-開班數'!$A$7:$V$66,7,FALSE),0))</f>
        <v>0</v>
      </c>
      <c r="Z971" s="10">
        <f>IF(N971="",0,IF(K971=1,VLOOKUP(N971,'附件一之1-開班數'!$A$7:$V$66,7,FALSE),0))</f>
        <v>0</v>
      </c>
      <c r="AA971" s="10">
        <f>IF(O971="",0,IF(K971=1,VLOOKUP(O971,'附件一之1-開班數'!$A$7:$V$66,7,FALSE),0))</f>
        <v>0</v>
      </c>
      <c r="AB971" s="10">
        <f>IF(P971="",0,IF(K971=1,VLOOKUP(P971,'附件一之1-開班數'!$A$7:$V$66,7,FALSE),0))</f>
        <v>0</v>
      </c>
      <c r="AC971" s="10">
        <f>IF(Q971="",0,IF(K971=1,VLOOKUP(Q971,'附件一之1-開班數'!$A$7:$V$66,7,FALSE),0))</f>
        <v>0</v>
      </c>
    </row>
    <row r="972" spans="1:29" x14ac:dyDescent="0.3">
      <c r="A972" s="128" t="str">
        <f t="shared" si="106"/>
        <v/>
      </c>
      <c r="B972" s="14"/>
      <c r="C972" s="14"/>
      <c r="D972" s="14"/>
      <c r="E972" s="14"/>
      <c r="F972" s="166"/>
      <c r="G972" s="173"/>
      <c r="H972" s="14"/>
      <c r="I972" s="14"/>
      <c r="J972" s="14"/>
      <c r="K972" s="166"/>
      <c r="L972" s="175"/>
      <c r="M972" s="171"/>
      <c r="N972" s="92"/>
      <c r="O972" s="92"/>
      <c r="P972" s="92"/>
      <c r="Q972" s="172"/>
      <c r="R972" s="176" t="str">
        <f>IFERROR(IF(COUNTIF(M972:Q972,M972)+COUNTIF(M972:Q972,N972)+COUNTIF(M972:Q972,O972)+COUNTIF(M972:Q972,P972)+COUNTIF(M972:Q972,Q972)-COUNT(M972:Q972)&lt;&gt;0,"學生班級重複",IF(COUNT(M972:Q972)=1,VLOOKUP(M972,'附件一之1-開班數'!$A$7:$B$66,2,0),IF(COUNT(M972:Q972)=2,VLOOKUP(M972,'附件一之1-開班數'!$A$7:$B$66,2,0)&amp;"、"&amp;VLOOKUP(N972,'附件一之1-開班數'!$A$7:$B$66,2,0),IF(COUNT(M972:Q972)=3,VLOOKUP(M972,'附件一之1-開班數'!$A$7:$B$66,2,0)&amp;"、"&amp;VLOOKUP(N972,'附件一之1-開班數'!$A$7:$B$66,2,0)&amp;"、"&amp;VLOOKUP(O972,'附件一之1-開班數'!$A$7:$B$66,2,0),IF(COUNT(M972:Q972)=4,VLOOKUP(M972,'附件一之1-開班數'!$A$7:$B$66,2,0)&amp;"、"&amp;VLOOKUP(N972,'附件一之1-開班數'!$A$7:$B$66,2,0)&amp;"、"&amp;VLOOKUP(O972,'附件一之1-開班數'!$A$7:$B$66,2,0)&amp;"、"&amp;VLOOKUP(P972,'附件一之1-開班數'!$A$7:$B$66,2,0),IF(COUNT(M972:Q972)=5,VLOOKUP(M972,'附件一之1-開班數'!$A$7:$B$66,2,0)&amp;"、"&amp;VLOOKUP(N972,'附件一之1-開班數'!$A$7:$B$66,2,0)&amp;"、"&amp;VLOOKUP(O972,'附件一之1-開班數'!$A$7:$B$66,2,0)&amp;"、"&amp;VLOOKUP(P972,'附件一之1-開班數'!$A$7:$B$66,2,0)&amp;"、"&amp;VLOOKUP(Q972,'附件一之1-開班數'!$A$7:$B$66,2,0),IF(D972="","","學生無班級"))))))),"有班級不存在,或跳格輸入")</f>
        <v/>
      </c>
      <c r="S972" s="10">
        <f t="shared" si="107"/>
        <v>1</v>
      </c>
      <c r="T972" s="10">
        <f t="shared" si="108"/>
        <v>1</v>
      </c>
      <c r="U972" s="10">
        <f t="shared" si="109"/>
        <v>1</v>
      </c>
      <c r="V972" s="10">
        <f t="shared" si="110"/>
        <v>1</v>
      </c>
      <c r="W972" s="10">
        <f t="shared" si="111"/>
        <v>3</v>
      </c>
      <c r="X972" s="10">
        <f t="shared" si="112"/>
        <v>3</v>
      </c>
      <c r="Y972" s="10">
        <f>IF(M972="",0,IF(K972=1,VLOOKUP(M972,'附件一之1-開班數'!$A$7:$V$66,7,FALSE),0))</f>
        <v>0</v>
      </c>
      <c r="Z972" s="10">
        <f>IF(N972="",0,IF(K972=1,VLOOKUP(N972,'附件一之1-開班數'!$A$7:$V$66,7,FALSE),0))</f>
        <v>0</v>
      </c>
      <c r="AA972" s="10">
        <f>IF(O972="",0,IF(K972=1,VLOOKUP(O972,'附件一之1-開班數'!$A$7:$V$66,7,FALSE),0))</f>
        <v>0</v>
      </c>
      <c r="AB972" s="10">
        <f>IF(P972="",0,IF(K972=1,VLOOKUP(P972,'附件一之1-開班數'!$A$7:$V$66,7,FALSE),0))</f>
        <v>0</v>
      </c>
      <c r="AC972" s="10">
        <f>IF(Q972="",0,IF(K972=1,VLOOKUP(Q972,'附件一之1-開班數'!$A$7:$V$66,7,FALSE),0))</f>
        <v>0</v>
      </c>
    </row>
    <row r="973" spans="1:29" x14ac:dyDescent="0.3">
      <c r="A973" s="128" t="str">
        <f t="shared" si="106"/>
        <v/>
      </c>
      <c r="B973" s="14"/>
      <c r="C973" s="14"/>
      <c r="D973" s="14"/>
      <c r="E973" s="14"/>
      <c r="F973" s="166"/>
      <c r="G973" s="173"/>
      <c r="H973" s="14"/>
      <c r="I973" s="14"/>
      <c r="J973" s="14"/>
      <c r="K973" s="166"/>
      <c r="L973" s="175"/>
      <c r="M973" s="171"/>
      <c r="N973" s="92"/>
      <c r="O973" s="92"/>
      <c r="P973" s="92"/>
      <c r="Q973" s="172"/>
      <c r="R973" s="176" t="str">
        <f>IFERROR(IF(COUNTIF(M973:Q973,M973)+COUNTIF(M973:Q973,N973)+COUNTIF(M973:Q973,O973)+COUNTIF(M973:Q973,P973)+COUNTIF(M973:Q973,Q973)-COUNT(M973:Q973)&lt;&gt;0,"學生班級重複",IF(COUNT(M973:Q973)=1,VLOOKUP(M973,'附件一之1-開班數'!$A$7:$B$66,2,0),IF(COUNT(M973:Q973)=2,VLOOKUP(M973,'附件一之1-開班數'!$A$7:$B$66,2,0)&amp;"、"&amp;VLOOKUP(N973,'附件一之1-開班數'!$A$7:$B$66,2,0),IF(COUNT(M973:Q973)=3,VLOOKUP(M973,'附件一之1-開班數'!$A$7:$B$66,2,0)&amp;"、"&amp;VLOOKUP(N973,'附件一之1-開班數'!$A$7:$B$66,2,0)&amp;"、"&amp;VLOOKUP(O973,'附件一之1-開班數'!$A$7:$B$66,2,0),IF(COUNT(M973:Q973)=4,VLOOKUP(M973,'附件一之1-開班數'!$A$7:$B$66,2,0)&amp;"、"&amp;VLOOKUP(N973,'附件一之1-開班數'!$A$7:$B$66,2,0)&amp;"、"&amp;VLOOKUP(O973,'附件一之1-開班數'!$A$7:$B$66,2,0)&amp;"、"&amp;VLOOKUP(P973,'附件一之1-開班數'!$A$7:$B$66,2,0),IF(COUNT(M973:Q973)=5,VLOOKUP(M973,'附件一之1-開班數'!$A$7:$B$66,2,0)&amp;"、"&amp;VLOOKUP(N973,'附件一之1-開班數'!$A$7:$B$66,2,0)&amp;"、"&amp;VLOOKUP(O973,'附件一之1-開班數'!$A$7:$B$66,2,0)&amp;"、"&amp;VLOOKUP(P973,'附件一之1-開班數'!$A$7:$B$66,2,0)&amp;"、"&amp;VLOOKUP(Q973,'附件一之1-開班數'!$A$7:$B$66,2,0),IF(D973="","","學生無班級"))))))),"有班級不存在,或跳格輸入")</f>
        <v/>
      </c>
      <c r="S973" s="10">
        <f t="shared" si="107"/>
        <v>1</v>
      </c>
      <c r="T973" s="10">
        <f t="shared" si="108"/>
        <v>1</v>
      </c>
      <c r="U973" s="10">
        <f t="shared" si="109"/>
        <v>1</v>
      </c>
      <c r="V973" s="10">
        <f t="shared" si="110"/>
        <v>1</v>
      </c>
      <c r="W973" s="10">
        <f t="shared" si="111"/>
        <v>3</v>
      </c>
      <c r="X973" s="10">
        <f t="shared" si="112"/>
        <v>3</v>
      </c>
      <c r="Y973" s="10">
        <f>IF(M973="",0,IF(K973=1,VLOOKUP(M973,'附件一之1-開班數'!$A$7:$V$66,7,FALSE),0))</f>
        <v>0</v>
      </c>
      <c r="Z973" s="10">
        <f>IF(N973="",0,IF(K973=1,VLOOKUP(N973,'附件一之1-開班數'!$A$7:$V$66,7,FALSE),0))</f>
        <v>0</v>
      </c>
      <c r="AA973" s="10">
        <f>IF(O973="",0,IF(K973=1,VLOOKUP(O973,'附件一之1-開班數'!$A$7:$V$66,7,FALSE),0))</f>
        <v>0</v>
      </c>
      <c r="AB973" s="10">
        <f>IF(P973="",0,IF(K973=1,VLOOKUP(P973,'附件一之1-開班數'!$A$7:$V$66,7,FALSE),0))</f>
        <v>0</v>
      </c>
      <c r="AC973" s="10">
        <f>IF(Q973="",0,IF(K973=1,VLOOKUP(Q973,'附件一之1-開班數'!$A$7:$V$66,7,FALSE),0))</f>
        <v>0</v>
      </c>
    </row>
    <row r="974" spans="1:29" x14ac:dyDescent="0.3">
      <c r="A974" s="128" t="str">
        <f t="shared" si="106"/>
        <v/>
      </c>
      <c r="B974" s="14"/>
      <c r="C974" s="14"/>
      <c r="D974" s="14"/>
      <c r="E974" s="14"/>
      <c r="F974" s="166"/>
      <c r="G974" s="173"/>
      <c r="H974" s="14"/>
      <c r="I974" s="14"/>
      <c r="J974" s="14"/>
      <c r="K974" s="166"/>
      <c r="L974" s="175"/>
      <c r="M974" s="171"/>
      <c r="N974" s="92"/>
      <c r="O974" s="92"/>
      <c r="P974" s="92"/>
      <c r="Q974" s="172"/>
      <c r="R974" s="176" t="str">
        <f>IFERROR(IF(COUNTIF(M974:Q974,M974)+COUNTIF(M974:Q974,N974)+COUNTIF(M974:Q974,O974)+COUNTIF(M974:Q974,P974)+COUNTIF(M974:Q974,Q974)-COUNT(M974:Q974)&lt;&gt;0,"學生班級重複",IF(COUNT(M974:Q974)=1,VLOOKUP(M974,'附件一之1-開班數'!$A$7:$B$66,2,0),IF(COUNT(M974:Q974)=2,VLOOKUP(M974,'附件一之1-開班數'!$A$7:$B$66,2,0)&amp;"、"&amp;VLOOKUP(N974,'附件一之1-開班數'!$A$7:$B$66,2,0),IF(COUNT(M974:Q974)=3,VLOOKUP(M974,'附件一之1-開班數'!$A$7:$B$66,2,0)&amp;"、"&amp;VLOOKUP(N974,'附件一之1-開班數'!$A$7:$B$66,2,0)&amp;"、"&amp;VLOOKUP(O974,'附件一之1-開班數'!$A$7:$B$66,2,0),IF(COUNT(M974:Q974)=4,VLOOKUP(M974,'附件一之1-開班數'!$A$7:$B$66,2,0)&amp;"、"&amp;VLOOKUP(N974,'附件一之1-開班數'!$A$7:$B$66,2,0)&amp;"、"&amp;VLOOKUP(O974,'附件一之1-開班數'!$A$7:$B$66,2,0)&amp;"、"&amp;VLOOKUP(P974,'附件一之1-開班數'!$A$7:$B$66,2,0),IF(COUNT(M974:Q974)=5,VLOOKUP(M974,'附件一之1-開班數'!$A$7:$B$66,2,0)&amp;"、"&amp;VLOOKUP(N974,'附件一之1-開班數'!$A$7:$B$66,2,0)&amp;"、"&amp;VLOOKUP(O974,'附件一之1-開班數'!$A$7:$B$66,2,0)&amp;"、"&amp;VLOOKUP(P974,'附件一之1-開班數'!$A$7:$B$66,2,0)&amp;"、"&amp;VLOOKUP(Q974,'附件一之1-開班數'!$A$7:$B$66,2,0),IF(D974="","","學生無班級"))))))),"有班級不存在,或跳格輸入")</f>
        <v/>
      </c>
      <c r="S974" s="10">
        <f t="shared" si="107"/>
        <v>1</v>
      </c>
      <c r="T974" s="10">
        <f t="shared" si="108"/>
        <v>1</v>
      </c>
      <c r="U974" s="10">
        <f t="shared" si="109"/>
        <v>1</v>
      </c>
      <c r="V974" s="10">
        <f t="shared" si="110"/>
        <v>1</v>
      </c>
      <c r="W974" s="10">
        <f t="shared" si="111"/>
        <v>3</v>
      </c>
      <c r="X974" s="10">
        <f t="shared" si="112"/>
        <v>3</v>
      </c>
      <c r="Y974" s="10">
        <f>IF(M974="",0,IF(K974=1,VLOOKUP(M974,'附件一之1-開班數'!$A$7:$V$66,7,FALSE),0))</f>
        <v>0</v>
      </c>
      <c r="Z974" s="10">
        <f>IF(N974="",0,IF(K974=1,VLOOKUP(N974,'附件一之1-開班數'!$A$7:$V$66,7,FALSE),0))</f>
        <v>0</v>
      </c>
      <c r="AA974" s="10">
        <f>IF(O974="",0,IF(K974=1,VLOOKUP(O974,'附件一之1-開班數'!$A$7:$V$66,7,FALSE),0))</f>
        <v>0</v>
      </c>
      <c r="AB974" s="10">
        <f>IF(P974="",0,IF(K974=1,VLOOKUP(P974,'附件一之1-開班數'!$A$7:$V$66,7,FALSE),0))</f>
        <v>0</v>
      </c>
      <c r="AC974" s="10">
        <f>IF(Q974="",0,IF(K974=1,VLOOKUP(Q974,'附件一之1-開班數'!$A$7:$V$66,7,FALSE),0))</f>
        <v>0</v>
      </c>
    </row>
    <row r="975" spans="1:29" x14ac:dyDescent="0.3">
      <c r="A975" s="128" t="str">
        <f t="shared" si="106"/>
        <v/>
      </c>
      <c r="B975" s="14"/>
      <c r="C975" s="14"/>
      <c r="D975" s="14"/>
      <c r="E975" s="14"/>
      <c r="F975" s="166"/>
      <c r="G975" s="173"/>
      <c r="H975" s="14"/>
      <c r="I975" s="14"/>
      <c r="J975" s="14"/>
      <c r="K975" s="166"/>
      <c r="L975" s="175"/>
      <c r="M975" s="171"/>
      <c r="N975" s="92"/>
      <c r="O975" s="92"/>
      <c r="P975" s="92"/>
      <c r="Q975" s="172"/>
      <c r="R975" s="176" t="str">
        <f>IFERROR(IF(COUNTIF(M975:Q975,M975)+COUNTIF(M975:Q975,N975)+COUNTIF(M975:Q975,O975)+COUNTIF(M975:Q975,P975)+COUNTIF(M975:Q975,Q975)-COUNT(M975:Q975)&lt;&gt;0,"學生班級重複",IF(COUNT(M975:Q975)=1,VLOOKUP(M975,'附件一之1-開班數'!$A$7:$B$66,2,0),IF(COUNT(M975:Q975)=2,VLOOKUP(M975,'附件一之1-開班數'!$A$7:$B$66,2,0)&amp;"、"&amp;VLOOKUP(N975,'附件一之1-開班數'!$A$7:$B$66,2,0),IF(COUNT(M975:Q975)=3,VLOOKUP(M975,'附件一之1-開班數'!$A$7:$B$66,2,0)&amp;"、"&amp;VLOOKUP(N975,'附件一之1-開班數'!$A$7:$B$66,2,0)&amp;"、"&amp;VLOOKUP(O975,'附件一之1-開班數'!$A$7:$B$66,2,0),IF(COUNT(M975:Q975)=4,VLOOKUP(M975,'附件一之1-開班數'!$A$7:$B$66,2,0)&amp;"、"&amp;VLOOKUP(N975,'附件一之1-開班數'!$A$7:$B$66,2,0)&amp;"、"&amp;VLOOKUP(O975,'附件一之1-開班數'!$A$7:$B$66,2,0)&amp;"、"&amp;VLOOKUP(P975,'附件一之1-開班數'!$A$7:$B$66,2,0),IF(COUNT(M975:Q975)=5,VLOOKUP(M975,'附件一之1-開班數'!$A$7:$B$66,2,0)&amp;"、"&amp;VLOOKUP(N975,'附件一之1-開班數'!$A$7:$B$66,2,0)&amp;"、"&amp;VLOOKUP(O975,'附件一之1-開班數'!$A$7:$B$66,2,0)&amp;"、"&amp;VLOOKUP(P975,'附件一之1-開班數'!$A$7:$B$66,2,0)&amp;"、"&amp;VLOOKUP(Q975,'附件一之1-開班數'!$A$7:$B$66,2,0),IF(D975="","","學生無班級"))))))),"有班級不存在,或跳格輸入")</f>
        <v/>
      </c>
      <c r="S975" s="10">
        <f t="shared" si="107"/>
        <v>1</v>
      </c>
      <c r="T975" s="10">
        <f t="shared" si="108"/>
        <v>1</v>
      </c>
      <c r="U975" s="10">
        <f t="shared" si="109"/>
        <v>1</v>
      </c>
      <c r="V975" s="10">
        <f t="shared" si="110"/>
        <v>1</v>
      </c>
      <c r="W975" s="10">
        <f t="shared" si="111"/>
        <v>3</v>
      </c>
      <c r="X975" s="10">
        <f t="shared" si="112"/>
        <v>3</v>
      </c>
      <c r="Y975" s="10">
        <f>IF(M975="",0,IF(K975=1,VLOOKUP(M975,'附件一之1-開班數'!$A$7:$V$66,7,FALSE),0))</f>
        <v>0</v>
      </c>
      <c r="Z975" s="10">
        <f>IF(N975="",0,IF(K975=1,VLOOKUP(N975,'附件一之1-開班數'!$A$7:$V$66,7,FALSE),0))</f>
        <v>0</v>
      </c>
      <c r="AA975" s="10">
        <f>IF(O975="",0,IF(K975=1,VLOOKUP(O975,'附件一之1-開班數'!$A$7:$V$66,7,FALSE),0))</f>
        <v>0</v>
      </c>
      <c r="AB975" s="10">
        <f>IF(P975="",0,IF(K975=1,VLOOKUP(P975,'附件一之1-開班數'!$A$7:$V$66,7,FALSE),0))</f>
        <v>0</v>
      </c>
      <c r="AC975" s="10">
        <f>IF(Q975="",0,IF(K975=1,VLOOKUP(Q975,'附件一之1-開班數'!$A$7:$V$66,7,FALSE),0))</f>
        <v>0</v>
      </c>
    </row>
    <row r="976" spans="1:29" x14ac:dyDescent="0.3">
      <c r="A976" s="128" t="str">
        <f t="shared" si="106"/>
        <v/>
      </c>
      <c r="B976" s="14"/>
      <c r="C976" s="14"/>
      <c r="D976" s="14"/>
      <c r="E976" s="14"/>
      <c r="F976" s="166"/>
      <c r="G976" s="173"/>
      <c r="H976" s="14"/>
      <c r="I976" s="14"/>
      <c r="J976" s="14"/>
      <c r="K976" s="166"/>
      <c r="L976" s="175"/>
      <c r="M976" s="171"/>
      <c r="N976" s="92"/>
      <c r="O976" s="92"/>
      <c r="P976" s="92"/>
      <c r="Q976" s="172"/>
      <c r="R976" s="176" t="str">
        <f>IFERROR(IF(COUNTIF(M976:Q976,M976)+COUNTIF(M976:Q976,N976)+COUNTIF(M976:Q976,O976)+COUNTIF(M976:Q976,P976)+COUNTIF(M976:Q976,Q976)-COUNT(M976:Q976)&lt;&gt;0,"學生班級重複",IF(COUNT(M976:Q976)=1,VLOOKUP(M976,'附件一之1-開班數'!$A$7:$B$66,2,0),IF(COUNT(M976:Q976)=2,VLOOKUP(M976,'附件一之1-開班數'!$A$7:$B$66,2,0)&amp;"、"&amp;VLOOKUP(N976,'附件一之1-開班數'!$A$7:$B$66,2,0),IF(COUNT(M976:Q976)=3,VLOOKUP(M976,'附件一之1-開班數'!$A$7:$B$66,2,0)&amp;"、"&amp;VLOOKUP(N976,'附件一之1-開班數'!$A$7:$B$66,2,0)&amp;"、"&amp;VLOOKUP(O976,'附件一之1-開班數'!$A$7:$B$66,2,0),IF(COUNT(M976:Q976)=4,VLOOKUP(M976,'附件一之1-開班數'!$A$7:$B$66,2,0)&amp;"、"&amp;VLOOKUP(N976,'附件一之1-開班數'!$A$7:$B$66,2,0)&amp;"、"&amp;VLOOKUP(O976,'附件一之1-開班數'!$A$7:$B$66,2,0)&amp;"、"&amp;VLOOKUP(P976,'附件一之1-開班數'!$A$7:$B$66,2,0),IF(COUNT(M976:Q976)=5,VLOOKUP(M976,'附件一之1-開班數'!$A$7:$B$66,2,0)&amp;"、"&amp;VLOOKUP(N976,'附件一之1-開班數'!$A$7:$B$66,2,0)&amp;"、"&amp;VLOOKUP(O976,'附件一之1-開班數'!$A$7:$B$66,2,0)&amp;"、"&amp;VLOOKUP(P976,'附件一之1-開班數'!$A$7:$B$66,2,0)&amp;"、"&amp;VLOOKUP(Q976,'附件一之1-開班數'!$A$7:$B$66,2,0),IF(D976="","","學生無班級"))))))),"有班級不存在,或跳格輸入")</f>
        <v/>
      </c>
      <c r="S976" s="10">
        <f t="shared" si="107"/>
        <v>1</v>
      </c>
      <c r="T976" s="10">
        <f t="shared" si="108"/>
        <v>1</v>
      </c>
      <c r="U976" s="10">
        <f t="shared" si="109"/>
        <v>1</v>
      </c>
      <c r="V976" s="10">
        <f t="shared" si="110"/>
        <v>1</v>
      </c>
      <c r="W976" s="10">
        <f t="shared" si="111"/>
        <v>3</v>
      </c>
      <c r="X976" s="10">
        <f t="shared" si="112"/>
        <v>3</v>
      </c>
      <c r="Y976" s="10">
        <f>IF(M976="",0,IF(K976=1,VLOOKUP(M976,'附件一之1-開班數'!$A$7:$V$66,7,FALSE),0))</f>
        <v>0</v>
      </c>
      <c r="Z976" s="10">
        <f>IF(N976="",0,IF(K976=1,VLOOKUP(N976,'附件一之1-開班數'!$A$7:$V$66,7,FALSE),0))</f>
        <v>0</v>
      </c>
      <c r="AA976" s="10">
        <f>IF(O976="",0,IF(K976=1,VLOOKUP(O976,'附件一之1-開班數'!$A$7:$V$66,7,FALSE),0))</f>
        <v>0</v>
      </c>
      <c r="AB976" s="10">
        <f>IF(P976="",0,IF(K976=1,VLOOKUP(P976,'附件一之1-開班數'!$A$7:$V$66,7,FALSE),0))</f>
        <v>0</v>
      </c>
      <c r="AC976" s="10">
        <f>IF(Q976="",0,IF(K976=1,VLOOKUP(Q976,'附件一之1-開班數'!$A$7:$V$66,7,FALSE),0))</f>
        <v>0</v>
      </c>
    </row>
    <row r="977" spans="1:29" x14ac:dyDescent="0.3">
      <c r="A977" s="128" t="str">
        <f t="shared" si="106"/>
        <v/>
      </c>
      <c r="B977" s="14"/>
      <c r="C977" s="14"/>
      <c r="D977" s="14"/>
      <c r="E977" s="14"/>
      <c r="F977" s="166"/>
      <c r="G977" s="173"/>
      <c r="H977" s="14"/>
      <c r="I977" s="14"/>
      <c r="J977" s="14"/>
      <c r="K977" s="166"/>
      <c r="L977" s="175"/>
      <c r="M977" s="171"/>
      <c r="N977" s="92"/>
      <c r="O977" s="92"/>
      <c r="P977" s="92"/>
      <c r="Q977" s="172"/>
      <c r="R977" s="176" t="str">
        <f>IFERROR(IF(COUNTIF(M977:Q977,M977)+COUNTIF(M977:Q977,N977)+COUNTIF(M977:Q977,O977)+COUNTIF(M977:Q977,P977)+COUNTIF(M977:Q977,Q977)-COUNT(M977:Q977)&lt;&gt;0,"學生班級重複",IF(COUNT(M977:Q977)=1,VLOOKUP(M977,'附件一之1-開班數'!$A$7:$B$66,2,0),IF(COUNT(M977:Q977)=2,VLOOKUP(M977,'附件一之1-開班數'!$A$7:$B$66,2,0)&amp;"、"&amp;VLOOKUP(N977,'附件一之1-開班數'!$A$7:$B$66,2,0),IF(COUNT(M977:Q977)=3,VLOOKUP(M977,'附件一之1-開班數'!$A$7:$B$66,2,0)&amp;"、"&amp;VLOOKUP(N977,'附件一之1-開班數'!$A$7:$B$66,2,0)&amp;"、"&amp;VLOOKUP(O977,'附件一之1-開班數'!$A$7:$B$66,2,0),IF(COUNT(M977:Q977)=4,VLOOKUP(M977,'附件一之1-開班數'!$A$7:$B$66,2,0)&amp;"、"&amp;VLOOKUP(N977,'附件一之1-開班數'!$A$7:$B$66,2,0)&amp;"、"&amp;VLOOKUP(O977,'附件一之1-開班數'!$A$7:$B$66,2,0)&amp;"、"&amp;VLOOKUP(P977,'附件一之1-開班數'!$A$7:$B$66,2,0),IF(COUNT(M977:Q977)=5,VLOOKUP(M977,'附件一之1-開班數'!$A$7:$B$66,2,0)&amp;"、"&amp;VLOOKUP(N977,'附件一之1-開班數'!$A$7:$B$66,2,0)&amp;"、"&amp;VLOOKUP(O977,'附件一之1-開班數'!$A$7:$B$66,2,0)&amp;"、"&amp;VLOOKUP(P977,'附件一之1-開班數'!$A$7:$B$66,2,0)&amp;"、"&amp;VLOOKUP(Q977,'附件一之1-開班數'!$A$7:$B$66,2,0),IF(D977="","","學生無班級"))))))),"有班級不存在,或跳格輸入")</f>
        <v/>
      </c>
      <c r="S977" s="10">
        <f t="shared" si="107"/>
        <v>1</v>
      </c>
      <c r="T977" s="10">
        <f t="shared" si="108"/>
        <v>1</v>
      </c>
      <c r="U977" s="10">
        <f t="shared" si="109"/>
        <v>1</v>
      </c>
      <c r="V977" s="10">
        <f t="shared" si="110"/>
        <v>1</v>
      </c>
      <c r="W977" s="10">
        <f t="shared" si="111"/>
        <v>3</v>
      </c>
      <c r="X977" s="10">
        <f t="shared" si="112"/>
        <v>3</v>
      </c>
      <c r="Y977" s="10">
        <f>IF(M977="",0,IF(K977=1,VLOOKUP(M977,'附件一之1-開班數'!$A$7:$V$66,7,FALSE),0))</f>
        <v>0</v>
      </c>
      <c r="Z977" s="10">
        <f>IF(N977="",0,IF(K977=1,VLOOKUP(N977,'附件一之1-開班數'!$A$7:$V$66,7,FALSE),0))</f>
        <v>0</v>
      </c>
      <c r="AA977" s="10">
        <f>IF(O977="",0,IF(K977=1,VLOOKUP(O977,'附件一之1-開班數'!$A$7:$V$66,7,FALSE),0))</f>
        <v>0</v>
      </c>
      <c r="AB977" s="10">
        <f>IF(P977="",0,IF(K977=1,VLOOKUP(P977,'附件一之1-開班數'!$A$7:$V$66,7,FALSE),0))</f>
        <v>0</v>
      </c>
      <c r="AC977" s="10">
        <f>IF(Q977="",0,IF(K977=1,VLOOKUP(Q977,'附件一之1-開班數'!$A$7:$V$66,7,FALSE),0))</f>
        <v>0</v>
      </c>
    </row>
    <row r="978" spans="1:29" x14ac:dyDescent="0.3">
      <c r="A978" s="128" t="str">
        <f t="shared" si="106"/>
        <v/>
      </c>
      <c r="B978" s="14"/>
      <c r="C978" s="14"/>
      <c r="D978" s="14"/>
      <c r="E978" s="14"/>
      <c r="F978" s="166"/>
      <c r="G978" s="173"/>
      <c r="H978" s="14"/>
      <c r="I978" s="14"/>
      <c r="J978" s="14"/>
      <c r="K978" s="166"/>
      <c r="L978" s="175"/>
      <c r="M978" s="171"/>
      <c r="N978" s="92"/>
      <c r="O978" s="92"/>
      <c r="P978" s="92"/>
      <c r="Q978" s="172"/>
      <c r="R978" s="176" t="str">
        <f>IFERROR(IF(COUNTIF(M978:Q978,M978)+COUNTIF(M978:Q978,N978)+COUNTIF(M978:Q978,O978)+COUNTIF(M978:Q978,P978)+COUNTIF(M978:Q978,Q978)-COUNT(M978:Q978)&lt;&gt;0,"學生班級重複",IF(COUNT(M978:Q978)=1,VLOOKUP(M978,'附件一之1-開班數'!$A$7:$B$66,2,0),IF(COUNT(M978:Q978)=2,VLOOKUP(M978,'附件一之1-開班數'!$A$7:$B$66,2,0)&amp;"、"&amp;VLOOKUP(N978,'附件一之1-開班數'!$A$7:$B$66,2,0),IF(COUNT(M978:Q978)=3,VLOOKUP(M978,'附件一之1-開班數'!$A$7:$B$66,2,0)&amp;"、"&amp;VLOOKUP(N978,'附件一之1-開班數'!$A$7:$B$66,2,0)&amp;"、"&amp;VLOOKUP(O978,'附件一之1-開班數'!$A$7:$B$66,2,0),IF(COUNT(M978:Q978)=4,VLOOKUP(M978,'附件一之1-開班數'!$A$7:$B$66,2,0)&amp;"、"&amp;VLOOKUP(N978,'附件一之1-開班數'!$A$7:$B$66,2,0)&amp;"、"&amp;VLOOKUP(O978,'附件一之1-開班數'!$A$7:$B$66,2,0)&amp;"、"&amp;VLOOKUP(P978,'附件一之1-開班數'!$A$7:$B$66,2,0),IF(COUNT(M978:Q978)=5,VLOOKUP(M978,'附件一之1-開班數'!$A$7:$B$66,2,0)&amp;"、"&amp;VLOOKUP(N978,'附件一之1-開班數'!$A$7:$B$66,2,0)&amp;"、"&amp;VLOOKUP(O978,'附件一之1-開班數'!$A$7:$B$66,2,0)&amp;"、"&amp;VLOOKUP(P978,'附件一之1-開班數'!$A$7:$B$66,2,0)&amp;"、"&amp;VLOOKUP(Q978,'附件一之1-開班數'!$A$7:$B$66,2,0),IF(D978="","","學生無班級"))))))),"有班級不存在,或跳格輸入")</f>
        <v/>
      </c>
      <c r="S978" s="10">
        <f t="shared" si="107"/>
        <v>1</v>
      </c>
      <c r="T978" s="10">
        <f t="shared" si="108"/>
        <v>1</v>
      </c>
      <c r="U978" s="10">
        <f t="shared" si="109"/>
        <v>1</v>
      </c>
      <c r="V978" s="10">
        <f t="shared" si="110"/>
        <v>1</v>
      </c>
      <c r="W978" s="10">
        <f t="shared" si="111"/>
        <v>3</v>
      </c>
      <c r="X978" s="10">
        <f t="shared" si="112"/>
        <v>3</v>
      </c>
      <c r="Y978" s="10">
        <f>IF(M978="",0,IF(K978=1,VLOOKUP(M978,'附件一之1-開班數'!$A$7:$V$66,7,FALSE),0))</f>
        <v>0</v>
      </c>
      <c r="Z978" s="10">
        <f>IF(N978="",0,IF(K978=1,VLOOKUP(N978,'附件一之1-開班數'!$A$7:$V$66,7,FALSE),0))</f>
        <v>0</v>
      </c>
      <c r="AA978" s="10">
        <f>IF(O978="",0,IF(K978=1,VLOOKUP(O978,'附件一之1-開班數'!$A$7:$V$66,7,FALSE),0))</f>
        <v>0</v>
      </c>
      <c r="AB978" s="10">
        <f>IF(P978="",0,IF(K978=1,VLOOKUP(P978,'附件一之1-開班數'!$A$7:$V$66,7,FALSE),0))</f>
        <v>0</v>
      </c>
      <c r="AC978" s="10">
        <f>IF(Q978="",0,IF(K978=1,VLOOKUP(Q978,'附件一之1-開班數'!$A$7:$V$66,7,FALSE),0))</f>
        <v>0</v>
      </c>
    </row>
    <row r="979" spans="1:29" x14ac:dyDescent="0.3">
      <c r="A979" s="128" t="str">
        <f t="shared" si="106"/>
        <v/>
      </c>
      <c r="B979" s="14"/>
      <c r="C979" s="14"/>
      <c r="D979" s="14"/>
      <c r="E979" s="14"/>
      <c r="F979" s="166"/>
      <c r="G979" s="173"/>
      <c r="H979" s="14"/>
      <c r="I979" s="14"/>
      <c r="J979" s="14"/>
      <c r="K979" s="166"/>
      <c r="L979" s="175"/>
      <c r="M979" s="171"/>
      <c r="N979" s="92"/>
      <c r="O979" s="92"/>
      <c r="P979" s="92"/>
      <c r="Q979" s="172"/>
      <c r="R979" s="176" t="str">
        <f>IFERROR(IF(COUNTIF(M979:Q979,M979)+COUNTIF(M979:Q979,N979)+COUNTIF(M979:Q979,O979)+COUNTIF(M979:Q979,P979)+COUNTIF(M979:Q979,Q979)-COUNT(M979:Q979)&lt;&gt;0,"學生班級重複",IF(COUNT(M979:Q979)=1,VLOOKUP(M979,'附件一之1-開班數'!$A$7:$B$66,2,0),IF(COUNT(M979:Q979)=2,VLOOKUP(M979,'附件一之1-開班數'!$A$7:$B$66,2,0)&amp;"、"&amp;VLOOKUP(N979,'附件一之1-開班數'!$A$7:$B$66,2,0),IF(COUNT(M979:Q979)=3,VLOOKUP(M979,'附件一之1-開班數'!$A$7:$B$66,2,0)&amp;"、"&amp;VLOOKUP(N979,'附件一之1-開班數'!$A$7:$B$66,2,0)&amp;"、"&amp;VLOOKUP(O979,'附件一之1-開班數'!$A$7:$B$66,2,0),IF(COUNT(M979:Q979)=4,VLOOKUP(M979,'附件一之1-開班數'!$A$7:$B$66,2,0)&amp;"、"&amp;VLOOKUP(N979,'附件一之1-開班數'!$A$7:$B$66,2,0)&amp;"、"&amp;VLOOKUP(O979,'附件一之1-開班數'!$A$7:$B$66,2,0)&amp;"、"&amp;VLOOKUP(P979,'附件一之1-開班數'!$A$7:$B$66,2,0),IF(COUNT(M979:Q979)=5,VLOOKUP(M979,'附件一之1-開班數'!$A$7:$B$66,2,0)&amp;"、"&amp;VLOOKUP(N979,'附件一之1-開班數'!$A$7:$B$66,2,0)&amp;"、"&amp;VLOOKUP(O979,'附件一之1-開班數'!$A$7:$B$66,2,0)&amp;"、"&amp;VLOOKUP(P979,'附件一之1-開班數'!$A$7:$B$66,2,0)&amp;"、"&amp;VLOOKUP(Q979,'附件一之1-開班數'!$A$7:$B$66,2,0),IF(D979="","","學生無班級"))))))),"有班級不存在,或跳格輸入")</f>
        <v/>
      </c>
      <c r="S979" s="10">
        <f t="shared" si="107"/>
        <v>1</v>
      </c>
      <c r="T979" s="10">
        <f t="shared" si="108"/>
        <v>1</v>
      </c>
      <c r="U979" s="10">
        <f t="shared" si="109"/>
        <v>1</v>
      </c>
      <c r="V979" s="10">
        <f t="shared" si="110"/>
        <v>1</v>
      </c>
      <c r="W979" s="10">
        <f t="shared" si="111"/>
        <v>3</v>
      </c>
      <c r="X979" s="10">
        <f t="shared" si="112"/>
        <v>3</v>
      </c>
      <c r="Y979" s="10">
        <f>IF(M979="",0,IF(K979=1,VLOOKUP(M979,'附件一之1-開班數'!$A$7:$V$66,7,FALSE),0))</f>
        <v>0</v>
      </c>
      <c r="Z979" s="10">
        <f>IF(N979="",0,IF(K979=1,VLOOKUP(N979,'附件一之1-開班數'!$A$7:$V$66,7,FALSE),0))</f>
        <v>0</v>
      </c>
      <c r="AA979" s="10">
        <f>IF(O979="",0,IF(K979=1,VLOOKUP(O979,'附件一之1-開班數'!$A$7:$V$66,7,FALSE),0))</f>
        <v>0</v>
      </c>
      <c r="AB979" s="10">
        <f>IF(P979="",0,IF(K979=1,VLOOKUP(P979,'附件一之1-開班數'!$A$7:$V$66,7,FALSE),0))</f>
        <v>0</v>
      </c>
      <c r="AC979" s="10">
        <f>IF(Q979="",0,IF(K979=1,VLOOKUP(Q979,'附件一之1-開班數'!$A$7:$V$66,7,FALSE),0))</f>
        <v>0</v>
      </c>
    </row>
    <row r="980" spans="1:29" x14ac:dyDescent="0.3">
      <c r="A980" s="128" t="str">
        <f t="shared" si="106"/>
        <v/>
      </c>
      <c r="B980" s="14"/>
      <c r="C980" s="14"/>
      <c r="D980" s="14"/>
      <c r="E980" s="14"/>
      <c r="F980" s="166"/>
      <c r="G980" s="173"/>
      <c r="H980" s="14"/>
      <c r="I980" s="14"/>
      <c r="J980" s="14"/>
      <c r="K980" s="166"/>
      <c r="L980" s="175"/>
      <c r="M980" s="171"/>
      <c r="N980" s="92"/>
      <c r="O980" s="92"/>
      <c r="P980" s="92"/>
      <c r="Q980" s="172"/>
      <c r="R980" s="176" t="str">
        <f>IFERROR(IF(COUNTIF(M980:Q980,M980)+COUNTIF(M980:Q980,N980)+COUNTIF(M980:Q980,O980)+COUNTIF(M980:Q980,P980)+COUNTIF(M980:Q980,Q980)-COUNT(M980:Q980)&lt;&gt;0,"學生班級重複",IF(COUNT(M980:Q980)=1,VLOOKUP(M980,'附件一之1-開班數'!$A$7:$B$66,2,0),IF(COUNT(M980:Q980)=2,VLOOKUP(M980,'附件一之1-開班數'!$A$7:$B$66,2,0)&amp;"、"&amp;VLOOKUP(N980,'附件一之1-開班數'!$A$7:$B$66,2,0),IF(COUNT(M980:Q980)=3,VLOOKUP(M980,'附件一之1-開班數'!$A$7:$B$66,2,0)&amp;"、"&amp;VLOOKUP(N980,'附件一之1-開班數'!$A$7:$B$66,2,0)&amp;"、"&amp;VLOOKUP(O980,'附件一之1-開班數'!$A$7:$B$66,2,0),IF(COUNT(M980:Q980)=4,VLOOKUP(M980,'附件一之1-開班數'!$A$7:$B$66,2,0)&amp;"、"&amp;VLOOKUP(N980,'附件一之1-開班數'!$A$7:$B$66,2,0)&amp;"、"&amp;VLOOKUP(O980,'附件一之1-開班數'!$A$7:$B$66,2,0)&amp;"、"&amp;VLOOKUP(P980,'附件一之1-開班數'!$A$7:$B$66,2,0),IF(COUNT(M980:Q980)=5,VLOOKUP(M980,'附件一之1-開班數'!$A$7:$B$66,2,0)&amp;"、"&amp;VLOOKUP(N980,'附件一之1-開班數'!$A$7:$B$66,2,0)&amp;"、"&amp;VLOOKUP(O980,'附件一之1-開班數'!$A$7:$B$66,2,0)&amp;"、"&amp;VLOOKUP(P980,'附件一之1-開班數'!$A$7:$B$66,2,0)&amp;"、"&amp;VLOOKUP(Q980,'附件一之1-開班數'!$A$7:$B$66,2,0),IF(D980="","","學生無班級"))))))),"有班級不存在,或跳格輸入")</f>
        <v/>
      </c>
      <c r="S980" s="10">
        <f t="shared" si="107"/>
        <v>1</v>
      </c>
      <c r="T980" s="10">
        <f t="shared" si="108"/>
        <v>1</v>
      </c>
      <c r="U980" s="10">
        <f t="shared" si="109"/>
        <v>1</v>
      </c>
      <c r="V980" s="10">
        <f t="shared" si="110"/>
        <v>1</v>
      </c>
      <c r="W980" s="10">
        <f t="shared" si="111"/>
        <v>3</v>
      </c>
      <c r="X980" s="10">
        <f t="shared" si="112"/>
        <v>3</v>
      </c>
      <c r="Y980" s="10">
        <f>IF(M980="",0,IF(K980=1,VLOOKUP(M980,'附件一之1-開班數'!$A$7:$V$66,7,FALSE),0))</f>
        <v>0</v>
      </c>
      <c r="Z980" s="10">
        <f>IF(N980="",0,IF(K980=1,VLOOKUP(N980,'附件一之1-開班數'!$A$7:$V$66,7,FALSE),0))</f>
        <v>0</v>
      </c>
      <c r="AA980" s="10">
        <f>IF(O980="",0,IF(K980=1,VLOOKUP(O980,'附件一之1-開班數'!$A$7:$V$66,7,FALSE),0))</f>
        <v>0</v>
      </c>
      <c r="AB980" s="10">
        <f>IF(P980="",0,IF(K980=1,VLOOKUP(P980,'附件一之1-開班數'!$A$7:$V$66,7,FALSE),0))</f>
        <v>0</v>
      </c>
      <c r="AC980" s="10">
        <f>IF(Q980="",0,IF(K980=1,VLOOKUP(Q980,'附件一之1-開班數'!$A$7:$V$66,7,FALSE),0))</f>
        <v>0</v>
      </c>
    </row>
    <row r="981" spans="1:29" x14ac:dyDescent="0.3">
      <c r="A981" s="128" t="str">
        <f t="shared" si="106"/>
        <v/>
      </c>
      <c r="B981" s="14"/>
      <c r="C981" s="14"/>
      <c r="D981" s="14"/>
      <c r="E981" s="14"/>
      <c r="F981" s="166"/>
      <c r="G981" s="173"/>
      <c r="H981" s="14"/>
      <c r="I981" s="14"/>
      <c r="J981" s="14"/>
      <c r="K981" s="166"/>
      <c r="L981" s="175"/>
      <c r="M981" s="171"/>
      <c r="N981" s="92"/>
      <c r="O981" s="92"/>
      <c r="P981" s="92"/>
      <c r="Q981" s="172"/>
      <c r="R981" s="176" t="str">
        <f>IFERROR(IF(COUNTIF(M981:Q981,M981)+COUNTIF(M981:Q981,N981)+COUNTIF(M981:Q981,O981)+COUNTIF(M981:Q981,P981)+COUNTIF(M981:Q981,Q981)-COUNT(M981:Q981)&lt;&gt;0,"學生班級重複",IF(COUNT(M981:Q981)=1,VLOOKUP(M981,'附件一之1-開班數'!$A$7:$B$66,2,0),IF(COUNT(M981:Q981)=2,VLOOKUP(M981,'附件一之1-開班數'!$A$7:$B$66,2,0)&amp;"、"&amp;VLOOKUP(N981,'附件一之1-開班數'!$A$7:$B$66,2,0),IF(COUNT(M981:Q981)=3,VLOOKUP(M981,'附件一之1-開班數'!$A$7:$B$66,2,0)&amp;"、"&amp;VLOOKUP(N981,'附件一之1-開班數'!$A$7:$B$66,2,0)&amp;"、"&amp;VLOOKUP(O981,'附件一之1-開班數'!$A$7:$B$66,2,0),IF(COUNT(M981:Q981)=4,VLOOKUP(M981,'附件一之1-開班數'!$A$7:$B$66,2,0)&amp;"、"&amp;VLOOKUP(N981,'附件一之1-開班數'!$A$7:$B$66,2,0)&amp;"、"&amp;VLOOKUP(O981,'附件一之1-開班數'!$A$7:$B$66,2,0)&amp;"、"&amp;VLOOKUP(P981,'附件一之1-開班數'!$A$7:$B$66,2,0),IF(COUNT(M981:Q981)=5,VLOOKUP(M981,'附件一之1-開班數'!$A$7:$B$66,2,0)&amp;"、"&amp;VLOOKUP(N981,'附件一之1-開班數'!$A$7:$B$66,2,0)&amp;"、"&amp;VLOOKUP(O981,'附件一之1-開班數'!$A$7:$B$66,2,0)&amp;"、"&amp;VLOOKUP(P981,'附件一之1-開班數'!$A$7:$B$66,2,0)&amp;"、"&amp;VLOOKUP(Q981,'附件一之1-開班數'!$A$7:$B$66,2,0),IF(D981="","","學生無班級"))))))),"有班級不存在,或跳格輸入")</f>
        <v/>
      </c>
      <c r="S981" s="10">
        <f t="shared" si="107"/>
        <v>1</v>
      </c>
      <c r="T981" s="10">
        <f t="shared" si="108"/>
        <v>1</v>
      </c>
      <c r="U981" s="10">
        <f t="shared" si="109"/>
        <v>1</v>
      </c>
      <c r="V981" s="10">
        <f t="shared" si="110"/>
        <v>1</v>
      </c>
      <c r="W981" s="10">
        <f t="shared" si="111"/>
        <v>3</v>
      </c>
      <c r="X981" s="10">
        <f t="shared" si="112"/>
        <v>3</v>
      </c>
      <c r="Y981" s="10">
        <f>IF(M981="",0,IF(K981=1,VLOOKUP(M981,'附件一之1-開班數'!$A$7:$V$66,7,FALSE),0))</f>
        <v>0</v>
      </c>
      <c r="Z981" s="10">
        <f>IF(N981="",0,IF(K981=1,VLOOKUP(N981,'附件一之1-開班數'!$A$7:$V$66,7,FALSE),0))</f>
        <v>0</v>
      </c>
      <c r="AA981" s="10">
        <f>IF(O981="",0,IF(K981=1,VLOOKUP(O981,'附件一之1-開班數'!$A$7:$V$66,7,FALSE),0))</f>
        <v>0</v>
      </c>
      <c r="AB981" s="10">
        <f>IF(P981="",0,IF(K981=1,VLOOKUP(P981,'附件一之1-開班數'!$A$7:$V$66,7,FALSE),0))</f>
        <v>0</v>
      </c>
      <c r="AC981" s="10">
        <f>IF(Q981="",0,IF(K981=1,VLOOKUP(Q981,'附件一之1-開班數'!$A$7:$V$66,7,FALSE),0))</f>
        <v>0</v>
      </c>
    </row>
    <row r="982" spans="1:29" x14ac:dyDescent="0.3">
      <c r="A982" s="128" t="str">
        <f t="shared" si="106"/>
        <v/>
      </c>
      <c r="B982" s="14"/>
      <c r="C982" s="14"/>
      <c r="D982" s="14"/>
      <c r="E982" s="14"/>
      <c r="F982" s="166"/>
      <c r="G982" s="173"/>
      <c r="H982" s="14"/>
      <c r="I982" s="14"/>
      <c r="J982" s="14"/>
      <c r="K982" s="166"/>
      <c r="L982" s="175"/>
      <c r="M982" s="171"/>
      <c r="N982" s="92"/>
      <c r="O982" s="92"/>
      <c r="P982" s="92"/>
      <c r="Q982" s="172"/>
      <c r="R982" s="176" t="str">
        <f>IFERROR(IF(COUNTIF(M982:Q982,M982)+COUNTIF(M982:Q982,N982)+COUNTIF(M982:Q982,O982)+COUNTIF(M982:Q982,P982)+COUNTIF(M982:Q982,Q982)-COUNT(M982:Q982)&lt;&gt;0,"學生班級重複",IF(COUNT(M982:Q982)=1,VLOOKUP(M982,'附件一之1-開班數'!$A$7:$B$66,2,0),IF(COUNT(M982:Q982)=2,VLOOKUP(M982,'附件一之1-開班數'!$A$7:$B$66,2,0)&amp;"、"&amp;VLOOKUP(N982,'附件一之1-開班數'!$A$7:$B$66,2,0),IF(COUNT(M982:Q982)=3,VLOOKUP(M982,'附件一之1-開班數'!$A$7:$B$66,2,0)&amp;"、"&amp;VLOOKUP(N982,'附件一之1-開班數'!$A$7:$B$66,2,0)&amp;"、"&amp;VLOOKUP(O982,'附件一之1-開班數'!$A$7:$B$66,2,0),IF(COUNT(M982:Q982)=4,VLOOKUP(M982,'附件一之1-開班數'!$A$7:$B$66,2,0)&amp;"、"&amp;VLOOKUP(N982,'附件一之1-開班數'!$A$7:$B$66,2,0)&amp;"、"&amp;VLOOKUP(O982,'附件一之1-開班數'!$A$7:$B$66,2,0)&amp;"、"&amp;VLOOKUP(P982,'附件一之1-開班數'!$A$7:$B$66,2,0),IF(COUNT(M982:Q982)=5,VLOOKUP(M982,'附件一之1-開班數'!$A$7:$B$66,2,0)&amp;"、"&amp;VLOOKUP(N982,'附件一之1-開班數'!$A$7:$B$66,2,0)&amp;"、"&amp;VLOOKUP(O982,'附件一之1-開班數'!$A$7:$B$66,2,0)&amp;"、"&amp;VLOOKUP(P982,'附件一之1-開班數'!$A$7:$B$66,2,0)&amp;"、"&amp;VLOOKUP(Q982,'附件一之1-開班數'!$A$7:$B$66,2,0),IF(D982="","","學生無班級"))))))),"有班級不存在,或跳格輸入")</f>
        <v/>
      </c>
      <c r="S982" s="10">
        <f t="shared" si="107"/>
        <v>1</v>
      </c>
      <c r="T982" s="10">
        <f t="shared" si="108"/>
        <v>1</v>
      </c>
      <c r="U982" s="10">
        <f t="shared" si="109"/>
        <v>1</v>
      </c>
      <c r="V982" s="10">
        <f t="shared" si="110"/>
        <v>1</v>
      </c>
      <c r="W982" s="10">
        <f t="shared" si="111"/>
        <v>3</v>
      </c>
      <c r="X982" s="10">
        <f t="shared" si="112"/>
        <v>3</v>
      </c>
      <c r="Y982" s="10">
        <f>IF(M982="",0,IF(K982=1,VLOOKUP(M982,'附件一之1-開班數'!$A$7:$V$66,7,FALSE),0))</f>
        <v>0</v>
      </c>
      <c r="Z982" s="10">
        <f>IF(N982="",0,IF(K982=1,VLOOKUP(N982,'附件一之1-開班數'!$A$7:$V$66,7,FALSE),0))</f>
        <v>0</v>
      </c>
      <c r="AA982" s="10">
        <f>IF(O982="",0,IF(K982=1,VLOOKUP(O982,'附件一之1-開班數'!$A$7:$V$66,7,FALSE),0))</f>
        <v>0</v>
      </c>
      <c r="AB982" s="10">
        <f>IF(P982="",0,IF(K982=1,VLOOKUP(P982,'附件一之1-開班數'!$A$7:$V$66,7,FALSE),0))</f>
        <v>0</v>
      </c>
      <c r="AC982" s="10">
        <f>IF(Q982="",0,IF(K982=1,VLOOKUP(Q982,'附件一之1-開班數'!$A$7:$V$66,7,FALSE),0))</f>
        <v>0</v>
      </c>
    </row>
    <row r="983" spans="1:29" x14ac:dyDescent="0.3">
      <c r="A983" s="128" t="str">
        <f t="shared" si="106"/>
        <v/>
      </c>
      <c r="B983" s="14"/>
      <c r="C983" s="14"/>
      <c r="D983" s="14"/>
      <c r="E983" s="14"/>
      <c r="F983" s="166"/>
      <c r="G983" s="173"/>
      <c r="H983" s="14"/>
      <c r="I983" s="14"/>
      <c r="J983" s="14"/>
      <c r="K983" s="166"/>
      <c r="L983" s="175"/>
      <c r="M983" s="171"/>
      <c r="N983" s="92"/>
      <c r="O983" s="92"/>
      <c r="P983" s="92"/>
      <c r="Q983" s="172"/>
      <c r="R983" s="176" t="str">
        <f>IFERROR(IF(COUNTIF(M983:Q983,M983)+COUNTIF(M983:Q983,N983)+COUNTIF(M983:Q983,O983)+COUNTIF(M983:Q983,P983)+COUNTIF(M983:Q983,Q983)-COUNT(M983:Q983)&lt;&gt;0,"學生班級重複",IF(COUNT(M983:Q983)=1,VLOOKUP(M983,'附件一之1-開班數'!$A$7:$B$66,2,0),IF(COUNT(M983:Q983)=2,VLOOKUP(M983,'附件一之1-開班數'!$A$7:$B$66,2,0)&amp;"、"&amp;VLOOKUP(N983,'附件一之1-開班數'!$A$7:$B$66,2,0),IF(COUNT(M983:Q983)=3,VLOOKUP(M983,'附件一之1-開班數'!$A$7:$B$66,2,0)&amp;"、"&amp;VLOOKUP(N983,'附件一之1-開班數'!$A$7:$B$66,2,0)&amp;"、"&amp;VLOOKUP(O983,'附件一之1-開班數'!$A$7:$B$66,2,0),IF(COUNT(M983:Q983)=4,VLOOKUP(M983,'附件一之1-開班數'!$A$7:$B$66,2,0)&amp;"、"&amp;VLOOKUP(N983,'附件一之1-開班數'!$A$7:$B$66,2,0)&amp;"、"&amp;VLOOKUP(O983,'附件一之1-開班數'!$A$7:$B$66,2,0)&amp;"、"&amp;VLOOKUP(P983,'附件一之1-開班數'!$A$7:$B$66,2,0),IF(COUNT(M983:Q983)=5,VLOOKUP(M983,'附件一之1-開班數'!$A$7:$B$66,2,0)&amp;"、"&amp;VLOOKUP(N983,'附件一之1-開班數'!$A$7:$B$66,2,0)&amp;"、"&amp;VLOOKUP(O983,'附件一之1-開班數'!$A$7:$B$66,2,0)&amp;"、"&amp;VLOOKUP(P983,'附件一之1-開班數'!$A$7:$B$66,2,0)&amp;"、"&amp;VLOOKUP(Q983,'附件一之1-開班數'!$A$7:$B$66,2,0),IF(D983="","","學生無班級"))))))),"有班級不存在,或跳格輸入")</f>
        <v/>
      </c>
      <c r="S983" s="10">
        <f t="shared" si="107"/>
        <v>1</v>
      </c>
      <c r="T983" s="10">
        <f t="shared" si="108"/>
        <v>1</v>
      </c>
      <c r="U983" s="10">
        <f t="shared" si="109"/>
        <v>1</v>
      </c>
      <c r="V983" s="10">
        <f t="shared" si="110"/>
        <v>1</v>
      </c>
      <c r="W983" s="10">
        <f t="shared" si="111"/>
        <v>3</v>
      </c>
      <c r="X983" s="10">
        <f t="shared" si="112"/>
        <v>3</v>
      </c>
      <c r="Y983" s="10">
        <f>IF(M983="",0,IF(K983=1,VLOOKUP(M983,'附件一之1-開班數'!$A$7:$V$66,7,FALSE),0))</f>
        <v>0</v>
      </c>
      <c r="Z983" s="10">
        <f>IF(N983="",0,IF(K983=1,VLOOKUP(N983,'附件一之1-開班數'!$A$7:$V$66,7,FALSE),0))</f>
        <v>0</v>
      </c>
      <c r="AA983" s="10">
        <f>IF(O983="",0,IF(K983=1,VLOOKUP(O983,'附件一之1-開班數'!$A$7:$V$66,7,FALSE),0))</f>
        <v>0</v>
      </c>
      <c r="AB983" s="10">
        <f>IF(P983="",0,IF(K983=1,VLOOKUP(P983,'附件一之1-開班數'!$A$7:$V$66,7,FALSE),0))</f>
        <v>0</v>
      </c>
      <c r="AC983" s="10">
        <f>IF(Q983="",0,IF(K983=1,VLOOKUP(Q983,'附件一之1-開班數'!$A$7:$V$66,7,FALSE),0))</f>
        <v>0</v>
      </c>
    </row>
    <row r="984" spans="1:29" x14ac:dyDescent="0.3">
      <c r="A984" s="128" t="str">
        <f t="shared" si="106"/>
        <v/>
      </c>
      <c r="B984" s="14"/>
      <c r="C984" s="14"/>
      <c r="D984" s="14"/>
      <c r="E984" s="14"/>
      <c r="F984" s="166"/>
      <c r="G984" s="173"/>
      <c r="H984" s="14"/>
      <c r="I984" s="14"/>
      <c r="J984" s="14"/>
      <c r="K984" s="166"/>
      <c r="L984" s="175"/>
      <c r="M984" s="171"/>
      <c r="N984" s="92"/>
      <c r="O984" s="92"/>
      <c r="P984" s="92"/>
      <c r="Q984" s="172"/>
      <c r="R984" s="176" t="str">
        <f>IFERROR(IF(COUNTIF(M984:Q984,M984)+COUNTIF(M984:Q984,N984)+COUNTIF(M984:Q984,O984)+COUNTIF(M984:Q984,P984)+COUNTIF(M984:Q984,Q984)-COUNT(M984:Q984)&lt;&gt;0,"學生班級重複",IF(COUNT(M984:Q984)=1,VLOOKUP(M984,'附件一之1-開班數'!$A$7:$B$66,2,0),IF(COUNT(M984:Q984)=2,VLOOKUP(M984,'附件一之1-開班數'!$A$7:$B$66,2,0)&amp;"、"&amp;VLOOKUP(N984,'附件一之1-開班數'!$A$7:$B$66,2,0),IF(COUNT(M984:Q984)=3,VLOOKUP(M984,'附件一之1-開班數'!$A$7:$B$66,2,0)&amp;"、"&amp;VLOOKUP(N984,'附件一之1-開班數'!$A$7:$B$66,2,0)&amp;"、"&amp;VLOOKUP(O984,'附件一之1-開班數'!$A$7:$B$66,2,0),IF(COUNT(M984:Q984)=4,VLOOKUP(M984,'附件一之1-開班數'!$A$7:$B$66,2,0)&amp;"、"&amp;VLOOKUP(N984,'附件一之1-開班數'!$A$7:$B$66,2,0)&amp;"、"&amp;VLOOKUP(O984,'附件一之1-開班數'!$A$7:$B$66,2,0)&amp;"、"&amp;VLOOKUP(P984,'附件一之1-開班數'!$A$7:$B$66,2,0),IF(COUNT(M984:Q984)=5,VLOOKUP(M984,'附件一之1-開班數'!$A$7:$B$66,2,0)&amp;"、"&amp;VLOOKUP(N984,'附件一之1-開班數'!$A$7:$B$66,2,0)&amp;"、"&amp;VLOOKUP(O984,'附件一之1-開班數'!$A$7:$B$66,2,0)&amp;"、"&amp;VLOOKUP(P984,'附件一之1-開班數'!$A$7:$B$66,2,0)&amp;"、"&amp;VLOOKUP(Q984,'附件一之1-開班數'!$A$7:$B$66,2,0),IF(D984="","","學生無班級"))))))),"有班級不存在,或跳格輸入")</f>
        <v/>
      </c>
      <c r="S984" s="10">
        <f t="shared" si="107"/>
        <v>1</v>
      </c>
      <c r="T984" s="10">
        <f t="shared" si="108"/>
        <v>1</v>
      </c>
      <c r="U984" s="10">
        <f t="shared" si="109"/>
        <v>1</v>
      </c>
      <c r="V984" s="10">
        <f t="shared" si="110"/>
        <v>1</v>
      </c>
      <c r="W984" s="10">
        <f t="shared" si="111"/>
        <v>3</v>
      </c>
      <c r="X984" s="10">
        <f t="shared" si="112"/>
        <v>3</v>
      </c>
      <c r="Y984" s="10">
        <f>IF(M984="",0,IF(K984=1,VLOOKUP(M984,'附件一之1-開班數'!$A$7:$V$66,7,FALSE),0))</f>
        <v>0</v>
      </c>
      <c r="Z984" s="10">
        <f>IF(N984="",0,IF(K984=1,VLOOKUP(N984,'附件一之1-開班數'!$A$7:$V$66,7,FALSE),0))</f>
        <v>0</v>
      </c>
      <c r="AA984" s="10">
        <f>IF(O984="",0,IF(K984=1,VLOOKUP(O984,'附件一之1-開班數'!$A$7:$V$66,7,FALSE),0))</f>
        <v>0</v>
      </c>
      <c r="AB984" s="10">
        <f>IF(P984="",0,IF(K984=1,VLOOKUP(P984,'附件一之1-開班數'!$A$7:$V$66,7,FALSE),0))</f>
        <v>0</v>
      </c>
      <c r="AC984" s="10">
        <f>IF(Q984="",0,IF(K984=1,VLOOKUP(Q984,'附件一之1-開班數'!$A$7:$V$66,7,FALSE),0))</f>
        <v>0</v>
      </c>
    </row>
    <row r="985" spans="1:29" x14ac:dyDescent="0.3">
      <c r="A985" s="128" t="str">
        <f t="shared" si="106"/>
        <v/>
      </c>
      <c r="B985" s="14"/>
      <c r="C985" s="14"/>
      <c r="D985" s="14"/>
      <c r="E985" s="14"/>
      <c r="F985" s="166"/>
      <c r="G985" s="173"/>
      <c r="H985" s="14"/>
      <c r="I985" s="14"/>
      <c r="J985" s="14"/>
      <c r="K985" s="166"/>
      <c r="L985" s="175"/>
      <c r="M985" s="171"/>
      <c r="N985" s="92"/>
      <c r="O985" s="92"/>
      <c r="P985" s="92"/>
      <c r="Q985" s="172"/>
      <c r="R985" s="176" t="str">
        <f>IFERROR(IF(COUNTIF(M985:Q985,M985)+COUNTIF(M985:Q985,N985)+COUNTIF(M985:Q985,O985)+COUNTIF(M985:Q985,P985)+COUNTIF(M985:Q985,Q985)-COUNT(M985:Q985)&lt;&gt;0,"學生班級重複",IF(COUNT(M985:Q985)=1,VLOOKUP(M985,'附件一之1-開班數'!$A$7:$B$66,2,0),IF(COUNT(M985:Q985)=2,VLOOKUP(M985,'附件一之1-開班數'!$A$7:$B$66,2,0)&amp;"、"&amp;VLOOKUP(N985,'附件一之1-開班數'!$A$7:$B$66,2,0),IF(COUNT(M985:Q985)=3,VLOOKUP(M985,'附件一之1-開班數'!$A$7:$B$66,2,0)&amp;"、"&amp;VLOOKUP(N985,'附件一之1-開班數'!$A$7:$B$66,2,0)&amp;"、"&amp;VLOOKUP(O985,'附件一之1-開班數'!$A$7:$B$66,2,0),IF(COUNT(M985:Q985)=4,VLOOKUP(M985,'附件一之1-開班數'!$A$7:$B$66,2,0)&amp;"、"&amp;VLOOKUP(N985,'附件一之1-開班數'!$A$7:$B$66,2,0)&amp;"、"&amp;VLOOKUP(O985,'附件一之1-開班數'!$A$7:$B$66,2,0)&amp;"、"&amp;VLOOKUP(P985,'附件一之1-開班數'!$A$7:$B$66,2,0),IF(COUNT(M985:Q985)=5,VLOOKUP(M985,'附件一之1-開班數'!$A$7:$B$66,2,0)&amp;"、"&amp;VLOOKUP(N985,'附件一之1-開班數'!$A$7:$B$66,2,0)&amp;"、"&amp;VLOOKUP(O985,'附件一之1-開班數'!$A$7:$B$66,2,0)&amp;"、"&amp;VLOOKUP(P985,'附件一之1-開班數'!$A$7:$B$66,2,0)&amp;"、"&amp;VLOOKUP(Q985,'附件一之1-開班數'!$A$7:$B$66,2,0),IF(D985="","","學生無班級"))))))),"有班級不存在,或跳格輸入")</f>
        <v/>
      </c>
      <c r="S985" s="10">
        <f t="shared" si="107"/>
        <v>1</v>
      </c>
      <c r="T985" s="10">
        <f t="shared" si="108"/>
        <v>1</v>
      </c>
      <c r="U985" s="10">
        <f t="shared" si="109"/>
        <v>1</v>
      </c>
      <c r="V985" s="10">
        <f t="shared" si="110"/>
        <v>1</v>
      </c>
      <c r="W985" s="10">
        <f t="shared" si="111"/>
        <v>3</v>
      </c>
      <c r="X985" s="10">
        <f t="shared" si="112"/>
        <v>3</v>
      </c>
      <c r="Y985" s="10">
        <f>IF(M985="",0,IF(K985=1,VLOOKUP(M985,'附件一之1-開班數'!$A$7:$V$66,7,FALSE),0))</f>
        <v>0</v>
      </c>
      <c r="Z985" s="10">
        <f>IF(N985="",0,IF(K985=1,VLOOKUP(N985,'附件一之1-開班數'!$A$7:$V$66,7,FALSE),0))</f>
        <v>0</v>
      </c>
      <c r="AA985" s="10">
        <f>IF(O985="",0,IF(K985=1,VLOOKUP(O985,'附件一之1-開班數'!$A$7:$V$66,7,FALSE),0))</f>
        <v>0</v>
      </c>
      <c r="AB985" s="10">
        <f>IF(P985="",0,IF(K985=1,VLOOKUP(P985,'附件一之1-開班數'!$A$7:$V$66,7,FALSE),0))</f>
        <v>0</v>
      </c>
      <c r="AC985" s="10">
        <f>IF(Q985="",0,IF(K985=1,VLOOKUP(Q985,'附件一之1-開班數'!$A$7:$V$66,7,FALSE),0))</f>
        <v>0</v>
      </c>
    </row>
    <row r="986" spans="1:29" x14ac:dyDescent="0.3">
      <c r="A986" s="128" t="str">
        <f t="shared" si="106"/>
        <v/>
      </c>
      <c r="B986" s="14"/>
      <c r="C986" s="14"/>
      <c r="D986" s="14"/>
      <c r="E986" s="14"/>
      <c r="F986" s="166"/>
      <c r="G986" s="173"/>
      <c r="H986" s="14"/>
      <c r="I986" s="14"/>
      <c r="J986" s="14"/>
      <c r="K986" s="166"/>
      <c r="L986" s="175"/>
      <c r="M986" s="171"/>
      <c r="N986" s="92"/>
      <c r="O986" s="92"/>
      <c r="P986" s="92"/>
      <c r="Q986" s="172"/>
      <c r="R986" s="176" t="str">
        <f>IFERROR(IF(COUNTIF(M986:Q986,M986)+COUNTIF(M986:Q986,N986)+COUNTIF(M986:Q986,O986)+COUNTIF(M986:Q986,P986)+COUNTIF(M986:Q986,Q986)-COUNT(M986:Q986)&lt;&gt;0,"學生班級重複",IF(COUNT(M986:Q986)=1,VLOOKUP(M986,'附件一之1-開班數'!$A$7:$B$66,2,0),IF(COUNT(M986:Q986)=2,VLOOKUP(M986,'附件一之1-開班數'!$A$7:$B$66,2,0)&amp;"、"&amp;VLOOKUP(N986,'附件一之1-開班數'!$A$7:$B$66,2,0),IF(COUNT(M986:Q986)=3,VLOOKUP(M986,'附件一之1-開班數'!$A$7:$B$66,2,0)&amp;"、"&amp;VLOOKUP(N986,'附件一之1-開班數'!$A$7:$B$66,2,0)&amp;"、"&amp;VLOOKUP(O986,'附件一之1-開班數'!$A$7:$B$66,2,0),IF(COUNT(M986:Q986)=4,VLOOKUP(M986,'附件一之1-開班數'!$A$7:$B$66,2,0)&amp;"、"&amp;VLOOKUP(N986,'附件一之1-開班數'!$A$7:$B$66,2,0)&amp;"、"&amp;VLOOKUP(O986,'附件一之1-開班數'!$A$7:$B$66,2,0)&amp;"、"&amp;VLOOKUP(P986,'附件一之1-開班數'!$A$7:$B$66,2,0),IF(COUNT(M986:Q986)=5,VLOOKUP(M986,'附件一之1-開班數'!$A$7:$B$66,2,0)&amp;"、"&amp;VLOOKUP(N986,'附件一之1-開班數'!$A$7:$B$66,2,0)&amp;"、"&amp;VLOOKUP(O986,'附件一之1-開班數'!$A$7:$B$66,2,0)&amp;"、"&amp;VLOOKUP(P986,'附件一之1-開班數'!$A$7:$B$66,2,0)&amp;"、"&amp;VLOOKUP(Q986,'附件一之1-開班數'!$A$7:$B$66,2,0),IF(D986="","","學生無班級"))))))),"有班級不存在,或跳格輸入")</f>
        <v/>
      </c>
      <c r="S986" s="10">
        <f t="shared" si="107"/>
        <v>1</v>
      </c>
      <c r="T986" s="10">
        <f t="shared" si="108"/>
        <v>1</v>
      </c>
      <c r="U986" s="10">
        <f t="shared" si="109"/>
        <v>1</v>
      </c>
      <c r="V986" s="10">
        <f t="shared" si="110"/>
        <v>1</v>
      </c>
      <c r="W986" s="10">
        <f t="shared" si="111"/>
        <v>3</v>
      </c>
      <c r="X986" s="10">
        <f t="shared" si="112"/>
        <v>3</v>
      </c>
      <c r="Y986" s="10">
        <f>IF(M986="",0,IF(K986=1,VLOOKUP(M986,'附件一之1-開班數'!$A$7:$V$66,7,FALSE),0))</f>
        <v>0</v>
      </c>
      <c r="Z986" s="10">
        <f>IF(N986="",0,IF(K986=1,VLOOKUP(N986,'附件一之1-開班數'!$A$7:$V$66,7,FALSE),0))</f>
        <v>0</v>
      </c>
      <c r="AA986" s="10">
        <f>IF(O986="",0,IF(K986=1,VLOOKUP(O986,'附件一之1-開班數'!$A$7:$V$66,7,FALSE),0))</f>
        <v>0</v>
      </c>
      <c r="AB986" s="10">
        <f>IF(P986="",0,IF(K986=1,VLOOKUP(P986,'附件一之1-開班數'!$A$7:$V$66,7,FALSE),0))</f>
        <v>0</v>
      </c>
      <c r="AC986" s="10">
        <f>IF(Q986="",0,IF(K986=1,VLOOKUP(Q986,'附件一之1-開班數'!$A$7:$V$66,7,FALSE),0))</f>
        <v>0</v>
      </c>
    </row>
    <row r="987" spans="1:29" x14ac:dyDescent="0.3">
      <c r="A987" s="128" t="str">
        <f t="shared" si="106"/>
        <v/>
      </c>
      <c r="B987" s="14"/>
      <c r="C987" s="14"/>
      <c r="D987" s="14"/>
      <c r="E987" s="14"/>
      <c r="F987" s="166"/>
      <c r="G987" s="173"/>
      <c r="H987" s="14"/>
      <c r="I987" s="14"/>
      <c r="J987" s="14"/>
      <c r="K987" s="166"/>
      <c r="L987" s="175"/>
      <c r="M987" s="171"/>
      <c r="N987" s="92"/>
      <c r="O987" s="92"/>
      <c r="P987" s="92"/>
      <c r="Q987" s="172"/>
      <c r="R987" s="176" t="str">
        <f>IFERROR(IF(COUNTIF(M987:Q987,M987)+COUNTIF(M987:Q987,N987)+COUNTIF(M987:Q987,O987)+COUNTIF(M987:Q987,P987)+COUNTIF(M987:Q987,Q987)-COUNT(M987:Q987)&lt;&gt;0,"學生班級重複",IF(COUNT(M987:Q987)=1,VLOOKUP(M987,'附件一之1-開班數'!$A$7:$B$66,2,0),IF(COUNT(M987:Q987)=2,VLOOKUP(M987,'附件一之1-開班數'!$A$7:$B$66,2,0)&amp;"、"&amp;VLOOKUP(N987,'附件一之1-開班數'!$A$7:$B$66,2,0),IF(COUNT(M987:Q987)=3,VLOOKUP(M987,'附件一之1-開班數'!$A$7:$B$66,2,0)&amp;"、"&amp;VLOOKUP(N987,'附件一之1-開班數'!$A$7:$B$66,2,0)&amp;"、"&amp;VLOOKUP(O987,'附件一之1-開班數'!$A$7:$B$66,2,0),IF(COUNT(M987:Q987)=4,VLOOKUP(M987,'附件一之1-開班數'!$A$7:$B$66,2,0)&amp;"、"&amp;VLOOKUP(N987,'附件一之1-開班數'!$A$7:$B$66,2,0)&amp;"、"&amp;VLOOKUP(O987,'附件一之1-開班數'!$A$7:$B$66,2,0)&amp;"、"&amp;VLOOKUP(P987,'附件一之1-開班數'!$A$7:$B$66,2,0),IF(COUNT(M987:Q987)=5,VLOOKUP(M987,'附件一之1-開班數'!$A$7:$B$66,2,0)&amp;"、"&amp;VLOOKUP(N987,'附件一之1-開班數'!$A$7:$B$66,2,0)&amp;"、"&amp;VLOOKUP(O987,'附件一之1-開班數'!$A$7:$B$66,2,0)&amp;"、"&amp;VLOOKUP(P987,'附件一之1-開班數'!$A$7:$B$66,2,0)&amp;"、"&amp;VLOOKUP(Q987,'附件一之1-開班數'!$A$7:$B$66,2,0),IF(D987="","","學生無班級"))))))),"有班級不存在,或跳格輸入")</f>
        <v/>
      </c>
      <c r="S987" s="10">
        <f t="shared" si="107"/>
        <v>1</v>
      </c>
      <c r="T987" s="10">
        <f t="shared" si="108"/>
        <v>1</v>
      </c>
      <c r="U987" s="10">
        <f t="shared" si="109"/>
        <v>1</v>
      </c>
      <c r="V987" s="10">
        <f t="shared" si="110"/>
        <v>1</v>
      </c>
      <c r="W987" s="10">
        <f t="shared" si="111"/>
        <v>3</v>
      </c>
      <c r="X987" s="10">
        <f t="shared" si="112"/>
        <v>3</v>
      </c>
      <c r="Y987" s="10">
        <f>IF(M987="",0,IF(K987=1,VLOOKUP(M987,'附件一之1-開班數'!$A$7:$V$66,7,FALSE),0))</f>
        <v>0</v>
      </c>
      <c r="Z987" s="10">
        <f>IF(N987="",0,IF(K987=1,VLOOKUP(N987,'附件一之1-開班數'!$A$7:$V$66,7,FALSE),0))</f>
        <v>0</v>
      </c>
      <c r="AA987" s="10">
        <f>IF(O987="",0,IF(K987=1,VLOOKUP(O987,'附件一之1-開班數'!$A$7:$V$66,7,FALSE),0))</f>
        <v>0</v>
      </c>
      <c r="AB987" s="10">
        <f>IF(P987="",0,IF(K987=1,VLOOKUP(P987,'附件一之1-開班數'!$A$7:$V$66,7,FALSE),0))</f>
        <v>0</v>
      </c>
      <c r="AC987" s="10">
        <f>IF(Q987="",0,IF(K987=1,VLOOKUP(Q987,'附件一之1-開班數'!$A$7:$V$66,7,FALSE),0))</f>
        <v>0</v>
      </c>
    </row>
    <row r="988" spans="1:29" x14ac:dyDescent="0.3">
      <c r="A988" s="128" t="str">
        <f t="shared" si="106"/>
        <v/>
      </c>
      <c r="B988" s="14"/>
      <c r="C988" s="14"/>
      <c r="D988" s="14"/>
      <c r="E988" s="14"/>
      <c r="F988" s="166"/>
      <c r="G988" s="173"/>
      <c r="H988" s="14"/>
      <c r="I988" s="14"/>
      <c r="J988" s="14"/>
      <c r="K988" s="166"/>
      <c r="L988" s="175"/>
      <c r="M988" s="171"/>
      <c r="N988" s="92"/>
      <c r="O988" s="92"/>
      <c r="P988" s="92"/>
      <c r="Q988" s="172"/>
      <c r="R988" s="176" t="str">
        <f>IFERROR(IF(COUNTIF(M988:Q988,M988)+COUNTIF(M988:Q988,N988)+COUNTIF(M988:Q988,O988)+COUNTIF(M988:Q988,P988)+COUNTIF(M988:Q988,Q988)-COUNT(M988:Q988)&lt;&gt;0,"學生班級重複",IF(COUNT(M988:Q988)=1,VLOOKUP(M988,'附件一之1-開班數'!$A$7:$B$66,2,0),IF(COUNT(M988:Q988)=2,VLOOKUP(M988,'附件一之1-開班數'!$A$7:$B$66,2,0)&amp;"、"&amp;VLOOKUP(N988,'附件一之1-開班數'!$A$7:$B$66,2,0),IF(COUNT(M988:Q988)=3,VLOOKUP(M988,'附件一之1-開班數'!$A$7:$B$66,2,0)&amp;"、"&amp;VLOOKUP(N988,'附件一之1-開班數'!$A$7:$B$66,2,0)&amp;"、"&amp;VLOOKUP(O988,'附件一之1-開班數'!$A$7:$B$66,2,0),IF(COUNT(M988:Q988)=4,VLOOKUP(M988,'附件一之1-開班數'!$A$7:$B$66,2,0)&amp;"、"&amp;VLOOKUP(N988,'附件一之1-開班數'!$A$7:$B$66,2,0)&amp;"、"&amp;VLOOKUP(O988,'附件一之1-開班數'!$A$7:$B$66,2,0)&amp;"、"&amp;VLOOKUP(P988,'附件一之1-開班數'!$A$7:$B$66,2,0),IF(COUNT(M988:Q988)=5,VLOOKUP(M988,'附件一之1-開班數'!$A$7:$B$66,2,0)&amp;"、"&amp;VLOOKUP(N988,'附件一之1-開班數'!$A$7:$B$66,2,0)&amp;"、"&amp;VLOOKUP(O988,'附件一之1-開班數'!$A$7:$B$66,2,0)&amp;"、"&amp;VLOOKUP(P988,'附件一之1-開班數'!$A$7:$B$66,2,0)&amp;"、"&amp;VLOOKUP(Q988,'附件一之1-開班數'!$A$7:$B$66,2,0),IF(D988="","","學生無班級"))))))),"有班級不存在,或跳格輸入")</f>
        <v/>
      </c>
      <c r="S988" s="10">
        <f t="shared" si="107"/>
        <v>1</v>
      </c>
      <c r="T988" s="10">
        <f t="shared" si="108"/>
        <v>1</v>
      </c>
      <c r="U988" s="10">
        <f t="shared" si="109"/>
        <v>1</v>
      </c>
      <c r="V988" s="10">
        <f t="shared" si="110"/>
        <v>1</v>
      </c>
      <c r="W988" s="10">
        <f t="shared" si="111"/>
        <v>3</v>
      </c>
      <c r="X988" s="10">
        <f t="shared" si="112"/>
        <v>3</v>
      </c>
      <c r="Y988" s="10">
        <f>IF(M988="",0,IF(K988=1,VLOOKUP(M988,'附件一之1-開班數'!$A$7:$V$66,7,FALSE),0))</f>
        <v>0</v>
      </c>
      <c r="Z988" s="10">
        <f>IF(N988="",0,IF(K988=1,VLOOKUP(N988,'附件一之1-開班數'!$A$7:$V$66,7,FALSE),0))</f>
        <v>0</v>
      </c>
      <c r="AA988" s="10">
        <f>IF(O988="",0,IF(K988=1,VLOOKUP(O988,'附件一之1-開班數'!$A$7:$V$66,7,FALSE),0))</f>
        <v>0</v>
      </c>
      <c r="AB988" s="10">
        <f>IF(P988="",0,IF(K988=1,VLOOKUP(P988,'附件一之1-開班數'!$A$7:$V$66,7,FALSE),0))</f>
        <v>0</v>
      </c>
      <c r="AC988" s="10">
        <f>IF(Q988="",0,IF(K988=1,VLOOKUP(Q988,'附件一之1-開班數'!$A$7:$V$66,7,FALSE),0))</f>
        <v>0</v>
      </c>
    </row>
    <row r="989" spans="1:29" x14ac:dyDescent="0.3">
      <c r="A989" s="128" t="str">
        <f t="shared" si="106"/>
        <v/>
      </c>
      <c r="B989" s="14"/>
      <c r="C989" s="14"/>
      <c r="D989" s="14"/>
      <c r="E989" s="14"/>
      <c r="F989" s="166"/>
      <c r="G989" s="173"/>
      <c r="H989" s="14"/>
      <c r="I989" s="14"/>
      <c r="J989" s="14"/>
      <c r="K989" s="166"/>
      <c r="L989" s="175"/>
      <c r="M989" s="171"/>
      <c r="N989" s="92"/>
      <c r="O989" s="92"/>
      <c r="P989" s="92"/>
      <c r="Q989" s="172"/>
      <c r="R989" s="176" t="str">
        <f>IFERROR(IF(COUNTIF(M989:Q989,M989)+COUNTIF(M989:Q989,N989)+COUNTIF(M989:Q989,O989)+COUNTIF(M989:Q989,P989)+COUNTIF(M989:Q989,Q989)-COUNT(M989:Q989)&lt;&gt;0,"學生班級重複",IF(COUNT(M989:Q989)=1,VLOOKUP(M989,'附件一之1-開班數'!$A$7:$B$66,2,0),IF(COUNT(M989:Q989)=2,VLOOKUP(M989,'附件一之1-開班數'!$A$7:$B$66,2,0)&amp;"、"&amp;VLOOKUP(N989,'附件一之1-開班數'!$A$7:$B$66,2,0),IF(COUNT(M989:Q989)=3,VLOOKUP(M989,'附件一之1-開班數'!$A$7:$B$66,2,0)&amp;"、"&amp;VLOOKUP(N989,'附件一之1-開班數'!$A$7:$B$66,2,0)&amp;"、"&amp;VLOOKUP(O989,'附件一之1-開班數'!$A$7:$B$66,2,0),IF(COUNT(M989:Q989)=4,VLOOKUP(M989,'附件一之1-開班數'!$A$7:$B$66,2,0)&amp;"、"&amp;VLOOKUP(N989,'附件一之1-開班數'!$A$7:$B$66,2,0)&amp;"、"&amp;VLOOKUP(O989,'附件一之1-開班數'!$A$7:$B$66,2,0)&amp;"、"&amp;VLOOKUP(P989,'附件一之1-開班數'!$A$7:$B$66,2,0),IF(COUNT(M989:Q989)=5,VLOOKUP(M989,'附件一之1-開班數'!$A$7:$B$66,2,0)&amp;"、"&amp;VLOOKUP(N989,'附件一之1-開班數'!$A$7:$B$66,2,0)&amp;"、"&amp;VLOOKUP(O989,'附件一之1-開班數'!$A$7:$B$66,2,0)&amp;"、"&amp;VLOOKUP(P989,'附件一之1-開班數'!$A$7:$B$66,2,0)&amp;"、"&amp;VLOOKUP(Q989,'附件一之1-開班數'!$A$7:$B$66,2,0),IF(D989="","","學生無班級"))))))),"有班級不存在,或跳格輸入")</f>
        <v/>
      </c>
      <c r="S989" s="10">
        <f t="shared" si="107"/>
        <v>1</v>
      </c>
      <c r="T989" s="10">
        <f t="shared" si="108"/>
        <v>1</v>
      </c>
      <c r="U989" s="10">
        <f t="shared" si="109"/>
        <v>1</v>
      </c>
      <c r="V989" s="10">
        <f t="shared" si="110"/>
        <v>1</v>
      </c>
      <c r="W989" s="10">
        <f t="shared" si="111"/>
        <v>3</v>
      </c>
      <c r="X989" s="10">
        <f t="shared" si="112"/>
        <v>3</v>
      </c>
      <c r="Y989" s="10">
        <f>IF(M989="",0,IF(K989=1,VLOOKUP(M989,'附件一之1-開班數'!$A$7:$V$66,7,FALSE),0))</f>
        <v>0</v>
      </c>
      <c r="Z989" s="10">
        <f>IF(N989="",0,IF(K989=1,VLOOKUP(N989,'附件一之1-開班數'!$A$7:$V$66,7,FALSE),0))</f>
        <v>0</v>
      </c>
      <c r="AA989" s="10">
        <f>IF(O989="",0,IF(K989=1,VLOOKUP(O989,'附件一之1-開班數'!$A$7:$V$66,7,FALSE),0))</f>
        <v>0</v>
      </c>
      <c r="AB989" s="10">
        <f>IF(P989="",0,IF(K989=1,VLOOKUP(P989,'附件一之1-開班數'!$A$7:$V$66,7,FALSE),0))</f>
        <v>0</v>
      </c>
      <c r="AC989" s="10">
        <f>IF(Q989="",0,IF(K989=1,VLOOKUP(Q989,'附件一之1-開班數'!$A$7:$V$66,7,FALSE),0))</f>
        <v>0</v>
      </c>
    </row>
    <row r="990" spans="1:29" x14ac:dyDescent="0.3">
      <c r="A990" s="128" t="str">
        <f t="shared" si="106"/>
        <v/>
      </c>
      <c r="B990" s="14"/>
      <c r="C990" s="14"/>
      <c r="D990" s="14"/>
      <c r="E990" s="14"/>
      <c r="F990" s="166"/>
      <c r="G990" s="173"/>
      <c r="H990" s="14"/>
      <c r="I990" s="14"/>
      <c r="J990" s="14"/>
      <c r="K990" s="166"/>
      <c r="L990" s="175"/>
      <c r="M990" s="171"/>
      <c r="N990" s="92"/>
      <c r="O990" s="92"/>
      <c r="P990" s="92"/>
      <c r="Q990" s="172"/>
      <c r="R990" s="176" t="str">
        <f>IFERROR(IF(COUNTIF(M990:Q990,M990)+COUNTIF(M990:Q990,N990)+COUNTIF(M990:Q990,O990)+COUNTIF(M990:Q990,P990)+COUNTIF(M990:Q990,Q990)-COUNT(M990:Q990)&lt;&gt;0,"學生班級重複",IF(COUNT(M990:Q990)=1,VLOOKUP(M990,'附件一之1-開班數'!$A$7:$B$66,2,0),IF(COUNT(M990:Q990)=2,VLOOKUP(M990,'附件一之1-開班數'!$A$7:$B$66,2,0)&amp;"、"&amp;VLOOKUP(N990,'附件一之1-開班數'!$A$7:$B$66,2,0),IF(COUNT(M990:Q990)=3,VLOOKUP(M990,'附件一之1-開班數'!$A$7:$B$66,2,0)&amp;"、"&amp;VLOOKUP(N990,'附件一之1-開班數'!$A$7:$B$66,2,0)&amp;"、"&amp;VLOOKUP(O990,'附件一之1-開班數'!$A$7:$B$66,2,0),IF(COUNT(M990:Q990)=4,VLOOKUP(M990,'附件一之1-開班數'!$A$7:$B$66,2,0)&amp;"、"&amp;VLOOKUP(N990,'附件一之1-開班數'!$A$7:$B$66,2,0)&amp;"、"&amp;VLOOKUP(O990,'附件一之1-開班數'!$A$7:$B$66,2,0)&amp;"、"&amp;VLOOKUP(P990,'附件一之1-開班數'!$A$7:$B$66,2,0),IF(COUNT(M990:Q990)=5,VLOOKUP(M990,'附件一之1-開班數'!$A$7:$B$66,2,0)&amp;"、"&amp;VLOOKUP(N990,'附件一之1-開班數'!$A$7:$B$66,2,0)&amp;"、"&amp;VLOOKUP(O990,'附件一之1-開班數'!$A$7:$B$66,2,0)&amp;"、"&amp;VLOOKUP(P990,'附件一之1-開班數'!$A$7:$B$66,2,0)&amp;"、"&amp;VLOOKUP(Q990,'附件一之1-開班數'!$A$7:$B$66,2,0),IF(D990="","","學生無班級"))))))),"有班級不存在,或跳格輸入")</f>
        <v/>
      </c>
      <c r="S990" s="10">
        <f t="shared" si="107"/>
        <v>1</v>
      </c>
      <c r="T990" s="10">
        <f t="shared" si="108"/>
        <v>1</v>
      </c>
      <c r="U990" s="10">
        <f t="shared" si="109"/>
        <v>1</v>
      </c>
      <c r="V990" s="10">
        <f t="shared" si="110"/>
        <v>1</v>
      </c>
      <c r="W990" s="10">
        <f t="shared" si="111"/>
        <v>3</v>
      </c>
      <c r="X990" s="10">
        <f t="shared" si="112"/>
        <v>3</v>
      </c>
      <c r="Y990" s="10">
        <f>IF(M990="",0,IF(K990=1,VLOOKUP(M990,'附件一之1-開班數'!$A$7:$V$66,7,FALSE),0))</f>
        <v>0</v>
      </c>
      <c r="Z990" s="10">
        <f>IF(N990="",0,IF(K990=1,VLOOKUP(N990,'附件一之1-開班數'!$A$7:$V$66,7,FALSE),0))</f>
        <v>0</v>
      </c>
      <c r="AA990" s="10">
        <f>IF(O990="",0,IF(K990=1,VLOOKUP(O990,'附件一之1-開班數'!$A$7:$V$66,7,FALSE),0))</f>
        <v>0</v>
      </c>
      <c r="AB990" s="10">
        <f>IF(P990="",0,IF(K990=1,VLOOKUP(P990,'附件一之1-開班數'!$A$7:$V$66,7,FALSE),0))</f>
        <v>0</v>
      </c>
      <c r="AC990" s="10">
        <f>IF(Q990="",0,IF(K990=1,VLOOKUP(Q990,'附件一之1-開班數'!$A$7:$V$66,7,FALSE),0))</f>
        <v>0</v>
      </c>
    </row>
    <row r="991" spans="1:29" x14ac:dyDescent="0.3">
      <c r="A991" s="128" t="str">
        <f t="shared" si="106"/>
        <v/>
      </c>
      <c r="B991" s="14"/>
      <c r="C991" s="14"/>
      <c r="D991" s="14"/>
      <c r="E991" s="14"/>
      <c r="F991" s="166"/>
      <c r="G991" s="173"/>
      <c r="H991" s="14"/>
      <c r="I991" s="14"/>
      <c r="J991" s="14"/>
      <c r="K991" s="166"/>
      <c r="L991" s="175"/>
      <c r="M991" s="171"/>
      <c r="N991" s="92"/>
      <c r="O991" s="92"/>
      <c r="P991" s="92"/>
      <c r="Q991" s="172"/>
      <c r="R991" s="176" t="str">
        <f>IFERROR(IF(COUNTIF(M991:Q991,M991)+COUNTIF(M991:Q991,N991)+COUNTIF(M991:Q991,O991)+COUNTIF(M991:Q991,P991)+COUNTIF(M991:Q991,Q991)-COUNT(M991:Q991)&lt;&gt;0,"學生班級重複",IF(COUNT(M991:Q991)=1,VLOOKUP(M991,'附件一之1-開班數'!$A$7:$B$66,2,0),IF(COUNT(M991:Q991)=2,VLOOKUP(M991,'附件一之1-開班數'!$A$7:$B$66,2,0)&amp;"、"&amp;VLOOKUP(N991,'附件一之1-開班數'!$A$7:$B$66,2,0),IF(COUNT(M991:Q991)=3,VLOOKUP(M991,'附件一之1-開班數'!$A$7:$B$66,2,0)&amp;"、"&amp;VLOOKUP(N991,'附件一之1-開班數'!$A$7:$B$66,2,0)&amp;"、"&amp;VLOOKUP(O991,'附件一之1-開班數'!$A$7:$B$66,2,0),IF(COUNT(M991:Q991)=4,VLOOKUP(M991,'附件一之1-開班數'!$A$7:$B$66,2,0)&amp;"、"&amp;VLOOKUP(N991,'附件一之1-開班數'!$A$7:$B$66,2,0)&amp;"、"&amp;VLOOKUP(O991,'附件一之1-開班數'!$A$7:$B$66,2,0)&amp;"、"&amp;VLOOKUP(P991,'附件一之1-開班數'!$A$7:$B$66,2,0),IF(COUNT(M991:Q991)=5,VLOOKUP(M991,'附件一之1-開班數'!$A$7:$B$66,2,0)&amp;"、"&amp;VLOOKUP(N991,'附件一之1-開班數'!$A$7:$B$66,2,0)&amp;"、"&amp;VLOOKUP(O991,'附件一之1-開班數'!$A$7:$B$66,2,0)&amp;"、"&amp;VLOOKUP(P991,'附件一之1-開班數'!$A$7:$B$66,2,0)&amp;"、"&amp;VLOOKUP(Q991,'附件一之1-開班數'!$A$7:$B$66,2,0),IF(D991="","","學生無班級"))))))),"有班級不存在,或跳格輸入")</f>
        <v/>
      </c>
      <c r="S991" s="10">
        <f t="shared" si="107"/>
        <v>1</v>
      </c>
      <c r="T991" s="10">
        <f t="shared" si="108"/>
        <v>1</v>
      </c>
      <c r="U991" s="10">
        <f t="shared" si="109"/>
        <v>1</v>
      </c>
      <c r="V991" s="10">
        <f t="shared" si="110"/>
        <v>1</v>
      </c>
      <c r="W991" s="10">
        <f t="shared" si="111"/>
        <v>3</v>
      </c>
      <c r="X991" s="10">
        <f t="shared" si="112"/>
        <v>3</v>
      </c>
      <c r="Y991" s="10">
        <f>IF(M991="",0,IF(K991=1,VLOOKUP(M991,'附件一之1-開班數'!$A$7:$V$66,7,FALSE),0))</f>
        <v>0</v>
      </c>
      <c r="Z991" s="10">
        <f>IF(N991="",0,IF(K991=1,VLOOKUP(N991,'附件一之1-開班數'!$A$7:$V$66,7,FALSE),0))</f>
        <v>0</v>
      </c>
      <c r="AA991" s="10">
        <f>IF(O991="",0,IF(K991=1,VLOOKUP(O991,'附件一之1-開班數'!$A$7:$V$66,7,FALSE),0))</f>
        <v>0</v>
      </c>
      <c r="AB991" s="10">
        <f>IF(P991="",0,IF(K991=1,VLOOKUP(P991,'附件一之1-開班數'!$A$7:$V$66,7,FALSE),0))</f>
        <v>0</v>
      </c>
      <c r="AC991" s="10">
        <f>IF(Q991="",0,IF(K991=1,VLOOKUP(Q991,'附件一之1-開班數'!$A$7:$V$66,7,FALSE),0))</f>
        <v>0</v>
      </c>
    </row>
    <row r="992" spans="1:29" x14ac:dyDescent="0.3">
      <c r="A992" s="128" t="str">
        <f t="shared" si="106"/>
        <v/>
      </c>
      <c r="B992" s="14"/>
      <c r="C992" s="14"/>
      <c r="D992" s="14"/>
      <c r="E992" s="14"/>
      <c r="F992" s="166"/>
      <c r="G992" s="173"/>
      <c r="H992" s="14"/>
      <c r="I992" s="14"/>
      <c r="J992" s="14"/>
      <c r="K992" s="166"/>
      <c r="L992" s="175"/>
      <c r="M992" s="171"/>
      <c r="N992" s="92"/>
      <c r="O992" s="92"/>
      <c r="P992" s="92"/>
      <c r="Q992" s="172"/>
      <c r="R992" s="176" t="str">
        <f>IFERROR(IF(COUNTIF(M992:Q992,M992)+COUNTIF(M992:Q992,N992)+COUNTIF(M992:Q992,O992)+COUNTIF(M992:Q992,P992)+COUNTIF(M992:Q992,Q992)-COUNT(M992:Q992)&lt;&gt;0,"學生班級重複",IF(COUNT(M992:Q992)=1,VLOOKUP(M992,'附件一之1-開班數'!$A$7:$B$66,2,0),IF(COUNT(M992:Q992)=2,VLOOKUP(M992,'附件一之1-開班數'!$A$7:$B$66,2,0)&amp;"、"&amp;VLOOKUP(N992,'附件一之1-開班數'!$A$7:$B$66,2,0),IF(COUNT(M992:Q992)=3,VLOOKUP(M992,'附件一之1-開班數'!$A$7:$B$66,2,0)&amp;"、"&amp;VLOOKUP(N992,'附件一之1-開班數'!$A$7:$B$66,2,0)&amp;"、"&amp;VLOOKUP(O992,'附件一之1-開班數'!$A$7:$B$66,2,0),IF(COUNT(M992:Q992)=4,VLOOKUP(M992,'附件一之1-開班數'!$A$7:$B$66,2,0)&amp;"、"&amp;VLOOKUP(N992,'附件一之1-開班數'!$A$7:$B$66,2,0)&amp;"、"&amp;VLOOKUP(O992,'附件一之1-開班數'!$A$7:$B$66,2,0)&amp;"、"&amp;VLOOKUP(P992,'附件一之1-開班數'!$A$7:$B$66,2,0),IF(COUNT(M992:Q992)=5,VLOOKUP(M992,'附件一之1-開班數'!$A$7:$B$66,2,0)&amp;"、"&amp;VLOOKUP(N992,'附件一之1-開班數'!$A$7:$B$66,2,0)&amp;"、"&amp;VLOOKUP(O992,'附件一之1-開班數'!$A$7:$B$66,2,0)&amp;"、"&amp;VLOOKUP(P992,'附件一之1-開班數'!$A$7:$B$66,2,0)&amp;"、"&amp;VLOOKUP(Q992,'附件一之1-開班數'!$A$7:$B$66,2,0),IF(D992="","","學生無班級"))))))),"有班級不存在,或跳格輸入")</f>
        <v/>
      </c>
      <c r="S992" s="10">
        <f t="shared" si="107"/>
        <v>1</v>
      </c>
      <c r="T992" s="10">
        <f t="shared" si="108"/>
        <v>1</v>
      </c>
      <c r="U992" s="10">
        <f t="shared" si="109"/>
        <v>1</v>
      </c>
      <c r="V992" s="10">
        <f t="shared" si="110"/>
        <v>1</v>
      </c>
      <c r="W992" s="10">
        <f t="shared" si="111"/>
        <v>3</v>
      </c>
      <c r="X992" s="10">
        <f t="shared" si="112"/>
        <v>3</v>
      </c>
      <c r="Y992" s="10">
        <f>IF(M992="",0,IF(K992=1,VLOOKUP(M992,'附件一之1-開班數'!$A$7:$V$66,7,FALSE),0))</f>
        <v>0</v>
      </c>
      <c r="Z992" s="10">
        <f>IF(N992="",0,IF(K992=1,VLOOKUP(N992,'附件一之1-開班數'!$A$7:$V$66,7,FALSE),0))</f>
        <v>0</v>
      </c>
      <c r="AA992" s="10">
        <f>IF(O992="",0,IF(K992=1,VLOOKUP(O992,'附件一之1-開班數'!$A$7:$V$66,7,FALSE),0))</f>
        <v>0</v>
      </c>
      <c r="AB992" s="10">
        <f>IF(P992="",0,IF(K992=1,VLOOKUP(P992,'附件一之1-開班數'!$A$7:$V$66,7,FALSE),0))</f>
        <v>0</v>
      </c>
      <c r="AC992" s="10">
        <f>IF(Q992="",0,IF(K992=1,VLOOKUP(Q992,'附件一之1-開班數'!$A$7:$V$66,7,FALSE),0))</f>
        <v>0</v>
      </c>
    </row>
    <row r="993" spans="1:29" x14ac:dyDescent="0.3">
      <c r="A993" s="128" t="str">
        <f t="shared" si="106"/>
        <v/>
      </c>
      <c r="B993" s="14"/>
      <c r="C993" s="14"/>
      <c r="D993" s="14"/>
      <c r="E993" s="14"/>
      <c r="F993" s="166"/>
      <c r="G993" s="173"/>
      <c r="H993" s="14"/>
      <c r="I993" s="14"/>
      <c r="J993" s="14"/>
      <c r="K993" s="166"/>
      <c r="L993" s="175"/>
      <c r="M993" s="171"/>
      <c r="N993" s="92"/>
      <c r="O993" s="92"/>
      <c r="P993" s="92"/>
      <c r="Q993" s="172"/>
      <c r="R993" s="176" t="str">
        <f>IFERROR(IF(COUNTIF(M993:Q993,M993)+COUNTIF(M993:Q993,N993)+COUNTIF(M993:Q993,O993)+COUNTIF(M993:Q993,P993)+COUNTIF(M993:Q993,Q993)-COUNT(M993:Q993)&lt;&gt;0,"學生班級重複",IF(COUNT(M993:Q993)=1,VLOOKUP(M993,'附件一之1-開班數'!$A$7:$B$66,2,0),IF(COUNT(M993:Q993)=2,VLOOKUP(M993,'附件一之1-開班數'!$A$7:$B$66,2,0)&amp;"、"&amp;VLOOKUP(N993,'附件一之1-開班數'!$A$7:$B$66,2,0),IF(COUNT(M993:Q993)=3,VLOOKUP(M993,'附件一之1-開班數'!$A$7:$B$66,2,0)&amp;"、"&amp;VLOOKUP(N993,'附件一之1-開班數'!$A$7:$B$66,2,0)&amp;"、"&amp;VLOOKUP(O993,'附件一之1-開班數'!$A$7:$B$66,2,0),IF(COUNT(M993:Q993)=4,VLOOKUP(M993,'附件一之1-開班數'!$A$7:$B$66,2,0)&amp;"、"&amp;VLOOKUP(N993,'附件一之1-開班數'!$A$7:$B$66,2,0)&amp;"、"&amp;VLOOKUP(O993,'附件一之1-開班數'!$A$7:$B$66,2,0)&amp;"、"&amp;VLOOKUP(P993,'附件一之1-開班數'!$A$7:$B$66,2,0),IF(COUNT(M993:Q993)=5,VLOOKUP(M993,'附件一之1-開班數'!$A$7:$B$66,2,0)&amp;"、"&amp;VLOOKUP(N993,'附件一之1-開班數'!$A$7:$B$66,2,0)&amp;"、"&amp;VLOOKUP(O993,'附件一之1-開班數'!$A$7:$B$66,2,0)&amp;"、"&amp;VLOOKUP(P993,'附件一之1-開班數'!$A$7:$B$66,2,0)&amp;"、"&amp;VLOOKUP(Q993,'附件一之1-開班數'!$A$7:$B$66,2,0),IF(D993="","","學生無班級"))))))),"有班級不存在,或跳格輸入")</f>
        <v/>
      </c>
      <c r="S993" s="10">
        <f t="shared" si="107"/>
        <v>1</v>
      </c>
      <c r="T993" s="10">
        <f t="shared" si="108"/>
        <v>1</v>
      </c>
      <c r="U993" s="10">
        <f t="shared" si="109"/>
        <v>1</v>
      </c>
      <c r="V993" s="10">
        <f t="shared" si="110"/>
        <v>1</v>
      </c>
      <c r="W993" s="10">
        <f t="shared" si="111"/>
        <v>3</v>
      </c>
      <c r="X993" s="10">
        <f t="shared" si="112"/>
        <v>3</v>
      </c>
      <c r="Y993" s="10">
        <f>IF(M993="",0,IF(K993=1,VLOOKUP(M993,'附件一之1-開班數'!$A$7:$V$66,7,FALSE),0))</f>
        <v>0</v>
      </c>
      <c r="Z993" s="10">
        <f>IF(N993="",0,IF(K993=1,VLOOKUP(N993,'附件一之1-開班數'!$A$7:$V$66,7,FALSE),0))</f>
        <v>0</v>
      </c>
      <c r="AA993" s="10">
        <f>IF(O993="",0,IF(K993=1,VLOOKUP(O993,'附件一之1-開班數'!$A$7:$V$66,7,FALSE),0))</f>
        <v>0</v>
      </c>
      <c r="AB993" s="10">
        <f>IF(P993="",0,IF(K993=1,VLOOKUP(P993,'附件一之1-開班數'!$A$7:$V$66,7,FALSE),0))</f>
        <v>0</v>
      </c>
      <c r="AC993" s="10">
        <f>IF(Q993="",0,IF(K993=1,VLOOKUP(Q993,'附件一之1-開班數'!$A$7:$V$66,7,FALSE),0))</f>
        <v>0</v>
      </c>
    </row>
    <row r="994" spans="1:29" x14ac:dyDescent="0.3">
      <c r="A994" s="128" t="str">
        <f t="shared" si="106"/>
        <v/>
      </c>
      <c r="B994" s="14"/>
      <c r="C994" s="14"/>
      <c r="D994" s="14"/>
      <c r="E994" s="14"/>
      <c r="F994" s="166"/>
      <c r="G994" s="173"/>
      <c r="H994" s="14"/>
      <c r="I994" s="14"/>
      <c r="J994" s="14"/>
      <c r="K994" s="166"/>
      <c r="L994" s="175"/>
      <c r="M994" s="171"/>
      <c r="N994" s="92"/>
      <c r="O994" s="92"/>
      <c r="P994" s="92"/>
      <c r="Q994" s="172"/>
      <c r="R994" s="176" t="str">
        <f>IFERROR(IF(COUNTIF(M994:Q994,M994)+COUNTIF(M994:Q994,N994)+COUNTIF(M994:Q994,O994)+COUNTIF(M994:Q994,P994)+COUNTIF(M994:Q994,Q994)-COUNT(M994:Q994)&lt;&gt;0,"學生班級重複",IF(COUNT(M994:Q994)=1,VLOOKUP(M994,'附件一之1-開班數'!$A$7:$B$66,2,0),IF(COUNT(M994:Q994)=2,VLOOKUP(M994,'附件一之1-開班數'!$A$7:$B$66,2,0)&amp;"、"&amp;VLOOKUP(N994,'附件一之1-開班數'!$A$7:$B$66,2,0),IF(COUNT(M994:Q994)=3,VLOOKUP(M994,'附件一之1-開班數'!$A$7:$B$66,2,0)&amp;"、"&amp;VLOOKUP(N994,'附件一之1-開班數'!$A$7:$B$66,2,0)&amp;"、"&amp;VLOOKUP(O994,'附件一之1-開班數'!$A$7:$B$66,2,0),IF(COUNT(M994:Q994)=4,VLOOKUP(M994,'附件一之1-開班數'!$A$7:$B$66,2,0)&amp;"、"&amp;VLOOKUP(N994,'附件一之1-開班數'!$A$7:$B$66,2,0)&amp;"、"&amp;VLOOKUP(O994,'附件一之1-開班數'!$A$7:$B$66,2,0)&amp;"、"&amp;VLOOKUP(P994,'附件一之1-開班數'!$A$7:$B$66,2,0),IF(COUNT(M994:Q994)=5,VLOOKUP(M994,'附件一之1-開班數'!$A$7:$B$66,2,0)&amp;"、"&amp;VLOOKUP(N994,'附件一之1-開班數'!$A$7:$B$66,2,0)&amp;"、"&amp;VLOOKUP(O994,'附件一之1-開班數'!$A$7:$B$66,2,0)&amp;"、"&amp;VLOOKUP(P994,'附件一之1-開班數'!$A$7:$B$66,2,0)&amp;"、"&amp;VLOOKUP(Q994,'附件一之1-開班數'!$A$7:$B$66,2,0),IF(D994="","","學生無班級"))))))),"有班級不存在,或跳格輸入")</f>
        <v/>
      </c>
      <c r="S994" s="10">
        <f t="shared" si="107"/>
        <v>1</v>
      </c>
      <c r="T994" s="10">
        <f t="shared" si="108"/>
        <v>1</v>
      </c>
      <c r="U994" s="10">
        <f t="shared" si="109"/>
        <v>1</v>
      </c>
      <c r="V994" s="10">
        <f t="shared" si="110"/>
        <v>1</v>
      </c>
      <c r="W994" s="10">
        <f t="shared" si="111"/>
        <v>3</v>
      </c>
      <c r="X994" s="10">
        <f t="shared" si="112"/>
        <v>3</v>
      </c>
      <c r="Y994" s="10">
        <f>IF(M994="",0,IF(K994=1,VLOOKUP(M994,'附件一之1-開班數'!$A$7:$V$66,7,FALSE),0))</f>
        <v>0</v>
      </c>
      <c r="Z994" s="10">
        <f>IF(N994="",0,IF(K994=1,VLOOKUP(N994,'附件一之1-開班數'!$A$7:$V$66,7,FALSE),0))</f>
        <v>0</v>
      </c>
      <c r="AA994" s="10">
        <f>IF(O994="",0,IF(K994=1,VLOOKUP(O994,'附件一之1-開班數'!$A$7:$V$66,7,FALSE),0))</f>
        <v>0</v>
      </c>
      <c r="AB994" s="10">
        <f>IF(P994="",0,IF(K994=1,VLOOKUP(P994,'附件一之1-開班數'!$A$7:$V$66,7,FALSE),0))</f>
        <v>0</v>
      </c>
      <c r="AC994" s="10">
        <f>IF(Q994="",0,IF(K994=1,VLOOKUP(Q994,'附件一之1-開班數'!$A$7:$V$66,7,FALSE),0))</f>
        <v>0</v>
      </c>
    </row>
    <row r="995" spans="1:29" x14ac:dyDescent="0.3">
      <c r="A995" s="128" t="str">
        <f t="shared" si="106"/>
        <v/>
      </c>
      <c r="B995" s="14"/>
      <c r="C995" s="14"/>
      <c r="D995" s="14"/>
      <c r="E995" s="14"/>
      <c r="F995" s="166"/>
      <c r="G995" s="173"/>
      <c r="H995" s="14"/>
      <c r="I995" s="14"/>
      <c r="J995" s="14"/>
      <c r="K995" s="166"/>
      <c r="L995" s="175"/>
      <c r="M995" s="171"/>
      <c r="N995" s="92"/>
      <c r="O995" s="92"/>
      <c r="P995" s="92"/>
      <c r="Q995" s="172"/>
      <c r="R995" s="176" t="str">
        <f>IFERROR(IF(COUNTIF(M995:Q995,M995)+COUNTIF(M995:Q995,N995)+COUNTIF(M995:Q995,O995)+COUNTIF(M995:Q995,P995)+COUNTIF(M995:Q995,Q995)-COUNT(M995:Q995)&lt;&gt;0,"學生班級重複",IF(COUNT(M995:Q995)=1,VLOOKUP(M995,'附件一之1-開班數'!$A$7:$B$66,2,0),IF(COUNT(M995:Q995)=2,VLOOKUP(M995,'附件一之1-開班數'!$A$7:$B$66,2,0)&amp;"、"&amp;VLOOKUP(N995,'附件一之1-開班數'!$A$7:$B$66,2,0),IF(COUNT(M995:Q995)=3,VLOOKUP(M995,'附件一之1-開班數'!$A$7:$B$66,2,0)&amp;"、"&amp;VLOOKUP(N995,'附件一之1-開班數'!$A$7:$B$66,2,0)&amp;"、"&amp;VLOOKUP(O995,'附件一之1-開班數'!$A$7:$B$66,2,0),IF(COUNT(M995:Q995)=4,VLOOKUP(M995,'附件一之1-開班數'!$A$7:$B$66,2,0)&amp;"、"&amp;VLOOKUP(N995,'附件一之1-開班數'!$A$7:$B$66,2,0)&amp;"、"&amp;VLOOKUP(O995,'附件一之1-開班數'!$A$7:$B$66,2,0)&amp;"、"&amp;VLOOKUP(P995,'附件一之1-開班數'!$A$7:$B$66,2,0),IF(COUNT(M995:Q995)=5,VLOOKUP(M995,'附件一之1-開班數'!$A$7:$B$66,2,0)&amp;"、"&amp;VLOOKUP(N995,'附件一之1-開班數'!$A$7:$B$66,2,0)&amp;"、"&amp;VLOOKUP(O995,'附件一之1-開班數'!$A$7:$B$66,2,0)&amp;"、"&amp;VLOOKUP(P995,'附件一之1-開班數'!$A$7:$B$66,2,0)&amp;"、"&amp;VLOOKUP(Q995,'附件一之1-開班數'!$A$7:$B$66,2,0),IF(D995="","","學生無班級"))))))),"有班級不存在,或跳格輸入")</f>
        <v/>
      </c>
      <c r="S995" s="10">
        <f t="shared" si="107"/>
        <v>1</v>
      </c>
      <c r="T995" s="10">
        <f t="shared" si="108"/>
        <v>1</v>
      </c>
      <c r="U995" s="10">
        <f t="shared" si="109"/>
        <v>1</v>
      </c>
      <c r="V995" s="10">
        <f t="shared" si="110"/>
        <v>1</v>
      </c>
      <c r="W995" s="10">
        <f t="shared" si="111"/>
        <v>3</v>
      </c>
      <c r="X995" s="10">
        <f t="shared" si="112"/>
        <v>3</v>
      </c>
      <c r="Y995" s="10">
        <f>IF(M995="",0,IF(K995=1,VLOOKUP(M995,'附件一之1-開班數'!$A$7:$V$66,7,FALSE),0))</f>
        <v>0</v>
      </c>
      <c r="Z995" s="10">
        <f>IF(N995="",0,IF(K995=1,VLOOKUP(N995,'附件一之1-開班數'!$A$7:$V$66,7,FALSE),0))</f>
        <v>0</v>
      </c>
      <c r="AA995" s="10">
        <f>IF(O995="",0,IF(K995=1,VLOOKUP(O995,'附件一之1-開班數'!$A$7:$V$66,7,FALSE),0))</f>
        <v>0</v>
      </c>
      <c r="AB995" s="10">
        <f>IF(P995="",0,IF(K995=1,VLOOKUP(P995,'附件一之1-開班數'!$A$7:$V$66,7,FALSE),0))</f>
        <v>0</v>
      </c>
      <c r="AC995" s="10">
        <f>IF(Q995="",0,IF(K995=1,VLOOKUP(Q995,'附件一之1-開班數'!$A$7:$V$66,7,FALSE),0))</f>
        <v>0</v>
      </c>
    </row>
    <row r="996" spans="1:29" x14ac:dyDescent="0.3">
      <c r="A996" s="128" t="str">
        <f t="shared" si="106"/>
        <v/>
      </c>
      <c r="B996" s="14"/>
      <c r="C996" s="14"/>
      <c r="D996" s="14"/>
      <c r="E996" s="14"/>
      <c r="F996" s="166"/>
      <c r="G996" s="173"/>
      <c r="H996" s="14"/>
      <c r="I996" s="14"/>
      <c r="J996" s="14"/>
      <c r="K996" s="166"/>
      <c r="L996" s="175"/>
      <c r="M996" s="171"/>
      <c r="N996" s="92"/>
      <c r="O996" s="92"/>
      <c r="P996" s="92"/>
      <c r="Q996" s="172"/>
      <c r="R996" s="176" t="str">
        <f>IFERROR(IF(COUNTIF(M996:Q996,M996)+COUNTIF(M996:Q996,N996)+COUNTIF(M996:Q996,O996)+COUNTIF(M996:Q996,P996)+COUNTIF(M996:Q996,Q996)-COUNT(M996:Q996)&lt;&gt;0,"學生班級重複",IF(COUNT(M996:Q996)=1,VLOOKUP(M996,'附件一之1-開班數'!$A$7:$B$66,2,0),IF(COUNT(M996:Q996)=2,VLOOKUP(M996,'附件一之1-開班數'!$A$7:$B$66,2,0)&amp;"、"&amp;VLOOKUP(N996,'附件一之1-開班數'!$A$7:$B$66,2,0),IF(COUNT(M996:Q996)=3,VLOOKUP(M996,'附件一之1-開班數'!$A$7:$B$66,2,0)&amp;"、"&amp;VLOOKUP(N996,'附件一之1-開班數'!$A$7:$B$66,2,0)&amp;"、"&amp;VLOOKUP(O996,'附件一之1-開班數'!$A$7:$B$66,2,0),IF(COUNT(M996:Q996)=4,VLOOKUP(M996,'附件一之1-開班數'!$A$7:$B$66,2,0)&amp;"、"&amp;VLOOKUP(N996,'附件一之1-開班數'!$A$7:$B$66,2,0)&amp;"、"&amp;VLOOKUP(O996,'附件一之1-開班數'!$A$7:$B$66,2,0)&amp;"、"&amp;VLOOKUP(P996,'附件一之1-開班數'!$A$7:$B$66,2,0),IF(COUNT(M996:Q996)=5,VLOOKUP(M996,'附件一之1-開班數'!$A$7:$B$66,2,0)&amp;"、"&amp;VLOOKUP(N996,'附件一之1-開班數'!$A$7:$B$66,2,0)&amp;"、"&amp;VLOOKUP(O996,'附件一之1-開班數'!$A$7:$B$66,2,0)&amp;"、"&amp;VLOOKUP(P996,'附件一之1-開班數'!$A$7:$B$66,2,0)&amp;"、"&amp;VLOOKUP(Q996,'附件一之1-開班數'!$A$7:$B$66,2,0),IF(D996="","","學生無班級"))))))),"有班級不存在,或跳格輸入")</f>
        <v/>
      </c>
      <c r="S996" s="10">
        <f t="shared" si="107"/>
        <v>1</v>
      </c>
      <c r="T996" s="10">
        <f t="shared" si="108"/>
        <v>1</v>
      </c>
      <c r="U996" s="10">
        <f t="shared" si="109"/>
        <v>1</v>
      </c>
      <c r="V996" s="10">
        <f t="shared" si="110"/>
        <v>1</v>
      </c>
      <c r="W996" s="10">
        <f t="shared" si="111"/>
        <v>3</v>
      </c>
      <c r="X996" s="10">
        <f t="shared" si="112"/>
        <v>3</v>
      </c>
      <c r="Y996" s="10">
        <f>IF(M996="",0,IF(K996=1,VLOOKUP(M996,'附件一之1-開班數'!$A$7:$V$66,7,FALSE),0))</f>
        <v>0</v>
      </c>
      <c r="Z996" s="10">
        <f>IF(N996="",0,IF(K996=1,VLOOKUP(N996,'附件一之1-開班數'!$A$7:$V$66,7,FALSE),0))</f>
        <v>0</v>
      </c>
      <c r="AA996" s="10">
        <f>IF(O996="",0,IF(K996=1,VLOOKUP(O996,'附件一之1-開班數'!$A$7:$V$66,7,FALSE),0))</f>
        <v>0</v>
      </c>
      <c r="AB996" s="10">
        <f>IF(P996="",0,IF(K996=1,VLOOKUP(P996,'附件一之1-開班數'!$A$7:$V$66,7,FALSE),0))</f>
        <v>0</v>
      </c>
      <c r="AC996" s="10">
        <f>IF(Q996="",0,IF(K996=1,VLOOKUP(Q996,'附件一之1-開班數'!$A$7:$V$66,7,FALSE),0))</f>
        <v>0</v>
      </c>
    </row>
    <row r="997" spans="1:29" x14ac:dyDescent="0.3">
      <c r="A997" s="128" t="str">
        <f t="shared" si="106"/>
        <v/>
      </c>
      <c r="B997" s="14"/>
      <c r="C997" s="14"/>
      <c r="D997" s="14"/>
      <c r="E997" s="14"/>
      <c r="F997" s="166"/>
      <c r="G997" s="173"/>
      <c r="H997" s="14"/>
      <c r="I997" s="14"/>
      <c r="J997" s="14"/>
      <c r="K997" s="166"/>
      <c r="L997" s="175"/>
      <c r="M997" s="171"/>
      <c r="N997" s="92"/>
      <c r="O997" s="92"/>
      <c r="P997" s="92"/>
      <c r="Q997" s="172"/>
      <c r="R997" s="176" t="str">
        <f>IFERROR(IF(COUNTIF(M997:Q997,M997)+COUNTIF(M997:Q997,N997)+COUNTIF(M997:Q997,O997)+COUNTIF(M997:Q997,P997)+COUNTIF(M997:Q997,Q997)-COUNT(M997:Q997)&lt;&gt;0,"學生班級重複",IF(COUNT(M997:Q997)=1,VLOOKUP(M997,'附件一之1-開班數'!$A$7:$B$66,2,0),IF(COUNT(M997:Q997)=2,VLOOKUP(M997,'附件一之1-開班數'!$A$7:$B$66,2,0)&amp;"、"&amp;VLOOKUP(N997,'附件一之1-開班數'!$A$7:$B$66,2,0),IF(COUNT(M997:Q997)=3,VLOOKUP(M997,'附件一之1-開班數'!$A$7:$B$66,2,0)&amp;"、"&amp;VLOOKUP(N997,'附件一之1-開班數'!$A$7:$B$66,2,0)&amp;"、"&amp;VLOOKUP(O997,'附件一之1-開班數'!$A$7:$B$66,2,0),IF(COUNT(M997:Q997)=4,VLOOKUP(M997,'附件一之1-開班數'!$A$7:$B$66,2,0)&amp;"、"&amp;VLOOKUP(N997,'附件一之1-開班數'!$A$7:$B$66,2,0)&amp;"、"&amp;VLOOKUP(O997,'附件一之1-開班數'!$A$7:$B$66,2,0)&amp;"、"&amp;VLOOKUP(P997,'附件一之1-開班數'!$A$7:$B$66,2,0),IF(COUNT(M997:Q997)=5,VLOOKUP(M997,'附件一之1-開班數'!$A$7:$B$66,2,0)&amp;"、"&amp;VLOOKUP(N997,'附件一之1-開班數'!$A$7:$B$66,2,0)&amp;"、"&amp;VLOOKUP(O997,'附件一之1-開班數'!$A$7:$B$66,2,0)&amp;"、"&amp;VLOOKUP(P997,'附件一之1-開班數'!$A$7:$B$66,2,0)&amp;"、"&amp;VLOOKUP(Q997,'附件一之1-開班數'!$A$7:$B$66,2,0),IF(D997="","","學生無班級"))))))),"有班級不存在,或跳格輸入")</f>
        <v/>
      </c>
      <c r="S997" s="10">
        <f t="shared" si="107"/>
        <v>1</v>
      </c>
      <c r="T997" s="10">
        <f t="shared" si="108"/>
        <v>1</v>
      </c>
      <c r="U997" s="10">
        <f t="shared" si="109"/>
        <v>1</v>
      </c>
      <c r="V997" s="10">
        <f t="shared" si="110"/>
        <v>1</v>
      </c>
      <c r="W997" s="10">
        <f t="shared" si="111"/>
        <v>3</v>
      </c>
      <c r="X997" s="10">
        <f t="shared" si="112"/>
        <v>3</v>
      </c>
      <c r="Y997" s="10">
        <f>IF(M997="",0,IF(K997=1,VLOOKUP(M997,'附件一之1-開班數'!$A$7:$V$66,7,FALSE),0))</f>
        <v>0</v>
      </c>
      <c r="Z997" s="10">
        <f>IF(N997="",0,IF(K997=1,VLOOKUP(N997,'附件一之1-開班數'!$A$7:$V$66,7,FALSE),0))</f>
        <v>0</v>
      </c>
      <c r="AA997" s="10">
        <f>IF(O997="",0,IF(K997=1,VLOOKUP(O997,'附件一之1-開班數'!$A$7:$V$66,7,FALSE),0))</f>
        <v>0</v>
      </c>
      <c r="AB997" s="10">
        <f>IF(P997="",0,IF(K997=1,VLOOKUP(P997,'附件一之1-開班數'!$A$7:$V$66,7,FALSE),0))</f>
        <v>0</v>
      </c>
      <c r="AC997" s="10">
        <f>IF(Q997="",0,IF(K997=1,VLOOKUP(Q997,'附件一之1-開班數'!$A$7:$V$66,7,FALSE),0))</f>
        <v>0</v>
      </c>
    </row>
    <row r="998" spans="1:29" x14ac:dyDescent="0.3">
      <c r="A998" s="128" t="str">
        <f t="shared" si="106"/>
        <v/>
      </c>
      <c r="B998" s="14"/>
      <c r="C998" s="14"/>
      <c r="D998" s="14"/>
      <c r="E998" s="14"/>
      <c r="F998" s="166"/>
      <c r="G998" s="173"/>
      <c r="H998" s="14"/>
      <c r="I998" s="14"/>
      <c r="J998" s="14"/>
      <c r="K998" s="166"/>
      <c r="L998" s="175"/>
      <c r="M998" s="171"/>
      <c r="N998" s="92"/>
      <c r="O998" s="92"/>
      <c r="P998" s="92"/>
      <c r="Q998" s="172"/>
      <c r="R998" s="176" t="str">
        <f>IFERROR(IF(COUNTIF(M998:Q998,M998)+COUNTIF(M998:Q998,N998)+COUNTIF(M998:Q998,O998)+COUNTIF(M998:Q998,P998)+COUNTIF(M998:Q998,Q998)-COUNT(M998:Q998)&lt;&gt;0,"學生班級重複",IF(COUNT(M998:Q998)=1,VLOOKUP(M998,'附件一之1-開班數'!$A$7:$B$66,2,0),IF(COUNT(M998:Q998)=2,VLOOKUP(M998,'附件一之1-開班數'!$A$7:$B$66,2,0)&amp;"、"&amp;VLOOKUP(N998,'附件一之1-開班數'!$A$7:$B$66,2,0),IF(COUNT(M998:Q998)=3,VLOOKUP(M998,'附件一之1-開班數'!$A$7:$B$66,2,0)&amp;"、"&amp;VLOOKUP(N998,'附件一之1-開班數'!$A$7:$B$66,2,0)&amp;"、"&amp;VLOOKUP(O998,'附件一之1-開班數'!$A$7:$B$66,2,0),IF(COUNT(M998:Q998)=4,VLOOKUP(M998,'附件一之1-開班數'!$A$7:$B$66,2,0)&amp;"、"&amp;VLOOKUP(N998,'附件一之1-開班數'!$A$7:$B$66,2,0)&amp;"、"&amp;VLOOKUP(O998,'附件一之1-開班數'!$A$7:$B$66,2,0)&amp;"、"&amp;VLOOKUP(P998,'附件一之1-開班數'!$A$7:$B$66,2,0),IF(COUNT(M998:Q998)=5,VLOOKUP(M998,'附件一之1-開班數'!$A$7:$B$66,2,0)&amp;"、"&amp;VLOOKUP(N998,'附件一之1-開班數'!$A$7:$B$66,2,0)&amp;"、"&amp;VLOOKUP(O998,'附件一之1-開班數'!$A$7:$B$66,2,0)&amp;"、"&amp;VLOOKUP(P998,'附件一之1-開班數'!$A$7:$B$66,2,0)&amp;"、"&amp;VLOOKUP(Q998,'附件一之1-開班數'!$A$7:$B$66,2,0),IF(D998="","","學生無班級"))))))),"有班級不存在,或跳格輸入")</f>
        <v/>
      </c>
      <c r="S998" s="10">
        <f t="shared" si="107"/>
        <v>1</v>
      </c>
      <c r="T998" s="10">
        <f t="shared" si="108"/>
        <v>1</v>
      </c>
      <c r="U998" s="10">
        <f t="shared" si="109"/>
        <v>1</v>
      </c>
      <c r="V998" s="10">
        <f t="shared" si="110"/>
        <v>1</v>
      </c>
      <c r="W998" s="10">
        <f t="shared" si="111"/>
        <v>3</v>
      </c>
      <c r="X998" s="10">
        <f t="shared" si="112"/>
        <v>3</v>
      </c>
      <c r="Y998" s="10">
        <f>IF(M998="",0,IF(K998=1,VLOOKUP(M998,'附件一之1-開班數'!$A$7:$V$66,7,FALSE),0))</f>
        <v>0</v>
      </c>
      <c r="Z998" s="10">
        <f>IF(N998="",0,IF(K998=1,VLOOKUP(N998,'附件一之1-開班數'!$A$7:$V$66,7,FALSE),0))</f>
        <v>0</v>
      </c>
      <c r="AA998" s="10">
        <f>IF(O998="",0,IF(K998=1,VLOOKUP(O998,'附件一之1-開班數'!$A$7:$V$66,7,FALSE),0))</f>
        <v>0</v>
      </c>
      <c r="AB998" s="10">
        <f>IF(P998="",0,IF(K998=1,VLOOKUP(P998,'附件一之1-開班數'!$A$7:$V$66,7,FALSE),0))</f>
        <v>0</v>
      </c>
      <c r="AC998" s="10">
        <f>IF(Q998="",0,IF(K998=1,VLOOKUP(Q998,'附件一之1-開班數'!$A$7:$V$66,7,FALSE),0))</f>
        <v>0</v>
      </c>
    </row>
    <row r="999" spans="1:29" x14ac:dyDescent="0.3">
      <c r="A999" s="128" t="str">
        <f t="shared" si="106"/>
        <v/>
      </c>
      <c r="B999" s="14"/>
      <c r="C999" s="14"/>
      <c r="D999" s="14"/>
      <c r="E999" s="14"/>
      <c r="F999" s="166"/>
      <c r="G999" s="173"/>
      <c r="H999" s="14"/>
      <c r="I999" s="14"/>
      <c r="J999" s="14"/>
      <c r="K999" s="166"/>
      <c r="L999" s="175"/>
      <c r="M999" s="171"/>
      <c r="N999" s="92"/>
      <c r="O999" s="92"/>
      <c r="P999" s="92"/>
      <c r="Q999" s="172"/>
      <c r="R999" s="176" t="str">
        <f>IFERROR(IF(COUNTIF(M999:Q999,M999)+COUNTIF(M999:Q999,N999)+COUNTIF(M999:Q999,O999)+COUNTIF(M999:Q999,P999)+COUNTIF(M999:Q999,Q999)-COUNT(M999:Q999)&lt;&gt;0,"學生班級重複",IF(COUNT(M999:Q999)=1,VLOOKUP(M999,'附件一之1-開班數'!$A$7:$B$66,2,0),IF(COUNT(M999:Q999)=2,VLOOKUP(M999,'附件一之1-開班數'!$A$7:$B$66,2,0)&amp;"、"&amp;VLOOKUP(N999,'附件一之1-開班數'!$A$7:$B$66,2,0),IF(COUNT(M999:Q999)=3,VLOOKUP(M999,'附件一之1-開班數'!$A$7:$B$66,2,0)&amp;"、"&amp;VLOOKUP(N999,'附件一之1-開班數'!$A$7:$B$66,2,0)&amp;"、"&amp;VLOOKUP(O999,'附件一之1-開班數'!$A$7:$B$66,2,0),IF(COUNT(M999:Q999)=4,VLOOKUP(M999,'附件一之1-開班數'!$A$7:$B$66,2,0)&amp;"、"&amp;VLOOKUP(N999,'附件一之1-開班數'!$A$7:$B$66,2,0)&amp;"、"&amp;VLOOKUP(O999,'附件一之1-開班數'!$A$7:$B$66,2,0)&amp;"、"&amp;VLOOKUP(P999,'附件一之1-開班數'!$A$7:$B$66,2,0),IF(COUNT(M999:Q999)=5,VLOOKUP(M999,'附件一之1-開班數'!$A$7:$B$66,2,0)&amp;"、"&amp;VLOOKUP(N999,'附件一之1-開班數'!$A$7:$B$66,2,0)&amp;"、"&amp;VLOOKUP(O999,'附件一之1-開班數'!$A$7:$B$66,2,0)&amp;"、"&amp;VLOOKUP(P999,'附件一之1-開班數'!$A$7:$B$66,2,0)&amp;"、"&amp;VLOOKUP(Q999,'附件一之1-開班數'!$A$7:$B$66,2,0),IF(D999="","","學生無班級"))))))),"有班級不存在,或跳格輸入")</f>
        <v/>
      </c>
      <c r="S999" s="10">
        <f t="shared" si="107"/>
        <v>1</v>
      </c>
      <c r="T999" s="10">
        <f t="shared" si="108"/>
        <v>1</v>
      </c>
      <c r="U999" s="10">
        <f t="shared" si="109"/>
        <v>1</v>
      </c>
      <c r="V999" s="10">
        <f t="shared" si="110"/>
        <v>1</v>
      </c>
      <c r="W999" s="10">
        <f t="shared" si="111"/>
        <v>3</v>
      </c>
      <c r="X999" s="10">
        <f t="shared" si="112"/>
        <v>3</v>
      </c>
      <c r="Y999" s="10">
        <f>IF(M999="",0,IF(K999=1,VLOOKUP(M999,'附件一之1-開班數'!$A$7:$V$66,7,FALSE),0))</f>
        <v>0</v>
      </c>
      <c r="Z999" s="10">
        <f>IF(N999="",0,IF(K999=1,VLOOKUP(N999,'附件一之1-開班數'!$A$7:$V$66,7,FALSE),0))</f>
        <v>0</v>
      </c>
      <c r="AA999" s="10">
        <f>IF(O999="",0,IF(K999=1,VLOOKUP(O999,'附件一之1-開班數'!$A$7:$V$66,7,FALSE),0))</f>
        <v>0</v>
      </c>
      <c r="AB999" s="10">
        <f>IF(P999="",0,IF(K999=1,VLOOKUP(P999,'附件一之1-開班數'!$A$7:$V$66,7,FALSE),0))</f>
        <v>0</v>
      </c>
      <c r="AC999" s="10">
        <f>IF(Q999="",0,IF(K999=1,VLOOKUP(Q999,'附件一之1-開班數'!$A$7:$V$66,7,FALSE),0))</f>
        <v>0</v>
      </c>
    </row>
    <row r="1000" spans="1:29" x14ac:dyDescent="0.3">
      <c r="A1000" s="128" t="str">
        <f t="shared" si="106"/>
        <v/>
      </c>
      <c r="B1000" s="14"/>
      <c r="C1000" s="14"/>
      <c r="D1000" s="14"/>
      <c r="E1000" s="14"/>
      <c r="F1000" s="166"/>
      <c r="G1000" s="173"/>
      <c r="H1000" s="14"/>
      <c r="I1000" s="14"/>
      <c r="J1000" s="14"/>
      <c r="K1000" s="166"/>
      <c r="L1000" s="175"/>
      <c r="M1000" s="171"/>
      <c r="N1000" s="92"/>
      <c r="O1000" s="92"/>
      <c r="P1000" s="92"/>
      <c r="Q1000" s="172"/>
      <c r="R1000" s="176" t="str">
        <f>IFERROR(IF(COUNTIF(M1000:Q1000,M1000)+COUNTIF(M1000:Q1000,N1000)+COUNTIF(M1000:Q1000,O1000)+COUNTIF(M1000:Q1000,P1000)+COUNTIF(M1000:Q1000,Q1000)-COUNT(M1000:Q1000)&lt;&gt;0,"學生班級重複",IF(COUNT(M1000:Q1000)=1,VLOOKUP(M1000,'附件一之1-開班數'!$A$7:$B$66,2,0),IF(COUNT(M1000:Q1000)=2,VLOOKUP(M1000,'附件一之1-開班數'!$A$7:$B$66,2,0)&amp;"、"&amp;VLOOKUP(N1000,'附件一之1-開班數'!$A$7:$B$66,2,0),IF(COUNT(M1000:Q1000)=3,VLOOKUP(M1000,'附件一之1-開班數'!$A$7:$B$66,2,0)&amp;"、"&amp;VLOOKUP(N1000,'附件一之1-開班數'!$A$7:$B$66,2,0)&amp;"、"&amp;VLOOKUP(O1000,'附件一之1-開班數'!$A$7:$B$66,2,0),IF(COUNT(M1000:Q1000)=4,VLOOKUP(M1000,'附件一之1-開班數'!$A$7:$B$66,2,0)&amp;"、"&amp;VLOOKUP(N1000,'附件一之1-開班數'!$A$7:$B$66,2,0)&amp;"、"&amp;VLOOKUP(O1000,'附件一之1-開班數'!$A$7:$B$66,2,0)&amp;"、"&amp;VLOOKUP(P1000,'附件一之1-開班數'!$A$7:$B$66,2,0),IF(COUNT(M1000:Q1000)=5,VLOOKUP(M1000,'附件一之1-開班數'!$A$7:$B$66,2,0)&amp;"、"&amp;VLOOKUP(N1000,'附件一之1-開班數'!$A$7:$B$66,2,0)&amp;"、"&amp;VLOOKUP(O1000,'附件一之1-開班數'!$A$7:$B$66,2,0)&amp;"、"&amp;VLOOKUP(P1000,'附件一之1-開班數'!$A$7:$B$66,2,0)&amp;"、"&amp;VLOOKUP(Q1000,'附件一之1-開班數'!$A$7:$B$66,2,0),IF(D1000="","","學生無班級"))))))),"有班級不存在,或跳格輸入")</f>
        <v/>
      </c>
      <c r="S1000" s="10">
        <f t="shared" si="107"/>
        <v>1</v>
      </c>
      <c r="T1000" s="10">
        <f t="shared" si="108"/>
        <v>1</v>
      </c>
      <c r="U1000" s="10">
        <f t="shared" si="109"/>
        <v>1</v>
      </c>
      <c r="V1000" s="10">
        <f t="shared" si="110"/>
        <v>1</v>
      </c>
      <c r="W1000" s="10">
        <f t="shared" si="111"/>
        <v>3</v>
      </c>
      <c r="X1000" s="10">
        <f t="shared" si="112"/>
        <v>3</v>
      </c>
      <c r="Y1000" s="10">
        <f>IF(M1000="",0,IF(K1000=1,VLOOKUP(M1000,'附件一之1-開班數'!$A$7:$V$66,7,FALSE),0))</f>
        <v>0</v>
      </c>
      <c r="Z1000" s="10">
        <f>IF(N1000="",0,IF(K1000=1,VLOOKUP(N1000,'附件一之1-開班數'!$A$7:$V$66,7,FALSE),0))</f>
        <v>0</v>
      </c>
      <c r="AA1000" s="10">
        <f>IF(O1000="",0,IF(K1000=1,VLOOKUP(O1000,'附件一之1-開班數'!$A$7:$V$66,7,FALSE),0))</f>
        <v>0</v>
      </c>
      <c r="AB1000" s="10">
        <f>IF(P1000="",0,IF(K1000=1,VLOOKUP(P1000,'附件一之1-開班數'!$A$7:$V$66,7,FALSE),0))</f>
        <v>0</v>
      </c>
      <c r="AC1000" s="10">
        <f>IF(Q1000="",0,IF(K1000=1,VLOOKUP(Q1000,'附件一之1-開班數'!$A$7:$V$66,7,FALSE),0))</f>
        <v>0</v>
      </c>
    </row>
    <row r="1001" spans="1:29" x14ac:dyDescent="0.3">
      <c r="A1001" s="128" t="str">
        <f t="shared" si="106"/>
        <v/>
      </c>
      <c r="B1001" s="14"/>
      <c r="C1001" s="14"/>
      <c r="D1001" s="14"/>
      <c r="E1001" s="14"/>
      <c r="F1001" s="166"/>
      <c r="G1001" s="173"/>
      <c r="H1001" s="14"/>
      <c r="I1001" s="14"/>
      <c r="J1001" s="14"/>
      <c r="K1001" s="166"/>
      <c r="L1001" s="175"/>
      <c r="M1001" s="171"/>
      <c r="N1001" s="92"/>
      <c r="O1001" s="92"/>
      <c r="P1001" s="92"/>
      <c r="Q1001" s="172"/>
      <c r="R1001" s="176" t="str">
        <f>IFERROR(IF(COUNTIF(M1001:Q1001,M1001)+COUNTIF(M1001:Q1001,N1001)+COUNTIF(M1001:Q1001,O1001)+COUNTIF(M1001:Q1001,P1001)+COUNTIF(M1001:Q1001,Q1001)-COUNT(M1001:Q1001)&lt;&gt;0,"學生班級重複",IF(COUNT(M1001:Q1001)=1,VLOOKUP(M1001,'附件一之1-開班數'!$A$7:$B$66,2,0),IF(COUNT(M1001:Q1001)=2,VLOOKUP(M1001,'附件一之1-開班數'!$A$7:$B$66,2,0)&amp;"、"&amp;VLOOKUP(N1001,'附件一之1-開班數'!$A$7:$B$66,2,0),IF(COUNT(M1001:Q1001)=3,VLOOKUP(M1001,'附件一之1-開班數'!$A$7:$B$66,2,0)&amp;"、"&amp;VLOOKUP(N1001,'附件一之1-開班數'!$A$7:$B$66,2,0)&amp;"、"&amp;VLOOKUP(O1001,'附件一之1-開班數'!$A$7:$B$66,2,0),IF(COUNT(M1001:Q1001)=4,VLOOKUP(M1001,'附件一之1-開班數'!$A$7:$B$66,2,0)&amp;"、"&amp;VLOOKUP(N1001,'附件一之1-開班數'!$A$7:$B$66,2,0)&amp;"、"&amp;VLOOKUP(O1001,'附件一之1-開班數'!$A$7:$B$66,2,0)&amp;"、"&amp;VLOOKUP(P1001,'附件一之1-開班數'!$A$7:$B$66,2,0),IF(COUNT(M1001:Q1001)=5,VLOOKUP(M1001,'附件一之1-開班數'!$A$7:$B$66,2,0)&amp;"、"&amp;VLOOKUP(N1001,'附件一之1-開班數'!$A$7:$B$66,2,0)&amp;"、"&amp;VLOOKUP(O1001,'附件一之1-開班數'!$A$7:$B$66,2,0)&amp;"、"&amp;VLOOKUP(P1001,'附件一之1-開班數'!$A$7:$B$66,2,0)&amp;"、"&amp;VLOOKUP(Q1001,'附件一之1-開班數'!$A$7:$B$66,2,0),IF(D1001="","","學生無班級"))))))),"有班級不存在,或跳格輸入")</f>
        <v/>
      </c>
      <c r="S1001" s="10">
        <f t="shared" si="107"/>
        <v>1</v>
      </c>
      <c r="T1001" s="10">
        <f t="shared" si="108"/>
        <v>1</v>
      </c>
      <c r="U1001" s="10">
        <f t="shared" si="109"/>
        <v>1</v>
      </c>
      <c r="V1001" s="10">
        <f t="shared" si="110"/>
        <v>1</v>
      </c>
      <c r="W1001" s="10">
        <f t="shared" si="111"/>
        <v>3</v>
      </c>
      <c r="X1001" s="10">
        <f t="shared" si="112"/>
        <v>3</v>
      </c>
      <c r="Y1001" s="10">
        <f>IF(M1001="",0,IF(K1001=1,VLOOKUP(M1001,'附件一之1-開班數'!$A$7:$V$66,7,FALSE),0))</f>
        <v>0</v>
      </c>
      <c r="Z1001" s="10">
        <f>IF(N1001="",0,IF(K1001=1,VLOOKUP(N1001,'附件一之1-開班數'!$A$7:$V$66,7,FALSE),0))</f>
        <v>0</v>
      </c>
      <c r="AA1001" s="10">
        <f>IF(O1001="",0,IF(K1001=1,VLOOKUP(O1001,'附件一之1-開班數'!$A$7:$V$66,7,FALSE),0))</f>
        <v>0</v>
      </c>
      <c r="AB1001" s="10">
        <f>IF(P1001="",0,IF(K1001=1,VLOOKUP(P1001,'附件一之1-開班數'!$A$7:$V$66,7,FALSE),0))</f>
        <v>0</v>
      </c>
      <c r="AC1001" s="10">
        <f>IF(Q1001="",0,IF(K1001=1,VLOOKUP(Q1001,'附件一之1-開班數'!$A$7:$V$66,7,FALSE),0))</f>
        <v>0</v>
      </c>
    </row>
    <row r="1002" spans="1:29" x14ac:dyDescent="0.3">
      <c r="A1002" s="128" t="str">
        <f t="shared" si="106"/>
        <v/>
      </c>
      <c r="B1002" s="14"/>
      <c r="C1002" s="14"/>
      <c r="D1002" s="14"/>
      <c r="E1002" s="14"/>
      <c r="F1002" s="166"/>
      <c r="G1002" s="173"/>
      <c r="H1002" s="14"/>
      <c r="I1002" s="14"/>
      <c r="J1002" s="14"/>
      <c r="K1002" s="166"/>
      <c r="L1002" s="175"/>
      <c r="M1002" s="171"/>
      <c r="N1002" s="92"/>
      <c r="O1002" s="92"/>
      <c r="P1002" s="92"/>
      <c r="Q1002" s="172"/>
      <c r="R1002" s="176" t="str">
        <f>IFERROR(IF(COUNTIF(M1002:Q1002,M1002)+COUNTIF(M1002:Q1002,N1002)+COUNTIF(M1002:Q1002,O1002)+COUNTIF(M1002:Q1002,P1002)+COUNTIF(M1002:Q1002,Q1002)-COUNT(M1002:Q1002)&lt;&gt;0,"學生班級重複",IF(COUNT(M1002:Q1002)=1,VLOOKUP(M1002,'附件一之1-開班數'!$A$7:$B$66,2,0),IF(COUNT(M1002:Q1002)=2,VLOOKUP(M1002,'附件一之1-開班數'!$A$7:$B$66,2,0)&amp;"、"&amp;VLOOKUP(N1002,'附件一之1-開班數'!$A$7:$B$66,2,0),IF(COUNT(M1002:Q1002)=3,VLOOKUP(M1002,'附件一之1-開班數'!$A$7:$B$66,2,0)&amp;"、"&amp;VLOOKUP(N1002,'附件一之1-開班數'!$A$7:$B$66,2,0)&amp;"、"&amp;VLOOKUP(O1002,'附件一之1-開班數'!$A$7:$B$66,2,0),IF(COUNT(M1002:Q1002)=4,VLOOKUP(M1002,'附件一之1-開班數'!$A$7:$B$66,2,0)&amp;"、"&amp;VLOOKUP(N1002,'附件一之1-開班數'!$A$7:$B$66,2,0)&amp;"、"&amp;VLOOKUP(O1002,'附件一之1-開班數'!$A$7:$B$66,2,0)&amp;"、"&amp;VLOOKUP(P1002,'附件一之1-開班數'!$A$7:$B$66,2,0),IF(COUNT(M1002:Q1002)=5,VLOOKUP(M1002,'附件一之1-開班數'!$A$7:$B$66,2,0)&amp;"、"&amp;VLOOKUP(N1002,'附件一之1-開班數'!$A$7:$B$66,2,0)&amp;"、"&amp;VLOOKUP(O1002,'附件一之1-開班數'!$A$7:$B$66,2,0)&amp;"、"&amp;VLOOKUP(P1002,'附件一之1-開班數'!$A$7:$B$66,2,0)&amp;"、"&amp;VLOOKUP(Q1002,'附件一之1-開班數'!$A$7:$B$66,2,0),IF(D1002="","","學生無班級"))))))),"有班級不存在,或跳格輸入")</f>
        <v/>
      </c>
      <c r="S1002" s="10">
        <f t="shared" si="107"/>
        <v>1</v>
      </c>
      <c r="T1002" s="10">
        <f t="shared" si="108"/>
        <v>1</v>
      </c>
      <c r="U1002" s="10">
        <f t="shared" si="109"/>
        <v>1</v>
      </c>
      <c r="V1002" s="10">
        <f t="shared" si="110"/>
        <v>1</v>
      </c>
      <c r="W1002" s="10">
        <f t="shared" si="111"/>
        <v>3</v>
      </c>
      <c r="X1002" s="10">
        <f t="shared" si="112"/>
        <v>3</v>
      </c>
      <c r="Y1002" s="10">
        <f>IF(M1002="",0,IF(K1002=1,VLOOKUP(M1002,'附件一之1-開班數'!$A$7:$V$66,7,FALSE),0))</f>
        <v>0</v>
      </c>
      <c r="Z1002" s="10">
        <f>IF(N1002="",0,IF(K1002=1,VLOOKUP(N1002,'附件一之1-開班數'!$A$7:$V$66,7,FALSE),0))</f>
        <v>0</v>
      </c>
      <c r="AA1002" s="10">
        <f>IF(O1002="",0,IF(K1002=1,VLOOKUP(O1002,'附件一之1-開班數'!$A$7:$V$66,7,FALSE),0))</f>
        <v>0</v>
      </c>
      <c r="AB1002" s="10">
        <f>IF(P1002="",0,IF(K1002=1,VLOOKUP(P1002,'附件一之1-開班數'!$A$7:$V$66,7,FALSE),0))</f>
        <v>0</v>
      </c>
      <c r="AC1002" s="10">
        <f>IF(Q1002="",0,IF(K1002=1,VLOOKUP(Q1002,'附件一之1-開班數'!$A$7:$V$66,7,FALSE),0))</f>
        <v>0</v>
      </c>
    </row>
    <row r="1003" spans="1:29" x14ac:dyDescent="0.3">
      <c r="A1003" s="128" t="str">
        <f t="shared" si="106"/>
        <v/>
      </c>
      <c r="B1003" s="14"/>
      <c r="C1003" s="14"/>
      <c r="D1003" s="14"/>
      <c r="E1003" s="14"/>
      <c r="F1003" s="166"/>
      <c r="G1003" s="173"/>
      <c r="H1003" s="14"/>
      <c r="I1003" s="14"/>
      <c r="J1003" s="14"/>
      <c r="K1003" s="166"/>
      <c r="L1003" s="175"/>
      <c r="M1003" s="171"/>
      <c r="N1003" s="92"/>
      <c r="O1003" s="92"/>
      <c r="P1003" s="92"/>
      <c r="Q1003" s="172"/>
      <c r="R1003" s="176" t="str">
        <f>IFERROR(IF(COUNTIF(M1003:Q1003,M1003)+COUNTIF(M1003:Q1003,N1003)+COUNTIF(M1003:Q1003,O1003)+COUNTIF(M1003:Q1003,P1003)+COUNTIF(M1003:Q1003,Q1003)-COUNT(M1003:Q1003)&lt;&gt;0,"學生班級重複",IF(COUNT(M1003:Q1003)=1,VLOOKUP(M1003,'附件一之1-開班數'!$A$7:$B$66,2,0),IF(COUNT(M1003:Q1003)=2,VLOOKUP(M1003,'附件一之1-開班數'!$A$7:$B$66,2,0)&amp;"、"&amp;VLOOKUP(N1003,'附件一之1-開班數'!$A$7:$B$66,2,0),IF(COUNT(M1003:Q1003)=3,VLOOKUP(M1003,'附件一之1-開班數'!$A$7:$B$66,2,0)&amp;"、"&amp;VLOOKUP(N1003,'附件一之1-開班數'!$A$7:$B$66,2,0)&amp;"、"&amp;VLOOKUP(O1003,'附件一之1-開班數'!$A$7:$B$66,2,0),IF(COUNT(M1003:Q1003)=4,VLOOKUP(M1003,'附件一之1-開班數'!$A$7:$B$66,2,0)&amp;"、"&amp;VLOOKUP(N1003,'附件一之1-開班數'!$A$7:$B$66,2,0)&amp;"、"&amp;VLOOKUP(O1003,'附件一之1-開班數'!$A$7:$B$66,2,0)&amp;"、"&amp;VLOOKUP(P1003,'附件一之1-開班數'!$A$7:$B$66,2,0),IF(COUNT(M1003:Q1003)=5,VLOOKUP(M1003,'附件一之1-開班數'!$A$7:$B$66,2,0)&amp;"、"&amp;VLOOKUP(N1003,'附件一之1-開班數'!$A$7:$B$66,2,0)&amp;"、"&amp;VLOOKUP(O1003,'附件一之1-開班數'!$A$7:$B$66,2,0)&amp;"、"&amp;VLOOKUP(P1003,'附件一之1-開班數'!$A$7:$B$66,2,0)&amp;"、"&amp;VLOOKUP(Q1003,'附件一之1-開班數'!$A$7:$B$66,2,0),IF(D1003="","","學生無班級"))))))),"有班級不存在,或跳格輸入")</f>
        <v/>
      </c>
      <c r="S1003" s="10">
        <f t="shared" si="107"/>
        <v>1</v>
      </c>
      <c r="T1003" s="10">
        <f t="shared" si="108"/>
        <v>1</v>
      </c>
      <c r="U1003" s="10">
        <f t="shared" si="109"/>
        <v>1</v>
      </c>
      <c r="V1003" s="10">
        <f t="shared" si="110"/>
        <v>1</v>
      </c>
      <c r="W1003" s="10">
        <f t="shared" si="111"/>
        <v>3</v>
      </c>
      <c r="X1003" s="10">
        <f t="shared" si="112"/>
        <v>3</v>
      </c>
      <c r="Y1003" s="10">
        <f>IF(M1003="",0,IF(K1003=1,VLOOKUP(M1003,'附件一之1-開班數'!$A$7:$V$66,7,FALSE),0))</f>
        <v>0</v>
      </c>
      <c r="Z1003" s="10">
        <f>IF(N1003="",0,IF(K1003=1,VLOOKUP(N1003,'附件一之1-開班數'!$A$7:$V$66,7,FALSE),0))</f>
        <v>0</v>
      </c>
      <c r="AA1003" s="10">
        <f>IF(O1003="",0,IF(K1003=1,VLOOKUP(O1003,'附件一之1-開班數'!$A$7:$V$66,7,FALSE),0))</f>
        <v>0</v>
      </c>
      <c r="AB1003" s="10">
        <f>IF(P1003="",0,IF(K1003=1,VLOOKUP(P1003,'附件一之1-開班數'!$A$7:$V$66,7,FALSE),0))</f>
        <v>0</v>
      </c>
      <c r="AC1003" s="10">
        <f>IF(Q1003="",0,IF(K1003=1,VLOOKUP(Q1003,'附件一之1-開班數'!$A$7:$V$66,7,FALSE),0))</f>
        <v>0</v>
      </c>
    </row>
    <row r="1004" spans="1:29" x14ac:dyDescent="0.3">
      <c r="A1004" s="128" t="str">
        <f t="shared" si="106"/>
        <v/>
      </c>
      <c r="B1004" s="14"/>
      <c r="C1004" s="14"/>
      <c r="D1004" s="14"/>
      <c r="E1004" s="14"/>
      <c r="F1004" s="166"/>
      <c r="G1004" s="173"/>
      <c r="H1004" s="14"/>
      <c r="I1004" s="14"/>
      <c r="J1004" s="14"/>
      <c r="K1004" s="166"/>
      <c r="L1004" s="175"/>
      <c r="M1004" s="171"/>
      <c r="N1004" s="92"/>
      <c r="O1004" s="92"/>
      <c r="P1004" s="92"/>
      <c r="Q1004" s="172"/>
      <c r="R1004" s="176" t="str">
        <f>IFERROR(IF(COUNTIF(M1004:Q1004,M1004)+COUNTIF(M1004:Q1004,N1004)+COUNTIF(M1004:Q1004,O1004)+COUNTIF(M1004:Q1004,P1004)+COUNTIF(M1004:Q1004,Q1004)-COUNT(M1004:Q1004)&lt;&gt;0,"學生班級重複",IF(COUNT(M1004:Q1004)=1,VLOOKUP(M1004,'附件一之1-開班數'!$A$7:$B$66,2,0),IF(COUNT(M1004:Q1004)=2,VLOOKUP(M1004,'附件一之1-開班數'!$A$7:$B$66,2,0)&amp;"、"&amp;VLOOKUP(N1004,'附件一之1-開班數'!$A$7:$B$66,2,0),IF(COUNT(M1004:Q1004)=3,VLOOKUP(M1004,'附件一之1-開班數'!$A$7:$B$66,2,0)&amp;"、"&amp;VLOOKUP(N1004,'附件一之1-開班數'!$A$7:$B$66,2,0)&amp;"、"&amp;VLOOKUP(O1004,'附件一之1-開班數'!$A$7:$B$66,2,0),IF(COUNT(M1004:Q1004)=4,VLOOKUP(M1004,'附件一之1-開班數'!$A$7:$B$66,2,0)&amp;"、"&amp;VLOOKUP(N1004,'附件一之1-開班數'!$A$7:$B$66,2,0)&amp;"、"&amp;VLOOKUP(O1004,'附件一之1-開班數'!$A$7:$B$66,2,0)&amp;"、"&amp;VLOOKUP(P1004,'附件一之1-開班數'!$A$7:$B$66,2,0),IF(COUNT(M1004:Q1004)=5,VLOOKUP(M1004,'附件一之1-開班數'!$A$7:$B$66,2,0)&amp;"、"&amp;VLOOKUP(N1004,'附件一之1-開班數'!$A$7:$B$66,2,0)&amp;"、"&amp;VLOOKUP(O1004,'附件一之1-開班數'!$A$7:$B$66,2,0)&amp;"、"&amp;VLOOKUP(P1004,'附件一之1-開班數'!$A$7:$B$66,2,0)&amp;"、"&amp;VLOOKUP(Q1004,'附件一之1-開班數'!$A$7:$B$66,2,0),IF(D1004="","","學生無班級"))))))),"有班級不存在,或跳格輸入")</f>
        <v/>
      </c>
      <c r="S1004" s="10">
        <f t="shared" si="107"/>
        <v>1</v>
      </c>
      <c r="T1004" s="10">
        <f t="shared" si="108"/>
        <v>1</v>
      </c>
      <c r="U1004" s="10">
        <f t="shared" si="109"/>
        <v>1</v>
      </c>
      <c r="V1004" s="10">
        <f t="shared" si="110"/>
        <v>1</v>
      </c>
      <c r="W1004" s="10">
        <f t="shared" si="111"/>
        <v>3</v>
      </c>
      <c r="X1004" s="10">
        <f t="shared" si="112"/>
        <v>3</v>
      </c>
      <c r="Y1004" s="10">
        <f>IF(M1004="",0,IF(K1004=1,VLOOKUP(M1004,'附件一之1-開班數'!$A$7:$V$66,7,FALSE),0))</f>
        <v>0</v>
      </c>
      <c r="Z1004" s="10">
        <f>IF(N1004="",0,IF(K1004=1,VLOOKUP(N1004,'附件一之1-開班數'!$A$7:$V$66,7,FALSE),0))</f>
        <v>0</v>
      </c>
      <c r="AA1004" s="10">
        <f>IF(O1004="",0,IF(K1004=1,VLOOKUP(O1004,'附件一之1-開班數'!$A$7:$V$66,7,FALSE),0))</f>
        <v>0</v>
      </c>
      <c r="AB1004" s="10">
        <f>IF(P1004="",0,IF(K1004=1,VLOOKUP(P1004,'附件一之1-開班數'!$A$7:$V$66,7,FALSE),0))</f>
        <v>0</v>
      </c>
      <c r="AC1004" s="10">
        <f>IF(Q1004="",0,IF(K1004=1,VLOOKUP(Q1004,'附件一之1-開班數'!$A$7:$V$66,7,FALSE),0))</f>
        <v>0</v>
      </c>
    </row>
    <row r="1005" spans="1:29" x14ac:dyDescent="0.3">
      <c r="A1005" s="128" t="str">
        <f t="shared" si="106"/>
        <v/>
      </c>
      <c r="B1005" s="14"/>
      <c r="C1005" s="14"/>
      <c r="D1005" s="14"/>
      <c r="E1005" s="14"/>
      <c r="F1005" s="166"/>
      <c r="G1005" s="173"/>
      <c r="H1005" s="14"/>
      <c r="I1005" s="14"/>
      <c r="J1005" s="14"/>
      <c r="K1005" s="166"/>
      <c r="L1005" s="175"/>
      <c r="M1005" s="171"/>
      <c r="N1005" s="92"/>
      <c r="O1005" s="92"/>
      <c r="P1005" s="92"/>
      <c r="Q1005" s="172"/>
      <c r="R1005" s="176" t="str">
        <f>IFERROR(IF(COUNTIF(M1005:Q1005,M1005)+COUNTIF(M1005:Q1005,N1005)+COUNTIF(M1005:Q1005,O1005)+COUNTIF(M1005:Q1005,P1005)+COUNTIF(M1005:Q1005,Q1005)-COUNT(M1005:Q1005)&lt;&gt;0,"學生班級重複",IF(COUNT(M1005:Q1005)=1,VLOOKUP(M1005,'附件一之1-開班數'!$A$7:$B$66,2,0),IF(COUNT(M1005:Q1005)=2,VLOOKUP(M1005,'附件一之1-開班數'!$A$7:$B$66,2,0)&amp;"、"&amp;VLOOKUP(N1005,'附件一之1-開班數'!$A$7:$B$66,2,0),IF(COUNT(M1005:Q1005)=3,VLOOKUP(M1005,'附件一之1-開班數'!$A$7:$B$66,2,0)&amp;"、"&amp;VLOOKUP(N1005,'附件一之1-開班數'!$A$7:$B$66,2,0)&amp;"、"&amp;VLOOKUP(O1005,'附件一之1-開班數'!$A$7:$B$66,2,0),IF(COUNT(M1005:Q1005)=4,VLOOKUP(M1005,'附件一之1-開班數'!$A$7:$B$66,2,0)&amp;"、"&amp;VLOOKUP(N1005,'附件一之1-開班數'!$A$7:$B$66,2,0)&amp;"、"&amp;VLOOKUP(O1005,'附件一之1-開班數'!$A$7:$B$66,2,0)&amp;"、"&amp;VLOOKUP(P1005,'附件一之1-開班數'!$A$7:$B$66,2,0),IF(COUNT(M1005:Q1005)=5,VLOOKUP(M1005,'附件一之1-開班數'!$A$7:$B$66,2,0)&amp;"、"&amp;VLOOKUP(N1005,'附件一之1-開班數'!$A$7:$B$66,2,0)&amp;"、"&amp;VLOOKUP(O1005,'附件一之1-開班數'!$A$7:$B$66,2,0)&amp;"、"&amp;VLOOKUP(P1005,'附件一之1-開班數'!$A$7:$B$66,2,0)&amp;"、"&amp;VLOOKUP(Q1005,'附件一之1-開班數'!$A$7:$B$66,2,0),IF(D1005="","","學生無班級"))))))),"有班級不存在,或跳格輸入")</f>
        <v/>
      </c>
      <c r="S1005" s="10">
        <f t="shared" si="107"/>
        <v>1</v>
      </c>
      <c r="T1005" s="10">
        <f t="shared" si="108"/>
        <v>1</v>
      </c>
      <c r="U1005" s="10">
        <f t="shared" si="109"/>
        <v>1</v>
      </c>
      <c r="V1005" s="10">
        <f t="shared" si="110"/>
        <v>1</v>
      </c>
      <c r="W1005" s="10">
        <f t="shared" si="111"/>
        <v>3</v>
      </c>
      <c r="X1005" s="10">
        <f t="shared" si="112"/>
        <v>3</v>
      </c>
      <c r="Y1005" s="10">
        <f>IF(M1005="",0,IF(K1005=1,VLOOKUP(M1005,'附件一之1-開班數'!$A$7:$V$66,7,FALSE),0))</f>
        <v>0</v>
      </c>
      <c r="Z1005" s="10">
        <f>IF(N1005="",0,IF(K1005=1,VLOOKUP(N1005,'附件一之1-開班數'!$A$7:$V$66,7,FALSE),0))</f>
        <v>0</v>
      </c>
      <c r="AA1005" s="10">
        <f>IF(O1005="",0,IF(K1005=1,VLOOKUP(O1005,'附件一之1-開班數'!$A$7:$V$66,7,FALSE),0))</f>
        <v>0</v>
      </c>
      <c r="AB1005" s="10">
        <f>IF(P1005="",0,IF(K1005=1,VLOOKUP(P1005,'附件一之1-開班數'!$A$7:$V$66,7,FALSE),0))</f>
        <v>0</v>
      </c>
      <c r="AC1005" s="10">
        <f>IF(Q1005="",0,IF(K1005=1,VLOOKUP(Q1005,'附件一之1-開班數'!$A$7:$V$66,7,FALSE),0))</f>
        <v>0</v>
      </c>
    </row>
    <row r="1006" spans="1:29" x14ac:dyDescent="0.3">
      <c r="A1006" s="128" t="str">
        <f t="shared" si="106"/>
        <v/>
      </c>
      <c r="B1006" s="14"/>
      <c r="C1006" s="14"/>
      <c r="D1006" s="14"/>
      <c r="E1006" s="14"/>
      <c r="F1006" s="166"/>
      <c r="G1006" s="173"/>
      <c r="H1006" s="14"/>
      <c r="I1006" s="14"/>
      <c r="J1006" s="14"/>
      <c r="K1006" s="166"/>
      <c r="L1006" s="175"/>
      <c r="M1006" s="171"/>
      <c r="N1006" s="92"/>
      <c r="O1006" s="92"/>
      <c r="P1006" s="92"/>
      <c r="Q1006" s="172"/>
      <c r="R1006" s="176" t="str">
        <f>IFERROR(IF(COUNTIF(M1006:Q1006,M1006)+COUNTIF(M1006:Q1006,N1006)+COUNTIF(M1006:Q1006,O1006)+COUNTIF(M1006:Q1006,P1006)+COUNTIF(M1006:Q1006,Q1006)-COUNT(M1006:Q1006)&lt;&gt;0,"學生班級重複",IF(COUNT(M1006:Q1006)=1,VLOOKUP(M1006,'附件一之1-開班數'!$A$7:$B$66,2,0),IF(COUNT(M1006:Q1006)=2,VLOOKUP(M1006,'附件一之1-開班數'!$A$7:$B$66,2,0)&amp;"、"&amp;VLOOKUP(N1006,'附件一之1-開班數'!$A$7:$B$66,2,0),IF(COUNT(M1006:Q1006)=3,VLOOKUP(M1006,'附件一之1-開班數'!$A$7:$B$66,2,0)&amp;"、"&amp;VLOOKUP(N1006,'附件一之1-開班數'!$A$7:$B$66,2,0)&amp;"、"&amp;VLOOKUP(O1006,'附件一之1-開班數'!$A$7:$B$66,2,0),IF(COUNT(M1006:Q1006)=4,VLOOKUP(M1006,'附件一之1-開班數'!$A$7:$B$66,2,0)&amp;"、"&amp;VLOOKUP(N1006,'附件一之1-開班數'!$A$7:$B$66,2,0)&amp;"、"&amp;VLOOKUP(O1006,'附件一之1-開班數'!$A$7:$B$66,2,0)&amp;"、"&amp;VLOOKUP(P1006,'附件一之1-開班數'!$A$7:$B$66,2,0),IF(COUNT(M1006:Q1006)=5,VLOOKUP(M1006,'附件一之1-開班數'!$A$7:$B$66,2,0)&amp;"、"&amp;VLOOKUP(N1006,'附件一之1-開班數'!$A$7:$B$66,2,0)&amp;"、"&amp;VLOOKUP(O1006,'附件一之1-開班數'!$A$7:$B$66,2,0)&amp;"、"&amp;VLOOKUP(P1006,'附件一之1-開班數'!$A$7:$B$66,2,0)&amp;"、"&amp;VLOOKUP(Q1006,'附件一之1-開班數'!$A$7:$B$66,2,0),IF(D1006="","","學生無班級"))))))),"有班級不存在,或跳格輸入")</f>
        <v/>
      </c>
      <c r="S1006" s="10">
        <f t="shared" si="107"/>
        <v>1</v>
      </c>
      <c r="T1006" s="10">
        <f t="shared" si="108"/>
        <v>1</v>
      </c>
      <c r="U1006" s="10">
        <f t="shared" si="109"/>
        <v>1</v>
      </c>
      <c r="V1006" s="10">
        <f t="shared" si="110"/>
        <v>1</v>
      </c>
      <c r="W1006" s="10">
        <f t="shared" si="111"/>
        <v>3</v>
      </c>
      <c r="X1006" s="10">
        <f t="shared" si="112"/>
        <v>3</v>
      </c>
      <c r="Y1006" s="10">
        <f>IF(M1006="",0,IF(K1006=1,VLOOKUP(M1006,'附件一之1-開班數'!$A$7:$V$66,7,FALSE),0))</f>
        <v>0</v>
      </c>
      <c r="Z1006" s="10">
        <f>IF(N1006="",0,IF(K1006=1,VLOOKUP(N1006,'附件一之1-開班數'!$A$7:$V$66,7,FALSE),0))</f>
        <v>0</v>
      </c>
      <c r="AA1006" s="10">
        <f>IF(O1006="",0,IF(K1006=1,VLOOKUP(O1006,'附件一之1-開班數'!$A$7:$V$66,7,FALSE),0))</f>
        <v>0</v>
      </c>
      <c r="AB1006" s="10">
        <f>IF(P1006="",0,IF(K1006=1,VLOOKUP(P1006,'附件一之1-開班數'!$A$7:$V$66,7,FALSE),0))</f>
        <v>0</v>
      </c>
      <c r="AC1006" s="10">
        <f>IF(Q1006="",0,IF(K1006=1,VLOOKUP(Q1006,'附件一之1-開班數'!$A$7:$V$66,7,FALSE),0))</f>
        <v>0</v>
      </c>
    </row>
    <row r="1007" spans="1:29" x14ac:dyDescent="0.3">
      <c r="A1007" s="128" t="str">
        <f t="shared" si="106"/>
        <v/>
      </c>
      <c r="B1007" s="14"/>
      <c r="C1007" s="14"/>
      <c r="D1007" s="14"/>
      <c r="E1007" s="14"/>
      <c r="F1007" s="166"/>
      <c r="G1007" s="173"/>
      <c r="H1007" s="14"/>
      <c r="I1007" s="14"/>
      <c r="J1007" s="14"/>
      <c r="K1007" s="166"/>
      <c r="L1007" s="175"/>
      <c r="M1007" s="171"/>
      <c r="N1007" s="92"/>
      <c r="O1007" s="92"/>
      <c r="P1007" s="92"/>
      <c r="Q1007" s="172"/>
      <c r="R1007" s="176" t="str">
        <f>IFERROR(IF(COUNTIF(M1007:Q1007,M1007)+COUNTIF(M1007:Q1007,N1007)+COUNTIF(M1007:Q1007,O1007)+COUNTIF(M1007:Q1007,P1007)+COUNTIF(M1007:Q1007,Q1007)-COUNT(M1007:Q1007)&lt;&gt;0,"學生班級重複",IF(COUNT(M1007:Q1007)=1,VLOOKUP(M1007,'附件一之1-開班數'!$A$7:$B$66,2,0),IF(COUNT(M1007:Q1007)=2,VLOOKUP(M1007,'附件一之1-開班數'!$A$7:$B$66,2,0)&amp;"、"&amp;VLOOKUP(N1007,'附件一之1-開班數'!$A$7:$B$66,2,0),IF(COUNT(M1007:Q1007)=3,VLOOKUP(M1007,'附件一之1-開班數'!$A$7:$B$66,2,0)&amp;"、"&amp;VLOOKUP(N1007,'附件一之1-開班數'!$A$7:$B$66,2,0)&amp;"、"&amp;VLOOKUP(O1007,'附件一之1-開班數'!$A$7:$B$66,2,0),IF(COUNT(M1007:Q1007)=4,VLOOKUP(M1007,'附件一之1-開班數'!$A$7:$B$66,2,0)&amp;"、"&amp;VLOOKUP(N1007,'附件一之1-開班數'!$A$7:$B$66,2,0)&amp;"、"&amp;VLOOKUP(O1007,'附件一之1-開班數'!$A$7:$B$66,2,0)&amp;"、"&amp;VLOOKUP(P1007,'附件一之1-開班數'!$A$7:$B$66,2,0),IF(COUNT(M1007:Q1007)=5,VLOOKUP(M1007,'附件一之1-開班數'!$A$7:$B$66,2,0)&amp;"、"&amp;VLOOKUP(N1007,'附件一之1-開班數'!$A$7:$B$66,2,0)&amp;"、"&amp;VLOOKUP(O1007,'附件一之1-開班數'!$A$7:$B$66,2,0)&amp;"、"&amp;VLOOKUP(P1007,'附件一之1-開班數'!$A$7:$B$66,2,0)&amp;"、"&amp;VLOOKUP(Q1007,'附件一之1-開班數'!$A$7:$B$66,2,0),IF(D1007="","","學生無班級"))))))),"有班級不存在,或跳格輸入")</f>
        <v/>
      </c>
      <c r="S1007" s="10">
        <f t="shared" si="107"/>
        <v>1</v>
      </c>
      <c r="T1007" s="10">
        <f t="shared" si="108"/>
        <v>1</v>
      </c>
      <c r="U1007" s="10">
        <f t="shared" si="109"/>
        <v>1</v>
      </c>
      <c r="V1007" s="10">
        <f t="shared" si="110"/>
        <v>1</v>
      </c>
      <c r="W1007" s="10">
        <f t="shared" si="111"/>
        <v>3</v>
      </c>
      <c r="X1007" s="10">
        <f t="shared" si="112"/>
        <v>3</v>
      </c>
      <c r="Y1007" s="10">
        <f>IF(M1007="",0,IF(K1007=1,VLOOKUP(M1007,'附件一之1-開班數'!$A$7:$V$66,7,FALSE),0))</f>
        <v>0</v>
      </c>
      <c r="Z1007" s="10">
        <f>IF(N1007="",0,IF(K1007=1,VLOOKUP(N1007,'附件一之1-開班數'!$A$7:$V$66,7,FALSE),0))</f>
        <v>0</v>
      </c>
      <c r="AA1007" s="10">
        <f>IF(O1007="",0,IF(K1007=1,VLOOKUP(O1007,'附件一之1-開班數'!$A$7:$V$66,7,FALSE),0))</f>
        <v>0</v>
      </c>
      <c r="AB1007" s="10">
        <f>IF(P1007="",0,IF(K1007=1,VLOOKUP(P1007,'附件一之1-開班數'!$A$7:$V$66,7,FALSE),0))</f>
        <v>0</v>
      </c>
      <c r="AC1007" s="10">
        <f>IF(Q1007="",0,IF(K1007=1,VLOOKUP(Q1007,'附件一之1-開班數'!$A$7:$V$66,7,FALSE),0))</f>
        <v>0</v>
      </c>
    </row>
    <row r="1008" spans="1:29" x14ac:dyDescent="0.3">
      <c r="A1008" s="128" t="str">
        <f t="shared" si="106"/>
        <v/>
      </c>
      <c r="B1008" s="14"/>
      <c r="C1008" s="14"/>
      <c r="D1008" s="14"/>
      <c r="E1008" s="14"/>
      <c r="F1008" s="166"/>
      <c r="G1008" s="173"/>
      <c r="H1008" s="14"/>
      <c r="I1008" s="14"/>
      <c r="J1008" s="14"/>
      <c r="K1008" s="166"/>
      <c r="L1008" s="175"/>
      <c r="M1008" s="171"/>
      <c r="N1008" s="92"/>
      <c r="O1008" s="92"/>
      <c r="P1008" s="92"/>
      <c r="Q1008" s="172"/>
      <c r="R1008" s="176" t="str">
        <f>IFERROR(IF(COUNTIF(M1008:Q1008,M1008)+COUNTIF(M1008:Q1008,N1008)+COUNTIF(M1008:Q1008,O1008)+COUNTIF(M1008:Q1008,P1008)+COUNTIF(M1008:Q1008,Q1008)-COUNT(M1008:Q1008)&lt;&gt;0,"學生班級重複",IF(COUNT(M1008:Q1008)=1,VLOOKUP(M1008,'附件一之1-開班數'!$A$7:$B$66,2,0),IF(COUNT(M1008:Q1008)=2,VLOOKUP(M1008,'附件一之1-開班數'!$A$7:$B$66,2,0)&amp;"、"&amp;VLOOKUP(N1008,'附件一之1-開班數'!$A$7:$B$66,2,0),IF(COUNT(M1008:Q1008)=3,VLOOKUP(M1008,'附件一之1-開班數'!$A$7:$B$66,2,0)&amp;"、"&amp;VLOOKUP(N1008,'附件一之1-開班數'!$A$7:$B$66,2,0)&amp;"、"&amp;VLOOKUP(O1008,'附件一之1-開班數'!$A$7:$B$66,2,0),IF(COUNT(M1008:Q1008)=4,VLOOKUP(M1008,'附件一之1-開班數'!$A$7:$B$66,2,0)&amp;"、"&amp;VLOOKUP(N1008,'附件一之1-開班數'!$A$7:$B$66,2,0)&amp;"、"&amp;VLOOKUP(O1008,'附件一之1-開班數'!$A$7:$B$66,2,0)&amp;"、"&amp;VLOOKUP(P1008,'附件一之1-開班數'!$A$7:$B$66,2,0),IF(COUNT(M1008:Q1008)=5,VLOOKUP(M1008,'附件一之1-開班數'!$A$7:$B$66,2,0)&amp;"、"&amp;VLOOKUP(N1008,'附件一之1-開班數'!$A$7:$B$66,2,0)&amp;"、"&amp;VLOOKUP(O1008,'附件一之1-開班數'!$A$7:$B$66,2,0)&amp;"、"&amp;VLOOKUP(P1008,'附件一之1-開班數'!$A$7:$B$66,2,0)&amp;"、"&amp;VLOOKUP(Q1008,'附件一之1-開班數'!$A$7:$B$66,2,0),IF(D1008="","","學生無班級"))))))),"有班級不存在,或跳格輸入")</f>
        <v/>
      </c>
      <c r="S1008" s="10">
        <f t="shared" si="107"/>
        <v>1</v>
      </c>
      <c r="T1008" s="10">
        <f t="shared" si="108"/>
        <v>1</v>
      </c>
      <c r="U1008" s="10">
        <f t="shared" si="109"/>
        <v>1</v>
      </c>
      <c r="V1008" s="10">
        <f t="shared" si="110"/>
        <v>1</v>
      </c>
      <c r="W1008" s="10">
        <f t="shared" si="111"/>
        <v>3</v>
      </c>
      <c r="X1008" s="10">
        <f t="shared" si="112"/>
        <v>3</v>
      </c>
      <c r="Y1008" s="10">
        <f>IF(M1008="",0,IF(K1008=1,VLOOKUP(M1008,'附件一之1-開班數'!$A$7:$V$66,7,FALSE),0))</f>
        <v>0</v>
      </c>
      <c r="Z1008" s="10">
        <f>IF(N1008="",0,IF(K1008=1,VLOOKUP(N1008,'附件一之1-開班數'!$A$7:$V$66,7,FALSE),0))</f>
        <v>0</v>
      </c>
      <c r="AA1008" s="10">
        <f>IF(O1008="",0,IF(K1008=1,VLOOKUP(O1008,'附件一之1-開班數'!$A$7:$V$66,7,FALSE),0))</f>
        <v>0</v>
      </c>
      <c r="AB1008" s="10">
        <f>IF(P1008="",0,IF(K1008=1,VLOOKUP(P1008,'附件一之1-開班數'!$A$7:$V$66,7,FALSE),0))</f>
        <v>0</v>
      </c>
      <c r="AC1008" s="10">
        <f>IF(Q1008="",0,IF(K1008=1,VLOOKUP(Q1008,'附件一之1-開班數'!$A$7:$V$66,7,FALSE),0))</f>
        <v>0</v>
      </c>
    </row>
    <row r="1009" spans="1:29" x14ac:dyDescent="0.3">
      <c r="A1009" s="128" t="str">
        <f t="shared" si="106"/>
        <v/>
      </c>
      <c r="B1009" s="14"/>
      <c r="C1009" s="14"/>
      <c r="D1009" s="14"/>
      <c r="E1009" s="14"/>
      <c r="F1009" s="166"/>
      <c r="G1009" s="173"/>
      <c r="H1009" s="14"/>
      <c r="I1009" s="14"/>
      <c r="J1009" s="14"/>
      <c r="K1009" s="166"/>
      <c r="L1009" s="175"/>
      <c r="M1009" s="171"/>
      <c r="N1009" s="92"/>
      <c r="O1009" s="92"/>
      <c r="P1009" s="92"/>
      <c r="Q1009" s="172"/>
      <c r="R1009" s="176" t="str">
        <f>IFERROR(IF(COUNTIF(M1009:Q1009,M1009)+COUNTIF(M1009:Q1009,N1009)+COUNTIF(M1009:Q1009,O1009)+COUNTIF(M1009:Q1009,P1009)+COUNTIF(M1009:Q1009,Q1009)-COUNT(M1009:Q1009)&lt;&gt;0,"學生班級重複",IF(COUNT(M1009:Q1009)=1,VLOOKUP(M1009,'附件一之1-開班數'!$A$7:$B$66,2,0),IF(COUNT(M1009:Q1009)=2,VLOOKUP(M1009,'附件一之1-開班數'!$A$7:$B$66,2,0)&amp;"、"&amp;VLOOKUP(N1009,'附件一之1-開班數'!$A$7:$B$66,2,0),IF(COUNT(M1009:Q1009)=3,VLOOKUP(M1009,'附件一之1-開班數'!$A$7:$B$66,2,0)&amp;"、"&amp;VLOOKUP(N1009,'附件一之1-開班數'!$A$7:$B$66,2,0)&amp;"、"&amp;VLOOKUP(O1009,'附件一之1-開班數'!$A$7:$B$66,2,0),IF(COUNT(M1009:Q1009)=4,VLOOKUP(M1009,'附件一之1-開班數'!$A$7:$B$66,2,0)&amp;"、"&amp;VLOOKUP(N1009,'附件一之1-開班數'!$A$7:$B$66,2,0)&amp;"、"&amp;VLOOKUP(O1009,'附件一之1-開班數'!$A$7:$B$66,2,0)&amp;"、"&amp;VLOOKUP(P1009,'附件一之1-開班數'!$A$7:$B$66,2,0),IF(COUNT(M1009:Q1009)=5,VLOOKUP(M1009,'附件一之1-開班數'!$A$7:$B$66,2,0)&amp;"、"&amp;VLOOKUP(N1009,'附件一之1-開班數'!$A$7:$B$66,2,0)&amp;"、"&amp;VLOOKUP(O1009,'附件一之1-開班數'!$A$7:$B$66,2,0)&amp;"、"&amp;VLOOKUP(P1009,'附件一之1-開班數'!$A$7:$B$66,2,0)&amp;"、"&amp;VLOOKUP(Q1009,'附件一之1-開班數'!$A$7:$B$66,2,0),IF(D1009="","","學生無班級"))))))),"有班級不存在,或跳格輸入")</f>
        <v/>
      </c>
      <c r="S1009" s="10">
        <f t="shared" si="107"/>
        <v>1</v>
      </c>
      <c r="T1009" s="10">
        <f t="shared" si="108"/>
        <v>1</v>
      </c>
      <c r="U1009" s="10">
        <f t="shared" si="109"/>
        <v>1</v>
      </c>
      <c r="V1009" s="10">
        <f t="shared" si="110"/>
        <v>1</v>
      </c>
      <c r="W1009" s="10">
        <f t="shared" si="111"/>
        <v>3</v>
      </c>
      <c r="X1009" s="10">
        <f t="shared" si="112"/>
        <v>3</v>
      </c>
      <c r="Y1009" s="10">
        <f>IF(M1009="",0,IF(K1009=1,VLOOKUP(M1009,'附件一之1-開班數'!$A$7:$V$66,7,FALSE),0))</f>
        <v>0</v>
      </c>
      <c r="Z1009" s="10">
        <f>IF(N1009="",0,IF(K1009=1,VLOOKUP(N1009,'附件一之1-開班數'!$A$7:$V$66,7,FALSE),0))</f>
        <v>0</v>
      </c>
      <c r="AA1009" s="10">
        <f>IF(O1009="",0,IF(K1009=1,VLOOKUP(O1009,'附件一之1-開班數'!$A$7:$V$66,7,FALSE),0))</f>
        <v>0</v>
      </c>
      <c r="AB1009" s="10">
        <f>IF(P1009="",0,IF(K1009=1,VLOOKUP(P1009,'附件一之1-開班數'!$A$7:$V$66,7,FALSE),0))</f>
        <v>0</v>
      </c>
      <c r="AC1009" s="10">
        <f>IF(Q1009="",0,IF(K1009=1,VLOOKUP(Q1009,'附件一之1-開班數'!$A$7:$V$66,7,FALSE),0))</f>
        <v>0</v>
      </c>
    </row>
    <row r="1010" spans="1:29" x14ac:dyDescent="0.3">
      <c r="A1010" s="128" t="str">
        <f t="shared" si="106"/>
        <v/>
      </c>
      <c r="B1010" s="14"/>
      <c r="C1010" s="14"/>
      <c r="D1010" s="14"/>
      <c r="E1010" s="14"/>
      <c r="F1010" s="166"/>
      <c r="G1010" s="173"/>
      <c r="H1010" s="14"/>
      <c r="I1010" s="14"/>
      <c r="J1010" s="14"/>
      <c r="K1010" s="166"/>
      <c r="L1010" s="175"/>
      <c r="M1010" s="171"/>
      <c r="N1010" s="92"/>
      <c r="O1010" s="92"/>
      <c r="P1010" s="92"/>
      <c r="Q1010" s="172"/>
      <c r="R1010" s="176" t="str">
        <f>IFERROR(IF(COUNTIF(M1010:Q1010,M1010)+COUNTIF(M1010:Q1010,N1010)+COUNTIF(M1010:Q1010,O1010)+COUNTIF(M1010:Q1010,P1010)+COUNTIF(M1010:Q1010,Q1010)-COUNT(M1010:Q1010)&lt;&gt;0,"學生班級重複",IF(COUNT(M1010:Q1010)=1,VLOOKUP(M1010,'附件一之1-開班數'!$A$7:$B$66,2,0),IF(COUNT(M1010:Q1010)=2,VLOOKUP(M1010,'附件一之1-開班數'!$A$7:$B$66,2,0)&amp;"、"&amp;VLOOKUP(N1010,'附件一之1-開班數'!$A$7:$B$66,2,0),IF(COUNT(M1010:Q1010)=3,VLOOKUP(M1010,'附件一之1-開班數'!$A$7:$B$66,2,0)&amp;"、"&amp;VLOOKUP(N1010,'附件一之1-開班數'!$A$7:$B$66,2,0)&amp;"、"&amp;VLOOKUP(O1010,'附件一之1-開班數'!$A$7:$B$66,2,0),IF(COUNT(M1010:Q1010)=4,VLOOKUP(M1010,'附件一之1-開班數'!$A$7:$B$66,2,0)&amp;"、"&amp;VLOOKUP(N1010,'附件一之1-開班數'!$A$7:$B$66,2,0)&amp;"、"&amp;VLOOKUP(O1010,'附件一之1-開班數'!$A$7:$B$66,2,0)&amp;"、"&amp;VLOOKUP(P1010,'附件一之1-開班數'!$A$7:$B$66,2,0),IF(COUNT(M1010:Q1010)=5,VLOOKUP(M1010,'附件一之1-開班數'!$A$7:$B$66,2,0)&amp;"、"&amp;VLOOKUP(N1010,'附件一之1-開班數'!$A$7:$B$66,2,0)&amp;"、"&amp;VLOOKUP(O1010,'附件一之1-開班數'!$A$7:$B$66,2,0)&amp;"、"&amp;VLOOKUP(P1010,'附件一之1-開班數'!$A$7:$B$66,2,0)&amp;"、"&amp;VLOOKUP(Q1010,'附件一之1-開班數'!$A$7:$B$66,2,0),IF(D1010="","","學生無班級"))))))),"有班級不存在,或跳格輸入")</f>
        <v/>
      </c>
      <c r="S1010" s="10">
        <f t="shared" si="107"/>
        <v>1</v>
      </c>
      <c r="T1010" s="10">
        <f t="shared" si="108"/>
        <v>1</v>
      </c>
      <c r="U1010" s="10">
        <f t="shared" si="109"/>
        <v>1</v>
      </c>
      <c r="V1010" s="10">
        <f t="shared" si="110"/>
        <v>1</v>
      </c>
      <c r="W1010" s="10">
        <f t="shared" si="111"/>
        <v>3</v>
      </c>
      <c r="X1010" s="10">
        <f t="shared" si="112"/>
        <v>3</v>
      </c>
      <c r="Y1010" s="10">
        <f>IF(M1010="",0,IF(K1010=1,VLOOKUP(M1010,'附件一之1-開班數'!$A$7:$V$66,7,FALSE),0))</f>
        <v>0</v>
      </c>
      <c r="Z1010" s="10">
        <f>IF(N1010="",0,IF(K1010=1,VLOOKUP(N1010,'附件一之1-開班數'!$A$7:$V$66,7,FALSE),0))</f>
        <v>0</v>
      </c>
      <c r="AA1010" s="10">
        <f>IF(O1010="",0,IF(K1010=1,VLOOKUP(O1010,'附件一之1-開班數'!$A$7:$V$66,7,FALSE),0))</f>
        <v>0</v>
      </c>
      <c r="AB1010" s="10">
        <f>IF(P1010="",0,IF(K1010=1,VLOOKUP(P1010,'附件一之1-開班數'!$A$7:$V$66,7,FALSE),0))</f>
        <v>0</v>
      </c>
      <c r="AC1010" s="10">
        <f>IF(Q1010="",0,IF(K1010=1,VLOOKUP(Q1010,'附件一之1-開班數'!$A$7:$V$66,7,FALSE),0))</f>
        <v>0</v>
      </c>
    </row>
    <row r="1011" spans="1:29" x14ac:dyDescent="0.3">
      <c r="A1011" s="128" t="str">
        <f t="shared" si="106"/>
        <v/>
      </c>
      <c r="B1011" s="14"/>
      <c r="C1011" s="14"/>
      <c r="D1011" s="14"/>
      <c r="E1011" s="14"/>
      <c r="F1011" s="166"/>
      <c r="G1011" s="173"/>
      <c r="H1011" s="14"/>
      <c r="I1011" s="14"/>
      <c r="J1011" s="14"/>
      <c r="K1011" s="166"/>
      <c r="L1011" s="175"/>
      <c r="M1011" s="171"/>
      <c r="N1011" s="92"/>
      <c r="O1011" s="92"/>
      <c r="P1011" s="92"/>
      <c r="Q1011" s="172"/>
      <c r="R1011" s="176" t="str">
        <f>IFERROR(IF(COUNTIF(M1011:Q1011,M1011)+COUNTIF(M1011:Q1011,N1011)+COUNTIF(M1011:Q1011,O1011)+COUNTIF(M1011:Q1011,P1011)+COUNTIF(M1011:Q1011,Q1011)-COUNT(M1011:Q1011)&lt;&gt;0,"學生班級重複",IF(COUNT(M1011:Q1011)=1,VLOOKUP(M1011,'附件一之1-開班數'!$A$7:$B$66,2,0),IF(COUNT(M1011:Q1011)=2,VLOOKUP(M1011,'附件一之1-開班數'!$A$7:$B$66,2,0)&amp;"、"&amp;VLOOKUP(N1011,'附件一之1-開班數'!$A$7:$B$66,2,0),IF(COUNT(M1011:Q1011)=3,VLOOKUP(M1011,'附件一之1-開班數'!$A$7:$B$66,2,0)&amp;"、"&amp;VLOOKUP(N1011,'附件一之1-開班數'!$A$7:$B$66,2,0)&amp;"、"&amp;VLOOKUP(O1011,'附件一之1-開班數'!$A$7:$B$66,2,0),IF(COUNT(M1011:Q1011)=4,VLOOKUP(M1011,'附件一之1-開班數'!$A$7:$B$66,2,0)&amp;"、"&amp;VLOOKUP(N1011,'附件一之1-開班數'!$A$7:$B$66,2,0)&amp;"、"&amp;VLOOKUP(O1011,'附件一之1-開班數'!$A$7:$B$66,2,0)&amp;"、"&amp;VLOOKUP(P1011,'附件一之1-開班數'!$A$7:$B$66,2,0),IF(COUNT(M1011:Q1011)=5,VLOOKUP(M1011,'附件一之1-開班數'!$A$7:$B$66,2,0)&amp;"、"&amp;VLOOKUP(N1011,'附件一之1-開班數'!$A$7:$B$66,2,0)&amp;"、"&amp;VLOOKUP(O1011,'附件一之1-開班數'!$A$7:$B$66,2,0)&amp;"、"&amp;VLOOKUP(P1011,'附件一之1-開班數'!$A$7:$B$66,2,0)&amp;"、"&amp;VLOOKUP(Q1011,'附件一之1-開班數'!$A$7:$B$66,2,0),IF(D1011="","","學生無班級"))))))),"有班級不存在,或跳格輸入")</f>
        <v/>
      </c>
      <c r="S1011" s="10">
        <f t="shared" si="107"/>
        <v>1</v>
      </c>
      <c r="T1011" s="10">
        <f t="shared" si="108"/>
        <v>1</v>
      </c>
      <c r="U1011" s="10">
        <f t="shared" si="109"/>
        <v>1</v>
      </c>
      <c r="V1011" s="10">
        <f t="shared" si="110"/>
        <v>1</v>
      </c>
      <c r="W1011" s="10">
        <f t="shared" si="111"/>
        <v>3</v>
      </c>
      <c r="X1011" s="10">
        <f t="shared" si="112"/>
        <v>3</v>
      </c>
      <c r="Y1011" s="10">
        <f>IF(M1011="",0,IF(K1011=1,VLOOKUP(M1011,'附件一之1-開班數'!$A$7:$V$66,7,FALSE),0))</f>
        <v>0</v>
      </c>
      <c r="Z1011" s="10">
        <f>IF(N1011="",0,IF(K1011=1,VLOOKUP(N1011,'附件一之1-開班數'!$A$7:$V$66,7,FALSE),0))</f>
        <v>0</v>
      </c>
      <c r="AA1011" s="10">
        <f>IF(O1011="",0,IF(K1011=1,VLOOKUP(O1011,'附件一之1-開班數'!$A$7:$V$66,7,FALSE),0))</f>
        <v>0</v>
      </c>
      <c r="AB1011" s="10">
        <f>IF(P1011="",0,IF(K1011=1,VLOOKUP(P1011,'附件一之1-開班數'!$A$7:$V$66,7,FALSE),0))</f>
        <v>0</v>
      </c>
      <c r="AC1011" s="10">
        <f>IF(Q1011="",0,IF(K1011=1,VLOOKUP(Q1011,'附件一之1-開班數'!$A$7:$V$66,7,FALSE),0))</f>
        <v>0</v>
      </c>
    </row>
    <row r="1012" spans="1:29" x14ac:dyDescent="0.3">
      <c r="A1012" s="128" t="str">
        <f t="shared" si="106"/>
        <v/>
      </c>
      <c r="B1012" s="14"/>
      <c r="C1012" s="14"/>
      <c r="D1012" s="14"/>
      <c r="E1012" s="14"/>
      <c r="F1012" s="166"/>
      <c r="G1012" s="173"/>
      <c r="H1012" s="14"/>
      <c r="I1012" s="14"/>
      <c r="J1012" s="14"/>
      <c r="K1012" s="166"/>
      <c r="L1012" s="175"/>
      <c r="M1012" s="171"/>
      <c r="N1012" s="92"/>
      <c r="O1012" s="92"/>
      <c r="P1012" s="92"/>
      <c r="Q1012" s="172"/>
      <c r="R1012" s="176" t="str">
        <f>IFERROR(IF(COUNTIF(M1012:Q1012,M1012)+COUNTIF(M1012:Q1012,N1012)+COUNTIF(M1012:Q1012,O1012)+COUNTIF(M1012:Q1012,P1012)+COUNTIF(M1012:Q1012,Q1012)-COUNT(M1012:Q1012)&lt;&gt;0,"學生班級重複",IF(COUNT(M1012:Q1012)=1,VLOOKUP(M1012,'附件一之1-開班數'!$A$7:$B$66,2,0),IF(COUNT(M1012:Q1012)=2,VLOOKUP(M1012,'附件一之1-開班數'!$A$7:$B$66,2,0)&amp;"、"&amp;VLOOKUP(N1012,'附件一之1-開班數'!$A$7:$B$66,2,0),IF(COUNT(M1012:Q1012)=3,VLOOKUP(M1012,'附件一之1-開班數'!$A$7:$B$66,2,0)&amp;"、"&amp;VLOOKUP(N1012,'附件一之1-開班數'!$A$7:$B$66,2,0)&amp;"、"&amp;VLOOKUP(O1012,'附件一之1-開班數'!$A$7:$B$66,2,0),IF(COUNT(M1012:Q1012)=4,VLOOKUP(M1012,'附件一之1-開班數'!$A$7:$B$66,2,0)&amp;"、"&amp;VLOOKUP(N1012,'附件一之1-開班數'!$A$7:$B$66,2,0)&amp;"、"&amp;VLOOKUP(O1012,'附件一之1-開班數'!$A$7:$B$66,2,0)&amp;"、"&amp;VLOOKUP(P1012,'附件一之1-開班數'!$A$7:$B$66,2,0),IF(COUNT(M1012:Q1012)=5,VLOOKUP(M1012,'附件一之1-開班數'!$A$7:$B$66,2,0)&amp;"、"&amp;VLOOKUP(N1012,'附件一之1-開班數'!$A$7:$B$66,2,0)&amp;"、"&amp;VLOOKUP(O1012,'附件一之1-開班數'!$A$7:$B$66,2,0)&amp;"、"&amp;VLOOKUP(P1012,'附件一之1-開班數'!$A$7:$B$66,2,0)&amp;"、"&amp;VLOOKUP(Q1012,'附件一之1-開班數'!$A$7:$B$66,2,0),IF(D1012="","","學生無班級"))))))),"有班級不存在,或跳格輸入")</f>
        <v/>
      </c>
      <c r="S1012" s="10">
        <f t="shared" si="107"/>
        <v>1</v>
      </c>
      <c r="T1012" s="10">
        <f t="shared" si="108"/>
        <v>1</v>
      </c>
      <c r="U1012" s="10">
        <f t="shared" si="109"/>
        <v>1</v>
      </c>
      <c r="V1012" s="10">
        <f t="shared" si="110"/>
        <v>1</v>
      </c>
      <c r="W1012" s="10">
        <f t="shared" si="111"/>
        <v>3</v>
      </c>
      <c r="X1012" s="10">
        <f t="shared" si="112"/>
        <v>3</v>
      </c>
      <c r="Y1012" s="10">
        <f>IF(M1012="",0,IF(K1012=1,VLOOKUP(M1012,'附件一之1-開班數'!$A$7:$V$66,7,FALSE),0))</f>
        <v>0</v>
      </c>
      <c r="Z1012" s="10">
        <f>IF(N1012="",0,IF(K1012=1,VLOOKUP(N1012,'附件一之1-開班數'!$A$7:$V$66,7,FALSE),0))</f>
        <v>0</v>
      </c>
      <c r="AA1012" s="10">
        <f>IF(O1012="",0,IF(K1012=1,VLOOKUP(O1012,'附件一之1-開班數'!$A$7:$V$66,7,FALSE),0))</f>
        <v>0</v>
      </c>
      <c r="AB1012" s="10">
        <f>IF(P1012="",0,IF(K1012=1,VLOOKUP(P1012,'附件一之1-開班數'!$A$7:$V$66,7,FALSE),0))</f>
        <v>0</v>
      </c>
      <c r="AC1012" s="10">
        <f>IF(Q1012="",0,IF(K1012=1,VLOOKUP(Q1012,'附件一之1-開班數'!$A$7:$V$66,7,FALSE),0))</f>
        <v>0</v>
      </c>
    </row>
    <row r="1013" spans="1:29" x14ac:dyDescent="0.3">
      <c r="A1013" s="128" t="str">
        <f t="shared" si="106"/>
        <v/>
      </c>
      <c r="B1013" s="14"/>
      <c r="C1013" s="14"/>
      <c r="D1013" s="14"/>
      <c r="E1013" s="14"/>
      <c r="F1013" s="166"/>
      <c r="G1013" s="173"/>
      <c r="H1013" s="14"/>
      <c r="I1013" s="14"/>
      <c r="J1013" s="14"/>
      <c r="K1013" s="166"/>
      <c r="L1013" s="175"/>
      <c r="M1013" s="171"/>
      <c r="N1013" s="92"/>
      <c r="O1013" s="92"/>
      <c r="P1013" s="92"/>
      <c r="Q1013" s="172"/>
      <c r="R1013" s="176" t="str">
        <f>IFERROR(IF(COUNTIF(M1013:Q1013,M1013)+COUNTIF(M1013:Q1013,N1013)+COUNTIF(M1013:Q1013,O1013)+COUNTIF(M1013:Q1013,P1013)+COUNTIF(M1013:Q1013,Q1013)-COUNT(M1013:Q1013)&lt;&gt;0,"學生班級重複",IF(COUNT(M1013:Q1013)=1,VLOOKUP(M1013,'附件一之1-開班數'!$A$7:$B$66,2,0),IF(COUNT(M1013:Q1013)=2,VLOOKUP(M1013,'附件一之1-開班數'!$A$7:$B$66,2,0)&amp;"、"&amp;VLOOKUP(N1013,'附件一之1-開班數'!$A$7:$B$66,2,0),IF(COUNT(M1013:Q1013)=3,VLOOKUP(M1013,'附件一之1-開班數'!$A$7:$B$66,2,0)&amp;"、"&amp;VLOOKUP(N1013,'附件一之1-開班數'!$A$7:$B$66,2,0)&amp;"、"&amp;VLOOKUP(O1013,'附件一之1-開班數'!$A$7:$B$66,2,0),IF(COUNT(M1013:Q1013)=4,VLOOKUP(M1013,'附件一之1-開班數'!$A$7:$B$66,2,0)&amp;"、"&amp;VLOOKUP(N1013,'附件一之1-開班數'!$A$7:$B$66,2,0)&amp;"、"&amp;VLOOKUP(O1013,'附件一之1-開班數'!$A$7:$B$66,2,0)&amp;"、"&amp;VLOOKUP(P1013,'附件一之1-開班數'!$A$7:$B$66,2,0),IF(COUNT(M1013:Q1013)=5,VLOOKUP(M1013,'附件一之1-開班數'!$A$7:$B$66,2,0)&amp;"、"&amp;VLOOKUP(N1013,'附件一之1-開班數'!$A$7:$B$66,2,0)&amp;"、"&amp;VLOOKUP(O1013,'附件一之1-開班數'!$A$7:$B$66,2,0)&amp;"、"&amp;VLOOKUP(P1013,'附件一之1-開班數'!$A$7:$B$66,2,0)&amp;"、"&amp;VLOOKUP(Q1013,'附件一之1-開班數'!$A$7:$B$66,2,0),IF(D1013="","","學生無班級"))))))),"有班級不存在,或跳格輸入")</f>
        <v/>
      </c>
      <c r="S1013" s="10">
        <f t="shared" si="107"/>
        <v>1</v>
      </c>
      <c r="T1013" s="10">
        <f t="shared" si="108"/>
        <v>1</v>
      </c>
      <c r="U1013" s="10">
        <f t="shared" si="109"/>
        <v>1</v>
      </c>
      <c r="V1013" s="10">
        <f t="shared" si="110"/>
        <v>1</v>
      </c>
      <c r="W1013" s="10">
        <f t="shared" si="111"/>
        <v>3</v>
      </c>
      <c r="X1013" s="10">
        <f t="shared" si="112"/>
        <v>3</v>
      </c>
      <c r="Y1013" s="10">
        <f>IF(M1013="",0,IF(K1013=1,VLOOKUP(M1013,'附件一之1-開班數'!$A$7:$V$66,7,FALSE),0))</f>
        <v>0</v>
      </c>
      <c r="Z1013" s="10">
        <f>IF(N1013="",0,IF(K1013=1,VLOOKUP(N1013,'附件一之1-開班數'!$A$7:$V$66,7,FALSE),0))</f>
        <v>0</v>
      </c>
      <c r="AA1013" s="10">
        <f>IF(O1013="",0,IF(K1013=1,VLOOKUP(O1013,'附件一之1-開班數'!$A$7:$V$66,7,FALSE),0))</f>
        <v>0</v>
      </c>
      <c r="AB1013" s="10">
        <f>IF(P1013="",0,IF(K1013=1,VLOOKUP(P1013,'附件一之1-開班數'!$A$7:$V$66,7,FALSE),0))</f>
        <v>0</v>
      </c>
      <c r="AC1013" s="10">
        <f>IF(Q1013="",0,IF(K1013=1,VLOOKUP(Q1013,'附件一之1-開班數'!$A$7:$V$66,7,FALSE),0))</f>
        <v>0</v>
      </c>
    </row>
    <row r="1014" spans="1:29" x14ac:dyDescent="0.3">
      <c r="A1014" s="128" t="str">
        <f t="shared" si="106"/>
        <v/>
      </c>
      <c r="B1014" s="14"/>
      <c r="C1014" s="14"/>
      <c r="D1014" s="14"/>
      <c r="E1014" s="14"/>
      <c r="F1014" s="166"/>
      <c r="G1014" s="173"/>
      <c r="H1014" s="14"/>
      <c r="I1014" s="14"/>
      <c r="J1014" s="14"/>
      <c r="K1014" s="166"/>
      <c r="L1014" s="175"/>
      <c r="M1014" s="171"/>
      <c r="N1014" s="92"/>
      <c r="O1014" s="92"/>
      <c r="P1014" s="92"/>
      <c r="Q1014" s="172"/>
      <c r="R1014" s="176" t="str">
        <f>IFERROR(IF(COUNTIF(M1014:Q1014,M1014)+COUNTIF(M1014:Q1014,N1014)+COUNTIF(M1014:Q1014,O1014)+COUNTIF(M1014:Q1014,P1014)+COUNTIF(M1014:Q1014,Q1014)-COUNT(M1014:Q1014)&lt;&gt;0,"學生班級重複",IF(COUNT(M1014:Q1014)=1,VLOOKUP(M1014,'附件一之1-開班數'!$A$7:$B$66,2,0),IF(COUNT(M1014:Q1014)=2,VLOOKUP(M1014,'附件一之1-開班數'!$A$7:$B$66,2,0)&amp;"、"&amp;VLOOKUP(N1014,'附件一之1-開班數'!$A$7:$B$66,2,0),IF(COUNT(M1014:Q1014)=3,VLOOKUP(M1014,'附件一之1-開班數'!$A$7:$B$66,2,0)&amp;"、"&amp;VLOOKUP(N1014,'附件一之1-開班數'!$A$7:$B$66,2,0)&amp;"、"&amp;VLOOKUP(O1014,'附件一之1-開班數'!$A$7:$B$66,2,0),IF(COUNT(M1014:Q1014)=4,VLOOKUP(M1014,'附件一之1-開班數'!$A$7:$B$66,2,0)&amp;"、"&amp;VLOOKUP(N1014,'附件一之1-開班數'!$A$7:$B$66,2,0)&amp;"、"&amp;VLOOKUP(O1014,'附件一之1-開班數'!$A$7:$B$66,2,0)&amp;"、"&amp;VLOOKUP(P1014,'附件一之1-開班數'!$A$7:$B$66,2,0),IF(COUNT(M1014:Q1014)=5,VLOOKUP(M1014,'附件一之1-開班數'!$A$7:$B$66,2,0)&amp;"、"&amp;VLOOKUP(N1014,'附件一之1-開班數'!$A$7:$B$66,2,0)&amp;"、"&amp;VLOOKUP(O1014,'附件一之1-開班數'!$A$7:$B$66,2,0)&amp;"、"&amp;VLOOKUP(P1014,'附件一之1-開班數'!$A$7:$B$66,2,0)&amp;"、"&amp;VLOOKUP(Q1014,'附件一之1-開班數'!$A$7:$B$66,2,0),IF(D1014="","","學生無班級"))))))),"有班級不存在,或跳格輸入")</f>
        <v/>
      </c>
      <c r="S1014" s="10">
        <f t="shared" si="107"/>
        <v>1</v>
      </c>
      <c r="T1014" s="10">
        <f t="shared" si="108"/>
        <v>1</v>
      </c>
      <c r="U1014" s="10">
        <f t="shared" si="109"/>
        <v>1</v>
      </c>
      <c r="V1014" s="10">
        <f t="shared" si="110"/>
        <v>1</v>
      </c>
      <c r="W1014" s="10">
        <f t="shared" si="111"/>
        <v>3</v>
      </c>
      <c r="X1014" s="10">
        <f t="shared" si="112"/>
        <v>3</v>
      </c>
      <c r="Y1014" s="10">
        <f>IF(M1014="",0,IF(K1014=1,VLOOKUP(M1014,'附件一之1-開班數'!$A$7:$V$66,7,FALSE),0))</f>
        <v>0</v>
      </c>
      <c r="Z1014" s="10">
        <f>IF(N1014="",0,IF(K1014=1,VLOOKUP(N1014,'附件一之1-開班數'!$A$7:$V$66,7,FALSE),0))</f>
        <v>0</v>
      </c>
      <c r="AA1014" s="10">
        <f>IF(O1014="",0,IF(K1014=1,VLOOKUP(O1014,'附件一之1-開班數'!$A$7:$V$66,7,FALSE),0))</f>
        <v>0</v>
      </c>
      <c r="AB1014" s="10">
        <f>IF(P1014="",0,IF(K1014=1,VLOOKUP(P1014,'附件一之1-開班數'!$A$7:$V$66,7,FALSE),0))</f>
        <v>0</v>
      </c>
      <c r="AC1014" s="10">
        <f>IF(Q1014="",0,IF(K1014=1,VLOOKUP(Q1014,'附件一之1-開班數'!$A$7:$V$66,7,FALSE),0))</f>
        <v>0</v>
      </c>
    </row>
    <row r="1015" spans="1:29" x14ac:dyDescent="0.3">
      <c r="A1015" s="128" t="str">
        <f t="shared" si="106"/>
        <v/>
      </c>
      <c r="B1015" s="14"/>
      <c r="C1015" s="14"/>
      <c r="D1015" s="14"/>
      <c r="E1015" s="14"/>
      <c r="F1015" s="166"/>
      <c r="G1015" s="173"/>
      <c r="H1015" s="14"/>
      <c r="I1015" s="14"/>
      <c r="J1015" s="14"/>
      <c r="K1015" s="166"/>
      <c r="L1015" s="175"/>
      <c r="M1015" s="171"/>
      <c r="N1015" s="92"/>
      <c r="O1015" s="92"/>
      <c r="P1015" s="92"/>
      <c r="Q1015" s="172"/>
      <c r="R1015" s="176" t="str">
        <f>IFERROR(IF(COUNTIF(M1015:Q1015,M1015)+COUNTIF(M1015:Q1015,N1015)+COUNTIF(M1015:Q1015,O1015)+COUNTIF(M1015:Q1015,P1015)+COUNTIF(M1015:Q1015,Q1015)-COUNT(M1015:Q1015)&lt;&gt;0,"學生班級重複",IF(COUNT(M1015:Q1015)=1,VLOOKUP(M1015,'附件一之1-開班數'!$A$7:$B$66,2,0),IF(COUNT(M1015:Q1015)=2,VLOOKUP(M1015,'附件一之1-開班數'!$A$7:$B$66,2,0)&amp;"、"&amp;VLOOKUP(N1015,'附件一之1-開班數'!$A$7:$B$66,2,0),IF(COUNT(M1015:Q1015)=3,VLOOKUP(M1015,'附件一之1-開班數'!$A$7:$B$66,2,0)&amp;"、"&amp;VLOOKUP(N1015,'附件一之1-開班數'!$A$7:$B$66,2,0)&amp;"、"&amp;VLOOKUP(O1015,'附件一之1-開班數'!$A$7:$B$66,2,0),IF(COUNT(M1015:Q1015)=4,VLOOKUP(M1015,'附件一之1-開班數'!$A$7:$B$66,2,0)&amp;"、"&amp;VLOOKUP(N1015,'附件一之1-開班數'!$A$7:$B$66,2,0)&amp;"、"&amp;VLOOKUP(O1015,'附件一之1-開班數'!$A$7:$B$66,2,0)&amp;"、"&amp;VLOOKUP(P1015,'附件一之1-開班數'!$A$7:$B$66,2,0),IF(COUNT(M1015:Q1015)=5,VLOOKUP(M1015,'附件一之1-開班數'!$A$7:$B$66,2,0)&amp;"、"&amp;VLOOKUP(N1015,'附件一之1-開班數'!$A$7:$B$66,2,0)&amp;"、"&amp;VLOOKUP(O1015,'附件一之1-開班數'!$A$7:$B$66,2,0)&amp;"、"&amp;VLOOKUP(P1015,'附件一之1-開班數'!$A$7:$B$66,2,0)&amp;"、"&amp;VLOOKUP(Q1015,'附件一之1-開班數'!$A$7:$B$66,2,0),IF(D1015="","","學生無班級"))))))),"有班級不存在,或跳格輸入")</f>
        <v/>
      </c>
      <c r="S1015" s="10">
        <f t="shared" si="107"/>
        <v>1</v>
      </c>
      <c r="T1015" s="10">
        <f t="shared" si="108"/>
        <v>1</v>
      </c>
      <c r="U1015" s="10">
        <f t="shared" si="109"/>
        <v>1</v>
      </c>
      <c r="V1015" s="10">
        <f t="shared" si="110"/>
        <v>1</v>
      </c>
      <c r="W1015" s="10">
        <f t="shared" si="111"/>
        <v>3</v>
      </c>
      <c r="X1015" s="10">
        <f t="shared" si="112"/>
        <v>3</v>
      </c>
      <c r="Y1015" s="10">
        <f>IF(M1015="",0,IF(K1015=1,VLOOKUP(M1015,'附件一之1-開班數'!$A$7:$V$66,7,FALSE),0))</f>
        <v>0</v>
      </c>
      <c r="Z1015" s="10">
        <f>IF(N1015="",0,IF(K1015=1,VLOOKUP(N1015,'附件一之1-開班數'!$A$7:$V$66,7,FALSE),0))</f>
        <v>0</v>
      </c>
      <c r="AA1015" s="10">
        <f>IF(O1015="",0,IF(K1015=1,VLOOKUP(O1015,'附件一之1-開班數'!$A$7:$V$66,7,FALSE),0))</f>
        <v>0</v>
      </c>
      <c r="AB1015" s="10">
        <f>IF(P1015="",0,IF(K1015=1,VLOOKUP(P1015,'附件一之1-開班數'!$A$7:$V$66,7,FALSE),0))</f>
        <v>0</v>
      </c>
      <c r="AC1015" s="10">
        <f>IF(Q1015="",0,IF(K1015=1,VLOOKUP(Q1015,'附件一之1-開班數'!$A$7:$V$66,7,FALSE),0))</f>
        <v>0</v>
      </c>
    </row>
    <row r="1016" spans="1:29" x14ac:dyDescent="0.3">
      <c r="A1016" s="128" t="str">
        <f t="shared" si="106"/>
        <v/>
      </c>
      <c r="B1016" s="14"/>
      <c r="C1016" s="14"/>
      <c r="D1016" s="14"/>
      <c r="E1016" s="14"/>
      <c r="F1016" s="166"/>
      <c r="G1016" s="173"/>
      <c r="H1016" s="14"/>
      <c r="I1016" s="14"/>
      <c r="J1016" s="14"/>
      <c r="K1016" s="166"/>
      <c r="L1016" s="175"/>
      <c r="M1016" s="171"/>
      <c r="N1016" s="92"/>
      <c r="O1016" s="92"/>
      <c r="P1016" s="92"/>
      <c r="Q1016" s="172"/>
      <c r="R1016" s="176" t="str">
        <f>IFERROR(IF(COUNTIF(M1016:Q1016,M1016)+COUNTIF(M1016:Q1016,N1016)+COUNTIF(M1016:Q1016,O1016)+COUNTIF(M1016:Q1016,P1016)+COUNTIF(M1016:Q1016,Q1016)-COUNT(M1016:Q1016)&lt;&gt;0,"學生班級重複",IF(COUNT(M1016:Q1016)=1,VLOOKUP(M1016,'附件一之1-開班數'!$A$7:$B$66,2,0),IF(COUNT(M1016:Q1016)=2,VLOOKUP(M1016,'附件一之1-開班數'!$A$7:$B$66,2,0)&amp;"、"&amp;VLOOKUP(N1016,'附件一之1-開班數'!$A$7:$B$66,2,0),IF(COUNT(M1016:Q1016)=3,VLOOKUP(M1016,'附件一之1-開班數'!$A$7:$B$66,2,0)&amp;"、"&amp;VLOOKUP(N1016,'附件一之1-開班數'!$A$7:$B$66,2,0)&amp;"、"&amp;VLOOKUP(O1016,'附件一之1-開班數'!$A$7:$B$66,2,0),IF(COUNT(M1016:Q1016)=4,VLOOKUP(M1016,'附件一之1-開班數'!$A$7:$B$66,2,0)&amp;"、"&amp;VLOOKUP(N1016,'附件一之1-開班數'!$A$7:$B$66,2,0)&amp;"、"&amp;VLOOKUP(O1016,'附件一之1-開班數'!$A$7:$B$66,2,0)&amp;"、"&amp;VLOOKUP(P1016,'附件一之1-開班數'!$A$7:$B$66,2,0),IF(COUNT(M1016:Q1016)=5,VLOOKUP(M1016,'附件一之1-開班數'!$A$7:$B$66,2,0)&amp;"、"&amp;VLOOKUP(N1016,'附件一之1-開班數'!$A$7:$B$66,2,0)&amp;"、"&amp;VLOOKUP(O1016,'附件一之1-開班數'!$A$7:$B$66,2,0)&amp;"、"&amp;VLOOKUP(P1016,'附件一之1-開班數'!$A$7:$B$66,2,0)&amp;"、"&amp;VLOOKUP(Q1016,'附件一之1-開班數'!$A$7:$B$66,2,0),IF(D1016="","","學生無班級"))))))),"有班級不存在,或跳格輸入")</f>
        <v/>
      </c>
      <c r="S1016" s="10">
        <f t="shared" si="107"/>
        <v>1</v>
      </c>
      <c r="T1016" s="10">
        <f t="shared" si="108"/>
        <v>1</v>
      </c>
      <c r="U1016" s="10">
        <f t="shared" si="109"/>
        <v>1</v>
      </c>
      <c r="V1016" s="10">
        <f t="shared" si="110"/>
        <v>1</v>
      </c>
      <c r="W1016" s="10">
        <f t="shared" si="111"/>
        <v>3</v>
      </c>
      <c r="X1016" s="10">
        <f t="shared" si="112"/>
        <v>3</v>
      </c>
      <c r="Y1016" s="10">
        <f>IF(M1016="",0,IF(K1016=1,VLOOKUP(M1016,'附件一之1-開班數'!$A$7:$V$66,7,FALSE),0))</f>
        <v>0</v>
      </c>
      <c r="Z1016" s="10">
        <f>IF(N1016="",0,IF(K1016=1,VLOOKUP(N1016,'附件一之1-開班數'!$A$7:$V$66,7,FALSE),0))</f>
        <v>0</v>
      </c>
      <c r="AA1016" s="10">
        <f>IF(O1016="",0,IF(K1016=1,VLOOKUP(O1016,'附件一之1-開班數'!$A$7:$V$66,7,FALSE),0))</f>
        <v>0</v>
      </c>
      <c r="AB1016" s="10">
        <f>IF(P1016="",0,IF(K1016=1,VLOOKUP(P1016,'附件一之1-開班數'!$A$7:$V$66,7,FALSE),0))</f>
        <v>0</v>
      </c>
      <c r="AC1016" s="10">
        <f>IF(Q1016="",0,IF(K1016=1,VLOOKUP(Q1016,'附件一之1-開班數'!$A$7:$V$66,7,FALSE),0))</f>
        <v>0</v>
      </c>
    </row>
    <row r="1017" spans="1:29" x14ac:dyDescent="0.3">
      <c r="A1017" s="128" t="str">
        <f t="shared" si="106"/>
        <v/>
      </c>
      <c r="B1017" s="14"/>
      <c r="C1017" s="14"/>
      <c r="D1017" s="14"/>
      <c r="E1017" s="14"/>
      <c r="F1017" s="166"/>
      <c r="G1017" s="173"/>
      <c r="H1017" s="14"/>
      <c r="I1017" s="14"/>
      <c r="J1017" s="14"/>
      <c r="K1017" s="166"/>
      <c r="L1017" s="175"/>
      <c r="M1017" s="171"/>
      <c r="N1017" s="92"/>
      <c r="O1017" s="92"/>
      <c r="P1017" s="92"/>
      <c r="Q1017" s="172"/>
      <c r="R1017" s="176" t="str">
        <f>IFERROR(IF(COUNTIF(M1017:Q1017,M1017)+COUNTIF(M1017:Q1017,N1017)+COUNTIF(M1017:Q1017,O1017)+COUNTIF(M1017:Q1017,P1017)+COUNTIF(M1017:Q1017,Q1017)-COUNT(M1017:Q1017)&lt;&gt;0,"學生班級重複",IF(COUNT(M1017:Q1017)=1,VLOOKUP(M1017,'附件一之1-開班數'!$A$7:$B$66,2,0),IF(COUNT(M1017:Q1017)=2,VLOOKUP(M1017,'附件一之1-開班數'!$A$7:$B$66,2,0)&amp;"、"&amp;VLOOKUP(N1017,'附件一之1-開班數'!$A$7:$B$66,2,0),IF(COUNT(M1017:Q1017)=3,VLOOKUP(M1017,'附件一之1-開班數'!$A$7:$B$66,2,0)&amp;"、"&amp;VLOOKUP(N1017,'附件一之1-開班數'!$A$7:$B$66,2,0)&amp;"、"&amp;VLOOKUP(O1017,'附件一之1-開班數'!$A$7:$B$66,2,0),IF(COUNT(M1017:Q1017)=4,VLOOKUP(M1017,'附件一之1-開班數'!$A$7:$B$66,2,0)&amp;"、"&amp;VLOOKUP(N1017,'附件一之1-開班數'!$A$7:$B$66,2,0)&amp;"、"&amp;VLOOKUP(O1017,'附件一之1-開班數'!$A$7:$B$66,2,0)&amp;"、"&amp;VLOOKUP(P1017,'附件一之1-開班數'!$A$7:$B$66,2,0),IF(COUNT(M1017:Q1017)=5,VLOOKUP(M1017,'附件一之1-開班數'!$A$7:$B$66,2,0)&amp;"、"&amp;VLOOKUP(N1017,'附件一之1-開班數'!$A$7:$B$66,2,0)&amp;"、"&amp;VLOOKUP(O1017,'附件一之1-開班數'!$A$7:$B$66,2,0)&amp;"、"&amp;VLOOKUP(P1017,'附件一之1-開班數'!$A$7:$B$66,2,0)&amp;"、"&amp;VLOOKUP(Q1017,'附件一之1-開班數'!$A$7:$B$66,2,0),IF(D1017="","","學生無班級"))))))),"有班級不存在,或跳格輸入")</f>
        <v/>
      </c>
      <c r="S1017" s="10">
        <f t="shared" si="107"/>
        <v>1</v>
      </c>
      <c r="T1017" s="10">
        <f t="shared" si="108"/>
        <v>1</v>
      </c>
      <c r="U1017" s="10">
        <f t="shared" si="109"/>
        <v>1</v>
      </c>
      <c r="V1017" s="10">
        <f t="shared" si="110"/>
        <v>1</v>
      </c>
      <c r="W1017" s="10">
        <f t="shared" si="111"/>
        <v>3</v>
      </c>
      <c r="X1017" s="10">
        <f t="shared" si="112"/>
        <v>3</v>
      </c>
      <c r="Y1017" s="10">
        <f>IF(M1017="",0,IF(K1017=1,VLOOKUP(M1017,'附件一之1-開班數'!$A$7:$V$66,7,FALSE),0))</f>
        <v>0</v>
      </c>
      <c r="Z1017" s="10">
        <f>IF(N1017="",0,IF(K1017=1,VLOOKUP(N1017,'附件一之1-開班數'!$A$7:$V$66,7,FALSE),0))</f>
        <v>0</v>
      </c>
      <c r="AA1017" s="10">
        <f>IF(O1017="",0,IF(K1017=1,VLOOKUP(O1017,'附件一之1-開班數'!$A$7:$V$66,7,FALSE),0))</f>
        <v>0</v>
      </c>
      <c r="AB1017" s="10">
        <f>IF(P1017="",0,IF(K1017=1,VLOOKUP(P1017,'附件一之1-開班數'!$A$7:$V$66,7,FALSE),0))</f>
        <v>0</v>
      </c>
      <c r="AC1017" s="10">
        <f>IF(Q1017="",0,IF(K1017=1,VLOOKUP(Q1017,'附件一之1-開班數'!$A$7:$V$66,7,FALSE),0))</f>
        <v>0</v>
      </c>
    </row>
    <row r="1018" spans="1:29" x14ac:dyDescent="0.3">
      <c r="A1018" s="128" t="str">
        <f t="shared" si="106"/>
        <v/>
      </c>
      <c r="B1018" s="14"/>
      <c r="C1018" s="14"/>
      <c r="D1018" s="14"/>
      <c r="E1018" s="14"/>
      <c r="F1018" s="166"/>
      <c r="G1018" s="173"/>
      <c r="H1018" s="14"/>
      <c r="I1018" s="14"/>
      <c r="J1018" s="14"/>
      <c r="K1018" s="166"/>
      <c r="L1018" s="175"/>
      <c r="M1018" s="171"/>
      <c r="N1018" s="92"/>
      <c r="O1018" s="92"/>
      <c r="P1018" s="92"/>
      <c r="Q1018" s="172"/>
      <c r="R1018" s="176" t="str">
        <f>IFERROR(IF(COUNTIF(M1018:Q1018,M1018)+COUNTIF(M1018:Q1018,N1018)+COUNTIF(M1018:Q1018,O1018)+COUNTIF(M1018:Q1018,P1018)+COUNTIF(M1018:Q1018,Q1018)-COUNT(M1018:Q1018)&lt;&gt;0,"學生班級重複",IF(COUNT(M1018:Q1018)=1,VLOOKUP(M1018,'附件一之1-開班數'!$A$7:$B$66,2,0),IF(COUNT(M1018:Q1018)=2,VLOOKUP(M1018,'附件一之1-開班數'!$A$7:$B$66,2,0)&amp;"、"&amp;VLOOKUP(N1018,'附件一之1-開班數'!$A$7:$B$66,2,0),IF(COUNT(M1018:Q1018)=3,VLOOKUP(M1018,'附件一之1-開班數'!$A$7:$B$66,2,0)&amp;"、"&amp;VLOOKUP(N1018,'附件一之1-開班數'!$A$7:$B$66,2,0)&amp;"、"&amp;VLOOKUP(O1018,'附件一之1-開班數'!$A$7:$B$66,2,0),IF(COUNT(M1018:Q1018)=4,VLOOKUP(M1018,'附件一之1-開班數'!$A$7:$B$66,2,0)&amp;"、"&amp;VLOOKUP(N1018,'附件一之1-開班數'!$A$7:$B$66,2,0)&amp;"、"&amp;VLOOKUP(O1018,'附件一之1-開班數'!$A$7:$B$66,2,0)&amp;"、"&amp;VLOOKUP(P1018,'附件一之1-開班數'!$A$7:$B$66,2,0),IF(COUNT(M1018:Q1018)=5,VLOOKUP(M1018,'附件一之1-開班數'!$A$7:$B$66,2,0)&amp;"、"&amp;VLOOKUP(N1018,'附件一之1-開班數'!$A$7:$B$66,2,0)&amp;"、"&amp;VLOOKUP(O1018,'附件一之1-開班數'!$A$7:$B$66,2,0)&amp;"、"&amp;VLOOKUP(P1018,'附件一之1-開班數'!$A$7:$B$66,2,0)&amp;"、"&amp;VLOOKUP(Q1018,'附件一之1-開班數'!$A$7:$B$66,2,0),IF(D1018="","","學生無班級"))))))),"有班級不存在,或跳格輸入")</f>
        <v/>
      </c>
      <c r="S1018" s="10">
        <f t="shared" si="107"/>
        <v>1</v>
      </c>
      <c r="T1018" s="10">
        <f t="shared" si="108"/>
        <v>1</v>
      </c>
      <c r="U1018" s="10">
        <f t="shared" si="109"/>
        <v>1</v>
      </c>
      <c r="V1018" s="10">
        <f t="shared" si="110"/>
        <v>1</v>
      </c>
      <c r="W1018" s="10">
        <f t="shared" si="111"/>
        <v>3</v>
      </c>
      <c r="X1018" s="10">
        <f t="shared" si="112"/>
        <v>3</v>
      </c>
      <c r="Y1018" s="10">
        <f>IF(M1018="",0,IF(K1018=1,VLOOKUP(M1018,'附件一之1-開班數'!$A$7:$V$66,7,FALSE),0))</f>
        <v>0</v>
      </c>
      <c r="Z1018" s="10">
        <f>IF(N1018="",0,IF(K1018=1,VLOOKUP(N1018,'附件一之1-開班數'!$A$7:$V$66,7,FALSE),0))</f>
        <v>0</v>
      </c>
      <c r="AA1018" s="10">
        <f>IF(O1018="",0,IF(K1018=1,VLOOKUP(O1018,'附件一之1-開班數'!$A$7:$V$66,7,FALSE),0))</f>
        <v>0</v>
      </c>
      <c r="AB1018" s="10">
        <f>IF(P1018="",0,IF(K1018=1,VLOOKUP(P1018,'附件一之1-開班數'!$A$7:$V$66,7,FALSE),0))</f>
        <v>0</v>
      </c>
      <c r="AC1018" s="10">
        <f>IF(Q1018="",0,IF(K1018=1,VLOOKUP(Q1018,'附件一之1-開班數'!$A$7:$V$66,7,FALSE),0))</f>
        <v>0</v>
      </c>
    </row>
    <row r="1019" spans="1:29" x14ac:dyDescent="0.3">
      <c r="A1019" s="128" t="str">
        <f t="shared" si="106"/>
        <v/>
      </c>
      <c r="B1019" s="14"/>
      <c r="C1019" s="14"/>
      <c r="D1019" s="14"/>
      <c r="E1019" s="14"/>
      <c r="F1019" s="166"/>
      <c r="G1019" s="173"/>
      <c r="H1019" s="14"/>
      <c r="I1019" s="14"/>
      <c r="J1019" s="14"/>
      <c r="K1019" s="166"/>
      <c r="L1019" s="175"/>
      <c r="M1019" s="171"/>
      <c r="N1019" s="92"/>
      <c r="O1019" s="92"/>
      <c r="P1019" s="92"/>
      <c r="Q1019" s="172"/>
      <c r="R1019" s="176" t="str">
        <f>IFERROR(IF(COUNTIF(M1019:Q1019,M1019)+COUNTIF(M1019:Q1019,N1019)+COUNTIF(M1019:Q1019,O1019)+COUNTIF(M1019:Q1019,P1019)+COUNTIF(M1019:Q1019,Q1019)-COUNT(M1019:Q1019)&lt;&gt;0,"學生班級重複",IF(COUNT(M1019:Q1019)=1,VLOOKUP(M1019,'附件一之1-開班數'!$A$7:$B$66,2,0),IF(COUNT(M1019:Q1019)=2,VLOOKUP(M1019,'附件一之1-開班數'!$A$7:$B$66,2,0)&amp;"、"&amp;VLOOKUP(N1019,'附件一之1-開班數'!$A$7:$B$66,2,0),IF(COUNT(M1019:Q1019)=3,VLOOKUP(M1019,'附件一之1-開班數'!$A$7:$B$66,2,0)&amp;"、"&amp;VLOOKUP(N1019,'附件一之1-開班數'!$A$7:$B$66,2,0)&amp;"、"&amp;VLOOKUP(O1019,'附件一之1-開班數'!$A$7:$B$66,2,0),IF(COUNT(M1019:Q1019)=4,VLOOKUP(M1019,'附件一之1-開班數'!$A$7:$B$66,2,0)&amp;"、"&amp;VLOOKUP(N1019,'附件一之1-開班數'!$A$7:$B$66,2,0)&amp;"、"&amp;VLOOKUP(O1019,'附件一之1-開班數'!$A$7:$B$66,2,0)&amp;"、"&amp;VLOOKUP(P1019,'附件一之1-開班數'!$A$7:$B$66,2,0),IF(COUNT(M1019:Q1019)=5,VLOOKUP(M1019,'附件一之1-開班數'!$A$7:$B$66,2,0)&amp;"、"&amp;VLOOKUP(N1019,'附件一之1-開班數'!$A$7:$B$66,2,0)&amp;"、"&amp;VLOOKUP(O1019,'附件一之1-開班數'!$A$7:$B$66,2,0)&amp;"、"&amp;VLOOKUP(P1019,'附件一之1-開班數'!$A$7:$B$66,2,0)&amp;"、"&amp;VLOOKUP(Q1019,'附件一之1-開班數'!$A$7:$B$66,2,0),IF(D1019="","","學生無班級"))))))),"有班級不存在,或跳格輸入")</f>
        <v/>
      </c>
      <c r="S1019" s="10">
        <f t="shared" si="107"/>
        <v>1</v>
      </c>
      <c r="T1019" s="10">
        <f t="shared" si="108"/>
        <v>1</v>
      </c>
      <c r="U1019" s="10">
        <f t="shared" si="109"/>
        <v>1</v>
      </c>
      <c r="V1019" s="10">
        <f t="shared" si="110"/>
        <v>1</v>
      </c>
      <c r="W1019" s="10">
        <f t="shared" si="111"/>
        <v>3</v>
      </c>
      <c r="X1019" s="10">
        <f t="shared" si="112"/>
        <v>3</v>
      </c>
      <c r="Y1019" s="10">
        <f>IF(M1019="",0,IF(K1019=1,VLOOKUP(M1019,'附件一之1-開班數'!$A$7:$V$66,7,FALSE),0))</f>
        <v>0</v>
      </c>
      <c r="Z1019" s="10">
        <f>IF(N1019="",0,IF(K1019=1,VLOOKUP(N1019,'附件一之1-開班數'!$A$7:$V$66,7,FALSE),0))</f>
        <v>0</v>
      </c>
      <c r="AA1019" s="10">
        <f>IF(O1019="",0,IF(K1019=1,VLOOKUP(O1019,'附件一之1-開班數'!$A$7:$V$66,7,FALSE),0))</f>
        <v>0</v>
      </c>
      <c r="AB1019" s="10">
        <f>IF(P1019="",0,IF(K1019=1,VLOOKUP(P1019,'附件一之1-開班數'!$A$7:$V$66,7,FALSE),0))</f>
        <v>0</v>
      </c>
      <c r="AC1019" s="10">
        <f>IF(Q1019="",0,IF(K1019=1,VLOOKUP(Q1019,'附件一之1-開班數'!$A$7:$V$66,7,FALSE),0))</f>
        <v>0</v>
      </c>
    </row>
    <row r="1020" spans="1:29" x14ac:dyDescent="0.3">
      <c r="A1020" s="128" t="str">
        <f t="shared" si="106"/>
        <v/>
      </c>
      <c r="B1020" s="14"/>
      <c r="C1020" s="14"/>
      <c r="D1020" s="14"/>
      <c r="E1020" s="14"/>
      <c r="F1020" s="166"/>
      <c r="G1020" s="173"/>
      <c r="H1020" s="14"/>
      <c r="I1020" s="14"/>
      <c r="J1020" s="14"/>
      <c r="K1020" s="166"/>
      <c r="L1020" s="175"/>
      <c r="M1020" s="171"/>
      <c r="N1020" s="92"/>
      <c r="O1020" s="92"/>
      <c r="P1020" s="92"/>
      <c r="Q1020" s="172"/>
      <c r="R1020" s="176" t="str">
        <f>IFERROR(IF(COUNTIF(M1020:Q1020,M1020)+COUNTIF(M1020:Q1020,N1020)+COUNTIF(M1020:Q1020,O1020)+COUNTIF(M1020:Q1020,P1020)+COUNTIF(M1020:Q1020,Q1020)-COUNT(M1020:Q1020)&lt;&gt;0,"學生班級重複",IF(COUNT(M1020:Q1020)=1,VLOOKUP(M1020,'附件一之1-開班數'!$A$7:$B$66,2,0),IF(COUNT(M1020:Q1020)=2,VLOOKUP(M1020,'附件一之1-開班數'!$A$7:$B$66,2,0)&amp;"、"&amp;VLOOKUP(N1020,'附件一之1-開班數'!$A$7:$B$66,2,0),IF(COUNT(M1020:Q1020)=3,VLOOKUP(M1020,'附件一之1-開班數'!$A$7:$B$66,2,0)&amp;"、"&amp;VLOOKUP(N1020,'附件一之1-開班數'!$A$7:$B$66,2,0)&amp;"、"&amp;VLOOKUP(O1020,'附件一之1-開班數'!$A$7:$B$66,2,0),IF(COUNT(M1020:Q1020)=4,VLOOKUP(M1020,'附件一之1-開班數'!$A$7:$B$66,2,0)&amp;"、"&amp;VLOOKUP(N1020,'附件一之1-開班數'!$A$7:$B$66,2,0)&amp;"、"&amp;VLOOKUP(O1020,'附件一之1-開班數'!$A$7:$B$66,2,0)&amp;"、"&amp;VLOOKUP(P1020,'附件一之1-開班數'!$A$7:$B$66,2,0),IF(COUNT(M1020:Q1020)=5,VLOOKUP(M1020,'附件一之1-開班數'!$A$7:$B$66,2,0)&amp;"、"&amp;VLOOKUP(N1020,'附件一之1-開班數'!$A$7:$B$66,2,0)&amp;"、"&amp;VLOOKUP(O1020,'附件一之1-開班數'!$A$7:$B$66,2,0)&amp;"、"&amp;VLOOKUP(P1020,'附件一之1-開班數'!$A$7:$B$66,2,0)&amp;"、"&amp;VLOOKUP(Q1020,'附件一之1-開班數'!$A$7:$B$66,2,0),IF(D1020="","","學生無班級"))))))),"有班級不存在,或跳格輸入")</f>
        <v/>
      </c>
      <c r="S1020" s="10">
        <f t="shared" si="107"/>
        <v>1</v>
      </c>
      <c r="T1020" s="10">
        <f t="shared" si="108"/>
        <v>1</v>
      </c>
      <c r="U1020" s="10">
        <f t="shared" si="109"/>
        <v>1</v>
      </c>
      <c r="V1020" s="10">
        <f t="shared" si="110"/>
        <v>1</v>
      </c>
      <c r="W1020" s="10">
        <f t="shared" si="111"/>
        <v>3</v>
      </c>
      <c r="X1020" s="10">
        <f t="shared" si="112"/>
        <v>3</v>
      </c>
      <c r="Y1020" s="10">
        <f>IF(M1020="",0,IF(K1020=1,VLOOKUP(M1020,'附件一之1-開班數'!$A$7:$V$66,7,FALSE),0))</f>
        <v>0</v>
      </c>
      <c r="Z1020" s="10">
        <f>IF(N1020="",0,IF(K1020=1,VLOOKUP(N1020,'附件一之1-開班數'!$A$7:$V$66,7,FALSE),0))</f>
        <v>0</v>
      </c>
      <c r="AA1020" s="10">
        <f>IF(O1020="",0,IF(K1020=1,VLOOKUP(O1020,'附件一之1-開班數'!$A$7:$V$66,7,FALSE),0))</f>
        <v>0</v>
      </c>
      <c r="AB1020" s="10">
        <f>IF(P1020="",0,IF(K1020=1,VLOOKUP(P1020,'附件一之1-開班數'!$A$7:$V$66,7,FALSE),0))</f>
        <v>0</v>
      </c>
      <c r="AC1020" s="10">
        <f>IF(Q1020="",0,IF(K1020=1,VLOOKUP(Q1020,'附件一之1-開班數'!$A$7:$V$66,7,FALSE),0))</f>
        <v>0</v>
      </c>
    </row>
    <row r="1021" spans="1:29" x14ac:dyDescent="0.3">
      <c r="A1021" s="128" t="str">
        <f t="shared" si="106"/>
        <v/>
      </c>
      <c r="B1021" s="14"/>
      <c r="C1021" s="14"/>
      <c r="D1021" s="14"/>
      <c r="E1021" s="14"/>
      <c r="F1021" s="166"/>
      <c r="G1021" s="173"/>
      <c r="H1021" s="14"/>
      <c r="I1021" s="14"/>
      <c r="J1021" s="14"/>
      <c r="K1021" s="166"/>
      <c r="L1021" s="175"/>
      <c r="M1021" s="171"/>
      <c r="N1021" s="92"/>
      <c r="O1021" s="92"/>
      <c r="P1021" s="92"/>
      <c r="Q1021" s="172"/>
      <c r="R1021" s="176" t="str">
        <f>IFERROR(IF(COUNTIF(M1021:Q1021,M1021)+COUNTIF(M1021:Q1021,N1021)+COUNTIF(M1021:Q1021,O1021)+COUNTIF(M1021:Q1021,P1021)+COUNTIF(M1021:Q1021,Q1021)-COUNT(M1021:Q1021)&lt;&gt;0,"學生班級重複",IF(COUNT(M1021:Q1021)=1,VLOOKUP(M1021,'附件一之1-開班數'!$A$7:$B$66,2,0),IF(COUNT(M1021:Q1021)=2,VLOOKUP(M1021,'附件一之1-開班數'!$A$7:$B$66,2,0)&amp;"、"&amp;VLOOKUP(N1021,'附件一之1-開班數'!$A$7:$B$66,2,0),IF(COUNT(M1021:Q1021)=3,VLOOKUP(M1021,'附件一之1-開班數'!$A$7:$B$66,2,0)&amp;"、"&amp;VLOOKUP(N1021,'附件一之1-開班數'!$A$7:$B$66,2,0)&amp;"、"&amp;VLOOKUP(O1021,'附件一之1-開班數'!$A$7:$B$66,2,0),IF(COUNT(M1021:Q1021)=4,VLOOKUP(M1021,'附件一之1-開班數'!$A$7:$B$66,2,0)&amp;"、"&amp;VLOOKUP(N1021,'附件一之1-開班數'!$A$7:$B$66,2,0)&amp;"、"&amp;VLOOKUP(O1021,'附件一之1-開班數'!$A$7:$B$66,2,0)&amp;"、"&amp;VLOOKUP(P1021,'附件一之1-開班數'!$A$7:$B$66,2,0),IF(COUNT(M1021:Q1021)=5,VLOOKUP(M1021,'附件一之1-開班數'!$A$7:$B$66,2,0)&amp;"、"&amp;VLOOKUP(N1021,'附件一之1-開班數'!$A$7:$B$66,2,0)&amp;"、"&amp;VLOOKUP(O1021,'附件一之1-開班數'!$A$7:$B$66,2,0)&amp;"、"&amp;VLOOKUP(P1021,'附件一之1-開班數'!$A$7:$B$66,2,0)&amp;"、"&amp;VLOOKUP(Q1021,'附件一之1-開班數'!$A$7:$B$66,2,0),IF(D1021="","","學生無班級"))))))),"有班級不存在,或跳格輸入")</f>
        <v/>
      </c>
      <c r="S1021" s="10">
        <f t="shared" si="107"/>
        <v>1</v>
      </c>
      <c r="T1021" s="10">
        <f t="shared" si="108"/>
        <v>1</v>
      </c>
      <c r="U1021" s="10">
        <f t="shared" si="109"/>
        <v>1</v>
      </c>
      <c r="V1021" s="10">
        <f t="shared" si="110"/>
        <v>1</v>
      </c>
      <c r="W1021" s="10">
        <f t="shared" si="111"/>
        <v>3</v>
      </c>
      <c r="X1021" s="10">
        <f t="shared" si="112"/>
        <v>3</v>
      </c>
      <c r="Y1021" s="10">
        <f>IF(M1021="",0,IF(K1021=1,VLOOKUP(M1021,'附件一之1-開班數'!$A$7:$V$66,7,FALSE),0))</f>
        <v>0</v>
      </c>
      <c r="Z1021" s="10">
        <f>IF(N1021="",0,IF(K1021=1,VLOOKUP(N1021,'附件一之1-開班數'!$A$7:$V$66,7,FALSE),0))</f>
        <v>0</v>
      </c>
      <c r="AA1021" s="10">
        <f>IF(O1021="",0,IF(K1021=1,VLOOKUP(O1021,'附件一之1-開班數'!$A$7:$V$66,7,FALSE),0))</f>
        <v>0</v>
      </c>
      <c r="AB1021" s="10">
        <f>IF(P1021="",0,IF(K1021=1,VLOOKUP(P1021,'附件一之1-開班數'!$A$7:$V$66,7,FALSE),0))</f>
        <v>0</v>
      </c>
      <c r="AC1021" s="10">
        <f>IF(Q1021="",0,IF(K1021=1,VLOOKUP(Q1021,'附件一之1-開班數'!$A$7:$V$66,7,FALSE),0))</f>
        <v>0</v>
      </c>
    </row>
    <row r="1022" spans="1:29" x14ac:dyDescent="0.3">
      <c r="A1022" s="128" t="str">
        <f t="shared" si="106"/>
        <v/>
      </c>
      <c r="B1022" s="14"/>
      <c r="C1022" s="14"/>
      <c r="D1022" s="14"/>
      <c r="E1022" s="14"/>
      <c r="F1022" s="166"/>
      <c r="G1022" s="173"/>
      <c r="H1022" s="14"/>
      <c r="I1022" s="14"/>
      <c r="J1022" s="14"/>
      <c r="K1022" s="166"/>
      <c r="L1022" s="175"/>
      <c r="M1022" s="171"/>
      <c r="N1022" s="92"/>
      <c r="O1022" s="92"/>
      <c r="P1022" s="92"/>
      <c r="Q1022" s="172"/>
      <c r="R1022" s="176" t="str">
        <f>IFERROR(IF(COUNTIF(M1022:Q1022,M1022)+COUNTIF(M1022:Q1022,N1022)+COUNTIF(M1022:Q1022,O1022)+COUNTIF(M1022:Q1022,P1022)+COUNTIF(M1022:Q1022,Q1022)-COUNT(M1022:Q1022)&lt;&gt;0,"學生班級重複",IF(COUNT(M1022:Q1022)=1,VLOOKUP(M1022,'附件一之1-開班數'!$A$7:$B$66,2,0),IF(COUNT(M1022:Q1022)=2,VLOOKUP(M1022,'附件一之1-開班數'!$A$7:$B$66,2,0)&amp;"、"&amp;VLOOKUP(N1022,'附件一之1-開班數'!$A$7:$B$66,2,0),IF(COUNT(M1022:Q1022)=3,VLOOKUP(M1022,'附件一之1-開班數'!$A$7:$B$66,2,0)&amp;"、"&amp;VLOOKUP(N1022,'附件一之1-開班數'!$A$7:$B$66,2,0)&amp;"、"&amp;VLOOKUP(O1022,'附件一之1-開班數'!$A$7:$B$66,2,0),IF(COUNT(M1022:Q1022)=4,VLOOKUP(M1022,'附件一之1-開班數'!$A$7:$B$66,2,0)&amp;"、"&amp;VLOOKUP(N1022,'附件一之1-開班數'!$A$7:$B$66,2,0)&amp;"、"&amp;VLOOKUP(O1022,'附件一之1-開班數'!$A$7:$B$66,2,0)&amp;"、"&amp;VLOOKUP(P1022,'附件一之1-開班數'!$A$7:$B$66,2,0),IF(COUNT(M1022:Q1022)=5,VLOOKUP(M1022,'附件一之1-開班數'!$A$7:$B$66,2,0)&amp;"、"&amp;VLOOKUP(N1022,'附件一之1-開班數'!$A$7:$B$66,2,0)&amp;"、"&amp;VLOOKUP(O1022,'附件一之1-開班數'!$A$7:$B$66,2,0)&amp;"、"&amp;VLOOKUP(P1022,'附件一之1-開班數'!$A$7:$B$66,2,0)&amp;"、"&amp;VLOOKUP(Q1022,'附件一之1-開班數'!$A$7:$B$66,2,0),IF(D1022="","","學生無班級"))))))),"有班級不存在,或跳格輸入")</f>
        <v/>
      </c>
      <c r="S1022" s="10">
        <f t="shared" si="107"/>
        <v>1</v>
      </c>
      <c r="T1022" s="10">
        <f t="shared" si="108"/>
        <v>1</v>
      </c>
      <c r="U1022" s="10">
        <f t="shared" si="109"/>
        <v>1</v>
      </c>
      <c r="V1022" s="10">
        <f t="shared" si="110"/>
        <v>1</v>
      </c>
      <c r="W1022" s="10">
        <f t="shared" si="111"/>
        <v>3</v>
      </c>
      <c r="X1022" s="10">
        <f t="shared" si="112"/>
        <v>3</v>
      </c>
      <c r="Y1022" s="10">
        <f>IF(M1022="",0,IF(K1022=1,VLOOKUP(M1022,'附件一之1-開班數'!$A$7:$V$66,7,FALSE),0))</f>
        <v>0</v>
      </c>
      <c r="Z1022" s="10">
        <f>IF(N1022="",0,IF(K1022=1,VLOOKUP(N1022,'附件一之1-開班數'!$A$7:$V$66,7,FALSE),0))</f>
        <v>0</v>
      </c>
      <c r="AA1022" s="10">
        <f>IF(O1022="",0,IF(K1022=1,VLOOKUP(O1022,'附件一之1-開班數'!$A$7:$V$66,7,FALSE),0))</f>
        <v>0</v>
      </c>
      <c r="AB1022" s="10">
        <f>IF(P1022="",0,IF(K1022=1,VLOOKUP(P1022,'附件一之1-開班數'!$A$7:$V$66,7,FALSE),0))</f>
        <v>0</v>
      </c>
      <c r="AC1022" s="10">
        <f>IF(Q1022="",0,IF(K1022=1,VLOOKUP(Q1022,'附件一之1-開班數'!$A$7:$V$66,7,FALSE),0))</f>
        <v>0</v>
      </c>
    </row>
    <row r="1023" spans="1:29" x14ac:dyDescent="0.3">
      <c r="A1023" s="128" t="str">
        <f t="shared" si="106"/>
        <v/>
      </c>
      <c r="B1023" s="14"/>
      <c r="C1023" s="14"/>
      <c r="D1023" s="14"/>
      <c r="E1023" s="14"/>
      <c r="F1023" s="166"/>
      <c r="G1023" s="173"/>
      <c r="H1023" s="14"/>
      <c r="I1023" s="14"/>
      <c r="J1023" s="14"/>
      <c r="K1023" s="166"/>
      <c r="L1023" s="175"/>
      <c r="M1023" s="171"/>
      <c r="N1023" s="92"/>
      <c r="O1023" s="92"/>
      <c r="P1023" s="92"/>
      <c r="Q1023" s="172"/>
      <c r="R1023" s="176" t="str">
        <f>IFERROR(IF(COUNTIF(M1023:Q1023,M1023)+COUNTIF(M1023:Q1023,N1023)+COUNTIF(M1023:Q1023,O1023)+COUNTIF(M1023:Q1023,P1023)+COUNTIF(M1023:Q1023,Q1023)-COUNT(M1023:Q1023)&lt;&gt;0,"學生班級重複",IF(COUNT(M1023:Q1023)=1,VLOOKUP(M1023,'附件一之1-開班數'!$A$7:$B$66,2,0),IF(COUNT(M1023:Q1023)=2,VLOOKUP(M1023,'附件一之1-開班數'!$A$7:$B$66,2,0)&amp;"、"&amp;VLOOKUP(N1023,'附件一之1-開班數'!$A$7:$B$66,2,0),IF(COUNT(M1023:Q1023)=3,VLOOKUP(M1023,'附件一之1-開班數'!$A$7:$B$66,2,0)&amp;"、"&amp;VLOOKUP(N1023,'附件一之1-開班數'!$A$7:$B$66,2,0)&amp;"、"&amp;VLOOKUP(O1023,'附件一之1-開班數'!$A$7:$B$66,2,0),IF(COUNT(M1023:Q1023)=4,VLOOKUP(M1023,'附件一之1-開班數'!$A$7:$B$66,2,0)&amp;"、"&amp;VLOOKUP(N1023,'附件一之1-開班數'!$A$7:$B$66,2,0)&amp;"、"&amp;VLOOKUP(O1023,'附件一之1-開班數'!$A$7:$B$66,2,0)&amp;"、"&amp;VLOOKUP(P1023,'附件一之1-開班數'!$A$7:$B$66,2,0),IF(COUNT(M1023:Q1023)=5,VLOOKUP(M1023,'附件一之1-開班數'!$A$7:$B$66,2,0)&amp;"、"&amp;VLOOKUP(N1023,'附件一之1-開班數'!$A$7:$B$66,2,0)&amp;"、"&amp;VLOOKUP(O1023,'附件一之1-開班數'!$A$7:$B$66,2,0)&amp;"、"&amp;VLOOKUP(P1023,'附件一之1-開班數'!$A$7:$B$66,2,0)&amp;"、"&amp;VLOOKUP(Q1023,'附件一之1-開班數'!$A$7:$B$66,2,0),IF(D1023="","","學生無班級"))))))),"有班級不存在,或跳格輸入")</f>
        <v/>
      </c>
      <c r="S1023" s="10">
        <f t="shared" si="107"/>
        <v>1</v>
      </c>
      <c r="T1023" s="10">
        <f t="shared" si="108"/>
        <v>1</v>
      </c>
      <c r="U1023" s="10">
        <f t="shared" si="109"/>
        <v>1</v>
      </c>
      <c r="V1023" s="10">
        <f t="shared" si="110"/>
        <v>1</v>
      </c>
      <c r="W1023" s="10">
        <f t="shared" si="111"/>
        <v>3</v>
      </c>
      <c r="X1023" s="10">
        <f t="shared" si="112"/>
        <v>3</v>
      </c>
      <c r="Y1023" s="10">
        <f>IF(M1023="",0,IF(K1023=1,VLOOKUP(M1023,'附件一之1-開班數'!$A$7:$V$66,7,FALSE),0))</f>
        <v>0</v>
      </c>
      <c r="Z1023" s="10">
        <f>IF(N1023="",0,IF(K1023=1,VLOOKUP(N1023,'附件一之1-開班數'!$A$7:$V$66,7,FALSE),0))</f>
        <v>0</v>
      </c>
      <c r="AA1023" s="10">
        <f>IF(O1023="",0,IF(K1023=1,VLOOKUP(O1023,'附件一之1-開班數'!$A$7:$V$66,7,FALSE),0))</f>
        <v>0</v>
      </c>
      <c r="AB1023" s="10">
        <f>IF(P1023="",0,IF(K1023=1,VLOOKUP(P1023,'附件一之1-開班數'!$A$7:$V$66,7,FALSE),0))</f>
        <v>0</v>
      </c>
      <c r="AC1023" s="10">
        <f>IF(Q1023="",0,IF(K1023=1,VLOOKUP(Q1023,'附件一之1-開班數'!$A$7:$V$66,7,FALSE),0))</f>
        <v>0</v>
      </c>
    </row>
    <row r="1024" spans="1:29" x14ac:dyDescent="0.3">
      <c r="A1024" s="128" t="str">
        <f t="shared" si="106"/>
        <v/>
      </c>
      <c r="B1024" s="14"/>
      <c r="C1024" s="14"/>
      <c r="D1024" s="14"/>
      <c r="E1024" s="14"/>
      <c r="F1024" s="166"/>
      <c r="G1024" s="173"/>
      <c r="H1024" s="14"/>
      <c r="I1024" s="14"/>
      <c r="J1024" s="14"/>
      <c r="K1024" s="166"/>
      <c r="L1024" s="175"/>
      <c r="M1024" s="171"/>
      <c r="N1024" s="92"/>
      <c r="O1024" s="92"/>
      <c r="P1024" s="92"/>
      <c r="Q1024" s="172"/>
      <c r="R1024" s="176" t="str">
        <f>IFERROR(IF(COUNTIF(M1024:Q1024,M1024)+COUNTIF(M1024:Q1024,N1024)+COUNTIF(M1024:Q1024,O1024)+COUNTIF(M1024:Q1024,P1024)+COUNTIF(M1024:Q1024,Q1024)-COUNT(M1024:Q1024)&lt;&gt;0,"學生班級重複",IF(COUNT(M1024:Q1024)=1,VLOOKUP(M1024,'附件一之1-開班數'!$A$7:$B$66,2,0),IF(COUNT(M1024:Q1024)=2,VLOOKUP(M1024,'附件一之1-開班數'!$A$7:$B$66,2,0)&amp;"、"&amp;VLOOKUP(N1024,'附件一之1-開班數'!$A$7:$B$66,2,0),IF(COUNT(M1024:Q1024)=3,VLOOKUP(M1024,'附件一之1-開班數'!$A$7:$B$66,2,0)&amp;"、"&amp;VLOOKUP(N1024,'附件一之1-開班數'!$A$7:$B$66,2,0)&amp;"、"&amp;VLOOKUP(O1024,'附件一之1-開班數'!$A$7:$B$66,2,0),IF(COUNT(M1024:Q1024)=4,VLOOKUP(M1024,'附件一之1-開班數'!$A$7:$B$66,2,0)&amp;"、"&amp;VLOOKUP(N1024,'附件一之1-開班數'!$A$7:$B$66,2,0)&amp;"、"&amp;VLOOKUP(O1024,'附件一之1-開班數'!$A$7:$B$66,2,0)&amp;"、"&amp;VLOOKUP(P1024,'附件一之1-開班數'!$A$7:$B$66,2,0),IF(COUNT(M1024:Q1024)=5,VLOOKUP(M1024,'附件一之1-開班數'!$A$7:$B$66,2,0)&amp;"、"&amp;VLOOKUP(N1024,'附件一之1-開班數'!$A$7:$B$66,2,0)&amp;"、"&amp;VLOOKUP(O1024,'附件一之1-開班數'!$A$7:$B$66,2,0)&amp;"、"&amp;VLOOKUP(P1024,'附件一之1-開班數'!$A$7:$B$66,2,0)&amp;"、"&amp;VLOOKUP(Q1024,'附件一之1-開班數'!$A$7:$B$66,2,0),IF(D1024="","","學生無班級"))))))),"有班級不存在,或跳格輸入")</f>
        <v/>
      </c>
      <c r="S1024" s="10">
        <f t="shared" si="107"/>
        <v>1</v>
      </c>
      <c r="T1024" s="10">
        <f t="shared" si="108"/>
        <v>1</v>
      </c>
      <c r="U1024" s="10">
        <f t="shared" si="109"/>
        <v>1</v>
      </c>
      <c r="V1024" s="10">
        <f t="shared" si="110"/>
        <v>1</v>
      </c>
      <c r="W1024" s="10">
        <f t="shared" si="111"/>
        <v>3</v>
      </c>
      <c r="X1024" s="10">
        <f t="shared" si="112"/>
        <v>3</v>
      </c>
      <c r="Y1024" s="10">
        <f>IF(M1024="",0,IF(K1024=1,VLOOKUP(M1024,'附件一之1-開班數'!$A$7:$V$66,7,FALSE),0))</f>
        <v>0</v>
      </c>
      <c r="Z1024" s="10">
        <f>IF(N1024="",0,IF(K1024=1,VLOOKUP(N1024,'附件一之1-開班數'!$A$7:$V$66,7,FALSE),0))</f>
        <v>0</v>
      </c>
      <c r="AA1024" s="10">
        <f>IF(O1024="",0,IF(K1024=1,VLOOKUP(O1024,'附件一之1-開班數'!$A$7:$V$66,7,FALSE),0))</f>
        <v>0</v>
      </c>
      <c r="AB1024" s="10">
        <f>IF(P1024="",0,IF(K1024=1,VLOOKUP(P1024,'附件一之1-開班數'!$A$7:$V$66,7,FALSE),0))</f>
        <v>0</v>
      </c>
      <c r="AC1024" s="10">
        <f>IF(Q1024="",0,IF(K1024=1,VLOOKUP(Q1024,'附件一之1-開班數'!$A$7:$V$66,7,FALSE),0))</f>
        <v>0</v>
      </c>
    </row>
    <row r="1025" spans="1:29" x14ac:dyDescent="0.3">
      <c r="A1025" s="128" t="str">
        <f t="shared" si="106"/>
        <v/>
      </c>
      <c r="B1025" s="14"/>
      <c r="C1025" s="14"/>
      <c r="D1025" s="14"/>
      <c r="E1025" s="14"/>
      <c r="F1025" s="166"/>
      <c r="G1025" s="173"/>
      <c r="H1025" s="14"/>
      <c r="I1025" s="14"/>
      <c r="J1025" s="14"/>
      <c r="K1025" s="166"/>
      <c r="L1025" s="175"/>
      <c r="M1025" s="171"/>
      <c r="N1025" s="92"/>
      <c r="O1025" s="92"/>
      <c r="P1025" s="92"/>
      <c r="Q1025" s="172"/>
      <c r="R1025" s="176" t="str">
        <f>IFERROR(IF(COUNTIF(M1025:Q1025,M1025)+COUNTIF(M1025:Q1025,N1025)+COUNTIF(M1025:Q1025,O1025)+COUNTIF(M1025:Q1025,P1025)+COUNTIF(M1025:Q1025,Q1025)-COUNT(M1025:Q1025)&lt;&gt;0,"學生班級重複",IF(COUNT(M1025:Q1025)=1,VLOOKUP(M1025,'附件一之1-開班數'!$A$7:$B$66,2,0),IF(COUNT(M1025:Q1025)=2,VLOOKUP(M1025,'附件一之1-開班數'!$A$7:$B$66,2,0)&amp;"、"&amp;VLOOKUP(N1025,'附件一之1-開班數'!$A$7:$B$66,2,0),IF(COUNT(M1025:Q1025)=3,VLOOKUP(M1025,'附件一之1-開班數'!$A$7:$B$66,2,0)&amp;"、"&amp;VLOOKUP(N1025,'附件一之1-開班數'!$A$7:$B$66,2,0)&amp;"、"&amp;VLOOKUP(O1025,'附件一之1-開班數'!$A$7:$B$66,2,0),IF(COUNT(M1025:Q1025)=4,VLOOKUP(M1025,'附件一之1-開班數'!$A$7:$B$66,2,0)&amp;"、"&amp;VLOOKUP(N1025,'附件一之1-開班數'!$A$7:$B$66,2,0)&amp;"、"&amp;VLOOKUP(O1025,'附件一之1-開班數'!$A$7:$B$66,2,0)&amp;"、"&amp;VLOOKUP(P1025,'附件一之1-開班數'!$A$7:$B$66,2,0),IF(COUNT(M1025:Q1025)=5,VLOOKUP(M1025,'附件一之1-開班數'!$A$7:$B$66,2,0)&amp;"、"&amp;VLOOKUP(N1025,'附件一之1-開班數'!$A$7:$B$66,2,0)&amp;"、"&amp;VLOOKUP(O1025,'附件一之1-開班數'!$A$7:$B$66,2,0)&amp;"、"&amp;VLOOKUP(P1025,'附件一之1-開班數'!$A$7:$B$66,2,0)&amp;"、"&amp;VLOOKUP(Q1025,'附件一之1-開班數'!$A$7:$B$66,2,0),IF(D1025="","","學生無班級"))))))),"有班級不存在,或跳格輸入")</f>
        <v/>
      </c>
      <c r="S1025" s="10">
        <f t="shared" si="107"/>
        <v>1</v>
      </c>
      <c r="T1025" s="10">
        <f t="shared" si="108"/>
        <v>1</v>
      </c>
      <c r="U1025" s="10">
        <f t="shared" si="109"/>
        <v>1</v>
      </c>
      <c r="V1025" s="10">
        <f t="shared" si="110"/>
        <v>1</v>
      </c>
      <c r="W1025" s="10">
        <f t="shared" si="111"/>
        <v>3</v>
      </c>
      <c r="X1025" s="10">
        <f t="shared" si="112"/>
        <v>3</v>
      </c>
      <c r="Y1025" s="10">
        <f>IF(M1025="",0,IF(K1025=1,VLOOKUP(M1025,'附件一之1-開班數'!$A$7:$V$66,7,FALSE),0))</f>
        <v>0</v>
      </c>
      <c r="Z1025" s="10">
        <f>IF(N1025="",0,IF(K1025=1,VLOOKUP(N1025,'附件一之1-開班數'!$A$7:$V$66,7,FALSE),0))</f>
        <v>0</v>
      </c>
      <c r="AA1025" s="10">
        <f>IF(O1025="",0,IF(K1025=1,VLOOKUP(O1025,'附件一之1-開班數'!$A$7:$V$66,7,FALSE),0))</f>
        <v>0</v>
      </c>
      <c r="AB1025" s="10">
        <f>IF(P1025="",0,IF(K1025=1,VLOOKUP(P1025,'附件一之1-開班數'!$A$7:$V$66,7,FALSE),0))</f>
        <v>0</v>
      </c>
      <c r="AC1025" s="10">
        <f>IF(Q1025="",0,IF(K1025=1,VLOOKUP(Q1025,'附件一之1-開班數'!$A$7:$V$66,7,FALSE),0))</f>
        <v>0</v>
      </c>
    </row>
    <row r="1026" spans="1:29" x14ac:dyDescent="0.3">
      <c r="A1026" s="128" t="str">
        <f t="shared" si="106"/>
        <v/>
      </c>
      <c r="B1026" s="14"/>
      <c r="C1026" s="14"/>
      <c r="D1026" s="14"/>
      <c r="E1026" s="14"/>
      <c r="F1026" s="166"/>
      <c r="G1026" s="173"/>
      <c r="H1026" s="14"/>
      <c r="I1026" s="14"/>
      <c r="J1026" s="14"/>
      <c r="K1026" s="166"/>
      <c r="L1026" s="175"/>
      <c r="M1026" s="171"/>
      <c r="N1026" s="92"/>
      <c r="O1026" s="92"/>
      <c r="P1026" s="92"/>
      <c r="Q1026" s="172"/>
      <c r="R1026" s="176" t="str">
        <f>IFERROR(IF(COUNTIF(M1026:Q1026,M1026)+COUNTIF(M1026:Q1026,N1026)+COUNTIF(M1026:Q1026,O1026)+COUNTIF(M1026:Q1026,P1026)+COUNTIF(M1026:Q1026,Q1026)-COUNT(M1026:Q1026)&lt;&gt;0,"學生班級重複",IF(COUNT(M1026:Q1026)=1,VLOOKUP(M1026,'附件一之1-開班數'!$A$7:$B$66,2,0),IF(COUNT(M1026:Q1026)=2,VLOOKUP(M1026,'附件一之1-開班數'!$A$7:$B$66,2,0)&amp;"、"&amp;VLOOKUP(N1026,'附件一之1-開班數'!$A$7:$B$66,2,0),IF(COUNT(M1026:Q1026)=3,VLOOKUP(M1026,'附件一之1-開班數'!$A$7:$B$66,2,0)&amp;"、"&amp;VLOOKUP(N1026,'附件一之1-開班數'!$A$7:$B$66,2,0)&amp;"、"&amp;VLOOKUP(O1026,'附件一之1-開班數'!$A$7:$B$66,2,0),IF(COUNT(M1026:Q1026)=4,VLOOKUP(M1026,'附件一之1-開班數'!$A$7:$B$66,2,0)&amp;"、"&amp;VLOOKUP(N1026,'附件一之1-開班數'!$A$7:$B$66,2,0)&amp;"、"&amp;VLOOKUP(O1026,'附件一之1-開班數'!$A$7:$B$66,2,0)&amp;"、"&amp;VLOOKUP(P1026,'附件一之1-開班數'!$A$7:$B$66,2,0),IF(COUNT(M1026:Q1026)=5,VLOOKUP(M1026,'附件一之1-開班數'!$A$7:$B$66,2,0)&amp;"、"&amp;VLOOKUP(N1026,'附件一之1-開班數'!$A$7:$B$66,2,0)&amp;"、"&amp;VLOOKUP(O1026,'附件一之1-開班數'!$A$7:$B$66,2,0)&amp;"、"&amp;VLOOKUP(P1026,'附件一之1-開班數'!$A$7:$B$66,2,0)&amp;"、"&amp;VLOOKUP(Q1026,'附件一之1-開班數'!$A$7:$B$66,2,0),IF(D1026="","","學生無班級"))))))),"有班級不存在,或跳格輸入")</f>
        <v/>
      </c>
      <c r="S1026" s="10">
        <f t="shared" si="107"/>
        <v>1</v>
      </c>
      <c r="T1026" s="10">
        <f t="shared" si="108"/>
        <v>1</v>
      </c>
      <c r="U1026" s="10">
        <f t="shared" si="109"/>
        <v>1</v>
      </c>
      <c r="V1026" s="10">
        <f t="shared" si="110"/>
        <v>1</v>
      </c>
      <c r="W1026" s="10">
        <f t="shared" si="111"/>
        <v>3</v>
      </c>
      <c r="X1026" s="10">
        <f t="shared" si="112"/>
        <v>3</v>
      </c>
      <c r="Y1026" s="10">
        <f>IF(M1026="",0,IF(K1026=1,VLOOKUP(M1026,'附件一之1-開班數'!$A$7:$V$66,7,FALSE),0))</f>
        <v>0</v>
      </c>
      <c r="Z1026" s="10">
        <f>IF(N1026="",0,IF(K1026=1,VLOOKUP(N1026,'附件一之1-開班數'!$A$7:$V$66,7,FALSE),0))</f>
        <v>0</v>
      </c>
      <c r="AA1026" s="10">
        <f>IF(O1026="",0,IF(K1026=1,VLOOKUP(O1026,'附件一之1-開班數'!$A$7:$V$66,7,FALSE),0))</f>
        <v>0</v>
      </c>
      <c r="AB1026" s="10">
        <f>IF(P1026="",0,IF(K1026=1,VLOOKUP(P1026,'附件一之1-開班數'!$A$7:$V$66,7,FALSE),0))</f>
        <v>0</v>
      </c>
      <c r="AC1026" s="10">
        <f>IF(Q1026="",0,IF(K1026=1,VLOOKUP(Q1026,'附件一之1-開班數'!$A$7:$V$66,7,FALSE),0))</f>
        <v>0</v>
      </c>
    </row>
    <row r="1027" spans="1:29" x14ac:dyDescent="0.3">
      <c r="A1027" s="128" t="str">
        <f t="shared" si="106"/>
        <v/>
      </c>
      <c r="B1027" s="14"/>
      <c r="C1027" s="14"/>
      <c r="D1027" s="14"/>
      <c r="E1027" s="14"/>
      <c r="F1027" s="166"/>
      <c r="G1027" s="173"/>
      <c r="H1027" s="14"/>
      <c r="I1027" s="14"/>
      <c r="J1027" s="14"/>
      <c r="K1027" s="166"/>
      <c r="L1027" s="175"/>
      <c r="M1027" s="171"/>
      <c r="N1027" s="92"/>
      <c r="O1027" s="92"/>
      <c r="P1027" s="92"/>
      <c r="Q1027" s="172"/>
      <c r="R1027" s="176" t="str">
        <f>IFERROR(IF(COUNTIF(M1027:Q1027,M1027)+COUNTIF(M1027:Q1027,N1027)+COUNTIF(M1027:Q1027,O1027)+COUNTIF(M1027:Q1027,P1027)+COUNTIF(M1027:Q1027,Q1027)-COUNT(M1027:Q1027)&lt;&gt;0,"學生班級重複",IF(COUNT(M1027:Q1027)=1,VLOOKUP(M1027,'附件一之1-開班數'!$A$7:$B$66,2,0),IF(COUNT(M1027:Q1027)=2,VLOOKUP(M1027,'附件一之1-開班數'!$A$7:$B$66,2,0)&amp;"、"&amp;VLOOKUP(N1027,'附件一之1-開班數'!$A$7:$B$66,2,0),IF(COUNT(M1027:Q1027)=3,VLOOKUP(M1027,'附件一之1-開班數'!$A$7:$B$66,2,0)&amp;"、"&amp;VLOOKUP(N1027,'附件一之1-開班數'!$A$7:$B$66,2,0)&amp;"、"&amp;VLOOKUP(O1027,'附件一之1-開班數'!$A$7:$B$66,2,0),IF(COUNT(M1027:Q1027)=4,VLOOKUP(M1027,'附件一之1-開班數'!$A$7:$B$66,2,0)&amp;"、"&amp;VLOOKUP(N1027,'附件一之1-開班數'!$A$7:$B$66,2,0)&amp;"、"&amp;VLOOKUP(O1027,'附件一之1-開班數'!$A$7:$B$66,2,0)&amp;"、"&amp;VLOOKUP(P1027,'附件一之1-開班數'!$A$7:$B$66,2,0),IF(COUNT(M1027:Q1027)=5,VLOOKUP(M1027,'附件一之1-開班數'!$A$7:$B$66,2,0)&amp;"、"&amp;VLOOKUP(N1027,'附件一之1-開班數'!$A$7:$B$66,2,0)&amp;"、"&amp;VLOOKUP(O1027,'附件一之1-開班數'!$A$7:$B$66,2,0)&amp;"、"&amp;VLOOKUP(P1027,'附件一之1-開班數'!$A$7:$B$66,2,0)&amp;"、"&amp;VLOOKUP(Q1027,'附件一之1-開班數'!$A$7:$B$66,2,0),IF(D1027="","","學生無班級"))))))),"有班級不存在,或跳格輸入")</f>
        <v/>
      </c>
      <c r="S1027" s="10">
        <f t="shared" si="107"/>
        <v>1</v>
      </c>
      <c r="T1027" s="10">
        <f t="shared" si="108"/>
        <v>1</v>
      </c>
      <c r="U1027" s="10">
        <f t="shared" si="109"/>
        <v>1</v>
      </c>
      <c r="V1027" s="10">
        <f t="shared" si="110"/>
        <v>1</v>
      </c>
      <c r="W1027" s="10">
        <f t="shared" si="111"/>
        <v>3</v>
      </c>
      <c r="X1027" s="10">
        <f t="shared" si="112"/>
        <v>3</v>
      </c>
      <c r="Y1027" s="10">
        <f>IF(M1027="",0,IF(K1027=1,VLOOKUP(M1027,'附件一之1-開班數'!$A$7:$V$66,7,FALSE),0))</f>
        <v>0</v>
      </c>
      <c r="Z1027" s="10">
        <f>IF(N1027="",0,IF(K1027=1,VLOOKUP(N1027,'附件一之1-開班數'!$A$7:$V$66,7,FALSE),0))</f>
        <v>0</v>
      </c>
      <c r="AA1027" s="10">
        <f>IF(O1027="",0,IF(K1027=1,VLOOKUP(O1027,'附件一之1-開班數'!$A$7:$V$66,7,FALSE),0))</f>
        <v>0</v>
      </c>
      <c r="AB1027" s="10">
        <f>IF(P1027="",0,IF(K1027=1,VLOOKUP(P1027,'附件一之1-開班數'!$A$7:$V$66,7,FALSE),0))</f>
        <v>0</v>
      </c>
      <c r="AC1027" s="10">
        <f>IF(Q1027="",0,IF(K1027=1,VLOOKUP(Q1027,'附件一之1-開班數'!$A$7:$V$66,7,FALSE),0))</f>
        <v>0</v>
      </c>
    </row>
    <row r="1028" spans="1:29" x14ac:dyDescent="0.3">
      <c r="A1028" s="128" t="str">
        <f t="shared" si="106"/>
        <v/>
      </c>
      <c r="B1028" s="14"/>
      <c r="C1028" s="14"/>
      <c r="D1028" s="14"/>
      <c r="E1028" s="14"/>
      <c r="F1028" s="166"/>
      <c r="G1028" s="173"/>
      <c r="H1028" s="14"/>
      <c r="I1028" s="14"/>
      <c r="J1028" s="14"/>
      <c r="K1028" s="166"/>
      <c r="L1028" s="175"/>
      <c r="M1028" s="171"/>
      <c r="N1028" s="92"/>
      <c r="O1028" s="92"/>
      <c r="P1028" s="92"/>
      <c r="Q1028" s="172"/>
      <c r="R1028" s="176" t="str">
        <f>IFERROR(IF(COUNTIF(M1028:Q1028,M1028)+COUNTIF(M1028:Q1028,N1028)+COUNTIF(M1028:Q1028,O1028)+COUNTIF(M1028:Q1028,P1028)+COUNTIF(M1028:Q1028,Q1028)-COUNT(M1028:Q1028)&lt;&gt;0,"學生班級重複",IF(COUNT(M1028:Q1028)=1,VLOOKUP(M1028,'附件一之1-開班數'!$A$7:$B$66,2,0),IF(COUNT(M1028:Q1028)=2,VLOOKUP(M1028,'附件一之1-開班數'!$A$7:$B$66,2,0)&amp;"、"&amp;VLOOKUP(N1028,'附件一之1-開班數'!$A$7:$B$66,2,0),IF(COUNT(M1028:Q1028)=3,VLOOKUP(M1028,'附件一之1-開班數'!$A$7:$B$66,2,0)&amp;"、"&amp;VLOOKUP(N1028,'附件一之1-開班數'!$A$7:$B$66,2,0)&amp;"、"&amp;VLOOKUP(O1028,'附件一之1-開班數'!$A$7:$B$66,2,0),IF(COUNT(M1028:Q1028)=4,VLOOKUP(M1028,'附件一之1-開班數'!$A$7:$B$66,2,0)&amp;"、"&amp;VLOOKUP(N1028,'附件一之1-開班數'!$A$7:$B$66,2,0)&amp;"、"&amp;VLOOKUP(O1028,'附件一之1-開班數'!$A$7:$B$66,2,0)&amp;"、"&amp;VLOOKUP(P1028,'附件一之1-開班數'!$A$7:$B$66,2,0),IF(COUNT(M1028:Q1028)=5,VLOOKUP(M1028,'附件一之1-開班數'!$A$7:$B$66,2,0)&amp;"、"&amp;VLOOKUP(N1028,'附件一之1-開班數'!$A$7:$B$66,2,0)&amp;"、"&amp;VLOOKUP(O1028,'附件一之1-開班數'!$A$7:$B$66,2,0)&amp;"、"&amp;VLOOKUP(P1028,'附件一之1-開班數'!$A$7:$B$66,2,0)&amp;"、"&amp;VLOOKUP(Q1028,'附件一之1-開班數'!$A$7:$B$66,2,0),IF(D1028="","","學生無班級"))))))),"有班級不存在,或跳格輸入")</f>
        <v/>
      </c>
      <c r="S1028" s="10">
        <f t="shared" si="107"/>
        <v>1</v>
      </c>
      <c r="T1028" s="10">
        <f t="shared" si="108"/>
        <v>1</v>
      </c>
      <c r="U1028" s="10">
        <f t="shared" si="109"/>
        <v>1</v>
      </c>
      <c r="V1028" s="10">
        <f t="shared" si="110"/>
        <v>1</v>
      </c>
      <c r="W1028" s="10">
        <f t="shared" si="111"/>
        <v>3</v>
      </c>
      <c r="X1028" s="10">
        <f t="shared" si="112"/>
        <v>3</v>
      </c>
      <c r="Y1028" s="10">
        <f>IF(M1028="",0,IF(K1028=1,VLOOKUP(M1028,'附件一之1-開班數'!$A$7:$V$66,7,FALSE),0))</f>
        <v>0</v>
      </c>
      <c r="Z1028" s="10">
        <f>IF(N1028="",0,IF(K1028=1,VLOOKUP(N1028,'附件一之1-開班數'!$A$7:$V$66,7,FALSE),0))</f>
        <v>0</v>
      </c>
      <c r="AA1028" s="10">
        <f>IF(O1028="",0,IF(K1028=1,VLOOKUP(O1028,'附件一之1-開班數'!$A$7:$V$66,7,FALSE),0))</f>
        <v>0</v>
      </c>
      <c r="AB1028" s="10">
        <f>IF(P1028="",0,IF(K1028=1,VLOOKUP(P1028,'附件一之1-開班數'!$A$7:$V$66,7,FALSE),0))</f>
        <v>0</v>
      </c>
      <c r="AC1028" s="10">
        <f>IF(Q1028="",0,IF(K1028=1,VLOOKUP(Q1028,'附件一之1-開班數'!$A$7:$V$66,7,FALSE),0))</f>
        <v>0</v>
      </c>
    </row>
    <row r="1029" spans="1:29" x14ac:dyDescent="0.3">
      <c r="A1029" s="128" t="str">
        <f t="shared" si="106"/>
        <v/>
      </c>
      <c r="B1029" s="14"/>
      <c r="C1029" s="14"/>
      <c r="D1029" s="14"/>
      <c r="E1029" s="14"/>
      <c r="F1029" s="166"/>
      <c r="G1029" s="173"/>
      <c r="H1029" s="14"/>
      <c r="I1029" s="14"/>
      <c r="J1029" s="14"/>
      <c r="K1029" s="166"/>
      <c r="L1029" s="175"/>
      <c r="M1029" s="171"/>
      <c r="N1029" s="92"/>
      <c r="O1029" s="92"/>
      <c r="P1029" s="92"/>
      <c r="Q1029" s="172"/>
      <c r="R1029" s="176" t="str">
        <f>IFERROR(IF(COUNTIF(M1029:Q1029,M1029)+COUNTIF(M1029:Q1029,N1029)+COUNTIF(M1029:Q1029,O1029)+COUNTIF(M1029:Q1029,P1029)+COUNTIF(M1029:Q1029,Q1029)-COUNT(M1029:Q1029)&lt;&gt;0,"學生班級重複",IF(COUNT(M1029:Q1029)=1,VLOOKUP(M1029,'附件一之1-開班數'!$A$7:$B$66,2,0),IF(COUNT(M1029:Q1029)=2,VLOOKUP(M1029,'附件一之1-開班數'!$A$7:$B$66,2,0)&amp;"、"&amp;VLOOKUP(N1029,'附件一之1-開班數'!$A$7:$B$66,2,0),IF(COUNT(M1029:Q1029)=3,VLOOKUP(M1029,'附件一之1-開班數'!$A$7:$B$66,2,0)&amp;"、"&amp;VLOOKUP(N1029,'附件一之1-開班數'!$A$7:$B$66,2,0)&amp;"、"&amp;VLOOKUP(O1029,'附件一之1-開班數'!$A$7:$B$66,2,0),IF(COUNT(M1029:Q1029)=4,VLOOKUP(M1029,'附件一之1-開班數'!$A$7:$B$66,2,0)&amp;"、"&amp;VLOOKUP(N1029,'附件一之1-開班數'!$A$7:$B$66,2,0)&amp;"、"&amp;VLOOKUP(O1029,'附件一之1-開班數'!$A$7:$B$66,2,0)&amp;"、"&amp;VLOOKUP(P1029,'附件一之1-開班數'!$A$7:$B$66,2,0),IF(COUNT(M1029:Q1029)=5,VLOOKUP(M1029,'附件一之1-開班數'!$A$7:$B$66,2,0)&amp;"、"&amp;VLOOKUP(N1029,'附件一之1-開班數'!$A$7:$B$66,2,0)&amp;"、"&amp;VLOOKUP(O1029,'附件一之1-開班數'!$A$7:$B$66,2,0)&amp;"、"&amp;VLOOKUP(P1029,'附件一之1-開班數'!$A$7:$B$66,2,0)&amp;"、"&amp;VLOOKUP(Q1029,'附件一之1-開班數'!$A$7:$B$66,2,0),IF(D1029="","","學生無班級"))))))),"有班級不存在,或跳格輸入")</f>
        <v/>
      </c>
      <c r="S1029" s="10">
        <f t="shared" si="107"/>
        <v>1</v>
      </c>
      <c r="T1029" s="10">
        <f t="shared" si="108"/>
        <v>1</v>
      </c>
      <c r="U1029" s="10">
        <f t="shared" si="109"/>
        <v>1</v>
      </c>
      <c r="V1029" s="10">
        <f t="shared" si="110"/>
        <v>1</v>
      </c>
      <c r="W1029" s="10">
        <f t="shared" si="111"/>
        <v>3</v>
      </c>
      <c r="X1029" s="10">
        <f t="shared" si="112"/>
        <v>3</v>
      </c>
      <c r="Y1029" s="10">
        <f>IF(M1029="",0,IF(K1029=1,VLOOKUP(M1029,'附件一之1-開班數'!$A$7:$V$66,7,FALSE),0))</f>
        <v>0</v>
      </c>
      <c r="Z1029" s="10">
        <f>IF(N1029="",0,IF(K1029=1,VLOOKUP(N1029,'附件一之1-開班數'!$A$7:$V$66,7,FALSE),0))</f>
        <v>0</v>
      </c>
      <c r="AA1029" s="10">
        <f>IF(O1029="",0,IF(K1029=1,VLOOKUP(O1029,'附件一之1-開班數'!$A$7:$V$66,7,FALSE),0))</f>
        <v>0</v>
      </c>
      <c r="AB1029" s="10">
        <f>IF(P1029="",0,IF(K1029=1,VLOOKUP(P1029,'附件一之1-開班數'!$A$7:$V$66,7,FALSE),0))</f>
        <v>0</v>
      </c>
      <c r="AC1029" s="10">
        <f>IF(Q1029="",0,IF(K1029=1,VLOOKUP(Q1029,'附件一之1-開班數'!$A$7:$V$66,7,FALSE),0))</f>
        <v>0</v>
      </c>
    </row>
    <row r="1030" spans="1:29" x14ac:dyDescent="0.3">
      <c r="A1030" s="128" t="str">
        <f t="shared" ref="A1030:A1093" si="113">IF(D1030&lt;&gt;"",ROW()-5,"")</f>
        <v/>
      </c>
      <c r="B1030" s="14"/>
      <c r="C1030" s="14"/>
      <c r="D1030" s="14"/>
      <c r="E1030" s="14"/>
      <c r="F1030" s="166"/>
      <c r="G1030" s="173"/>
      <c r="H1030" s="14"/>
      <c r="I1030" s="14"/>
      <c r="J1030" s="14"/>
      <c r="K1030" s="166"/>
      <c r="L1030" s="175"/>
      <c r="M1030" s="171"/>
      <c r="N1030" s="92"/>
      <c r="O1030" s="92"/>
      <c r="P1030" s="92"/>
      <c r="Q1030" s="172"/>
      <c r="R1030" s="176" t="str">
        <f>IFERROR(IF(COUNTIF(M1030:Q1030,M1030)+COUNTIF(M1030:Q1030,N1030)+COUNTIF(M1030:Q1030,O1030)+COUNTIF(M1030:Q1030,P1030)+COUNTIF(M1030:Q1030,Q1030)-COUNT(M1030:Q1030)&lt;&gt;0,"學生班級重複",IF(COUNT(M1030:Q1030)=1,VLOOKUP(M1030,'附件一之1-開班數'!$A$7:$B$66,2,0),IF(COUNT(M1030:Q1030)=2,VLOOKUP(M1030,'附件一之1-開班數'!$A$7:$B$66,2,0)&amp;"、"&amp;VLOOKUP(N1030,'附件一之1-開班數'!$A$7:$B$66,2,0),IF(COUNT(M1030:Q1030)=3,VLOOKUP(M1030,'附件一之1-開班數'!$A$7:$B$66,2,0)&amp;"、"&amp;VLOOKUP(N1030,'附件一之1-開班數'!$A$7:$B$66,2,0)&amp;"、"&amp;VLOOKUP(O1030,'附件一之1-開班數'!$A$7:$B$66,2,0),IF(COUNT(M1030:Q1030)=4,VLOOKUP(M1030,'附件一之1-開班數'!$A$7:$B$66,2,0)&amp;"、"&amp;VLOOKUP(N1030,'附件一之1-開班數'!$A$7:$B$66,2,0)&amp;"、"&amp;VLOOKUP(O1030,'附件一之1-開班數'!$A$7:$B$66,2,0)&amp;"、"&amp;VLOOKUP(P1030,'附件一之1-開班數'!$A$7:$B$66,2,0),IF(COUNT(M1030:Q1030)=5,VLOOKUP(M1030,'附件一之1-開班數'!$A$7:$B$66,2,0)&amp;"、"&amp;VLOOKUP(N1030,'附件一之1-開班數'!$A$7:$B$66,2,0)&amp;"、"&amp;VLOOKUP(O1030,'附件一之1-開班數'!$A$7:$B$66,2,0)&amp;"、"&amp;VLOOKUP(P1030,'附件一之1-開班數'!$A$7:$B$66,2,0)&amp;"、"&amp;VLOOKUP(Q1030,'附件一之1-開班數'!$A$7:$B$66,2,0),IF(D1030="","","學生無班級"))))))),"有班級不存在,或跳格輸入")</f>
        <v/>
      </c>
      <c r="S1030" s="10">
        <f t="shared" si="107"/>
        <v>1</v>
      </c>
      <c r="T1030" s="10">
        <f t="shared" si="108"/>
        <v>1</v>
      </c>
      <c r="U1030" s="10">
        <f t="shared" si="109"/>
        <v>1</v>
      </c>
      <c r="V1030" s="10">
        <f t="shared" si="110"/>
        <v>1</v>
      </c>
      <c r="W1030" s="10">
        <f t="shared" si="111"/>
        <v>3</v>
      </c>
      <c r="X1030" s="10">
        <f t="shared" si="112"/>
        <v>3</v>
      </c>
      <c r="Y1030" s="10">
        <f>IF(M1030="",0,IF(K1030=1,VLOOKUP(M1030,'附件一之1-開班數'!$A$7:$V$66,7,FALSE),0))</f>
        <v>0</v>
      </c>
      <c r="Z1030" s="10">
        <f>IF(N1030="",0,IF(K1030=1,VLOOKUP(N1030,'附件一之1-開班數'!$A$7:$V$66,7,FALSE),0))</f>
        <v>0</v>
      </c>
      <c r="AA1030" s="10">
        <f>IF(O1030="",0,IF(K1030=1,VLOOKUP(O1030,'附件一之1-開班數'!$A$7:$V$66,7,FALSE),0))</f>
        <v>0</v>
      </c>
      <c r="AB1030" s="10">
        <f>IF(P1030="",0,IF(K1030=1,VLOOKUP(P1030,'附件一之1-開班數'!$A$7:$V$66,7,FALSE),0))</f>
        <v>0</v>
      </c>
      <c r="AC1030" s="10">
        <f>IF(Q1030="",0,IF(K1030=1,VLOOKUP(Q1030,'附件一之1-開班數'!$A$7:$V$66,7,FALSE),0))</f>
        <v>0</v>
      </c>
    </row>
    <row r="1031" spans="1:29" x14ac:dyDescent="0.3">
      <c r="A1031" s="128" t="str">
        <f t="shared" si="113"/>
        <v/>
      </c>
      <c r="B1031" s="14"/>
      <c r="C1031" s="14"/>
      <c r="D1031" s="14"/>
      <c r="E1031" s="14"/>
      <c r="F1031" s="166"/>
      <c r="G1031" s="173"/>
      <c r="H1031" s="14"/>
      <c r="I1031" s="14"/>
      <c r="J1031" s="14"/>
      <c r="K1031" s="166"/>
      <c r="L1031" s="175"/>
      <c r="M1031" s="171"/>
      <c r="N1031" s="92"/>
      <c r="O1031" s="92"/>
      <c r="P1031" s="92"/>
      <c r="Q1031" s="172"/>
      <c r="R1031" s="176" t="str">
        <f>IFERROR(IF(COUNTIF(M1031:Q1031,M1031)+COUNTIF(M1031:Q1031,N1031)+COUNTIF(M1031:Q1031,O1031)+COUNTIF(M1031:Q1031,P1031)+COUNTIF(M1031:Q1031,Q1031)-COUNT(M1031:Q1031)&lt;&gt;0,"學生班級重複",IF(COUNT(M1031:Q1031)=1,VLOOKUP(M1031,'附件一之1-開班數'!$A$7:$B$66,2,0),IF(COUNT(M1031:Q1031)=2,VLOOKUP(M1031,'附件一之1-開班數'!$A$7:$B$66,2,0)&amp;"、"&amp;VLOOKUP(N1031,'附件一之1-開班數'!$A$7:$B$66,2,0),IF(COUNT(M1031:Q1031)=3,VLOOKUP(M1031,'附件一之1-開班數'!$A$7:$B$66,2,0)&amp;"、"&amp;VLOOKUP(N1031,'附件一之1-開班數'!$A$7:$B$66,2,0)&amp;"、"&amp;VLOOKUP(O1031,'附件一之1-開班數'!$A$7:$B$66,2,0),IF(COUNT(M1031:Q1031)=4,VLOOKUP(M1031,'附件一之1-開班數'!$A$7:$B$66,2,0)&amp;"、"&amp;VLOOKUP(N1031,'附件一之1-開班數'!$A$7:$B$66,2,0)&amp;"、"&amp;VLOOKUP(O1031,'附件一之1-開班數'!$A$7:$B$66,2,0)&amp;"、"&amp;VLOOKUP(P1031,'附件一之1-開班數'!$A$7:$B$66,2,0),IF(COUNT(M1031:Q1031)=5,VLOOKUP(M1031,'附件一之1-開班數'!$A$7:$B$66,2,0)&amp;"、"&amp;VLOOKUP(N1031,'附件一之1-開班數'!$A$7:$B$66,2,0)&amp;"、"&amp;VLOOKUP(O1031,'附件一之1-開班數'!$A$7:$B$66,2,0)&amp;"、"&amp;VLOOKUP(P1031,'附件一之1-開班數'!$A$7:$B$66,2,0)&amp;"、"&amp;VLOOKUP(Q1031,'附件一之1-開班數'!$A$7:$B$66,2,0),IF(D1031="","","學生無班級"))))))),"有班級不存在,或跳格輸入")</f>
        <v/>
      </c>
      <c r="S1031" s="10">
        <f t="shared" ref="S1031:S1094" si="114">IF(COUNTA(D1031,E1031:F1031)=0,1,IF(AND(D1031="",SUM(E1031:F1031)&lt;&gt;0),2,IF(SUM(E1031:F1031)&lt;&gt;1,3,4)))</f>
        <v>1</v>
      </c>
      <c r="T1031" s="10">
        <f t="shared" ref="T1031:T1094" si="115">IF(COUNTA(D1031,G1031:K1031)=0,1,IF(AND(D1031="",SUM(G1031:K1031)&lt;&gt;0),2,IF(SUM(G1031:K1031)&lt;&gt;1,3,4)))</f>
        <v>1</v>
      </c>
      <c r="U1031" s="10">
        <f t="shared" ref="U1031:U1094" si="116">IF(COUNTA(B1031:D1031)=0,1,IF(AND(D1031="",COUNTA(B1031:C1031)&lt;&gt;0),2,IF(COUNTA(B1031:C1031)&gt;1,3,4)))</f>
        <v>1</v>
      </c>
      <c r="V1031" s="10">
        <f t="shared" ref="V1031:V1094" si="117">IF(COUNTA(D1031,M1031:Q1031)=0,1,IF(AND(D1031="",COUNTA(M1031:Q1031)&lt;&gt;0),2,3))</f>
        <v>1</v>
      </c>
      <c r="W1031" s="10">
        <f t="shared" ref="W1031:W1094" si="118">IF(AND(D1031="",COUNTA(L1031)&lt;&gt;0),2,3)</f>
        <v>3</v>
      </c>
      <c r="X1031" s="10">
        <f t="shared" ref="X1031:X1094" si="119">IF(K1031="",3,IF(COUNTA(K1031)&lt;&gt;COUNTA(M1031:Q1031),1,2))</f>
        <v>3</v>
      </c>
      <c r="Y1031" s="10">
        <f>IF(M1031="",0,IF(K1031=1,VLOOKUP(M1031,'附件一之1-開班數'!$A$7:$V$66,7,FALSE),0))</f>
        <v>0</v>
      </c>
      <c r="Z1031" s="10">
        <f>IF(N1031="",0,IF(K1031=1,VLOOKUP(N1031,'附件一之1-開班數'!$A$7:$V$66,7,FALSE),0))</f>
        <v>0</v>
      </c>
      <c r="AA1031" s="10">
        <f>IF(O1031="",0,IF(K1031=1,VLOOKUP(O1031,'附件一之1-開班數'!$A$7:$V$66,7,FALSE),0))</f>
        <v>0</v>
      </c>
      <c r="AB1031" s="10">
        <f>IF(P1031="",0,IF(K1031=1,VLOOKUP(P1031,'附件一之1-開班數'!$A$7:$V$66,7,FALSE),0))</f>
        <v>0</v>
      </c>
      <c r="AC1031" s="10">
        <f>IF(Q1031="",0,IF(K1031=1,VLOOKUP(Q1031,'附件一之1-開班數'!$A$7:$V$66,7,FALSE),0))</f>
        <v>0</v>
      </c>
    </row>
    <row r="1032" spans="1:29" x14ac:dyDescent="0.3">
      <c r="A1032" s="128" t="str">
        <f t="shared" si="113"/>
        <v/>
      </c>
      <c r="B1032" s="14"/>
      <c r="C1032" s="14"/>
      <c r="D1032" s="14"/>
      <c r="E1032" s="14"/>
      <c r="F1032" s="166"/>
      <c r="G1032" s="173"/>
      <c r="H1032" s="14"/>
      <c r="I1032" s="14"/>
      <c r="J1032" s="14"/>
      <c r="K1032" s="166"/>
      <c r="L1032" s="175"/>
      <c r="M1032" s="171"/>
      <c r="N1032" s="92"/>
      <c r="O1032" s="92"/>
      <c r="P1032" s="92"/>
      <c r="Q1032" s="172"/>
      <c r="R1032" s="176" t="str">
        <f>IFERROR(IF(COUNTIF(M1032:Q1032,M1032)+COUNTIF(M1032:Q1032,N1032)+COUNTIF(M1032:Q1032,O1032)+COUNTIF(M1032:Q1032,P1032)+COUNTIF(M1032:Q1032,Q1032)-COUNT(M1032:Q1032)&lt;&gt;0,"學生班級重複",IF(COUNT(M1032:Q1032)=1,VLOOKUP(M1032,'附件一之1-開班數'!$A$7:$B$66,2,0),IF(COUNT(M1032:Q1032)=2,VLOOKUP(M1032,'附件一之1-開班數'!$A$7:$B$66,2,0)&amp;"、"&amp;VLOOKUP(N1032,'附件一之1-開班數'!$A$7:$B$66,2,0),IF(COUNT(M1032:Q1032)=3,VLOOKUP(M1032,'附件一之1-開班數'!$A$7:$B$66,2,0)&amp;"、"&amp;VLOOKUP(N1032,'附件一之1-開班數'!$A$7:$B$66,2,0)&amp;"、"&amp;VLOOKUP(O1032,'附件一之1-開班數'!$A$7:$B$66,2,0),IF(COUNT(M1032:Q1032)=4,VLOOKUP(M1032,'附件一之1-開班數'!$A$7:$B$66,2,0)&amp;"、"&amp;VLOOKUP(N1032,'附件一之1-開班數'!$A$7:$B$66,2,0)&amp;"、"&amp;VLOOKUP(O1032,'附件一之1-開班數'!$A$7:$B$66,2,0)&amp;"、"&amp;VLOOKUP(P1032,'附件一之1-開班數'!$A$7:$B$66,2,0),IF(COUNT(M1032:Q1032)=5,VLOOKUP(M1032,'附件一之1-開班數'!$A$7:$B$66,2,0)&amp;"、"&amp;VLOOKUP(N1032,'附件一之1-開班數'!$A$7:$B$66,2,0)&amp;"、"&amp;VLOOKUP(O1032,'附件一之1-開班數'!$A$7:$B$66,2,0)&amp;"、"&amp;VLOOKUP(P1032,'附件一之1-開班數'!$A$7:$B$66,2,0)&amp;"、"&amp;VLOOKUP(Q1032,'附件一之1-開班數'!$A$7:$B$66,2,0),IF(D1032="","","學生無班級"))))))),"有班級不存在,或跳格輸入")</f>
        <v/>
      </c>
      <c r="S1032" s="10">
        <f t="shared" si="114"/>
        <v>1</v>
      </c>
      <c r="T1032" s="10">
        <f t="shared" si="115"/>
        <v>1</v>
      </c>
      <c r="U1032" s="10">
        <f t="shared" si="116"/>
        <v>1</v>
      </c>
      <c r="V1032" s="10">
        <f t="shared" si="117"/>
        <v>1</v>
      </c>
      <c r="W1032" s="10">
        <f t="shared" si="118"/>
        <v>3</v>
      </c>
      <c r="X1032" s="10">
        <f t="shared" si="119"/>
        <v>3</v>
      </c>
      <c r="Y1032" s="10">
        <f>IF(M1032="",0,IF(K1032=1,VLOOKUP(M1032,'附件一之1-開班數'!$A$7:$V$66,7,FALSE),0))</f>
        <v>0</v>
      </c>
      <c r="Z1032" s="10">
        <f>IF(N1032="",0,IF(K1032=1,VLOOKUP(N1032,'附件一之1-開班數'!$A$7:$V$66,7,FALSE),0))</f>
        <v>0</v>
      </c>
      <c r="AA1032" s="10">
        <f>IF(O1032="",0,IF(K1032=1,VLOOKUP(O1032,'附件一之1-開班數'!$A$7:$V$66,7,FALSE),0))</f>
        <v>0</v>
      </c>
      <c r="AB1032" s="10">
        <f>IF(P1032="",0,IF(K1032=1,VLOOKUP(P1032,'附件一之1-開班數'!$A$7:$V$66,7,FALSE),0))</f>
        <v>0</v>
      </c>
      <c r="AC1032" s="10">
        <f>IF(Q1032="",0,IF(K1032=1,VLOOKUP(Q1032,'附件一之1-開班數'!$A$7:$V$66,7,FALSE),0))</f>
        <v>0</v>
      </c>
    </row>
    <row r="1033" spans="1:29" x14ac:dyDescent="0.3">
      <c r="A1033" s="128" t="str">
        <f t="shared" si="113"/>
        <v/>
      </c>
      <c r="B1033" s="14"/>
      <c r="C1033" s="14"/>
      <c r="D1033" s="14"/>
      <c r="E1033" s="14"/>
      <c r="F1033" s="166"/>
      <c r="G1033" s="173"/>
      <c r="H1033" s="14"/>
      <c r="I1033" s="14"/>
      <c r="J1033" s="14"/>
      <c r="K1033" s="166"/>
      <c r="L1033" s="175"/>
      <c r="M1033" s="171"/>
      <c r="N1033" s="92"/>
      <c r="O1033" s="92"/>
      <c r="P1033" s="92"/>
      <c r="Q1033" s="172"/>
      <c r="R1033" s="176" t="str">
        <f>IFERROR(IF(COUNTIF(M1033:Q1033,M1033)+COUNTIF(M1033:Q1033,N1033)+COUNTIF(M1033:Q1033,O1033)+COUNTIF(M1033:Q1033,P1033)+COUNTIF(M1033:Q1033,Q1033)-COUNT(M1033:Q1033)&lt;&gt;0,"學生班級重複",IF(COUNT(M1033:Q1033)=1,VLOOKUP(M1033,'附件一之1-開班數'!$A$7:$B$66,2,0),IF(COUNT(M1033:Q1033)=2,VLOOKUP(M1033,'附件一之1-開班數'!$A$7:$B$66,2,0)&amp;"、"&amp;VLOOKUP(N1033,'附件一之1-開班數'!$A$7:$B$66,2,0),IF(COUNT(M1033:Q1033)=3,VLOOKUP(M1033,'附件一之1-開班數'!$A$7:$B$66,2,0)&amp;"、"&amp;VLOOKUP(N1033,'附件一之1-開班數'!$A$7:$B$66,2,0)&amp;"、"&amp;VLOOKUP(O1033,'附件一之1-開班數'!$A$7:$B$66,2,0),IF(COUNT(M1033:Q1033)=4,VLOOKUP(M1033,'附件一之1-開班數'!$A$7:$B$66,2,0)&amp;"、"&amp;VLOOKUP(N1033,'附件一之1-開班數'!$A$7:$B$66,2,0)&amp;"、"&amp;VLOOKUP(O1033,'附件一之1-開班數'!$A$7:$B$66,2,0)&amp;"、"&amp;VLOOKUP(P1033,'附件一之1-開班數'!$A$7:$B$66,2,0),IF(COUNT(M1033:Q1033)=5,VLOOKUP(M1033,'附件一之1-開班數'!$A$7:$B$66,2,0)&amp;"、"&amp;VLOOKUP(N1033,'附件一之1-開班數'!$A$7:$B$66,2,0)&amp;"、"&amp;VLOOKUP(O1033,'附件一之1-開班數'!$A$7:$B$66,2,0)&amp;"、"&amp;VLOOKUP(P1033,'附件一之1-開班數'!$A$7:$B$66,2,0)&amp;"、"&amp;VLOOKUP(Q1033,'附件一之1-開班數'!$A$7:$B$66,2,0),IF(D1033="","","學生無班級"))))))),"有班級不存在,或跳格輸入")</f>
        <v/>
      </c>
      <c r="S1033" s="10">
        <f t="shared" si="114"/>
        <v>1</v>
      </c>
      <c r="T1033" s="10">
        <f t="shared" si="115"/>
        <v>1</v>
      </c>
      <c r="U1033" s="10">
        <f t="shared" si="116"/>
        <v>1</v>
      </c>
      <c r="V1033" s="10">
        <f t="shared" si="117"/>
        <v>1</v>
      </c>
      <c r="W1033" s="10">
        <f t="shared" si="118"/>
        <v>3</v>
      </c>
      <c r="X1033" s="10">
        <f t="shared" si="119"/>
        <v>3</v>
      </c>
      <c r="Y1033" s="10">
        <f>IF(M1033="",0,IF(K1033=1,VLOOKUP(M1033,'附件一之1-開班數'!$A$7:$V$66,7,FALSE),0))</f>
        <v>0</v>
      </c>
      <c r="Z1033" s="10">
        <f>IF(N1033="",0,IF(K1033=1,VLOOKUP(N1033,'附件一之1-開班數'!$A$7:$V$66,7,FALSE),0))</f>
        <v>0</v>
      </c>
      <c r="AA1033" s="10">
        <f>IF(O1033="",0,IF(K1033=1,VLOOKUP(O1033,'附件一之1-開班數'!$A$7:$V$66,7,FALSE),0))</f>
        <v>0</v>
      </c>
      <c r="AB1033" s="10">
        <f>IF(P1033="",0,IF(K1033=1,VLOOKUP(P1033,'附件一之1-開班數'!$A$7:$V$66,7,FALSE),0))</f>
        <v>0</v>
      </c>
      <c r="AC1033" s="10">
        <f>IF(Q1033="",0,IF(K1033=1,VLOOKUP(Q1033,'附件一之1-開班數'!$A$7:$V$66,7,FALSE),0))</f>
        <v>0</v>
      </c>
    </row>
    <row r="1034" spans="1:29" x14ac:dyDescent="0.3">
      <c r="A1034" s="128" t="str">
        <f t="shared" si="113"/>
        <v/>
      </c>
      <c r="B1034" s="14"/>
      <c r="C1034" s="14"/>
      <c r="D1034" s="14"/>
      <c r="E1034" s="14"/>
      <c r="F1034" s="166"/>
      <c r="G1034" s="173"/>
      <c r="H1034" s="14"/>
      <c r="I1034" s="14"/>
      <c r="J1034" s="14"/>
      <c r="K1034" s="166"/>
      <c r="L1034" s="175"/>
      <c r="M1034" s="171"/>
      <c r="N1034" s="92"/>
      <c r="O1034" s="92"/>
      <c r="P1034" s="92"/>
      <c r="Q1034" s="172"/>
      <c r="R1034" s="176" t="str">
        <f>IFERROR(IF(COUNTIF(M1034:Q1034,M1034)+COUNTIF(M1034:Q1034,N1034)+COUNTIF(M1034:Q1034,O1034)+COUNTIF(M1034:Q1034,P1034)+COUNTIF(M1034:Q1034,Q1034)-COUNT(M1034:Q1034)&lt;&gt;0,"學生班級重複",IF(COUNT(M1034:Q1034)=1,VLOOKUP(M1034,'附件一之1-開班數'!$A$7:$B$66,2,0),IF(COUNT(M1034:Q1034)=2,VLOOKUP(M1034,'附件一之1-開班數'!$A$7:$B$66,2,0)&amp;"、"&amp;VLOOKUP(N1034,'附件一之1-開班數'!$A$7:$B$66,2,0),IF(COUNT(M1034:Q1034)=3,VLOOKUP(M1034,'附件一之1-開班數'!$A$7:$B$66,2,0)&amp;"、"&amp;VLOOKUP(N1034,'附件一之1-開班數'!$A$7:$B$66,2,0)&amp;"、"&amp;VLOOKUP(O1034,'附件一之1-開班數'!$A$7:$B$66,2,0),IF(COUNT(M1034:Q1034)=4,VLOOKUP(M1034,'附件一之1-開班數'!$A$7:$B$66,2,0)&amp;"、"&amp;VLOOKUP(N1034,'附件一之1-開班數'!$A$7:$B$66,2,0)&amp;"、"&amp;VLOOKUP(O1034,'附件一之1-開班數'!$A$7:$B$66,2,0)&amp;"、"&amp;VLOOKUP(P1034,'附件一之1-開班數'!$A$7:$B$66,2,0),IF(COUNT(M1034:Q1034)=5,VLOOKUP(M1034,'附件一之1-開班數'!$A$7:$B$66,2,0)&amp;"、"&amp;VLOOKUP(N1034,'附件一之1-開班數'!$A$7:$B$66,2,0)&amp;"、"&amp;VLOOKUP(O1034,'附件一之1-開班數'!$A$7:$B$66,2,0)&amp;"、"&amp;VLOOKUP(P1034,'附件一之1-開班數'!$A$7:$B$66,2,0)&amp;"、"&amp;VLOOKUP(Q1034,'附件一之1-開班數'!$A$7:$B$66,2,0),IF(D1034="","","學生無班級"))))))),"有班級不存在,或跳格輸入")</f>
        <v/>
      </c>
      <c r="S1034" s="10">
        <f t="shared" si="114"/>
        <v>1</v>
      </c>
      <c r="T1034" s="10">
        <f t="shared" si="115"/>
        <v>1</v>
      </c>
      <c r="U1034" s="10">
        <f t="shared" si="116"/>
        <v>1</v>
      </c>
      <c r="V1034" s="10">
        <f t="shared" si="117"/>
        <v>1</v>
      </c>
      <c r="W1034" s="10">
        <f t="shared" si="118"/>
        <v>3</v>
      </c>
      <c r="X1034" s="10">
        <f t="shared" si="119"/>
        <v>3</v>
      </c>
      <c r="Y1034" s="10">
        <f>IF(M1034="",0,IF(K1034=1,VLOOKUP(M1034,'附件一之1-開班數'!$A$7:$V$66,7,FALSE),0))</f>
        <v>0</v>
      </c>
      <c r="Z1034" s="10">
        <f>IF(N1034="",0,IF(K1034=1,VLOOKUP(N1034,'附件一之1-開班數'!$A$7:$V$66,7,FALSE),0))</f>
        <v>0</v>
      </c>
      <c r="AA1034" s="10">
        <f>IF(O1034="",0,IF(K1034=1,VLOOKUP(O1034,'附件一之1-開班數'!$A$7:$V$66,7,FALSE),0))</f>
        <v>0</v>
      </c>
      <c r="AB1034" s="10">
        <f>IF(P1034="",0,IF(K1034=1,VLOOKUP(P1034,'附件一之1-開班數'!$A$7:$V$66,7,FALSE),0))</f>
        <v>0</v>
      </c>
      <c r="AC1034" s="10">
        <f>IF(Q1034="",0,IF(K1034=1,VLOOKUP(Q1034,'附件一之1-開班數'!$A$7:$V$66,7,FALSE),0))</f>
        <v>0</v>
      </c>
    </row>
    <row r="1035" spans="1:29" x14ac:dyDescent="0.3">
      <c r="A1035" s="128" t="str">
        <f t="shared" si="113"/>
        <v/>
      </c>
      <c r="B1035" s="14"/>
      <c r="C1035" s="14"/>
      <c r="D1035" s="14"/>
      <c r="E1035" s="14"/>
      <c r="F1035" s="166"/>
      <c r="G1035" s="173"/>
      <c r="H1035" s="14"/>
      <c r="I1035" s="14"/>
      <c r="J1035" s="14"/>
      <c r="K1035" s="166"/>
      <c r="L1035" s="175"/>
      <c r="M1035" s="171"/>
      <c r="N1035" s="92"/>
      <c r="O1035" s="92"/>
      <c r="P1035" s="92"/>
      <c r="Q1035" s="172"/>
      <c r="R1035" s="176" t="str">
        <f>IFERROR(IF(COUNTIF(M1035:Q1035,M1035)+COUNTIF(M1035:Q1035,N1035)+COUNTIF(M1035:Q1035,O1035)+COUNTIF(M1035:Q1035,P1035)+COUNTIF(M1035:Q1035,Q1035)-COUNT(M1035:Q1035)&lt;&gt;0,"學生班級重複",IF(COUNT(M1035:Q1035)=1,VLOOKUP(M1035,'附件一之1-開班數'!$A$7:$B$66,2,0),IF(COUNT(M1035:Q1035)=2,VLOOKUP(M1035,'附件一之1-開班數'!$A$7:$B$66,2,0)&amp;"、"&amp;VLOOKUP(N1035,'附件一之1-開班數'!$A$7:$B$66,2,0),IF(COUNT(M1035:Q1035)=3,VLOOKUP(M1035,'附件一之1-開班數'!$A$7:$B$66,2,0)&amp;"、"&amp;VLOOKUP(N1035,'附件一之1-開班數'!$A$7:$B$66,2,0)&amp;"、"&amp;VLOOKUP(O1035,'附件一之1-開班數'!$A$7:$B$66,2,0),IF(COUNT(M1035:Q1035)=4,VLOOKUP(M1035,'附件一之1-開班數'!$A$7:$B$66,2,0)&amp;"、"&amp;VLOOKUP(N1035,'附件一之1-開班數'!$A$7:$B$66,2,0)&amp;"、"&amp;VLOOKUP(O1035,'附件一之1-開班數'!$A$7:$B$66,2,0)&amp;"、"&amp;VLOOKUP(P1035,'附件一之1-開班數'!$A$7:$B$66,2,0),IF(COUNT(M1035:Q1035)=5,VLOOKUP(M1035,'附件一之1-開班數'!$A$7:$B$66,2,0)&amp;"、"&amp;VLOOKUP(N1035,'附件一之1-開班數'!$A$7:$B$66,2,0)&amp;"、"&amp;VLOOKUP(O1035,'附件一之1-開班數'!$A$7:$B$66,2,0)&amp;"、"&amp;VLOOKUP(P1035,'附件一之1-開班數'!$A$7:$B$66,2,0)&amp;"、"&amp;VLOOKUP(Q1035,'附件一之1-開班數'!$A$7:$B$66,2,0),IF(D1035="","","學生無班級"))))))),"有班級不存在,或跳格輸入")</f>
        <v/>
      </c>
      <c r="S1035" s="10">
        <f t="shared" si="114"/>
        <v>1</v>
      </c>
      <c r="T1035" s="10">
        <f t="shared" si="115"/>
        <v>1</v>
      </c>
      <c r="U1035" s="10">
        <f t="shared" si="116"/>
        <v>1</v>
      </c>
      <c r="V1035" s="10">
        <f t="shared" si="117"/>
        <v>1</v>
      </c>
      <c r="W1035" s="10">
        <f t="shared" si="118"/>
        <v>3</v>
      </c>
      <c r="X1035" s="10">
        <f t="shared" si="119"/>
        <v>3</v>
      </c>
      <c r="Y1035" s="10">
        <f>IF(M1035="",0,IF(K1035=1,VLOOKUP(M1035,'附件一之1-開班數'!$A$7:$V$66,7,FALSE),0))</f>
        <v>0</v>
      </c>
      <c r="Z1035" s="10">
        <f>IF(N1035="",0,IF(K1035=1,VLOOKUP(N1035,'附件一之1-開班數'!$A$7:$V$66,7,FALSE),0))</f>
        <v>0</v>
      </c>
      <c r="AA1035" s="10">
        <f>IF(O1035="",0,IF(K1035=1,VLOOKUP(O1035,'附件一之1-開班數'!$A$7:$V$66,7,FALSE),0))</f>
        <v>0</v>
      </c>
      <c r="AB1035" s="10">
        <f>IF(P1035="",0,IF(K1035=1,VLOOKUP(P1035,'附件一之1-開班數'!$A$7:$V$66,7,FALSE),0))</f>
        <v>0</v>
      </c>
      <c r="AC1035" s="10">
        <f>IF(Q1035="",0,IF(K1035=1,VLOOKUP(Q1035,'附件一之1-開班數'!$A$7:$V$66,7,FALSE),0))</f>
        <v>0</v>
      </c>
    </row>
    <row r="1036" spans="1:29" x14ac:dyDescent="0.3">
      <c r="A1036" s="128" t="str">
        <f t="shared" si="113"/>
        <v/>
      </c>
      <c r="B1036" s="14"/>
      <c r="C1036" s="14"/>
      <c r="D1036" s="14"/>
      <c r="E1036" s="14"/>
      <c r="F1036" s="166"/>
      <c r="G1036" s="173"/>
      <c r="H1036" s="14"/>
      <c r="I1036" s="14"/>
      <c r="J1036" s="14"/>
      <c r="K1036" s="166"/>
      <c r="L1036" s="175"/>
      <c r="M1036" s="171"/>
      <c r="N1036" s="92"/>
      <c r="O1036" s="92"/>
      <c r="P1036" s="92"/>
      <c r="Q1036" s="172"/>
      <c r="R1036" s="176" t="str">
        <f>IFERROR(IF(COUNTIF(M1036:Q1036,M1036)+COUNTIF(M1036:Q1036,N1036)+COUNTIF(M1036:Q1036,O1036)+COUNTIF(M1036:Q1036,P1036)+COUNTIF(M1036:Q1036,Q1036)-COUNT(M1036:Q1036)&lt;&gt;0,"學生班級重複",IF(COUNT(M1036:Q1036)=1,VLOOKUP(M1036,'附件一之1-開班數'!$A$7:$B$66,2,0),IF(COUNT(M1036:Q1036)=2,VLOOKUP(M1036,'附件一之1-開班數'!$A$7:$B$66,2,0)&amp;"、"&amp;VLOOKUP(N1036,'附件一之1-開班數'!$A$7:$B$66,2,0),IF(COUNT(M1036:Q1036)=3,VLOOKUP(M1036,'附件一之1-開班數'!$A$7:$B$66,2,0)&amp;"、"&amp;VLOOKUP(N1036,'附件一之1-開班數'!$A$7:$B$66,2,0)&amp;"、"&amp;VLOOKUP(O1036,'附件一之1-開班數'!$A$7:$B$66,2,0),IF(COUNT(M1036:Q1036)=4,VLOOKUP(M1036,'附件一之1-開班數'!$A$7:$B$66,2,0)&amp;"、"&amp;VLOOKUP(N1036,'附件一之1-開班數'!$A$7:$B$66,2,0)&amp;"、"&amp;VLOOKUP(O1036,'附件一之1-開班數'!$A$7:$B$66,2,0)&amp;"、"&amp;VLOOKUP(P1036,'附件一之1-開班數'!$A$7:$B$66,2,0),IF(COUNT(M1036:Q1036)=5,VLOOKUP(M1036,'附件一之1-開班數'!$A$7:$B$66,2,0)&amp;"、"&amp;VLOOKUP(N1036,'附件一之1-開班數'!$A$7:$B$66,2,0)&amp;"、"&amp;VLOOKUP(O1036,'附件一之1-開班數'!$A$7:$B$66,2,0)&amp;"、"&amp;VLOOKUP(P1036,'附件一之1-開班數'!$A$7:$B$66,2,0)&amp;"、"&amp;VLOOKUP(Q1036,'附件一之1-開班數'!$A$7:$B$66,2,0),IF(D1036="","","學生無班級"))))))),"有班級不存在,或跳格輸入")</f>
        <v/>
      </c>
      <c r="S1036" s="10">
        <f t="shared" si="114"/>
        <v>1</v>
      </c>
      <c r="T1036" s="10">
        <f t="shared" si="115"/>
        <v>1</v>
      </c>
      <c r="U1036" s="10">
        <f t="shared" si="116"/>
        <v>1</v>
      </c>
      <c r="V1036" s="10">
        <f t="shared" si="117"/>
        <v>1</v>
      </c>
      <c r="W1036" s="10">
        <f t="shared" si="118"/>
        <v>3</v>
      </c>
      <c r="X1036" s="10">
        <f t="shared" si="119"/>
        <v>3</v>
      </c>
      <c r="Y1036" s="10">
        <f>IF(M1036="",0,IF(K1036=1,VLOOKUP(M1036,'附件一之1-開班數'!$A$7:$V$66,7,FALSE),0))</f>
        <v>0</v>
      </c>
      <c r="Z1036" s="10">
        <f>IF(N1036="",0,IF(K1036=1,VLOOKUP(N1036,'附件一之1-開班數'!$A$7:$V$66,7,FALSE),0))</f>
        <v>0</v>
      </c>
      <c r="AA1036" s="10">
        <f>IF(O1036="",0,IF(K1036=1,VLOOKUP(O1036,'附件一之1-開班數'!$A$7:$V$66,7,FALSE),0))</f>
        <v>0</v>
      </c>
      <c r="AB1036" s="10">
        <f>IF(P1036="",0,IF(K1036=1,VLOOKUP(P1036,'附件一之1-開班數'!$A$7:$V$66,7,FALSE),0))</f>
        <v>0</v>
      </c>
      <c r="AC1036" s="10">
        <f>IF(Q1036="",0,IF(K1036=1,VLOOKUP(Q1036,'附件一之1-開班數'!$A$7:$V$66,7,FALSE),0))</f>
        <v>0</v>
      </c>
    </row>
    <row r="1037" spans="1:29" x14ac:dyDescent="0.3">
      <c r="A1037" s="128" t="str">
        <f t="shared" si="113"/>
        <v/>
      </c>
      <c r="B1037" s="14"/>
      <c r="C1037" s="14"/>
      <c r="D1037" s="14"/>
      <c r="E1037" s="14"/>
      <c r="F1037" s="166"/>
      <c r="G1037" s="173"/>
      <c r="H1037" s="14"/>
      <c r="I1037" s="14"/>
      <c r="J1037" s="14"/>
      <c r="K1037" s="166"/>
      <c r="L1037" s="175"/>
      <c r="M1037" s="171"/>
      <c r="N1037" s="92"/>
      <c r="O1037" s="92"/>
      <c r="P1037" s="92"/>
      <c r="Q1037" s="172"/>
      <c r="R1037" s="176" t="str">
        <f>IFERROR(IF(COUNTIF(M1037:Q1037,M1037)+COUNTIF(M1037:Q1037,N1037)+COUNTIF(M1037:Q1037,O1037)+COUNTIF(M1037:Q1037,P1037)+COUNTIF(M1037:Q1037,Q1037)-COUNT(M1037:Q1037)&lt;&gt;0,"學生班級重複",IF(COUNT(M1037:Q1037)=1,VLOOKUP(M1037,'附件一之1-開班數'!$A$7:$B$66,2,0),IF(COUNT(M1037:Q1037)=2,VLOOKUP(M1037,'附件一之1-開班數'!$A$7:$B$66,2,0)&amp;"、"&amp;VLOOKUP(N1037,'附件一之1-開班數'!$A$7:$B$66,2,0),IF(COUNT(M1037:Q1037)=3,VLOOKUP(M1037,'附件一之1-開班數'!$A$7:$B$66,2,0)&amp;"、"&amp;VLOOKUP(N1037,'附件一之1-開班數'!$A$7:$B$66,2,0)&amp;"、"&amp;VLOOKUP(O1037,'附件一之1-開班數'!$A$7:$B$66,2,0),IF(COUNT(M1037:Q1037)=4,VLOOKUP(M1037,'附件一之1-開班數'!$A$7:$B$66,2,0)&amp;"、"&amp;VLOOKUP(N1037,'附件一之1-開班數'!$A$7:$B$66,2,0)&amp;"、"&amp;VLOOKUP(O1037,'附件一之1-開班數'!$A$7:$B$66,2,0)&amp;"、"&amp;VLOOKUP(P1037,'附件一之1-開班數'!$A$7:$B$66,2,0),IF(COUNT(M1037:Q1037)=5,VLOOKUP(M1037,'附件一之1-開班數'!$A$7:$B$66,2,0)&amp;"、"&amp;VLOOKUP(N1037,'附件一之1-開班數'!$A$7:$B$66,2,0)&amp;"、"&amp;VLOOKUP(O1037,'附件一之1-開班數'!$A$7:$B$66,2,0)&amp;"、"&amp;VLOOKUP(P1037,'附件一之1-開班數'!$A$7:$B$66,2,0)&amp;"、"&amp;VLOOKUP(Q1037,'附件一之1-開班數'!$A$7:$B$66,2,0),IF(D1037="","","學生無班級"))))))),"有班級不存在,或跳格輸入")</f>
        <v/>
      </c>
      <c r="S1037" s="10">
        <f t="shared" si="114"/>
        <v>1</v>
      </c>
      <c r="T1037" s="10">
        <f t="shared" si="115"/>
        <v>1</v>
      </c>
      <c r="U1037" s="10">
        <f t="shared" si="116"/>
        <v>1</v>
      </c>
      <c r="V1037" s="10">
        <f t="shared" si="117"/>
        <v>1</v>
      </c>
      <c r="W1037" s="10">
        <f t="shared" si="118"/>
        <v>3</v>
      </c>
      <c r="X1037" s="10">
        <f t="shared" si="119"/>
        <v>3</v>
      </c>
      <c r="Y1037" s="10">
        <f>IF(M1037="",0,IF(K1037=1,VLOOKUP(M1037,'附件一之1-開班數'!$A$7:$V$66,7,FALSE),0))</f>
        <v>0</v>
      </c>
      <c r="Z1037" s="10">
        <f>IF(N1037="",0,IF(K1037=1,VLOOKUP(N1037,'附件一之1-開班數'!$A$7:$V$66,7,FALSE),0))</f>
        <v>0</v>
      </c>
      <c r="AA1037" s="10">
        <f>IF(O1037="",0,IF(K1037=1,VLOOKUP(O1037,'附件一之1-開班數'!$A$7:$V$66,7,FALSE),0))</f>
        <v>0</v>
      </c>
      <c r="AB1037" s="10">
        <f>IF(P1037="",0,IF(K1037=1,VLOOKUP(P1037,'附件一之1-開班數'!$A$7:$V$66,7,FALSE),0))</f>
        <v>0</v>
      </c>
      <c r="AC1037" s="10">
        <f>IF(Q1037="",0,IF(K1037=1,VLOOKUP(Q1037,'附件一之1-開班數'!$A$7:$V$66,7,FALSE),0))</f>
        <v>0</v>
      </c>
    </row>
    <row r="1038" spans="1:29" x14ac:dyDescent="0.3">
      <c r="A1038" s="128" t="str">
        <f t="shared" si="113"/>
        <v/>
      </c>
      <c r="B1038" s="14"/>
      <c r="C1038" s="14"/>
      <c r="D1038" s="14"/>
      <c r="E1038" s="14"/>
      <c r="F1038" s="166"/>
      <c r="G1038" s="173"/>
      <c r="H1038" s="14"/>
      <c r="I1038" s="14"/>
      <c r="J1038" s="14"/>
      <c r="K1038" s="166"/>
      <c r="L1038" s="175"/>
      <c r="M1038" s="171"/>
      <c r="N1038" s="92"/>
      <c r="O1038" s="92"/>
      <c r="P1038" s="92"/>
      <c r="Q1038" s="172"/>
      <c r="R1038" s="176" t="str">
        <f>IFERROR(IF(COUNTIF(M1038:Q1038,M1038)+COUNTIF(M1038:Q1038,N1038)+COUNTIF(M1038:Q1038,O1038)+COUNTIF(M1038:Q1038,P1038)+COUNTIF(M1038:Q1038,Q1038)-COUNT(M1038:Q1038)&lt;&gt;0,"學生班級重複",IF(COUNT(M1038:Q1038)=1,VLOOKUP(M1038,'附件一之1-開班數'!$A$7:$B$66,2,0),IF(COUNT(M1038:Q1038)=2,VLOOKUP(M1038,'附件一之1-開班數'!$A$7:$B$66,2,0)&amp;"、"&amp;VLOOKUP(N1038,'附件一之1-開班數'!$A$7:$B$66,2,0),IF(COUNT(M1038:Q1038)=3,VLOOKUP(M1038,'附件一之1-開班數'!$A$7:$B$66,2,0)&amp;"、"&amp;VLOOKUP(N1038,'附件一之1-開班數'!$A$7:$B$66,2,0)&amp;"、"&amp;VLOOKUP(O1038,'附件一之1-開班數'!$A$7:$B$66,2,0),IF(COUNT(M1038:Q1038)=4,VLOOKUP(M1038,'附件一之1-開班數'!$A$7:$B$66,2,0)&amp;"、"&amp;VLOOKUP(N1038,'附件一之1-開班數'!$A$7:$B$66,2,0)&amp;"、"&amp;VLOOKUP(O1038,'附件一之1-開班數'!$A$7:$B$66,2,0)&amp;"、"&amp;VLOOKUP(P1038,'附件一之1-開班數'!$A$7:$B$66,2,0),IF(COUNT(M1038:Q1038)=5,VLOOKUP(M1038,'附件一之1-開班數'!$A$7:$B$66,2,0)&amp;"、"&amp;VLOOKUP(N1038,'附件一之1-開班數'!$A$7:$B$66,2,0)&amp;"、"&amp;VLOOKUP(O1038,'附件一之1-開班數'!$A$7:$B$66,2,0)&amp;"、"&amp;VLOOKUP(P1038,'附件一之1-開班數'!$A$7:$B$66,2,0)&amp;"、"&amp;VLOOKUP(Q1038,'附件一之1-開班數'!$A$7:$B$66,2,0),IF(D1038="","","學生無班級"))))))),"有班級不存在,或跳格輸入")</f>
        <v/>
      </c>
      <c r="S1038" s="10">
        <f t="shared" si="114"/>
        <v>1</v>
      </c>
      <c r="T1038" s="10">
        <f t="shared" si="115"/>
        <v>1</v>
      </c>
      <c r="U1038" s="10">
        <f t="shared" si="116"/>
        <v>1</v>
      </c>
      <c r="V1038" s="10">
        <f t="shared" si="117"/>
        <v>1</v>
      </c>
      <c r="W1038" s="10">
        <f t="shared" si="118"/>
        <v>3</v>
      </c>
      <c r="X1038" s="10">
        <f t="shared" si="119"/>
        <v>3</v>
      </c>
      <c r="Y1038" s="10">
        <f>IF(M1038="",0,IF(K1038=1,VLOOKUP(M1038,'附件一之1-開班數'!$A$7:$V$66,7,FALSE),0))</f>
        <v>0</v>
      </c>
      <c r="Z1038" s="10">
        <f>IF(N1038="",0,IF(K1038=1,VLOOKUP(N1038,'附件一之1-開班數'!$A$7:$V$66,7,FALSE),0))</f>
        <v>0</v>
      </c>
      <c r="AA1038" s="10">
        <f>IF(O1038="",0,IF(K1038=1,VLOOKUP(O1038,'附件一之1-開班數'!$A$7:$V$66,7,FALSE),0))</f>
        <v>0</v>
      </c>
      <c r="AB1038" s="10">
        <f>IF(P1038="",0,IF(K1038=1,VLOOKUP(P1038,'附件一之1-開班數'!$A$7:$V$66,7,FALSE),0))</f>
        <v>0</v>
      </c>
      <c r="AC1038" s="10">
        <f>IF(Q1038="",0,IF(K1038=1,VLOOKUP(Q1038,'附件一之1-開班數'!$A$7:$V$66,7,FALSE),0))</f>
        <v>0</v>
      </c>
    </row>
    <row r="1039" spans="1:29" x14ac:dyDescent="0.3">
      <c r="A1039" s="128" t="str">
        <f t="shared" si="113"/>
        <v/>
      </c>
      <c r="B1039" s="14"/>
      <c r="C1039" s="14"/>
      <c r="D1039" s="14"/>
      <c r="E1039" s="14"/>
      <c r="F1039" s="166"/>
      <c r="G1039" s="173"/>
      <c r="H1039" s="14"/>
      <c r="I1039" s="14"/>
      <c r="J1039" s="14"/>
      <c r="K1039" s="166"/>
      <c r="L1039" s="175"/>
      <c r="M1039" s="171"/>
      <c r="N1039" s="92"/>
      <c r="O1039" s="92"/>
      <c r="P1039" s="92"/>
      <c r="Q1039" s="172"/>
      <c r="R1039" s="176" t="str">
        <f>IFERROR(IF(COUNTIF(M1039:Q1039,M1039)+COUNTIF(M1039:Q1039,N1039)+COUNTIF(M1039:Q1039,O1039)+COUNTIF(M1039:Q1039,P1039)+COUNTIF(M1039:Q1039,Q1039)-COUNT(M1039:Q1039)&lt;&gt;0,"學生班級重複",IF(COUNT(M1039:Q1039)=1,VLOOKUP(M1039,'附件一之1-開班數'!$A$7:$B$66,2,0),IF(COUNT(M1039:Q1039)=2,VLOOKUP(M1039,'附件一之1-開班數'!$A$7:$B$66,2,0)&amp;"、"&amp;VLOOKUP(N1039,'附件一之1-開班數'!$A$7:$B$66,2,0),IF(COUNT(M1039:Q1039)=3,VLOOKUP(M1039,'附件一之1-開班數'!$A$7:$B$66,2,0)&amp;"、"&amp;VLOOKUP(N1039,'附件一之1-開班數'!$A$7:$B$66,2,0)&amp;"、"&amp;VLOOKUP(O1039,'附件一之1-開班數'!$A$7:$B$66,2,0),IF(COUNT(M1039:Q1039)=4,VLOOKUP(M1039,'附件一之1-開班數'!$A$7:$B$66,2,0)&amp;"、"&amp;VLOOKUP(N1039,'附件一之1-開班數'!$A$7:$B$66,2,0)&amp;"、"&amp;VLOOKUP(O1039,'附件一之1-開班數'!$A$7:$B$66,2,0)&amp;"、"&amp;VLOOKUP(P1039,'附件一之1-開班數'!$A$7:$B$66,2,0),IF(COUNT(M1039:Q1039)=5,VLOOKUP(M1039,'附件一之1-開班數'!$A$7:$B$66,2,0)&amp;"、"&amp;VLOOKUP(N1039,'附件一之1-開班數'!$A$7:$B$66,2,0)&amp;"、"&amp;VLOOKUP(O1039,'附件一之1-開班數'!$A$7:$B$66,2,0)&amp;"、"&amp;VLOOKUP(P1039,'附件一之1-開班數'!$A$7:$B$66,2,0)&amp;"、"&amp;VLOOKUP(Q1039,'附件一之1-開班數'!$A$7:$B$66,2,0),IF(D1039="","","學生無班級"))))))),"有班級不存在,或跳格輸入")</f>
        <v/>
      </c>
      <c r="S1039" s="10">
        <f t="shared" si="114"/>
        <v>1</v>
      </c>
      <c r="T1039" s="10">
        <f t="shared" si="115"/>
        <v>1</v>
      </c>
      <c r="U1039" s="10">
        <f t="shared" si="116"/>
        <v>1</v>
      </c>
      <c r="V1039" s="10">
        <f t="shared" si="117"/>
        <v>1</v>
      </c>
      <c r="W1039" s="10">
        <f t="shared" si="118"/>
        <v>3</v>
      </c>
      <c r="X1039" s="10">
        <f t="shared" si="119"/>
        <v>3</v>
      </c>
      <c r="Y1039" s="10">
        <f>IF(M1039="",0,IF(K1039=1,VLOOKUP(M1039,'附件一之1-開班數'!$A$7:$V$66,7,FALSE),0))</f>
        <v>0</v>
      </c>
      <c r="Z1039" s="10">
        <f>IF(N1039="",0,IF(K1039=1,VLOOKUP(N1039,'附件一之1-開班數'!$A$7:$V$66,7,FALSE),0))</f>
        <v>0</v>
      </c>
      <c r="AA1039" s="10">
        <f>IF(O1039="",0,IF(K1039=1,VLOOKUP(O1039,'附件一之1-開班數'!$A$7:$V$66,7,FALSE),0))</f>
        <v>0</v>
      </c>
      <c r="AB1039" s="10">
        <f>IF(P1039="",0,IF(K1039=1,VLOOKUP(P1039,'附件一之1-開班數'!$A$7:$V$66,7,FALSE),0))</f>
        <v>0</v>
      </c>
      <c r="AC1039" s="10">
        <f>IF(Q1039="",0,IF(K1039=1,VLOOKUP(Q1039,'附件一之1-開班數'!$A$7:$V$66,7,FALSE),0))</f>
        <v>0</v>
      </c>
    </row>
    <row r="1040" spans="1:29" x14ac:dyDescent="0.3">
      <c r="A1040" s="128" t="str">
        <f t="shared" si="113"/>
        <v/>
      </c>
      <c r="B1040" s="14"/>
      <c r="C1040" s="14"/>
      <c r="D1040" s="14"/>
      <c r="E1040" s="14"/>
      <c r="F1040" s="166"/>
      <c r="G1040" s="173"/>
      <c r="H1040" s="14"/>
      <c r="I1040" s="14"/>
      <c r="J1040" s="14"/>
      <c r="K1040" s="166"/>
      <c r="L1040" s="175"/>
      <c r="M1040" s="171"/>
      <c r="N1040" s="92"/>
      <c r="O1040" s="92"/>
      <c r="P1040" s="92"/>
      <c r="Q1040" s="172"/>
      <c r="R1040" s="176" t="str">
        <f>IFERROR(IF(COUNTIF(M1040:Q1040,M1040)+COUNTIF(M1040:Q1040,N1040)+COUNTIF(M1040:Q1040,O1040)+COUNTIF(M1040:Q1040,P1040)+COUNTIF(M1040:Q1040,Q1040)-COUNT(M1040:Q1040)&lt;&gt;0,"學生班級重複",IF(COUNT(M1040:Q1040)=1,VLOOKUP(M1040,'附件一之1-開班數'!$A$7:$B$66,2,0),IF(COUNT(M1040:Q1040)=2,VLOOKUP(M1040,'附件一之1-開班數'!$A$7:$B$66,2,0)&amp;"、"&amp;VLOOKUP(N1040,'附件一之1-開班數'!$A$7:$B$66,2,0),IF(COUNT(M1040:Q1040)=3,VLOOKUP(M1040,'附件一之1-開班數'!$A$7:$B$66,2,0)&amp;"、"&amp;VLOOKUP(N1040,'附件一之1-開班數'!$A$7:$B$66,2,0)&amp;"、"&amp;VLOOKUP(O1040,'附件一之1-開班數'!$A$7:$B$66,2,0),IF(COUNT(M1040:Q1040)=4,VLOOKUP(M1040,'附件一之1-開班數'!$A$7:$B$66,2,0)&amp;"、"&amp;VLOOKUP(N1040,'附件一之1-開班數'!$A$7:$B$66,2,0)&amp;"、"&amp;VLOOKUP(O1040,'附件一之1-開班數'!$A$7:$B$66,2,0)&amp;"、"&amp;VLOOKUP(P1040,'附件一之1-開班數'!$A$7:$B$66,2,0),IF(COUNT(M1040:Q1040)=5,VLOOKUP(M1040,'附件一之1-開班數'!$A$7:$B$66,2,0)&amp;"、"&amp;VLOOKUP(N1040,'附件一之1-開班數'!$A$7:$B$66,2,0)&amp;"、"&amp;VLOOKUP(O1040,'附件一之1-開班數'!$A$7:$B$66,2,0)&amp;"、"&amp;VLOOKUP(P1040,'附件一之1-開班數'!$A$7:$B$66,2,0)&amp;"、"&amp;VLOOKUP(Q1040,'附件一之1-開班數'!$A$7:$B$66,2,0),IF(D1040="","","學生無班級"))))))),"有班級不存在,或跳格輸入")</f>
        <v/>
      </c>
      <c r="S1040" s="10">
        <f t="shared" si="114"/>
        <v>1</v>
      </c>
      <c r="T1040" s="10">
        <f t="shared" si="115"/>
        <v>1</v>
      </c>
      <c r="U1040" s="10">
        <f t="shared" si="116"/>
        <v>1</v>
      </c>
      <c r="V1040" s="10">
        <f t="shared" si="117"/>
        <v>1</v>
      </c>
      <c r="W1040" s="10">
        <f t="shared" si="118"/>
        <v>3</v>
      </c>
      <c r="X1040" s="10">
        <f t="shared" si="119"/>
        <v>3</v>
      </c>
      <c r="Y1040" s="10">
        <f>IF(M1040="",0,IF(K1040=1,VLOOKUP(M1040,'附件一之1-開班數'!$A$7:$V$66,7,FALSE),0))</f>
        <v>0</v>
      </c>
      <c r="Z1040" s="10">
        <f>IF(N1040="",0,IF(K1040=1,VLOOKUP(N1040,'附件一之1-開班數'!$A$7:$V$66,7,FALSE),0))</f>
        <v>0</v>
      </c>
      <c r="AA1040" s="10">
        <f>IF(O1040="",0,IF(K1040=1,VLOOKUP(O1040,'附件一之1-開班數'!$A$7:$V$66,7,FALSE),0))</f>
        <v>0</v>
      </c>
      <c r="AB1040" s="10">
        <f>IF(P1040="",0,IF(K1040=1,VLOOKUP(P1040,'附件一之1-開班數'!$A$7:$V$66,7,FALSE),0))</f>
        <v>0</v>
      </c>
      <c r="AC1040" s="10">
        <f>IF(Q1040="",0,IF(K1040=1,VLOOKUP(Q1040,'附件一之1-開班數'!$A$7:$V$66,7,FALSE),0))</f>
        <v>0</v>
      </c>
    </row>
    <row r="1041" spans="1:29" x14ac:dyDescent="0.3">
      <c r="A1041" s="128" t="str">
        <f t="shared" si="113"/>
        <v/>
      </c>
      <c r="B1041" s="14"/>
      <c r="C1041" s="14"/>
      <c r="D1041" s="14"/>
      <c r="E1041" s="14"/>
      <c r="F1041" s="166"/>
      <c r="G1041" s="173"/>
      <c r="H1041" s="14"/>
      <c r="I1041" s="14"/>
      <c r="J1041" s="14"/>
      <c r="K1041" s="166"/>
      <c r="L1041" s="175"/>
      <c r="M1041" s="171"/>
      <c r="N1041" s="92"/>
      <c r="O1041" s="92"/>
      <c r="P1041" s="92"/>
      <c r="Q1041" s="172"/>
      <c r="R1041" s="176" t="str">
        <f>IFERROR(IF(COUNTIF(M1041:Q1041,M1041)+COUNTIF(M1041:Q1041,N1041)+COUNTIF(M1041:Q1041,O1041)+COUNTIF(M1041:Q1041,P1041)+COUNTIF(M1041:Q1041,Q1041)-COUNT(M1041:Q1041)&lt;&gt;0,"學生班級重複",IF(COUNT(M1041:Q1041)=1,VLOOKUP(M1041,'附件一之1-開班數'!$A$7:$B$66,2,0),IF(COUNT(M1041:Q1041)=2,VLOOKUP(M1041,'附件一之1-開班數'!$A$7:$B$66,2,0)&amp;"、"&amp;VLOOKUP(N1041,'附件一之1-開班數'!$A$7:$B$66,2,0),IF(COUNT(M1041:Q1041)=3,VLOOKUP(M1041,'附件一之1-開班數'!$A$7:$B$66,2,0)&amp;"、"&amp;VLOOKUP(N1041,'附件一之1-開班數'!$A$7:$B$66,2,0)&amp;"、"&amp;VLOOKUP(O1041,'附件一之1-開班數'!$A$7:$B$66,2,0),IF(COUNT(M1041:Q1041)=4,VLOOKUP(M1041,'附件一之1-開班數'!$A$7:$B$66,2,0)&amp;"、"&amp;VLOOKUP(N1041,'附件一之1-開班數'!$A$7:$B$66,2,0)&amp;"、"&amp;VLOOKUP(O1041,'附件一之1-開班數'!$A$7:$B$66,2,0)&amp;"、"&amp;VLOOKUP(P1041,'附件一之1-開班數'!$A$7:$B$66,2,0),IF(COUNT(M1041:Q1041)=5,VLOOKUP(M1041,'附件一之1-開班數'!$A$7:$B$66,2,0)&amp;"、"&amp;VLOOKUP(N1041,'附件一之1-開班數'!$A$7:$B$66,2,0)&amp;"、"&amp;VLOOKUP(O1041,'附件一之1-開班數'!$A$7:$B$66,2,0)&amp;"、"&amp;VLOOKUP(P1041,'附件一之1-開班數'!$A$7:$B$66,2,0)&amp;"、"&amp;VLOOKUP(Q1041,'附件一之1-開班數'!$A$7:$B$66,2,0),IF(D1041="","","學生無班級"))))))),"有班級不存在,或跳格輸入")</f>
        <v/>
      </c>
      <c r="S1041" s="10">
        <f t="shared" si="114"/>
        <v>1</v>
      </c>
      <c r="T1041" s="10">
        <f t="shared" si="115"/>
        <v>1</v>
      </c>
      <c r="U1041" s="10">
        <f t="shared" si="116"/>
        <v>1</v>
      </c>
      <c r="V1041" s="10">
        <f t="shared" si="117"/>
        <v>1</v>
      </c>
      <c r="W1041" s="10">
        <f t="shared" si="118"/>
        <v>3</v>
      </c>
      <c r="X1041" s="10">
        <f t="shared" si="119"/>
        <v>3</v>
      </c>
      <c r="Y1041" s="10">
        <f>IF(M1041="",0,IF(K1041=1,VLOOKUP(M1041,'附件一之1-開班數'!$A$7:$V$66,7,FALSE),0))</f>
        <v>0</v>
      </c>
      <c r="Z1041" s="10">
        <f>IF(N1041="",0,IF(K1041=1,VLOOKUP(N1041,'附件一之1-開班數'!$A$7:$V$66,7,FALSE),0))</f>
        <v>0</v>
      </c>
      <c r="AA1041" s="10">
        <f>IF(O1041="",0,IF(K1041=1,VLOOKUP(O1041,'附件一之1-開班數'!$A$7:$V$66,7,FALSE),0))</f>
        <v>0</v>
      </c>
      <c r="AB1041" s="10">
        <f>IF(P1041="",0,IF(K1041=1,VLOOKUP(P1041,'附件一之1-開班數'!$A$7:$V$66,7,FALSE),0))</f>
        <v>0</v>
      </c>
      <c r="AC1041" s="10">
        <f>IF(Q1041="",0,IF(K1041=1,VLOOKUP(Q1041,'附件一之1-開班數'!$A$7:$V$66,7,FALSE),0))</f>
        <v>0</v>
      </c>
    </row>
    <row r="1042" spans="1:29" x14ac:dyDescent="0.3">
      <c r="A1042" s="128" t="str">
        <f t="shared" si="113"/>
        <v/>
      </c>
      <c r="B1042" s="14"/>
      <c r="C1042" s="14"/>
      <c r="D1042" s="14"/>
      <c r="E1042" s="14"/>
      <c r="F1042" s="166"/>
      <c r="G1042" s="173"/>
      <c r="H1042" s="14"/>
      <c r="I1042" s="14"/>
      <c r="J1042" s="14"/>
      <c r="K1042" s="166"/>
      <c r="L1042" s="175"/>
      <c r="M1042" s="171"/>
      <c r="N1042" s="92"/>
      <c r="O1042" s="92"/>
      <c r="P1042" s="92"/>
      <c r="Q1042" s="172"/>
      <c r="R1042" s="176" t="str">
        <f>IFERROR(IF(COUNTIF(M1042:Q1042,M1042)+COUNTIF(M1042:Q1042,N1042)+COUNTIF(M1042:Q1042,O1042)+COUNTIF(M1042:Q1042,P1042)+COUNTIF(M1042:Q1042,Q1042)-COUNT(M1042:Q1042)&lt;&gt;0,"學生班級重複",IF(COUNT(M1042:Q1042)=1,VLOOKUP(M1042,'附件一之1-開班數'!$A$7:$B$66,2,0),IF(COUNT(M1042:Q1042)=2,VLOOKUP(M1042,'附件一之1-開班數'!$A$7:$B$66,2,0)&amp;"、"&amp;VLOOKUP(N1042,'附件一之1-開班數'!$A$7:$B$66,2,0),IF(COUNT(M1042:Q1042)=3,VLOOKUP(M1042,'附件一之1-開班數'!$A$7:$B$66,2,0)&amp;"、"&amp;VLOOKUP(N1042,'附件一之1-開班數'!$A$7:$B$66,2,0)&amp;"、"&amp;VLOOKUP(O1042,'附件一之1-開班數'!$A$7:$B$66,2,0),IF(COUNT(M1042:Q1042)=4,VLOOKUP(M1042,'附件一之1-開班數'!$A$7:$B$66,2,0)&amp;"、"&amp;VLOOKUP(N1042,'附件一之1-開班數'!$A$7:$B$66,2,0)&amp;"、"&amp;VLOOKUP(O1042,'附件一之1-開班數'!$A$7:$B$66,2,0)&amp;"、"&amp;VLOOKUP(P1042,'附件一之1-開班數'!$A$7:$B$66,2,0),IF(COUNT(M1042:Q1042)=5,VLOOKUP(M1042,'附件一之1-開班數'!$A$7:$B$66,2,0)&amp;"、"&amp;VLOOKUP(N1042,'附件一之1-開班數'!$A$7:$B$66,2,0)&amp;"、"&amp;VLOOKUP(O1042,'附件一之1-開班數'!$A$7:$B$66,2,0)&amp;"、"&amp;VLOOKUP(P1042,'附件一之1-開班數'!$A$7:$B$66,2,0)&amp;"、"&amp;VLOOKUP(Q1042,'附件一之1-開班數'!$A$7:$B$66,2,0),IF(D1042="","","學生無班級"))))))),"有班級不存在,或跳格輸入")</f>
        <v/>
      </c>
      <c r="S1042" s="10">
        <f t="shared" si="114"/>
        <v>1</v>
      </c>
      <c r="T1042" s="10">
        <f t="shared" si="115"/>
        <v>1</v>
      </c>
      <c r="U1042" s="10">
        <f t="shared" si="116"/>
        <v>1</v>
      </c>
      <c r="V1042" s="10">
        <f t="shared" si="117"/>
        <v>1</v>
      </c>
      <c r="W1042" s="10">
        <f t="shared" si="118"/>
        <v>3</v>
      </c>
      <c r="X1042" s="10">
        <f t="shared" si="119"/>
        <v>3</v>
      </c>
      <c r="Y1042" s="10">
        <f>IF(M1042="",0,IF(K1042=1,VLOOKUP(M1042,'附件一之1-開班數'!$A$7:$V$66,7,FALSE),0))</f>
        <v>0</v>
      </c>
      <c r="Z1042" s="10">
        <f>IF(N1042="",0,IF(K1042=1,VLOOKUP(N1042,'附件一之1-開班數'!$A$7:$V$66,7,FALSE),0))</f>
        <v>0</v>
      </c>
      <c r="AA1042" s="10">
        <f>IF(O1042="",0,IF(K1042=1,VLOOKUP(O1042,'附件一之1-開班數'!$A$7:$V$66,7,FALSE),0))</f>
        <v>0</v>
      </c>
      <c r="AB1042" s="10">
        <f>IF(P1042="",0,IF(K1042=1,VLOOKUP(P1042,'附件一之1-開班數'!$A$7:$V$66,7,FALSE),0))</f>
        <v>0</v>
      </c>
      <c r="AC1042" s="10">
        <f>IF(Q1042="",0,IF(K1042=1,VLOOKUP(Q1042,'附件一之1-開班數'!$A$7:$V$66,7,FALSE),0))</f>
        <v>0</v>
      </c>
    </row>
    <row r="1043" spans="1:29" x14ac:dyDescent="0.3">
      <c r="A1043" s="128" t="str">
        <f t="shared" si="113"/>
        <v/>
      </c>
      <c r="B1043" s="14"/>
      <c r="C1043" s="14"/>
      <c r="D1043" s="14"/>
      <c r="E1043" s="14"/>
      <c r="F1043" s="166"/>
      <c r="G1043" s="173"/>
      <c r="H1043" s="14"/>
      <c r="I1043" s="14"/>
      <c r="J1043" s="14"/>
      <c r="K1043" s="166"/>
      <c r="L1043" s="175"/>
      <c r="M1043" s="171"/>
      <c r="N1043" s="92"/>
      <c r="O1043" s="92"/>
      <c r="P1043" s="92"/>
      <c r="Q1043" s="172"/>
      <c r="R1043" s="176" t="str">
        <f>IFERROR(IF(COUNTIF(M1043:Q1043,M1043)+COUNTIF(M1043:Q1043,N1043)+COUNTIF(M1043:Q1043,O1043)+COUNTIF(M1043:Q1043,P1043)+COUNTIF(M1043:Q1043,Q1043)-COUNT(M1043:Q1043)&lt;&gt;0,"學生班級重複",IF(COUNT(M1043:Q1043)=1,VLOOKUP(M1043,'附件一之1-開班數'!$A$7:$B$66,2,0),IF(COUNT(M1043:Q1043)=2,VLOOKUP(M1043,'附件一之1-開班數'!$A$7:$B$66,2,0)&amp;"、"&amp;VLOOKUP(N1043,'附件一之1-開班數'!$A$7:$B$66,2,0),IF(COUNT(M1043:Q1043)=3,VLOOKUP(M1043,'附件一之1-開班數'!$A$7:$B$66,2,0)&amp;"、"&amp;VLOOKUP(N1043,'附件一之1-開班數'!$A$7:$B$66,2,0)&amp;"、"&amp;VLOOKUP(O1043,'附件一之1-開班數'!$A$7:$B$66,2,0),IF(COUNT(M1043:Q1043)=4,VLOOKUP(M1043,'附件一之1-開班數'!$A$7:$B$66,2,0)&amp;"、"&amp;VLOOKUP(N1043,'附件一之1-開班數'!$A$7:$B$66,2,0)&amp;"、"&amp;VLOOKUP(O1043,'附件一之1-開班數'!$A$7:$B$66,2,0)&amp;"、"&amp;VLOOKUP(P1043,'附件一之1-開班數'!$A$7:$B$66,2,0),IF(COUNT(M1043:Q1043)=5,VLOOKUP(M1043,'附件一之1-開班數'!$A$7:$B$66,2,0)&amp;"、"&amp;VLOOKUP(N1043,'附件一之1-開班數'!$A$7:$B$66,2,0)&amp;"、"&amp;VLOOKUP(O1043,'附件一之1-開班數'!$A$7:$B$66,2,0)&amp;"、"&amp;VLOOKUP(P1043,'附件一之1-開班數'!$A$7:$B$66,2,0)&amp;"、"&amp;VLOOKUP(Q1043,'附件一之1-開班數'!$A$7:$B$66,2,0),IF(D1043="","","學生無班級"))))))),"有班級不存在,或跳格輸入")</f>
        <v/>
      </c>
      <c r="S1043" s="10">
        <f t="shared" si="114"/>
        <v>1</v>
      </c>
      <c r="T1043" s="10">
        <f t="shared" si="115"/>
        <v>1</v>
      </c>
      <c r="U1043" s="10">
        <f t="shared" si="116"/>
        <v>1</v>
      </c>
      <c r="V1043" s="10">
        <f t="shared" si="117"/>
        <v>1</v>
      </c>
      <c r="W1043" s="10">
        <f t="shared" si="118"/>
        <v>3</v>
      </c>
      <c r="X1043" s="10">
        <f t="shared" si="119"/>
        <v>3</v>
      </c>
      <c r="Y1043" s="10">
        <f>IF(M1043="",0,IF(K1043=1,VLOOKUP(M1043,'附件一之1-開班數'!$A$7:$V$66,7,FALSE),0))</f>
        <v>0</v>
      </c>
      <c r="Z1043" s="10">
        <f>IF(N1043="",0,IF(K1043=1,VLOOKUP(N1043,'附件一之1-開班數'!$A$7:$V$66,7,FALSE),0))</f>
        <v>0</v>
      </c>
      <c r="AA1043" s="10">
        <f>IF(O1043="",0,IF(K1043=1,VLOOKUP(O1043,'附件一之1-開班數'!$A$7:$V$66,7,FALSE),0))</f>
        <v>0</v>
      </c>
      <c r="AB1043" s="10">
        <f>IF(P1043="",0,IF(K1043=1,VLOOKUP(P1043,'附件一之1-開班數'!$A$7:$V$66,7,FALSE),0))</f>
        <v>0</v>
      </c>
      <c r="AC1043" s="10">
        <f>IF(Q1043="",0,IF(K1043=1,VLOOKUP(Q1043,'附件一之1-開班數'!$A$7:$V$66,7,FALSE),0))</f>
        <v>0</v>
      </c>
    </row>
    <row r="1044" spans="1:29" x14ac:dyDescent="0.3">
      <c r="A1044" s="128" t="str">
        <f t="shared" si="113"/>
        <v/>
      </c>
      <c r="B1044" s="14"/>
      <c r="C1044" s="14"/>
      <c r="D1044" s="14"/>
      <c r="E1044" s="14"/>
      <c r="F1044" s="166"/>
      <c r="G1044" s="173"/>
      <c r="H1044" s="14"/>
      <c r="I1044" s="14"/>
      <c r="J1044" s="14"/>
      <c r="K1044" s="166"/>
      <c r="L1044" s="175"/>
      <c r="M1044" s="171"/>
      <c r="N1044" s="92"/>
      <c r="O1044" s="92"/>
      <c r="P1044" s="92"/>
      <c r="Q1044" s="172"/>
      <c r="R1044" s="176" t="str">
        <f>IFERROR(IF(COUNTIF(M1044:Q1044,M1044)+COUNTIF(M1044:Q1044,N1044)+COUNTIF(M1044:Q1044,O1044)+COUNTIF(M1044:Q1044,P1044)+COUNTIF(M1044:Q1044,Q1044)-COUNT(M1044:Q1044)&lt;&gt;0,"學生班級重複",IF(COUNT(M1044:Q1044)=1,VLOOKUP(M1044,'附件一之1-開班數'!$A$7:$B$66,2,0),IF(COUNT(M1044:Q1044)=2,VLOOKUP(M1044,'附件一之1-開班數'!$A$7:$B$66,2,0)&amp;"、"&amp;VLOOKUP(N1044,'附件一之1-開班數'!$A$7:$B$66,2,0),IF(COUNT(M1044:Q1044)=3,VLOOKUP(M1044,'附件一之1-開班數'!$A$7:$B$66,2,0)&amp;"、"&amp;VLOOKUP(N1044,'附件一之1-開班數'!$A$7:$B$66,2,0)&amp;"、"&amp;VLOOKUP(O1044,'附件一之1-開班數'!$A$7:$B$66,2,0),IF(COUNT(M1044:Q1044)=4,VLOOKUP(M1044,'附件一之1-開班數'!$A$7:$B$66,2,0)&amp;"、"&amp;VLOOKUP(N1044,'附件一之1-開班數'!$A$7:$B$66,2,0)&amp;"、"&amp;VLOOKUP(O1044,'附件一之1-開班數'!$A$7:$B$66,2,0)&amp;"、"&amp;VLOOKUP(P1044,'附件一之1-開班數'!$A$7:$B$66,2,0),IF(COUNT(M1044:Q1044)=5,VLOOKUP(M1044,'附件一之1-開班數'!$A$7:$B$66,2,0)&amp;"、"&amp;VLOOKUP(N1044,'附件一之1-開班數'!$A$7:$B$66,2,0)&amp;"、"&amp;VLOOKUP(O1044,'附件一之1-開班數'!$A$7:$B$66,2,0)&amp;"、"&amp;VLOOKUP(P1044,'附件一之1-開班數'!$A$7:$B$66,2,0)&amp;"、"&amp;VLOOKUP(Q1044,'附件一之1-開班數'!$A$7:$B$66,2,0),IF(D1044="","","學生無班級"))))))),"有班級不存在,或跳格輸入")</f>
        <v/>
      </c>
      <c r="S1044" s="10">
        <f t="shared" si="114"/>
        <v>1</v>
      </c>
      <c r="T1044" s="10">
        <f t="shared" si="115"/>
        <v>1</v>
      </c>
      <c r="U1044" s="10">
        <f t="shared" si="116"/>
        <v>1</v>
      </c>
      <c r="V1044" s="10">
        <f t="shared" si="117"/>
        <v>1</v>
      </c>
      <c r="W1044" s="10">
        <f t="shared" si="118"/>
        <v>3</v>
      </c>
      <c r="X1044" s="10">
        <f t="shared" si="119"/>
        <v>3</v>
      </c>
      <c r="Y1044" s="10">
        <f>IF(M1044="",0,IF(K1044=1,VLOOKUP(M1044,'附件一之1-開班數'!$A$7:$V$66,7,FALSE),0))</f>
        <v>0</v>
      </c>
      <c r="Z1044" s="10">
        <f>IF(N1044="",0,IF(K1044=1,VLOOKUP(N1044,'附件一之1-開班數'!$A$7:$V$66,7,FALSE),0))</f>
        <v>0</v>
      </c>
      <c r="AA1044" s="10">
        <f>IF(O1044="",0,IF(K1044=1,VLOOKUP(O1044,'附件一之1-開班數'!$A$7:$V$66,7,FALSE),0))</f>
        <v>0</v>
      </c>
      <c r="AB1044" s="10">
        <f>IF(P1044="",0,IF(K1044=1,VLOOKUP(P1044,'附件一之1-開班數'!$A$7:$V$66,7,FALSE),0))</f>
        <v>0</v>
      </c>
      <c r="AC1044" s="10">
        <f>IF(Q1044="",0,IF(K1044=1,VLOOKUP(Q1044,'附件一之1-開班數'!$A$7:$V$66,7,FALSE),0))</f>
        <v>0</v>
      </c>
    </row>
    <row r="1045" spans="1:29" x14ac:dyDescent="0.3">
      <c r="A1045" s="128" t="str">
        <f t="shared" si="113"/>
        <v/>
      </c>
      <c r="B1045" s="14"/>
      <c r="C1045" s="14"/>
      <c r="D1045" s="14"/>
      <c r="E1045" s="14"/>
      <c r="F1045" s="166"/>
      <c r="G1045" s="173"/>
      <c r="H1045" s="14"/>
      <c r="I1045" s="14"/>
      <c r="J1045" s="14"/>
      <c r="K1045" s="166"/>
      <c r="L1045" s="175"/>
      <c r="M1045" s="171"/>
      <c r="N1045" s="92"/>
      <c r="O1045" s="92"/>
      <c r="P1045" s="92"/>
      <c r="Q1045" s="172"/>
      <c r="R1045" s="176" t="str">
        <f>IFERROR(IF(COUNTIF(M1045:Q1045,M1045)+COUNTIF(M1045:Q1045,N1045)+COUNTIF(M1045:Q1045,O1045)+COUNTIF(M1045:Q1045,P1045)+COUNTIF(M1045:Q1045,Q1045)-COUNT(M1045:Q1045)&lt;&gt;0,"學生班級重複",IF(COUNT(M1045:Q1045)=1,VLOOKUP(M1045,'附件一之1-開班數'!$A$7:$B$66,2,0),IF(COUNT(M1045:Q1045)=2,VLOOKUP(M1045,'附件一之1-開班數'!$A$7:$B$66,2,0)&amp;"、"&amp;VLOOKUP(N1045,'附件一之1-開班數'!$A$7:$B$66,2,0),IF(COUNT(M1045:Q1045)=3,VLOOKUP(M1045,'附件一之1-開班數'!$A$7:$B$66,2,0)&amp;"、"&amp;VLOOKUP(N1045,'附件一之1-開班數'!$A$7:$B$66,2,0)&amp;"、"&amp;VLOOKUP(O1045,'附件一之1-開班數'!$A$7:$B$66,2,0),IF(COUNT(M1045:Q1045)=4,VLOOKUP(M1045,'附件一之1-開班數'!$A$7:$B$66,2,0)&amp;"、"&amp;VLOOKUP(N1045,'附件一之1-開班數'!$A$7:$B$66,2,0)&amp;"、"&amp;VLOOKUP(O1045,'附件一之1-開班數'!$A$7:$B$66,2,0)&amp;"、"&amp;VLOOKUP(P1045,'附件一之1-開班數'!$A$7:$B$66,2,0),IF(COUNT(M1045:Q1045)=5,VLOOKUP(M1045,'附件一之1-開班數'!$A$7:$B$66,2,0)&amp;"、"&amp;VLOOKUP(N1045,'附件一之1-開班數'!$A$7:$B$66,2,0)&amp;"、"&amp;VLOOKUP(O1045,'附件一之1-開班數'!$A$7:$B$66,2,0)&amp;"、"&amp;VLOOKUP(P1045,'附件一之1-開班數'!$A$7:$B$66,2,0)&amp;"、"&amp;VLOOKUP(Q1045,'附件一之1-開班數'!$A$7:$B$66,2,0),IF(D1045="","","學生無班級"))))))),"有班級不存在,或跳格輸入")</f>
        <v/>
      </c>
      <c r="S1045" s="10">
        <f t="shared" si="114"/>
        <v>1</v>
      </c>
      <c r="T1045" s="10">
        <f t="shared" si="115"/>
        <v>1</v>
      </c>
      <c r="U1045" s="10">
        <f t="shared" si="116"/>
        <v>1</v>
      </c>
      <c r="V1045" s="10">
        <f t="shared" si="117"/>
        <v>1</v>
      </c>
      <c r="W1045" s="10">
        <f t="shared" si="118"/>
        <v>3</v>
      </c>
      <c r="X1045" s="10">
        <f t="shared" si="119"/>
        <v>3</v>
      </c>
      <c r="Y1045" s="10">
        <f>IF(M1045="",0,IF(K1045=1,VLOOKUP(M1045,'附件一之1-開班數'!$A$7:$V$66,7,FALSE),0))</f>
        <v>0</v>
      </c>
      <c r="Z1045" s="10">
        <f>IF(N1045="",0,IF(K1045=1,VLOOKUP(N1045,'附件一之1-開班數'!$A$7:$V$66,7,FALSE),0))</f>
        <v>0</v>
      </c>
      <c r="AA1045" s="10">
        <f>IF(O1045="",0,IF(K1045=1,VLOOKUP(O1045,'附件一之1-開班數'!$A$7:$V$66,7,FALSE),0))</f>
        <v>0</v>
      </c>
      <c r="AB1045" s="10">
        <f>IF(P1045="",0,IF(K1045=1,VLOOKUP(P1045,'附件一之1-開班數'!$A$7:$V$66,7,FALSE),0))</f>
        <v>0</v>
      </c>
      <c r="AC1045" s="10">
        <f>IF(Q1045="",0,IF(K1045=1,VLOOKUP(Q1045,'附件一之1-開班數'!$A$7:$V$66,7,FALSE),0))</f>
        <v>0</v>
      </c>
    </row>
    <row r="1046" spans="1:29" x14ac:dyDescent="0.3">
      <c r="A1046" s="128" t="str">
        <f t="shared" si="113"/>
        <v/>
      </c>
      <c r="B1046" s="14"/>
      <c r="C1046" s="14"/>
      <c r="D1046" s="14"/>
      <c r="E1046" s="14"/>
      <c r="F1046" s="166"/>
      <c r="G1046" s="173"/>
      <c r="H1046" s="14"/>
      <c r="I1046" s="14"/>
      <c r="J1046" s="14"/>
      <c r="K1046" s="166"/>
      <c r="L1046" s="175"/>
      <c r="M1046" s="171"/>
      <c r="N1046" s="92"/>
      <c r="O1046" s="92"/>
      <c r="P1046" s="92"/>
      <c r="Q1046" s="172"/>
      <c r="R1046" s="176" t="str">
        <f>IFERROR(IF(COUNTIF(M1046:Q1046,M1046)+COUNTIF(M1046:Q1046,N1046)+COUNTIF(M1046:Q1046,O1046)+COUNTIF(M1046:Q1046,P1046)+COUNTIF(M1046:Q1046,Q1046)-COUNT(M1046:Q1046)&lt;&gt;0,"學生班級重複",IF(COUNT(M1046:Q1046)=1,VLOOKUP(M1046,'附件一之1-開班數'!$A$7:$B$66,2,0),IF(COUNT(M1046:Q1046)=2,VLOOKUP(M1046,'附件一之1-開班數'!$A$7:$B$66,2,0)&amp;"、"&amp;VLOOKUP(N1046,'附件一之1-開班數'!$A$7:$B$66,2,0),IF(COUNT(M1046:Q1046)=3,VLOOKUP(M1046,'附件一之1-開班數'!$A$7:$B$66,2,0)&amp;"、"&amp;VLOOKUP(N1046,'附件一之1-開班數'!$A$7:$B$66,2,0)&amp;"、"&amp;VLOOKUP(O1046,'附件一之1-開班數'!$A$7:$B$66,2,0),IF(COUNT(M1046:Q1046)=4,VLOOKUP(M1046,'附件一之1-開班數'!$A$7:$B$66,2,0)&amp;"、"&amp;VLOOKUP(N1046,'附件一之1-開班數'!$A$7:$B$66,2,0)&amp;"、"&amp;VLOOKUP(O1046,'附件一之1-開班數'!$A$7:$B$66,2,0)&amp;"、"&amp;VLOOKUP(P1046,'附件一之1-開班數'!$A$7:$B$66,2,0),IF(COUNT(M1046:Q1046)=5,VLOOKUP(M1046,'附件一之1-開班數'!$A$7:$B$66,2,0)&amp;"、"&amp;VLOOKUP(N1046,'附件一之1-開班數'!$A$7:$B$66,2,0)&amp;"、"&amp;VLOOKUP(O1046,'附件一之1-開班數'!$A$7:$B$66,2,0)&amp;"、"&amp;VLOOKUP(P1046,'附件一之1-開班數'!$A$7:$B$66,2,0)&amp;"、"&amp;VLOOKUP(Q1046,'附件一之1-開班數'!$A$7:$B$66,2,0),IF(D1046="","","學生無班級"))))))),"有班級不存在,或跳格輸入")</f>
        <v/>
      </c>
      <c r="S1046" s="10">
        <f t="shared" si="114"/>
        <v>1</v>
      </c>
      <c r="T1046" s="10">
        <f t="shared" si="115"/>
        <v>1</v>
      </c>
      <c r="U1046" s="10">
        <f t="shared" si="116"/>
        <v>1</v>
      </c>
      <c r="V1046" s="10">
        <f t="shared" si="117"/>
        <v>1</v>
      </c>
      <c r="W1046" s="10">
        <f t="shared" si="118"/>
        <v>3</v>
      </c>
      <c r="X1046" s="10">
        <f t="shared" si="119"/>
        <v>3</v>
      </c>
      <c r="Y1046" s="10">
        <f>IF(M1046="",0,IF(K1046=1,VLOOKUP(M1046,'附件一之1-開班數'!$A$7:$V$66,7,FALSE),0))</f>
        <v>0</v>
      </c>
      <c r="Z1046" s="10">
        <f>IF(N1046="",0,IF(K1046=1,VLOOKUP(N1046,'附件一之1-開班數'!$A$7:$V$66,7,FALSE),0))</f>
        <v>0</v>
      </c>
      <c r="AA1046" s="10">
        <f>IF(O1046="",0,IF(K1046=1,VLOOKUP(O1046,'附件一之1-開班數'!$A$7:$V$66,7,FALSE),0))</f>
        <v>0</v>
      </c>
      <c r="AB1046" s="10">
        <f>IF(P1046="",0,IF(K1046=1,VLOOKUP(P1046,'附件一之1-開班數'!$A$7:$V$66,7,FALSE),0))</f>
        <v>0</v>
      </c>
      <c r="AC1046" s="10">
        <f>IF(Q1046="",0,IF(K1046=1,VLOOKUP(Q1046,'附件一之1-開班數'!$A$7:$V$66,7,FALSE),0))</f>
        <v>0</v>
      </c>
    </row>
    <row r="1047" spans="1:29" x14ac:dyDescent="0.3">
      <c r="A1047" s="128" t="str">
        <f t="shared" si="113"/>
        <v/>
      </c>
      <c r="B1047" s="14"/>
      <c r="C1047" s="14"/>
      <c r="D1047" s="14"/>
      <c r="E1047" s="14"/>
      <c r="F1047" s="166"/>
      <c r="G1047" s="173"/>
      <c r="H1047" s="14"/>
      <c r="I1047" s="14"/>
      <c r="J1047" s="14"/>
      <c r="K1047" s="166"/>
      <c r="L1047" s="175"/>
      <c r="M1047" s="171"/>
      <c r="N1047" s="92"/>
      <c r="O1047" s="92"/>
      <c r="P1047" s="92"/>
      <c r="Q1047" s="172"/>
      <c r="R1047" s="176" t="str">
        <f>IFERROR(IF(COUNTIF(M1047:Q1047,M1047)+COUNTIF(M1047:Q1047,N1047)+COUNTIF(M1047:Q1047,O1047)+COUNTIF(M1047:Q1047,P1047)+COUNTIF(M1047:Q1047,Q1047)-COUNT(M1047:Q1047)&lt;&gt;0,"學生班級重複",IF(COUNT(M1047:Q1047)=1,VLOOKUP(M1047,'附件一之1-開班數'!$A$7:$B$66,2,0),IF(COUNT(M1047:Q1047)=2,VLOOKUP(M1047,'附件一之1-開班數'!$A$7:$B$66,2,0)&amp;"、"&amp;VLOOKUP(N1047,'附件一之1-開班數'!$A$7:$B$66,2,0),IF(COUNT(M1047:Q1047)=3,VLOOKUP(M1047,'附件一之1-開班數'!$A$7:$B$66,2,0)&amp;"、"&amp;VLOOKUP(N1047,'附件一之1-開班數'!$A$7:$B$66,2,0)&amp;"、"&amp;VLOOKUP(O1047,'附件一之1-開班數'!$A$7:$B$66,2,0),IF(COUNT(M1047:Q1047)=4,VLOOKUP(M1047,'附件一之1-開班數'!$A$7:$B$66,2,0)&amp;"、"&amp;VLOOKUP(N1047,'附件一之1-開班數'!$A$7:$B$66,2,0)&amp;"、"&amp;VLOOKUP(O1047,'附件一之1-開班數'!$A$7:$B$66,2,0)&amp;"、"&amp;VLOOKUP(P1047,'附件一之1-開班數'!$A$7:$B$66,2,0),IF(COUNT(M1047:Q1047)=5,VLOOKUP(M1047,'附件一之1-開班數'!$A$7:$B$66,2,0)&amp;"、"&amp;VLOOKUP(N1047,'附件一之1-開班數'!$A$7:$B$66,2,0)&amp;"、"&amp;VLOOKUP(O1047,'附件一之1-開班數'!$A$7:$B$66,2,0)&amp;"、"&amp;VLOOKUP(P1047,'附件一之1-開班數'!$A$7:$B$66,2,0)&amp;"、"&amp;VLOOKUP(Q1047,'附件一之1-開班數'!$A$7:$B$66,2,0),IF(D1047="","","學生無班級"))))))),"有班級不存在,或跳格輸入")</f>
        <v/>
      </c>
      <c r="S1047" s="10">
        <f t="shared" si="114"/>
        <v>1</v>
      </c>
      <c r="T1047" s="10">
        <f t="shared" si="115"/>
        <v>1</v>
      </c>
      <c r="U1047" s="10">
        <f t="shared" si="116"/>
        <v>1</v>
      </c>
      <c r="V1047" s="10">
        <f t="shared" si="117"/>
        <v>1</v>
      </c>
      <c r="W1047" s="10">
        <f t="shared" si="118"/>
        <v>3</v>
      </c>
      <c r="X1047" s="10">
        <f t="shared" si="119"/>
        <v>3</v>
      </c>
      <c r="Y1047" s="10">
        <f>IF(M1047="",0,IF(K1047=1,VLOOKUP(M1047,'附件一之1-開班數'!$A$7:$V$66,7,FALSE),0))</f>
        <v>0</v>
      </c>
      <c r="Z1047" s="10">
        <f>IF(N1047="",0,IF(K1047=1,VLOOKUP(N1047,'附件一之1-開班數'!$A$7:$V$66,7,FALSE),0))</f>
        <v>0</v>
      </c>
      <c r="AA1047" s="10">
        <f>IF(O1047="",0,IF(K1047=1,VLOOKUP(O1047,'附件一之1-開班數'!$A$7:$V$66,7,FALSE),0))</f>
        <v>0</v>
      </c>
      <c r="AB1047" s="10">
        <f>IF(P1047="",0,IF(K1047=1,VLOOKUP(P1047,'附件一之1-開班數'!$A$7:$V$66,7,FALSE),0))</f>
        <v>0</v>
      </c>
      <c r="AC1047" s="10">
        <f>IF(Q1047="",0,IF(K1047=1,VLOOKUP(Q1047,'附件一之1-開班數'!$A$7:$V$66,7,FALSE),0))</f>
        <v>0</v>
      </c>
    </row>
    <row r="1048" spans="1:29" x14ac:dyDescent="0.3">
      <c r="A1048" s="128" t="str">
        <f t="shared" si="113"/>
        <v/>
      </c>
      <c r="B1048" s="14"/>
      <c r="C1048" s="14"/>
      <c r="D1048" s="14"/>
      <c r="E1048" s="14"/>
      <c r="F1048" s="166"/>
      <c r="G1048" s="173"/>
      <c r="H1048" s="14"/>
      <c r="I1048" s="14"/>
      <c r="J1048" s="14"/>
      <c r="K1048" s="166"/>
      <c r="L1048" s="175"/>
      <c r="M1048" s="171"/>
      <c r="N1048" s="92"/>
      <c r="O1048" s="92"/>
      <c r="P1048" s="92"/>
      <c r="Q1048" s="172"/>
      <c r="R1048" s="176" t="str">
        <f>IFERROR(IF(COUNTIF(M1048:Q1048,M1048)+COUNTIF(M1048:Q1048,N1048)+COUNTIF(M1048:Q1048,O1048)+COUNTIF(M1048:Q1048,P1048)+COUNTIF(M1048:Q1048,Q1048)-COUNT(M1048:Q1048)&lt;&gt;0,"學生班級重複",IF(COUNT(M1048:Q1048)=1,VLOOKUP(M1048,'附件一之1-開班數'!$A$7:$B$66,2,0),IF(COUNT(M1048:Q1048)=2,VLOOKUP(M1048,'附件一之1-開班數'!$A$7:$B$66,2,0)&amp;"、"&amp;VLOOKUP(N1048,'附件一之1-開班數'!$A$7:$B$66,2,0),IF(COUNT(M1048:Q1048)=3,VLOOKUP(M1048,'附件一之1-開班數'!$A$7:$B$66,2,0)&amp;"、"&amp;VLOOKUP(N1048,'附件一之1-開班數'!$A$7:$B$66,2,0)&amp;"、"&amp;VLOOKUP(O1048,'附件一之1-開班數'!$A$7:$B$66,2,0),IF(COUNT(M1048:Q1048)=4,VLOOKUP(M1048,'附件一之1-開班數'!$A$7:$B$66,2,0)&amp;"、"&amp;VLOOKUP(N1048,'附件一之1-開班數'!$A$7:$B$66,2,0)&amp;"、"&amp;VLOOKUP(O1048,'附件一之1-開班數'!$A$7:$B$66,2,0)&amp;"、"&amp;VLOOKUP(P1048,'附件一之1-開班數'!$A$7:$B$66,2,0),IF(COUNT(M1048:Q1048)=5,VLOOKUP(M1048,'附件一之1-開班數'!$A$7:$B$66,2,0)&amp;"、"&amp;VLOOKUP(N1048,'附件一之1-開班數'!$A$7:$B$66,2,0)&amp;"、"&amp;VLOOKUP(O1048,'附件一之1-開班數'!$A$7:$B$66,2,0)&amp;"、"&amp;VLOOKUP(P1048,'附件一之1-開班數'!$A$7:$B$66,2,0)&amp;"、"&amp;VLOOKUP(Q1048,'附件一之1-開班數'!$A$7:$B$66,2,0),IF(D1048="","","學生無班級"))))))),"有班級不存在,或跳格輸入")</f>
        <v/>
      </c>
      <c r="S1048" s="10">
        <f t="shared" si="114"/>
        <v>1</v>
      </c>
      <c r="T1048" s="10">
        <f t="shared" si="115"/>
        <v>1</v>
      </c>
      <c r="U1048" s="10">
        <f t="shared" si="116"/>
        <v>1</v>
      </c>
      <c r="V1048" s="10">
        <f t="shared" si="117"/>
        <v>1</v>
      </c>
      <c r="W1048" s="10">
        <f t="shared" si="118"/>
        <v>3</v>
      </c>
      <c r="X1048" s="10">
        <f t="shared" si="119"/>
        <v>3</v>
      </c>
      <c r="Y1048" s="10">
        <f>IF(M1048="",0,IF(K1048=1,VLOOKUP(M1048,'附件一之1-開班數'!$A$7:$V$66,7,FALSE),0))</f>
        <v>0</v>
      </c>
      <c r="Z1048" s="10">
        <f>IF(N1048="",0,IF(K1048=1,VLOOKUP(N1048,'附件一之1-開班數'!$A$7:$V$66,7,FALSE),0))</f>
        <v>0</v>
      </c>
      <c r="AA1048" s="10">
        <f>IF(O1048="",0,IF(K1048=1,VLOOKUP(O1048,'附件一之1-開班數'!$A$7:$V$66,7,FALSE),0))</f>
        <v>0</v>
      </c>
      <c r="AB1048" s="10">
        <f>IF(P1048="",0,IF(K1048=1,VLOOKUP(P1048,'附件一之1-開班數'!$A$7:$V$66,7,FALSE),0))</f>
        <v>0</v>
      </c>
      <c r="AC1048" s="10">
        <f>IF(Q1048="",0,IF(K1048=1,VLOOKUP(Q1048,'附件一之1-開班數'!$A$7:$V$66,7,FALSE),0))</f>
        <v>0</v>
      </c>
    </row>
    <row r="1049" spans="1:29" x14ac:dyDescent="0.3">
      <c r="A1049" s="128" t="str">
        <f t="shared" si="113"/>
        <v/>
      </c>
      <c r="B1049" s="14"/>
      <c r="C1049" s="14"/>
      <c r="D1049" s="14"/>
      <c r="E1049" s="14"/>
      <c r="F1049" s="166"/>
      <c r="G1049" s="173"/>
      <c r="H1049" s="14"/>
      <c r="I1049" s="14"/>
      <c r="J1049" s="14"/>
      <c r="K1049" s="166"/>
      <c r="L1049" s="175"/>
      <c r="M1049" s="171"/>
      <c r="N1049" s="92"/>
      <c r="O1049" s="92"/>
      <c r="P1049" s="92"/>
      <c r="Q1049" s="172"/>
      <c r="R1049" s="176" t="str">
        <f>IFERROR(IF(COUNTIF(M1049:Q1049,M1049)+COUNTIF(M1049:Q1049,N1049)+COUNTIF(M1049:Q1049,O1049)+COUNTIF(M1049:Q1049,P1049)+COUNTIF(M1049:Q1049,Q1049)-COUNT(M1049:Q1049)&lt;&gt;0,"學生班級重複",IF(COUNT(M1049:Q1049)=1,VLOOKUP(M1049,'附件一之1-開班數'!$A$7:$B$66,2,0),IF(COUNT(M1049:Q1049)=2,VLOOKUP(M1049,'附件一之1-開班數'!$A$7:$B$66,2,0)&amp;"、"&amp;VLOOKUP(N1049,'附件一之1-開班數'!$A$7:$B$66,2,0),IF(COUNT(M1049:Q1049)=3,VLOOKUP(M1049,'附件一之1-開班數'!$A$7:$B$66,2,0)&amp;"、"&amp;VLOOKUP(N1049,'附件一之1-開班數'!$A$7:$B$66,2,0)&amp;"、"&amp;VLOOKUP(O1049,'附件一之1-開班數'!$A$7:$B$66,2,0),IF(COUNT(M1049:Q1049)=4,VLOOKUP(M1049,'附件一之1-開班數'!$A$7:$B$66,2,0)&amp;"、"&amp;VLOOKUP(N1049,'附件一之1-開班數'!$A$7:$B$66,2,0)&amp;"、"&amp;VLOOKUP(O1049,'附件一之1-開班數'!$A$7:$B$66,2,0)&amp;"、"&amp;VLOOKUP(P1049,'附件一之1-開班數'!$A$7:$B$66,2,0),IF(COUNT(M1049:Q1049)=5,VLOOKUP(M1049,'附件一之1-開班數'!$A$7:$B$66,2,0)&amp;"、"&amp;VLOOKUP(N1049,'附件一之1-開班數'!$A$7:$B$66,2,0)&amp;"、"&amp;VLOOKUP(O1049,'附件一之1-開班數'!$A$7:$B$66,2,0)&amp;"、"&amp;VLOOKUP(P1049,'附件一之1-開班數'!$A$7:$B$66,2,0)&amp;"、"&amp;VLOOKUP(Q1049,'附件一之1-開班數'!$A$7:$B$66,2,0),IF(D1049="","","學生無班級"))))))),"有班級不存在,或跳格輸入")</f>
        <v/>
      </c>
      <c r="S1049" s="10">
        <f t="shared" si="114"/>
        <v>1</v>
      </c>
      <c r="T1049" s="10">
        <f t="shared" si="115"/>
        <v>1</v>
      </c>
      <c r="U1049" s="10">
        <f t="shared" si="116"/>
        <v>1</v>
      </c>
      <c r="V1049" s="10">
        <f t="shared" si="117"/>
        <v>1</v>
      </c>
      <c r="W1049" s="10">
        <f t="shared" si="118"/>
        <v>3</v>
      </c>
      <c r="X1049" s="10">
        <f t="shared" si="119"/>
        <v>3</v>
      </c>
      <c r="Y1049" s="10">
        <f>IF(M1049="",0,IF(K1049=1,VLOOKUP(M1049,'附件一之1-開班數'!$A$7:$V$66,7,FALSE),0))</f>
        <v>0</v>
      </c>
      <c r="Z1049" s="10">
        <f>IF(N1049="",0,IF(K1049=1,VLOOKUP(N1049,'附件一之1-開班數'!$A$7:$V$66,7,FALSE),0))</f>
        <v>0</v>
      </c>
      <c r="AA1049" s="10">
        <f>IF(O1049="",0,IF(K1049=1,VLOOKUP(O1049,'附件一之1-開班數'!$A$7:$V$66,7,FALSE),0))</f>
        <v>0</v>
      </c>
      <c r="AB1049" s="10">
        <f>IF(P1049="",0,IF(K1049=1,VLOOKUP(P1049,'附件一之1-開班數'!$A$7:$V$66,7,FALSE),0))</f>
        <v>0</v>
      </c>
      <c r="AC1049" s="10">
        <f>IF(Q1049="",0,IF(K1049=1,VLOOKUP(Q1049,'附件一之1-開班數'!$A$7:$V$66,7,FALSE),0))</f>
        <v>0</v>
      </c>
    </row>
    <row r="1050" spans="1:29" x14ac:dyDescent="0.3">
      <c r="A1050" s="128" t="str">
        <f t="shared" si="113"/>
        <v/>
      </c>
      <c r="B1050" s="14"/>
      <c r="C1050" s="14"/>
      <c r="D1050" s="14"/>
      <c r="E1050" s="14"/>
      <c r="F1050" s="166"/>
      <c r="G1050" s="173"/>
      <c r="H1050" s="14"/>
      <c r="I1050" s="14"/>
      <c r="J1050" s="14"/>
      <c r="K1050" s="166"/>
      <c r="L1050" s="175"/>
      <c r="M1050" s="171"/>
      <c r="N1050" s="92"/>
      <c r="O1050" s="92"/>
      <c r="P1050" s="92"/>
      <c r="Q1050" s="172"/>
      <c r="R1050" s="176" t="str">
        <f>IFERROR(IF(COUNTIF(M1050:Q1050,M1050)+COUNTIF(M1050:Q1050,N1050)+COUNTIF(M1050:Q1050,O1050)+COUNTIF(M1050:Q1050,P1050)+COUNTIF(M1050:Q1050,Q1050)-COUNT(M1050:Q1050)&lt;&gt;0,"學生班級重複",IF(COUNT(M1050:Q1050)=1,VLOOKUP(M1050,'附件一之1-開班數'!$A$7:$B$66,2,0),IF(COUNT(M1050:Q1050)=2,VLOOKUP(M1050,'附件一之1-開班數'!$A$7:$B$66,2,0)&amp;"、"&amp;VLOOKUP(N1050,'附件一之1-開班數'!$A$7:$B$66,2,0),IF(COUNT(M1050:Q1050)=3,VLOOKUP(M1050,'附件一之1-開班數'!$A$7:$B$66,2,0)&amp;"、"&amp;VLOOKUP(N1050,'附件一之1-開班數'!$A$7:$B$66,2,0)&amp;"、"&amp;VLOOKUP(O1050,'附件一之1-開班數'!$A$7:$B$66,2,0),IF(COUNT(M1050:Q1050)=4,VLOOKUP(M1050,'附件一之1-開班數'!$A$7:$B$66,2,0)&amp;"、"&amp;VLOOKUP(N1050,'附件一之1-開班數'!$A$7:$B$66,2,0)&amp;"、"&amp;VLOOKUP(O1050,'附件一之1-開班數'!$A$7:$B$66,2,0)&amp;"、"&amp;VLOOKUP(P1050,'附件一之1-開班數'!$A$7:$B$66,2,0),IF(COUNT(M1050:Q1050)=5,VLOOKUP(M1050,'附件一之1-開班數'!$A$7:$B$66,2,0)&amp;"、"&amp;VLOOKUP(N1050,'附件一之1-開班數'!$A$7:$B$66,2,0)&amp;"、"&amp;VLOOKUP(O1050,'附件一之1-開班數'!$A$7:$B$66,2,0)&amp;"、"&amp;VLOOKUP(P1050,'附件一之1-開班數'!$A$7:$B$66,2,0)&amp;"、"&amp;VLOOKUP(Q1050,'附件一之1-開班數'!$A$7:$B$66,2,0),IF(D1050="","","學生無班級"))))))),"有班級不存在,或跳格輸入")</f>
        <v/>
      </c>
      <c r="S1050" s="10">
        <f t="shared" si="114"/>
        <v>1</v>
      </c>
      <c r="T1050" s="10">
        <f t="shared" si="115"/>
        <v>1</v>
      </c>
      <c r="U1050" s="10">
        <f t="shared" si="116"/>
        <v>1</v>
      </c>
      <c r="V1050" s="10">
        <f t="shared" si="117"/>
        <v>1</v>
      </c>
      <c r="W1050" s="10">
        <f t="shared" si="118"/>
        <v>3</v>
      </c>
      <c r="X1050" s="10">
        <f t="shared" si="119"/>
        <v>3</v>
      </c>
      <c r="Y1050" s="10">
        <f>IF(M1050="",0,IF(K1050=1,VLOOKUP(M1050,'附件一之1-開班數'!$A$7:$V$66,7,FALSE),0))</f>
        <v>0</v>
      </c>
      <c r="Z1050" s="10">
        <f>IF(N1050="",0,IF(K1050=1,VLOOKUP(N1050,'附件一之1-開班數'!$A$7:$V$66,7,FALSE),0))</f>
        <v>0</v>
      </c>
      <c r="AA1050" s="10">
        <f>IF(O1050="",0,IF(K1050=1,VLOOKUP(O1050,'附件一之1-開班數'!$A$7:$V$66,7,FALSE),0))</f>
        <v>0</v>
      </c>
      <c r="AB1050" s="10">
        <f>IF(P1050="",0,IF(K1050=1,VLOOKUP(P1050,'附件一之1-開班數'!$A$7:$V$66,7,FALSE),0))</f>
        <v>0</v>
      </c>
      <c r="AC1050" s="10">
        <f>IF(Q1050="",0,IF(K1050=1,VLOOKUP(Q1050,'附件一之1-開班數'!$A$7:$V$66,7,FALSE),0))</f>
        <v>0</v>
      </c>
    </row>
    <row r="1051" spans="1:29" x14ac:dyDescent="0.3">
      <c r="A1051" s="128" t="str">
        <f t="shared" si="113"/>
        <v/>
      </c>
      <c r="B1051" s="14"/>
      <c r="C1051" s="14"/>
      <c r="D1051" s="14"/>
      <c r="E1051" s="14"/>
      <c r="F1051" s="166"/>
      <c r="G1051" s="173"/>
      <c r="H1051" s="14"/>
      <c r="I1051" s="14"/>
      <c r="J1051" s="14"/>
      <c r="K1051" s="166"/>
      <c r="L1051" s="175"/>
      <c r="M1051" s="171"/>
      <c r="N1051" s="92"/>
      <c r="O1051" s="92"/>
      <c r="P1051" s="92"/>
      <c r="Q1051" s="172"/>
      <c r="R1051" s="176" t="str">
        <f>IFERROR(IF(COUNTIF(M1051:Q1051,M1051)+COUNTIF(M1051:Q1051,N1051)+COUNTIF(M1051:Q1051,O1051)+COUNTIF(M1051:Q1051,P1051)+COUNTIF(M1051:Q1051,Q1051)-COUNT(M1051:Q1051)&lt;&gt;0,"學生班級重複",IF(COUNT(M1051:Q1051)=1,VLOOKUP(M1051,'附件一之1-開班數'!$A$7:$B$66,2,0),IF(COUNT(M1051:Q1051)=2,VLOOKUP(M1051,'附件一之1-開班數'!$A$7:$B$66,2,0)&amp;"、"&amp;VLOOKUP(N1051,'附件一之1-開班數'!$A$7:$B$66,2,0),IF(COUNT(M1051:Q1051)=3,VLOOKUP(M1051,'附件一之1-開班數'!$A$7:$B$66,2,0)&amp;"、"&amp;VLOOKUP(N1051,'附件一之1-開班數'!$A$7:$B$66,2,0)&amp;"、"&amp;VLOOKUP(O1051,'附件一之1-開班數'!$A$7:$B$66,2,0),IF(COUNT(M1051:Q1051)=4,VLOOKUP(M1051,'附件一之1-開班數'!$A$7:$B$66,2,0)&amp;"、"&amp;VLOOKUP(N1051,'附件一之1-開班數'!$A$7:$B$66,2,0)&amp;"、"&amp;VLOOKUP(O1051,'附件一之1-開班數'!$A$7:$B$66,2,0)&amp;"、"&amp;VLOOKUP(P1051,'附件一之1-開班數'!$A$7:$B$66,2,0),IF(COUNT(M1051:Q1051)=5,VLOOKUP(M1051,'附件一之1-開班數'!$A$7:$B$66,2,0)&amp;"、"&amp;VLOOKUP(N1051,'附件一之1-開班數'!$A$7:$B$66,2,0)&amp;"、"&amp;VLOOKUP(O1051,'附件一之1-開班數'!$A$7:$B$66,2,0)&amp;"、"&amp;VLOOKUP(P1051,'附件一之1-開班數'!$A$7:$B$66,2,0)&amp;"、"&amp;VLOOKUP(Q1051,'附件一之1-開班數'!$A$7:$B$66,2,0),IF(D1051="","","學生無班級"))))))),"有班級不存在,或跳格輸入")</f>
        <v/>
      </c>
      <c r="S1051" s="10">
        <f t="shared" si="114"/>
        <v>1</v>
      </c>
      <c r="T1051" s="10">
        <f t="shared" si="115"/>
        <v>1</v>
      </c>
      <c r="U1051" s="10">
        <f t="shared" si="116"/>
        <v>1</v>
      </c>
      <c r="V1051" s="10">
        <f t="shared" si="117"/>
        <v>1</v>
      </c>
      <c r="W1051" s="10">
        <f t="shared" si="118"/>
        <v>3</v>
      </c>
      <c r="X1051" s="10">
        <f t="shared" si="119"/>
        <v>3</v>
      </c>
      <c r="Y1051" s="10">
        <f>IF(M1051="",0,IF(K1051=1,VLOOKUP(M1051,'附件一之1-開班數'!$A$7:$V$66,7,FALSE),0))</f>
        <v>0</v>
      </c>
      <c r="Z1051" s="10">
        <f>IF(N1051="",0,IF(K1051=1,VLOOKUP(N1051,'附件一之1-開班數'!$A$7:$V$66,7,FALSE),0))</f>
        <v>0</v>
      </c>
      <c r="AA1051" s="10">
        <f>IF(O1051="",0,IF(K1051=1,VLOOKUP(O1051,'附件一之1-開班數'!$A$7:$V$66,7,FALSE),0))</f>
        <v>0</v>
      </c>
      <c r="AB1051" s="10">
        <f>IF(P1051="",0,IF(K1051=1,VLOOKUP(P1051,'附件一之1-開班數'!$A$7:$V$66,7,FALSE),0))</f>
        <v>0</v>
      </c>
      <c r="AC1051" s="10">
        <f>IF(Q1051="",0,IF(K1051=1,VLOOKUP(Q1051,'附件一之1-開班數'!$A$7:$V$66,7,FALSE),0))</f>
        <v>0</v>
      </c>
    </row>
    <row r="1052" spans="1:29" x14ac:dyDescent="0.3">
      <c r="A1052" s="128" t="str">
        <f t="shared" si="113"/>
        <v/>
      </c>
      <c r="B1052" s="14"/>
      <c r="C1052" s="14"/>
      <c r="D1052" s="14"/>
      <c r="E1052" s="14"/>
      <c r="F1052" s="166"/>
      <c r="G1052" s="173"/>
      <c r="H1052" s="14"/>
      <c r="I1052" s="14"/>
      <c r="J1052" s="14"/>
      <c r="K1052" s="166"/>
      <c r="L1052" s="175"/>
      <c r="M1052" s="171"/>
      <c r="N1052" s="92"/>
      <c r="O1052" s="92"/>
      <c r="P1052" s="92"/>
      <c r="Q1052" s="172"/>
      <c r="R1052" s="176" t="str">
        <f>IFERROR(IF(COUNTIF(M1052:Q1052,M1052)+COUNTIF(M1052:Q1052,N1052)+COUNTIF(M1052:Q1052,O1052)+COUNTIF(M1052:Q1052,P1052)+COUNTIF(M1052:Q1052,Q1052)-COUNT(M1052:Q1052)&lt;&gt;0,"學生班級重複",IF(COUNT(M1052:Q1052)=1,VLOOKUP(M1052,'附件一之1-開班數'!$A$7:$B$66,2,0),IF(COUNT(M1052:Q1052)=2,VLOOKUP(M1052,'附件一之1-開班數'!$A$7:$B$66,2,0)&amp;"、"&amp;VLOOKUP(N1052,'附件一之1-開班數'!$A$7:$B$66,2,0),IF(COUNT(M1052:Q1052)=3,VLOOKUP(M1052,'附件一之1-開班數'!$A$7:$B$66,2,0)&amp;"、"&amp;VLOOKUP(N1052,'附件一之1-開班數'!$A$7:$B$66,2,0)&amp;"、"&amp;VLOOKUP(O1052,'附件一之1-開班數'!$A$7:$B$66,2,0),IF(COUNT(M1052:Q1052)=4,VLOOKUP(M1052,'附件一之1-開班數'!$A$7:$B$66,2,0)&amp;"、"&amp;VLOOKUP(N1052,'附件一之1-開班數'!$A$7:$B$66,2,0)&amp;"、"&amp;VLOOKUP(O1052,'附件一之1-開班數'!$A$7:$B$66,2,0)&amp;"、"&amp;VLOOKUP(P1052,'附件一之1-開班數'!$A$7:$B$66,2,0),IF(COUNT(M1052:Q1052)=5,VLOOKUP(M1052,'附件一之1-開班數'!$A$7:$B$66,2,0)&amp;"、"&amp;VLOOKUP(N1052,'附件一之1-開班數'!$A$7:$B$66,2,0)&amp;"、"&amp;VLOOKUP(O1052,'附件一之1-開班數'!$A$7:$B$66,2,0)&amp;"、"&amp;VLOOKUP(P1052,'附件一之1-開班數'!$A$7:$B$66,2,0)&amp;"、"&amp;VLOOKUP(Q1052,'附件一之1-開班數'!$A$7:$B$66,2,0),IF(D1052="","","學生無班級"))))))),"有班級不存在,或跳格輸入")</f>
        <v/>
      </c>
      <c r="S1052" s="10">
        <f t="shared" si="114"/>
        <v>1</v>
      </c>
      <c r="T1052" s="10">
        <f t="shared" si="115"/>
        <v>1</v>
      </c>
      <c r="U1052" s="10">
        <f t="shared" si="116"/>
        <v>1</v>
      </c>
      <c r="V1052" s="10">
        <f t="shared" si="117"/>
        <v>1</v>
      </c>
      <c r="W1052" s="10">
        <f t="shared" si="118"/>
        <v>3</v>
      </c>
      <c r="X1052" s="10">
        <f t="shared" si="119"/>
        <v>3</v>
      </c>
      <c r="Y1052" s="10">
        <f>IF(M1052="",0,IF(K1052=1,VLOOKUP(M1052,'附件一之1-開班數'!$A$7:$V$66,7,FALSE),0))</f>
        <v>0</v>
      </c>
      <c r="Z1052" s="10">
        <f>IF(N1052="",0,IF(K1052=1,VLOOKUP(N1052,'附件一之1-開班數'!$A$7:$V$66,7,FALSE),0))</f>
        <v>0</v>
      </c>
      <c r="AA1052" s="10">
        <f>IF(O1052="",0,IF(K1052=1,VLOOKUP(O1052,'附件一之1-開班數'!$A$7:$V$66,7,FALSE),0))</f>
        <v>0</v>
      </c>
      <c r="AB1052" s="10">
        <f>IF(P1052="",0,IF(K1052=1,VLOOKUP(P1052,'附件一之1-開班數'!$A$7:$V$66,7,FALSE),0))</f>
        <v>0</v>
      </c>
      <c r="AC1052" s="10">
        <f>IF(Q1052="",0,IF(K1052=1,VLOOKUP(Q1052,'附件一之1-開班數'!$A$7:$V$66,7,FALSE),0))</f>
        <v>0</v>
      </c>
    </row>
    <row r="1053" spans="1:29" x14ac:dyDescent="0.3">
      <c r="A1053" s="128" t="str">
        <f t="shared" si="113"/>
        <v/>
      </c>
      <c r="B1053" s="14"/>
      <c r="C1053" s="14"/>
      <c r="D1053" s="14"/>
      <c r="E1053" s="14"/>
      <c r="F1053" s="166"/>
      <c r="G1053" s="173"/>
      <c r="H1053" s="14"/>
      <c r="I1053" s="14"/>
      <c r="J1053" s="14"/>
      <c r="K1053" s="166"/>
      <c r="L1053" s="175"/>
      <c r="M1053" s="171"/>
      <c r="N1053" s="92"/>
      <c r="O1053" s="92"/>
      <c r="P1053" s="92"/>
      <c r="Q1053" s="172"/>
      <c r="R1053" s="176" t="str">
        <f>IFERROR(IF(COUNTIF(M1053:Q1053,M1053)+COUNTIF(M1053:Q1053,N1053)+COUNTIF(M1053:Q1053,O1053)+COUNTIF(M1053:Q1053,P1053)+COUNTIF(M1053:Q1053,Q1053)-COUNT(M1053:Q1053)&lt;&gt;0,"學生班級重複",IF(COUNT(M1053:Q1053)=1,VLOOKUP(M1053,'附件一之1-開班數'!$A$7:$B$66,2,0),IF(COUNT(M1053:Q1053)=2,VLOOKUP(M1053,'附件一之1-開班數'!$A$7:$B$66,2,0)&amp;"、"&amp;VLOOKUP(N1053,'附件一之1-開班數'!$A$7:$B$66,2,0),IF(COUNT(M1053:Q1053)=3,VLOOKUP(M1053,'附件一之1-開班數'!$A$7:$B$66,2,0)&amp;"、"&amp;VLOOKUP(N1053,'附件一之1-開班數'!$A$7:$B$66,2,0)&amp;"、"&amp;VLOOKUP(O1053,'附件一之1-開班數'!$A$7:$B$66,2,0),IF(COUNT(M1053:Q1053)=4,VLOOKUP(M1053,'附件一之1-開班數'!$A$7:$B$66,2,0)&amp;"、"&amp;VLOOKUP(N1053,'附件一之1-開班數'!$A$7:$B$66,2,0)&amp;"、"&amp;VLOOKUP(O1053,'附件一之1-開班數'!$A$7:$B$66,2,0)&amp;"、"&amp;VLOOKUP(P1053,'附件一之1-開班數'!$A$7:$B$66,2,0),IF(COUNT(M1053:Q1053)=5,VLOOKUP(M1053,'附件一之1-開班數'!$A$7:$B$66,2,0)&amp;"、"&amp;VLOOKUP(N1053,'附件一之1-開班數'!$A$7:$B$66,2,0)&amp;"、"&amp;VLOOKUP(O1053,'附件一之1-開班數'!$A$7:$B$66,2,0)&amp;"、"&amp;VLOOKUP(P1053,'附件一之1-開班數'!$A$7:$B$66,2,0)&amp;"、"&amp;VLOOKUP(Q1053,'附件一之1-開班數'!$A$7:$B$66,2,0),IF(D1053="","","學生無班級"))))))),"有班級不存在,或跳格輸入")</f>
        <v/>
      </c>
      <c r="S1053" s="10">
        <f t="shared" si="114"/>
        <v>1</v>
      </c>
      <c r="T1053" s="10">
        <f t="shared" si="115"/>
        <v>1</v>
      </c>
      <c r="U1053" s="10">
        <f t="shared" si="116"/>
        <v>1</v>
      </c>
      <c r="V1053" s="10">
        <f t="shared" si="117"/>
        <v>1</v>
      </c>
      <c r="W1053" s="10">
        <f t="shared" si="118"/>
        <v>3</v>
      </c>
      <c r="X1053" s="10">
        <f t="shared" si="119"/>
        <v>3</v>
      </c>
      <c r="Y1053" s="10">
        <f>IF(M1053="",0,IF(K1053=1,VLOOKUP(M1053,'附件一之1-開班數'!$A$7:$V$66,7,FALSE),0))</f>
        <v>0</v>
      </c>
      <c r="Z1053" s="10">
        <f>IF(N1053="",0,IF(K1053=1,VLOOKUP(N1053,'附件一之1-開班數'!$A$7:$V$66,7,FALSE),0))</f>
        <v>0</v>
      </c>
      <c r="AA1053" s="10">
        <f>IF(O1053="",0,IF(K1053=1,VLOOKUP(O1053,'附件一之1-開班數'!$A$7:$V$66,7,FALSE),0))</f>
        <v>0</v>
      </c>
      <c r="AB1053" s="10">
        <f>IF(P1053="",0,IF(K1053=1,VLOOKUP(P1053,'附件一之1-開班數'!$A$7:$V$66,7,FALSE),0))</f>
        <v>0</v>
      </c>
      <c r="AC1053" s="10">
        <f>IF(Q1053="",0,IF(K1053=1,VLOOKUP(Q1053,'附件一之1-開班數'!$A$7:$V$66,7,FALSE),0))</f>
        <v>0</v>
      </c>
    </row>
    <row r="1054" spans="1:29" x14ac:dyDescent="0.3">
      <c r="A1054" s="128" t="str">
        <f t="shared" si="113"/>
        <v/>
      </c>
      <c r="B1054" s="14"/>
      <c r="C1054" s="14"/>
      <c r="D1054" s="14"/>
      <c r="E1054" s="14"/>
      <c r="F1054" s="166"/>
      <c r="G1054" s="173"/>
      <c r="H1054" s="14"/>
      <c r="I1054" s="14"/>
      <c r="J1054" s="14"/>
      <c r="K1054" s="166"/>
      <c r="L1054" s="175"/>
      <c r="M1054" s="171"/>
      <c r="N1054" s="92"/>
      <c r="O1054" s="92"/>
      <c r="P1054" s="92"/>
      <c r="Q1054" s="172"/>
      <c r="R1054" s="176" t="str">
        <f>IFERROR(IF(COUNTIF(M1054:Q1054,M1054)+COUNTIF(M1054:Q1054,N1054)+COUNTIF(M1054:Q1054,O1054)+COUNTIF(M1054:Q1054,P1054)+COUNTIF(M1054:Q1054,Q1054)-COUNT(M1054:Q1054)&lt;&gt;0,"學生班級重複",IF(COUNT(M1054:Q1054)=1,VLOOKUP(M1054,'附件一之1-開班數'!$A$7:$B$66,2,0),IF(COUNT(M1054:Q1054)=2,VLOOKUP(M1054,'附件一之1-開班數'!$A$7:$B$66,2,0)&amp;"、"&amp;VLOOKUP(N1054,'附件一之1-開班數'!$A$7:$B$66,2,0),IF(COUNT(M1054:Q1054)=3,VLOOKUP(M1054,'附件一之1-開班數'!$A$7:$B$66,2,0)&amp;"、"&amp;VLOOKUP(N1054,'附件一之1-開班數'!$A$7:$B$66,2,0)&amp;"、"&amp;VLOOKUP(O1054,'附件一之1-開班數'!$A$7:$B$66,2,0),IF(COUNT(M1054:Q1054)=4,VLOOKUP(M1054,'附件一之1-開班數'!$A$7:$B$66,2,0)&amp;"、"&amp;VLOOKUP(N1054,'附件一之1-開班數'!$A$7:$B$66,2,0)&amp;"、"&amp;VLOOKUP(O1054,'附件一之1-開班數'!$A$7:$B$66,2,0)&amp;"、"&amp;VLOOKUP(P1054,'附件一之1-開班數'!$A$7:$B$66,2,0),IF(COUNT(M1054:Q1054)=5,VLOOKUP(M1054,'附件一之1-開班數'!$A$7:$B$66,2,0)&amp;"、"&amp;VLOOKUP(N1054,'附件一之1-開班數'!$A$7:$B$66,2,0)&amp;"、"&amp;VLOOKUP(O1054,'附件一之1-開班數'!$A$7:$B$66,2,0)&amp;"、"&amp;VLOOKUP(P1054,'附件一之1-開班數'!$A$7:$B$66,2,0)&amp;"、"&amp;VLOOKUP(Q1054,'附件一之1-開班數'!$A$7:$B$66,2,0),IF(D1054="","","學生無班級"))))))),"有班級不存在,或跳格輸入")</f>
        <v/>
      </c>
      <c r="S1054" s="10">
        <f t="shared" si="114"/>
        <v>1</v>
      </c>
      <c r="T1054" s="10">
        <f t="shared" si="115"/>
        <v>1</v>
      </c>
      <c r="U1054" s="10">
        <f t="shared" si="116"/>
        <v>1</v>
      </c>
      <c r="V1054" s="10">
        <f t="shared" si="117"/>
        <v>1</v>
      </c>
      <c r="W1054" s="10">
        <f t="shared" si="118"/>
        <v>3</v>
      </c>
      <c r="X1054" s="10">
        <f t="shared" si="119"/>
        <v>3</v>
      </c>
      <c r="Y1054" s="10">
        <f>IF(M1054="",0,IF(K1054=1,VLOOKUP(M1054,'附件一之1-開班數'!$A$7:$V$66,7,FALSE),0))</f>
        <v>0</v>
      </c>
      <c r="Z1054" s="10">
        <f>IF(N1054="",0,IF(K1054=1,VLOOKUP(N1054,'附件一之1-開班數'!$A$7:$V$66,7,FALSE),0))</f>
        <v>0</v>
      </c>
      <c r="AA1054" s="10">
        <f>IF(O1054="",0,IF(K1054=1,VLOOKUP(O1054,'附件一之1-開班數'!$A$7:$V$66,7,FALSE),0))</f>
        <v>0</v>
      </c>
      <c r="AB1054" s="10">
        <f>IF(P1054="",0,IF(K1054=1,VLOOKUP(P1054,'附件一之1-開班數'!$A$7:$V$66,7,FALSE),0))</f>
        <v>0</v>
      </c>
      <c r="AC1054" s="10">
        <f>IF(Q1054="",0,IF(K1054=1,VLOOKUP(Q1054,'附件一之1-開班數'!$A$7:$V$66,7,FALSE),0))</f>
        <v>0</v>
      </c>
    </row>
    <row r="1055" spans="1:29" x14ac:dyDescent="0.3">
      <c r="A1055" s="128" t="str">
        <f t="shared" si="113"/>
        <v/>
      </c>
      <c r="B1055" s="14"/>
      <c r="C1055" s="14"/>
      <c r="D1055" s="14"/>
      <c r="E1055" s="14"/>
      <c r="F1055" s="166"/>
      <c r="G1055" s="173"/>
      <c r="H1055" s="14"/>
      <c r="I1055" s="14"/>
      <c r="J1055" s="14"/>
      <c r="K1055" s="166"/>
      <c r="L1055" s="175"/>
      <c r="M1055" s="171"/>
      <c r="N1055" s="92"/>
      <c r="O1055" s="92"/>
      <c r="P1055" s="92"/>
      <c r="Q1055" s="172"/>
      <c r="R1055" s="176" t="str">
        <f>IFERROR(IF(COUNTIF(M1055:Q1055,M1055)+COUNTIF(M1055:Q1055,N1055)+COUNTIF(M1055:Q1055,O1055)+COUNTIF(M1055:Q1055,P1055)+COUNTIF(M1055:Q1055,Q1055)-COUNT(M1055:Q1055)&lt;&gt;0,"學生班級重複",IF(COUNT(M1055:Q1055)=1,VLOOKUP(M1055,'附件一之1-開班數'!$A$7:$B$66,2,0),IF(COUNT(M1055:Q1055)=2,VLOOKUP(M1055,'附件一之1-開班數'!$A$7:$B$66,2,0)&amp;"、"&amp;VLOOKUP(N1055,'附件一之1-開班數'!$A$7:$B$66,2,0),IF(COUNT(M1055:Q1055)=3,VLOOKUP(M1055,'附件一之1-開班數'!$A$7:$B$66,2,0)&amp;"、"&amp;VLOOKUP(N1055,'附件一之1-開班數'!$A$7:$B$66,2,0)&amp;"、"&amp;VLOOKUP(O1055,'附件一之1-開班數'!$A$7:$B$66,2,0),IF(COUNT(M1055:Q1055)=4,VLOOKUP(M1055,'附件一之1-開班數'!$A$7:$B$66,2,0)&amp;"、"&amp;VLOOKUP(N1055,'附件一之1-開班數'!$A$7:$B$66,2,0)&amp;"、"&amp;VLOOKUP(O1055,'附件一之1-開班數'!$A$7:$B$66,2,0)&amp;"、"&amp;VLOOKUP(P1055,'附件一之1-開班數'!$A$7:$B$66,2,0),IF(COUNT(M1055:Q1055)=5,VLOOKUP(M1055,'附件一之1-開班數'!$A$7:$B$66,2,0)&amp;"、"&amp;VLOOKUP(N1055,'附件一之1-開班數'!$A$7:$B$66,2,0)&amp;"、"&amp;VLOOKUP(O1055,'附件一之1-開班數'!$A$7:$B$66,2,0)&amp;"、"&amp;VLOOKUP(P1055,'附件一之1-開班數'!$A$7:$B$66,2,0)&amp;"、"&amp;VLOOKUP(Q1055,'附件一之1-開班數'!$A$7:$B$66,2,0),IF(D1055="","","學生無班級"))))))),"有班級不存在,或跳格輸入")</f>
        <v/>
      </c>
      <c r="S1055" s="10">
        <f t="shared" si="114"/>
        <v>1</v>
      </c>
      <c r="T1055" s="10">
        <f t="shared" si="115"/>
        <v>1</v>
      </c>
      <c r="U1055" s="10">
        <f t="shared" si="116"/>
        <v>1</v>
      </c>
      <c r="V1055" s="10">
        <f t="shared" si="117"/>
        <v>1</v>
      </c>
      <c r="W1055" s="10">
        <f t="shared" si="118"/>
        <v>3</v>
      </c>
      <c r="X1055" s="10">
        <f t="shared" si="119"/>
        <v>3</v>
      </c>
      <c r="Y1055" s="10">
        <f>IF(M1055="",0,IF(K1055=1,VLOOKUP(M1055,'附件一之1-開班數'!$A$7:$V$66,7,FALSE),0))</f>
        <v>0</v>
      </c>
      <c r="Z1055" s="10">
        <f>IF(N1055="",0,IF(K1055=1,VLOOKUP(N1055,'附件一之1-開班數'!$A$7:$V$66,7,FALSE),0))</f>
        <v>0</v>
      </c>
      <c r="AA1055" s="10">
        <f>IF(O1055="",0,IF(K1055=1,VLOOKUP(O1055,'附件一之1-開班數'!$A$7:$V$66,7,FALSE),0))</f>
        <v>0</v>
      </c>
      <c r="AB1055" s="10">
        <f>IF(P1055="",0,IF(K1055=1,VLOOKUP(P1055,'附件一之1-開班數'!$A$7:$V$66,7,FALSE),0))</f>
        <v>0</v>
      </c>
      <c r="AC1055" s="10">
        <f>IF(Q1055="",0,IF(K1055=1,VLOOKUP(Q1055,'附件一之1-開班數'!$A$7:$V$66,7,FALSE),0))</f>
        <v>0</v>
      </c>
    </row>
    <row r="1056" spans="1:29" x14ac:dyDescent="0.3">
      <c r="A1056" s="128" t="str">
        <f t="shared" si="113"/>
        <v/>
      </c>
      <c r="B1056" s="14"/>
      <c r="C1056" s="14"/>
      <c r="D1056" s="14"/>
      <c r="E1056" s="14"/>
      <c r="F1056" s="166"/>
      <c r="G1056" s="173"/>
      <c r="H1056" s="14"/>
      <c r="I1056" s="14"/>
      <c r="J1056" s="14"/>
      <c r="K1056" s="166"/>
      <c r="L1056" s="175"/>
      <c r="M1056" s="171"/>
      <c r="N1056" s="92"/>
      <c r="O1056" s="92"/>
      <c r="P1056" s="92"/>
      <c r="Q1056" s="172"/>
      <c r="R1056" s="176" t="str">
        <f>IFERROR(IF(COUNTIF(M1056:Q1056,M1056)+COUNTIF(M1056:Q1056,N1056)+COUNTIF(M1056:Q1056,O1056)+COUNTIF(M1056:Q1056,P1056)+COUNTIF(M1056:Q1056,Q1056)-COUNT(M1056:Q1056)&lt;&gt;0,"學生班級重複",IF(COUNT(M1056:Q1056)=1,VLOOKUP(M1056,'附件一之1-開班數'!$A$7:$B$66,2,0),IF(COUNT(M1056:Q1056)=2,VLOOKUP(M1056,'附件一之1-開班數'!$A$7:$B$66,2,0)&amp;"、"&amp;VLOOKUP(N1056,'附件一之1-開班數'!$A$7:$B$66,2,0),IF(COUNT(M1056:Q1056)=3,VLOOKUP(M1056,'附件一之1-開班數'!$A$7:$B$66,2,0)&amp;"、"&amp;VLOOKUP(N1056,'附件一之1-開班數'!$A$7:$B$66,2,0)&amp;"、"&amp;VLOOKUP(O1056,'附件一之1-開班數'!$A$7:$B$66,2,0),IF(COUNT(M1056:Q1056)=4,VLOOKUP(M1056,'附件一之1-開班數'!$A$7:$B$66,2,0)&amp;"、"&amp;VLOOKUP(N1056,'附件一之1-開班數'!$A$7:$B$66,2,0)&amp;"、"&amp;VLOOKUP(O1056,'附件一之1-開班數'!$A$7:$B$66,2,0)&amp;"、"&amp;VLOOKUP(P1056,'附件一之1-開班數'!$A$7:$B$66,2,0),IF(COUNT(M1056:Q1056)=5,VLOOKUP(M1056,'附件一之1-開班數'!$A$7:$B$66,2,0)&amp;"、"&amp;VLOOKUP(N1056,'附件一之1-開班數'!$A$7:$B$66,2,0)&amp;"、"&amp;VLOOKUP(O1056,'附件一之1-開班數'!$A$7:$B$66,2,0)&amp;"、"&amp;VLOOKUP(P1056,'附件一之1-開班數'!$A$7:$B$66,2,0)&amp;"、"&amp;VLOOKUP(Q1056,'附件一之1-開班數'!$A$7:$B$66,2,0),IF(D1056="","","學生無班級"))))))),"有班級不存在,或跳格輸入")</f>
        <v/>
      </c>
      <c r="S1056" s="10">
        <f t="shared" si="114"/>
        <v>1</v>
      </c>
      <c r="T1056" s="10">
        <f t="shared" si="115"/>
        <v>1</v>
      </c>
      <c r="U1056" s="10">
        <f t="shared" si="116"/>
        <v>1</v>
      </c>
      <c r="V1056" s="10">
        <f t="shared" si="117"/>
        <v>1</v>
      </c>
      <c r="W1056" s="10">
        <f t="shared" si="118"/>
        <v>3</v>
      </c>
      <c r="X1056" s="10">
        <f t="shared" si="119"/>
        <v>3</v>
      </c>
      <c r="Y1056" s="10">
        <f>IF(M1056="",0,IF(K1056=1,VLOOKUP(M1056,'附件一之1-開班數'!$A$7:$V$66,7,FALSE),0))</f>
        <v>0</v>
      </c>
      <c r="Z1056" s="10">
        <f>IF(N1056="",0,IF(K1056=1,VLOOKUP(N1056,'附件一之1-開班數'!$A$7:$V$66,7,FALSE),0))</f>
        <v>0</v>
      </c>
      <c r="AA1056" s="10">
        <f>IF(O1056="",0,IF(K1056=1,VLOOKUP(O1056,'附件一之1-開班數'!$A$7:$V$66,7,FALSE),0))</f>
        <v>0</v>
      </c>
      <c r="AB1056" s="10">
        <f>IF(P1056="",0,IF(K1056=1,VLOOKUP(P1056,'附件一之1-開班數'!$A$7:$V$66,7,FALSE),0))</f>
        <v>0</v>
      </c>
      <c r="AC1056" s="10">
        <f>IF(Q1056="",0,IF(K1056=1,VLOOKUP(Q1056,'附件一之1-開班數'!$A$7:$V$66,7,FALSE),0))</f>
        <v>0</v>
      </c>
    </row>
    <row r="1057" spans="1:29" x14ac:dyDescent="0.3">
      <c r="A1057" s="128" t="str">
        <f t="shared" si="113"/>
        <v/>
      </c>
      <c r="B1057" s="14"/>
      <c r="C1057" s="14"/>
      <c r="D1057" s="14"/>
      <c r="E1057" s="14"/>
      <c r="F1057" s="166"/>
      <c r="G1057" s="173"/>
      <c r="H1057" s="14"/>
      <c r="I1057" s="14"/>
      <c r="J1057" s="14"/>
      <c r="K1057" s="166"/>
      <c r="L1057" s="175"/>
      <c r="M1057" s="171"/>
      <c r="N1057" s="92"/>
      <c r="O1057" s="92"/>
      <c r="P1057" s="92"/>
      <c r="Q1057" s="172"/>
      <c r="R1057" s="176" t="str">
        <f>IFERROR(IF(COUNTIF(M1057:Q1057,M1057)+COUNTIF(M1057:Q1057,N1057)+COUNTIF(M1057:Q1057,O1057)+COUNTIF(M1057:Q1057,P1057)+COUNTIF(M1057:Q1057,Q1057)-COUNT(M1057:Q1057)&lt;&gt;0,"學生班級重複",IF(COUNT(M1057:Q1057)=1,VLOOKUP(M1057,'附件一之1-開班數'!$A$7:$B$66,2,0),IF(COUNT(M1057:Q1057)=2,VLOOKUP(M1057,'附件一之1-開班數'!$A$7:$B$66,2,0)&amp;"、"&amp;VLOOKUP(N1057,'附件一之1-開班數'!$A$7:$B$66,2,0),IF(COUNT(M1057:Q1057)=3,VLOOKUP(M1057,'附件一之1-開班數'!$A$7:$B$66,2,0)&amp;"、"&amp;VLOOKUP(N1057,'附件一之1-開班數'!$A$7:$B$66,2,0)&amp;"、"&amp;VLOOKUP(O1057,'附件一之1-開班數'!$A$7:$B$66,2,0),IF(COUNT(M1057:Q1057)=4,VLOOKUP(M1057,'附件一之1-開班數'!$A$7:$B$66,2,0)&amp;"、"&amp;VLOOKUP(N1057,'附件一之1-開班數'!$A$7:$B$66,2,0)&amp;"、"&amp;VLOOKUP(O1057,'附件一之1-開班數'!$A$7:$B$66,2,0)&amp;"、"&amp;VLOOKUP(P1057,'附件一之1-開班數'!$A$7:$B$66,2,0),IF(COUNT(M1057:Q1057)=5,VLOOKUP(M1057,'附件一之1-開班數'!$A$7:$B$66,2,0)&amp;"、"&amp;VLOOKUP(N1057,'附件一之1-開班數'!$A$7:$B$66,2,0)&amp;"、"&amp;VLOOKUP(O1057,'附件一之1-開班數'!$A$7:$B$66,2,0)&amp;"、"&amp;VLOOKUP(P1057,'附件一之1-開班數'!$A$7:$B$66,2,0)&amp;"、"&amp;VLOOKUP(Q1057,'附件一之1-開班數'!$A$7:$B$66,2,0),IF(D1057="","","學生無班級"))))))),"有班級不存在,或跳格輸入")</f>
        <v/>
      </c>
      <c r="S1057" s="10">
        <f t="shared" si="114"/>
        <v>1</v>
      </c>
      <c r="T1057" s="10">
        <f t="shared" si="115"/>
        <v>1</v>
      </c>
      <c r="U1057" s="10">
        <f t="shared" si="116"/>
        <v>1</v>
      </c>
      <c r="V1057" s="10">
        <f t="shared" si="117"/>
        <v>1</v>
      </c>
      <c r="W1057" s="10">
        <f t="shared" si="118"/>
        <v>3</v>
      </c>
      <c r="X1057" s="10">
        <f t="shared" si="119"/>
        <v>3</v>
      </c>
      <c r="Y1057" s="10">
        <f>IF(M1057="",0,IF(K1057=1,VLOOKUP(M1057,'附件一之1-開班數'!$A$7:$V$66,7,FALSE),0))</f>
        <v>0</v>
      </c>
      <c r="Z1057" s="10">
        <f>IF(N1057="",0,IF(K1057=1,VLOOKUP(N1057,'附件一之1-開班數'!$A$7:$V$66,7,FALSE),0))</f>
        <v>0</v>
      </c>
      <c r="AA1057" s="10">
        <f>IF(O1057="",0,IF(K1057=1,VLOOKUP(O1057,'附件一之1-開班數'!$A$7:$V$66,7,FALSE),0))</f>
        <v>0</v>
      </c>
      <c r="AB1057" s="10">
        <f>IF(P1057="",0,IF(K1057=1,VLOOKUP(P1057,'附件一之1-開班數'!$A$7:$V$66,7,FALSE),0))</f>
        <v>0</v>
      </c>
      <c r="AC1057" s="10">
        <f>IF(Q1057="",0,IF(K1057=1,VLOOKUP(Q1057,'附件一之1-開班數'!$A$7:$V$66,7,FALSE),0))</f>
        <v>0</v>
      </c>
    </row>
    <row r="1058" spans="1:29" x14ac:dyDescent="0.3">
      <c r="A1058" s="128" t="str">
        <f t="shared" si="113"/>
        <v/>
      </c>
      <c r="B1058" s="14"/>
      <c r="C1058" s="14"/>
      <c r="D1058" s="14"/>
      <c r="E1058" s="14"/>
      <c r="F1058" s="166"/>
      <c r="G1058" s="173"/>
      <c r="H1058" s="14"/>
      <c r="I1058" s="14"/>
      <c r="J1058" s="14"/>
      <c r="K1058" s="166"/>
      <c r="L1058" s="175"/>
      <c r="M1058" s="171"/>
      <c r="N1058" s="92"/>
      <c r="O1058" s="92"/>
      <c r="P1058" s="92"/>
      <c r="Q1058" s="172"/>
      <c r="R1058" s="176" t="str">
        <f>IFERROR(IF(COUNTIF(M1058:Q1058,M1058)+COUNTIF(M1058:Q1058,N1058)+COUNTIF(M1058:Q1058,O1058)+COUNTIF(M1058:Q1058,P1058)+COUNTIF(M1058:Q1058,Q1058)-COUNT(M1058:Q1058)&lt;&gt;0,"學生班級重複",IF(COUNT(M1058:Q1058)=1,VLOOKUP(M1058,'附件一之1-開班數'!$A$7:$B$66,2,0),IF(COUNT(M1058:Q1058)=2,VLOOKUP(M1058,'附件一之1-開班數'!$A$7:$B$66,2,0)&amp;"、"&amp;VLOOKUP(N1058,'附件一之1-開班數'!$A$7:$B$66,2,0),IF(COUNT(M1058:Q1058)=3,VLOOKUP(M1058,'附件一之1-開班數'!$A$7:$B$66,2,0)&amp;"、"&amp;VLOOKUP(N1058,'附件一之1-開班數'!$A$7:$B$66,2,0)&amp;"、"&amp;VLOOKUP(O1058,'附件一之1-開班數'!$A$7:$B$66,2,0),IF(COUNT(M1058:Q1058)=4,VLOOKUP(M1058,'附件一之1-開班數'!$A$7:$B$66,2,0)&amp;"、"&amp;VLOOKUP(N1058,'附件一之1-開班數'!$A$7:$B$66,2,0)&amp;"、"&amp;VLOOKUP(O1058,'附件一之1-開班數'!$A$7:$B$66,2,0)&amp;"、"&amp;VLOOKUP(P1058,'附件一之1-開班數'!$A$7:$B$66,2,0),IF(COUNT(M1058:Q1058)=5,VLOOKUP(M1058,'附件一之1-開班數'!$A$7:$B$66,2,0)&amp;"、"&amp;VLOOKUP(N1058,'附件一之1-開班數'!$A$7:$B$66,2,0)&amp;"、"&amp;VLOOKUP(O1058,'附件一之1-開班數'!$A$7:$B$66,2,0)&amp;"、"&amp;VLOOKUP(P1058,'附件一之1-開班數'!$A$7:$B$66,2,0)&amp;"、"&amp;VLOOKUP(Q1058,'附件一之1-開班數'!$A$7:$B$66,2,0),IF(D1058="","","學生無班級"))))))),"有班級不存在,或跳格輸入")</f>
        <v/>
      </c>
      <c r="S1058" s="10">
        <f t="shared" si="114"/>
        <v>1</v>
      </c>
      <c r="T1058" s="10">
        <f t="shared" si="115"/>
        <v>1</v>
      </c>
      <c r="U1058" s="10">
        <f t="shared" si="116"/>
        <v>1</v>
      </c>
      <c r="V1058" s="10">
        <f t="shared" si="117"/>
        <v>1</v>
      </c>
      <c r="W1058" s="10">
        <f t="shared" si="118"/>
        <v>3</v>
      </c>
      <c r="X1058" s="10">
        <f t="shared" si="119"/>
        <v>3</v>
      </c>
      <c r="Y1058" s="10">
        <f>IF(M1058="",0,IF(K1058=1,VLOOKUP(M1058,'附件一之1-開班數'!$A$7:$V$66,7,FALSE),0))</f>
        <v>0</v>
      </c>
      <c r="Z1058" s="10">
        <f>IF(N1058="",0,IF(K1058=1,VLOOKUP(N1058,'附件一之1-開班數'!$A$7:$V$66,7,FALSE),0))</f>
        <v>0</v>
      </c>
      <c r="AA1058" s="10">
        <f>IF(O1058="",0,IF(K1058=1,VLOOKUP(O1058,'附件一之1-開班數'!$A$7:$V$66,7,FALSE),0))</f>
        <v>0</v>
      </c>
      <c r="AB1058" s="10">
        <f>IF(P1058="",0,IF(K1058=1,VLOOKUP(P1058,'附件一之1-開班數'!$A$7:$V$66,7,FALSE),0))</f>
        <v>0</v>
      </c>
      <c r="AC1058" s="10">
        <f>IF(Q1058="",0,IF(K1058=1,VLOOKUP(Q1058,'附件一之1-開班數'!$A$7:$V$66,7,FALSE),0))</f>
        <v>0</v>
      </c>
    </row>
    <row r="1059" spans="1:29" x14ac:dyDescent="0.3">
      <c r="A1059" s="128" t="str">
        <f t="shared" si="113"/>
        <v/>
      </c>
      <c r="B1059" s="14"/>
      <c r="C1059" s="14"/>
      <c r="D1059" s="14"/>
      <c r="E1059" s="14"/>
      <c r="F1059" s="166"/>
      <c r="G1059" s="173"/>
      <c r="H1059" s="14"/>
      <c r="I1059" s="14"/>
      <c r="J1059" s="14"/>
      <c r="K1059" s="166"/>
      <c r="L1059" s="175"/>
      <c r="M1059" s="171"/>
      <c r="N1059" s="92"/>
      <c r="O1059" s="92"/>
      <c r="P1059" s="92"/>
      <c r="Q1059" s="172"/>
      <c r="R1059" s="176" t="str">
        <f>IFERROR(IF(COUNTIF(M1059:Q1059,M1059)+COUNTIF(M1059:Q1059,N1059)+COUNTIF(M1059:Q1059,O1059)+COUNTIF(M1059:Q1059,P1059)+COUNTIF(M1059:Q1059,Q1059)-COUNT(M1059:Q1059)&lt;&gt;0,"學生班級重複",IF(COUNT(M1059:Q1059)=1,VLOOKUP(M1059,'附件一之1-開班數'!$A$7:$B$66,2,0),IF(COUNT(M1059:Q1059)=2,VLOOKUP(M1059,'附件一之1-開班數'!$A$7:$B$66,2,0)&amp;"、"&amp;VLOOKUP(N1059,'附件一之1-開班數'!$A$7:$B$66,2,0),IF(COUNT(M1059:Q1059)=3,VLOOKUP(M1059,'附件一之1-開班數'!$A$7:$B$66,2,0)&amp;"、"&amp;VLOOKUP(N1059,'附件一之1-開班數'!$A$7:$B$66,2,0)&amp;"、"&amp;VLOOKUP(O1059,'附件一之1-開班數'!$A$7:$B$66,2,0),IF(COUNT(M1059:Q1059)=4,VLOOKUP(M1059,'附件一之1-開班數'!$A$7:$B$66,2,0)&amp;"、"&amp;VLOOKUP(N1059,'附件一之1-開班數'!$A$7:$B$66,2,0)&amp;"、"&amp;VLOOKUP(O1059,'附件一之1-開班數'!$A$7:$B$66,2,0)&amp;"、"&amp;VLOOKUP(P1059,'附件一之1-開班數'!$A$7:$B$66,2,0),IF(COUNT(M1059:Q1059)=5,VLOOKUP(M1059,'附件一之1-開班數'!$A$7:$B$66,2,0)&amp;"、"&amp;VLOOKUP(N1059,'附件一之1-開班數'!$A$7:$B$66,2,0)&amp;"、"&amp;VLOOKUP(O1059,'附件一之1-開班數'!$A$7:$B$66,2,0)&amp;"、"&amp;VLOOKUP(P1059,'附件一之1-開班數'!$A$7:$B$66,2,0)&amp;"、"&amp;VLOOKUP(Q1059,'附件一之1-開班數'!$A$7:$B$66,2,0),IF(D1059="","","學生無班級"))))))),"有班級不存在,或跳格輸入")</f>
        <v/>
      </c>
      <c r="S1059" s="10">
        <f t="shared" si="114"/>
        <v>1</v>
      </c>
      <c r="T1059" s="10">
        <f t="shared" si="115"/>
        <v>1</v>
      </c>
      <c r="U1059" s="10">
        <f t="shared" si="116"/>
        <v>1</v>
      </c>
      <c r="V1059" s="10">
        <f t="shared" si="117"/>
        <v>1</v>
      </c>
      <c r="W1059" s="10">
        <f t="shared" si="118"/>
        <v>3</v>
      </c>
      <c r="X1059" s="10">
        <f t="shared" si="119"/>
        <v>3</v>
      </c>
      <c r="Y1059" s="10">
        <f>IF(M1059="",0,IF(K1059=1,VLOOKUP(M1059,'附件一之1-開班數'!$A$7:$V$66,7,FALSE),0))</f>
        <v>0</v>
      </c>
      <c r="Z1059" s="10">
        <f>IF(N1059="",0,IF(K1059=1,VLOOKUP(N1059,'附件一之1-開班數'!$A$7:$V$66,7,FALSE),0))</f>
        <v>0</v>
      </c>
      <c r="AA1059" s="10">
        <f>IF(O1059="",0,IF(K1059=1,VLOOKUP(O1059,'附件一之1-開班數'!$A$7:$V$66,7,FALSE),0))</f>
        <v>0</v>
      </c>
      <c r="AB1059" s="10">
        <f>IF(P1059="",0,IF(K1059=1,VLOOKUP(P1059,'附件一之1-開班數'!$A$7:$V$66,7,FALSE),0))</f>
        <v>0</v>
      </c>
      <c r="AC1059" s="10">
        <f>IF(Q1059="",0,IF(K1059=1,VLOOKUP(Q1059,'附件一之1-開班數'!$A$7:$V$66,7,FALSE),0))</f>
        <v>0</v>
      </c>
    </row>
    <row r="1060" spans="1:29" x14ac:dyDescent="0.3">
      <c r="A1060" s="128" t="str">
        <f t="shared" si="113"/>
        <v/>
      </c>
      <c r="B1060" s="14"/>
      <c r="C1060" s="14"/>
      <c r="D1060" s="14"/>
      <c r="E1060" s="14"/>
      <c r="F1060" s="166"/>
      <c r="G1060" s="173"/>
      <c r="H1060" s="14"/>
      <c r="I1060" s="14"/>
      <c r="J1060" s="14"/>
      <c r="K1060" s="166"/>
      <c r="L1060" s="175"/>
      <c r="M1060" s="171"/>
      <c r="N1060" s="92"/>
      <c r="O1060" s="92"/>
      <c r="P1060" s="92"/>
      <c r="Q1060" s="172"/>
      <c r="R1060" s="176" t="str">
        <f>IFERROR(IF(COUNTIF(M1060:Q1060,M1060)+COUNTIF(M1060:Q1060,N1060)+COUNTIF(M1060:Q1060,O1060)+COUNTIF(M1060:Q1060,P1060)+COUNTIF(M1060:Q1060,Q1060)-COUNT(M1060:Q1060)&lt;&gt;0,"學生班級重複",IF(COUNT(M1060:Q1060)=1,VLOOKUP(M1060,'附件一之1-開班數'!$A$7:$B$66,2,0),IF(COUNT(M1060:Q1060)=2,VLOOKUP(M1060,'附件一之1-開班數'!$A$7:$B$66,2,0)&amp;"、"&amp;VLOOKUP(N1060,'附件一之1-開班數'!$A$7:$B$66,2,0),IF(COUNT(M1060:Q1060)=3,VLOOKUP(M1060,'附件一之1-開班數'!$A$7:$B$66,2,0)&amp;"、"&amp;VLOOKUP(N1060,'附件一之1-開班數'!$A$7:$B$66,2,0)&amp;"、"&amp;VLOOKUP(O1060,'附件一之1-開班數'!$A$7:$B$66,2,0),IF(COUNT(M1060:Q1060)=4,VLOOKUP(M1060,'附件一之1-開班數'!$A$7:$B$66,2,0)&amp;"、"&amp;VLOOKUP(N1060,'附件一之1-開班數'!$A$7:$B$66,2,0)&amp;"、"&amp;VLOOKUP(O1060,'附件一之1-開班數'!$A$7:$B$66,2,0)&amp;"、"&amp;VLOOKUP(P1060,'附件一之1-開班數'!$A$7:$B$66,2,0),IF(COUNT(M1060:Q1060)=5,VLOOKUP(M1060,'附件一之1-開班數'!$A$7:$B$66,2,0)&amp;"、"&amp;VLOOKUP(N1060,'附件一之1-開班數'!$A$7:$B$66,2,0)&amp;"、"&amp;VLOOKUP(O1060,'附件一之1-開班數'!$A$7:$B$66,2,0)&amp;"、"&amp;VLOOKUP(P1060,'附件一之1-開班數'!$A$7:$B$66,2,0)&amp;"、"&amp;VLOOKUP(Q1060,'附件一之1-開班數'!$A$7:$B$66,2,0),IF(D1060="","","學生無班級"))))))),"有班級不存在,或跳格輸入")</f>
        <v/>
      </c>
      <c r="S1060" s="10">
        <f t="shared" si="114"/>
        <v>1</v>
      </c>
      <c r="T1060" s="10">
        <f t="shared" si="115"/>
        <v>1</v>
      </c>
      <c r="U1060" s="10">
        <f t="shared" si="116"/>
        <v>1</v>
      </c>
      <c r="V1060" s="10">
        <f t="shared" si="117"/>
        <v>1</v>
      </c>
      <c r="W1060" s="10">
        <f t="shared" si="118"/>
        <v>3</v>
      </c>
      <c r="X1060" s="10">
        <f t="shared" si="119"/>
        <v>3</v>
      </c>
      <c r="Y1060" s="10">
        <f>IF(M1060="",0,IF(K1060=1,VLOOKUP(M1060,'附件一之1-開班數'!$A$7:$V$66,7,FALSE),0))</f>
        <v>0</v>
      </c>
      <c r="Z1060" s="10">
        <f>IF(N1060="",0,IF(K1060=1,VLOOKUP(N1060,'附件一之1-開班數'!$A$7:$V$66,7,FALSE),0))</f>
        <v>0</v>
      </c>
      <c r="AA1060" s="10">
        <f>IF(O1060="",0,IF(K1060=1,VLOOKUP(O1060,'附件一之1-開班數'!$A$7:$V$66,7,FALSE),0))</f>
        <v>0</v>
      </c>
      <c r="AB1060" s="10">
        <f>IF(P1060="",0,IF(K1060=1,VLOOKUP(P1060,'附件一之1-開班數'!$A$7:$V$66,7,FALSE),0))</f>
        <v>0</v>
      </c>
      <c r="AC1060" s="10">
        <f>IF(Q1060="",0,IF(K1060=1,VLOOKUP(Q1060,'附件一之1-開班數'!$A$7:$V$66,7,FALSE),0))</f>
        <v>0</v>
      </c>
    </row>
    <row r="1061" spans="1:29" x14ac:dyDescent="0.3">
      <c r="A1061" s="128" t="str">
        <f t="shared" si="113"/>
        <v/>
      </c>
      <c r="B1061" s="14"/>
      <c r="C1061" s="14"/>
      <c r="D1061" s="14"/>
      <c r="E1061" s="14"/>
      <c r="F1061" s="166"/>
      <c r="G1061" s="173"/>
      <c r="H1061" s="14"/>
      <c r="I1061" s="14"/>
      <c r="J1061" s="14"/>
      <c r="K1061" s="166"/>
      <c r="L1061" s="175"/>
      <c r="M1061" s="171"/>
      <c r="N1061" s="92"/>
      <c r="O1061" s="92"/>
      <c r="P1061" s="92"/>
      <c r="Q1061" s="172"/>
      <c r="R1061" s="176" t="str">
        <f>IFERROR(IF(COUNTIF(M1061:Q1061,M1061)+COUNTIF(M1061:Q1061,N1061)+COUNTIF(M1061:Q1061,O1061)+COUNTIF(M1061:Q1061,P1061)+COUNTIF(M1061:Q1061,Q1061)-COUNT(M1061:Q1061)&lt;&gt;0,"學生班級重複",IF(COUNT(M1061:Q1061)=1,VLOOKUP(M1061,'附件一之1-開班數'!$A$7:$B$66,2,0),IF(COUNT(M1061:Q1061)=2,VLOOKUP(M1061,'附件一之1-開班數'!$A$7:$B$66,2,0)&amp;"、"&amp;VLOOKUP(N1061,'附件一之1-開班數'!$A$7:$B$66,2,0),IF(COUNT(M1061:Q1061)=3,VLOOKUP(M1061,'附件一之1-開班數'!$A$7:$B$66,2,0)&amp;"、"&amp;VLOOKUP(N1061,'附件一之1-開班數'!$A$7:$B$66,2,0)&amp;"、"&amp;VLOOKUP(O1061,'附件一之1-開班數'!$A$7:$B$66,2,0),IF(COUNT(M1061:Q1061)=4,VLOOKUP(M1061,'附件一之1-開班數'!$A$7:$B$66,2,0)&amp;"、"&amp;VLOOKUP(N1061,'附件一之1-開班數'!$A$7:$B$66,2,0)&amp;"、"&amp;VLOOKUP(O1061,'附件一之1-開班數'!$A$7:$B$66,2,0)&amp;"、"&amp;VLOOKUP(P1061,'附件一之1-開班數'!$A$7:$B$66,2,0),IF(COUNT(M1061:Q1061)=5,VLOOKUP(M1061,'附件一之1-開班數'!$A$7:$B$66,2,0)&amp;"、"&amp;VLOOKUP(N1061,'附件一之1-開班數'!$A$7:$B$66,2,0)&amp;"、"&amp;VLOOKUP(O1061,'附件一之1-開班數'!$A$7:$B$66,2,0)&amp;"、"&amp;VLOOKUP(P1061,'附件一之1-開班數'!$A$7:$B$66,2,0)&amp;"、"&amp;VLOOKUP(Q1061,'附件一之1-開班數'!$A$7:$B$66,2,0),IF(D1061="","","學生無班級"))))))),"有班級不存在,或跳格輸入")</f>
        <v/>
      </c>
      <c r="S1061" s="10">
        <f t="shared" si="114"/>
        <v>1</v>
      </c>
      <c r="T1061" s="10">
        <f t="shared" si="115"/>
        <v>1</v>
      </c>
      <c r="U1061" s="10">
        <f t="shared" si="116"/>
        <v>1</v>
      </c>
      <c r="V1061" s="10">
        <f t="shared" si="117"/>
        <v>1</v>
      </c>
      <c r="W1061" s="10">
        <f t="shared" si="118"/>
        <v>3</v>
      </c>
      <c r="X1061" s="10">
        <f t="shared" si="119"/>
        <v>3</v>
      </c>
      <c r="Y1061" s="10">
        <f>IF(M1061="",0,IF(K1061=1,VLOOKUP(M1061,'附件一之1-開班數'!$A$7:$V$66,7,FALSE),0))</f>
        <v>0</v>
      </c>
      <c r="Z1061" s="10">
        <f>IF(N1061="",0,IF(K1061=1,VLOOKUP(N1061,'附件一之1-開班數'!$A$7:$V$66,7,FALSE),0))</f>
        <v>0</v>
      </c>
      <c r="AA1061" s="10">
        <f>IF(O1061="",0,IF(K1061=1,VLOOKUP(O1061,'附件一之1-開班數'!$A$7:$V$66,7,FALSE),0))</f>
        <v>0</v>
      </c>
      <c r="AB1061" s="10">
        <f>IF(P1061="",0,IF(K1061=1,VLOOKUP(P1061,'附件一之1-開班數'!$A$7:$V$66,7,FALSE),0))</f>
        <v>0</v>
      </c>
      <c r="AC1061" s="10">
        <f>IF(Q1061="",0,IF(K1061=1,VLOOKUP(Q1061,'附件一之1-開班數'!$A$7:$V$66,7,FALSE),0))</f>
        <v>0</v>
      </c>
    </row>
    <row r="1062" spans="1:29" x14ac:dyDescent="0.3">
      <c r="A1062" s="128" t="str">
        <f t="shared" si="113"/>
        <v/>
      </c>
      <c r="B1062" s="14"/>
      <c r="C1062" s="14"/>
      <c r="D1062" s="14"/>
      <c r="E1062" s="14"/>
      <c r="F1062" s="166"/>
      <c r="G1062" s="173"/>
      <c r="H1062" s="14"/>
      <c r="I1062" s="14"/>
      <c r="J1062" s="14"/>
      <c r="K1062" s="166"/>
      <c r="L1062" s="175"/>
      <c r="M1062" s="171"/>
      <c r="N1062" s="92"/>
      <c r="O1062" s="92"/>
      <c r="P1062" s="92"/>
      <c r="Q1062" s="172"/>
      <c r="R1062" s="176" t="str">
        <f>IFERROR(IF(COUNTIF(M1062:Q1062,M1062)+COUNTIF(M1062:Q1062,N1062)+COUNTIF(M1062:Q1062,O1062)+COUNTIF(M1062:Q1062,P1062)+COUNTIF(M1062:Q1062,Q1062)-COUNT(M1062:Q1062)&lt;&gt;0,"學生班級重複",IF(COUNT(M1062:Q1062)=1,VLOOKUP(M1062,'附件一之1-開班數'!$A$7:$B$66,2,0),IF(COUNT(M1062:Q1062)=2,VLOOKUP(M1062,'附件一之1-開班數'!$A$7:$B$66,2,0)&amp;"、"&amp;VLOOKUP(N1062,'附件一之1-開班數'!$A$7:$B$66,2,0),IF(COUNT(M1062:Q1062)=3,VLOOKUP(M1062,'附件一之1-開班數'!$A$7:$B$66,2,0)&amp;"、"&amp;VLOOKUP(N1062,'附件一之1-開班數'!$A$7:$B$66,2,0)&amp;"、"&amp;VLOOKUP(O1062,'附件一之1-開班數'!$A$7:$B$66,2,0),IF(COUNT(M1062:Q1062)=4,VLOOKUP(M1062,'附件一之1-開班數'!$A$7:$B$66,2,0)&amp;"、"&amp;VLOOKUP(N1062,'附件一之1-開班數'!$A$7:$B$66,2,0)&amp;"、"&amp;VLOOKUP(O1062,'附件一之1-開班數'!$A$7:$B$66,2,0)&amp;"、"&amp;VLOOKUP(P1062,'附件一之1-開班數'!$A$7:$B$66,2,0),IF(COUNT(M1062:Q1062)=5,VLOOKUP(M1062,'附件一之1-開班數'!$A$7:$B$66,2,0)&amp;"、"&amp;VLOOKUP(N1062,'附件一之1-開班數'!$A$7:$B$66,2,0)&amp;"、"&amp;VLOOKUP(O1062,'附件一之1-開班數'!$A$7:$B$66,2,0)&amp;"、"&amp;VLOOKUP(P1062,'附件一之1-開班數'!$A$7:$B$66,2,0)&amp;"、"&amp;VLOOKUP(Q1062,'附件一之1-開班數'!$A$7:$B$66,2,0),IF(D1062="","","學生無班級"))))))),"有班級不存在,或跳格輸入")</f>
        <v/>
      </c>
      <c r="S1062" s="10">
        <f t="shared" si="114"/>
        <v>1</v>
      </c>
      <c r="T1062" s="10">
        <f t="shared" si="115"/>
        <v>1</v>
      </c>
      <c r="U1062" s="10">
        <f t="shared" si="116"/>
        <v>1</v>
      </c>
      <c r="V1062" s="10">
        <f t="shared" si="117"/>
        <v>1</v>
      </c>
      <c r="W1062" s="10">
        <f t="shared" si="118"/>
        <v>3</v>
      </c>
      <c r="X1062" s="10">
        <f t="shared" si="119"/>
        <v>3</v>
      </c>
      <c r="Y1062" s="10">
        <f>IF(M1062="",0,IF(K1062=1,VLOOKUP(M1062,'附件一之1-開班數'!$A$7:$V$66,7,FALSE),0))</f>
        <v>0</v>
      </c>
      <c r="Z1062" s="10">
        <f>IF(N1062="",0,IF(K1062=1,VLOOKUP(N1062,'附件一之1-開班數'!$A$7:$V$66,7,FALSE),0))</f>
        <v>0</v>
      </c>
      <c r="AA1062" s="10">
        <f>IF(O1062="",0,IF(K1062=1,VLOOKUP(O1062,'附件一之1-開班數'!$A$7:$V$66,7,FALSE),0))</f>
        <v>0</v>
      </c>
      <c r="AB1062" s="10">
        <f>IF(P1062="",0,IF(K1062=1,VLOOKUP(P1062,'附件一之1-開班數'!$A$7:$V$66,7,FALSE),0))</f>
        <v>0</v>
      </c>
      <c r="AC1062" s="10">
        <f>IF(Q1062="",0,IF(K1062=1,VLOOKUP(Q1062,'附件一之1-開班數'!$A$7:$V$66,7,FALSE),0))</f>
        <v>0</v>
      </c>
    </row>
    <row r="1063" spans="1:29" x14ac:dyDescent="0.3">
      <c r="A1063" s="128" t="str">
        <f t="shared" si="113"/>
        <v/>
      </c>
      <c r="B1063" s="14"/>
      <c r="C1063" s="14"/>
      <c r="D1063" s="14"/>
      <c r="E1063" s="14"/>
      <c r="F1063" s="166"/>
      <c r="G1063" s="173"/>
      <c r="H1063" s="14"/>
      <c r="I1063" s="14"/>
      <c r="J1063" s="14"/>
      <c r="K1063" s="166"/>
      <c r="L1063" s="175"/>
      <c r="M1063" s="171"/>
      <c r="N1063" s="92"/>
      <c r="O1063" s="92"/>
      <c r="P1063" s="92"/>
      <c r="Q1063" s="172"/>
      <c r="R1063" s="176" t="str">
        <f>IFERROR(IF(COUNTIF(M1063:Q1063,M1063)+COUNTIF(M1063:Q1063,N1063)+COUNTIF(M1063:Q1063,O1063)+COUNTIF(M1063:Q1063,P1063)+COUNTIF(M1063:Q1063,Q1063)-COUNT(M1063:Q1063)&lt;&gt;0,"學生班級重複",IF(COUNT(M1063:Q1063)=1,VLOOKUP(M1063,'附件一之1-開班數'!$A$7:$B$66,2,0),IF(COUNT(M1063:Q1063)=2,VLOOKUP(M1063,'附件一之1-開班數'!$A$7:$B$66,2,0)&amp;"、"&amp;VLOOKUP(N1063,'附件一之1-開班數'!$A$7:$B$66,2,0),IF(COUNT(M1063:Q1063)=3,VLOOKUP(M1063,'附件一之1-開班數'!$A$7:$B$66,2,0)&amp;"、"&amp;VLOOKUP(N1063,'附件一之1-開班數'!$A$7:$B$66,2,0)&amp;"、"&amp;VLOOKUP(O1063,'附件一之1-開班數'!$A$7:$B$66,2,0),IF(COUNT(M1063:Q1063)=4,VLOOKUP(M1063,'附件一之1-開班數'!$A$7:$B$66,2,0)&amp;"、"&amp;VLOOKUP(N1063,'附件一之1-開班數'!$A$7:$B$66,2,0)&amp;"、"&amp;VLOOKUP(O1063,'附件一之1-開班數'!$A$7:$B$66,2,0)&amp;"、"&amp;VLOOKUP(P1063,'附件一之1-開班數'!$A$7:$B$66,2,0),IF(COUNT(M1063:Q1063)=5,VLOOKUP(M1063,'附件一之1-開班數'!$A$7:$B$66,2,0)&amp;"、"&amp;VLOOKUP(N1063,'附件一之1-開班數'!$A$7:$B$66,2,0)&amp;"、"&amp;VLOOKUP(O1063,'附件一之1-開班數'!$A$7:$B$66,2,0)&amp;"、"&amp;VLOOKUP(P1063,'附件一之1-開班數'!$A$7:$B$66,2,0)&amp;"、"&amp;VLOOKUP(Q1063,'附件一之1-開班數'!$A$7:$B$66,2,0),IF(D1063="","","學生無班級"))))))),"有班級不存在,或跳格輸入")</f>
        <v/>
      </c>
      <c r="S1063" s="10">
        <f t="shared" si="114"/>
        <v>1</v>
      </c>
      <c r="T1063" s="10">
        <f t="shared" si="115"/>
        <v>1</v>
      </c>
      <c r="U1063" s="10">
        <f t="shared" si="116"/>
        <v>1</v>
      </c>
      <c r="V1063" s="10">
        <f t="shared" si="117"/>
        <v>1</v>
      </c>
      <c r="W1063" s="10">
        <f t="shared" si="118"/>
        <v>3</v>
      </c>
      <c r="X1063" s="10">
        <f t="shared" si="119"/>
        <v>3</v>
      </c>
      <c r="Y1063" s="10">
        <f>IF(M1063="",0,IF(K1063=1,VLOOKUP(M1063,'附件一之1-開班數'!$A$7:$V$66,7,FALSE),0))</f>
        <v>0</v>
      </c>
      <c r="Z1063" s="10">
        <f>IF(N1063="",0,IF(K1063=1,VLOOKUP(N1063,'附件一之1-開班數'!$A$7:$V$66,7,FALSE),0))</f>
        <v>0</v>
      </c>
      <c r="AA1063" s="10">
        <f>IF(O1063="",0,IF(K1063=1,VLOOKUP(O1063,'附件一之1-開班數'!$A$7:$V$66,7,FALSE),0))</f>
        <v>0</v>
      </c>
      <c r="AB1063" s="10">
        <f>IF(P1063="",0,IF(K1063=1,VLOOKUP(P1063,'附件一之1-開班數'!$A$7:$V$66,7,FALSE),0))</f>
        <v>0</v>
      </c>
      <c r="AC1063" s="10">
        <f>IF(Q1063="",0,IF(K1063=1,VLOOKUP(Q1063,'附件一之1-開班數'!$A$7:$V$66,7,FALSE),0))</f>
        <v>0</v>
      </c>
    </row>
    <row r="1064" spans="1:29" x14ac:dyDescent="0.3">
      <c r="A1064" s="128" t="str">
        <f t="shared" si="113"/>
        <v/>
      </c>
      <c r="B1064" s="14"/>
      <c r="C1064" s="14"/>
      <c r="D1064" s="14"/>
      <c r="E1064" s="14"/>
      <c r="F1064" s="166"/>
      <c r="G1064" s="173"/>
      <c r="H1064" s="14"/>
      <c r="I1064" s="14"/>
      <c r="J1064" s="14"/>
      <c r="K1064" s="166"/>
      <c r="L1064" s="175"/>
      <c r="M1064" s="171"/>
      <c r="N1064" s="92"/>
      <c r="O1064" s="92"/>
      <c r="P1064" s="92"/>
      <c r="Q1064" s="172"/>
      <c r="R1064" s="176" t="str">
        <f>IFERROR(IF(COUNTIF(M1064:Q1064,M1064)+COUNTIF(M1064:Q1064,N1064)+COUNTIF(M1064:Q1064,O1064)+COUNTIF(M1064:Q1064,P1064)+COUNTIF(M1064:Q1064,Q1064)-COUNT(M1064:Q1064)&lt;&gt;0,"學生班級重複",IF(COUNT(M1064:Q1064)=1,VLOOKUP(M1064,'附件一之1-開班數'!$A$7:$B$66,2,0),IF(COUNT(M1064:Q1064)=2,VLOOKUP(M1064,'附件一之1-開班數'!$A$7:$B$66,2,0)&amp;"、"&amp;VLOOKUP(N1064,'附件一之1-開班數'!$A$7:$B$66,2,0),IF(COUNT(M1064:Q1064)=3,VLOOKUP(M1064,'附件一之1-開班數'!$A$7:$B$66,2,0)&amp;"、"&amp;VLOOKUP(N1064,'附件一之1-開班數'!$A$7:$B$66,2,0)&amp;"、"&amp;VLOOKUP(O1064,'附件一之1-開班數'!$A$7:$B$66,2,0),IF(COUNT(M1064:Q1064)=4,VLOOKUP(M1064,'附件一之1-開班數'!$A$7:$B$66,2,0)&amp;"、"&amp;VLOOKUP(N1064,'附件一之1-開班數'!$A$7:$B$66,2,0)&amp;"、"&amp;VLOOKUP(O1064,'附件一之1-開班數'!$A$7:$B$66,2,0)&amp;"、"&amp;VLOOKUP(P1064,'附件一之1-開班數'!$A$7:$B$66,2,0),IF(COUNT(M1064:Q1064)=5,VLOOKUP(M1064,'附件一之1-開班數'!$A$7:$B$66,2,0)&amp;"、"&amp;VLOOKUP(N1064,'附件一之1-開班數'!$A$7:$B$66,2,0)&amp;"、"&amp;VLOOKUP(O1064,'附件一之1-開班數'!$A$7:$B$66,2,0)&amp;"、"&amp;VLOOKUP(P1064,'附件一之1-開班數'!$A$7:$B$66,2,0)&amp;"、"&amp;VLOOKUP(Q1064,'附件一之1-開班數'!$A$7:$B$66,2,0),IF(D1064="","","學生無班級"))))))),"有班級不存在,或跳格輸入")</f>
        <v/>
      </c>
      <c r="S1064" s="10">
        <f t="shared" si="114"/>
        <v>1</v>
      </c>
      <c r="T1064" s="10">
        <f t="shared" si="115"/>
        <v>1</v>
      </c>
      <c r="U1064" s="10">
        <f t="shared" si="116"/>
        <v>1</v>
      </c>
      <c r="V1064" s="10">
        <f t="shared" si="117"/>
        <v>1</v>
      </c>
      <c r="W1064" s="10">
        <f t="shared" si="118"/>
        <v>3</v>
      </c>
      <c r="X1064" s="10">
        <f t="shared" si="119"/>
        <v>3</v>
      </c>
      <c r="Y1064" s="10">
        <f>IF(M1064="",0,IF(K1064=1,VLOOKUP(M1064,'附件一之1-開班數'!$A$7:$V$66,7,FALSE),0))</f>
        <v>0</v>
      </c>
      <c r="Z1064" s="10">
        <f>IF(N1064="",0,IF(K1064=1,VLOOKUP(N1064,'附件一之1-開班數'!$A$7:$V$66,7,FALSE),0))</f>
        <v>0</v>
      </c>
      <c r="AA1064" s="10">
        <f>IF(O1064="",0,IF(K1064=1,VLOOKUP(O1064,'附件一之1-開班數'!$A$7:$V$66,7,FALSE),0))</f>
        <v>0</v>
      </c>
      <c r="AB1064" s="10">
        <f>IF(P1064="",0,IF(K1064=1,VLOOKUP(P1064,'附件一之1-開班數'!$A$7:$V$66,7,FALSE),0))</f>
        <v>0</v>
      </c>
      <c r="AC1064" s="10">
        <f>IF(Q1064="",0,IF(K1064=1,VLOOKUP(Q1064,'附件一之1-開班數'!$A$7:$V$66,7,FALSE),0))</f>
        <v>0</v>
      </c>
    </row>
    <row r="1065" spans="1:29" x14ac:dyDescent="0.3">
      <c r="A1065" s="128" t="str">
        <f t="shared" si="113"/>
        <v/>
      </c>
      <c r="B1065" s="14"/>
      <c r="C1065" s="14"/>
      <c r="D1065" s="14"/>
      <c r="E1065" s="14"/>
      <c r="F1065" s="166"/>
      <c r="G1065" s="173"/>
      <c r="H1065" s="14"/>
      <c r="I1065" s="14"/>
      <c r="J1065" s="14"/>
      <c r="K1065" s="166"/>
      <c r="L1065" s="175"/>
      <c r="M1065" s="171"/>
      <c r="N1065" s="92"/>
      <c r="O1065" s="92"/>
      <c r="P1065" s="92"/>
      <c r="Q1065" s="172"/>
      <c r="R1065" s="176" t="str">
        <f>IFERROR(IF(COUNTIF(M1065:Q1065,M1065)+COUNTIF(M1065:Q1065,N1065)+COUNTIF(M1065:Q1065,O1065)+COUNTIF(M1065:Q1065,P1065)+COUNTIF(M1065:Q1065,Q1065)-COUNT(M1065:Q1065)&lt;&gt;0,"學生班級重複",IF(COUNT(M1065:Q1065)=1,VLOOKUP(M1065,'附件一之1-開班數'!$A$7:$B$66,2,0),IF(COUNT(M1065:Q1065)=2,VLOOKUP(M1065,'附件一之1-開班數'!$A$7:$B$66,2,0)&amp;"、"&amp;VLOOKUP(N1065,'附件一之1-開班數'!$A$7:$B$66,2,0),IF(COUNT(M1065:Q1065)=3,VLOOKUP(M1065,'附件一之1-開班數'!$A$7:$B$66,2,0)&amp;"、"&amp;VLOOKUP(N1065,'附件一之1-開班數'!$A$7:$B$66,2,0)&amp;"、"&amp;VLOOKUP(O1065,'附件一之1-開班數'!$A$7:$B$66,2,0),IF(COUNT(M1065:Q1065)=4,VLOOKUP(M1065,'附件一之1-開班數'!$A$7:$B$66,2,0)&amp;"、"&amp;VLOOKUP(N1065,'附件一之1-開班數'!$A$7:$B$66,2,0)&amp;"、"&amp;VLOOKUP(O1065,'附件一之1-開班數'!$A$7:$B$66,2,0)&amp;"、"&amp;VLOOKUP(P1065,'附件一之1-開班數'!$A$7:$B$66,2,0),IF(COUNT(M1065:Q1065)=5,VLOOKUP(M1065,'附件一之1-開班數'!$A$7:$B$66,2,0)&amp;"、"&amp;VLOOKUP(N1065,'附件一之1-開班數'!$A$7:$B$66,2,0)&amp;"、"&amp;VLOOKUP(O1065,'附件一之1-開班數'!$A$7:$B$66,2,0)&amp;"、"&amp;VLOOKUP(P1065,'附件一之1-開班數'!$A$7:$B$66,2,0)&amp;"、"&amp;VLOOKUP(Q1065,'附件一之1-開班數'!$A$7:$B$66,2,0),IF(D1065="","","學生無班級"))))))),"有班級不存在,或跳格輸入")</f>
        <v/>
      </c>
      <c r="S1065" s="10">
        <f t="shared" si="114"/>
        <v>1</v>
      </c>
      <c r="T1065" s="10">
        <f t="shared" si="115"/>
        <v>1</v>
      </c>
      <c r="U1065" s="10">
        <f t="shared" si="116"/>
        <v>1</v>
      </c>
      <c r="V1065" s="10">
        <f t="shared" si="117"/>
        <v>1</v>
      </c>
      <c r="W1065" s="10">
        <f t="shared" si="118"/>
        <v>3</v>
      </c>
      <c r="X1065" s="10">
        <f t="shared" si="119"/>
        <v>3</v>
      </c>
      <c r="Y1065" s="10">
        <f>IF(M1065="",0,IF(K1065=1,VLOOKUP(M1065,'附件一之1-開班數'!$A$7:$V$66,7,FALSE),0))</f>
        <v>0</v>
      </c>
      <c r="Z1065" s="10">
        <f>IF(N1065="",0,IF(K1065=1,VLOOKUP(N1065,'附件一之1-開班數'!$A$7:$V$66,7,FALSE),0))</f>
        <v>0</v>
      </c>
      <c r="AA1065" s="10">
        <f>IF(O1065="",0,IF(K1065=1,VLOOKUP(O1065,'附件一之1-開班數'!$A$7:$V$66,7,FALSE),0))</f>
        <v>0</v>
      </c>
      <c r="AB1065" s="10">
        <f>IF(P1065="",0,IF(K1065=1,VLOOKUP(P1065,'附件一之1-開班數'!$A$7:$V$66,7,FALSE),0))</f>
        <v>0</v>
      </c>
      <c r="AC1065" s="10">
        <f>IF(Q1065="",0,IF(K1065=1,VLOOKUP(Q1065,'附件一之1-開班數'!$A$7:$V$66,7,FALSE),0))</f>
        <v>0</v>
      </c>
    </row>
    <row r="1066" spans="1:29" x14ac:dyDescent="0.3">
      <c r="A1066" s="128" t="str">
        <f t="shared" si="113"/>
        <v/>
      </c>
      <c r="B1066" s="14"/>
      <c r="C1066" s="14"/>
      <c r="D1066" s="14"/>
      <c r="E1066" s="14"/>
      <c r="F1066" s="166"/>
      <c r="G1066" s="173"/>
      <c r="H1066" s="14"/>
      <c r="I1066" s="14"/>
      <c r="J1066" s="14"/>
      <c r="K1066" s="166"/>
      <c r="L1066" s="175"/>
      <c r="M1066" s="171"/>
      <c r="N1066" s="92"/>
      <c r="O1066" s="92"/>
      <c r="P1066" s="92"/>
      <c r="Q1066" s="172"/>
      <c r="R1066" s="176" t="str">
        <f>IFERROR(IF(COUNTIF(M1066:Q1066,M1066)+COUNTIF(M1066:Q1066,N1066)+COUNTIF(M1066:Q1066,O1066)+COUNTIF(M1066:Q1066,P1066)+COUNTIF(M1066:Q1066,Q1066)-COUNT(M1066:Q1066)&lt;&gt;0,"學生班級重複",IF(COUNT(M1066:Q1066)=1,VLOOKUP(M1066,'附件一之1-開班數'!$A$7:$B$66,2,0),IF(COUNT(M1066:Q1066)=2,VLOOKUP(M1066,'附件一之1-開班數'!$A$7:$B$66,2,0)&amp;"、"&amp;VLOOKUP(N1066,'附件一之1-開班數'!$A$7:$B$66,2,0),IF(COUNT(M1066:Q1066)=3,VLOOKUP(M1066,'附件一之1-開班數'!$A$7:$B$66,2,0)&amp;"、"&amp;VLOOKUP(N1066,'附件一之1-開班數'!$A$7:$B$66,2,0)&amp;"、"&amp;VLOOKUP(O1066,'附件一之1-開班數'!$A$7:$B$66,2,0),IF(COUNT(M1066:Q1066)=4,VLOOKUP(M1066,'附件一之1-開班數'!$A$7:$B$66,2,0)&amp;"、"&amp;VLOOKUP(N1066,'附件一之1-開班數'!$A$7:$B$66,2,0)&amp;"、"&amp;VLOOKUP(O1066,'附件一之1-開班數'!$A$7:$B$66,2,0)&amp;"、"&amp;VLOOKUP(P1066,'附件一之1-開班數'!$A$7:$B$66,2,0),IF(COUNT(M1066:Q1066)=5,VLOOKUP(M1066,'附件一之1-開班數'!$A$7:$B$66,2,0)&amp;"、"&amp;VLOOKUP(N1066,'附件一之1-開班數'!$A$7:$B$66,2,0)&amp;"、"&amp;VLOOKUP(O1066,'附件一之1-開班數'!$A$7:$B$66,2,0)&amp;"、"&amp;VLOOKUP(P1066,'附件一之1-開班數'!$A$7:$B$66,2,0)&amp;"、"&amp;VLOOKUP(Q1066,'附件一之1-開班數'!$A$7:$B$66,2,0),IF(D1066="","","學生無班級"))))))),"有班級不存在,或跳格輸入")</f>
        <v/>
      </c>
      <c r="S1066" s="10">
        <f t="shared" si="114"/>
        <v>1</v>
      </c>
      <c r="T1066" s="10">
        <f t="shared" si="115"/>
        <v>1</v>
      </c>
      <c r="U1066" s="10">
        <f t="shared" si="116"/>
        <v>1</v>
      </c>
      <c r="V1066" s="10">
        <f t="shared" si="117"/>
        <v>1</v>
      </c>
      <c r="W1066" s="10">
        <f t="shared" si="118"/>
        <v>3</v>
      </c>
      <c r="X1066" s="10">
        <f t="shared" si="119"/>
        <v>3</v>
      </c>
      <c r="Y1066" s="10">
        <f>IF(M1066="",0,IF(K1066=1,VLOOKUP(M1066,'附件一之1-開班數'!$A$7:$V$66,7,FALSE),0))</f>
        <v>0</v>
      </c>
      <c r="Z1066" s="10">
        <f>IF(N1066="",0,IF(K1066=1,VLOOKUP(N1066,'附件一之1-開班數'!$A$7:$V$66,7,FALSE),0))</f>
        <v>0</v>
      </c>
      <c r="AA1066" s="10">
        <f>IF(O1066="",0,IF(K1066=1,VLOOKUP(O1066,'附件一之1-開班數'!$A$7:$V$66,7,FALSE),0))</f>
        <v>0</v>
      </c>
      <c r="AB1066" s="10">
        <f>IF(P1066="",0,IF(K1066=1,VLOOKUP(P1066,'附件一之1-開班數'!$A$7:$V$66,7,FALSE),0))</f>
        <v>0</v>
      </c>
      <c r="AC1066" s="10">
        <f>IF(Q1066="",0,IF(K1066=1,VLOOKUP(Q1066,'附件一之1-開班數'!$A$7:$V$66,7,FALSE),0))</f>
        <v>0</v>
      </c>
    </row>
    <row r="1067" spans="1:29" x14ac:dyDescent="0.3">
      <c r="A1067" s="128" t="str">
        <f t="shared" si="113"/>
        <v/>
      </c>
      <c r="B1067" s="14"/>
      <c r="C1067" s="14"/>
      <c r="D1067" s="14"/>
      <c r="E1067" s="14"/>
      <c r="F1067" s="166"/>
      <c r="G1067" s="173"/>
      <c r="H1067" s="14"/>
      <c r="I1067" s="14"/>
      <c r="J1067" s="14"/>
      <c r="K1067" s="166"/>
      <c r="L1067" s="175"/>
      <c r="M1067" s="171"/>
      <c r="N1067" s="92"/>
      <c r="O1067" s="92"/>
      <c r="P1067" s="92"/>
      <c r="Q1067" s="172"/>
      <c r="R1067" s="176" t="str">
        <f>IFERROR(IF(COUNTIF(M1067:Q1067,M1067)+COUNTIF(M1067:Q1067,N1067)+COUNTIF(M1067:Q1067,O1067)+COUNTIF(M1067:Q1067,P1067)+COUNTIF(M1067:Q1067,Q1067)-COUNT(M1067:Q1067)&lt;&gt;0,"學生班級重複",IF(COUNT(M1067:Q1067)=1,VLOOKUP(M1067,'附件一之1-開班數'!$A$7:$B$66,2,0),IF(COUNT(M1067:Q1067)=2,VLOOKUP(M1067,'附件一之1-開班數'!$A$7:$B$66,2,0)&amp;"、"&amp;VLOOKUP(N1067,'附件一之1-開班數'!$A$7:$B$66,2,0),IF(COUNT(M1067:Q1067)=3,VLOOKUP(M1067,'附件一之1-開班數'!$A$7:$B$66,2,0)&amp;"、"&amp;VLOOKUP(N1067,'附件一之1-開班數'!$A$7:$B$66,2,0)&amp;"、"&amp;VLOOKUP(O1067,'附件一之1-開班數'!$A$7:$B$66,2,0),IF(COUNT(M1067:Q1067)=4,VLOOKUP(M1067,'附件一之1-開班數'!$A$7:$B$66,2,0)&amp;"、"&amp;VLOOKUP(N1067,'附件一之1-開班數'!$A$7:$B$66,2,0)&amp;"、"&amp;VLOOKUP(O1067,'附件一之1-開班數'!$A$7:$B$66,2,0)&amp;"、"&amp;VLOOKUP(P1067,'附件一之1-開班數'!$A$7:$B$66,2,0),IF(COUNT(M1067:Q1067)=5,VLOOKUP(M1067,'附件一之1-開班數'!$A$7:$B$66,2,0)&amp;"、"&amp;VLOOKUP(N1067,'附件一之1-開班數'!$A$7:$B$66,2,0)&amp;"、"&amp;VLOOKUP(O1067,'附件一之1-開班數'!$A$7:$B$66,2,0)&amp;"、"&amp;VLOOKUP(P1067,'附件一之1-開班數'!$A$7:$B$66,2,0)&amp;"、"&amp;VLOOKUP(Q1067,'附件一之1-開班數'!$A$7:$B$66,2,0),IF(D1067="","","學生無班級"))))))),"有班級不存在,或跳格輸入")</f>
        <v/>
      </c>
      <c r="S1067" s="10">
        <f t="shared" si="114"/>
        <v>1</v>
      </c>
      <c r="T1067" s="10">
        <f t="shared" si="115"/>
        <v>1</v>
      </c>
      <c r="U1067" s="10">
        <f t="shared" si="116"/>
        <v>1</v>
      </c>
      <c r="V1067" s="10">
        <f t="shared" si="117"/>
        <v>1</v>
      </c>
      <c r="W1067" s="10">
        <f t="shared" si="118"/>
        <v>3</v>
      </c>
      <c r="X1067" s="10">
        <f t="shared" si="119"/>
        <v>3</v>
      </c>
      <c r="Y1067" s="10">
        <f>IF(M1067="",0,IF(K1067=1,VLOOKUP(M1067,'附件一之1-開班數'!$A$7:$V$66,7,FALSE),0))</f>
        <v>0</v>
      </c>
      <c r="Z1067" s="10">
        <f>IF(N1067="",0,IF(K1067=1,VLOOKUP(N1067,'附件一之1-開班數'!$A$7:$V$66,7,FALSE),0))</f>
        <v>0</v>
      </c>
      <c r="AA1067" s="10">
        <f>IF(O1067="",0,IF(K1067=1,VLOOKUP(O1067,'附件一之1-開班數'!$A$7:$V$66,7,FALSE),0))</f>
        <v>0</v>
      </c>
      <c r="AB1067" s="10">
        <f>IF(P1067="",0,IF(K1067=1,VLOOKUP(P1067,'附件一之1-開班數'!$A$7:$V$66,7,FALSE),0))</f>
        <v>0</v>
      </c>
      <c r="AC1067" s="10">
        <f>IF(Q1067="",0,IF(K1067=1,VLOOKUP(Q1067,'附件一之1-開班數'!$A$7:$V$66,7,FALSE),0))</f>
        <v>0</v>
      </c>
    </row>
    <row r="1068" spans="1:29" x14ac:dyDescent="0.3">
      <c r="A1068" s="128" t="str">
        <f t="shared" si="113"/>
        <v/>
      </c>
      <c r="B1068" s="14"/>
      <c r="C1068" s="14"/>
      <c r="D1068" s="14"/>
      <c r="E1068" s="14"/>
      <c r="F1068" s="166"/>
      <c r="G1068" s="173"/>
      <c r="H1068" s="14"/>
      <c r="I1068" s="14"/>
      <c r="J1068" s="14"/>
      <c r="K1068" s="166"/>
      <c r="L1068" s="175"/>
      <c r="M1068" s="171"/>
      <c r="N1068" s="92"/>
      <c r="O1068" s="92"/>
      <c r="P1068" s="92"/>
      <c r="Q1068" s="172"/>
      <c r="R1068" s="176" t="str">
        <f>IFERROR(IF(COUNTIF(M1068:Q1068,M1068)+COUNTIF(M1068:Q1068,N1068)+COUNTIF(M1068:Q1068,O1068)+COUNTIF(M1068:Q1068,P1068)+COUNTIF(M1068:Q1068,Q1068)-COUNT(M1068:Q1068)&lt;&gt;0,"學生班級重複",IF(COUNT(M1068:Q1068)=1,VLOOKUP(M1068,'附件一之1-開班數'!$A$7:$B$66,2,0),IF(COUNT(M1068:Q1068)=2,VLOOKUP(M1068,'附件一之1-開班數'!$A$7:$B$66,2,0)&amp;"、"&amp;VLOOKUP(N1068,'附件一之1-開班數'!$A$7:$B$66,2,0),IF(COUNT(M1068:Q1068)=3,VLOOKUP(M1068,'附件一之1-開班數'!$A$7:$B$66,2,0)&amp;"、"&amp;VLOOKUP(N1068,'附件一之1-開班數'!$A$7:$B$66,2,0)&amp;"、"&amp;VLOOKUP(O1068,'附件一之1-開班數'!$A$7:$B$66,2,0),IF(COUNT(M1068:Q1068)=4,VLOOKUP(M1068,'附件一之1-開班數'!$A$7:$B$66,2,0)&amp;"、"&amp;VLOOKUP(N1068,'附件一之1-開班數'!$A$7:$B$66,2,0)&amp;"、"&amp;VLOOKUP(O1068,'附件一之1-開班數'!$A$7:$B$66,2,0)&amp;"、"&amp;VLOOKUP(P1068,'附件一之1-開班數'!$A$7:$B$66,2,0),IF(COUNT(M1068:Q1068)=5,VLOOKUP(M1068,'附件一之1-開班數'!$A$7:$B$66,2,0)&amp;"、"&amp;VLOOKUP(N1068,'附件一之1-開班數'!$A$7:$B$66,2,0)&amp;"、"&amp;VLOOKUP(O1068,'附件一之1-開班數'!$A$7:$B$66,2,0)&amp;"、"&amp;VLOOKUP(P1068,'附件一之1-開班數'!$A$7:$B$66,2,0)&amp;"、"&amp;VLOOKUP(Q1068,'附件一之1-開班數'!$A$7:$B$66,2,0),IF(D1068="","","學生無班級"))))))),"有班級不存在,或跳格輸入")</f>
        <v/>
      </c>
      <c r="S1068" s="10">
        <f t="shared" si="114"/>
        <v>1</v>
      </c>
      <c r="T1068" s="10">
        <f t="shared" si="115"/>
        <v>1</v>
      </c>
      <c r="U1068" s="10">
        <f t="shared" si="116"/>
        <v>1</v>
      </c>
      <c r="V1068" s="10">
        <f t="shared" si="117"/>
        <v>1</v>
      </c>
      <c r="W1068" s="10">
        <f t="shared" si="118"/>
        <v>3</v>
      </c>
      <c r="X1068" s="10">
        <f t="shared" si="119"/>
        <v>3</v>
      </c>
      <c r="Y1068" s="10">
        <f>IF(M1068="",0,IF(K1068=1,VLOOKUP(M1068,'附件一之1-開班數'!$A$7:$V$66,7,FALSE),0))</f>
        <v>0</v>
      </c>
      <c r="Z1068" s="10">
        <f>IF(N1068="",0,IF(K1068=1,VLOOKUP(N1068,'附件一之1-開班數'!$A$7:$V$66,7,FALSE),0))</f>
        <v>0</v>
      </c>
      <c r="AA1068" s="10">
        <f>IF(O1068="",0,IF(K1068=1,VLOOKUP(O1068,'附件一之1-開班數'!$A$7:$V$66,7,FALSE),0))</f>
        <v>0</v>
      </c>
      <c r="AB1068" s="10">
        <f>IF(P1068="",0,IF(K1068=1,VLOOKUP(P1068,'附件一之1-開班數'!$A$7:$V$66,7,FALSE),0))</f>
        <v>0</v>
      </c>
      <c r="AC1068" s="10">
        <f>IF(Q1068="",0,IF(K1068=1,VLOOKUP(Q1068,'附件一之1-開班數'!$A$7:$V$66,7,FALSE),0))</f>
        <v>0</v>
      </c>
    </row>
    <row r="1069" spans="1:29" x14ac:dyDescent="0.3">
      <c r="A1069" s="128" t="str">
        <f t="shared" si="113"/>
        <v/>
      </c>
      <c r="B1069" s="14"/>
      <c r="C1069" s="14"/>
      <c r="D1069" s="14"/>
      <c r="E1069" s="14"/>
      <c r="F1069" s="166"/>
      <c r="G1069" s="173"/>
      <c r="H1069" s="14"/>
      <c r="I1069" s="14"/>
      <c r="J1069" s="14"/>
      <c r="K1069" s="166"/>
      <c r="L1069" s="175"/>
      <c r="M1069" s="171"/>
      <c r="N1069" s="92"/>
      <c r="O1069" s="92"/>
      <c r="P1069" s="92"/>
      <c r="Q1069" s="172"/>
      <c r="R1069" s="176" t="str">
        <f>IFERROR(IF(COUNTIF(M1069:Q1069,M1069)+COUNTIF(M1069:Q1069,N1069)+COUNTIF(M1069:Q1069,O1069)+COUNTIF(M1069:Q1069,P1069)+COUNTIF(M1069:Q1069,Q1069)-COUNT(M1069:Q1069)&lt;&gt;0,"學生班級重複",IF(COUNT(M1069:Q1069)=1,VLOOKUP(M1069,'附件一之1-開班數'!$A$7:$B$66,2,0),IF(COUNT(M1069:Q1069)=2,VLOOKUP(M1069,'附件一之1-開班數'!$A$7:$B$66,2,0)&amp;"、"&amp;VLOOKUP(N1069,'附件一之1-開班數'!$A$7:$B$66,2,0),IF(COUNT(M1069:Q1069)=3,VLOOKUP(M1069,'附件一之1-開班數'!$A$7:$B$66,2,0)&amp;"、"&amp;VLOOKUP(N1069,'附件一之1-開班數'!$A$7:$B$66,2,0)&amp;"、"&amp;VLOOKUP(O1069,'附件一之1-開班數'!$A$7:$B$66,2,0),IF(COUNT(M1069:Q1069)=4,VLOOKUP(M1069,'附件一之1-開班數'!$A$7:$B$66,2,0)&amp;"、"&amp;VLOOKUP(N1069,'附件一之1-開班數'!$A$7:$B$66,2,0)&amp;"、"&amp;VLOOKUP(O1069,'附件一之1-開班數'!$A$7:$B$66,2,0)&amp;"、"&amp;VLOOKUP(P1069,'附件一之1-開班數'!$A$7:$B$66,2,0),IF(COUNT(M1069:Q1069)=5,VLOOKUP(M1069,'附件一之1-開班數'!$A$7:$B$66,2,0)&amp;"、"&amp;VLOOKUP(N1069,'附件一之1-開班數'!$A$7:$B$66,2,0)&amp;"、"&amp;VLOOKUP(O1069,'附件一之1-開班數'!$A$7:$B$66,2,0)&amp;"、"&amp;VLOOKUP(P1069,'附件一之1-開班數'!$A$7:$B$66,2,0)&amp;"、"&amp;VLOOKUP(Q1069,'附件一之1-開班數'!$A$7:$B$66,2,0),IF(D1069="","","學生無班級"))))))),"有班級不存在,或跳格輸入")</f>
        <v/>
      </c>
      <c r="S1069" s="10">
        <f t="shared" si="114"/>
        <v>1</v>
      </c>
      <c r="T1069" s="10">
        <f t="shared" si="115"/>
        <v>1</v>
      </c>
      <c r="U1069" s="10">
        <f t="shared" si="116"/>
        <v>1</v>
      </c>
      <c r="V1069" s="10">
        <f t="shared" si="117"/>
        <v>1</v>
      </c>
      <c r="W1069" s="10">
        <f t="shared" si="118"/>
        <v>3</v>
      </c>
      <c r="X1069" s="10">
        <f t="shared" si="119"/>
        <v>3</v>
      </c>
      <c r="Y1069" s="10">
        <f>IF(M1069="",0,IF(K1069=1,VLOOKUP(M1069,'附件一之1-開班數'!$A$7:$V$66,7,FALSE),0))</f>
        <v>0</v>
      </c>
      <c r="Z1069" s="10">
        <f>IF(N1069="",0,IF(K1069=1,VLOOKUP(N1069,'附件一之1-開班數'!$A$7:$V$66,7,FALSE),0))</f>
        <v>0</v>
      </c>
      <c r="AA1069" s="10">
        <f>IF(O1069="",0,IF(K1069=1,VLOOKUP(O1069,'附件一之1-開班數'!$A$7:$V$66,7,FALSE),0))</f>
        <v>0</v>
      </c>
      <c r="AB1069" s="10">
        <f>IF(P1069="",0,IF(K1069=1,VLOOKUP(P1069,'附件一之1-開班數'!$A$7:$V$66,7,FALSE),0))</f>
        <v>0</v>
      </c>
      <c r="AC1069" s="10">
        <f>IF(Q1069="",0,IF(K1069=1,VLOOKUP(Q1069,'附件一之1-開班數'!$A$7:$V$66,7,FALSE),0))</f>
        <v>0</v>
      </c>
    </row>
    <row r="1070" spans="1:29" x14ac:dyDescent="0.3">
      <c r="A1070" s="128" t="str">
        <f t="shared" si="113"/>
        <v/>
      </c>
      <c r="B1070" s="14"/>
      <c r="C1070" s="14"/>
      <c r="D1070" s="14"/>
      <c r="E1070" s="14"/>
      <c r="F1070" s="166"/>
      <c r="G1070" s="173"/>
      <c r="H1070" s="14"/>
      <c r="I1070" s="14"/>
      <c r="J1070" s="14"/>
      <c r="K1070" s="166"/>
      <c r="L1070" s="175"/>
      <c r="M1070" s="171"/>
      <c r="N1070" s="92"/>
      <c r="O1070" s="92"/>
      <c r="P1070" s="92"/>
      <c r="Q1070" s="172"/>
      <c r="R1070" s="176" t="str">
        <f>IFERROR(IF(COUNTIF(M1070:Q1070,M1070)+COUNTIF(M1070:Q1070,N1070)+COUNTIF(M1070:Q1070,O1070)+COUNTIF(M1070:Q1070,P1070)+COUNTIF(M1070:Q1070,Q1070)-COUNT(M1070:Q1070)&lt;&gt;0,"學生班級重複",IF(COUNT(M1070:Q1070)=1,VLOOKUP(M1070,'附件一之1-開班數'!$A$7:$B$66,2,0),IF(COUNT(M1070:Q1070)=2,VLOOKUP(M1070,'附件一之1-開班數'!$A$7:$B$66,2,0)&amp;"、"&amp;VLOOKUP(N1070,'附件一之1-開班數'!$A$7:$B$66,2,0),IF(COUNT(M1070:Q1070)=3,VLOOKUP(M1070,'附件一之1-開班數'!$A$7:$B$66,2,0)&amp;"、"&amp;VLOOKUP(N1070,'附件一之1-開班數'!$A$7:$B$66,2,0)&amp;"、"&amp;VLOOKUP(O1070,'附件一之1-開班數'!$A$7:$B$66,2,0),IF(COUNT(M1070:Q1070)=4,VLOOKUP(M1070,'附件一之1-開班數'!$A$7:$B$66,2,0)&amp;"、"&amp;VLOOKUP(N1070,'附件一之1-開班數'!$A$7:$B$66,2,0)&amp;"、"&amp;VLOOKUP(O1070,'附件一之1-開班數'!$A$7:$B$66,2,0)&amp;"、"&amp;VLOOKUP(P1070,'附件一之1-開班數'!$A$7:$B$66,2,0),IF(COUNT(M1070:Q1070)=5,VLOOKUP(M1070,'附件一之1-開班數'!$A$7:$B$66,2,0)&amp;"、"&amp;VLOOKUP(N1070,'附件一之1-開班數'!$A$7:$B$66,2,0)&amp;"、"&amp;VLOOKUP(O1070,'附件一之1-開班數'!$A$7:$B$66,2,0)&amp;"、"&amp;VLOOKUP(P1070,'附件一之1-開班數'!$A$7:$B$66,2,0)&amp;"、"&amp;VLOOKUP(Q1070,'附件一之1-開班數'!$A$7:$B$66,2,0),IF(D1070="","","學生無班級"))))))),"有班級不存在,或跳格輸入")</f>
        <v/>
      </c>
      <c r="S1070" s="10">
        <f t="shared" si="114"/>
        <v>1</v>
      </c>
      <c r="T1070" s="10">
        <f t="shared" si="115"/>
        <v>1</v>
      </c>
      <c r="U1070" s="10">
        <f t="shared" si="116"/>
        <v>1</v>
      </c>
      <c r="V1070" s="10">
        <f t="shared" si="117"/>
        <v>1</v>
      </c>
      <c r="W1070" s="10">
        <f t="shared" si="118"/>
        <v>3</v>
      </c>
      <c r="X1070" s="10">
        <f t="shared" si="119"/>
        <v>3</v>
      </c>
      <c r="Y1070" s="10">
        <f>IF(M1070="",0,IF(K1070=1,VLOOKUP(M1070,'附件一之1-開班數'!$A$7:$V$66,7,FALSE),0))</f>
        <v>0</v>
      </c>
      <c r="Z1070" s="10">
        <f>IF(N1070="",0,IF(K1070=1,VLOOKUP(N1070,'附件一之1-開班數'!$A$7:$V$66,7,FALSE),0))</f>
        <v>0</v>
      </c>
      <c r="AA1070" s="10">
        <f>IF(O1070="",0,IF(K1070=1,VLOOKUP(O1070,'附件一之1-開班數'!$A$7:$V$66,7,FALSE),0))</f>
        <v>0</v>
      </c>
      <c r="AB1070" s="10">
        <f>IF(P1070="",0,IF(K1070=1,VLOOKUP(P1070,'附件一之1-開班數'!$A$7:$V$66,7,FALSE),0))</f>
        <v>0</v>
      </c>
      <c r="AC1070" s="10">
        <f>IF(Q1070="",0,IF(K1070=1,VLOOKUP(Q1070,'附件一之1-開班數'!$A$7:$V$66,7,FALSE),0))</f>
        <v>0</v>
      </c>
    </row>
    <row r="1071" spans="1:29" x14ac:dyDescent="0.3">
      <c r="A1071" s="128" t="str">
        <f t="shared" si="113"/>
        <v/>
      </c>
      <c r="B1071" s="14"/>
      <c r="C1071" s="14"/>
      <c r="D1071" s="14"/>
      <c r="E1071" s="14"/>
      <c r="F1071" s="166"/>
      <c r="G1071" s="173"/>
      <c r="H1071" s="14"/>
      <c r="I1071" s="14"/>
      <c r="J1071" s="14"/>
      <c r="K1071" s="166"/>
      <c r="L1071" s="175"/>
      <c r="M1071" s="171"/>
      <c r="N1071" s="92"/>
      <c r="O1071" s="92"/>
      <c r="P1071" s="92"/>
      <c r="Q1071" s="172"/>
      <c r="R1071" s="176" t="str">
        <f>IFERROR(IF(COUNTIF(M1071:Q1071,M1071)+COUNTIF(M1071:Q1071,N1071)+COUNTIF(M1071:Q1071,O1071)+COUNTIF(M1071:Q1071,P1071)+COUNTIF(M1071:Q1071,Q1071)-COUNT(M1071:Q1071)&lt;&gt;0,"學生班級重複",IF(COUNT(M1071:Q1071)=1,VLOOKUP(M1071,'附件一之1-開班數'!$A$7:$B$66,2,0),IF(COUNT(M1071:Q1071)=2,VLOOKUP(M1071,'附件一之1-開班數'!$A$7:$B$66,2,0)&amp;"、"&amp;VLOOKUP(N1071,'附件一之1-開班數'!$A$7:$B$66,2,0),IF(COUNT(M1071:Q1071)=3,VLOOKUP(M1071,'附件一之1-開班數'!$A$7:$B$66,2,0)&amp;"、"&amp;VLOOKUP(N1071,'附件一之1-開班數'!$A$7:$B$66,2,0)&amp;"、"&amp;VLOOKUP(O1071,'附件一之1-開班數'!$A$7:$B$66,2,0),IF(COUNT(M1071:Q1071)=4,VLOOKUP(M1071,'附件一之1-開班數'!$A$7:$B$66,2,0)&amp;"、"&amp;VLOOKUP(N1071,'附件一之1-開班數'!$A$7:$B$66,2,0)&amp;"、"&amp;VLOOKUP(O1071,'附件一之1-開班數'!$A$7:$B$66,2,0)&amp;"、"&amp;VLOOKUP(P1071,'附件一之1-開班數'!$A$7:$B$66,2,0),IF(COUNT(M1071:Q1071)=5,VLOOKUP(M1071,'附件一之1-開班數'!$A$7:$B$66,2,0)&amp;"、"&amp;VLOOKUP(N1071,'附件一之1-開班數'!$A$7:$B$66,2,0)&amp;"、"&amp;VLOOKUP(O1071,'附件一之1-開班數'!$A$7:$B$66,2,0)&amp;"、"&amp;VLOOKUP(P1071,'附件一之1-開班數'!$A$7:$B$66,2,0)&amp;"、"&amp;VLOOKUP(Q1071,'附件一之1-開班數'!$A$7:$B$66,2,0),IF(D1071="","","學生無班級"))))))),"有班級不存在,或跳格輸入")</f>
        <v/>
      </c>
      <c r="S1071" s="10">
        <f t="shared" si="114"/>
        <v>1</v>
      </c>
      <c r="T1071" s="10">
        <f t="shared" si="115"/>
        <v>1</v>
      </c>
      <c r="U1071" s="10">
        <f t="shared" si="116"/>
        <v>1</v>
      </c>
      <c r="V1071" s="10">
        <f t="shared" si="117"/>
        <v>1</v>
      </c>
      <c r="W1071" s="10">
        <f t="shared" si="118"/>
        <v>3</v>
      </c>
      <c r="X1071" s="10">
        <f t="shared" si="119"/>
        <v>3</v>
      </c>
      <c r="Y1071" s="10">
        <f>IF(M1071="",0,IF(K1071=1,VLOOKUP(M1071,'附件一之1-開班數'!$A$7:$V$66,7,FALSE),0))</f>
        <v>0</v>
      </c>
      <c r="Z1071" s="10">
        <f>IF(N1071="",0,IF(K1071=1,VLOOKUP(N1071,'附件一之1-開班數'!$A$7:$V$66,7,FALSE),0))</f>
        <v>0</v>
      </c>
      <c r="AA1071" s="10">
        <f>IF(O1071="",0,IF(K1071=1,VLOOKUP(O1071,'附件一之1-開班數'!$A$7:$V$66,7,FALSE),0))</f>
        <v>0</v>
      </c>
      <c r="AB1071" s="10">
        <f>IF(P1071="",0,IF(K1071=1,VLOOKUP(P1071,'附件一之1-開班數'!$A$7:$V$66,7,FALSE),0))</f>
        <v>0</v>
      </c>
      <c r="AC1071" s="10">
        <f>IF(Q1071="",0,IF(K1071=1,VLOOKUP(Q1071,'附件一之1-開班數'!$A$7:$V$66,7,FALSE),0))</f>
        <v>0</v>
      </c>
    </row>
    <row r="1072" spans="1:29" x14ac:dyDescent="0.3">
      <c r="A1072" s="128" t="str">
        <f t="shared" si="113"/>
        <v/>
      </c>
      <c r="B1072" s="14"/>
      <c r="C1072" s="14"/>
      <c r="D1072" s="14"/>
      <c r="E1072" s="14"/>
      <c r="F1072" s="166"/>
      <c r="G1072" s="173"/>
      <c r="H1072" s="14"/>
      <c r="I1072" s="14"/>
      <c r="J1072" s="14"/>
      <c r="K1072" s="166"/>
      <c r="L1072" s="175"/>
      <c r="M1072" s="171"/>
      <c r="N1072" s="92"/>
      <c r="O1072" s="92"/>
      <c r="P1072" s="92"/>
      <c r="Q1072" s="172"/>
      <c r="R1072" s="176" t="str">
        <f>IFERROR(IF(COUNTIF(M1072:Q1072,M1072)+COUNTIF(M1072:Q1072,N1072)+COUNTIF(M1072:Q1072,O1072)+COUNTIF(M1072:Q1072,P1072)+COUNTIF(M1072:Q1072,Q1072)-COUNT(M1072:Q1072)&lt;&gt;0,"學生班級重複",IF(COUNT(M1072:Q1072)=1,VLOOKUP(M1072,'附件一之1-開班數'!$A$7:$B$66,2,0),IF(COUNT(M1072:Q1072)=2,VLOOKUP(M1072,'附件一之1-開班數'!$A$7:$B$66,2,0)&amp;"、"&amp;VLOOKUP(N1072,'附件一之1-開班數'!$A$7:$B$66,2,0),IF(COUNT(M1072:Q1072)=3,VLOOKUP(M1072,'附件一之1-開班數'!$A$7:$B$66,2,0)&amp;"、"&amp;VLOOKUP(N1072,'附件一之1-開班數'!$A$7:$B$66,2,0)&amp;"、"&amp;VLOOKUP(O1072,'附件一之1-開班數'!$A$7:$B$66,2,0),IF(COUNT(M1072:Q1072)=4,VLOOKUP(M1072,'附件一之1-開班數'!$A$7:$B$66,2,0)&amp;"、"&amp;VLOOKUP(N1072,'附件一之1-開班數'!$A$7:$B$66,2,0)&amp;"、"&amp;VLOOKUP(O1072,'附件一之1-開班數'!$A$7:$B$66,2,0)&amp;"、"&amp;VLOOKUP(P1072,'附件一之1-開班數'!$A$7:$B$66,2,0),IF(COUNT(M1072:Q1072)=5,VLOOKUP(M1072,'附件一之1-開班數'!$A$7:$B$66,2,0)&amp;"、"&amp;VLOOKUP(N1072,'附件一之1-開班數'!$A$7:$B$66,2,0)&amp;"、"&amp;VLOOKUP(O1072,'附件一之1-開班數'!$A$7:$B$66,2,0)&amp;"、"&amp;VLOOKUP(P1072,'附件一之1-開班數'!$A$7:$B$66,2,0)&amp;"、"&amp;VLOOKUP(Q1072,'附件一之1-開班數'!$A$7:$B$66,2,0),IF(D1072="","","學生無班級"))))))),"有班級不存在,或跳格輸入")</f>
        <v/>
      </c>
      <c r="S1072" s="10">
        <f t="shared" si="114"/>
        <v>1</v>
      </c>
      <c r="T1072" s="10">
        <f t="shared" si="115"/>
        <v>1</v>
      </c>
      <c r="U1072" s="10">
        <f t="shared" si="116"/>
        <v>1</v>
      </c>
      <c r="V1072" s="10">
        <f t="shared" si="117"/>
        <v>1</v>
      </c>
      <c r="W1072" s="10">
        <f t="shared" si="118"/>
        <v>3</v>
      </c>
      <c r="X1072" s="10">
        <f t="shared" si="119"/>
        <v>3</v>
      </c>
      <c r="Y1072" s="10">
        <f>IF(M1072="",0,IF(K1072=1,VLOOKUP(M1072,'附件一之1-開班數'!$A$7:$V$66,7,FALSE),0))</f>
        <v>0</v>
      </c>
      <c r="Z1072" s="10">
        <f>IF(N1072="",0,IF(K1072=1,VLOOKUP(N1072,'附件一之1-開班數'!$A$7:$V$66,7,FALSE),0))</f>
        <v>0</v>
      </c>
      <c r="AA1072" s="10">
        <f>IF(O1072="",0,IF(K1072=1,VLOOKUP(O1072,'附件一之1-開班數'!$A$7:$V$66,7,FALSE),0))</f>
        <v>0</v>
      </c>
      <c r="AB1072" s="10">
        <f>IF(P1072="",0,IF(K1072=1,VLOOKUP(P1072,'附件一之1-開班數'!$A$7:$V$66,7,FALSE),0))</f>
        <v>0</v>
      </c>
      <c r="AC1072" s="10">
        <f>IF(Q1072="",0,IF(K1072=1,VLOOKUP(Q1072,'附件一之1-開班數'!$A$7:$V$66,7,FALSE),0))</f>
        <v>0</v>
      </c>
    </row>
    <row r="1073" spans="1:29" x14ac:dyDescent="0.3">
      <c r="A1073" s="128" t="str">
        <f t="shared" si="113"/>
        <v/>
      </c>
      <c r="B1073" s="14"/>
      <c r="C1073" s="14"/>
      <c r="D1073" s="14"/>
      <c r="E1073" s="14"/>
      <c r="F1073" s="166"/>
      <c r="G1073" s="173"/>
      <c r="H1073" s="14"/>
      <c r="I1073" s="14"/>
      <c r="J1073" s="14"/>
      <c r="K1073" s="166"/>
      <c r="L1073" s="175"/>
      <c r="M1073" s="171"/>
      <c r="N1073" s="92"/>
      <c r="O1073" s="92"/>
      <c r="P1073" s="92"/>
      <c r="Q1073" s="172"/>
      <c r="R1073" s="176" t="str">
        <f>IFERROR(IF(COUNTIF(M1073:Q1073,M1073)+COUNTIF(M1073:Q1073,N1073)+COUNTIF(M1073:Q1073,O1073)+COUNTIF(M1073:Q1073,P1073)+COUNTIF(M1073:Q1073,Q1073)-COUNT(M1073:Q1073)&lt;&gt;0,"學生班級重複",IF(COUNT(M1073:Q1073)=1,VLOOKUP(M1073,'附件一之1-開班數'!$A$7:$B$66,2,0),IF(COUNT(M1073:Q1073)=2,VLOOKUP(M1073,'附件一之1-開班數'!$A$7:$B$66,2,0)&amp;"、"&amp;VLOOKUP(N1073,'附件一之1-開班數'!$A$7:$B$66,2,0),IF(COUNT(M1073:Q1073)=3,VLOOKUP(M1073,'附件一之1-開班數'!$A$7:$B$66,2,0)&amp;"、"&amp;VLOOKUP(N1073,'附件一之1-開班數'!$A$7:$B$66,2,0)&amp;"、"&amp;VLOOKUP(O1073,'附件一之1-開班數'!$A$7:$B$66,2,0),IF(COUNT(M1073:Q1073)=4,VLOOKUP(M1073,'附件一之1-開班數'!$A$7:$B$66,2,0)&amp;"、"&amp;VLOOKUP(N1073,'附件一之1-開班數'!$A$7:$B$66,2,0)&amp;"、"&amp;VLOOKUP(O1073,'附件一之1-開班數'!$A$7:$B$66,2,0)&amp;"、"&amp;VLOOKUP(P1073,'附件一之1-開班數'!$A$7:$B$66,2,0),IF(COUNT(M1073:Q1073)=5,VLOOKUP(M1073,'附件一之1-開班數'!$A$7:$B$66,2,0)&amp;"、"&amp;VLOOKUP(N1073,'附件一之1-開班數'!$A$7:$B$66,2,0)&amp;"、"&amp;VLOOKUP(O1073,'附件一之1-開班數'!$A$7:$B$66,2,0)&amp;"、"&amp;VLOOKUP(P1073,'附件一之1-開班數'!$A$7:$B$66,2,0)&amp;"、"&amp;VLOOKUP(Q1073,'附件一之1-開班數'!$A$7:$B$66,2,0),IF(D1073="","","學生無班級"))))))),"有班級不存在,或跳格輸入")</f>
        <v/>
      </c>
      <c r="S1073" s="10">
        <f t="shared" si="114"/>
        <v>1</v>
      </c>
      <c r="T1073" s="10">
        <f t="shared" si="115"/>
        <v>1</v>
      </c>
      <c r="U1073" s="10">
        <f t="shared" si="116"/>
        <v>1</v>
      </c>
      <c r="V1073" s="10">
        <f t="shared" si="117"/>
        <v>1</v>
      </c>
      <c r="W1073" s="10">
        <f t="shared" si="118"/>
        <v>3</v>
      </c>
      <c r="X1073" s="10">
        <f t="shared" si="119"/>
        <v>3</v>
      </c>
      <c r="Y1073" s="10">
        <f>IF(M1073="",0,IF(K1073=1,VLOOKUP(M1073,'附件一之1-開班數'!$A$7:$V$66,7,FALSE),0))</f>
        <v>0</v>
      </c>
      <c r="Z1073" s="10">
        <f>IF(N1073="",0,IF(K1073=1,VLOOKUP(N1073,'附件一之1-開班數'!$A$7:$V$66,7,FALSE),0))</f>
        <v>0</v>
      </c>
      <c r="AA1073" s="10">
        <f>IF(O1073="",0,IF(K1073=1,VLOOKUP(O1073,'附件一之1-開班數'!$A$7:$V$66,7,FALSE),0))</f>
        <v>0</v>
      </c>
      <c r="AB1073" s="10">
        <f>IF(P1073="",0,IF(K1073=1,VLOOKUP(P1073,'附件一之1-開班數'!$A$7:$V$66,7,FALSE),0))</f>
        <v>0</v>
      </c>
      <c r="AC1073" s="10">
        <f>IF(Q1073="",0,IF(K1073=1,VLOOKUP(Q1073,'附件一之1-開班數'!$A$7:$V$66,7,FALSE),0))</f>
        <v>0</v>
      </c>
    </row>
    <row r="1074" spans="1:29" x14ac:dyDescent="0.3">
      <c r="A1074" s="128" t="str">
        <f t="shared" si="113"/>
        <v/>
      </c>
      <c r="B1074" s="14"/>
      <c r="C1074" s="14"/>
      <c r="D1074" s="14"/>
      <c r="E1074" s="14"/>
      <c r="F1074" s="166"/>
      <c r="G1074" s="173"/>
      <c r="H1074" s="14"/>
      <c r="I1074" s="14"/>
      <c r="J1074" s="14"/>
      <c r="K1074" s="166"/>
      <c r="L1074" s="175"/>
      <c r="M1074" s="171"/>
      <c r="N1074" s="92"/>
      <c r="O1074" s="92"/>
      <c r="P1074" s="92"/>
      <c r="Q1074" s="172"/>
      <c r="R1074" s="176" t="str">
        <f>IFERROR(IF(COUNTIF(M1074:Q1074,M1074)+COUNTIF(M1074:Q1074,N1074)+COUNTIF(M1074:Q1074,O1074)+COUNTIF(M1074:Q1074,P1074)+COUNTIF(M1074:Q1074,Q1074)-COUNT(M1074:Q1074)&lt;&gt;0,"學生班級重複",IF(COUNT(M1074:Q1074)=1,VLOOKUP(M1074,'附件一之1-開班數'!$A$7:$B$66,2,0),IF(COUNT(M1074:Q1074)=2,VLOOKUP(M1074,'附件一之1-開班數'!$A$7:$B$66,2,0)&amp;"、"&amp;VLOOKUP(N1074,'附件一之1-開班數'!$A$7:$B$66,2,0),IF(COUNT(M1074:Q1074)=3,VLOOKUP(M1074,'附件一之1-開班數'!$A$7:$B$66,2,0)&amp;"、"&amp;VLOOKUP(N1074,'附件一之1-開班數'!$A$7:$B$66,2,0)&amp;"、"&amp;VLOOKUP(O1074,'附件一之1-開班數'!$A$7:$B$66,2,0),IF(COUNT(M1074:Q1074)=4,VLOOKUP(M1074,'附件一之1-開班數'!$A$7:$B$66,2,0)&amp;"、"&amp;VLOOKUP(N1074,'附件一之1-開班數'!$A$7:$B$66,2,0)&amp;"、"&amp;VLOOKUP(O1074,'附件一之1-開班數'!$A$7:$B$66,2,0)&amp;"、"&amp;VLOOKUP(P1074,'附件一之1-開班數'!$A$7:$B$66,2,0),IF(COUNT(M1074:Q1074)=5,VLOOKUP(M1074,'附件一之1-開班數'!$A$7:$B$66,2,0)&amp;"、"&amp;VLOOKUP(N1074,'附件一之1-開班數'!$A$7:$B$66,2,0)&amp;"、"&amp;VLOOKUP(O1074,'附件一之1-開班數'!$A$7:$B$66,2,0)&amp;"、"&amp;VLOOKUP(P1074,'附件一之1-開班數'!$A$7:$B$66,2,0)&amp;"、"&amp;VLOOKUP(Q1074,'附件一之1-開班數'!$A$7:$B$66,2,0),IF(D1074="","","學生無班級"))))))),"有班級不存在,或跳格輸入")</f>
        <v/>
      </c>
      <c r="S1074" s="10">
        <f t="shared" si="114"/>
        <v>1</v>
      </c>
      <c r="T1074" s="10">
        <f t="shared" si="115"/>
        <v>1</v>
      </c>
      <c r="U1074" s="10">
        <f t="shared" si="116"/>
        <v>1</v>
      </c>
      <c r="V1074" s="10">
        <f t="shared" si="117"/>
        <v>1</v>
      </c>
      <c r="W1074" s="10">
        <f t="shared" si="118"/>
        <v>3</v>
      </c>
      <c r="X1074" s="10">
        <f t="shared" si="119"/>
        <v>3</v>
      </c>
      <c r="Y1074" s="10">
        <f>IF(M1074="",0,IF(K1074=1,VLOOKUP(M1074,'附件一之1-開班數'!$A$7:$V$66,7,FALSE),0))</f>
        <v>0</v>
      </c>
      <c r="Z1074" s="10">
        <f>IF(N1074="",0,IF(K1074=1,VLOOKUP(N1074,'附件一之1-開班數'!$A$7:$V$66,7,FALSE),0))</f>
        <v>0</v>
      </c>
      <c r="AA1074" s="10">
        <f>IF(O1074="",0,IF(K1074=1,VLOOKUP(O1074,'附件一之1-開班數'!$A$7:$V$66,7,FALSE),0))</f>
        <v>0</v>
      </c>
      <c r="AB1074" s="10">
        <f>IF(P1074="",0,IF(K1074=1,VLOOKUP(P1074,'附件一之1-開班數'!$A$7:$V$66,7,FALSE),0))</f>
        <v>0</v>
      </c>
      <c r="AC1074" s="10">
        <f>IF(Q1074="",0,IF(K1074=1,VLOOKUP(Q1074,'附件一之1-開班數'!$A$7:$V$66,7,FALSE),0))</f>
        <v>0</v>
      </c>
    </row>
    <row r="1075" spans="1:29" x14ac:dyDescent="0.3">
      <c r="A1075" s="128" t="str">
        <f t="shared" si="113"/>
        <v/>
      </c>
      <c r="B1075" s="14"/>
      <c r="C1075" s="14"/>
      <c r="D1075" s="14"/>
      <c r="E1075" s="14"/>
      <c r="F1075" s="166"/>
      <c r="G1075" s="173"/>
      <c r="H1075" s="14"/>
      <c r="I1075" s="14"/>
      <c r="J1075" s="14"/>
      <c r="K1075" s="166"/>
      <c r="L1075" s="175"/>
      <c r="M1075" s="171"/>
      <c r="N1075" s="92"/>
      <c r="O1075" s="92"/>
      <c r="P1075" s="92"/>
      <c r="Q1075" s="172"/>
      <c r="R1075" s="176" t="str">
        <f>IFERROR(IF(COUNTIF(M1075:Q1075,M1075)+COUNTIF(M1075:Q1075,N1075)+COUNTIF(M1075:Q1075,O1075)+COUNTIF(M1075:Q1075,P1075)+COUNTIF(M1075:Q1075,Q1075)-COUNT(M1075:Q1075)&lt;&gt;0,"學生班級重複",IF(COUNT(M1075:Q1075)=1,VLOOKUP(M1075,'附件一之1-開班數'!$A$7:$B$66,2,0),IF(COUNT(M1075:Q1075)=2,VLOOKUP(M1075,'附件一之1-開班數'!$A$7:$B$66,2,0)&amp;"、"&amp;VLOOKUP(N1075,'附件一之1-開班數'!$A$7:$B$66,2,0),IF(COUNT(M1075:Q1075)=3,VLOOKUP(M1075,'附件一之1-開班數'!$A$7:$B$66,2,0)&amp;"、"&amp;VLOOKUP(N1075,'附件一之1-開班數'!$A$7:$B$66,2,0)&amp;"、"&amp;VLOOKUP(O1075,'附件一之1-開班數'!$A$7:$B$66,2,0),IF(COUNT(M1075:Q1075)=4,VLOOKUP(M1075,'附件一之1-開班數'!$A$7:$B$66,2,0)&amp;"、"&amp;VLOOKUP(N1075,'附件一之1-開班數'!$A$7:$B$66,2,0)&amp;"、"&amp;VLOOKUP(O1075,'附件一之1-開班數'!$A$7:$B$66,2,0)&amp;"、"&amp;VLOOKUP(P1075,'附件一之1-開班數'!$A$7:$B$66,2,0),IF(COUNT(M1075:Q1075)=5,VLOOKUP(M1075,'附件一之1-開班數'!$A$7:$B$66,2,0)&amp;"、"&amp;VLOOKUP(N1075,'附件一之1-開班數'!$A$7:$B$66,2,0)&amp;"、"&amp;VLOOKUP(O1075,'附件一之1-開班數'!$A$7:$B$66,2,0)&amp;"、"&amp;VLOOKUP(P1075,'附件一之1-開班數'!$A$7:$B$66,2,0)&amp;"、"&amp;VLOOKUP(Q1075,'附件一之1-開班數'!$A$7:$B$66,2,0),IF(D1075="","","學生無班級"))))))),"有班級不存在,或跳格輸入")</f>
        <v/>
      </c>
      <c r="S1075" s="10">
        <f t="shared" si="114"/>
        <v>1</v>
      </c>
      <c r="T1075" s="10">
        <f t="shared" si="115"/>
        <v>1</v>
      </c>
      <c r="U1075" s="10">
        <f t="shared" si="116"/>
        <v>1</v>
      </c>
      <c r="V1075" s="10">
        <f t="shared" si="117"/>
        <v>1</v>
      </c>
      <c r="W1075" s="10">
        <f t="shared" si="118"/>
        <v>3</v>
      </c>
      <c r="X1075" s="10">
        <f t="shared" si="119"/>
        <v>3</v>
      </c>
      <c r="Y1075" s="10">
        <f>IF(M1075="",0,IF(K1075=1,VLOOKUP(M1075,'附件一之1-開班數'!$A$7:$V$66,7,FALSE),0))</f>
        <v>0</v>
      </c>
      <c r="Z1075" s="10">
        <f>IF(N1075="",0,IF(K1075=1,VLOOKUP(N1075,'附件一之1-開班數'!$A$7:$V$66,7,FALSE),0))</f>
        <v>0</v>
      </c>
      <c r="AA1075" s="10">
        <f>IF(O1075="",0,IF(K1075=1,VLOOKUP(O1075,'附件一之1-開班數'!$A$7:$V$66,7,FALSE),0))</f>
        <v>0</v>
      </c>
      <c r="AB1075" s="10">
        <f>IF(P1075="",0,IF(K1075=1,VLOOKUP(P1075,'附件一之1-開班數'!$A$7:$V$66,7,FALSE),0))</f>
        <v>0</v>
      </c>
      <c r="AC1075" s="10">
        <f>IF(Q1075="",0,IF(K1075=1,VLOOKUP(Q1075,'附件一之1-開班數'!$A$7:$V$66,7,FALSE),0))</f>
        <v>0</v>
      </c>
    </row>
    <row r="1076" spans="1:29" x14ac:dyDescent="0.3">
      <c r="A1076" s="128" t="str">
        <f t="shared" si="113"/>
        <v/>
      </c>
      <c r="B1076" s="14"/>
      <c r="C1076" s="14"/>
      <c r="D1076" s="14"/>
      <c r="E1076" s="14"/>
      <c r="F1076" s="166"/>
      <c r="G1076" s="173"/>
      <c r="H1076" s="14"/>
      <c r="I1076" s="14"/>
      <c r="J1076" s="14"/>
      <c r="K1076" s="166"/>
      <c r="L1076" s="175"/>
      <c r="M1076" s="171"/>
      <c r="N1076" s="92"/>
      <c r="O1076" s="92"/>
      <c r="P1076" s="92"/>
      <c r="Q1076" s="172"/>
      <c r="R1076" s="176" t="str">
        <f>IFERROR(IF(COUNTIF(M1076:Q1076,M1076)+COUNTIF(M1076:Q1076,N1076)+COUNTIF(M1076:Q1076,O1076)+COUNTIF(M1076:Q1076,P1076)+COUNTIF(M1076:Q1076,Q1076)-COUNT(M1076:Q1076)&lt;&gt;0,"學生班級重複",IF(COUNT(M1076:Q1076)=1,VLOOKUP(M1076,'附件一之1-開班數'!$A$7:$B$66,2,0),IF(COUNT(M1076:Q1076)=2,VLOOKUP(M1076,'附件一之1-開班數'!$A$7:$B$66,2,0)&amp;"、"&amp;VLOOKUP(N1076,'附件一之1-開班數'!$A$7:$B$66,2,0),IF(COUNT(M1076:Q1076)=3,VLOOKUP(M1076,'附件一之1-開班數'!$A$7:$B$66,2,0)&amp;"、"&amp;VLOOKUP(N1076,'附件一之1-開班數'!$A$7:$B$66,2,0)&amp;"、"&amp;VLOOKUP(O1076,'附件一之1-開班數'!$A$7:$B$66,2,0),IF(COUNT(M1076:Q1076)=4,VLOOKUP(M1076,'附件一之1-開班數'!$A$7:$B$66,2,0)&amp;"、"&amp;VLOOKUP(N1076,'附件一之1-開班數'!$A$7:$B$66,2,0)&amp;"、"&amp;VLOOKUP(O1076,'附件一之1-開班數'!$A$7:$B$66,2,0)&amp;"、"&amp;VLOOKUP(P1076,'附件一之1-開班數'!$A$7:$B$66,2,0),IF(COUNT(M1076:Q1076)=5,VLOOKUP(M1076,'附件一之1-開班數'!$A$7:$B$66,2,0)&amp;"、"&amp;VLOOKUP(N1076,'附件一之1-開班數'!$A$7:$B$66,2,0)&amp;"、"&amp;VLOOKUP(O1076,'附件一之1-開班數'!$A$7:$B$66,2,0)&amp;"、"&amp;VLOOKUP(P1076,'附件一之1-開班數'!$A$7:$B$66,2,0)&amp;"、"&amp;VLOOKUP(Q1076,'附件一之1-開班數'!$A$7:$B$66,2,0),IF(D1076="","","學生無班級"))))))),"有班級不存在,或跳格輸入")</f>
        <v/>
      </c>
      <c r="S1076" s="10">
        <f t="shared" si="114"/>
        <v>1</v>
      </c>
      <c r="T1076" s="10">
        <f t="shared" si="115"/>
        <v>1</v>
      </c>
      <c r="U1076" s="10">
        <f t="shared" si="116"/>
        <v>1</v>
      </c>
      <c r="V1076" s="10">
        <f t="shared" si="117"/>
        <v>1</v>
      </c>
      <c r="W1076" s="10">
        <f t="shared" si="118"/>
        <v>3</v>
      </c>
      <c r="X1076" s="10">
        <f t="shared" si="119"/>
        <v>3</v>
      </c>
      <c r="Y1076" s="10">
        <f>IF(M1076="",0,IF(K1076=1,VLOOKUP(M1076,'附件一之1-開班數'!$A$7:$V$66,7,FALSE),0))</f>
        <v>0</v>
      </c>
      <c r="Z1076" s="10">
        <f>IF(N1076="",0,IF(K1076=1,VLOOKUP(N1076,'附件一之1-開班數'!$A$7:$V$66,7,FALSE),0))</f>
        <v>0</v>
      </c>
      <c r="AA1076" s="10">
        <f>IF(O1076="",0,IF(K1076=1,VLOOKUP(O1076,'附件一之1-開班數'!$A$7:$V$66,7,FALSE),0))</f>
        <v>0</v>
      </c>
      <c r="AB1076" s="10">
        <f>IF(P1076="",0,IF(K1076=1,VLOOKUP(P1076,'附件一之1-開班數'!$A$7:$V$66,7,FALSE),0))</f>
        <v>0</v>
      </c>
      <c r="AC1076" s="10">
        <f>IF(Q1076="",0,IF(K1076=1,VLOOKUP(Q1076,'附件一之1-開班數'!$A$7:$V$66,7,FALSE),0))</f>
        <v>0</v>
      </c>
    </row>
    <row r="1077" spans="1:29" x14ac:dyDescent="0.3">
      <c r="A1077" s="128" t="str">
        <f t="shared" si="113"/>
        <v/>
      </c>
      <c r="B1077" s="14"/>
      <c r="C1077" s="14"/>
      <c r="D1077" s="14"/>
      <c r="E1077" s="14"/>
      <c r="F1077" s="166"/>
      <c r="G1077" s="173"/>
      <c r="H1077" s="14"/>
      <c r="I1077" s="14"/>
      <c r="J1077" s="14"/>
      <c r="K1077" s="166"/>
      <c r="L1077" s="175"/>
      <c r="M1077" s="171"/>
      <c r="N1077" s="92"/>
      <c r="O1077" s="92"/>
      <c r="P1077" s="92"/>
      <c r="Q1077" s="172"/>
      <c r="R1077" s="176" t="str">
        <f>IFERROR(IF(COUNTIF(M1077:Q1077,M1077)+COUNTIF(M1077:Q1077,N1077)+COUNTIF(M1077:Q1077,O1077)+COUNTIF(M1077:Q1077,P1077)+COUNTIF(M1077:Q1077,Q1077)-COUNT(M1077:Q1077)&lt;&gt;0,"學生班級重複",IF(COUNT(M1077:Q1077)=1,VLOOKUP(M1077,'附件一之1-開班數'!$A$7:$B$66,2,0),IF(COUNT(M1077:Q1077)=2,VLOOKUP(M1077,'附件一之1-開班數'!$A$7:$B$66,2,0)&amp;"、"&amp;VLOOKUP(N1077,'附件一之1-開班數'!$A$7:$B$66,2,0),IF(COUNT(M1077:Q1077)=3,VLOOKUP(M1077,'附件一之1-開班數'!$A$7:$B$66,2,0)&amp;"、"&amp;VLOOKUP(N1077,'附件一之1-開班數'!$A$7:$B$66,2,0)&amp;"、"&amp;VLOOKUP(O1077,'附件一之1-開班數'!$A$7:$B$66,2,0),IF(COUNT(M1077:Q1077)=4,VLOOKUP(M1077,'附件一之1-開班數'!$A$7:$B$66,2,0)&amp;"、"&amp;VLOOKUP(N1077,'附件一之1-開班數'!$A$7:$B$66,2,0)&amp;"、"&amp;VLOOKUP(O1077,'附件一之1-開班數'!$A$7:$B$66,2,0)&amp;"、"&amp;VLOOKUP(P1077,'附件一之1-開班數'!$A$7:$B$66,2,0),IF(COUNT(M1077:Q1077)=5,VLOOKUP(M1077,'附件一之1-開班數'!$A$7:$B$66,2,0)&amp;"、"&amp;VLOOKUP(N1077,'附件一之1-開班數'!$A$7:$B$66,2,0)&amp;"、"&amp;VLOOKUP(O1077,'附件一之1-開班數'!$A$7:$B$66,2,0)&amp;"、"&amp;VLOOKUP(P1077,'附件一之1-開班數'!$A$7:$B$66,2,0)&amp;"、"&amp;VLOOKUP(Q1077,'附件一之1-開班數'!$A$7:$B$66,2,0),IF(D1077="","","學生無班級"))))))),"有班級不存在,或跳格輸入")</f>
        <v/>
      </c>
      <c r="S1077" s="10">
        <f t="shared" si="114"/>
        <v>1</v>
      </c>
      <c r="T1077" s="10">
        <f t="shared" si="115"/>
        <v>1</v>
      </c>
      <c r="U1077" s="10">
        <f t="shared" si="116"/>
        <v>1</v>
      </c>
      <c r="V1077" s="10">
        <f t="shared" si="117"/>
        <v>1</v>
      </c>
      <c r="W1077" s="10">
        <f t="shared" si="118"/>
        <v>3</v>
      </c>
      <c r="X1077" s="10">
        <f t="shared" si="119"/>
        <v>3</v>
      </c>
      <c r="Y1077" s="10">
        <f>IF(M1077="",0,IF(K1077=1,VLOOKUP(M1077,'附件一之1-開班數'!$A$7:$V$66,7,FALSE),0))</f>
        <v>0</v>
      </c>
      <c r="Z1077" s="10">
        <f>IF(N1077="",0,IF(K1077=1,VLOOKUP(N1077,'附件一之1-開班數'!$A$7:$V$66,7,FALSE),0))</f>
        <v>0</v>
      </c>
      <c r="AA1077" s="10">
        <f>IF(O1077="",0,IF(K1077=1,VLOOKUP(O1077,'附件一之1-開班數'!$A$7:$V$66,7,FALSE),0))</f>
        <v>0</v>
      </c>
      <c r="AB1077" s="10">
        <f>IF(P1077="",0,IF(K1077=1,VLOOKUP(P1077,'附件一之1-開班數'!$A$7:$V$66,7,FALSE),0))</f>
        <v>0</v>
      </c>
      <c r="AC1077" s="10">
        <f>IF(Q1077="",0,IF(K1077=1,VLOOKUP(Q1077,'附件一之1-開班數'!$A$7:$V$66,7,FALSE),0))</f>
        <v>0</v>
      </c>
    </row>
    <row r="1078" spans="1:29" x14ac:dyDescent="0.3">
      <c r="A1078" s="128" t="str">
        <f t="shared" si="113"/>
        <v/>
      </c>
      <c r="B1078" s="14"/>
      <c r="C1078" s="14"/>
      <c r="D1078" s="14"/>
      <c r="E1078" s="14"/>
      <c r="F1078" s="166"/>
      <c r="G1078" s="173"/>
      <c r="H1078" s="14"/>
      <c r="I1078" s="14"/>
      <c r="J1078" s="14"/>
      <c r="K1078" s="166"/>
      <c r="L1078" s="175"/>
      <c r="M1078" s="171"/>
      <c r="N1078" s="92"/>
      <c r="O1078" s="92"/>
      <c r="P1078" s="92"/>
      <c r="Q1078" s="172"/>
      <c r="R1078" s="176" t="str">
        <f>IFERROR(IF(COUNTIF(M1078:Q1078,M1078)+COUNTIF(M1078:Q1078,N1078)+COUNTIF(M1078:Q1078,O1078)+COUNTIF(M1078:Q1078,P1078)+COUNTIF(M1078:Q1078,Q1078)-COUNT(M1078:Q1078)&lt;&gt;0,"學生班級重複",IF(COUNT(M1078:Q1078)=1,VLOOKUP(M1078,'附件一之1-開班數'!$A$7:$B$66,2,0),IF(COUNT(M1078:Q1078)=2,VLOOKUP(M1078,'附件一之1-開班數'!$A$7:$B$66,2,0)&amp;"、"&amp;VLOOKUP(N1078,'附件一之1-開班數'!$A$7:$B$66,2,0),IF(COUNT(M1078:Q1078)=3,VLOOKUP(M1078,'附件一之1-開班數'!$A$7:$B$66,2,0)&amp;"、"&amp;VLOOKUP(N1078,'附件一之1-開班數'!$A$7:$B$66,2,0)&amp;"、"&amp;VLOOKUP(O1078,'附件一之1-開班數'!$A$7:$B$66,2,0),IF(COUNT(M1078:Q1078)=4,VLOOKUP(M1078,'附件一之1-開班數'!$A$7:$B$66,2,0)&amp;"、"&amp;VLOOKUP(N1078,'附件一之1-開班數'!$A$7:$B$66,2,0)&amp;"、"&amp;VLOOKUP(O1078,'附件一之1-開班數'!$A$7:$B$66,2,0)&amp;"、"&amp;VLOOKUP(P1078,'附件一之1-開班數'!$A$7:$B$66,2,0),IF(COUNT(M1078:Q1078)=5,VLOOKUP(M1078,'附件一之1-開班數'!$A$7:$B$66,2,0)&amp;"、"&amp;VLOOKUP(N1078,'附件一之1-開班數'!$A$7:$B$66,2,0)&amp;"、"&amp;VLOOKUP(O1078,'附件一之1-開班數'!$A$7:$B$66,2,0)&amp;"、"&amp;VLOOKUP(P1078,'附件一之1-開班數'!$A$7:$B$66,2,0)&amp;"、"&amp;VLOOKUP(Q1078,'附件一之1-開班數'!$A$7:$B$66,2,0),IF(D1078="","","學生無班級"))))))),"有班級不存在,或跳格輸入")</f>
        <v/>
      </c>
      <c r="S1078" s="10">
        <f t="shared" si="114"/>
        <v>1</v>
      </c>
      <c r="T1078" s="10">
        <f t="shared" si="115"/>
        <v>1</v>
      </c>
      <c r="U1078" s="10">
        <f t="shared" si="116"/>
        <v>1</v>
      </c>
      <c r="V1078" s="10">
        <f t="shared" si="117"/>
        <v>1</v>
      </c>
      <c r="W1078" s="10">
        <f t="shared" si="118"/>
        <v>3</v>
      </c>
      <c r="X1078" s="10">
        <f t="shared" si="119"/>
        <v>3</v>
      </c>
      <c r="Y1078" s="10">
        <f>IF(M1078="",0,IF(K1078=1,VLOOKUP(M1078,'附件一之1-開班數'!$A$7:$V$66,7,FALSE),0))</f>
        <v>0</v>
      </c>
      <c r="Z1078" s="10">
        <f>IF(N1078="",0,IF(K1078=1,VLOOKUP(N1078,'附件一之1-開班數'!$A$7:$V$66,7,FALSE),0))</f>
        <v>0</v>
      </c>
      <c r="AA1078" s="10">
        <f>IF(O1078="",0,IF(K1078=1,VLOOKUP(O1078,'附件一之1-開班數'!$A$7:$V$66,7,FALSE),0))</f>
        <v>0</v>
      </c>
      <c r="AB1078" s="10">
        <f>IF(P1078="",0,IF(K1078=1,VLOOKUP(P1078,'附件一之1-開班數'!$A$7:$V$66,7,FALSE),0))</f>
        <v>0</v>
      </c>
      <c r="AC1078" s="10">
        <f>IF(Q1078="",0,IF(K1078=1,VLOOKUP(Q1078,'附件一之1-開班數'!$A$7:$V$66,7,FALSE),0))</f>
        <v>0</v>
      </c>
    </row>
    <row r="1079" spans="1:29" x14ac:dyDescent="0.3">
      <c r="A1079" s="128" t="str">
        <f t="shared" si="113"/>
        <v/>
      </c>
      <c r="B1079" s="14"/>
      <c r="C1079" s="14"/>
      <c r="D1079" s="14"/>
      <c r="E1079" s="14"/>
      <c r="F1079" s="166"/>
      <c r="G1079" s="173"/>
      <c r="H1079" s="14"/>
      <c r="I1079" s="14"/>
      <c r="J1079" s="14"/>
      <c r="K1079" s="166"/>
      <c r="L1079" s="175"/>
      <c r="M1079" s="171"/>
      <c r="N1079" s="92"/>
      <c r="O1079" s="92"/>
      <c r="P1079" s="92"/>
      <c r="Q1079" s="172"/>
      <c r="R1079" s="176" t="str">
        <f>IFERROR(IF(COUNTIF(M1079:Q1079,M1079)+COUNTIF(M1079:Q1079,N1079)+COUNTIF(M1079:Q1079,O1079)+COUNTIF(M1079:Q1079,P1079)+COUNTIF(M1079:Q1079,Q1079)-COUNT(M1079:Q1079)&lt;&gt;0,"學生班級重複",IF(COUNT(M1079:Q1079)=1,VLOOKUP(M1079,'附件一之1-開班數'!$A$7:$B$66,2,0),IF(COUNT(M1079:Q1079)=2,VLOOKUP(M1079,'附件一之1-開班數'!$A$7:$B$66,2,0)&amp;"、"&amp;VLOOKUP(N1079,'附件一之1-開班數'!$A$7:$B$66,2,0),IF(COUNT(M1079:Q1079)=3,VLOOKUP(M1079,'附件一之1-開班數'!$A$7:$B$66,2,0)&amp;"、"&amp;VLOOKUP(N1079,'附件一之1-開班數'!$A$7:$B$66,2,0)&amp;"、"&amp;VLOOKUP(O1079,'附件一之1-開班數'!$A$7:$B$66,2,0),IF(COUNT(M1079:Q1079)=4,VLOOKUP(M1079,'附件一之1-開班數'!$A$7:$B$66,2,0)&amp;"、"&amp;VLOOKUP(N1079,'附件一之1-開班數'!$A$7:$B$66,2,0)&amp;"、"&amp;VLOOKUP(O1079,'附件一之1-開班數'!$A$7:$B$66,2,0)&amp;"、"&amp;VLOOKUP(P1079,'附件一之1-開班數'!$A$7:$B$66,2,0),IF(COUNT(M1079:Q1079)=5,VLOOKUP(M1079,'附件一之1-開班數'!$A$7:$B$66,2,0)&amp;"、"&amp;VLOOKUP(N1079,'附件一之1-開班數'!$A$7:$B$66,2,0)&amp;"、"&amp;VLOOKUP(O1079,'附件一之1-開班數'!$A$7:$B$66,2,0)&amp;"、"&amp;VLOOKUP(P1079,'附件一之1-開班數'!$A$7:$B$66,2,0)&amp;"、"&amp;VLOOKUP(Q1079,'附件一之1-開班數'!$A$7:$B$66,2,0),IF(D1079="","","學生無班級"))))))),"有班級不存在,或跳格輸入")</f>
        <v/>
      </c>
      <c r="S1079" s="10">
        <f t="shared" si="114"/>
        <v>1</v>
      </c>
      <c r="T1079" s="10">
        <f t="shared" si="115"/>
        <v>1</v>
      </c>
      <c r="U1079" s="10">
        <f t="shared" si="116"/>
        <v>1</v>
      </c>
      <c r="V1079" s="10">
        <f t="shared" si="117"/>
        <v>1</v>
      </c>
      <c r="W1079" s="10">
        <f t="shared" si="118"/>
        <v>3</v>
      </c>
      <c r="X1079" s="10">
        <f t="shared" si="119"/>
        <v>3</v>
      </c>
      <c r="Y1079" s="10">
        <f>IF(M1079="",0,IF(K1079=1,VLOOKUP(M1079,'附件一之1-開班數'!$A$7:$V$66,7,FALSE),0))</f>
        <v>0</v>
      </c>
      <c r="Z1079" s="10">
        <f>IF(N1079="",0,IF(K1079=1,VLOOKUP(N1079,'附件一之1-開班數'!$A$7:$V$66,7,FALSE),0))</f>
        <v>0</v>
      </c>
      <c r="AA1079" s="10">
        <f>IF(O1079="",0,IF(K1079=1,VLOOKUP(O1079,'附件一之1-開班數'!$A$7:$V$66,7,FALSE),0))</f>
        <v>0</v>
      </c>
      <c r="AB1079" s="10">
        <f>IF(P1079="",0,IF(K1079=1,VLOOKUP(P1079,'附件一之1-開班數'!$A$7:$V$66,7,FALSE),0))</f>
        <v>0</v>
      </c>
      <c r="AC1079" s="10">
        <f>IF(Q1079="",0,IF(K1079=1,VLOOKUP(Q1079,'附件一之1-開班數'!$A$7:$V$66,7,FALSE),0))</f>
        <v>0</v>
      </c>
    </row>
    <row r="1080" spans="1:29" x14ac:dyDescent="0.3">
      <c r="A1080" s="128" t="str">
        <f t="shared" si="113"/>
        <v/>
      </c>
      <c r="B1080" s="14"/>
      <c r="C1080" s="14"/>
      <c r="D1080" s="14"/>
      <c r="E1080" s="14"/>
      <c r="F1080" s="166"/>
      <c r="G1080" s="173"/>
      <c r="H1080" s="14"/>
      <c r="I1080" s="14"/>
      <c r="J1080" s="14"/>
      <c r="K1080" s="166"/>
      <c r="L1080" s="175"/>
      <c r="M1080" s="171"/>
      <c r="N1080" s="92"/>
      <c r="O1080" s="92"/>
      <c r="P1080" s="92"/>
      <c r="Q1080" s="172"/>
      <c r="R1080" s="176" t="str">
        <f>IFERROR(IF(COUNTIF(M1080:Q1080,M1080)+COUNTIF(M1080:Q1080,N1080)+COUNTIF(M1080:Q1080,O1080)+COUNTIF(M1080:Q1080,P1080)+COUNTIF(M1080:Q1080,Q1080)-COUNT(M1080:Q1080)&lt;&gt;0,"學生班級重複",IF(COUNT(M1080:Q1080)=1,VLOOKUP(M1080,'附件一之1-開班數'!$A$7:$B$66,2,0),IF(COUNT(M1080:Q1080)=2,VLOOKUP(M1080,'附件一之1-開班數'!$A$7:$B$66,2,0)&amp;"、"&amp;VLOOKUP(N1080,'附件一之1-開班數'!$A$7:$B$66,2,0),IF(COUNT(M1080:Q1080)=3,VLOOKUP(M1080,'附件一之1-開班數'!$A$7:$B$66,2,0)&amp;"、"&amp;VLOOKUP(N1080,'附件一之1-開班數'!$A$7:$B$66,2,0)&amp;"、"&amp;VLOOKUP(O1080,'附件一之1-開班數'!$A$7:$B$66,2,0),IF(COUNT(M1080:Q1080)=4,VLOOKUP(M1080,'附件一之1-開班數'!$A$7:$B$66,2,0)&amp;"、"&amp;VLOOKUP(N1080,'附件一之1-開班數'!$A$7:$B$66,2,0)&amp;"、"&amp;VLOOKUP(O1080,'附件一之1-開班數'!$A$7:$B$66,2,0)&amp;"、"&amp;VLOOKUP(P1080,'附件一之1-開班數'!$A$7:$B$66,2,0),IF(COUNT(M1080:Q1080)=5,VLOOKUP(M1080,'附件一之1-開班數'!$A$7:$B$66,2,0)&amp;"、"&amp;VLOOKUP(N1080,'附件一之1-開班數'!$A$7:$B$66,2,0)&amp;"、"&amp;VLOOKUP(O1080,'附件一之1-開班數'!$A$7:$B$66,2,0)&amp;"、"&amp;VLOOKUP(P1080,'附件一之1-開班數'!$A$7:$B$66,2,0)&amp;"、"&amp;VLOOKUP(Q1080,'附件一之1-開班數'!$A$7:$B$66,2,0),IF(D1080="","","學生無班級"))))))),"有班級不存在,或跳格輸入")</f>
        <v/>
      </c>
      <c r="S1080" s="10">
        <f t="shared" si="114"/>
        <v>1</v>
      </c>
      <c r="T1080" s="10">
        <f t="shared" si="115"/>
        <v>1</v>
      </c>
      <c r="U1080" s="10">
        <f t="shared" si="116"/>
        <v>1</v>
      </c>
      <c r="V1080" s="10">
        <f t="shared" si="117"/>
        <v>1</v>
      </c>
      <c r="W1080" s="10">
        <f t="shared" si="118"/>
        <v>3</v>
      </c>
      <c r="X1080" s="10">
        <f t="shared" si="119"/>
        <v>3</v>
      </c>
      <c r="Y1080" s="10">
        <f>IF(M1080="",0,IF(K1080=1,VLOOKUP(M1080,'附件一之1-開班數'!$A$7:$V$66,7,FALSE),0))</f>
        <v>0</v>
      </c>
      <c r="Z1080" s="10">
        <f>IF(N1080="",0,IF(K1080=1,VLOOKUP(N1080,'附件一之1-開班數'!$A$7:$V$66,7,FALSE),0))</f>
        <v>0</v>
      </c>
      <c r="AA1080" s="10">
        <f>IF(O1080="",0,IF(K1080=1,VLOOKUP(O1080,'附件一之1-開班數'!$A$7:$V$66,7,FALSE),0))</f>
        <v>0</v>
      </c>
      <c r="AB1080" s="10">
        <f>IF(P1080="",0,IF(K1080=1,VLOOKUP(P1080,'附件一之1-開班數'!$A$7:$V$66,7,FALSE),0))</f>
        <v>0</v>
      </c>
      <c r="AC1080" s="10">
        <f>IF(Q1080="",0,IF(K1080=1,VLOOKUP(Q1080,'附件一之1-開班數'!$A$7:$V$66,7,FALSE),0))</f>
        <v>0</v>
      </c>
    </row>
    <row r="1081" spans="1:29" x14ac:dyDescent="0.3">
      <c r="A1081" s="128" t="str">
        <f t="shared" si="113"/>
        <v/>
      </c>
      <c r="B1081" s="14"/>
      <c r="C1081" s="14"/>
      <c r="D1081" s="14"/>
      <c r="E1081" s="14"/>
      <c r="F1081" s="166"/>
      <c r="G1081" s="173"/>
      <c r="H1081" s="14"/>
      <c r="I1081" s="14"/>
      <c r="J1081" s="14"/>
      <c r="K1081" s="166"/>
      <c r="L1081" s="175"/>
      <c r="M1081" s="171"/>
      <c r="N1081" s="92"/>
      <c r="O1081" s="92"/>
      <c r="P1081" s="92"/>
      <c r="Q1081" s="172"/>
      <c r="R1081" s="176" t="str">
        <f>IFERROR(IF(COUNTIF(M1081:Q1081,M1081)+COUNTIF(M1081:Q1081,N1081)+COUNTIF(M1081:Q1081,O1081)+COUNTIF(M1081:Q1081,P1081)+COUNTIF(M1081:Q1081,Q1081)-COUNT(M1081:Q1081)&lt;&gt;0,"學生班級重複",IF(COUNT(M1081:Q1081)=1,VLOOKUP(M1081,'附件一之1-開班數'!$A$7:$B$66,2,0),IF(COUNT(M1081:Q1081)=2,VLOOKUP(M1081,'附件一之1-開班數'!$A$7:$B$66,2,0)&amp;"、"&amp;VLOOKUP(N1081,'附件一之1-開班數'!$A$7:$B$66,2,0),IF(COUNT(M1081:Q1081)=3,VLOOKUP(M1081,'附件一之1-開班數'!$A$7:$B$66,2,0)&amp;"、"&amp;VLOOKUP(N1081,'附件一之1-開班數'!$A$7:$B$66,2,0)&amp;"、"&amp;VLOOKUP(O1081,'附件一之1-開班數'!$A$7:$B$66,2,0),IF(COUNT(M1081:Q1081)=4,VLOOKUP(M1081,'附件一之1-開班數'!$A$7:$B$66,2,0)&amp;"、"&amp;VLOOKUP(N1081,'附件一之1-開班數'!$A$7:$B$66,2,0)&amp;"、"&amp;VLOOKUP(O1081,'附件一之1-開班數'!$A$7:$B$66,2,0)&amp;"、"&amp;VLOOKUP(P1081,'附件一之1-開班數'!$A$7:$B$66,2,0),IF(COUNT(M1081:Q1081)=5,VLOOKUP(M1081,'附件一之1-開班數'!$A$7:$B$66,2,0)&amp;"、"&amp;VLOOKUP(N1081,'附件一之1-開班數'!$A$7:$B$66,2,0)&amp;"、"&amp;VLOOKUP(O1081,'附件一之1-開班數'!$A$7:$B$66,2,0)&amp;"、"&amp;VLOOKUP(P1081,'附件一之1-開班數'!$A$7:$B$66,2,0)&amp;"、"&amp;VLOOKUP(Q1081,'附件一之1-開班數'!$A$7:$B$66,2,0),IF(D1081="","","學生無班級"))))))),"有班級不存在,或跳格輸入")</f>
        <v/>
      </c>
      <c r="S1081" s="10">
        <f t="shared" si="114"/>
        <v>1</v>
      </c>
      <c r="T1081" s="10">
        <f t="shared" si="115"/>
        <v>1</v>
      </c>
      <c r="U1081" s="10">
        <f t="shared" si="116"/>
        <v>1</v>
      </c>
      <c r="V1081" s="10">
        <f t="shared" si="117"/>
        <v>1</v>
      </c>
      <c r="W1081" s="10">
        <f t="shared" si="118"/>
        <v>3</v>
      </c>
      <c r="X1081" s="10">
        <f t="shared" si="119"/>
        <v>3</v>
      </c>
      <c r="Y1081" s="10">
        <f>IF(M1081="",0,IF(K1081=1,VLOOKUP(M1081,'附件一之1-開班數'!$A$7:$V$66,7,FALSE),0))</f>
        <v>0</v>
      </c>
      <c r="Z1081" s="10">
        <f>IF(N1081="",0,IF(K1081=1,VLOOKUP(N1081,'附件一之1-開班數'!$A$7:$V$66,7,FALSE),0))</f>
        <v>0</v>
      </c>
      <c r="AA1081" s="10">
        <f>IF(O1081="",0,IF(K1081=1,VLOOKUP(O1081,'附件一之1-開班數'!$A$7:$V$66,7,FALSE),0))</f>
        <v>0</v>
      </c>
      <c r="AB1081" s="10">
        <f>IF(P1081="",0,IF(K1081=1,VLOOKUP(P1081,'附件一之1-開班數'!$A$7:$V$66,7,FALSE),0))</f>
        <v>0</v>
      </c>
      <c r="AC1081" s="10">
        <f>IF(Q1081="",0,IF(K1081=1,VLOOKUP(Q1081,'附件一之1-開班數'!$A$7:$V$66,7,FALSE),0))</f>
        <v>0</v>
      </c>
    </row>
    <row r="1082" spans="1:29" x14ac:dyDescent="0.3">
      <c r="A1082" s="128" t="str">
        <f t="shared" si="113"/>
        <v/>
      </c>
      <c r="B1082" s="14"/>
      <c r="C1082" s="14"/>
      <c r="D1082" s="14"/>
      <c r="E1082" s="14"/>
      <c r="F1082" s="166"/>
      <c r="G1082" s="173"/>
      <c r="H1082" s="14"/>
      <c r="I1082" s="14"/>
      <c r="J1082" s="14"/>
      <c r="K1082" s="166"/>
      <c r="L1082" s="175"/>
      <c r="M1082" s="171"/>
      <c r="N1082" s="92"/>
      <c r="O1082" s="92"/>
      <c r="P1082" s="92"/>
      <c r="Q1082" s="172"/>
      <c r="R1082" s="176" t="str">
        <f>IFERROR(IF(COUNTIF(M1082:Q1082,M1082)+COUNTIF(M1082:Q1082,N1082)+COUNTIF(M1082:Q1082,O1082)+COUNTIF(M1082:Q1082,P1082)+COUNTIF(M1082:Q1082,Q1082)-COUNT(M1082:Q1082)&lt;&gt;0,"學生班級重複",IF(COUNT(M1082:Q1082)=1,VLOOKUP(M1082,'附件一之1-開班數'!$A$7:$B$66,2,0),IF(COUNT(M1082:Q1082)=2,VLOOKUP(M1082,'附件一之1-開班數'!$A$7:$B$66,2,0)&amp;"、"&amp;VLOOKUP(N1082,'附件一之1-開班數'!$A$7:$B$66,2,0),IF(COUNT(M1082:Q1082)=3,VLOOKUP(M1082,'附件一之1-開班數'!$A$7:$B$66,2,0)&amp;"、"&amp;VLOOKUP(N1082,'附件一之1-開班數'!$A$7:$B$66,2,0)&amp;"、"&amp;VLOOKUP(O1082,'附件一之1-開班數'!$A$7:$B$66,2,0),IF(COUNT(M1082:Q1082)=4,VLOOKUP(M1082,'附件一之1-開班數'!$A$7:$B$66,2,0)&amp;"、"&amp;VLOOKUP(N1082,'附件一之1-開班數'!$A$7:$B$66,2,0)&amp;"、"&amp;VLOOKUP(O1082,'附件一之1-開班數'!$A$7:$B$66,2,0)&amp;"、"&amp;VLOOKUP(P1082,'附件一之1-開班數'!$A$7:$B$66,2,0),IF(COUNT(M1082:Q1082)=5,VLOOKUP(M1082,'附件一之1-開班數'!$A$7:$B$66,2,0)&amp;"、"&amp;VLOOKUP(N1082,'附件一之1-開班數'!$A$7:$B$66,2,0)&amp;"、"&amp;VLOOKUP(O1082,'附件一之1-開班數'!$A$7:$B$66,2,0)&amp;"、"&amp;VLOOKUP(P1082,'附件一之1-開班數'!$A$7:$B$66,2,0)&amp;"、"&amp;VLOOKUP(Q1082,'附件一之1-開班數'!$A$7:$B$66,2,0),IF(D1082="","","學生無班級"))))))),"有班級不存在,或跳格輸入")</f>
        <v/>
      </c>
      <c r="S1082" s="10">
        <f t="shared" si="114"/>
        <v>1</v>
      </c>
      <c r="T1082" s="10">
        <f t="shared" si="115"/>
        <v>1</v>
      </c>
      <c r="U1082" s="10">
        <f t="shared" si="116"/>
        <v>1</v>
      </c>
      <c r="V1082" s="10">
        <f t="shared" si="117"/>
        <v>1</v>
      </c>
      <c r="W1082" s="10">
        <f t="shared" si="118"/>
        <v>3</v>
      </c>
      <c r="X1082" s="10">
        <f t="shared" si="119"/>
        <v>3</v>
      </c>
      <c r="Y1082" s="10">
        <f>IF(M1082="",0,IF(K1082=1,VLOOKUP(M1082,'附件一之1-開班數'!$A$7:$V$66,7,FALSE),0))</f>
        <v>0</v>
      </c>
      <c r="Z1082" s="10">
        <f>IF(N1082="",0,IF(K1082=1,VLOOKUP(N1082,'附件一之1-開班數'!$A$7:$V$66,7,FALSE),0))</f>
        <v>0</v>
      </c>
      <c r="AA1082" s="10">
        <f>IF(O1082="",0,IF(K1082=1,VLOOKUP(O1082,'附件一之1-開班數'!$A$7:$V$66,7,FALSE),0))</f>
        <v>0</v>
      </c>
      <c r="AB1082" s="10">
        <f>IF(P1082="",0,IF(K1082=1,VLOOKUP(P1082,'附件一之1-開班數'!$A$7:$V$66,7,FALSE),0))</f>
        <v>0</v>
      </c>
      <c r="AC1082" s="10">
        <f>IF(Q1082="",0,IF(K1082=1,VLOOKUP(Q1082,'附件一之1-開班數'!$A$7:$V$66,7,FALSE),0))</f>
        <v>0</v>
      </c>
    </row>
    <row r="1083" spans="1:29" x14ac:dyDescent="0.3">
      <c r="A1083" s="128" t="str">
        <f t="shared" si="113"/>
        <v/>
      </c>
      <c r="B1083" s="14"/>
      <c r="C1083" s="14"/>
      <c r="D1083" s="14"/>
      <c r="E1083" s="14"/>
      <c r="F1083" s="166"/>
      <c r="G1083" s="173"/>
      <c r="H1083" s="14"/>
      <c r="I1083" s="14"/>
      <c r="J1083" s="14"/>
      <c r="K1083" s="166"/>
      <c r="L1083" s="175"/>
      <c r="M1083" s="171"/>
      <c r="N1083" s="92"/>
      <c r="O1083" s="92"/>
      <c r="P1083" s="92"/>
      <c r="Q1083" s="172"/>
      <c r="R1083" s="176" t="str">
        <f>IFERROR(IF(COUNTIF(M1083:Q1083,M1083)+COUNTIF(M1083:Q1083,N1083)+COUNTIF(M1083:Q1083,O1083)+COUNTIF(M1083:Q1083,P1083)+COUNTIF(M1083:Q1083,Q1083)-COUNT(M1083:Q1083)&lt;&gt;0,"學生班級重複",IF(COUNT(M1083:Q1083)=1,VLOOKUP(M1083,'附件一之1-開班數'!$A$7:$B$66,2,0),IF(COUNT(M1083:Q1083)=2,VLOOKUP(M1083,'附件一之1-開班數'!$A$7:$B$66,2,0)&amp;"、"&amp;VLOOKUP(N1083,'附件一之1-開班數'!$A$7:$B$66,2,0),IF(COUNT(M1083:Q1083)=3,VLOOKUP(M1083,'附件一之1-開班數'!$A$7:$B$66,2,0)&amp;"、"&amp;VLOOKUP(N1083,'附件一之1-開班數'!$A$7:$B$66,2,0)&amp;"、"&amp;VLOOKUP(O1083,'附件一之1-開班數'!$A$7:$B$66,2,0),IF(COUNT(M1083:Q1083)=4,VLOOKUP(M1083,'附件一之1-開班數'!$A$7:$B$66,2,0)&amp;"、"&amp;VLOOKUP(N1083,'附件一之1-開班數'!$A$7:$B$66,2,0)&amp;"、"&amp;VLOOKUP(O1083,'附件一之1-開班數'!$A$7:$B$66,2,0)&amp;"、"&amp;VLOOKUP(P1083,'附件一之1-開班數'!$A$7:$B$66,2,0),IF(COUNT(M1083:Q1083)=5,VLOOKUP(M1083,'附件一之1-開班數'!$A$7:$B$66,2,0)&amp;"、"&amp;VLOOKUP(N1083,'附件一之1-開班數'!$A$7:$B$66,2,0)&amp;"、"&amp;VLOOKUP(O1083,'附件一之1-開班數'!$A$7:$B$66,2,0)&amp;"、"&amp;VLOOKUP(P1083,'附件一之1-開班數'!$A$7:$B$66,2,0)&amp;"、"&amp;VLOOKUP(Q1083,'附件一之1-開班數'!$A$7:$B$66,2,0),IF(D1083="","","學生無班級"))))))),"有班級不存在,或跳格輸入")</f>
        <v/>
      </c>
      <c r="S1083" s="10">
        <f t="shared" si="114"/>
        <v>1</v>
      </c>
      <c r="T1083" s="10">
        <f t="shared" si="115"/>
        <v>1</v>
      </c>
      <c r="U1083" s="10">
        <f t="shared" si="116"/>
        <v>1</v>
      </c>
      <c r="V1083" s="10">
        <f t="shared" si="117"/>
        <v>1</v>
      </c>
      <c r="W1083" s="10">
        <f t="shared" si="118"/>
        <v>3</v>
      </c>
      <c r="X1083" s="10">
        <f t="shared" si="119"/>
        <v>3</v>
      </c>
      <c r="Y1083" s="10">
        <f>IF(M1083="",0,IF(K1083=1,VLOOKUP(M1083,'附件一之1-開班數'!$A$7:$V$66,7,FALSE),0))</f>
        <v>0</v>
      </c>
      <c r="Z1083" s="10">
        <f>IF(N1083="",0,IF(K1083=1,VLOOKUP(N1083,'附件一之1-開班數'!$A$7:$V$66,7,FALSE),0))</f>
        <v>0</v>
      </c>
      <c r="AA1083" s="10">
        <f>IF(O1083="",0,IF(K1083=1,VLOOKUP(O1083,'附件一之1-開班數'!$A$7:$V$66,7,FALSE),0))</f>
        <v>0</v>
      </c>
      <c r="AB1083" s="10">
        <f>IF(P1083="",0,IF(K1083=1,VLOOKUP(P1083,'附件一之1-開班數'!$A$7:$V$66,7,FALSE),0))</f>
        <v>0</v>
      </c>
      <c r="AC1083" s="10">
        <f>IF(Q1083="",0,IF(K1083=1,VLOOKUP(Q1083,'附件一之1-開班數'!$A$7:$V$66,7,FALSE),0))</f>
        <v>0</v>
      </c>
    </row>
    <row r="1084" spans="1:29" x14ac:dyDescent="0.3">
      <c r="A1084" s="128" t="str">
        <f t="shared" si="113"/>
        <v/>
      </c>
      <c r="B1084" s="14"/>
      <c r="C1084" s="14"/>
      <c r="D1084" s="14"/>
      <c r="E1084" s="14"/>
      <c r="F1084" s="166"/>
      <c r="G1084" s="173"/>
      <c r="H1084" s="14"/>
      <c r="I1084" s="14"/>
      <c r="J1084" s="14"/>
      <c r="K1084" s="166"/>
      <c r="L1084" s="175"/>
      <c r="M1084" s="171"/>
      <c r="N1084" s="92"/>
      <c r="O1084" s="92"/>
      <c r="P1084" s="92"/>
      <c r="Q1084" s="172"/>
      <c r="R1084" s="176" t="str">
        <f>IFERROR(IF(COUNTIF(M1084:Q1084,M1084)+COUNTIF(M1084:Q1084,N1084)+COUNTIF(M1084:Q1084,O1084)+COUNTIF(M1084:Q1084,P1084)+COUNTIF(M1084:Q1084,Q1084)-COUNT(M1084:Q1084)&lt;&gt;0,"學生班級重複",IF(COUNT(M1084:Q1084)=1,VLOOKUP(M1084,'附件一之1-開班數'!$A$7:$B$66,2,0),IF(COUNT(M1084:Q1084)=2,VLOOKUP(M1084,'附件一之1-開班數'!$A$7:$B$66,2,0)&amp;"、"&amp;VLOOKUP(N1084,'附件一之1-開班數'!$A$7:$B$66,2,0),IF(COUNT(M1084:Q1084)=3,VLOOKUP(M1084,'附件一之1-開班數'!$A$7:$B$66,2,0)&amp;"、"&amp;VLOOKUP(N1084,'附件一之1-開班數'!$A$7:$B$66,2,0)&amp;"、"&amp;VLOOKUP(O1084,'附件一之1-開班數'!$A$7:$B$66,2,0),IF(COUNT(M1084:Q1084)=4,VLOOKUP(M1084,'附件一之1-開班數'!$A$7:$B$66,2,0)&amp;"、"&amp;VLOOKUP(N1084,'附件一之1-開班數'!$A$7:$B$66,2,0)&amp;"、"&amp;VLOOKUP(O1084,'附件一之1-開班數'!$A$7:$B$66,2,0)&amp;"、"&amp;VLOOKUP(P1084,'附件一之1-開班數'!$A$7:$B$66,2,0),IF(COUNT(M1084:Q1084)=5,VLOOKUP(M1084,'附件一之1-開班數'!$A$7:$B$66,2,0)&amp;"、"&amp;VLOOKUP(N1084,'附件一之1-開班數'!$A$7:$B$66,2,0)&amp;"、"&amp;VLOOKUP(O1084,'附件一之1-開班數'!$A$7:$B$66,2,0)&amp;"、"&amp;VLOOKUP(P1084,'附件一之1-開班數'!$A$7:$B$66,2,0)&amp;"、"&amp;VLOOKUP(Q1084,'附件一之1-開班數'!$A$7:$B$66,2,0),IF(D1084="","","學生無班級"))))))),"有班級不存在,或跳格輸入")</f>
        <v/>
      </c>
      <c r="S1084" s="10">
        <f t="shared" si="114"/>
        <v>1</v>
      </c>
      <c r="T1084" s="10">
        <f t="shared" si="115"/>
        <v>1</v>
      </c>
      <c r="U1084" s="10">
        <f t="shared" si="116"/>
        <v>1</v>
      </c>
      <c r="V1084" s="10">
        <f t="shared" si="117"/>
        <v>1</v>
      </c>
      <c r="W1084" s="10">
        <f t="shared" si="118"/>
        <v>3</v>
      </c>
      <c r="X1084" s="10">
        <f t="shared" si="119"/>
        <v>3</v>
      </c>
      <c r="Y1084" s="10">
        <f>IF(M1084="",0,IF(K1084=1,VLOOKUP(M1084,'附件一之1-開班數'!$A$7:$V$66,7,FALSE),0))</f>
        <v>0</v>
      </c>
      <c r="Z1084" s="10">
        <f>IF(N1084="",0,IF(K1084=1,VLOOKUP(N1084,'附件一之1-開班數'!$A$7:$V$66,7,FALSE),0))</f>
        <v>0</v>
      </c>
      <c r="AA1084" s="10">
        <f>IF(O1084="",0,IF(K1084=1,VLOOKUP(O1084,'附件一之1-開班數'!$A$7:$V$66,7,FALSE),0))</f>
        <v>0</v>
      </c>
      <c r="AB1084" s="10">
        <f>IF(P1084="",0,IF(K1084=1,VLOOKUP(P1084,'附件一之1-開班數'!$A$7:$V$66,7,FALSE),0))</f>
        <v>0</v>
      </c>
      <c r="AC1084" s="10">
        <f>IF(Q1084="",0,IF(K1084=1,VLOOKUP(Q1084,'附件一之1-開班數'!$A$7:$V$66,7,FALSE),0))</f>
        <v>0</v>
      </c>
    </row>
    <row r="1085" spans="1:29" x14ac:dyDescent="0.3">
      <c r="A1085" s="128" t="str">
        <f t="shared" si="113"/>
        <v/>
      </c>
      <c r="B1085" s="14"/>
      <c r="C1085" s="14"/>
      <c r="D1085" s="14"/>
      <c r="E1085" s="14"/>
      <c r="F1085" s="166"/>
      <c r="G1085" s="173"/>
      <c r="H1085" s="14"/>
      <c r="I1085" s="14"/>
      <c r="J1085" s="14"/>
      <c r="K1085" s="166"/>
      <c r="L1085" s="175"/>
      <c r="M1085" s="171"/>
      <c r="N1085" s="92"/>
      <c r="O1085" s="92"/>
      <c r="P1085" s="92"/>
      <c r="Q1085" s="172"/>
      <c r="R1085" s="176" t="str">
        <f>IFERROR(IF(COUNTIF(M1085:Q1085,M1085)+COUNTIF(M1085:Q1085,N1085)+COUNTIF(M1085:Q1085,O1085)+COUNTIF(M1085:Q1085,P1085)+COUNTIF(M1085:Q1085,Q1085)-COUNT(M1085:Q1085)&lt;&gt;0,"學生班級重複",IF(COUNT(M1085:Q1085)=1,VLOOKUP(M1085,'附件一之1-開班數'!$A$7:$B$66,2,0),IF(COUNT(M1085:Q1085)=2,VLOOKUP(M1085,'附件一之1-開班數'!$A$7:$B$66,2,0)&amp;"、"&amp;VLOOKUP(N1085,'附件一之1-開班數'!$A$7:$B$66,2,0),IF(COUNT(M1085:Q1085)=3,VLOOKUP(M1085,'附件一之1-開班數'!$A$7:$B$66,2,0)&amp;"、"&amp;VLOOKUP(N1085,'附件一之1-開班數'!$A$7:$B$66,2,0)&amp;"、"&amp;VLOOKUP(O1085,'附件一之1-開班數'!$A$7:$B$66,2,0),IF(COUNT(M1085:Q1085)=4,VLOOKUP(M1085,'附件一之1-開班數'!$A$7:$B$66,2,0)&amp;"、"&amp;VLOOKUP(N1085,'附件一之1-開班數'!$A$7:$B$66,2,0)&amp;"、"&amp;VLOOKUP(O1085,'附件一之1-開班數'!$A$7:$B$66,2,0)&amp;"、"&amp;VLOOKUP(P1085,'附件一之1-開班數'!$A$7:$B$66,2,0),IF(COUNT(M1085:Q1085)=5,VLOOKUP(M1085,'附件一之1-開班數'!$A$7:$B$66,2,0)&amp;"、"&amp;VLOOKUP(N1085,'附件一之1-開班數'!$A$7:$B$66,2,0)&amp;"、"&amp;VLOOKUP(O1085,'附件一之1-開班數'!$A$7:$B$66,2,0)&amp;"、"&amp;VLOOKUP(P1085,'附件一之1-開班數'!$A$7:$B$66,2,0)&amp;"、"&amp;VLOOKUP(Q1085,'附件一之1-開班數'!$A$7:$B$66,2,0),IF(D1085="","","學生無班級"))))))),"有班級不存在,或跳格輸入")</f>
        <v/>
      </c>
      <c r="S1085" s="10">
        <f t="shared" si="114"/>
        <v>1</v>
      </c>
      <c r="T1085" s="10">
        <f t="shared" si="115"/>
        <v>1</v>
      </c>
      <c r="U1085" s="10">
        <f t="shared" si="116"/>
        <v>1</v>
      </c>
      <c r="V1085" s="10">
        <f t="shared" si="117"/>
        <v>1</v>
      </c>
      <c r="W1085" s="10">
        <f t="shared" si="118"/>
        <v>3</v>
      </c>
      <c r="X1085" s="10">
        <f t="shared" si="119"/>
        <v>3</v>
      </c>
      <c r="Y1085" s="10">
        <f>IF(M1085="",0,IF(K1085=1,VLOOKUP(M1085,'附件一之1-開班數'!$A$7:$V$66,7,FALSE),0))</f>
        <v>0</v>
      </c>
      <c r="Z1085" s="10">
        <f>IF(N1085="",0,IF(K1085=1,VLOOKUP(N1085,'附件一之1-開班數'!$A$7:$V$66,7,FALSE),0))</f>
        <v>0</v>
      </c>
      <c r="AA1085" s="10">
        <f>IF(O1085="",0,IF(K1085=1,VLOOKUP(O1085,'附件一之1-開班數'!$A$7:$V$66,7,FALSE),0))</f>
        <v>0</v>
      </c>
      <c r="AB1085" s="10">
        <f>IF(P1085="",0,IF(K1085=1,VLOOKUP(P1085,'附件一之1-開班數'!$A$7:$V$66,7,FALSE),0))</f>
        <v>0</v>
      </c>
      <c r="AC1085" s="10">
        <f>IF(Q1085="",0,IF(K1085=1,VLOOKUP(Q1085,'附件一之1-開班數'!$A$7:$V$66,7,FALSE),0))</f>
        <v>0</v>
      </c>
    </row>
    <row r="1086" spans="1:29" x14ac:dyDescent="0.3">
      <c r="A1086" s="128" t="str">
        <f t="shared" si="113"/>
        <v/>
      </c>
      <c r="B1086" s="14"/>
      <c r="C1086" s="14"/>
      <c r="D1086" s="14"/>
      <c r="E1086" s="14"/>
      <c r="F1086" s="166"/>
      <c r="G1086" s="173"/>
      <c r="H1086" s="14"/>
      <c r="I1086" s="14"/>
      <c r="J1086" s="14"/>
      <c r="K1086" s="166"/>
      <c r="L1086" s="175"/>
      <c r="M1086" s="171"/>
      <c r="N1086" s="92"/>
      <c r="O1086" s="92"/>
      <c r="P1086" s="92"/>
      <c r="Q1086" s="172"/>
      <c r="R1086" s="176" t="str">
        <f>IFERROR(IF(COUNTIF(M1086:Q1086,M1086)+COUNTIF(M1086:Q1086,N1086)+COUNTIF(M1086:Q1086,O1086)+COUNTIF(M1086:Q1086,P1086)+COUNTIF(M1086:Q1086,Q1086)-COUNT(M1086:Q1086)&lt;&gt;0,"學生班級重複",IF(COUNT(M1086:Q1086)=1,VLOOKUP(M1086,'附件一之1-開班數'!$A$7:$B$66,2,0),IF(COUNT(M1086:Q1086)=2,VLOOKUP(M1086,'附件一之1-開班數'!$A$7:$B$66,2,0)&amp;"、"&amp;VLOOKUP(N1086,'附件一之1-開班數'!$A$7:$B$66,2,0),IF(COUNT(M1086:Q1086)=3,VLOOKUP(M1086,'附件一之1-開班數'!$A$7:$B$66,2,0)&amp;"、"&amp;VLOOKUP(N1086,'附件一之1-開班數'!$A$7:$B$66,2,0)&amp;"、"&amp;VLOOKUP(O1086,'附件一之1-開班數'!$A$7:$B$66,2,0),IF(COUNT(M1086:Q1086)=4,VLOOKUP(M1086,'附件一之1-開班數'!$A$7:$B$66,2,0)&amp;"、"&amp;VLOOKUP(N1086,'附件一之1-開班數'!$A$7:$B$66,2,0)&amp;"、"&amp;VLOOKUP(O1086,'附件一之1-開班數'!$A$7:$B$66,2,0)&amp;"、"&amp;VLOOKUP(P1086,'附件一之1-開班數'!$A$7:$B$66,2,0),IF(COUNT(M1086:Q1086)=5,VLOOKUP(M1086,'附件一之1-開班數'!$A$7:$B$66,2,0)&amp;"、"&amp;VLOOKUP(N1086,'附件一之1-開班數'!$A$7:$B$66,2,0)&amp;"、"&amp;VLOOKUP(O1086,'附件一之1-開班數'!$A$7:$B$66,2,0)&amp;"、"&amp;VLOOKUP(P1086,'附件一之1-開班數'!$A$7:$B$66,2,0)&amp;"、"&amp;VLOOKUP(Q1086,'附件一之1-開班數'!$A$7:$B$66,2,0),IF(D1086="","","學生無班級"))))))),"有班級不存在,或跳格輸入")</f>
        <v/>
      </c>
      <c r="S1086" s="10">
        <f t="shared" si="114"/>
        <v>1</v>
      </c>
      <c r="T1086" s="10">
        <f t="shared" si="115"/>
        <v>1</v>
      </c>
      <c r="U1086" s="10">
        <f t="shared" si="116"/>
        <v>1</v>
      </c>
      <c r="V1086" s="10">
        <f t="shared" si="117"/>
        <v>1</v>
      </c>
      <c r="W1086" s="10">
        <f t="shared" si="118"/>
        <v>3</v>
      </c>
      <c r="X1086" s="10">
        <f t="shared" si="119"/>
        <v>3</v>
      </c>
      <c r="Y1086" s="10">
        <f>IF(M1086="",0,IF(K1086=1,VLOOKUP(M1086,'附件一之1-開班數'!$A$7:$V$66,7,FALSE),0))</f>
        <v>0</v>
      </c>
      <c r="Z1086" s="10">
        <f>IF(N1086="",0,IF(K1086=1,VLOOKUP(N1086,'附件一之1-開班數'!$A$7:$V$66,7,FALSE),0))</f>
        <v>0</v>
      </c>
      <c r="AA1086" s="10">
        <f>IF(O1086="",0,IF(K1086=1,VLOOKUP(O1086,'附件一之1-開班數'!$A$7:$V$66,7,FALSE),0))</f>
        <v>0</v>
      </c>
      <c r="AB1086" s="10">
        <f>IF(P1086="",0,IF(K1086=1,VLOOKUP(P1086,'附件一之1-開班數'!$A$7:$V$66,7,FALSE),0))</f>
        <v>0</v>
      </c>
      <c r="AC1086" s="10">
        <f>IF(Q1086="",0,IF(K1086=1,VLOOKUP(Q1086,'附件一之1-開班數'!$A$7:$V$66,7,FALSE),0))</f>
        <v>0</v>
      </c>
    </row>
    <row r="1087" spans="1:29" x14ac:dyDescent="0.3">
      <c r="A1087" s="128" t="str">
        <f t="shared" si="113"/>
        <v/>
      </c>
      <c r="B1087" s="14"/>
      <c r="C1087" s="14"/>
      <c r="D1087" s="14"/>
      <c r="E1087" s="14"/>
      <c r="F1087" s="166"/>
      <c r="G1087" s="173"/>
      <c r="H1087" s="14"/>
      <c r="I1087" s="14"/>
      <c r="J1087" s="14"/>
      <c r="K1087" s="166"/>
      <c r="L1087" s="175"/>
      <c r="M1087" s="171"/>
      <c r="N1087" s="92"/>
      <c r="O1087" s="92"/>
      <c r="P1087" s="92"/>
      <c r="Q1087" s="172"/>
      <c r="R1087" s="176" t="str">
        <f>IFERROR(IF(COUNTIF(M1087:Q1087,M1087)+COUNTIF(M1087:Q1087,N1087)+COUNTIF(M1087:Q1087,O1087)+COUNTIF(M1087:Q1087,P1087)+COUNTIF(M1087:Q1087,Q1087)-COUNT(M1087:Q1087)&lt;&gt;0,"學生班級重複",IF(COUNT(M1087:Q1087)=1,VLOOKUP(M1087,'附件一之1-開班數'!$A$7:$B$66,2,0),IF(COUNT(M1087:Q1087)=2,VLOOKUP(M1087,'附件一之1-開班數'!$A$7:$B$66,2,0)&amp;"、"&amp;VLOOKUP(N1087,'附件一之1-開班數'!$A$7:$B$66,2,0),IF(COUNT(M1087:Q1087)=3,VLOOKUP(M1087,'附件一之1-開班數'!$A$7:$B$66,2,0)&amp;"、"&amp;VLOOKUP(N1087,'附件一之1-開班數'!$A$7:$B$66,2,0)&amp;"、"&amp;VLOOKUP(O1087,'附件一之1-開班數'!$A$7:$B$66,2,0),IF(COUNT(M1087:Q1087)=4,VLOOKUP(M1087,'附件一之1-開班數'!$A$7:$B$66,2,0)&amp;"、"&amp;VLOOKUP(N1087,'附件一之1-開班數'!$A$7:$B$66,2,0)&amp;"、"&amp;VLOOKUP(O1087,'附件一之1-開班數'!$A$7:$B$66,2,0)&amp;"、"&amp;VLOOKUP(P1087,'附件一之1-開班數'!$A$7:$B$66,2,0),IF(COUNT(M1087:Q1087)=5,VLOOKUP(M1087,'附件一之1-開班數'!$A$7:$B$66,2,0)&amp;"、"&amp;VLOOKUP(N1087,'附件一之1-開班數'!$A$7:$B$66,2,0)&amp;"、"&amp;VLOOKUP(O1087,'附件一之1-開班數'!$A$7:$B$66,2,0)&amp;"、"&amp;VLOOKUP(P1087,'附件一之1-開班數'!$A$7:$B$66,2,0)&amp;"、"&amp;VLOOKUP(Q1087,'附件一之1-開班數'!$A$7:$B$66,2,0),IF(D1087="","","學生無班級"))))))),"有班級不存在,或跳格輸入")</f>
        <v/>
      </c>
      <c r="S1087" s="10">
        <f t="shared" si="114"/>
        <v>1</v>
      </c>
      <c r="T1087" s="10">
        <f t="shared" si="115"/>
        <v>1</v>
      </c>
      <c r="U1087" s="10">
        <f t="shared" si="116"/>
        <v>1</v>
      </c>
      <c r="V1087" s="10">
        <f t="shared" si="117"/>
        <v>1</v>
      </c>
      <c r="W1087" s="10">
        <f t="shared" si="118"/>
        <v>3</v>
      </c>
      <c r="X1087" s="10">
        <f t="shared" si="119"/>
        <v>3</v>
      </c>
      <c r="Y1087" s="10">
        <f>IF(M1087="",0,IF(K1087=1,VLOOKUP(M1087,'附件一之1-開班數'!$A$7:$V$66,7,FALSE),0))</f>
        <v>0</v>
      </c>
      <c r="Z1087" s="10">
        <f>IF(N1087="",0,IF(K1087=1,VLOOKUP(N1087,'附件一之1-開班數'!$A$7:$V$66,7,FALSE),0))</f>
        <v>0</v>
      </c>
      <c r="AA1087" s="10">
        <f>IF(O1087="",0,IF(K1087=1,VLOOKUP(O1087,'附件一之1-開班數'!$A$7:$V$66,7,FALSE),0))</f>
        <v>0</v>
      </c>
      <c r="AB1087" s="10">
        <f>IF(P1087="",0,IF(K1087=1,VLOOKUP(P1087,'附件一之1-開班數'!$A$7:$V$66,7,FALSE),0))</f>
        <v>0</v>
      </c>
      <c r="AC1087" s="10">
        <f>IF(Q1087="",0,IF(K1087=1,VLOOKUP(Q1087,'附件一之1-開班數'!$A$7:$V$66,7,FALSE),0))</f>
        <v>0</v>
      </c>
    </row>
    <row r="1088" spans="1:29" x14ac:dyDescent="0.3">
      <c r="A1088" s="128" t="str">
        <f t="shared" si="113"/>
        <v/>
      </c>
      <c r="B1088" s="14"/>
      <c r="C1088" s="14"/>
      <c r="D1088" s="14"/>
      <c r="E1088" s="14"/>
      <c r="F1088" s="166"/>
      <c r="G1088" s="173"/>
      <c r="H1088" s="14"/>
      <c r="I1088" s="14"/>
      <c r="J1088" s="14"/>
      <c r="K1088" s="166"/>
      <c r="L1088" s="175"/>
      <c r="M1088" s="171"/>
      <c r="N1088" s="92"/>
      <c r="O1088" s="92"/>
      <c r="P1088" s="92"/>
      <c r="Q1088" s="172"/>
      <c r="R1088" s="176" t="str">
        <f>IFERROR(IF(COUNTIF(M1088:Q1088,M1088)+COUNTIF(M1088:Q1088,N1088)+COUNTIF(M1088:Q1088,O1088)+COUNTIF(M1088:Q1088,P1088)+COUNTIF(M1088:Q1088,Q1088)-COUNT(M1088:Q1088)&lt;&gt;0,"學生班級重複",IF(COUNT(M1088:Q1088)=1,VLOOKUP(M1088,'附件一之1-開班數'!$A$7:$B$66,2,0),IF(COUNT(M1088:Q1088)=2,VLOOKUP(M1088,'附件一之1-開班數'!$A$7:$B$66,2,0)&amp;"、"&amp;VLOOKUP(N1088,'附件一之1-開班數'!$A$7:$B$66,2,0),IF(COUNT(M1088:Q1088)=3,VLOOKUP(M1088,'附件一之1-開班數'!$A$7:$B$66,2,0)&amp;"、"&amp;VLOOKUP(N1088,'附件一之1-開班數'!$A$7:$B$66,2,0)&amp;"、"&amp;VLOOKUP(O1088,'附件一之1-開班數'!$A$7:$B$66,2,0),IF(COUNT(M1088:Q1088)=4,VLOOKUP(M1088,'附件一之1-開班數'!$A$7:$B$66,2,0)&amp;"、"&amp;VLOOKUP(N1088,'附件一之1-開班數'!$A$7:$B$66,2,0)&amp;"、"&amp;VLOOKUP(O1088,'附件一之1-開班數'!$A$7:$B$66,2,0)&amp;"、"&amp;VLOOKUP(P1088,'附件一之1-開班數'!$A$7:$B$66,2,0),IF(COUNT(M1088:Q1088)=5,VLOOKUP(M1088,'附件一之1-開班數'!$A$7:$B$66,2,0)&amp;"、"&amp;VLOOKUP(N1088,'附件一之1-開班數'!$A$7:$B$66,2,0)&amp;"、"&amp;VLOOKUP(O1088,'附件一之1-開班數'!$A$7:$B$66,2,0)&amp;"、"&amp;VLOOKUP(P1088,'附件一之1-開班數'!$A$7:$B$66,2,0)&amp;"、"&amp;VLOOKUP(Q1088,'附件一之1-開班數'!$A$7:$B$66,2,0),IF(D1088="","","學生無班級"))))))),"有班級不存在,或跳格輸入")</f>
        <v/>
      </c>
      <c r="S1088" s="10">
        <f t="shared" si="114"/>
        <v>1</v>
      </c>
      <c r="T1088" s="10">
        <f t="shared" si="115"/>
        <v>1</v>
      </c>
      <c r="U1088" s="10">
        <f t="shared" si="116"/>
        <v>1</v>
      </c>
      <c r="V1088" s="10">
        <f t="shared" si="117"/>
        <v>1</v>
      </c>
      <c r="W1088" s="10">
        <f t="shared" si="118"/>
        <v>3</v>
      </c>
      <c r="X1088" s="10">
        <f t="shared" si="119"/>
        <v>3</v>
      </c>
      <c r="Y1088" s="10">
        <f>IF(M1088="",0,IF(K1088=1,VLOOKUP(M1088,'附件一之1-開班數'!$A$7:$V$66,7,FALSE),0))</f>
        <v>0</v>
      </c>
      <c r="Z1088" s="10">
        <f>IF(N1088="",0,IF(K1088=1,VLOOKUP(N1088,'附件一之1-開班數'!$A$7:$V$66,7,FALSE),0))</f>
        <v>0</v>
      </c>
      <c r="AA1088" s="10">
        <f>IF(O1088="",0,IF(K1088=1,VLOOKUP(O1088,'附件一之1-開班數'!$A$7:$V$66,7,FALSE),0))</f>
        <v>0</v>
      </c>
      <c r="AB1088" s="10">
        <f>IF(P1088="",0,IF(K1088=1,VLOOKUP(P1088,'附件一之1-開班數'!$A$7:$V$66,7,FALSE),0))</f>
        <v>0</v>
      </c>
      <c r="AC1088" s="10">
        <f>IF(Q1088="",0,IF(K1088=1,VLOOKUP(Q1088,'附件一之1-開班數'!$A$7:$V$66,7,FALSE),0))</f>
        <v>0</v>
      </c>
    </row>
    <row r="1089" spans="1:29" x14ac:dyDescent="0.3">
      <c r="A1089" s="128" t="str">
        <f t="shared" si="113"/>
        <v/>
      </c>
      <c r="B1089" s="14"/>
      <c r="C1089" s="14"/>
      <c r="D1089" s="14"/>
      <c r="E1089" s="14"/>
      <c r="F1089" s="166"/>
      <c r="G1089" s="173"/>
      <c r="H1089" s="14"/>
      <c r="I1089" s="14"/>
      <c r="J1089" s="14"/>
      <c r="K1089" s="166"/>
      <c r="L1089" s="175"/>
      <c r="M1089" s="171"/>
      <c r="N1089" s="92"/>
      <c r="O1089" s="92"/>
      <c r="P1089" s="92"/>
      <c r="Q1089" s="172"/>
      <c r="R1089" s="176" t="str">
        <f>IFERROR(IF(COUNTIF(M1089:Q1089,M1089)+COUNTIF(M1089:Q1089,N1089)+COUNTIF(M1089:Q1089,O1089)+COUNTIF(M1089:Q1089,P1089)+COUNTIF(M1089:Q1089,Q1089)-COUNT(M1089:Q1089)&lt;&gt;0,"學生班級重複",IF(COUNT(M1089:Q1089)=1,VLOOKUP(M1089,'附件一之1-開班數'!$A$7:$B$66,2,0),IF(COUNT(M1089:Q1089)=2,VLOOKUP(M1089,'附件一之1-開班數'!$A$7:$B$66,2,0)&amp;"、"&amp;VLOOKUP(N1089,'附件一之1-開班數'!$A$7:$B$66,2,0),IF(COUNT(M1089:Q1089)=3,VLOOKUP(M1089,'附件一之1-開班數'!$A$7:$B$66,2,0)&amp;"、"&amp;VLOOKUP(N1089,'附件一之1-開班數'!$A$7:$B$66,2,0)&amp;"、"&amp;VLOOKUP(O1089,'附件一之1-開班數'!$A$7:$B$66,2,0),IF(COUNT(M1089:Q1089)=4,VLOOKUP(M1089,'附件一之1-開班數'!$A$7:$B$66,2,0)&amp;"、"&amp;VLOOKUP(N1089,'附件一之1-開班數'!$A$7:$B$66,2,0)&amp;"、"&amp;VLOOKUP(O1089,'附件一之1-開班數'!$A$7:$B$66,2,0)&amp;"、"&amp;VLOOKUP(P1089,'附件一之1-開班數'!$A$7:$B$66,2,0),IF(COUNT(M1089:Q1089)=5,VLOOKUP(M1089,'附件一之1-開班數'!$A$7:$B$66,2,0)&amp;"、"&amp;VLOOKUP(N1089,'附件一之1-開班數'!$A$7:$B$66,2,0)&amp;"、"&amp;VLOOKUP(O1089,'附件一之1-開班數'!$A$7:$B$66,2,0)&amp;"、"&amp;VLOOKUP(P1089,'附件一之1-開班數'!$A$7:$B$66,2,0)&amp;"、"&amp;VLOOKUP(Q1089,'附件一之1-開班數'!$A$7:$B$66,2,0),IF(D1089="","","學生無班級"))))))),"有班級不存在,或跳格輸入")</f>
        <v/>
      </c>
      <c r="S1089" s="10">
        <f t="shared" si="114"/>
        <v>1</v>
      </c>
      <c r="T1089" s="10">
        <f t="shared" si="115"/>
        <v>1</v>
      </c>
      <c r="U1089" s="10">
        <f t="shared" si="116"/>
        <v>1</v>
      </c>
      <c r="V1089" s="10">
        <f t="shared" si="117"/>
        <v>1</v>
      </c>
      <c r="W1089" s="10">
        <f t="shared" si="118"/>
        <v>3</v>
      </c>
      <c r="X1089" s="10">
        <f t="shared" si="119"/>
        <v>3</v>
      </c>
      <c r="Y1089" s="10">
        <f>IF(M1089="",0,IF(K1089=1,VLOOKUP(M1089,'附件一之1-開班數'!$A$7:$V$66,7,FALSE),0))</f>
        <v>0</v>
      </c>
      <c r="Z1089" s="10">
        <f>IF(N1089="",0,IF(K1089=1,VLOOKUP(N1089,'附件一之1-開班數'!$A$7:$V$66,7,FALSE),0))</f>
        <v>0</v>
      </c>
      <c r="AA1089" s="10">
        <f>IF(O1089="",0,IF(K1089=1,VLOOKUP(O1089,'附件一之1-開班數'!$A$7:$V$66,7,FALSE),0))</f>
        <v>0</v>
      </c>
      <c r="AB1089" s="10">
        <f>IF(P1089="",0,IF(K1089=1,VLOOKUP(P1089,'附件一之1-開班數'!$A$7:$V$66,7,FALSE),0))</f>
        <v>0</v>
      </c>
      <c r="AC1089" s="10">
        <f>IF(Q1089="",0,IF(K1089=1,VLOOKUP(Q1089,'附件一之1-開班數'!$A$7:$V$66,7,FALSE),0))</f>
        <v>0</v>
      </c>
    </row>
    <row r="1090" spans="1:29" x14ac:dyDescent="0.3">
      <c r="A1090" s="128" t="str">
        <f t="shared" si="113"/>
        <v/>
      </c>
      <c r="B1090" s="14"/>
      <c r="C1090" s="14"/>
      <c r="D1090" s="14"/>
      <c r="E1090" s="14"/>
      <c r="F1090" s="166"/>
      <c r="G1090" s="173"/>
      <c r="H1090" s="14"/>
      <c r="I1090" s="14"/>
      <c r="J1090" s="14"/>
      <c r="K1090" s="166"/>
      <c r="L1090" s="175"/>
      <c r="M1090" s="171"/>
      <c r="N1090" s="92"/>
      <c r="O1090" s="92"/>
      <c r="P1090" s="92"/>
      <c r="Q1090" s="172"/>
      <c r="R1090" s="176" t="str">
        <f>IFERROR(IF(COUNTIF(M1090:Q1090,M1090)+COUNTIF(M1090:Q1090,N1090)+COUNTIF(M1090:Q1090,O1090)+COUNTIF(M1090:Q1090,P1090)+COUNTIF(M1090:Q1090,Q1090)-COUNT(M1090:Q1090)&lt;&gt;0,"學生班級重複",IF(COUNT(M1090:Q1090)=1,VLOOKUP(M1090,'附件一之1-開班數'!$A$7:$B$66,2,0),IF(COUNT(M1090:Q1090)=2,VLOOKUP(M1090,'附件一之1-開班數'!$A$7:$B$66,2,0)&amp;"、"&amp;VLOOKUP(N1090,'附件一之1-開班數'!$A$7:$B$66,2,0),IF(COUNT(M1090:Q1090)=3,VLOOKUP(M1090,'附件一之1-開班數'!$A$7:$B$66,2,0)&amp;"、"&amp;VLOOKUP(N1090,'附件一之1-開班數'!$A$7:$B$66,2,0)&amp;"、"&amp;VLOOKUP(O1090,'附件一之1-開班數'!$A$7:$B$66,2,0),IF(COUNT(M1090:Q1090)=4,VLOOKUP(M1090,'附件一之1-開班數'!$A$7:$B$66,2,0)&amp;"、"&amp;VLOOKUP(N1090,'附件一之1-開班數'!$A$7:$B$66,2,0)&amp;"、"&amp;VLOOKUP(O1090,'附件一之1-開班數'!$A$7:$B$66,2,0)&amp;"、"&amp;VLOOKUP(P1090,'附件一之1-開班數'!$A$7:$B$66,2,0),IF(COUNT(M1090:Q1090)=5,VLOOKUP(M1090,'附件一之1-開班數'!$A$7:$B$66,2,0)&amp;"、"&amp;VLOOKUP(N1090,'附件一之1-開班數'!$A$7:$B$66,2,0)&amp;"、"&amp;VLOOKUP(O1090,'附件一之1-開班數'!$A$7:$B$66,2,0)&amp;"、"&amp;VLOOKUP(P1090,'附件一之1-開班數'!$A$7:$B$66,2,0)&amp;"、"&amp;VLOOKUP(Q1090,'附件一之1-開班數'!$A$7:$B$66,2,0),IF(D1090="","","學生無班級"))))))),"有班級不存在,或跳格輸入")</f>
        <v/>
      </c>
      <c r="S1090" s="10">
        <f t="shared" si="114"/>
        <v>1</v>
      </c>
      <c r="T1090" s="10">
        <f t="shared" si="115"/>
        <v>1</v>
      </c>
      <c r="U1090" s="10">
        <f t="shared" si="116"/>
        <v>1</v>
      </c>
      <c r="V1090" s="10">
        <f t="shared" si="117"/>
        <v>1</v>
      </c>
      <c r="W1090" s="10">
        <f t="shared" si="118"/>
        <v>3</v>
      </c>
      <c r="X1090" s="10">
        <f t="shared" si="119"/>
        <v>3</v>
      </c>
      <c r="Y1090" s="10">
        <f>IF(M1090="",0,IF(K1090=1,VLOOKUP(M1090,'附件一之1-開班數'!$A$7:$V$66,7,FALSE),0))</f>
        <v>0</v>
      </c>
      <c r="Z1090" s="10">
        <f>IF(N1090="",0,IF(K1090=1,VLOOKUP(N1090,'附件一之1-開班數'!$A$7:$V$66,7,FALSE),0))</f>
        <v>0</v>
      </c>
      <c r="AA1090" s="10">
        <f>IF(O1090="",0,IF(K1090=1,VLOOKUP(O1090,'附件一之1-開班數'!$A$7:$V$66,7,FALSE),0))</f>
        <v>0</v>
      </c>
      <c r="AB1090" s="10">
        <f>IF(P1090="",0,IF(K1090=1,VLOOKUP(P1090,'附件一之1-開班數'!$A$7:$V$66,7,FALSE),0))</f>
        <v>0</v>
      </c>
      <c r="AC1090" s="10">
        <f>IF(Q1090="",0,IF(K1090=1,VLOOKUP(Q1090,'附件一之1-開班數'!$A$7:$V$66,7,FALSE),0))</f>
        <v>0</v>
      </c>
    </row>
    <row r="1091" spans="1:29" x14ac:dyDescent="0.3">
      <c r="A1091" s="128" t="str">
        <f t="shared" si="113"/>
        <v/>
      </c>
      <c r="B1091" s="14"/>
      <c r="C1091" s="14"/>
      <c r="D1091" s="14"/>
      <c r="E1091" s="14"/>
      <c r="F1091" s="166"/>
      <c r="G1091" s="173"/>
      <c r="H1091" s="14"/>
      <c r="I1091" s="14"/>
      <c r="J1091" s="14"/>
      <c r="K1091" s="166"/>
      <c r="L1091" s="175"/>
      <c r="M1091" s="171"/>
      <c r="N1091" s="92"/>
      <c r="O1091" s="92"/>
      <c r="P1091" s="92"/>
      <c r="Q1091" s="172"/>
      <c r="R1091" s="176" t="str">
        <f>IFERROR(IF(COUNTIF(M1091:Q1091,M1091)+COUNTIF(M1091:Q1091,N1091)+COUNTIF(M1091:Q1091,O1091)+COUNTIF(M1091:Q1091,P1091)+COUNTIF(M1091:Q1091,Q1091)-COUNT(M1091:Q1091)&lt;&gt;0,"學生班級重複",IF(COUNT(M1091:Q1091)=1,VLOOKUP(M1091,'附件一之1-開班數'!$A$7:$B$66,2,0),IF(COUNT(M1091:Q1091)=2,VLOOKUP(M1091,'附件一之1-開班數'!$A$7:$B$66,2,0)&amp;"、"&amp;VLOOKUP(N1091,'附件一之1-開班數'!$A$7:$B$66,2,0),IF(COUNT(M1091:Q1091)=3,VLOOKUP(M1091,'附件一之1-開班數'!$A$7:$B$66,2,0)&amp;"、"&amp;VLOOKUP(N1091,'附件一之1-開班數'!$A$7:$B$66,2,0)&amp;"、"&amp;VLOOKUP(O1091,'附件一之1-開班數'!$A$7:$B$66,2,0),IF(COUNT(M1091:Q1091)=4,VLOOKUP(M1091,'附件一之1-開班數'!$A$7:$B$66,2,0)&amp;"、"&amp;VLOOKUP(N1091,'附件一之1-開班數'!$A$7:$B$66,2,0)&amp;"、"&amp;VLOOKUP(O1091,'附件一之1-開班數'!$A$7:$B$66,2,0)&amp;"、"&amp;VLOOKUP(P1091,'附件一之1-開班數'!$A$7:$B$66,2,0),IF(COUNT(M1091:Q1091)=5,VLOOKUP(M1091,'附件一之1-開班數'!$A$7:$B$66,2,0)&amp;"、"&amp;VLOOKUP(N1091,'附件一之1-開班數'!$A$7:$B$66,2,0)&amp;"、"&amp;VLOOKUP(O1091,'附件一之1-開班數'!$A$7:$B$66,2,0)&amp;"、"&amp;VLOOKUP(P1091,'附件一之1-開班數'!$A$7:$B$66,2,0)&amp;"、"&amp;VLOOKUP(Q1091,'附件一之1-開班數'!$A$7:$B$66,2,0),IF(D1091="","","學生無班級"))))))),"有班級不存在,或跳格輸入")</f>
        <v/>
      </c>
      <c r="S1091" s="10">
        <f t="shared" si="114"/>
        <v>1</v>
      </c>
      <c r="T1091" s="10">
        <f t="shared" si="115"/>
        <v>1</v>
      </c>
      <c r="U1091" s="10">
        <f t="shared" si="116"/>
        <v>1</v>
      </c>
      <c r="V1091" s="10">
        <f t="shared" si="117"/>
        <v>1</v>
      </c>
      <c r="W1091" s="10">
        <f t="shared" si="118"/>
        <v>3</v>
      </c>
      <c r="X1091" s="10">
        <f t="shared" si="119"/>
        <v>3</v>
      </c>
      <c r="Y1091" s="10">
        <f>IF(M1091="",0,IF(K1091=1,VLOOKUP(M1091,'附件一之1-開班數'!$A$7:$V$66,7,FALSE),0))</f>
        <v>0</v>
      </c>
      <c r="Z1091" s="10">
        <f>IF(N1091="",0,IF(K1091=1,VLOOKUP(N1091,'附件一之1-開班數'!$A$7:$V$66,7,FALSE),0))</f>
        <v>0</v>
      </c>
      <c r="AA1091" s="10">
        <f>IF(O1091="",0,IF(K1091=1,VLOOKUP(O1091,'附件一之1-開班數'!$A$7:$V$66,7,FALSE),0))</f>
        <v>0</v>
      </c>
      <c r="AB1091" s="10">
        <f>IF(P1091="",0,IF(K1091=1,VLOOKUP(P1091,'附件一之1-開班數'!$A$7:$V$66,7,FALSE),0))</f>
        <v>0</v>
      </c>
      <c r="AC1091" s="10">
        <f>IF(Q1091="",0,IF(K1091=1,VLOOKUP(Q1091,'附件一之1-開班數'!$A$7:$V$66,7,FALSE),0))</f>
        <v>0</v>
      </c>
    </row>
    <row r="1092" spans="1:29" x14ac:dyDescent="0.3">
      <c r="A1092" s="128" t="str">
        <f t="shared" si="113"/>
        <v/>
      </c>
      <c r="B1092" s="14"/>
      <c r="C1092" s="14"/>
      <c r="D1092" s="14"/>
      <c r="E1092" s="14"/>
      <c r="F1092" s="166"/>
      <c r="G1092" s="173"/>
      <c r="H1092" s="14"/>
      <c r="I1092" s="14"/>
      <c r="J1092" s="14"/>
      <c r="K1092" s="166"/>
      <c r="L1092" s="175"/>
      <c r="M1092" s="171"/>
      <c r="N1092" s="92"/>
      <c r="O1092" s="92"/>
      <c r="P1092" s="92"/>
      <c r="Q1092" s="172"/>
      <c r="R1092" s="176" t="str">
        <f>IFERROR(IF(COUNTIF(M1092:Q1092,M1092)+COUNTIF(M1092:Q1092,N1092)+COUNTIF(M1092:Q1092,O1092)+COUNTIF(M1092:Q1092,P1092)+COUNTIF(M1092:Q1092,Q1092)-COUNT(M1092:Q1092)&lt;&gt;0,"學生班級重複",IF(COUNT(M1092:Q1092)=1,VLOOKUP(M1092,'附件一之1-開班數'!$A$7:$B$66,2,0),IF(COUNT(M1092:Q1092)=2,VLOOKUP(M1092,'附件一之1-開班數'!$A$7:$B$66,2,0)&amp;"、"&amp;VLOOKUP(N1092,'附件一之1-開班數'!$A$7:$B$66,2,0),IF(COUNT(M1092:Q1092)=3,VLOOKUP(M1092,'附件一之1-開班數'!$A$7:$B$66,2,0)&amp;"、"&amp;VLOOKUP(N1092,'附件一之1-開班數'!$A$7:$B$66,2,0)&amp;"、"&amp;VLOOKUP(O1092,'附件一之1-開班數'!$A$7:$B$66,2,0),IF(COUNT(M1092:Q1092)=4,VLOOKUP(M1092,'附件一之1-開班數'!$A$7:$B$66,2,0)&amp;"、"&amp;VLOOKUP(N1092,'附件一之1-開班數'!$A$7:$B$66,2,0)&amp;"、"&amp;VLOOKUP(O1092,'附件一之1-開班數'!$A$7:$B$66,2,0)&amp;"、"&amp;VLOOKUP(P1092,'附件一之1-開班數'!$A$7:$B$66,2,0),IF(COUNT(M1092:Q1092)=5,VLOOKUP(M1092,'附件一之1-開班數'!$A$7:$B$66,2,0)&amp;"、"&amp;VLOOKUP(N1092,'附件一之1-開班數'!$A$7:$B$66,2,0)&amp;"、"&amp;VLOOKUP(O1092,'附件一之1-開班數'!$A$7:$B$66,2,0)&amp;"、"&amp;VLOOKUP(P1092,'附件一之1-開班數'!$A$7:$B$66,2,0)&amp;"、"&amp;VLOOKUP(Q1092,'附件一之1-開班數'!$A$7:$B$66,2,0),IF(D1092="","","學生無班級"))))))),"有班級不存在,或跳格輸入")</f>
        <v/>
      </c>
      <c r="S1092" s="10">
        <f t="shared" si="114"/>
        <v>1</v>
      </c>
      <c r="T1092" s="10">
        <f t="shared" si="115"/>
        <v>1</v>
      </c>
      <c r="U1092" s="10">
        <f t="shared" si="116"/>
        <v>1</v>
      </c>
      <c r="V1092" s="10">
        <f t="shared" si="117"/>
        <v>1</v>
      </c>
      <c r="W1092" s="10">
        <f t="shared" si="118"/>
        <v>3</v>
      </c>
      <c r="X1092" s="10">
        <f t="shared" si="119"/>
        <v>3</v>
      </c>
      <c r="Y1092" s="10">
        <f>IF(M1092="",0,IF(K1092=1,VLOOKUP(M1092,'附件一之1-開班數'!$A$7:$V$66,7,FALSE),0))</f>
        <v>0</v>
      </c>
      <c r="Z1092" s="10">
        <f>IF(N1092="",0,IF(K1092=1,VLOOKUP(N1092,'附件一之1-開班數'!$A$7:$V$66,7,FALSE),0))</f>
        <v>0</v>
      </c>
      <c r="AA1092" s="10">
        <f>IF(O1092="",0,IF(K1092=1,VLOOKUP(O1092,'附件一之1-開班數'!$A$7:$V$66,7,FALSE),0))</f>
        <v>0</v>
      </c>
      <c r="AB1092" s="10">
        <f>IF(P1092="",0,IF(K1092=1,VLOOKUP(P1092,'附件一之1-開班數'!$A$7:$V$66,7,FALSE),0))</f>
        <v>0</v>
      </c>
      <c r="AC1092" s="10">
        <f>IF(Q1092="",0,IF(K1092=1,VLOOKUP(Q1092,'附件一之1-開班數'!$A$7:$V$66,7,FALSE),0))</f>
        <v>0</v>
      </c>
    </row>
    <row r="1093" spans="1:29" x14ac:dyDescent="0.3">
      <c r="A1093" s="128" t="str">
        <f t="shared" si="113"/>
        <v/>
      </c>
      <c r="B1093" s="14"/>
      <c r="C1093" s="14"/>
      <c r="D1093" s="14"/>
      <c r="E1093" s="14"/>
      <c r="F1093" s="166"/>
      <c r="G1093" s="173"/>
      <c r="H1093" s="14"/>
      <c r="I1093" s="14"/>
      <c r="J1093" s="14"/>
      <c r="K1093" s="166"/>
      <c r="L1093" s="175"/>
      <c r="M1093" s="171"/>
      <c r="N1093" s="92"/>
      <c r="O1093" s="92"/>
      <c r="P1093" s="92"/>
      <c r="Q1093" s="172"/>
      <c r="R1093" s="176" t="str">
        <f>IFERROR(IF(COUNTIF(M1093:Q1093,M1093)+COUNTIF(M1093:Q1093,N1093)+COUNTIF(M1093:Q1093,O1093)+COUNTIF(M1093:Q1093,P1093)+COUNTIF(M1093:Q1093,Q1093)-COUNT(M1093:Q1093)&lt;&gt;0,"學生班級重複",IF(COUNT(M1093:Q1093)=1,VLOOKUP(M1093,'附件一之1-開班數'!$A$7:$B$66,2,0),IF(COUNT(M1093:Q1093)=2,VLOOKUP(M1093,'附件一之1-開班數'!$A$7:$B$66,2,0)&amp;"、"&amp;VLOOKUP(N1093,'附件一之1-開班數'!$A$7:$B$66,2,0),IF(COUNT(M1093:Q1093)=3,VLOOKUP(M1093,'附件一之1-開班數'!$A$7:$B$66,2,0)&amp;"、"&amp;VLOOKUP(N1093,'附件一之1-開班數'!$A$7:$B$66,2,0)&amp;"、"&amp;VLOOKUP(O1093,'附件一之1-開班數'!$A$7:$B$66,2,0),IF(COUNT(M1093:Q1093)=4,VLOOKUP(M1093,'附件一之1-開班數'!$A$7:$B$66,2,0)&amp;"、"&amp;VLOOKUP(N1093,'附件一之1-開班數'!$A$7:$B$66,2,0)&amp;"、"&amp;VLOOKUP(O1093,'附件一之1-開班數'!$A$7:$B$66,2,0)&amp;"、"&amp;VLOOKUP(P1093,'附件一之1-開班數'!$A$7:$B$66,2,0),IF(COUNT(M1093:Q1093)=5,VLOOKUP(M1093,'附件一之1-開班數'!$A$7:$B$66,2,0)&amp;"、"&amp;VLOOKUP(N1093,'附件一之1-開班數'!$A$7:$B$66,2,0)&amp;"、"&amp;VLOOKUP(O1093,'附件一之1-開班數'!$A$7:$B$66,2,0)&amp;"、"&amp;VLOOKUP(P1093,'附件一之1-開班數'!$A$7:$B$66,2,0)&amp;"、"&amp;VLOOKUP(Q1093,'附件一之1-開班數'!$A$7:$B$66,2,0),IF(D1093="","","學生無班級"))))))),"有班級不存在,或跳格輸入")</f>
        <v/>
      </c>
      <c r="S1093" s="10">
        <f t="shared" si="114"/>
        <v>1</v>
      </c>
      <c r="T1093" s="10">
        <f t="shared" si="115"/>
        <v>1</v>
      </c>
      <c r="U1093" s="10">
        <f t="shared" si="116"/>
        <v>1</v>
      </c>
      <c r="V1093" s="10">
        <f t="shared" si="117"/>
        <v>1</v>
      </c>
      <c r="W1093" s="10">
        <f t="shared" si="118"/>
        <v>3</v>
      </c>
      <c r="X1093" s="10">
        <f t="shared" si="119"/>
        <v>3</v>
      </c>
      <c r="Y1093" s="10">
        <f>IF(M1093="",0,IF(K1093=1,VLOOKUP(M1093,'附件一之1-開班數'!$A$7:$V$66,7,FALSE),0))</f>
        <v>0</v>
      </c>
      <c r="Z1093" s="10">
        <f>IF(N1093="",0,IF(K1093=1,VLOOKUP(N1093,'附件一之1-開班數'!$A$7:$V$66,7,FALSE),0))</f>
        <v>0</v>
      </c>
      <c r="AA1093" s="10">
        <f>IF(O1093="",0,IF(K1093=1,VLOOKUP(O1093,'附件一之1-開班數'!$A$7:$V$66,7,FALSE),0))</f>
        <v>0</v>
      </c>
      <c r="AB1093" s="10">
        <f>IF(P1093="",0,IF(K1093=1,VLOOKUP(P1093,'附件一之1-開班數'!$A$7:$V$66,7,FALSE),0))</f>
        <v>0</v>
      </c>
      <c r="AC1093" s="10">
        <f>IF(Q1093="",0,IF(K1093=1,VLOOKUP(Q1093,'附件一之1-開班數'!$A$7:$V$66,7,FALSE),0))</f>
        <v>0</v>
      </c>
    </row>
    <row r="1094" spans="1:29" x14ac:dyDescent="0.3">
      <c r="A1094" s="128" t="str">
        <f t="shared" ref="A1094:A1157" si="120">IF(D1094&lt;&gt;"",ROW()-5,"")</f>
        <v/>
      </c>
      <c r="B1094" s="14"/>
      <c r="C1094" s="14"/>
      <c r="D1094" s="14"/>
      <c r="E1094" s="14"/>
      <c r="F1094" s="166"/>
      <c r="G1094" s="173"/>
      <c r="H1094" s="14"/>
      <c r="I1094" s="14"/>
      <c r="J1094" s="14"/>
      <c r="K1094" s="166"/>
      <c r="L1094" s="175"/>
      <c r="M1094" s="171"/>
      <c r="N1094" s="92"/>
      <c r="O1094" s="92"/>
      <c r="P1094" s="92"/>
      <c r="Q1094" s="172"/>
      <c r="R1094" s="176" t="str">
        <f>IFERROR(IF(COUNTIF(M1094:Q1094,M1094)+COUNTIF(M1094:Q1094,N1094)+COUNTIF(M1094:Q1094,O1094)+COUNTIF(M1094:Q1094,P1094)+COUNTIF(M1094:Q1094,Q1094)-COUNT(M1094:Q1094)&lt;&gt;0,"學生班級重複",IF(COUNT(M1094:Q1094)=1,VLOOKUP(M1094,'附件一之1-開班數'!$A$7:$B$66,2,0),IF(COUNT(M1094:Q1094)=2,VLOOKUP(M1094,'附件一之1-開班數'!$A$7:$B$66,2,0)&amp;"、"&amp;VLOOKUP(N1094,'附件一之1-開班數'!$A$7:$B$66,2,0),IF(COUNT(M1094:Q1094)=3,VLOOKUP(M1094,'附件一之1-開班數'!$A$7:$B$66,2,0)&amp;"、"&amp;VLOOKUP(N1094,'附件一之1-開班數'!$A$7:$B$66,2,0)&amp;"、"&amp;VLOOKUP(O1094,'附件一之1-開班數'!$A$7:$B$66,2,0),IF(COUNT(M1094:Q1094)=4,VLOOKUP(M1094,'附件一之1-開班數'!$A$7:$B$66,2,0)&amp;"、"&amp;VLOOKUP(N1094,'附件一之1-開班數'!$A$7:$B$66,2,0)&amp;"、"&amp;VLOOKUP(O1094,'附件一之1-開班數'!$A$7:$B$66,2,0)&amp;"、"&amp;VLOOKUP(P1094,'附件一之1-開班數'!$A$7:$B$66,2,0),IF(COUNT(M1094:Q1094)=5,VLOOKUP(M1094,'附件一之1-開班數'!$A$7:$B$66,2,0)&amp;"、"&amp;VLOOKUP(N1094,'附件一之1-開班數'!$A$7:$B$66,2,0)&amp;"、"&amp;VLOOKUP(O1094,'附件一之1-開班數'!$A$7:$B$66,2,0)&amp;"、"&amp;VLOOKUP(P1094,'附件一之1-開班數'!$A$7:$B$66,2,0)&amp;"、"&amp;VLOOKUP(Q1094,'附件一之1-開班數'!$A$7:$B$66,2,0),IF(D1094="","","學生無班級"))))))),"有班級不存在,或跳格輸入")</f>
        <v/>
      </c>
      <c r="S1094" s="10">
        <f t="shared" si="114"/>
        <v>1</v>
      </c>
      <c r="T1094" s="10">
        <f t="shared" si="115"/>
        <v>1</v>
      </c>
      <c r="U1094" s="10">
        <f t="shared" si="116"/>
        <v>1</v>
      </c>
      <c r="V1094" s="10">
        <f t="shared" si="117"/>
        <v>1</v>
      </c>
      <c r="W1094" s="10">
        <f t="shared" si="118"/>
        <v>3</v>
      </c>
      <c r="X1094" s="10">
        <f t="shared" si="119"/>
        <v>3</v>
      </c>
      <c r="Y1094" s="10">
        <f>IF(M1094="",0,IF(K1094=1,VLOOKUP(M1094,'附件一之1-開班數'!$A$7:$V$66,7,FALSE),0))</f>
        <v>0</v>
      </c>
      <c r="Z1094" s="10">
        <f>IF(N1094="",0,IF(K1094=1,VLOOKUP(N1094,'附件一之1-開班數'!$A$7:$V$66,7,FALSE),0))</f>
        <v>0</v>
      </c>
      <c r="AA1094" s="10">
        <f>IF(O1094="",0,IF(K1094=1,VLOOKUP(O1094,'附件一之1-開班數'!$A$7:$V$66,7,FALSE),0))</f>
        <v>0</v>
      </c>
      <c r="AB1094" s="10">
        <f>IF(P1094="",0,IF(K1094=1,VLOOKUP(P1094,'附件一之1-開班數'!$A$7:$V$66,7,FALSE),0))</f>
        <v>0</v>
      </c>
      <c r="AC1094" s="10">
        <f>IF(Q1094="",0,IF(K1094=1,VLOOKUP(Q1094,'附件一之1-開班數'!$A$7:$V$66,7,FALSE),0))</f>
        <v>0</v>
      </c>
    </row>
    <row r="1095" spans="1:29" x14ac:dyDescent="0.3">
      <c r="A1095" s="128" t="str">
        <f t="shared" si="120"/>
        <v/>
      </c>
      <c r="B1095" s="14"/>
      <c r="C1095" s="14"/>
      <c r="D1095" s="14"/>
      <c r="E1095" s="14"/>
      <c r="F1095" s="166"/>
      <c r="G1095" s="173"/>
      <c r="H1095" s="14"/>
      <c r="I1095" s="14"/>
      <c r="J1095" s="14"/>
      <c r="K1095" s="166"/>
      <c r="L1095" s="175"/>
      <c r="M1095" s="171"/>
      <c r="N1095" s="92"/>
      <c r="O1095" s="92"/>
      <c r="P1095" s="92"/>
      <c r="Q1095" s="172"/>
      <c r="R1095" s="176" t="str">
        <f>IFERROR(IF(COUNTIF(M1095:Q1095,M1095)+COUNTIF(M1095:Q1095,N1095)+COUNTIF(M1095:Q1095,O1095)+COUNTIF(M1095:Q1095,P1095)+COUNTIF(M1095:Q1095,Q1095)-COUNT(M1095:Q1095)&lt;&gt;0,"學生班級重複",IF(COUNT(M1095:Q1095)=1,VLOOKUP(M1095,'附件一之1-開班數'!$A$7:$B$66,2,0),IF(COUNT(M1095:Q1095)=2,VLOOKUP(M1095,'附件一之1-開班數'!$A$7:$B$66,2,0)&amp;"、"&amp;VLOOKUP(N1095,'附件一之1-開班數'!$A$7:$B$66,2,0),IF(COUNT(M1095:Q1095)=3,VLOOKUP(M1095,'附件一之1-開班數'!$A$7:$B$66,2,0)&amp;"、"&amp;VLOOKUP(N1095,'附件一之1-開班數'!$A$7:$B$66,2,0)&amp;"、"&amp;VLOOKUP(O1095,'附件一之1-開班數'!$A$7:$B$66,2,0),IF(COUNT(M1095:Q1095)=4,VLOOKUP(M1095,'附件一之1-開班數'!$A$7:$B$66,2,0)&amp;"、"&amp;VLOOKUP(N1095,'附件一之1-開班數'!$A$7:$B$66,2,0)&amp;"、"&amp;VLOOKUP(O1095,'附件一之1-開班數'!$A$7:$B$66,2,0)&amp;"、"&amp;VLOOKUP(P1095,'附件一之1-開班數'!$A$7:$B$66,2,0),IF(COUNT(M1095:Q1095)=5,VLOOKUP(M1095,'附件一之1-開班數'!$A$7:$B$66,2,0)&amp;"、"&amp;VLOOKUP(N1095,'附件一之1-開班數'!$A$7:$B$66,2,0)&amp;"、"&amp;VLOOKUP(O1095,'附件一之1-開班數'!$A$7:$B$66,2,0)&amp;"、"&amp;VLOOKUP(P1095,'附件一之1-開班數'!$A$7:$B$66,2,0)&amp;"、"&amp;VLOOKUP(Q1095,'附件一之1-開班數'!$A$7:$B$66,2,0),IF(D1095="","","學生無班級"))))))),"有班級不存在,或跳格輸入")</f>
        <v/>
      </c>
      <c r="S1095" s="10">
        <f t="shared" ref="S1095:S1158" si="121">IF(COUNTA(D1095,E1095:F1095)=0,1,IF(AND(D1095="",SUM(E1095:F1095)&lt;&gt;0),2,IF(SUM(E1095:F1095)&lt;&gt;1,3,4)))</f>
        <v>1</v>
      </c>
      <c r="T1095" s="10">
        <f t="shared" ref="T1095:T1158" si="122">IF(COUNTA(D1095,G1095:K1095)=0,1,IF(AND(D1095="",SUM(G1095:K1095)&lt;&gt;0),2,IF(SUM(G1095:K1095)&lt;&gt;1,3,4)))</f>
        <v>1</v>
      </c>
      <c r="U1095" s="10">
        <f t="shared" ref="U1095:U1158" si="123">IF(COUNTA(B1095:D1095)=0,1,IF(AND(D1095="",COUNTA(B1095:C1095)&lt;&gt;0),2,IF(COUNTA(B1095:C1095)&gt;1,3,4)))</f>
        <v>1</v>
      </c>
      <c r="V1095" s="10">
        <f t="shared" ref="V1095:V1158" si="124">IF(COUNTA(D1095,M1095:Q1095)=0,1,IF(AND(D1095="",COUNTA(M1095:Q1095)&lt;&gt;0),2,3))</f>
        <v>1</v>
      </c>
      <c r="W1095" s="10">
        <f t="shared" ref="W1095:W1158" si="125">IF(AND(D1095="",COUNTA(L1095)&lt;&gt;0),2,3)</f>
        <v>3</v>
      </c>
      <c r="X1095" s="10">
        <f t="shared" ref="X1095:X1158" si="126">IF(K1095="",3,IF(COUNTA(K1095)&lt;&gt;COUNTA(M1095:Q1095),1,2))</f>
        <v>3</v>
      </c>
      <c r="Y1095" s="10">
        <f>IF(M1095="",0,IF(K1095=1,VLOOKUP(M1095,'附件一之1-開班數'!$A$7:$V$66,7,FALSE),0))</f>
        <v>0</v>
      </c>
      <c r="Z1095" s="10">
        <f>IF(N1095="",0,IF(K1095=1,VLOOKUP(N1095,'附件一之1-開班數'!$A$7:$V$66,7,FALSE),0))</f>
        <v>0</v>
      </c>
      <c r="AA1095" s="10">
        <f>IF(O1095="",0,IF(K1095=1,VLOOKUP(O1095,'附件一之1-開班數'!$A$7:$V$66,7,FALSE),0))</f>
        <v>0</v>
      </c>
      <c r="AB1095" s="10">
        <f>IF(P1095="",0,IF(K1095=1,VLOOKUP(P1095,'附件一之1-開班數'!$A$7:$V$66,7,FALSE),0))</f>
        <v>0</v>
      </c>
      <c r="AC1095" s="10">
        <f>IF(Q1095="",0,IF(K1095=1,VLOOKUP(Q1095,'附件一之1-開班數'!$A$7:$V$66,7,FALSE),0))</f>
        <v>0</v>
      </c>
    </row>
    <row r="1096" spans="1:29" x14ac:dyDescent="0.3">
      <c r="A1096" s="128" t="str">
        <f t="shared" si="120"/>
        <v/>
      </c>
      <c r="B1096" s="14"/>
      <c r="C1096" s="14"/>
      <c r="D1096" s="14"/>
      <c r="E1096" s="14"/>
      <c r="F1096" s="166"/>
      <c r="G1096" s="173"/>
      <c r="H1096" s="14"/>
      <c r="I1096" s="14"/>
      <c r="J1096" s="14"/>
      <c r="K1096" s="166"/>
      <c r="L1096" s="175"/>
      <c r="M1096" s="171"/>
      <c r="N1096" s="92"/>
      <c r="O1096" s="92"/>
      <c r="P1096" s="92"/>
      <c r="Q1096" s="172"/>
      <c r="R1096" s="176" t="str">
        <f>IFERROR(IF(COUNTIF(M1096:Q1096,M1096)+COUNTIF(M1096:Q1096,N1096)+COUNTIF(M1096:Q1096,O1096)+COUNTIF(M1096:Q1096,P1096)+COUNTIF(M1096:Q1096,Q1096)-COUNT(M1096:Q1096)&lt;&gt;0,"學生班級重複",IF(COUNT(M1096:Q1096)=1,VLOOKUP(M1096,'附件一之1-開班數'!$A$7:$B$66,2,0),IF(COUNT(M1096:Q1096)=2,VLOOKUP(M1096,'附件一之1-開班數'!$A$7:$B$66,2,0)&amp;"、"&amp;VLOOKUP(N1096,'附件一之1-開班數'!$A$7:$B$66,2,0),IF(COUNT(M1096:Q1096)=3,VLOOKUP(M1096,'附件一之1-開班數'!$A$7:$B$66,2,0)&amp;"、"&amp;VLOOKUP(N1096,'附件一之1-開班數'!$A$7:$B$66,2,0)&amp;"、"&amp;VLOOKUP(O1096,'附件一之1-開班數'!$A$7:$B$66,2,0),IF(COUNT(M1096:Q1096)=4,VLOOKUP(M1096,'附件一之1-開班數'!$A$7:$B$66,2,0)&amp;"、"&amp;VLOOKUP(N1096,'附件一之1-開班數'!$A$7:$B$66,2,0)&amp;"、"&amp;VLOOKUP(O1096,'附件一之1-開班數'!$A$7:$B$66,2,0)&amp;"、"&amp;VLOOKUP(P1096,'附件一之1-開班數'!$A$7:$B$66,2,0),IF(COUNT(M1096:Q1096)=5,VLOOKUP(M1096,'附件一之1-開班數'!$A$7:$B$66,2,0)&amp;"、"&amp;VLOOKUP(N1096,'附件一之1-開班數'!$A$7:$B$66,2,0)&amp;"、"&amp;VLOOKUP(O1096,'附件一之1-開班數'!$A$7:$B$66,2,0)&amp;"、"&amp;VLOOKUP(P1096,'附件一之1-開班數'!$A$7:$B$66,2,0)&amp;"、"&amp;VLOOKUP(Q1096,'附件一之1-開班數'!$A$7:$B$66,2,0),IF(D1096="","","學生無班級"))))))),"有班級不存在,或跳格輸入")</f>
        <v/>
      </c>
      <c r="S1096" s="10">
        <f t="shared" si="121"/>
        <v>1</v>
      </c>
      <c r="T1096" s="10">
        <f t="shared" si="122"/>
        <v>1</v>
      </c>
      <c r="U1096" s="10">
        <f t="shared" si="123"/>
        <v>1</v>
      </c>
      <c r="V1096" s="10">
        <f t="shared" si="124"/>
        <v>1</v>
      </c>
      <c r="W1096" s="10">
        <f t="shared" si="125"/>
        <v>3</v>
      </c>
      <c r="X1096" s="10">
        <f t="shared" si="126"/>
        <v>3</v>
      </c>
      <c r="Y1096" s="10">
        <f>IF(M1096="",0,IF(K1096=1,VLOOKUP(M1096,'附件一之1-開班數'!$A$7:$V$66,7,FALSE),0))</f>
        <v>0</v>
      </c>
      <c r="Z1096" s="10">
        <f>IF(N1096="",0,IF(K1096=1,VLOOKUP(N1096,'附件一之1-開班數'!$A$7:$V$66,7,FALSE),0))</f>
        <v>0</v>
      </c>
      <c r="AA1096" s="10">
        <f>IF(O1096="",0,IF(K1096=1,VLOOKUP(O1096,'附件一之1-開班數'!$A$7:$V$66,7,FALSE),0))</f>
        <v>0</v>
      </c>
      <c r="AB1096" s="10">
        <f>IF(P1096="",0,IF(K1096=1,VLOOKUP(P1096,'附件一之1-開班數'!$A$7:$V$66,7,FALSE),0))</f>
        <v>0</v>
      </c>
      <c r="AC1096" s="10">
        <f>IF(Q1096="",0,IF(K1096=1,VLOOKUP(Q1096,'附件一之1-開班數'!$A$7:$V$66,7,FALSE),0))</f>
        <v>0</v>
      </c>
    </row>
    <row r="1097" spans="1:29" x14ac:dyDescent="0.3">
      <c r="A1097" s="128" t="str">
        <f t="shared" si="120"/>
        <v/>
      </c>
      <c r="B1097" s="14"/>
      <c r="C1097" s="14"/>
      <c r="D1097" s="14"/>
      <c r="E1097" s="14"/>
      <c r="F1097" s="166"/>
      <c r="G1097" s="173"/>
      <c r="H1097" s="14"/>
      <c r="I1097" s="14"/>
      <c r="J1097" s="14"/>
      <c r="K1097" s="166"/>
      <c r="L1097" s="175"/>
      <c r="M1097" s="171"/>
      <c r="N1097" s="92"/>
      <c r="O1097" s="92"/>
      <c r="P1097" s="92"/>
      <c r="Q1097" s="172"/>
      <c r="R1097" s="176" t="str">
        <f>IFERROR(IF(COUNTIF(M1097:Q1097,M1097)+COUNTIF(M1097:Q1097,N1097)+COUNTIF(M1097:Q1097,O1097)+COUNTIF(M1097:Q1097,P1097)+COUNTIF(M1097:Q1097,Q1097)-COUNT(M1097:Q1097)&lt;&gt;0,"學生班級重複",IF(COUNT(M1097:Q1097)=1,VLOOKUP(M1097,'附件一之1-開班數'!$A$7:$B$66,2,0),IF(COUNT(M1097:Q1097)=2,VLOOKUP(M1097,'附件一之1-開班數'!$A$7:$B$66,2,0)&amp;"、"&amp;VLOOKUP(N1097,'附件一之1-開班數'!$A$7:$B$66,2,0),IF(COUNT(M1097:Q1097)=3,VLOOKUP(M1097,'附件一之1-開班數'!$A$7:$B$66,2,0)&amp;"、"&amp;VLOOKUP(N1097,'附件一之1-開班數'!$A$7:$B$66,2,0)&amp;"、"&amp;VLOOKUP(O1097,'附件一之1-開班數'!$A$7:$B$66,2,0),IF(COUNT(M1097:Q1097)=4,VLOOKUP(M1097,'附件一之1-開班數'!$A$7:$B$66,2,0)&amp;"、"&amp;VLOOKUP(N1097,'附件一之1-開班數'!$A$7:$B$66,2,0)&amp;"、"&amp;VLOOKUP(O1097,'附件一之1-開班數'!$A$7:$B$66,2,0)&amp;"、"&amp;VLOOKUP(P1097,'附件一之1-開班數'!$A$7:$B$66,2,0),IF(COUNT(M1097:Q1097)=5,VLOOKUP(M1097,'附件一之1-開班數'!$A$7:$B$66,2,0)&amp;"、"&amp;VLOOKUP(N1097,'附件一之1-開班數'!$A$7:$B$66,2,0)&amp;"、"&amp;VLOOKUP(O1097,'附件一之1-開班數'!$A$7:$B$66,2,0)&amp;"、"&amp;VLOOKUP(P1097,'附件一之1-開班數'!$A$7:$B$66,2,0)&amp;"、"&amp;VLOOKUP(Q1097,'附件一之1-開班數'!$A$7:$B$66,2,0),IF(D1097="","","學生無班級"))))))),"有班級不存在,或跳格輸入")</f>
        <v/>
      </c>
      <c r="S1097" s="10">
        <f t="shared" si="121"/>
        <v>1</v>
      </c>
      <c r="T1097" s="10">
        <f t="shared" si="122"/>
        <v>1</v>
      </c>
      <c r="U1097" s="10">
        <f t="shared" si="123"/>
        <v>1</v>
      </c>
      <c r="V1097" s="10">
        <f t="shared" si="124"/>
        <v>1</v>
      </c>
      <c r="W1097" s="10">
        <f t="shared" si="125"/>
        <v>3</v>
      </c>
      <c r="X1097" s="10">
        <f t="shared" si="126"/>
        <v>3</v>
      </c>
      <c r="Y1097" s="10">
        <f>IF(M1097="",0,IF(K1097=1,VLOOKUP(M1097,'附件一之1-開班數'!$A$7:$V$66,7,FALSE),0))</f>
        <v>0</v>
      </c>
      <c r="Z1097" s="10">
        <f>IF(N1097="",0,IF(K1097=1,VLOOKUP(N1097,'附件一之1-開班數'!$A$7:$V$66,7,FALSE),0))</f>
        <v>0</v>
      </c>
      <c r="AA1097" s="10">
        <f>IF(O1097="",0,IF(K1097=1,VLOOKUP(O1097,'附件一之1-開班數'!$A$7:$V$66,7,FALSE),0))</f>
        <v>0</v>
      </c>
      <c r="AB1097" s="10">
        <f>IF(P1097="",0,IF(K1097=1,VLOOKUP(P1097,'附件一之1-開班數'!$A$7:$V$66,7,FALSE),0))</f>
        <v>0</v>
      </c>
      <c r="AC1097" s="10">
        <f>IF(Q1097="",0,IF(K1097=1,VLOOKUP(Q1097,'附件一之1-開班數'!$A$7:$V$66,7,FALSE),0))</f>
        <v>0</v>
      </c>
    </row>
    <row r="1098" spans="1:29" x14ac:dyDescent="0.3">
      <c r="A1098" s="128" t="str">
        <f t="shared" si="120"/>
        <v/>
      </c>
      <c r="B1098" s="14"/>
      <c r="C1098" s="14"/>
      <c r="D1098" s="14"/>
      <c r="E1098" s="14"/>
      <c r="F1098" s="166"/>
      <c r="G1098" s="173"/>
      <c r="H1098" s="14"/>
      <c r="I1098" s="14"/>
      <c r="J1098" s="14"/>
      <c r="K1098" s="166"/>
      <c r="L1098" s="175"/>
      <c r="M1098" s="171"/>
      <c r="N1098" s="92"/>
      <c r="O1098" s="92"/>
      <c r="P1098" s="92"/>
      <c r="Q1098" s="172"/>
      <c r="R1098" s="176" t="str">
        <f>IFERROR(IF(COUNTIF(M1098:Q1098,M1098)+COUNTIF(M1098:Q1098,N1098)+COUNTIF(M1098:Q1098,O1098)+COUNTIF(M1098:Q1098,P1098)+COUNTIF(M1098:Q1098,Q1098)-COUNT(M1098:Q1098)&lt;&gt;0,"學生班級重複",IF(COUNT(M1098:Q1098)=1,VLOOKUP(M1098,'附件一之1-開班數'!$A$7:$B$66,2,0),IF(COUNT(M1098:Q1098)=2,VLOOKUP(M1098,'附件一之1-開班數'!$A$7:$B$66,2,0)&amp;"、"&amp;VLOOKUP(N1098,'附件一之1-開班數'!$A$7:$B$66,2,0),IF(COUNT(M1098:Q1098)=3,VLOOKUP(M1098,'附件一之1-開班數'!$A$7:$B$66,2,0)&amp;"、"&amp;VLOOKUP(N1098,'附件一之1-開班數'!$A$7:$B$66,2,0)&amp;"、"&amp;VLOOKUP(O1098,'附件一之1-開班數'!$A$7:$B$66,2,0),IF(COUNT(M1098:Q1098)=4,VLOOKUP(M1098,'附件一之1-開班數'!$A$7:$B$66,2,0)&amp;"、"&amp;VLOOKUP(N1098,'附件一之1-開班數'!$A$7:$B$66,2,0)&amp;"、"&amp;VLOOKUP(O1098,'附件一之1-開班數'!$A$7:$B$66,2,0)&amp;"、"&amp;VLOOKUP(P1098,'附件一之1-開班數'!$A$7:$B$66,2,0),IF(COUNT(M1098:Q1098)=5,VLOOKUP(M1098,'附件一之1-開班數'!$A$7:$B$66,2,0)&amp;"、"&amp;VLOOKUP(N1098,'附件一之1-開班數'!$A$7:$B$66,2,0)&amp;"、"&amp;VLOOKUP(O1098,'附件一之1-開班數'!$A$7:$B$66,2,0)&amp;"、"&amp;VLOOKUP(P1098,'附件一之1-開班數'!$A$7:$B$66,2,0)&amp;"、"&amp;VLOOKUP(Q1098,'附件一之1-開班數'!$A$7:$B$66,2,0),IF(D1098="","","學生無班級"))))))),"有班級不存在,或跳格輸入")</f>
        <v/>
      </c>
      <c r="S1098" s="10">
        <f t="shared" si="121"/>
        <v>1</v>
      </c>
      <c r="T1098" s="10">
        <f t="shared" si="122"/>
        <v>1</v>
      </c>
      <c r="U1098" s="10">
        <f t="shared" si="123"/>
        <v>1</v>
      </c>
      <c r="V1098" s="10">
        <f t="shared" si="124"/>
        <v>1</v>
      </c>
      <c r="W1098" s="10">
        <f t="shared" si="125"/>
        <v>3</v>
      </c>
      <c r="X1098" s="10">
        <f t="shared" si="126"/>
        <v>3</v>
      </c>
      <c r="Y1098" s="10">
        <f>IF(M1098="",0,IF(K1098=1,VLOOKUP(M1098,'附件一之1-開班數'!$A$7:$V$66,7,FALSE),0))</f>
        <v>0</v>
      </c>
      <c r="Z1098" s="10">
        <f>IF(N1098="",0,IF(K1098=1,VLOOKUP(N1098,'附件一之1-開班數'!$A$7:$V$66,7,FALSE),0))</f>
        <v>0</v>
      </c>
      <c r="AA1098" s="10">
        <f>IF(O1098="",0,IF(K1098=1,VLOOKUP(O1098,'附件一之1-開班數'!$A$7:$V$66,7,FALSE),0))</f>
        <v>0</v>
      </c>
      <c r="AB1098" s="10">
        <f>IF(P1098="",0,IF(K1098=1,VLOOKUP(P1098,'附件一之1-開班數'!$A$7:$V$66,7,FALSE),0))</f>
        <v>0</v>
      </c>
      <c r="AC1098" s="10">
        <f>IF(Q1098="",0,IF(K1098=1,VLOOKUP(Q1098,'附件一之1-開班數'!$A$7:$V$66,7,FALSE),0))</f>
        <v>0</v>
      </c>
    </row>
    <row r="1099" spans="1:29" x14ac:dyDescent="0.3">
      <c r="A1099" s="128" t="str">
        <f t="shared" si="120"/>
        <v/>
      </c>
      <c r="B1099" s="14"/>
      <c r="C1099" s="14"/>
      <c r="D1099" s="14"/>
      <c r="E1099" s="14"/>
      <c r="F1099" s="166"/>
      <c r="G1099" s="173"/>
      <c r="H1099" s="14"/>
      <c r="I1099" s="14"/>
      <c r="J1099" s="14"/>
      <c r="K1099" s="166"/>
      <c r="L1099" s="175"/>
      <c r="M1099" s="171"/>
      <c r="N1099" s="92"/>
      <c r="O1099" s="92"/>
      <c r="P1099" s="92"/>
      <c r="Q1099" s="172"/>
      <c r="R1099" s="176" t="str">
        <f>IFERROR(IF(COUNTIF(M1099:Q1099,M1099)+COUNTIF(M1099:Q1099,N1099)+COUNTIF(M1099:Q1099,O1099)+COUNTIF(M1099:Q1099,P1099)+COUNTIF(M1099:Q1099,Q1099)-COUNT(M1099:Q1099)&lt;&gt;0,"學生班級重複",IF(COUNT(M1099:Q1099)=1,VLOOKUP(M1099,'附件一之1-開班數'!$A$7:$B$66,2,0),IF(COUNT(M1099:Q1099)=2,VLOOKUP(M1099,'附件一之1-開班數'!$A$7:$B$66,2,0)&amp;"、"&amp;VLOOKUP(N1099,'附件一之1-開班數'!$A$7:$B$66,2,0),IF(COUNT(M1099:Q1099)=3,VLOOKUP(M1099,'附件一之1-開班數'!$A$7:$B$66,2,0)&amp;"、"&amp;VLOOKUP(N1099,'附件一之1-開班數'!$A$7:$B$66,2,0)&amp;"、"&amp;VLOOKUP(O1099,'附件一之1-開班數'!$A$7:$B$66,2,0),IF(COUNT(M1099:Q1099)=4,VLOOKUP(M1099,'附件一之1-開班數'!$A$7:$B$66,2,0)&amp;"、"&amp;VLOOKUP(N1099,'附件一之1-開班數'!$A$7:$B$66,2,0)&amp;"、"&amp;VLOOKUP(O1099,'附件一之1-開班數'!$A$7:$B$66,2,0)&amp;"、"&amp;VLOOKUP(P1099,'附件一之1-開班數'!$A$7:$B$66,2,0),IF(COUNT(M1099:Q1099)=5,VLOOKUP(M1099,'附件一之1-開班數'!$A$7:$B$66,2,0)&amp;"、"&amp;VLOOKUP(N1099,'附件一之1-開班數'!$A$7:$B$66,2,0)&amp;"、"&amp;VLOOKUP(O1099,'附件一之1-開班數'!$A$7:$B$66,2,0)&amp;"、"&amp;VLOOKUP(P1099,'附件一之1-開班數'!$A$7:$B$66,2,0)&amp;"、"&amp;VLOOKUP(Q1099,'附件一之1-開班數'!$A$7:$B$66,2,0),IF(D1099="","","學生無班級"))))))),"有班級不存在,或跳格輸入")</f>
        <v/>
      </c>
      <c r="S1099" s="10">
        <f t="shared" si="121"/>
        <v>1</v>
      </c>
      <c r="T1099" s="10">
        <f t="shared" si="122"/>
        <v>1</v>
      </c>
      <c r="U1099" s="10">
        <f t="shared" si="123"/>
        <v>1</v>
      </c>
      <c r="V1099" s="10">
        <f t="shared" si="124"/>
        <v>1</v>
      </c>
      <c r="W1099" s="10">
        <f t="shared" si="125"/>
        <v>3</v>
      </c>
      <c r="X1099" s="10">
        <f t="shared" si="126"/>
        <v>3</v>
      </c>
      <c r="Y1099" s="10">
        <f>IF(M1099="",0,IF(K1099=1,VLOOKUP(M1099,'附件一之1-開班數'!$A$7:$V$66,7,FALSE),0))</f>
        <v>0</v>
      </c>
      <c r="Z1099" s="10">
        <f>IF(N1099="",0,IF(K1099=1,VLOOKUP(N1099,'附件一之1-開班數'!$A$7:$V$66,7,FALSE),0))</f>
        <v>0</v>
      </c>
      <c r="AA1099" s="10">
        <f>IF(O1099="",0,IF(K1099=1,VLOOKUP(O1099,'附件一之1-開班數'!$A$7:$V$66,7,FALSE),0))</f>
        <v>0</v>
      </c>
      <c r="AB1099" s="10">
        <f>IF(P1099="",0,IF(K1099=1,VLOOKUP(P1099,'附件一之1-開班數'!$A$7:$V$66,7,FALSE),0))</f>
        <v>0</v>
      </c>
      <c r="AC1099" s="10">
        <f>IF(Q1099="",0,IF(K1099=1,VLOOKUP(Q1099,'附件一之1-開班數'!$A$7:$V$66,7,FALSE),0))</f>
        <v>0</v>
      </c>
    </row>
    <row r="1100" spans="1:29" x14ac:dyDescent="0.3">
      <c r="A1100" s="128" t="str">
        <f t="shared" si="120"/>
        <v/>
      </c>
      <c r="B1100" s="14"/>
      <c r="C1100" s="14"/>
      <c r="D1100" s="14"/>
      <c r="E1100" s="14"/>
      <c r="F1100" s="166"/>
      <c r="G1100" s="173"/>
      <c r="H1100" s="14"/>
      <c r="I1100" s="14"/>
      <c r="J1100" s="14"/>
      <c r="K1100" s="166"/>
      <c r="L1100" s="175"/>
      <c r="M1100" s="171"/>
      <c r="N1100" s="92"/>
      <c r="O1100" s="92"/>
      <c r="P1100" s="92"/>
      <c r="Q1100" s="172"/>
      <c r="R1100" s="176" t="str">
        <f>IFERROR(IF(COUNTIF(M1100:Q1100,M1100)+COUNTIF(M1100:Q1100,N1100)+COUNTIF(M1100:Q1100,O1100)+COUNTIF(M1100:Q1100,P1100)+COUNTIF(M1100:Q1100,Q1100)-COUNT(M1100:Q1100)&lt;&gt;0,"學生班級重複",IF(COUNT(M1100:Q1100)=1,VLOOKUP(M1100,'附件一之1-開班數'!$A$7:$B$66,2,0),IF(COUNT(M1100:Q1100)=2,VLOOKUP(M1100,'附件一之1-開班數'!$A$7:$B$66,2,0)&amp;"、"&amp;VLOOKUP(N1100,'附件一之1-開班數'!$A$7:$B$66,2,0),IF(COUNT(M1100:Q1100)=3,VLOOKUP(M1100,'附件一之1-開班數'!$A$7:$B$66,2,0)&amp;"、"&amp;VLOOKUP(N1100,'附件一之1-開班數'!$A$7:$B$66,2,0)&amp;"、"&amp;VLOOKUP(O1100,'附件一之1-開班數'!$A$7:$B$66,2,0),IF(COUNT(M1100:Q1100)=4,VLOOKUP(M1100,'附件一之1-開班數'!$A$7:$B$66,2,0)&amp;"、"&amp;VLOOKUP(N1100,'附件一之1-開班數'!$A$7:$B$66,2,0)&amp;"、"&amp;VLOOKUP(O1100,'附件一之1-開班數'!$A$7:$B$66,2,0)&amp;"、"&amp;VLOOKUP(P1100,'附件一之1-開班數'!$A$7:$B$66,2,0),IF(COUNT(M1100:Q1100)=5,VLOOKUP(M1100,'附件一之1-開班數'!$A$7:$B$66,2,0)&amp;"、"&amp;VLOOKUP(N1100,'附件一之1-開班數'!$A$7:$B$66,2,0)&amp;"、"&amp;VLOOKUP(O1100,'附件一之1-開班數'!$A$7:$B$66,2,0)&amp;"、"&amp;VLOOKUP(P1100,'附件一之1-開班數'!$A$7:$B$66,2,0)&amp;"、"&amp;VLOOKUP(Q1100,'附件一之1-開班數'!$A$7:$B$66,2,0),IF(D1100="","","學生無班級"))))))),"有班級不存在,或跳格輸入")</f>
        <v/>
      </c>
      <c r="S1100" s="10">
        <f t="shared" si="121"/>
        <v>1</v>
      </c>
      <c r="T1100" s="10">
        <f t="shared" si="122"/>
        <v>1</v>
      </c>
      <c r="U1100" s="10">
        <f t="shared" si="123"/>
        <v>1</v>
      </c>
      <c r="V1100" s="10">
        <f t="shared" si="124"/>
        <v>1</v>
      </c>
      <c r="W1100" s="10">
        <f t="shared" si="125"/>
        <v>3</v>
      </c>
      <c r="X1100" s="10">
        <f t="shared" si="126"/>
        <v>3</v>
      </c>
      <c r="Y1100" s="10">
        <f>IF(M1100="",0,IF(K1100=1,VLOOKUP(M1100,'附件一之1-開班數'!$A$7:$V$66,7,FALSE),0))</f>
        <v>0</v>
      </c>
      <c r="Z1100" s="10">
        <f>IF(N1100="",0,IF(K1100=1,VLOOKUP(N1100,'附件一之1-開班數'!$A$7:$V$66,7,FALSE),0))</f>
        <v>0</v>
      </c>
      <c r="AA1100" s="10">
        <f>IF(O1100="",0,IF(K1100=1,VLOOKUP(O1100,'附件一之1-開班數'!$A$7:$V$66,7,FALSE),0))</f>
        <v>0</v>
      </c>
      <c r="AB1100" s="10">
        <f>IF(P1100="",0,IF(K1100=1,VLOOKUP(P1100,'附件一之1-開班數'!$A$7:$V$66,7,FALSE),0))</f>
        <v>0</v>
      </c>
      <c r="AC1100" s="10">
        <f>IF(Q1100="",0,IF(K1100=1,VLOOKUP(Q1100,'附件一之1-開班數'!$A$7:$V$66,7,FALSE),0))</f>
        <v>0</v>
      </c>
    </row>
    <row r="1101" spans="1:29" x14ac:dyDescent="0.3">
      <c r="A1101" s="128" t="str">
        <f t="shared" si="120"/>
        <v/>
      </c>
      <c r="B1101" s="14"/>
      <c r="C1101" s="14"/>
      <c r="D1101" s="14"/>
      <c r="E1101" s="14"/>
      <c r="F1101" s="166"/>
      <c r="G1101" s="173"/>
      <c r="H1101" s="14"/>
      <c r="I1101" s="14"/>
      <c r="J1101" s="14"/>
      <c r="K1101" s="166"/>
      <c r="L1101" s="175"/>
      <c r="M1101" s="171"/>
      <c r="N1101" s="92"/>
      <c r="O1101" s="92"/>
      <c r="P1101" s="92"/>
      <c r="Q1101" s="172"/>
      <c r="R1101" s="176" t="str">
        <f>IFERROR(IF(COUNTIF(M1101:Q1101,M1101)+COUNTIF(M1101:Q1101,N1101)+COUNTIF(M1101:Q1101,O1101)+COUNTIF(M1101:Q1101,P1101)+COUNTIF(M1101:Q1101,Q1101)-COUNT(M1101:Q1101)&lt;&gt;0,"學生班級重複",IF(COUNT(M1101:Q1101)=1,VLOOKUP(M1101,'附件一之1-開班數'!$A$7:$B$66,2,0),IF(COUNT(M1101:Q1101)=2,VLOOKUP(M1101,'附件一之1-開班數'!$A$7:$B$66,2,0)&amp;"、"&amp;VLOOKUP(N1101,'附件一之1-開班數'!$A$7:$B$66,2,0),IF(COUNT(M1101:Q1101)=3,VLOOKUP(M1101,'附件一之1-開班數'!$A$7:$B$66,2,0)&amp;"、"&amp;VLOOKUP(N1101,'附件一之1-開班數'!$A$7:$B$66,2,0)&amp;"、"&amp;VLOOKUP(O1101,'附件一之1-開班數'!$A$7:$B$66,2,0),IF(COUNT(M1101:Q1101)=4,VLOOKUP(M1101,'附件一之1-開班數'!$A$7:$B$66,2,0)&amp;"、"&amp;VLOOKUP(N1101,'附件一之1-開班數'!$A$7:$B$66,2,0)&amp;"、"&amp;VLOOKUP(O1101,'附件一之1-開班數'!$A$7:$B$66,2,0)&amp;"、"&amp;VLOOKUP(P1101,'附件一之1-開班數'!$A$7:$B$66,2,0),IF(COUNT(M1101:Q1101)=5,VLOOKUP(M1101,'附件一之1-開班數'!$A$7:$B$66,2,0)&amp;"、"&amp;VLOOKUP(N1101,'附件一之1-開班數'!$A$7:$B$66,2,0)&amp;"、"&amp;VLOOKUP(O1101,'附件一之1-開班數'!$A$7:$B$66,2,0)&amp;"、"&amp;VLOOKUP(P1101,'附件一之1-開班數'!$A$7:$B$66,2,0)&amp;"、"&amp;VLOOKUP(Q1101,'附件一之1-開班數'!$A$7:$B$66,2,0),IF(D1101="","","學生無班級"))))))),"有班級不存在,或跳格輸入")</f>
        <v/>
      </c>
      <c r="S1101" s="10">
        <f t="shared" si="121"/>
        <v>1</v>
      </c>
      <c r="T1101" s="10">
        <f t="shared" si="122"/>
        <v>1</v>
      </c>
      <c r="U1101" s="10">
        <f t="shared" si="123"/>
        <v>1</v>
      </c>
      <c r="V1101" s="10">
        <f t="shared" si="124"/>
        <v>1</v>
      </c>
      <c r="W1101" s="10">
        <f t="shared" si="125"/>
        <v>3</v>
      </c>
      <c r="X1101" s="10">
        <f t="shared" si="126"/>
        <v>3</v>
      </c>
      <c r="Y1101" s="10">
        <f>IF(M1101="",0,IF(K1101=1,VLOOKUP(M1101,'附件一之1-開班數'!$A$7:$V$66,7,FALSE),0))</f>
        <v>0</v>
      </c>
      <c r="Z1101" s="10">
        <f>IF(N1101="",0,IF(K1101=1,VLOOKUP(N1101,'附件一之1-開班數'!$A$7:$V$66,7,FALSE),0))</f>
        <v>0</v>
      </c>
      <c r="AA1101" s="10">
        <f>IF(O1101="",0,IF(K1101=1,VLOOKUP(O1101,'附件一之1-開班數'!$A$7:$V$66,7,FALSE),0))</f>
        <v>0</v>
      </c>
      <c r="AB1101" s="10">
        <f>IF(P1101="",0,IF(K1101=1,VLOOKUP(P1101,'附件一之1-開班數'!$A$7:$V$66,7,FALSE),0))</f>
        <v>0</v>
      </c>
      <c r="AC1101" s="10">
        <f>IF(Q1101="",0,IF(K1101=1,VLOOKUP(Q1101,'附件一之1-開班數'!$A$7:$V$66,7,FALSE),0))</f>
        <v>0</v>
      </c>
    </row>
    <row r="1102" spans="1:29" x14ac:dyDescent="0.3">
      <c r="A1102" s="128" t="str">
        <f t="shared" si="120"/>
        <v/>
      </c>
      <c r="B1102" s="14"/>
      <c r="C1102" s="14"/>
      <c r="D1102" s="14"/>
      <c r="E1102" s="14"/>
      <c r="F1102" s="166"/>
      <c r="G1102" s="173"/>
      <c r="H1102" s="14"/>
      <c r="I1102" s="14"/>
      <c r="J1102" s="14"/>
      <c r="K1102" s="166"/>
      <c r="L1102" s="175"/>
      <c r="M1102" s="171"/>
      <c r="N1102" s="92"/>
      <c r="O1102" s="92"/>
      <c r="P1102" s="92"/>
      <c r="Q1102" s="172"/>
      <c r="R1102" s="176" t="str">
        <f>IFERROR(IF(COUNTIF(M1102:Q1102,M1102)+COUNTIF(M1102:Q1102,N1102)+COUNTIF(M1102:Q1102,O1102)+COUNTIF(M1102:Q1102,P1102)+COUNTIF(M1102:Q1102,Q1102)-COUNT(M1102:Q1102)&lt;&gt;0,"學生班級重複",IF(COUNT(M1102:Q1102)=1,VLOOKUP(M1102,'附件一之1-開班數'!$A$7:$B$66,2,0),IF(COUNT(M1102:Q1102)=2,VLOOKUP(M1102,'附件一之1-開班數'!$A$7:$B$66,2,0)&amp;"、"&amp;VLOOKUP(N1102,'附件一之1-開班數'!$A$7:$B$66,2,0),IF(COUNT(M1102:Q1102)=3,VLOOKUP(M1102,'附件一之1-開班數'!$A$7:$B$66,2,0)&amp;"、"&amp;VLOOKUP(N1102,'附件一之1-開班數'!$A$7:$B$66,2,0)&amp;"、"&amp;VLOOKUP(O1102,'附件一之1-開班數'!$A$7:$B$66,2,0),IF(COUNT(M1102:Q1102)=4,VLOOKUP(M1102,'附件一之1-開班數'!$A$7:$B$66,2,0)&amp;"、"&amp;VLOOKUP(N1102,'附件一之1-開班數'!$A$7:$B$66,2,0)&amp;"、"&amp;VLOOKUP(O1102,'附件一之1-開班數'!$A$7:$B$66,2,0)&amp;"、"&amp;VLOOKUP(P1102,'附件一之1-開班數'!$A$7:$B$66,2,0),IF(COUNT(M1102:Q1102)=5,VLOOKUP(M1102,'附件一之1-開班數'!$A$7:$B$66,2,0)&amp;"、"&amp;VLOOKUP(N1102,'附件一之1-開班數'!$A$7:$B$66,2,0)&amp;"、"&amp;VLOOKUP(O1102,'附件一之1-開班數'!$A$7:$B$66,2,0)&amp;"、"&amp;VLOOKUP(P1102,'附件一之1-開班數'!$A$7:$B$66,2,0)&amp;"、"&amp;VLOOKUP(Q1102,'附件一之1-開班數'!$A$7:$B$66,2,0),IF(D1102="","","學生無班級"))))))),"有班級不存在,或跳格輸入")</f>
        <v/>
      </c>
      <c r="S1102" s="10">
        <f t="shared" si="121"/>
        <v>1</v>
      </c>
      <c r="T1102" s="10">
        <f t="shared" si="122"/>
        <v>1</v>
      </c>
      <c r="U1102" s="10">
        <f t="shared" si="123"/>
        <v>1</v>
      </c>
      <c r="V1102" s="10">
        <f t="shared" si="124"/>
        <v>1</v>
      </c>
      <c r="W1102" s="10">
        <f t="shared" si="125"/>
        <v>3</v>
      </c>
      <c r="X1102" s="10">
        <f t="shared" si="126"/>
        <v>3</v>
      </c>
      <c r="Y1102" s="10">
        <f>IF(M1102="",0,IF(K1102=1,VLOOKUP(M1102,'附件一之1-開班數'!$A$7:$V$66,7,FALSE),0))</f>
        <v>0</v>
      </c>
      <c r="Z1102" s="10">
        <f>IF(N1102="",0,IF(K1102=1,VLOOKUP(N1102,'附件一之1-開班數'!$A$7:$V$66,7,FALSE),0))</f>
        <v>0</v>
      </c>
      <c r="AA1102" s="10">
        <f>IF(O1102="",0,IF(K1102=1,VLOOKUP(O1102,'附件一之1-開班數'!$A$7:$V$66,7,FALSE),0))</f>
        <v>0</v>
      </c>
      <c r="AB1102" s="10">
        <f>IF(P1102="",0,IF(K1102=1,VLOOKUP(P1102,'附件一之1-開班數'!$A$7:$V$66,7,FALSE),0))</f>
        <v>0</v>
      </c>
      <c r="AC1102" s="10">
        <f>IF(Q1102="",0,IF(K1102=1,VLOOKUP(Q1102,'附件一之1-開班數'!$A$7:$V$66,7,FALSE),0))</f>
        <v>0</v>
      </c>
    </row>
    <row r="1103" spans="1:29" x14ac:dyDescent="0.3">
      <c r="A1103" s="128" t="str">
        <f t="shared" si="120"/>
        <v/>
      </c>
      <c r="B1103" s="14"/>
      <c r="C1103" s="14"/>
      <c r="D1103" s="14"/>
      <c r="E1103" s="14"/>
      <c r="F1103" s="166"/>
      <c r="G1103" s="173"/>
      <c r="H1103" s="14"/>
      <c r="I1103" s="14"/>
      <c r="J1103" s="14"/>
      <c r="K1103" s="166"/>
      <c r="L1103" s="175"/>
      <c r="M1103" s="171"/>
      <c r="N1103" s="92"/>
      <c r="O1103" s="92"/>
      <c r="P1103" s="92"/>
      <c r="Q1103" s="172"/>
      <c r="R1103" s="176" t="str">
        <f>IFERROR(IF(COUNTIF(M1103:Q1103,M1103)+COUNTIF(M1103:Q1103,N1103)+COUNTIF(M1103:Q1103,O1103)+COUNTIF(M1103:Q1103,P1103)+COUNTIF(M1103:Q1103,Q1103)-COUNT(M1103:Q1103)&lt;&gt;0,"學生班級重複",IF(COUNT(M1103:Q1103)=1,VLOOKUP(M1103,'附件一之1-開班數'!$A$7:$B$66,2,0),IF(COUNT(M1103:Q1103)=2,VLOOKUP(M1103,'附件一之1-開班數'!$A$7:$B$66,2,0)&amp;"、"&amp;VLOOKUP(N1103,'附件一之1-開班數'!$A$7:$B$66,2,0),IF(COUNT(M1103:Q1103)=3,VLOOKUP(M1103,'附件一之1-開班數'!$A$7:$B$66,2,0)&amp;"、"&amp;VLOOKUP(N1103,'附件一之1-開班數'!$A$7:$B$66,2,0)&amp;"、"&amp;VLOOKUP(O1103,'附件一之1-開班數'!$A$7:$B$66,2,0),IF(COUNT(M1103:Q1103)=4,VLOOKUP(M1103,'附件一之1-開班數'!$A$7:$B$66,2,0)&amp;"、"&amp;VLOOKUP(N1103,'附件一之1-開班數'!$A$7:$B$66,2,0)&amp;"、"&amp;VLOOKUP(O1103,'附件一之1-開班數'!$A$7:$B$66,2,0)&amp;"、"&amp;VLOOKUP(P1103,'附件一之1-開班數'!$A$7:$B$66,2,0),IF(COUNT(M1103:Q1103)=5,VLOOKUP(M1103,'附件一之1-開班數'!$A$7:$B$66,2,0)&amp;"、"&amp;VLOOKUP(N1103,'附件一之1-開班數'!$A$7:$B$66,2,0)&amp;"、"&amp;VLOOKUP(O1103,'附件一之1-開班數'!$A$7:$B$66,2,0)&amp;"、"&amp;VLOOKUP(P1103,'附件一之1-開班數'!$A$7:$B$66,2,0)&amp;"、"&amp;VLOOKUP(Q1103,'附件一之1-開班數'!$A$7:$B$66,2,0),IF(D1103="","","學生無班級"))))))),"有班級不存在,或跳格輸入")</f>
        <v/>
      </c>
      <c r="S1103" s="10">
        <f t="shared" si="121"/>
        <v>1</v>
      </c>
      <c r="T1103" s="10">
        <f t="shared" si="122"/>
        <v>1</v>
      </c>
      <c r="U1103" s="10">
        <f t="shared" si="123"/>
        <v>1</v>
      </c>
      <c r="V1103" s="10">
        <f t="shared" si="124"/>
        <v>1</v>
      </c>
      <c r="W1103" s="10">
        <f t="shared" si="125"/>
        <v>3</v>
      </c>
      <c r="X1103" s="10">
        <f t="shared" si="126"/>
        <v>3</v>
      </c>
      <c r="Y1103" s="10">
        <f>IF(M1103="",0,IF(K1103=1,VLOOKUP(M1103,'附件一之1-開班數'!$A$7:$V$66,7,FALSE),0))</f>
        <v>0</v>
      </c>
      <c r="Z1103" s="10">
        <f>IF(N1103="",0,IF(K1103=1,VLOOKUP(N1103,'附件一之1-開班數'!$A$7:$V$66,7,FALSE),0))</f>
        <v>0</v>
      </c>
      <c r="AA1103" s="10">
        <f>IF(O1103="",0,IF(K1103=1,VLOOKUP(O1103,'附件一之1-開班數'!$A$7:$V$66,7,FALSE),0))</f>
        <v>0</v>
      </c>
      <c r="AB1103" s="10">
        <f>IF(P1103="",0,IF(K1103=1,VLOOKUP(P1103,'附件一之1-開班數'!$A$7:$V$66,7,FALSE),0))</f>
        <v>0</v>
      </c>
      <c r="AC1103" s="10">
        <f>IF(Q1103="",0,IF(K1103=1,VLOOKUP(Q1103,'附件一之1-開班數'!$A$7:$V$66,7,FALSE),0))</f>
        <v>0</v>
      </c>
    </row>
    <row r="1104" spans="1:29" x14ac:dyDescent="0.3">
      <c r="A1104" s="128" t="str">
        <f t="shared" si="120"/>
        <v/>
      </c>
      <c r="B1104" s="14"/>
      <c r="C1104" s="14"/>
      <c r="D1104" s="14"/>
      <c r="E1104" s="14"/>
      <c r="F1104" s="166"/>
      <c r="G1104" s="173"/>
      <c r="H1104" s="14"/>
      <c r="I1104" s="14"/>
      <c r="J1104" s="14"/>
      <c r="K1104" s="166"/>
      <c r="L1104" s="175"/>
      <c r="M1104" s="171"/>
      <c r="N1104" s="92"/>
      <c r="O1104" s="92"/>
      <c r="P1104" s="92"/>
      <c r="Q1104" s="172"/>
      <c r="R1104" s="176" t="str">
        <f>IFERROR(IF(COUNTIF(M1104:Q1104,M1104)+COUNTIF(M1104:Q1104,N1104)+COUNTIF(M1104:Q1104,O1104)+COUNTIF(M1104:Q1104,P1104)+COUNTIF(M1104:Q1104,Q1104)-COUNT(M1104:Q1104)&lt;&gt;0,"學生班級重複",IF(COUNT(M1104:Q1104)=1,VLOOKUP(M1104,'附件一之1-開班數'!$A$7:$B$66,2,0),IF(COUNT(M1104:Q1104)=2,VLOOKUP(M1104,'附件一之1-開班數'!$A$7:$B$66,2,0)&amp;"、"&amp;VLOOKUP(N1104,'附件一之1-開班數'!$A$7:$B$66,2,0),IF(COUNT(M1104:Q1104)=3,VLOOKUP(M1104,'附件一之1-開班數'!$A$7:$B$66,2,0)&amp;"、"&amp;VLOOKUP(N1104,'附件一之1-開班數'!$A$7:$B$66,2,0)&amp;"、"&amp;VLOOKUP(O1104,'附件一之1-開班數'!$A$7:$B$66,2,0),IF(COUNT(M1104:Q1104)=4,VLOOKUP(M1104,'附件一之1-開班數'!$A$7:$B$66,2,0)&amp;"、"&amp;VLOOKUP(N1104,'附件一之1-開班數'!$A$7:$B$66,2,0)&amp;"、"&amp;VLOOKUP(O1104,'附件一之1-開班數'!$A$7:$B$66,2,0)&amp;"、"&amp;VLOOKUP(P1104,'附件一之1-開班數'!$A$7:$B$66,2,0),IF(COUNT(M1104:Q1104)=5,VLOOKUP(M1104,'附件一之1-開班數'!$A$7:$B$66,2,0)&amp;"、"&amp;VLOOKUP(N1104,'附件一之1-開班數'!$A$7:$B$66,2,0)&amp;"、"&amp;VLOOKUP(O1104,'附件一之1-開班數'!$A$7:$B$66,2,0)&amp;"、"&amp;VLOOKUP(P1104,'附件一之1-開班數'!$A$7:$B$66,2,0)&amp;"、"&amp;VLOOKUP(Q1104,'附件一之1-開班數'!$A$7:$B$66,2,0),IF(D1104="","","學生無班級"))))))),"有班級不存在,或跳格輸入")</f>
        <v/>
      </c>
      <c r="S1104" s="10">
        <f t="shared" si="121"/>
        <v>1</v>
      </c>
      <c r="T1104" s="10">
        <f t="shared" si="122"/>
        <v>1</v>
      </c>
      <c r="U1104" s="10">
        <f t="shared" si="123"/>
        <v>1</v>
      </c>
      <c r="V1104" s="10">
        <f t="shared" si="124"/>
        <v>1</v>
      </c>
      <c r="W1104" s="10">
        <f t="shared" si="125"/>
        <v>3</v>
      </c>
      <c r="X1104" s="10">
        <f t="shared" si="126"/>
        <v>3</v>
      </c>
      <c r="Y1104" s="10">
        <f>IF(M1104="",0,IF(K1104=1,VLOOKUP(M1104,'附件一之1-開班數'!$A$7:$V$66,7,FALSE),0))</f>
        <v>0</v>
      </c>
      <c r="Z1104" s="10">
        <f>IF(N1104="",0,IF(K1104=1,VLOOKUP(N1104,'附件一之1-開班數'!$A$7:$V$66,7,FALSE),0))</f>
        <v>0</v>
      </c>
      <c r="AA1104" s="10">
        <f>IF(O1104="",0,IF(K1104=1,VLOOKUP(O1104,'附件一之1-開班數'!$A$7:$V$66,7,FALSE),0))</f>
        <v>0</v>
      </c>
      <c r="AB1104" s="10">
        <f>IF(P1104="",0,IF(K1104=1,VLOOKUP(P1104,'附件一之1-開班數'!$A$7:$V$66,7,FALSE),0))</f>
        <v>0</v>
      </c>
      <c r="AC1104" s="10">
        <f>IF(Q1104="",0,IF(K1104=1,VLOOKUP(Q1104,'附件一之1-開班數'!$A$7:$V$66,7,FALSE),0))</f>
        <v>0</v>
      </c>
    </row>
    <row r="1105" spans="1:29" x14ac:dyDescent="0.3">
      <c r="A1105" s="128" t="str">
        <f t="shared" si="120"/>
        <v/>
      </c>
      <c r="B1105" s="14"/>
      <c r="C1105" s="14"/>
      <c r="D1105" s="14"/>
      <c r="E1105" s="14"/>
      <c r="F1105" s="166"/>
      <c r="G1105" s="173"/>
      <c r="H1105" s="14"/>
      <c r="I1105" s="14"/>
      <c r="J1105" s="14"/>
      <c r="K1105" s="166"/>
      <c r="L1105" s="175"/>
      <c r="M1105" s="171"/>
      <c r="N1105" s="92"/>
      <c r="O1105" s="92"/>
      <c r="P1105" s="92"/>
      <c r="Q1105" s="172"/>
      <c r="R1105" s="176" t="str">
        <f>IFERROR(IF(COUNTIF(M1105:Q1105,M1105)+COUNTIF(M1105:Q1105,N1105)+COUNTIF(M1105:Q1105,O1105)+COUNTIF(M1105:Q1105,P1105)+COUNTIF(M1105:Q1105,Q1105)-COUNT(M1105:Q1105)&lt;&gt;0,"學生班級重複",IF(COUNT(M1105:Q1105)=1,VLOOKUP(M1105,'附件一之1-開班數'!$A$7:$B$66,2,0),IF(COUNT(M1105:Q1105)=2,VLOOKUP(M1105,'附件一之1-開班數'!$A$7:$B$66,2,0)&amp;"、"&amp;VLOOKUP(N1105,'附件一之1-開班數'!$A$7:$B$66,2,0),IF(COUNT(M1105:Q1105)=3,VLOOKUP(M1105,'附件一之1-開班數'!$A$7:$B$66,2,0)&amp;"、"&amp;VLOOKUP(N1105,'附件一之1-開班數'!$A$7:$B$66,2,0)&amp;"、"&amp;VLOOKUP(O1105,'附件一之1-開班數'!$A$7:$B$66,2,0),IF(COUNT(M1105:Q1105)=4,VLOOKUP(M1105,'附件一之1-開班數'!$A$7:$B$66,2,0)&amp;"、"&amp;VLOOKUP(N1105,'附件一之1-開班數'!$A$7:$B$66,2,0)&amp;"、"&amp;VLOOKUP(O1105,'附件一之1-開班數'!$A$7:$B$66,2,0)&amp;"、"&amp;VLOOKUP(P1105,'附件一之1-開班數'!$A$7:$B$66,2,0),IF(COUNT(M1105:Q1105)=5,VLOOKUP(M1105,'附件一之1-開班數'!$A$7:$B$66,2,0)&amp;"、"&amp;VLOOKUP(N1105,'附件一之1-開班數'!$A$7:$B$66,2,0)&amp;"、"&amp;VLOOKUP(O1105,'附件一之1-開班數'!$A$7:$B$66,2,0)&amp;"、"&amp;VLOOKUP(P1105,'附件一之1-開班數'!$A$7:$B$66,2,0)&amp;"、"&amp;VLOOKUP(Q1105,'附件一之1-開班數'!$A$7:$B$66,2,0),IF(D1105="","","學生無班級"))))))),"有班級不存在,或跳格輸入")</f>
        <v/>
      </c>
      <c r="S1105" s="10">
        <f t="shared" si="121"/>
        <v>1</v>
      </c>
      <c r="T1105" s="10">
        <f t="shared" si="122"/>
        <v>1</v>
      </c>
      <c r="U1105" s="10">
        <f t="shared" si="123"/>
        <v>1</v>
      </c>
      <c r="V1105" s="10">
        <f t="shared" si="124"/>
        <v>1</v>
      </c>
      <c r="W1105" s="10">
        <f t="shared" si="125"/>
        <v>3</v>
      </c>
      <c r="X1105" s="10">
        <f t="shared" si="126"/>
        <v>3</v>
      </c>
      <c r="Y1105" s="10">
        <f>IF(M1105="",0,IF(K1105=1,VLOOKUP(M1105,'附件一之1-開班數'!$A$7:$V$66,7,FALSE),0))</f>
        <v>0</v>
      </c>
      <c r="Z1105" s="10">
        <f>IF(N1105="",0,IF(K1105=1,VLOOKUP(N1105,'附件一之1-開班數'!$A$7:$V$66,7,FALSE),0))</f>
        <v>0</v>
      </c>
      <c r="AA1105" s="10">
        <f>IF(O1105="",0,IF(K1105=1,VLOOKUP(O1105,'附件一之1-開班數'!$A$7:$V$66,7,FALSE),0))</f>
        <v>0</v>
      </c>
      <c r="AB1105" s="10">
        <f>IF(P1105="",0,IF(K1105=1,VLOOKUP(P1105,'附件一之1-開班數'!$A$7:$V$66,7,FALSE),0))</f>
        <v>0</v>
      </c>
      <c r="AC1105" s="10">
        <f>IF(Q1105="",0,IF(K1105=1,VLOOKUP(Q1105,'附件一之1-開班數'!$A$7:$V$66,7,FALSE),0))</f>
        <v>0</v>
      </c>
    </row>
    <row r="1106" spans="1:29" x14ac:dyDescent="0.3">
      <c r="A1106" s="128" t="str">
        <f t="shared" si="120"/>
        <v/>
      </c>
      <c r="B1106" s="14"/>
      <c r="C1106" s="14"/>
      <c r="D1106" s="14"/>
      <c r="E1106" s="14"/>
      <c r="F1106" s="166"/>
      <c r="G1106" s="173"/>
      <c r="H1106" s="14"/>
      <c r="I1106" s="14"/>
      <c r="J1106" s="14"/>
      <c r="K1106" s="166"/>
      <c r="L1106" s="175"/>
      <c r="M1106" s="171"/>
      <c r="N1106" s="92"/>
      <c r="O1106" s="92"/>
      <c r="P1106" s="92"/>
      <c r="Q1106" s="172"/>
      <c r="R1106" s="176" t="str">
        <f>IFERROR(IF(COUNTIF(M1106:Q1106,M1106)+COUNTIF(M1106:Q1106,N1106)+COUNTIF(M1106:Q1106,O1106)+COUNTIF(M1106:Q1106,P1106)+COUNTIF(M1106:Q1106,Q1106)-COUNT(M1106:Q1106)&lt;&gt;0,"學生班級重複",IF(COUNT(M1106:Q1106)=1,VLOOKUP(M1106,'附件一之1-開班數'!$A$7:$B$66,2,0),IF(COUNT(M1106:Q1106)=2,VLOOKUP(M1106,'附件一之1-開班數'!$A$7:$B$66,2,0)&amp;"、"&amp;VLOOKUP(N1106,'附件一之1-開班數'!$A$7:$B$66,2,0),IF(COUNT(M1106:Q1106)=3,VLOOKUP(M1106,'附件一之1-開班數'!$A$7:$B$66,2,0)&amp;"、"&amp;VLOOKUP(N1106,'附件一之1-開班數'!$A$7:$B$66,2,0)&amp;"、"&amp;VLOOKUP(O1106,'附件一之1-開班數'!$A$7:$B$66,2,0),IF(COUNT(M1106:Q1106)=4,VLOOKUP(M1106,'附件一之1-開班數'!$A$7:$B$66,2,0)&amp;"、"&amp;VLOOKUP(N1106,'附件一之1-開班數'!$A$7:$B$66,2,0)&amp;"、"&amp;VLOOKUP(O1106,'附件一之1-開班數'!$A$7:$B$66,2,0)&amp;"、"&amp;VLOOKUP(P1106,'附件一之1-開班數'!$A$7:$B$66,2,0),IF(COUNT(M1106:Q1106)=5,VLOOKUP(M1106,'附件一之1-開班數'!$A$7:$B$66,2,0)&amp;"、"&amp;VLOOKUP(N1106,'附件一之1-開班數'!$A$7:$B$66,2,0)&amp;"、"&amp;VLOOKUP(O1106,'附件一之1-開班數'!$A$7:$B$66,2,0)&amp;"、"&amp;VLOOKUP(P1106,'附件一之1-開班數'!$A$7:$B$66,2,0)&amp;"、"&amp;VLOOKUP(Q1106,'附件一之1-開班數'!$A$7:$B$66,2,0),IF(D1106="","","學生無班級"))))))),"有班級不存在,或跳格輸入")</f>
        <v/>
      </c>
      <c r="S1106" s="10">
        <f t="shared" si="121"/>
        <v>1</v>
      </c>
      <c r="T1106" s="10">
        <f t="shared" si="122"/>
        <v>1</v>
      </c>
      <c r="U1106" s="10">
        <f t="shared" si="123"/>
        <v>1</v>
      </c>
      <c r="V1106" s="10">
        <f t="shared" si="124"/>
        <v>1</v>
      </c>
      <c r="W1106" s="10">
        <f t="shared" si="125"/>
        <v>3</v>
      </c>
      <c r="X1106" s="10">
        <f t="shared" si="126"/>
        <v>3</v>
      </c>
      <c r="Y1106" s="10">
        <f>IF(M1106="",0,IF(K1106=1,VLOOKUP(M1106,'附件一之1-開班數'!$A$7:$V$66,7,FALSE),0))</f>
        <v>0</v>
      </c>
      <c r="Z1106" s="10">
        <f>IF(N1106="",0,IF(K1106=1,VLOOKUP(N1106,'附件一之1-開班數'!$A$7:$V$66,7,FALSE),0))</f>
        <v>0</v>
      </c>
      <c r="AA1106" s="10">
        <f>IF(O1106="",0,IF(K1106=1,VLOOKUP(O1106,'附件一之1-開班數'!$A$7:$V$66,7,FALSE),0))</f>
        <v>0</v>
      </c>
      <c r="AB1106" s="10">
        <f>IF(P1106="",0,IF(K1106=1,VLOOKUP(P1106,'附件一之1-開班數'!$A$7:$V$66,7,FALSE),0))</f>
        <v>0</v>
      </c>
      <c r="AC1106" s="10">
        <f>IF(Q1106="",0,IF(K1106=1,VLOOKUP(Q1106,'附件一之1-開班數'!$A$7:$V$66,7,FALSE),0))</f>
        <v>0</v>
      </c>
    </row>
    <row r="1107" spans="1:29" x14ac:dyDescent="0.3">
      <c r="A1107" s="128" t="str">
        <f t="shared" si="120"/>
        <v/>
      </c>
      <c r="B1107" s="14"/>
      <c r="C1107" s="14"/>
      <c r="D1107" s="14"/>
      <c r="E1107" s="14"/>
      <c r="F1107" s="166"/>
      <c r="G1107" s="173"/>
      <c r="H1107" s="14"/>
      <c r="I1107" s="14"/>
      <c r="J1107" s="14"/>
      <c r="K1107" s="166"/>
      <c r="L1107" s="175"/>
      <c r="M1107" s="171"/>
      <c r="N1107" s="92"/>
      <c r="O1107" s="92"/>
      <c r="P1107" s="92"/>
      <c r="Q1107" s="172"/>
      <c r="R1107" s="176" t="str">
        <f>IFERROR(IF(COUNTIF(M1107:Q1107,M1107)+COUNTIF(M1107:Q1107,N1107)+COUNTIF(M1107:Q1107,O1107)+COUNTIF(M1107:Q1107,P1107)+COUNTIF(M1107:Q1107,Q1107)-COUNT(M1107:Q1107)&lt;&gt;0,"學生班級重複",IF(COUNT(M1107:Q1107)=1,VLOOKUP(M1107,'附件一之1-開班數'!$A$7:$B$66,2,0),IF(COUNT(M1107:Q1107)=2,VLOOKUP(M1107,'附件一之1-開班數'!$A$7:$B$66,2,0)&amp;"、"&amp;VLOOKUP(N1107,'附件一之1-開班數'!$A$7:$B$66,2,0),IF(COUNT(M1107:Q1107)=3,VLOOKUP(M1107,'附件一之1-開班數'!$A$7:$B$66,2,0)&amp;"、"&amp;VLOOKUP(N1107,'附件一之1-開班數'!$A$7:$B$66,2,0)&amp;"、"&amp;VLOOKUP(O1107,'附件一之1-開班數'!$A$7:$B$66,2,0),IF(COUNT(M1107:Q1107)=4,VLOOKUP(M1107,'附件一之1-開班數'!$A$7:$B$66,2,0)&amp;"、"&amp;VLOOKUP(N1107,'附件一之1-開班數'!$A$7:$B$66,2,0)&amp;"、"&amp;VLOOKUP(O1107,'附件一之1-開班數'!$A$7:$B$66,2,0)&amp;"、"&amp;VLOOKUP(P1107,'附件一之1-開班數'!$A$7:$B$66,2,0),IF(COUNT(M1107:Q1107)=5,VLOOKUP(M1107,'附件一之1-開班數'!$A$7:$B$66,2,0)&amp;"、"&amp;VLOOKUP(N1107,'附件一之1-開班數'!$A$7:$B$66,2,0)&amp;"、"&amp;VLOOKUP(O1107,'附件一之1-開班數'!$A$7:$B$66,2,0)&amp;"、"&amp;VLOOKUP(P1107,'附件一之1-開班數'!$A$7:$B$66,2,0)&amp;"、"&amp;VLOOKUP(Q1107,'附件一之1-開班數'!$A$7:$B$66,2,0),IF(D1107="","","學生無班級"))))))),"有班級不存在,或跳格輸入")</f>
        <v/>
      </c>
      <c r="S1107" s="10">
        <f t="shared" si="121"/>
        <v>1</v>
      </c>
      <c r="T1107" s="10">
        <f t="shared" si="122"/>
        <v>1</v>
      </c>
      <c r="U1107" s="10">
        <f t="shared" si="123"/>
        <v>1</v>
      </c>
      <c r="V1107" s="10">
        <f t="shared" si="124"/>
        <v>1</v>
      </c>
      <c r="W1107" s="10">
        <f t="shared" si="125"/>
        <v>3</v>
      </c>
      <c r="X1107" s="10">
        <f t="shared" si="126"/>
        <v>3</v>
      </c>
      <c r="Y1107" s="10">
        <f>IF(M1107="",0,IF(K1107=1,VLOOKUP(M1107,'附件一之1-開班數'!$A$7:$V$66,7,FALSE),0))</f>
        <v>0</v>
      </c>
      <c r="Z1107" s="10">
        <f>IF(N1107="",0,IF(K1107=1,VLOOKUP(N1107,'附件一之1-開班數'!$A$7:$V$66,7,FALSE),0))</f>
        <v>0</v>
      </c>
      <c r="AA1107" s="10">
        <f>IF(O1107="",0,IF(K1107=1,VLOOKUP(O1107,'附件一之1-開班數'!$A$7:$V$66,7,FALSE),0))</f>
        <v>0</v>
      </c>
      <c r="AB1107" s="10">
        <f>IF(P1107="",0,IF(K1107=1,VLOOKUP(P1107,'附件一之1-開班數'!$A$7:$V$66,7,FALSE),0))</f>
        <v>0</v>
      </c>
      <c r="AC1107" s="10">
        <f>IF(Q1107="",0,IF(K1107=1,VLOOKUP(Q1107,'附件一之1-開班數'!$A$7:$V$66,7,FALSE),0))</f>
        <v>0</v>
      </c>
    </row>
    <row r="1108" spans="1:29" x14ac:dyDescent="0.3">
      <c r="A1108" s="128" t="str">
        <f t="shared" si="120"/>
        <v/>
      </c>
      <c r="B1108" s="14"/>
      <c r="C1108" s="14"/>
      <c r="D1108" s="14"/>
      <c r="E1108" s="14"/>
      <c r="F1108" s="166"/>
      <c r="G1108" s="173"/>
      <c r="H1108" s="14"/>
      <c r="I1108" s="14"/>
      <c r="J1108" s="14"/>
      <c r="K1108" s="166"/>
      <c r="L1108" s="175"/>
      <c r="M1108" s="171"/>
      <c r="N1108" s="92"/>
      <c r="O1108" s="92"/>
      <c r="P1108" s="92"/>
      <c r="Q1108" s="172"/>
      <c r="R1108" s="176" t="str">
        <f>IFERROR(IF(COUNTIF(M1108:Q1108,M1108)+COUNTIF(M1108:Q1108,N1108)+COUNTIF(M1108:Q1108,O1108)+COUNTIF(M1108:Q1108,P1108)+COUNTIF(M1108:Q1108,Q1108)-COUNT(M1108:Q1108)&lt;&gt;0,"學生班級重複",IF(COUNT(M1108:Q1108)=1,VLOOKUP(M1108,'附件一之1-開班數'!$A$7:$B$66,2,0),IF(COUNT(M1108:Q1108)=2,VLOOKUP(M1108,'附件一之1-開班數'!$A$7:$B$66,2,0)&amp;"、"&amp;VLOOKUP(N1108,'附件一之1-開班數'!$A$7:$B$66,2,0),IF(COUNT(M1108:Q1108)=3,VLOOKUP(M1108,'附件一之1-開班數'!$A$7:$B$66,2,0)&amp;"、"&amp;VLOOKUP(N1108,'附件一之1-開班數'!$A$7:$B$66,2,0)&amp;"、"&amp;VLOOKUP(O1108,'附件一之1-開班數'!$A$7:$B$66,2,0),IF(COUNT(M1108:Q1108)=4,VLOOKUP(M1108,'附件一之1-開班數'!$A$7:$B$66,2,0)&amp;"、"&amp;VLOOKUP(N1108,'附件一之1-開班數'!$A$7:$B$66,2,0)&amp;"、"&amp;VLOOKUP(O1108,'附件一之1-開班數'!$A$7:$B$66,2,0)&amp;"、"&amp;VLOOKUP(P1108,'附件一之1-開班數'!$A$7:$B$66,2,0),IF(COUNT(M1108:Q1108)=5,VLOOKUP(M1108,'附件一之1-開班數'!$A$7:$B$66,2,0)&amp;"、"&amp;VLOOKUP(N1108,'附件一之1-開班數'!$A$7:$B$66,2,0)&amp;"、"&amp;VLOOKUP(O1108,'附件一之1-開班數'!$A$7:$B$66,2,0)&amp;"、"&amp;VLOOKUP(P1108,'附件一之1-開班數'!$A$7:$B$66,2,0)&amp;"、"&amp;VLOOKUP(Q1108,'附件一之1-開班數'!$A$7:$B$66,2,0),IF(D1108="","","學生無班級"))))))),"有班級不存在,或跳格輸入")</f>
        <v/>
      </c>
      <c r="S1108" s="10">
        <f t="shared" si="121"/>
        <v>1</v>
      </c>
      <c r="T1108" s="10">
        <f t="shared" si="122"/>
        <v>1</v>
      </c>
      <c r="U1108" s="10">
        <f t="shared" si="123"/>
        <v>1</v>
      </c>
      <c r="V1108" s="10">
        <f t="shared" si="124"/>
        <v>1</v>
      </c>
      <c r="W1108" s="10">
        <f t="shared" si="125"/>
        <v>3</v>
      </c>
      <c r="X1108" s="10">
        <f t="shared" si="126"/>
        <v>3</v>
      </c>
      <c r="Y1108" s="10">
        <f>IF(M1108="",0,IF(K1108=1,VLOOKUP(M1108,'附件一之1-開班數'!$A$7:$V$66,7,FALSE),0))</f>
        <v>0</v>
      </c>
      <c r="Z1108" s="10">
        <f>IF(N1108="",0,IF(K1108=1,VLOOKUP(N1108,'附件一之1-開班數'!$A$7:$V$66,7,FALSE),0))</f>
        <v>0</v>
      </c>
      <c r="AA1108" s="10">
        <f>IF(O1108="",0,IF(K1108=1,VLOOKUP(O1108,'附件一之1-開班數'!$A$7:$V$66,7,FALSE),0))</f>
        <v>0</v>
      </c>
      <c r="AB1108" s="10">
        <f>IF(P1108="",0,IF(K1108=1,VLOOKUP(P1108,'附件一之1-開班數'!$A$7:$V$66,7,FALSE),0))</f>
        <v>0</v>
      </c>
      <c r="AC1108" s="10">
        <f>IF(Q1108="",0,IF(K1108=1,VLOOKUP(Q1108,'附件一之1-開班數'!$A$7:$V$66,7,FALSE),0))</f>
        <v>0</v>
      </c>
    </row>
    <row r="1109" spans="1:29" x14ac:dyDescent="0.3">
      <c r="A1109" s="128" t="str">
        <f t="shared" si="120"/>
        <v/>
      </c>
      <c r="B1109" s="14"/>
      <c r="C1109" s="14"/>
      <c r="D1109" s="14"/>
      <c r="E1109" s="14"/>
      <c r="F1109" s="166"/>
      <c r="G1109" s="173"/>
      <c r="H1109" s="14"/>
      <c r="I1109" s="14"/>
      <c r="J1109" s="14"/>
      <c r="K1109" s="166"/>
      <c r="L1109" s="175"/>
      <c r="M1109" s="171"/>
      <c r="N1109" s="92"/>
      <c r="O1109" s="92"/>
      <c r="P1109" s="92"/>
      <c r="Q1109" s="172"/>
      <c r="R1109" s="176" t="str">
        <f>IFERROR(IF(COUNTIF(M1109:Q1109,M1109)+COUNTIF(M1109:Q1109,N1109)+COUNTIF(M1109:Q1109,O1109)+COUNTIF(M1109:Q1109,P1109)+COUNTIF(M1109:Q1109,Q1109)-COUNT(M1109:Q1109)&lt;&gt;0,"學生班級重複",IF(COUNT(M1109:Q1109)=1,VLOOKUP(M1109,'附件一之1-開班數'!$A$7:$B$66,2,0),IF(COUNT(M1109:Q1109)=2,VLOOKUP(M1109,'附件一之1-開班數'!$A$7:$B$66,2,0)&amp;"、"&amp;VLOOKUP(N1109,'附件一之1-開班數'!$A$7:$B$66,2,0),IF(COUNT(M1109:Q1109)=3,VLOOKUP(M1109,'附件一之1-開班數'!$A$7:$B$66,2,0)&amp;"、"&amp;VLOOKUP(N1109,'附件一之1-開班數'!$A$7:$B$66,2,0)&amp;"、"&amp;VLOOKUP(O1109,'附件一之1-開班數'!$A$7:$B$66,2,0),IF(COUNT(M1109:Q1109)=4,VLOOKUP(M1109,'附件一之1-開班數'!$A$7:$B$66,2,0)&amp;"、"&amp;VLOOKUP(N1109,'附件一之1-開班數'!$A$7:$B$66,2,0)&amp;"、"&amp;VLOOKUP(O1109,'附件一之1-開班數'!$A$7:$B$66,2,0)&amp;"、"&amp;VLOOKUP(P1109,'附件一之1-開班數'!$A$7:$B$66,2,0),IF(COUNT(M1109:Q1109)=5,VLOOKUP(M1109,'附件一之1-開班數'!$A$7:$B$66,2,0)&amp;"、"&amp;VLOOKUP(N1109,'附件一之1-開班數'!$A$7:$B$66,2,0)&amp;"、"&amp;VLOOKUP(O1109,'附件一之1-開班數'!$A$7:$B$66,2,0)&amp;"、"&amp;VLOOKUP(P1109,'附件一之1-開班數'!$A$7:$B$66,2,0)&amp;"、"&amp;VLOOKUP(Q1109,'附件一之1-開班數'!$A$7:$B$66,2,0),IF(D1109="","","學生無班級"))))))),"有班級不存在,或跳格輸入")</f>
        <v/>
      </c>
      <c r="S1109" s="10">
        <f t="shared" si="121"/>
        <v>1</v>
      </c>
      <c r="T1109" s="10">
        <f t="shared" si="122"/>
        <v>1</v>
      </c>
      <c r="U1109" s="10">
        <f t="shared" si="123"/>
        <v>1</v>
      </c>
      <c r="V1109" s="10">
        <f t="shared" si="124"/>
        <v>1</v>
      </c>
      <c r="W1109" s="10">
        <f t="shared" si="125"/>
        <v>3</v>
      </c>
      <c r="X1109" s="10">
        <f t="shared" si="126"/>
        <v>3</v>
      </c>
      <c r="Y1109" s="10">
        <f>IF(M1109="",0,IF(K1109=1,VLOOKUP(M1109,'附件一之1-開班數'!$A$7:$V$66,7,FALSE),0))</f>
        <v>0</v>
      </c>
      <c r="Z1109" s="10">
        <f>IF(N1109="",0,IF(K1109=1,VLOOKUP(N1109,'附件一之1-開班數'!$A$7:$V$66,7,FALSE),0))</f>
        <v>0</v>
      </c>
      <c r="AA1109" s="10">
        <f>IF(O1109="",0,IF(K1109=1,VLOOKUP(O1109,'附件一之1-開班數'!$A$7:$V$66,7,FALSE),0))</f>
        <v>0</v>
      </c>
      <c r="AB1109" s="10">
        <f>IF(P1109="",0,IF(K1109=1,VLOOKUP(P1109,'附件一之1-開班數'!$A$7:$V$66,7,FALSE),0))</f>
        <v>0</v>
      </c>
      <c r="AC1109" s="10">
        <f>IF(Q1109="",0,IF(K1109=1,VLOOKUP(Q1109,'附件一之1-開班數'!$A$7:$V$66,7,FALSE),0))</f>
        <v>0</v>
      </c>
    </row>
    <row r="1110" spans="1:29" x14ac:dyDescent="0.3">
      <c r="A1110" s="128" t="str">
        <f t="shared" si="120"/>
        <v/>
      </c>
      <c r="B1110" s="14"/>
      <c r="C1110" s="14"/>
      <c r="D1110" s="14"/>
      <c r="E1110" s="14"/>
      <c r="F1110" s="166"/>
      <c r="G1110" s="173"/>
      <c r="H1110" s="14"/>
      <c r="I1110" s="14"/>
      <c r="J1110" s="14"/>
      <c r="K1110" s="166"/>
      <c r="L1110" s="175"/>
      <c r="M1110" s="171"/>
      <c r="N1110" s="92"/>
      <c r="O1110" s="92"/>
      <c r="P1110" s="92"/>
      <c r="Q1110" s="172"/>
      <c r="R1110" s="176" t="str">
        <f>IFERROR(IF(COUNTIF(M1110:Q1110,M1110)+COUNTIF(M1110:Q1110,N1110)+COUNTIF(M1110:Q1110,O1110)+COUNTIF(M1110:Q1110,P1110)+COUNTIF(M1110:Q1110,Q1110)-COUNT(M1110:Q1110)&lt;&gt;0,"學生班級重複",IF(COUNT(M1110:Q1110)=1,VLOOKUP(M1110,'附件一之1-開班數'!$A$7:$B$66,2,0),IF(COUNT(M1110:Q1110)=2,VLOOKUP(M1110,'附件一之1-開班數'!$A$7:$B$66,2,0)&amp;"、"&amp;VLOOKUP(N1110,'附件一之1-開班數'!$A$7:$B$66,2,0),IF(COUNT(M1110:Q1110)=3,VLOOKUP(M1110,'附件一之1-開班數'!$A$7:$B$66,2,0)&amp;"、"&amp;VLOOKUP(N1110,'附件一之1-開班數'!$A$7:$B$66,2,0)&amp;"、"&amp;VLOOKUP(O1110,'附件一之1-開班數'!$A$7:$B$66,2,0),IF(COUNT(M1110:Q1110)=4,VLOOKUP(M1110,'附件一之1-開班數'!$A$7:$B$66,2,0)&amp;"、"&amp;VLOOKUP(N1110,'附件一之1-開班數'!$A$7:$B$66,2,0)&amp;"、"&amp;VLOOKUP(O1110,'附件一之1-開班數'!$A$7:$B$66,2,0)&amp;"、"&amp;VLOOKUP(P1110,'附件一之1-開班數'!$A$7:$B$66,2,0),IF(COUNT(M1110:Q1110)=5,VLOOKUP(M1110,'附件一之1-開班數'!$A$7:$B$66,2,0)&amp;"、"&amp;VLOOKUP(N1110,'附件一之1-開班數'!$A$7:$B$66,2,0)&amp;"、"&amp;VLOOKUP(O1110,'附件一之1-開班數'!$A$7:$B$66,2,0)&amp;"、"&amp;VLOOKUP(P1110,'附件一之1-開班數'!$A$7:$B$66,2,0)&amp;"、"&amp;VLOOKUP(Q1110,'附件一之1-開班數'!$A$7:$B$66,2,0),IF(D1110="","","學生無班級"))))))),"有班級不存在,或跳格輸入")</f>
        <v/>
      </c>
      <c r="S1110" s="10">
        <f t="shared" si="121"/>
        <v>1</v>
      </c>
      <c r="T1110" s="10">
        <f t="shared" si="122"/>
        <v>1</v>
      </c>
      <c r="U1110" s="10">
        <f t="shared" si="123"/>
        <v>1</v>
      </c>
      <c r="V1110" s="10">
        <f t="shared" si="124"/>
        <v>1</v>
      </c>
      <c r="W1110" s="10">
        <f t="shared" si="125"/>
        <v>3</v>
      </c>
      <c r="X1110" s="10">
        <f t="shared" si="126"/>
        <v>3</v>
      </c>
      <c r="Y1110" s="10">
        <f>IF(M1110="",0,IF(K1110=1,VLOOKUP(M1110,'附件一之1-開班數'!$A$7:$V$66,7,FALSE),0))</f>
        <v>0</v>
      </c>
      <c r="Z1110" s="10">
        <f>IF(N1110="",0,IF(K1110=1,VLOOKUP(N1110,'附件一之1-開班數'!$A$7:$V$66,7,FALSE),0))</f>
        <v>0</v>
      </c>
      <c r="AA1110" s="10">
        <f>IF(O1110="",0,IF(K1110=1,VLOOKUP(O1110,'附件一之1-開班數'!$A$7:$V$66,7,FALSE),0))</f>
        <v>0</v>
      </c>
      <c r="AB1110" s="10">
        <f>IF(P1110="",0,IF(K1110=1,VLOOKUP(P1110,'附件一之1-開班數'!$A$7:$V$66,7,FALSE),0))</f>
        <v>0</v>
      </c>
      <c r="AC1110" s="10">
        <f>IF(Q1110="",0,IF(K1110=1,VLOOKUP(Q1110,'附件一之1-開班數'!$A$7:$V$66,7,FALSE),0))</f>
        <v>0</v>
      </c>
    </row>
    <row r="1111" spans="1:29" x14ac:dyDescent="0.3">
      <c r="A1111" s="128" t="str">
        <f t="shared" si="120"/>
        <v/>
      </c>
      <c r="B1111" s="14"/>
      <c r="C1111" s="14"/>
      <c r="D1111" s="14"/>
      <c r="E1111" s="14"/>
      <c r="F1111" s="166"/>
      <c r="G1111" s="173"/>
      <c r="H1111" s="14"/>
      <c r="I1111" s="14"/>
      <c r="J1111" s="14"/>
      <c r="K1111" s="166"/>
      <c r="L1111" s="175"/>
      <c r="M1111" s="171"/>
      <c r="N1111" s="92"/>
      <c r="O1111" s="92"/>
      <c r="P1111" s="92"/>
      <c r="Q1111" s="172"/>
      <c r="R1111" s="176" t="str">
        <f>IFERROR(IF(COUNTIF(M1111:Q1111,M1111)+COUNTIF(M1111:Q1111,N1111)+COUNTIF(M1111:Q1111,O1111)+COUNTIF(M1111:Q1111,P1111)+COUNTIF(M1111:Q1111,Q1111)-COUNT(M1111:Q1111)&lt;&gt;0,"學生班級重複",IF(COUNT(M1111:Q1111)=1,VLOOKUP(M1111,'附件一之1-開班數'!$A$7:$B$66,2,0),IF(COUNT(M1111:Q1111)=2,VLOOKUP(M1111,'附件一之1-開班數'!$A$7:$B$66,2,0)&amp;"、"&amp;VLOOKUP(N1111,'附件一之1-開班數'!$A$7:$B$66,2,0),IF(COUNT(M1111:Q1111)=3,VLOOKUP(M1111,'附件一之1-開班數'!$A$7:$B$66,2,0)&amp;"、"&amp;VLOOKUP(N1111,'附件一之1-開班數'!$A$7:$B$66,2,0)&amp;"、"&amp;VLOOKUP(O1111,'附件一之1-開班數'!$A$7:$B$66,2,0),IF(COUNT(M1111:Q1111)=4,VLOOKUP(M1111,'附件一之1-開班數'!$A$7:$B$66,2,0)&amp;"、"&amp;VLOOKUP(N1111,'附件一之1-開班數'!$A$7:$B$66,2,0)&amp;"、"&amp;VLOOKUP(O1111,'附件一之1-開班數'!$A$7:$B$66,2,0)&amp;"、"&amp;VLOOKUP(P1111,'附件一之1-開班數'!$A$7:$B$66,2,0),IF(COUNT(M1111:Q1111)=5,VLOOKUP(M1111,'附件一之1-開班數'!$A$7:$B$66,2,0)&amp;"、"&amp;VLOOKUP(N1111,'附件一之1-開班數'!$A$7:$B$66,2,0)&amp;"、"&amp;VLOOKUP(O1111,'附件一之1-開班數'!$A$7:$B$66,2,0)&amp;"、"&amp;VLOOKUP(P1111,'附件一之1-開班數'!$A$7:$B$66,2,0)&amp;"、"&amp;VLOOKUP(Q1111,'附件一之1-開班數'!$A$7:$B$66,2,0),IF(D1111="","","學生無班級"))))))),"有班級不存在,或跳格輸入")</f>
        <v/>
      </c>
      <c r="S1111" s="10">
        <f t="shared" si="121"/>
        <v>1</v>
      </c>
      <c r="T1111" s="10">
        <f t="shared" si="122"/>
        <v>1</v>
      </c>
      <c r="U1111" s="10">
        <f t="shared" si="123"/>
        <v>1</v>
      </c>
      <c r="V1111" s="10">
        <f t="shared" si="124"/>
        <v>1</v>
      </c>
      <c r="W1111" s="10">
        <f t="shared" si="125"/>
        <v>3</v>
      </c>
      <c r="X1111" s="10">
        <f t="shared" si="126"/>
        <v>3</v>
      </c>
      <c r="Y1111" s="10">
        <f>IF(M1111="",0,IF(K1111=1,VLOOKUP(M1111,'附件一之1-開班數'!$A$7:$V$66,7,FALSE),0))</f>
        <v>0</v>
      </c>
      <c r="Z1111" s="10">
        <f>IF(N1111="",0,IF(K1111=1,VLOOKUP(N1111,'附件一之1-開班數'!$A$7:$V$66,7,FALSE),0))</f>
        <v>0</v>
      </c>
      <c r="AA1111" s="10">
        <f>IF(O1111="",0,IF(K1111=1,VLOOKUP(O1111,'附件一之1-開班數'!$A$7:$V$66,7,FALSE),0))</f>
        <v>0</v>
      </c>
      <c r="AB1111" s="10">
        <f>IF(P1111="",0,IF(K1111=1,VLOOKUP(P1111,'附件一之1-開班數'!$A$7:$V$66,7,FALSE),0))</f>
        <v>0</v>
      </c>
      <c r="AC1111" s="10">
        <f>IF(Q1111="",0,IF(K1111=1,VLOOKUP(Q1111,'附件一之1-開班數'!$A$7:$V$66,7,FALSE),0))</f>
        <v>0</v>
      </c>
    </row>
    <row r="1112" spans="1:29" x14ac:dyDescent="0.3">
      <c r="A1112" s="128" t="str">
        <f t="shared" si="120"/>
        <v/>
      </c>
      <c r="B1112" s="14"/>
      <c r="C1112" s="14"/>
      <c r="D1112" s="14"/>
      <c r="E1112" s="14"/>
      <c r="F1112" s="166"/>
      <c r="G1112" s="173"/>
      <c r="H1112" s="14"/>
      <c r="I1112" s="14"/>
      <c r="J1112" s="14"/>
      <c r="K1112" s="166"/>
      <c r="L1112" s="175"/>
      <c r="M1112" s="171"/>
      <c r="N1112" s="92"/>
      <c r="O1112" s="92"/>
      <c r="P1112" s="92"/>
      <c r="Q1112" s="172"/>
      <c r="R1112" s="176" t="str">
        <f>IFERROR(IF(COUNTIF(M1112:Q1112,M1112)+COUNTIF(M1112:Q1112,N1112)+COUNTIF(M1112:Q1112,O1112)+COUNTIF(M1112:Q1112,P1112)+COUNTIF(M1112:Q1112,Q1112)-COUNT(M1112:Q1112)&lt;&gt;0,"學生班級重複",IF(COUNT(M1112:Q1112)=1,VLOOKUP(M1112,'附件一之1-開班數'!$A$7:$B$66,2,0),IF(COUNT(M1112:Q1112)=2,VLOOKUP(M1112,'附件一之1-開班數'!$A$7:$B$66,2,0)&amp;"、"&amp;VLOOKUP(N1112,'附件一之1-開班數'!$A$7:$B$66,2,0),IF(COUNT(M1112:Q1112)=3,VLOOKUP(M1112,'附件一之1-開班數'!$A$7:$B$66,2,0)&amp;"、"&amp;VLOOKUP(N1112,'附件一之1-開班數'!$A$7:$B$66,2,0)&amp;"、"&amp;VLOOKUP(O1112,'附件一之1-開班數'!$A$7:$B$66,2,0),IF(COUNT(M1112:Q1112)=4,VLOOKUP(M1112,'附件一之1-開班數'!$A$7:$B$66,2,0)&amp;"、"&amp;VLOOKUP(N1112,'附件一之1-開班數'!$A$7:$B$66,2,0)&amp;"、"&amp;VLOOKUP(O1112,'附件一之1-開班數'!$A$7:$B$66,2,0)&amp;"、"&amp;VLOOKUP(P1112,'附件一之1-開班數'!$A$7:$B$66,2,0),IF(COUNT(M1112:Q1112)=5,VLOOKUP(M1112,'附件一之1-開班數'!$A$7:$B$66,2,0)&amp;"、"&amp;VLOOKUP(N1112,'附件一之1-開班數'!$A$7:$B$66,2,0)&amp;"、"&amp;VLOOKUP(O1112,'附件一之1-開班數'!$A$7:$B$66,2,0)&amp;"、"&amp;VLOOKUP(P1112,'附件一之1-開班數'!$A$7:$B$66,2,0)&amp;"、"&amp;VLOOKUP(Q1112,'附件一之1-開班數'!$A$7:$B$66,2,0),IF(D1112="","","學生無班級"))))))),"有班級不存在,或跳格輸入")</f>
        <v/>
      </c>
      <c r="S1112" s="10">
        <f t="shared" si="121"/>
        <v>1</v>
      </c>
      <c r="T1112" s="10">
        <f t="shared" si="122"/>
        <v>1</v>
      </c>
      <c r="U1112" s="10">
        <f t="shared" si="123"/>
        <v>1</v>
      </c>
      <c r="V1112" s="10">
        <f t="shared" si="124"/>
        <v>1</v>
      </c>
      <c r="W1112" s="10">
        <f t="shared" si="125"/>
        <v>3</v>
      </c>
      <c r="X1112" s="10">
        <f t="shared" si="126"/>
        <v>3</v>
      </c>
      <c r="Y1112" s="10">
        <f>IF(M1112="",0,IF(K1112=1,VLOOKUP(M1112,'附件一之1-開班數'!$A$7:$V$66,7,FALSE),0))</f>
        <v>0</v>
      </c>
      <c r="Z1112" s="10">
        <f>IF(N1112="",0,IF(K1112=1,VLOOKUP(N1112,'附件一之1-開班數'!$A$7:$V$66,7,FALSE),0))</f>
        <v>0</v>
      </c>
      <c r="AA1112" s="10">
        <f>IF(O1112="",0,IF(K1112=1,VLOOKUP(O1112,'附件一之1-開班數'!$A$7:$V$66,7,FALSE),0))</f>
        <v>0</v>
      </c>
      <c r="AB1112" s="10">
        <f>IF(P1112="",0,IF(K1112=1,VLOOKUP(P1112,'附件一之1-開班數'!$A$7:$V$66,7,FALSE),0))</f>
        <v>0</v>
      </c>
      <c r="AC1112" s="10">
        <f>IF(Q1112="",0,IF(K1112=1,VLOOKUP(Q1112,'附件一之1-開班數'!$A$7:$V$66,7,FALSE),0))</f>
        <v>0</v>
      </c>
    </row>
    <row r="1113" spans="1:29" x14ac:dyDescent="0.3">
      <c r="A1113" s="128" t="str">
        <f t="shared" si="120"/>
        <v/>
      </c>
      <c r="B1113" s="14"/>
      <c r="C1113" s="14"/>
      <c r="D1113" s="14"/>
      <c r="E1113" s="14"/>
      <c r="F1113" s="166"/>
      <c r="G1113" s="173"/>
      <c r="H1113" s="14"/>
      <c r="I1113" s="14"/>
      <c r="J1113" s="14"/>
      <c r="K1113" s="166"/>
      <c r="L1113" s="175"/>
      <c r="M1113" s="171"/>
      <c r="N1113" s="92"/>
      <c r="O1113" s="92"/>
      <c r="P1113" s="92"/>
      <c r="Q1113" s="172"/>
      <c r="R1113" s="176" t="str">
        <f>IFERROR(IF(COUNTIF(M1113:Q1113,M1113)+COUNTIF(M1113:Q1113,N1113)+COUNTIF(M1113:Q1113,O1113)+COUNTIF(M1113:Q1113,P1113)+COUNTIF(M1113:Q1113,Q1113)-COUNT(M1113:Q1113)&lt;&gt;0,"學生班級重複",IF(COUNT(M1113:Q1113)=1,VLOOKUP(M1113,'附件一之1-開班數'!$A$7:$B$66,2,0),IF(COUNT(M1113:Q1113)=2,VLOOKUP(M1113,'附件一之1-開班數'!$A$7:$B$66,2,0)&amp;"、"&amp;VLOOKUP(N1113,'附件一之1-開班數'!$A$7:$B$66,2,0),IF(COUNT(M1113:Q1113)=3,VLOOKUP(M1113,'附件一之1-開班數'!$A$7:$B$66,2,0)&amp;"、"&amp;VLOOKUP(N1113,'附件一之1-開班數'!$A$7:$B$66,2,0)&amp;"、"&amp;VLOOKUP(O1113,'附件一之1-開班數'!$A$7:$B$66,2,0),IF(COUNT(M1113:Q1113)=4,VLOOKUP(M1113,'附件一之1-開班數'!$A$7:$B$66,2,0)&amp;"、"&amp;VLOOKUP(N1113,'附件一之1-開班數'!$A$7:$B$66,2,0)&amp;"、"&amp;VLOOKUP(O1113,'附件一之1-開班數'!$A$7:$B$66,2,0)&amp;"、"&amp;VLOOKUP(P1113,'附件一之1-開班數'!$A$7:$B$66,2,0),IF(COUNT(M1113:Q1113)=5,VLOOKUP(M1113,'附件一之1-開班數'!$A$7:$B$66,2,0)&amp;"、"&amp;VLOOKUP(N1113,'附件一之1-開班數'!$A$7:$B$66,2,0)&amp;"、"&amp;VLOOKUP(O1113,'附件一之1-開班數'!$A$7:$B$66,2,0)&amp;"、"&amp;VLOOKUP(P1113,'附件一之1-開班數'!$A$7:$B$66,2,0)&amp;"、"&amp;VLOOKUP(Q1113,'附件一之1-開班數'!$A$7:$B$66,2,0),IF(D1113="","","學生無班級"))))))),"有班級不存在,或跳格輸入")</f>
        <v/>
      </c>
      <c r="S1113" s="10">
        <f t="shared" si="121"/>
        <v>1</v>
      </c>
      <c r="T1113" s="10">
        <f t="shared" si="122"/>
        <v>1</v>
      </c>
      <c r="U1113" s="10">
        <f t="shared" si="123"/>
        <v>1</v>
      </c>
      <c r="V1113" s="10">
        <f t="shared" si="124"/>
        <v>1</v>
      </c>
      <c r="W1113" s="10">
        <f t="shared" si="125"/>
        <v>3</v>
      </c>
      <c r="X1113" s="10">
        <f t="shared" si="126"/>
        <v>3</v>
      </c>
      <c r="Y1113" s="10">
        <f>IF(M1113="",0,IF(K1113=1,VLOOKUP(M1113,'附件一之1-開班數'!$A$7:$V$66,7,FALSE),0))</f>
        <v>0</v>
      </c>
      <c r="Z1113" s="10">
        <f>IF(N1113="",0,IF(K1113=1,VLOOKUP(N1113,'附件一之1-開班數'!$A$7:$V$66,7,FALSE),0))</f>
        <v>0</v>
      </c>
      <c r="AA1113" s="10">
        <f>IF(O1113="",0,IF(K1113=1,VLOOKUP(O1113,'附件一之1-開班數'!$A$7:$V$66,7,FALSE),0))</f>
        <v>0</v>
      </c>
      <c r="AB1113" s="10">
        <f>IF(P1113="",0,IF(K1113=1,VLOOKUP(P1113,'附件一之1-開班數'!$A$7:$V$66,7,FALSE),0))</f>
        <v>0</v>
      </c>
      <c r="AC1113" s="10">
        <f>IF(Q1113="",0,IF(K1113=1,VLOOKUP(Q1113,'附件一之1-開班數'!$A$7:$V$66,7,FALSE),0))</f>
        <v>0</v>
      </c>
    </row>
    <row r="1114" spans="1:29" x14ac:dyDescent="0.3">
      <c r="A1114" s="128" t="str">
        <f t="shared" si="120"/>
        <v/>
      </c>
      <c r="B1114" s="14"/>
      <c r="C1114" s="14"/>
      <c r="D1114" s="14"/>
      <c r="E1114" s="14"/>
      <c r="F1114" s="166"/>
      <c r="G1114" s="173"/>
      <c r="H1114" s="14"/>
      <c r="I1114" s="14"/>
      <c r="J1114" s="14"/>
      <c r="K1114" s="166"/>
      <c r="L1114" s="175"/>
      <c r="M1114" s="171"/>
      <c r="N1114" s="92"/>
      <c r="O1114" s="92"/>
      <c r="P1114" s="92"/>
      <c r="Q1114" s="172"/>
      <c r="R1114" s="176" t="str">
        <f>IFERROR(IF(COUNTIF(M1114:Q1114,M1114)+COUNTIF(M1114:Q1114,N1114)+COUNTIF(M1114:Q1114,O1114)+COUNTIF(M1114:Q1114,P1114)+COUNTIF(M1114:Q1114,Q1114)-COUNT(M1114:Q1114)&lt;&gt;0,"學生班級重複",IF(COUNT(M1114:Q1114)=1,VLOOKUP(M1114,'附件一之1-開班數'!$A$7:$B$66,2,0),IF(COUNT(M1114:Q1114)=2,VLOOKUP(M1114,'附件一之1-開班數'!$A$7:$B$66,2,0)&amp;"、"&amp;VLOOKUP(N1114,'附件一之1-開班數'!$A$7:$B$66,2,0),IF(COUNT(M1114:Q1114)=3,VLOOKUP(M1114,'附件一之1-開班數'!$A$7:$B$66,2,0)&amp;"、"&amp;VLOOKUP(N1114,'附件一之1-開班數'!$A$7:$B$66,2,0)&amp;"、"&amp;VLOOKUP(O1114,'附件一之1-開班數'!$A$7:$B$66,2,0),IF(COUNT(M1114:Q1114)=4,VLOOKUP(M1114,'附件一之1-開班數'!$A$7:$B$66,2,0)&amp;"、"&amp;VLOOKUP(N1114,'附件一之1-開班數'!$A$7:$B$66,2,0)&amp;"、"&amp;VLOOKUP(O1114,'附件一之1-開班數'!$A$7:$B$66,2,0)&amp;"、"&amp;VLOOKUP(P1114,'附件一之1-開班數'!$A$7:$B$66,2,0),IF(COUNT(M1114:Q1114)=5,VLOOKUP(M1114,'附件一之1-開班數'!$A$7:$B$66,2,0)&amp;"、"&amp;VLOOKUP(N1114,'附件一之1-開班數'!$A$7:$B$66,2,0)&amp;"、"&amp;VLOOKUP(O1114,'附件一之1-開班數'!$A$7:$B$66,2,0)&amp;"、"&amp;VLOOKUP(P1114,'附件一之1-開班數'!$A$7:$B$66,2,0)&amp;"、"&amp;VLOOKUP(Q1114,'附件一之1-開班數'!$A$7:$B$66,2,0),IF(D1114="","","學生無班級"))))))),"有班級不存在,或跳格輸入")</f>
        <v/>
      </c>
      <c r="S1114" s="10">
        <f t="shared" si="121"/>
        <v>1</v>
      </c>
      <c r="T1114" s="10">
        <f t="shared" si="122"/>
        <v>1</v>
      </c>
      <c r="U1114" s="10">
        <f t="shared" si="123"/>
        <v>1</v>
      </c>
      <c r="V1114" s="10">
        <f t="shared" si="124"/>
        <v>1</v>
      </c>
      <c r="W1114" s="10">
        <f t="shared" si="125"/>
        <v>3</v>
      </c>
      <c r="X1114" s="10">
        <f t="shared" si="126"/>
        <v>3</v>
      </c>
      <c r="Y1114" s="10">
        <f>IF(M1114="",0,IF(K1114=1,VLOOKUP(M1114,'附件一之1-開班數'!$A$7:$V$66,7,FALSE),0))</f>
        <v>0</v>
      </c>
      <c r="Z1114" s="10">
        <f>IF(N1114="",0,IF(K1114=1,VLOOKUP(N1114,'附件一之1-開班數'!$A$7:$V$66,7,FALSE),0))</f>
        <v>0</v>
      </c>
      <c r="AA1114" s="10">
        <f>IF(O1114="",0,IF(K1114=1,VLOOKUP(O1114,'附件一之1-開班數'!$A$7:$V$66,7,FALSE),0))</f>
        <v>0</v>
      </c>
      <c r="AB1114" s="10">
        <f>IF(P1114="",0,IF(K1114=1,VLOOKUP(P1114,'附件一之1-開班數'!$A$7:$V$66,7,FALSE),0))</f>
        <v>0</v>
      </c>
      <c r="AC1114" s="10">
        <f>IF(Q1114="",0,IF(K1114=1,VLOOKUP(Q1114,'附件一之1-開班數'!$A$7:$V$66,7,FALSE),0))</f>
        <v>0</v>
      </c>
    </row>
    <row r="1115" spans="1:29" x14ac:dyDescent="0.3">
      <c r="A1115" s="128" t="str">
        <f t="shared" si="120"/>
        <v/>
      </c>
      <c r="B1115" s="14"/>
      <c r="C1115" s="14"/>
      <c r="D1115" s="14"/>
      <c r="E1115" s="14"/>
      <c r="F1115" s="166"/>
      <c r="G1115" s="173"/>
      <c r="H1115" s="14"/>
      <c r="I1115" s="14"/>
      <c r="J1115" s="14"/>
      <c r="K1115" s="166"/>
      <c r="L1115" s="175"/>
      <c r="M1115" s="171"/>
      <c r="N1115" s="92"/>
      <c r="O1115" s="92"/>
      <c r="P1115" s="92"/>
      <c r="Q1115" s="172"/>
      <c r="R1115" s="176" t="str">
        <f>IFERROR(IF(COUNTIF(M1115:Q1115,M1115)+COUNTIF(M1115:Q1115,N1115)+COUNTIF(M1115:Q1115,O1115)+COUNTIF(M1115:Q1115,P1115)+COUNTIF(M1115:Q1115,Q1115)-COUNT(M1115:Q1115)&lt;&gt;0,"學生班級重複",IF(COUNT(M1115:Q1115)=1,VLOOKUP(M1115,'附件一之1-開班數'!$A$7:$B$66,2,0),IF(COUNT(M1115:Q1115)=2,VLOOKUP(M1115,'附件一之1-開班數'!$A$7:$B$66,2,0)&amp;"、"&amp;VLOOKUP(N1115,'附件一之1-開班數'!$A$7:$B$66,2,0),IF(COUNT(M1115:Q1115)=3,VLOOKUP(M1115,'附件一之1-開班數'!$A$7:$B$66,2,0)&amp;"、"&amp;VLOOKUP(N1115,'附件一之1-開班數'!$A$7:$B$66,2,0)&amp;"、"&amp;VLOOKUP(O1115,'附件一之1-開班數'!$A$7:$B$66,2,0),IF(COUNT(M1115:Q1115)=4,VLOOKUP(M1115,'附件一之1-開班數'!$A$7:$B$66,2,0)&amp;"、"&amp;VLOOKUP(N1115,'附件一之1-開班數'!$A$7:$B$66,2,0)&amp;"、"&amp;VLOOKUP(O1115,'附件一之1-開班數'!$A$7:$B$66,2,0)&amp;"、"&amp;VLOOKUP(P1115,'附件一之1-開班數'!$A$7:$B$66,2,0),IF(COUNT(M1115:Q1115)=5,VLOOKUP(M1115,'附件一之1-開班數'!$A$7:$B$66,2,0)&amp;"、"&amp;VLOOKUP(N1115,'附件一之1-開班數'!$A$7:$B$66,2,0)&amp;"、"&amp;VLOOKUP(O1115,'附件一之1-開班數'!$A$7:$B$66,2,0)&amp;"、"&amp;VLOOKUP(P1115,'附件一之1-開班數'!$A$7:$B$66,2,0)&amp;"、"&amp;VLOOKUP(Q1115,'附件一之1-開班數'!$A$7:$B$66,2,0),IF(D1115="","","學生無班級"))))))),"有班級不存在,或跳格輸入")</f>
        <v/>
      </c>
      <c r="S1115" s="10">
        <f t="shared" si="121"/>
        <v>1</v>
      </c>
      <c r="T1115" s="10">
        <f t="shared" si="122"/>
        <v>1</v>
      </c>
      <c r="U1115" s="10">
        <f t="shared" si="123"/>
        <v>1</v>
      </c>
      <c r="V1115" s="10">
        <f t="shared" si="124"/>
        <v>1</v>
      </c>
      <c r="W1115" s="10">
        <f t="shared" si="125"/>
        <v>3</v>
      </c>
      <c r="X1115" s="10">
        <f t="shared" si="126"/>
        <v>3</v>
      </c>
      <c r="Y1115" s="10">
        <f>IF(M1115="",0,IF(K1115=1,VLOOKUP(M1115,'附件一之1-開班數'!$A$7:$V$66,7,FALSE),0))</f>
        <v>0</v>
      </c>
      <c r="Z1115" s="10">
        <f>IF(N1115="",0,IF(K1115=1,VLOOKUP(N1115,'附件一之1-開班數'!$A$7:$V$66,7,FALSE),0))</f>
        <v>0</v>
      </c>
      <c r="AA1115" s="10">
        <f>IF(O1115="",0,IF(K1115=1,VLOOKUP(O1115,'附件一之1-開班數'!$A$7:$V$66,7,FALSE),0))</f>
        <v>0</v>
      </c>
      <c r="AB1115" s="10">
        <f>IF(P1115="",0,IF(K1115=1,VLOOKUP(P1115,'附件一之1-開班數'!$A$7:$V$66,7,FALSE),0))</f>
        <v>0</v>
      </c>
      <c r="AC1115" s="10">
        <f>IF(Q1115="",0,IF(K1115=1,VLOOKUP(Q1115,'附件一之1-開班數'!$A$7:$V$66,7,FALSE),0))</f>
        <v>0</v>
      </c>
    </row>
    <row r="1116" spans="1:29" x14ac:dyDescent="0.3">
      <c r="A1116" s="128" t="str">
        <f t="shared" si="120"/>
        <v/>
      </c>
      <c r="B1116" s="14"/>
      <c r="C1116" s="14"/>
      <c r="D1116" s="14"/>
      <c r="E1116" s="14"/>
      <c r="F1116" s="166"/>
      <c r="G1116" s="173"/>
      <c r="H1116" s="14"/>
      <c r="I1116" s="14"/>
      <c r="J1116" s="14"/>
      <c r="K1116" s="166"/>
      <c r="L1116" s="175"/>
      <c r="M1116" s="171"/>
      <c r="N1116" s="92"/>
      <c r="O1116" s="92"/>
      <c r="P1116" s="92"/>
      <c r="Q1116" s="172"/>
      <c r="R1116" s="176" t="str">
        <f>IFERROR(IF(COUNTIF(M1116:Q1116,M1116)+COUNTIF(M1116:Q1116,N1116)+COUNTIF(M1116:Q1116,O1116)+COUNTIF(M1116:Q1116,P1116)+COUNTIF(M1116:Q1116,Q1116)-COUNT(M1116:Q1116)&lt;&gt;0,"學生班級重複",IF(COUNT(M1116:Q1116)=1,VLOOKUP(M1116,'附件一之1-開班數'!$A$7:$B$66,2,0),IF(COUNT(M1116:Q1116)=2,VLOOKUP(M1116,'附件一之1-開班數'!$A$7:$B$66,2,0)&amp;"、"&amp;VLOOKUP(N1116,'附件一之1-開班數'!$A$7:$B$66,2,0),IF(COUNT(M1116:Q1116)=3,VLOOKUP(M1116,'附件一之1-開班數'!$A$7:$B$66,2,0)&amp;"、"&amp;VLOOKUP(N1116,'附件一之1-開班數'!$A$7:$B$66,2,0)&amp;"、"&amp;VLOOKUP(O1116,'附件一之1-開班數'!$A$7:$B$66,2,0),IF(COUNT(M1116:Q1116)=4,VLOOKUP(M1116,'附件一之1-開班數'!$A$7:$B$66,2,0)&amp;"、"&amp;VLOOKUP(N1116,'附件一之1-開班數'!$A$7:$B$66,2,0)&amp;"、"&amp;VLOOKUP(O1116,'附件一之1-開班數'!$A$7:$B$66,2,0)&amp;"、"&amp;VLOOKUP(P1116,'附件一之1-開班數'!$A$7:$B$66,2,0),IF(COUNT(M1116:Q1116)=5,VLOOKUP(M1116,'附件一之1-開班數'!$A$7:$B$66,2,0)&amp;"、"&amp;VLOOKUP(N1116,'附件一之1-開班數'!$A$7:$B$66,2,0)&amp;"、"&amp;VLOOKUP(O1116,'附件一之1-開班數'!$A$7:$B$66,2,0)&amp;"、"&amp;VLOOKUP(P1116,'附件一之1-開班數'!$A$7:$B$66,2,0)&amp;"、"&amp;VLOOKUP(Q1116,'附件一之1-開班數'!$A$7:$B$66,2,0),IF(D1116="","","學生無班級"))))))),"有班級不存在,或跳格輸入")</f>
        <v/>
      </c>
      <c r="S1116" s="10">
        <f t="shared" si="121"/>
        <v>1</v>
      </c>
      <c r="T1116" s="10">
        <f t="shared" si="122"/>
        <v>1</v>
      </c>
      <c r="U1116" s="10">
        <f t="shared" si="123"/>
        <v>1</v>
      </c>
      <c r="V1116" s="10">
        <f t="shared" si="124"/>
        <v>1</v>
      </c>
      <c r="W1116" s="10">
        <f t="shared" si="125"/>
        <v>3</v>
      </c>
      <c r="X1116" s="10">
        <f t="shared" si="126"/>
        <v>3</v>
      </c>
      <c r="Y1116" s="10">
        <f>IF(M1116="",0,IF(K1116=1,VLOOKUP(M1116,'附件一之1-開班數'!$A$7:$V$66,7,FALSE),0))</f>
        <v>0</v>
      </c>
      <c r="Z1116" s="10">
        <f>IF(N1116="",0,IF(K1116=1,VLOOKUP(N1116,'附件一之1-開班數'!$A$7:$V$66,7,FALSE),0))</f>
        <v>0</v>
      </c>
      <c r="AA1116" s="10">
        <f>IF(O1116="",0,IF(K1116=1,VLOOKUP(O1116,'附件一之1-開班數'!$A$7:$V$66,7,FALSE),0))</f>
        <v>0</v>
      </c>
      <c r="AB1116" s="10">
        <f>IF(P1116="",0,IF(K1116=1,VLOOKUP(P1116,'附件一之1-開班數'!$A$7:$V$66,7,FALSE),0))</f>
        <v>0</v>
      </c>
      <c r="AC1116" s="10">
        <f>IF(Q1116="",0,IF(K1116=1,VLOOKUP(Q1116,'附件一之1-開班數'!$A$7:$V$66,7,FALSE),0))</f>
        <v>0</v>
      </c>
    </row>
    <row r="1117" spans="1:29" x14ac:dyDescent="0.3">
      <c r="A1117" s="128" t="str">
        <f t="shared" si="120"/>
        <v/>
      </c>
      <c r="B1117" s="14"/>
      <c r="C1117" s="14"/>
      <c r="D1117" s="14"/>
      <c r="E1117" s="14"/>
      <c r="F1117" s="166"/>
      <c r="G1117" s="173"/>
      <c r="H1117" s="14"/>
      <c r="I1117" s="14"/>
      <c r="J1117" s="14"/>
      <c r="K1117" s="166"/>
      <c r="L1117" s="175"/>
      <c r="M1117" s="171"/>
      <c r="N1117" s="92"/>
      <c r="O1117" s="92"/>
      <c r="P1117" s="92"/>
      <c r="Q1117" s="172"/>
      <c r="R1117" s="176" t="str">
        <f>IFERROR(IF(COUNTIF(M1117:Q1117,M1117)+COUNTIF(M1117:Q1117,N1117)+COUNTIF(M1117:Q1117,O1117)+COUNTIF(M1117:Q1117,P1117)+COUNTIF(M1117:Q1117,Q1117)-COUNT(M1117:Q1117)&lt;&gt;0,"學生班級重複",IF(COUNT(M1117:Q1117)=1,VLOOKUP(M1117,'附件一之1-開班數'!$A$7:$B$66,2,0),IF(COUNT(M1117:Q1117)=2,VLOOKUP(M1117,'附件一之1-開班數'!$A$7:$B$66,2,0)&amp;"、"&amp;VLOOKUP(N1117,'附件一之1-開班數'!$A$7:$B$66,2,0),IF(COUNT(M1117:Q1117)=3,VLOOKUP(M1117,'附件一之1-開班數'!$A$7:$B$66,2,0)&amp;"、"&amp;VLOOKUP(N1117,'附件一之1-開班數'!$A$7:$B$66,2,0)&amp;"、"&amp;VLOOKUP(O1117,'附件一之1-開班數'!$A$7:$B$66,2,0),IF(COUNT(M1117:Q1117)=4,VLOOKUP(M1117,'附件一之1-開班數'!$A$7:$B$66,2,0)&amp;"、"&amp;VLOOKUP(N1117,'附件一之1-開班數'!$A$7:$B$66,2,0)&amp;"、"&amp;VLOOKUP(O1117,'附件一之1-開班數'!$A$7:$B$66,2,0)&amp;"、"&amp;VLOOKUP(P1117,'附件一之1-開班數'!$A$7:$B$66,2,0),IF(COUNT(M1117:Q1117)=5,VLOOKUP(M1117,'附件一之1-開班數'!$A$7:$B$66,2,0)&amp;"、"&amp;VLOOKUP(N1117,'附件一之1-開班數'!$A$7:$B$66,2,0)&amp;"、"&amp;VLOOKUP(O1117,'附件一之1-開班數'!$A$7:$B$66,2,0)&amp;"、"&amp;VLOOKUP(P1117,'附件一之1-開班數'!$A$7:$B$66,2,0)&amp;"、"&amp;VLOOKUP(Q1117,'附件一之1-開班數'!$A$7:$B$66,2,0),IF(D1117="","","學生無班級"))))))),"有班級不存在,或跳格輸入")</f>
        <v/>
      </c>
      <c r="S1117" s="10">
        <f t="shared" si="121"/>
        <v>1</v>
      </c>
      <c r="T1117" s="10">
        <f t="shared" si="122"/>
        <v>1</v>
      </c>
      <c r="U1117" s="10">
        <f t="shared" si="123"/>
        <v>1</v>
      </c>
      <c r="V1117" s="10">
        <f t="shared" si="124"/>
        <v>1</v>
      </c>
      <c r="W1117" s="10">
        <f t="shared" si="125"/>
        <v>3</v>
      </c>
      <c r="X1117" s="10">
        <f t="shared" si="126"/>
        <v>3</v>
      </c>
      <c r="Y1117" s="10">
        <f>IF(M1117="",0,IF(K1117=1,VLOOKUP(M1117,'附件一之1-開班數'!$A$7:$V$66,7,FALSE),0))</f>
        <v>0</v>
      </c>
      <c r="Z1117" s="10">
        <f>IF(N1117="",0,IF(K1117=1,VLOOKUP(N1117,'附件一之1-開班數'!$A$7:$V$66,7,FALSE),0))</f>
        <v>0</v>
      </c>
      <c r="AA1117" s="10">
        <f>IF(O1117="",0,IF(K1117=1,VLOOKUP(O1117,'附件一之1-開班數'!$A$7:$V$66,7,FALSE),0))</f>
        <v>0</v>
      </c>
      <c r="AB1117" s="10">
        <f>IF(P1117="",0,IF(K1117=1,VLOOKUP(P1117,'附件一之1-開班數'!$A$7:$V$66,7,FALSE),0))</f>
        <v>0</v>
      </c>
      <c r="AC1117" s="10">
        <f>IF(Q1117="",0,IF(K1117=1,VLOOKUP(Q1117,'附件一之1-開班數'!$A$7:$V$66,7,FALSE),0))</f>
        <v>0</v>
      </c>
    </row>
    <row r="1118" spans="1:29" x14ac:dyDescent="0.3">
      <c r="A1118" s="128" t="str">
        <f t="shared" si="120"/>
        <v/>
      </c>
      <c r="B1118" s="14"/>
      <c r="C1118" s="14"/>
      <c r="D1118" s="14"/>
      <c r="E1118" s="14"/>
      <c r="F1118" s="166"/>
      <c r="G1118" s="173"/>
      <c r="H1118" s="14"/>
      <c r="I1118" s="14"/>
      <c r="J1118" s="14"/>
      <c r="K1118" s="166"/>
      <c r="L1118" s="175"/>
      <c r="M1118" s="171"/>
      <c r="N1118" s="92"/>
      <c r="O1118" s="92"/>
      <c r="P1118" s="92"/>
      <c r="Q1118" s="172"/>
      <c r="R1118" s="176" t="str">
        <f>IFERROR(IF(COUNTIF(M1118:Q1118,M1118)+COUNTIF(M1118:Q1118,N1118)+COUNTIF(M1118:Q1118,O1118)+COUNTIF(M1118:Q1118,P1118)+COUNTIF(M1118:Q1118,Q1118)-COUNT(M1118:Q1118)&lt;&gt;0,"學生班級重複",IF(COUNT(M1118:Q1118)=1,VLOOKUP(M1118,'附件一之1-開班數'!$A$7:$B$66,2,0),IF(COUNT(M1118:Q1118)=2,VLOOKUP(M1118,'附件一之1-開班數'!$A$7:$B$66,2,0)&amp;"、"&amp;VLOOKUP(N1118,'附件一之1-開班數'!$A$7:$B$66,2,0),IF(COUNT(M1118:Q1118)=3,VLOOKUP(M1118,'附件一之1-開班數'!$A$7:$B$66,2,0)&amp;"、"&amp;VLOOKUP(N1118,'附件一之1-開班數'!$A$7:$B$66,2,0)&amp;"、"&amp;VLOOKUP(O1118,'附件一之1-開班數'!$A$7:$B$66,2,0),IF(COUNT(M1118:Q1118)=4,VLOOKUP(M1118,'附件一之1-開班數'!$A$7:$B$66,2,0)&amp;"、"&amp;VLOOKUP(N1118,'附件一之1-開班數'!$A$7:$B$66,2,0)&amp;"、"&amp;VLOOKUP(O1118,'附件一之1-開班數'!$A$7:$B$66,2,0)&amp;"、"&amp;VLOOKUP(P1118,'附件一之1-開班數'!$A$7:$B$66,2,0),IF(COUNT(M1118:Q1118)=5,VLOOKUP(M1118,'附件一之1-開班數'!$A$7:$B$66,2,0)&amp;"、"&amp;VLOOKUP(N1118,'附件一之1-開班數'!$A$7:$B$66,2,0)&amp;"、"&amp;VLOOKUP(O1118,'附件一之1-開班數'!$A$7:$B$66,2,0)&amp;"、"&amp;VLOOKUP(P1118,'附件一之1-開班數'!$A$7:$B$66,2,0)&amp;"、"&amp;VLOOKUP(Q1118,'附件一之1-開班數'!$A$7:$B$66,2,0),IF(D1118="","","學生無班級"))))))),"有班級不存在,或跳格輸入")</f>
        <v/>
      </c>
      <c r="S1118" s="10">
        <f t="shared" si="121"/>
        <v>1</v>
      </c>
      <c r="T1118" s="10">
        <f t="shared" si="122"/>
        <v>1</v>
      </c>
      <c r="U1118" s="10">
        <f t="shared" si="123"/>
        <v>1</v>
      </c>
      <c r="V1118" s="10">
        <f t="shared" si="124"/>
        <v>1</v>
      </c>
      <c r="W1118" s="10">
        <f t="shared" si="125"/>
        <v>3</v>
      </c>
      <c r="X1118" s="10">
        <f t="shared" si="126"/>
        <v>3</v>
      </c>
      <c r="Y1118" s="10">
        <f>IF(M1118="",0,IF(K1118=1,VLOOKUP(M1118,'附件一之1-開班數'!$A$7:$V$66,7,FALSE),0))</f>
        <v>0</v>
      </c>
      <c r="Z1118" s="10">
        <f>IF(N1118="",0,IF(K1118=1,VLOOKUP(N1118,'附件一之1-開班數'!$A$7:$V$66,7,FALSE),0))</f>
        <v>0</v>
      </c>
      <c r="AA1118" s="10">
        <f>IF(O1118="",0,IF(K1118=1,VLOOKUP(O1118,'附件一之1-開班數'!$A$7:$V$66,7,FALSE),0))</f>
        <v>0</v>
      </c>
      <c r="AB1118" s="10">
        <f>IF(P1118="",0,IF(K1118=1,VLOOKUP(P1118,'附件一之1-開班數'!$A$7:$V$66,7,FALSE),0))</f>
        <v>0</v>
      </c>
      <c r="AC1118" s="10">
        <f>IF(Q1118="",0,IF(K1118=1,VLOOKUP(Q1118,'附件一之1-開班數'!$A$7:$V$66,7,FALSE),0))</f>
        <v>0</v>
      </c>
    </row>
    <row r="1119" spans="1:29" x14ac:dyDescent="0.3">
      <c r="A1119" s="128" t="str">
        <f t="shared" si="120"/>
        <v/>
      </c>
      <c r="B1119" s="14"/>
      <c r="C1119" s="14"/>
      <c r="D1119" s="14"/>
      <c r="E1119" s="14"/>
      <c r="F1119" s="166"/>
      <c r="G1119" s="173"/>
      <c r="H1119" s="14"/>
      <c r="I1119" s="14"/>
      <c r="J1119" s="14"/>
      <c r="K1119" s="166"/>
      <c r="L1119" s="175"/>
      <c r="M1119" s="171"/>
      <c r="N1119" s="92"/>
      <c r="O1119" s="92"/>
      <c r="P1119" s="92"/>
      <c r="Q1119" s="172"/>
      <c r="R1119" s="176" t="str">
        <f>IFERROR(IF(COUNTIF(M1119:Q1119,M1119)+COUNTIF(M1119:Q1119,N1119)+COUNTIF(M1119:Q1119,O1119)+COUNTIF(M1119:Q1119,P1119)+COUNTIF(M1119:Q1119,Q1119)-COUNT(M1119:Q1119)&lt;&gt;0,"學生班級重複",IF(COUNT(M1119:Q1119)=1,VLOOKUP(M1119,'附件一之1-開班數'!$A$7:$B$66,2,0),IF(COUNT(M1119:Q1119)=2,VLOOKUP(M1119,'附件一之1-開班數'!$A$7:$B$66,2,0)&amp;"、"&amp;VLOOKUP(N1119,'附件一之1-開班數'!$A$7:$B$66,2,0),IF(COUNT(M1119:Q1119)=3,VLOOKUP(M1119,'附件一之1-開班數'!$A$7:$B$66,2,0)&amp;"、"&amp;VLOOKUP(N1119,'附件一之1-開班數'!$A$7:$B$66,2,0)&amp;"、"&amp;VLOOKUP(O1119,'附件一之1-開班數'!$A$7:$B$66,2,0),IF(COUNT(M1119:Q1119)=4,VLOOKUP(M1119,'附件一之1-開班數'!$A$7:$B$66,2,0)&amp;"、"&amp;VLOOKUP(N1119,'附件一之1-開班數'!$A$7:$B$66,2,0)&amp;"、"&amp;VLOOKUP(O1119,'附件一之1-開班數'!$A$7:$B$66,2,0)&amp;"、"&amp;VLOOKUP(P1119,'附件一之1-開班數'!$A$7:$B$66,2,0),IF(COUNT(M1119:Q1119)=5,VLOOKUP(M1119,'附件一之1-開班數'!$A$7:$B$66,2,0)&amp;"、"&amp;VLOOKUP(N1119,'附件一之1-開班數'!$A$7:$B$66,2,0)&amp;"、"&amp;VLOOKUP(O1119,'附件一之1-開班數'!$A$7:$B$66,2,0)&amp;"、"&amp;VLOOKUP(P1119,'附件一之1-開班數'!$A$7:$B$66,2,0)&amp;"、"&amp;VLOOKUP(Q1119,'附件一之1-開班數'!$A$7:$B$66,2,0),IF(D1119="","","學生無班級"))))))),"有班級不存在,或跳格輸入")</f>
        <v/>
      </c>
      <c r="S1119" s="10">
        <f t="shared" si="121"/>
        <v>1</v>
      </c>
      <c r="T1119" s="10">
        <f t="shared" si="122"/>
        <v>1</v>
      </c>
      <c r="U1119" s="10">
        <f t="shared" si="123"/>
        <v>1</v>
      </c>
      <c r="V1119" s="10">
        <f t="shared" si="124"/>
        <v>1</v>
      </c>
      <c r="W1119" s="10">
        <f t="shared" si="125"/>
        <v>3</v>
      </c>
      <c r="X1119" s="10">
        <f t="shared" si="126"/>
        <v>3</v>
      </c>
      <c r="Y1119" s="10">
        <f>IF(M1119="",0,IF(K1119=1,VLOOKUP(M1119,'附件一之1-開班數'!$A$7:$V$66,7,FALSE),0))</f>
        <v>0</v>
      </c>
      <c r="Z1119" s="10">
        <f>IF(N1119="",0,IF(K1119=1,VLOOKUP(N1119,'附件一之1-開班數'!$A$7:$V$66,7,FALSE),0))</f>
        <v>0</v>
      </c>
      <c r="AA1119" s="10">
        <f>IF(O1119="",0,IF(K1119=1,VLOOKUP(O1119,'附件一之1-開班數'!$A$7:$V$66,7,FALSE),0))</f>
        <v>0</v>
      </c>
      <c r="AB1119" s="10">
        <f>IF(P1119="",0,IF(K1119=1,VLOOKUP(P1119,'附件一之1-開班數'!$A$7:$V$66,7,FALSE),0))</f>
        <v>0</v>
      </c>
      <c r="AC1119" s="10">
        <f>IF(Q1119="",0,IF(K1119=1,VLOOKUP(Q1119,'附件一之1-開班數'!$A$7:$V$66,7,FALSE),0))</f>
        <v>0</v>
      </c>
    </row>
    <row r="1120" spans="1:29" x14ac:dyDescent="0.3">
      <c r="A1120" s="128" t="str">
        <f t="shared" si="120"/>
        <v/>
      </c>
      <c r="B1120" s="14"/>
      <c r="C1120" s="14"/>
      <c r="D1120" s="14"/>
      <c r="E1120" s="14"/>
      <c r="F1120" s="166"/>
      <c r="G1120" s="173"/>
      <c r="H1120" s="14"/>
      <c r="I1120" s="14"/>
      <c r="J1120" s="14"/>
      <c r="K1120" s="166"/>
      <c r="L1120" s="175"/>
      <c r="M1120" s="171"/>
      <c r="N1120" s="92"/>
      <c r="O1120" s="92"/>
      <c r="P1120" s="92"/>
      <c r="Q1120" s="172"/>
      <c r="R1120" s="176" t="str">
        <f>IFERROR(IF(COUNTIF(M1120:Q1120,M1120)+COUNTIF(M1120:Q1120,N1120)+COUNTIF(M1120:Q1120,O1120)+COUNTIF(M1120:Q1120,P1120)+COUNTIF(M1120:Q1120,Q1120)-COUNT(M1120:Q1120)&lt;&gt;0,"學生班級重複",IF(COUNT(M1120:Q1120)=1,VLOOKUP(M1120,'附件一之1-開班數'!$A$7:$B$66,2,0),IF(COUNT(M1120:Q1120)=2,VLOOKUP(M1120,'附件一之1-開班數'!$A$7:$B$66,2,0)&amp;"、"&amp;VLOOKUP(N1120,'附件一之1-開班數'!$A$7:$B$66,2,0),IF(COUNT(M1120:Q1120)=3,VLOOKUP(M1120,'附件一之1-開班數'!$A$7:$B$66,2,0)&amp;"、"&amp;VLOOKUP(N1120,'附件一之1-開班數'!$A$7:$B$66,2,0)&amp;"、"&amp;VLOOKUP(O1120,'附件一之1-開班數'!$A$7:$B$66,2,0),IF(COUNT(M1120:Q1120)=4,VLOOKUP(M1120,'附件一之1-開班數'!$A$7:$B$66,2,0)&amp;"、"&amp;VLOOKUP(N1120,'附件一之1-開班數'!$A$7:$B$66,2,0)&amp;"、"&amp;VLOOKUP(O1120,'附件一之1-開班數'!$A$7:$B$66,2,0)&amp;"、"&amp;VLOOKUP(P1120,'附件一之1-開班數'!$A$7:$B$66,2,0),IF(COUNT(M1120:Q1120)=5,VLOOKUP(M1120,'附件一之1-開班數'!$A$7:$B$66,2,0)&amp;"、"&amp;VLOOKUP(N1120,'附件一之1-開班數'!$A$7:$B$66,2,0)&amp;"、"&amp;VLOOKUP(O1120,'附件一之1-開班數'!$A$7:$B$66,2,0)&amp;"、"&amp;VLOOKUP(P1120,'附件一之1-開班數'!$A$7:$B$66,2,0)&amp;"、"&amp;VLOOKUP(Q1120,'附件一之1-開班數'!$A$7:$B$66,2,0),IF(D1120="","","學生無班級"))))))),"有班級不存在,或跳格輸入")</f>
        <v/>
      </c>
      <c r="S1120" s="10">
        <f t="shared" si="121"/>
        <v>1</v>
      </c>
      <c r="T1120" s="10">
        <f t="shared" si="122"/>
        <v>1</v>
      </c>
      <c r="U1120" s="10">
        <f t="shared" si="123"/>
        <v>1</v>
      </c>
      <c r="V1120" s="10">
        <f t="shared" si="124"/>
        <v>1</v>
      </c>
      <c r="W1120" s="10">
        <f t="shared" si="125"/>
        <v>3</v>
      </c>
      <c r="X1120" s="10">
        <f t="shared" si="126"/>
        <v>3</v>
      </c>
      <c r="Y1120" s="10">
        <f>IF(M1120="",0,IF(K1120=1,VLOOKUP(M1120,'附件一之1-開班數'!$A$7:$V$66,7,FALSE),0))</f>
        <v>0</v>
      </c>
      <c r="Z1120" s="10">
        <f>IF(N1120="",0,IF(K1120=1,VLOOKUP(N1120,'附件一之1-開班數'!$A$7:$V$66,7,FALSE),0))</f>
        <v>0</v>
      </c>
      <c r="AA1120" s="10">
        <f>IF(O1120="",0,IF(K1120=1,VLOOKUP(O1120,'附件一之1-開班數'!$A$7:$V$66,7,FALSE),0))</f>
        <v>0</v>
      </c>
      <c r="AB1120" s="10">
        <f>IF(P1120="",0,IF(K1120=1,VLOOKUP(P1120,'附件一之1-開班數'!$A$7:$V$66,7,FALSE),0))</f>
        <v>0</v>
      </c>
      <c r="AC1120" s="10">
        <f>IF(Q1120="",0,IF(K1120=1,VLOOKUP(Q1120,'附件一之1-開班數'!$A$7:$V$66,7,FALSE),0))</f>
        <v>0</v>
      </c>
    </row>
    <row r="1121" spans="1:29" x14ac:dyDescent="0.3">
      <c r="A1121" s="128" t="str">
        <f t="shared" si="120"/>
        <v/>
      </c>
      <c r="B1121" s="14"/>
      <c r="C1121" s="14"/>
      <c r="D1121" s="14"/>
      <c r="E1121" s="14"/>
      <c r="F1121" s="166"/>
      <c r="G1121" s="173"/>
      <c r="H1121" s="14"/>
      <c r="I1121" s="14"/>
      <c r="J1121" s="14"/>
      <c r="K1121" s="166"/>
      <c r="L1121" s="175"/>
      <c r="M1121" s="171"/>
      <c r="N1121" s="92"/>
      <c r="O1121" s="92"/>
      <c r="P1121" s="92"/>
      <c r="Q1121" s="172"/>
      <c r="R1121" s="176" t="str">
        <f>IFERROR(IF(COUNTIF(M1121:Q1121,M1121)+COUNTIF(M1121:Q1121,N1121)+COUNTIF(M1121:Q1121,O1121)+COUNTIF(M1121:Q1121,P1121)+COUNTIF(M1121:Q1121,Q1121)-COUNT(M1121:Q1121)&lt;&gt;0,"學生班級重複",IF(COUNT(M1121:Q1121)=1,VLOOKUP(M1121,'附件一之1-開班數'!$A$7:$B$66,2,0),IF(COUNT(M1121:Q1121)=2,VLOOKUP(M1121,'附件一之1-開班數'!$A$7:$B$66,2,0)&amp;"、"&amp;VLOOKUP(N1121,'附件一之1-開班數'!$A$7:$B$66,2,0),IF(COUNT(M1121:Q1121)=3,VLOOKUP(M1121,'附件一之1-開班數'!$A$7:$B$66,2,0)&amp;"、"&amp;VLOOKUP(N1121,'附件一之1-開班數'!$A$7:$B$66,2,0)&amp;"、"&amp;VLOOKUP(O1121,'附件一之1-開班數'!$A$7:$B$66,2,0),IF(COUNT(M1121:Q1121)=4,VLOOKUP(M1121,'附件一之1-開班數'!$A$7:$B$66,2,0)&amp;"、"&amp;VLOOKUP(N1121,'附件一之1-開班數'!$A$7:$B$66,2,0)&amp;"、"&amp;VLOOKUP(O1121,'附件一之1-開班數'!$A$7:$B$66,2,0)&amp;"、"&amp;VLOOKUP(P1121,'附件一之1-開班數'!$A$7:$B$66,2,0),IF(COUNT(M1121:Q1121)=5,VLOOKUP(M1121,'附件一之1-開班數'!$A$7:$B$66,2,0)&amp;"、"&amp;VLOOKUP(N1121,'附件一之1-開班數'!$A$7:$B$66,2,0)&amp;"、"&amp;VLOOKUP(O1121,'附件一之1-開班數'!$A$7:$B$66,2,0)&amp;"、"&amp;VLOOKUP(P1121,'附件一之1-開班數'!$A$7:$B$66,2,0)&amp;"、"&amp;VLOOKUP(Q1121,'附件一之1-開班數'!$A$7:$B$66,2,0),IF(D1121="","","學生無班級"))))))),"有班級不存在,或跳格輸入")</f>
        <v/>
      </c>
      <c r="S1121" s="10">
        <f t="shared" si="121"/>
        <v>1</v>
      </c>
      <c r="T1121" s="10">
        <f t="shared" si="122"/>
        <v>1</v>
      </c>
      <c r="U1121" s="10">
        <f t="shared" si="123"/>
        <v>1</v>
      </c>
      <c r="V1121" s="10">
        <f t="shared" si="124"/>
        <v>1</v>
      </c>
      <c r="W1121" s="10">
        <f t="shared" si="125"/>
        <v>3</v>
      </c>
      <c r="X1121" s="10">
        <f t="shared" si="126"/>
        <v>3</v>
      </c>
      <c r="Y1121" s="10">
        <f>IF(M1121="",0,IF(K1121=1,VLOOKUP(M1121,'附件一之1-開班數'!$A$7:$V$66,7,FALSE),0))</f>
        <v>0</v>
      </c>
      <c r="Z1121" s="10">
        <f>IF(N1121="",0,IF(K1121=1,VLOOKUP(N1121,'附件一之1-開班數'!$A$7:$V$66,7,FALSE),0))</f>
        <v>0</v>
      </c>
      <c r="AA1121" s="10">
        <f>IF(O1121="",0,IF(K1121=1,VLOOKUP(O1121,'附件一之1-開班數'!$A$7:$V$66,7,FALSE),0))</f>
        <v>0</v>
      </c>
      <c r="AB1121" s="10">
        <f>IF(P1121="",0,IF(K1121=1,VLOOKUP(P1121,'附件一之1-開班數'!$A$7:$V$66,7,FALSE),0))</f>
        <v>0</v>
      </c>
      <c r="AC1121" s="10">
        <f>IF(Q1121="",0,IF(K1121=1,VLOOKUP(Q1121,'附件一之1-開班數'!$A$7:$V$66,7,FALSE),0))</f>
        <v>0</v>
      </c>
    </row>
    <row r="1122" spans="1:29" x14ac:dyDescent="0.3">
      <c r="A1122" s="128" t="str">
        <f t="shared" si="120"/>
        <v/>
      </c>
      <c r="B1122" s="14"/>
      <c r="C1122" s="14"/>
      <c r="D1122" s="14"/>
      <c r="E1122" s="14"/>
      <c r="F1122" s="166"/>
      <c r="G1122" s="173"/>
      <c r="H1122" s="14"/>
      <c r="I1122" s="14"/>
      <c r="J1122" s="14"/>
      <c r="K1122" s="166"/>
      <c r="L1122" s="175"/>
      <c r="M1122" s="171"/>
      <c r="N1122" s="92"/>
      <c r="O1122" s="92"/>
      <c r="P1122" s="92"/>
      <c r="Q1122" s="172"/>
      <c r="R1122" s="176" t="str">
        <f>IFERROR(IF(COUNTIF(M1122:Q1122,M1122)+COUNTIF(M1122:Q1122,N1122)+COUNTIF(M1122:Q1122,O1122)+COUNTIF(M1122:Q1122,P1122)+COUNTIF(M1122:Q1122,Q1122)-COUNT(M1122:Q1122)&lt;&gt;0,"學生班級重複",IF(COUNT(M1122:Q1122)=1,VLOOKUP(M1122,'附件一之1-開班數'!$A$7:$B$66,2,0),IF(COUNT(M1122:Q1122)=2,VLOOKUP(M1122,'附件一之1-開班數'!$A$7:$B$66,2,0)&amp;"、"&amp;VLOOKUP(N1122,'附件一之1-開班數'!$A$7:$B$66,2,0),IF(COUNT(M1122:Q1122)=3,VLOOKUP(M1122,'附件一之1-開班數'!$A$7:$B$66,2,0)&amp;"、"&amp;VLOOKUP(N1122,'附件一之1-開班數'!$A$7:$B$66,2,0)&amp;"、"&amp;VLOOKUP(O1122,'附件一之1-開班數'!$A$7:$B$66,2,0),IF(COUNT(M1122:Q1122)=4,VLOOKUP(M1122,'附件一之1-開班數'!$A$7:$B$66,2,0)&amp;"、"&amp;VLOOKUP(N1122,'附件一之1-開班數'!$A$7:$B$66,2,0)&amp;"、"&amp;VLOOKUP(O1122,'附件一之1-開班數'!$A$7:$B$66,2,0)&amp;"、"&amp;VLOOKUP(P1122,'附件一之1-開班數'!$A$7:$B$66,2,0),IF(COUNT(M1122:Q1122)=5,VLOOKUP(M1122,'附件一之1-開班數'!$A$7:$B$66,2,0)&amp;"、"&amp;VLOOKUP(N1122,'附件一之1-開班數'!$A$7:$B$66,2,0)&amp;"、"&amp;VLOOKUP(O1122,'附件一之1-開班數'!$A$7:$B$66,2,0)&amp;"、"&amp;VLOOKUP(P1122,'附件一之1-開班數'!$A$7:$B$66,2,0)&amp;"、"&amp;VLOOKUP(Q1122,'附件一之1-開班數'!$A$7:$B$66,2,0),IF(D1122="","","學生無班級"))))))),"有班級不存在,或跳格輸入")</f>
        <v/>
      </c>
      <c r="S1122" s="10">
        <f t="shared" si="121"/>
        <v>1</v>
      </c>
      <c r="T1122" s="10">
        <f t="shared" si="122"/>
        <v>1</v>
      </c>
      <c r="U1122" s="10">
        <f t="shared" si="123"/>
        <v>1</v>
      </c>
      <c r="V1122" s="10">
        <f t="shared" si="124"/>
        <v>1</v>
      </c>
      <c r="W1122" s="10">
        <f t="shared" si="125"/>
        <v>3</v>
      </c>
      <c r="X1122" s="10">
        <f t="shared" si="126"/>
        <v>3</v>
      </c>
      <c r="Y1122" s="10">
        <f>IF(M1122="",0,IF(K1122=1,VLOOKUP(M1122,'附件一之1-開班數'!$A$7:$V$66,7,FALSE),0))</f>
        <v>0</v>
      </c>
      <c r="Z1122" s="10">
        <f>IF(N1122="",0,IF(K1122=1,VLOOKUP(N1122,'附件一之1-開班數'!$A$7:$V$66,7,FALSE),0))</f>
        <v>0</v>
      </c>
      <c r="AA1122" s="10">
        <f>IF(O1122="",0,IF(K1122=1,VLOOKUP(O1122,'附件一之1-開班數'!$A$7:$V$66,7,FALSE),0))</f>
        <v>0</v>
      </c>
      <c r="AB1122" s="10">
        <f>IF(P1122="",0,IF(K1122=1,VLOOKUP(P1122,'附件一之1-開班數'!$A$7:$V$66,7,FALSE),0))</f>
        <v>0</v>
      </c>
      <c r="AC1122" s="10">
        <f>IF(Q1122="",0,IF(K1122=1,VLOOKUP(Q1122,'附件一之1-開班數'!$A$7:$V$66,7,FALSE),0))</f>
        <v>0</v>
      </c>
    </row>
    <row r="1123" spans="1:29" x14ac:dyDescent="0.3">
      <c r="A1123" s="128" t="str">
        <f t="shared" si="120"/>
        <v/>
      </c>
      <c r="B1123" s="14"/>
      <c r="C1123" s="14"/>
      <c r="D1123" s="14"/>
      <c r="E1123" s="14"/>
      <c r="F1123" s="166"/>
      <c r="G1123" s="173"/>
      <c r="H1123" s="14"/>
      <c r="I1123" s="14"/>
      <c r="J1123" s="14"/>
      <c r="K1123" s="166"/>
      <c r="L1123" s="175"/>
      <c r="M1123" s="171"/>
      <c r="N1123" s="92"/>
      <c r="O1123" s="92"/>
      <c r="P1123" s="92"/>
      <c r="Q1123" s="172"/>
      <c r="R1123" s="176" t="str">
        <f>IFERROR(IF(COUNTIF(M1123:Q1123,M1123)+COUNTIF(M1123:Q1123,N1123)+COUNTIF(M1123:Q1123,O1123)+COUNTIF(M1123:Q1123,P1123)+COUNTIF(M1123:Q1123,Q1123)-COUNT(M1123:Q1123)&lt;&gt;0,"學生班級重複",IF(COUNT(M1123:Q1123)=1,VLOOKUP(M1123,'附件一之1-開班數'!$A$7:$B$66,2,0),IF(COUNT(M1123:Q1123)=2,VLOOKUP(M1123,'附件一之1-開班數'!$A$7:$B$66,2,0)&amp;"、"&amp;VLOOKUP(N1123,'附件一之1-開班數'!$A$7:$B$66,2,0),IF(COUNT(M1123:Q1123)=3,VLOOKUP(M1123,'附件一之1-開班數'!$A$7:$B$66,2,0)&amp;"、"&amp;VLOOKUP(N1123,'附件一之1-開班數'!$A$7:$B$66,2,0)&amp;"、"&amp;VLOOKUP(O1123,'附件一之1-開班數'!$A$7:$B$66,2,0),IF(COUNT(M1123:Q1123)=4,VLOOKUP(M1123,'附件一之1-開班數'!$A$7:$B$66,2,0)&amp;"、"&amp;VLOOKUP(N1123,'附件一之1-開班數'!$A$7:$B$66,2,0)&amp;"、"&amp;VLOOKUP(O1123,'附件一之1-開班數'!$A$7:$B$66,2,0)&amp;"、"&amp;VLOOKUP(P1123,'附件一之1-開班數'!$A$7:$B$66,2,0),IF(COUNT(M1123:Q1123)=5,VLOOKUP(M1123,'附件一之1-開班數'!$A$7:$B$66,2,0)&amp;"、"&amp;VLOOKUP(N1123,'附件一之1-開班數'!$A$7:$B$66,2,0)&amp;"、"&amp;VLOOKUP(O1123,'附件一之1-開班數'!$A$7:$B$66,2,0)&amp;"、"&amp;VLOOKUP(P1123,'附件一之1-開班數'!$A$7:$B$66,2,0)&amp;"、"&amp;VLOOKUP(Q1123,'附件一之1-開班數'!$A$7:$B$66,2,0),IF(D1123="","","學生無班級"))))))),"有班級不存在,或跳格輸入")</f>
        <v/>
      </c>
      <c r="S1123" s="10">
        <f t="shared" si="121"/>
        <v>1</v>
      </c>
      <c r="T1123" s="10">
        <f t="shared" si="122"/>
        <v>1</v>
      </c>
      <c r="U1123" s="10">
        <f t="shared" si="123"/>
        <v>1</v>
      </c>
      <c r="V1123" s="10">
        <f t="shared" si="124"/>
        <v>1</v>
      </c>
      <c r="W1123" s="10">
        <f t="shared" si="125"/>
        <v>3</v>
      </c>
      <c r="X1123" s="10">
        <f t="shared" si="126"/>
        <v>3</v>
      </c>
      <c r="Y1123" s="10">
        <f>IF(M1123="",0,IF(K1123=1,VLOOKUP(M1123,'附件一之1-開班數'!$A$7:$V$66,7,FALSE),0))</f>
        <v>0</v>
      </c>
      <c r="Z1123" s="10">
        <f>IF(N1123="",0,IF(K1123=1,VLOOKUP(N1123,'附件一之1-開班數'!$A$7:$V$66,7,FALSE),0))</f>
        <v>0</v>
      </c>
      <c r="AA1123" s="10">
        <f>IF(O1123="",0,IF(K1123=1,VLOOKUP(O1123,'附件一之1-開班數'!$A$7:$V$66,7,FALSE),0))</f>
        <v>0</v>
      </c>
      <c r="AB1123" s="10">
        <f>IF(P1123="",0,IF(K1123=1,VLOOKUP(P1123,'附件一之1-開班數'!$A$7:$V$66,7,FALSE),0))</f>
        <v>0</v>
      </c>
      <c r="AC1123" s="10">
        <f>IF(Q1123="",0,IF(K1123=1,VLOOKUP(Q1123,'附件一之1-開班數'!$A$7:$V$66,7,FALSE),0))</f>
        <v>0</v>
      </c>
    </row>
    <row r="1124" spans="1:29" x14ac:dyDescent="0.3">
      <c r="A1124" s="128" t="str">
        <f t="shared" si="120"/>
        <v/>
      </c>
      <c r="B1124" s="14"/>
      <c r="C1124" s="14"/>
      <c r="D1124" s="14"/>
      <c r="E1124" s="14"/>
      <c r="F1124" s="166"/>
      <c r="G1124" s="173"/>
      <c r="H1124" s="14"/>
      <c r="I1124" s="14"/>
      <c r="J1124" s="14"/>
      <c r="K1124" s="166"/>
      <c r="L1124" s="175"/>
      <c r="M1124" s="171"/>
      <c r="N1124" s="92"/>
      <c r="O1124" s="92"/>
      <c r="P1124" s="92"/>
      <c r="Q1124" s="172"/>
      <c r="R1124" s="176" t="str">
        <f>IFERROR(IF(COUNTIF(M1124:Q1124,M1124)+COUNTIF(M1124:Q1124,N1124)+COUNTIF(M1124:Q1124,O1124)+COUNTIF(M1124:Q1124,P1124)+COUNTIF(M1124:Q1124,Q1124)-COUNT(M1124:Q1124)&lt;&gt;0,"學生班級重複",IF(COUNT(M1124:Q1124)=1,VLOOKUP(M1124,'附件一之1-開班數'!$A$7:$B$66,2,0),IF(COUNT(M1124:Q1124)=2,VLOOKUP(M1124,'附件一之1-開班數'!$A$7:$B$66,2,0)&amp;"、"&amp;VLOOKUP(N1124,'附件一之1-開班數'!$A$7:$B$66,2,0),IF(COUNT(M1124:Q1124)=3,VLOOKUP(M1124,'附件一之1-開班數'!$A$7:$B$66,2,0)&amp;"、"&amp;VLOOKUP(N1124,'附件一之1-開班數'!$A$7:$B$66,2,0)&amp;"、"&amp;VLOOKUP(O1124,'附件一之1-開班數'!$A$7:$B$66,2,0),IF(COUNT(M1124:Q1124)=4,VLOOKUP(M1124,'附件一之1-開班數'!$A$7:$B$66,2,0)&amp;"、"&amp;VLOOKUP(N1124,'附件一之1-開班數'!$A$7:$B$66,2,0)&amp;"、"&amp;VLOOKUP(O1124,'附件一之1-開班數'!$A$7:$B$66,2,0)&amp;"、"&amp;VLOOKUP(P1124,'附件一之1-開班數'!$A$7:$B$66,2,0),IF(COUNT(M1124:Q1124)=5,VLOOKUP(M1124,'附件一之1-開班數'!$A$7:$B$66,2,0)&amp;"、"&amp;VLOOKUP(N1124,'附件一之1-開班數'!$A$7:$B$66,2,0)&amp;"、"&amp;VLOOKUP(O1124,'附件一之1-開班數'!$A$7:$B$66,2,0)&amp;"、"&amp;VLOOKUP(P1124,'附件一之1-開班數'!$A$7:$B$66,2,0)&amp;"、"&amp;VLOOKUP(Q1124,'附件一之1-開班數'!$A$7:$B$66,2,0),IF(D1124="","","學生無班級"))))))),"有班級不存在,或跳格輸入")</f>
        <v/>
      </c>
      <c r="S1124" s="10">
        <f t="shared" si="121"/>
        <v>1</v>
      </c>
      <c r="T1124" s="10">
        <f t="shared" si="122"/>
        <v>1</v>
      </c>
      <c r="U1124" s="10">
        <f t="shared" si="123"/>
        <v>1</v>
      </c>
      <c r="V1124" s="10">
        <f t="shared" si="124"/>
        <v>1</v>
      </c>
      <c r="W1124" s="10">
        <f t="shared" si="125"/>
        <v>3</v>
      </c>
      <c r="X1124" s="10">
        <f t="shared" si="126"/>
        <v>3</v>
      </c>
      <c r="Y1124" s="10">
        <f>IF(M1124="",0,IF(K1124=1,VLOOKUP(M1124,'附件一之1-開班數'!$A$7:$V$66,7,FALSE),0))</f>
        <v>0</v>
      </c>
      <c r="Z1124" s="10">
        <f>IF(N1124="",0,IF(K1124=1,VLOOKUP(N1124,'附件一之1-開班數'!$A$7:$V$66,7,FALSE),0))</f>
        <v>0</v>
      </c>
      <c r="AA1124" s="10">
        <f>IF(O1124="",0,IF(K1124=1,VLOOKUP(O1124,'附件一之1-開班數'!$A$7:$V$66,7,FALSE),0))</f>
        <v>0</v>
      </c>
      <c r="AB1124" s="10">
        <f>IF(P1124="",0,IF(K1124=1,VLOOKUP(P1124,'附件一之1-開班數'!$A$7:$V$66,7,FALSE),0))</f>
        <v>0</v>
      </c>
      <c r="AC1124" s="10">
        <f>IF(Q1124="",0,IF(K1124=1,VLOOKUP(Q1124,'附件一之1-開班數'!$A$7:$V$66,7,FALSE),0))</f>
        <v>0</v>
      </c>
    </row>
    <row r="1125" spans="1:29" x14ac:dyDescent="0.3">
      <c r="A1125" s="128" t="str">
        <f t="shared" si="120"/>
        <v/>
      </c>
      <c r="B1125" s="14"/>
      <c r="C1125" s="14"/>
      <c r="D1125" s="14"/>
      <c r="E1125" s="14"/>
      <c r="F1125" s="166"/>
      <c r="G1125" s="173"/>
      <c r="H1125" s="14"/>
      <c r="I1125" s="14"/>
      <c r="J1125" s="14"/>
      <c r="K1125" s="166"/>
      <c r="L1125" s="175"/>
      <c r="M1125" s="171"/>
      <c r="N1125" s="92"/>
      <c r="O1125" s="92"/>
      <c r="P1125" s="92"/>
      <c r="Q1125" s="172"/>
      <c r="R1125" s="176" t="str">
        <f>IFERROR(IF(COUNTIF(M1125:Q1125,M1125)+COUNTIF(M1125:Q1125,N1125)+COUNTIF(M1125:Q1125,O1125)+COUNTIF(M1125:Q1125,P1125)+COUNTIF(M1125:Q1125,Q1125)-COUNT(M1125:Q1125)&lt;&gt;0,"學生班級重複",IF(COUNT(M1125:Q1125)=1,VLOOKUP(M1125,'附件一之1-開班數'!$A$7:$B$66,2,0),IF(COUNT(M1125:Q1125)=2,VLOOKUP(M1125,'附件一之1-開班數'!$A$7:$B$66,2,0)&amp;"、"&amp;VLOOKUP(N1125,'附件一之1-開班數'!$A$7:$B$66,2,0),IF(COUNT(M1125:Q1125)=3,VLOOKUP(M1125,'附件一之1-開班數'!$A$7:$B$66,2,0)&amp;"、"&amp;VLOOKUP(N1125,'附件一之1-開班數'!$A$7:$B$66,2,0)&amp;"、"&amp;VLOOKUP(O1125,'附件一之1-開班數'!$A$7:$B$66,2,0),IF(COUNT(M1125:Q1125)=4,VLOOKUP(M1125,'附件一之1-開班數'!$A$7:$B$66,2,0)&amp;"、"&amp;VLOOKUP(N1125,'附件一之1-開班數'!$A$7:$B$66,2,0)&amp;"、"&amp;VLOOKUP(O1125,'附件一之1-開班數'!$A$7:$B$66,2,0)&amp;"、"&amp;VLOOKUP(P1125,'附件一之1-開班數'!$A$7:$B$66,2,0),IF(COUNT(M1125:Q1125)=5,VLOOKUP(M1125,'附件一之1-開班數'!$A$7:$B$66,2,0)&amp;"、"&amp;VLOOKUP(N1125,'附件一之1-開班數'!$A$7:$B$66,2,0)&amp;"、"&amp;VLOOKUP(O1125,'附件一之1-開班數'!$A$7:$B$66,2,0)&amp;"、"&amp;VLOOKUP(P1125,'附件一之1-開班數'!$A$7:$B$66,2,0)&amp;"、"&amp;VLOOKUP(Q1125,'附件一之1-開班數'!$A$7:$B$66,2,0),IF(D1125="","","學生無班級"))))))),"有班級不存在,或跳格輸入")</f>
        <v/>
      </c>
      <c r="S1125" s="10">
        <f t="shared" si="121"/>
        <v>1</v>
      </c>
      <c r="T1125" s="10">
        <f t="shared" si="122"/>
        <v>1</v>
      </c>
      <c r="U1125" s="10">
        <f t="shared" si="123"/>
        <v>1</v>
      </c>
      <c r="V1125" s="10">
        <f t="shared" si="124"/>
        <v>1</v>
      </c>
      <c r="W1125" s="10">
        <f t="shared" si="125"/>
        <v>3</v>
      </c>
      <c r="X1125" s="10">
        <f t="shared" si="126"/>
        <v>3</v>
      </c>
      <c r="Y1125" s="10">
        <f>IF(M1125="",0,IF(K1125=1,VLOOKUP(M1125,'附件一之1-開班數'!$A$7:$V$66,7,FALSE),0))</f>
        <v>0</v>
      </c>
      <c r="Z1125" s="10">
        <f>IF(N1125="",0,IF(K1125=1,VLOOKUP(N1125,'附件一之1-開班數'!$A$7:$V$66,7,FALSE),0))</f>
        <v>0</v>
      </c>
      <c r="AA1125" s="10">
        <f>IF(O1125="",0,IF(K1125=1,VLOOKUP(O1125,'附件一之1-開班數'!$A$7:$V$66,7,FALSE),0))</f>
        <v>0</v>
      </c>
      <c r="AB1125" s="10">
        <f>IF(P1125="",0,IF(K1125=1,VLOOKUP(P1125,'附件一之1-開班數'!$A$7:$V$66,7,FALSE),0))</f>
        <v>0</v>
      </c>
      <c r="AC1125" s="10">
        <f>IF(Q1125="",0,IF(K1125=1,VLOOKUP(Q1125,'附件一之1-開班數'!$A$7:$V$66,7,FALSE),0))</f>
        <v>0</v>
      </c>
    </row>
    <row r="1126" spans="1:29" x14ac:dyDescent="0.3">
      <c r="A1126" s="128" t="str">
        <f t="shared" si="120"/>
        <v/>
      </c>
      <c r="B1126" s="14"/>
      <c r="C1126" s="14"/>
      <c r="D1126" s="14"/>
      <c r="E1126" s="14"/>
      <c r="F1126" s="166"/>
      <c r="G1126" s="173"/>
      <c r="H1126" s="14"/>
      <c r="I1126" s="14"/>
      <c r="J1126" s="14"/>
      <c r="K1126" s="166"/>
      <c r="L1126" s="175"/>
      <c r="M1126" s="171"/>
      <c r="N1126" s="92"/>
      <c r="O1126" s="92"/>
      <c r="P1126" s="92"/>
      <c r="Q1126" s="172"/>
      <c r="R1126" s="176" t="str">
        <f>IFERROR(IF(COUNTIF(M1126:Q1126,M1126)+COUNTIF(M1126:Q1126,N1126)+COUNTIF(M1126:Q1126,O1126)+COUNTIF(M1126:Q1126,P1126)+COUNTIF(M1126:Q1126,Q1126)-COUNT(M1126:Q1126)&lt;&gt;0,"學生班級重複",IF(COUNT(M1126:Q1126)=1,VLOOKUP(M1126,'附件一之1-開班數'!$A$7:$B$66,2,0),IF(COUNT(M1126:Q1126)=2,VLOOKUP(M1126,'附件一之1-開班數'!$A$7:$B$66,2,0)&amp;"、"&amp;VLOOKUP(N1126,'附件一之1-開班數'!$A$7:$B$66,2,0),IF(COUNT(M1126:Q1126)=3,VLOOKUP(M1126,'附件一之1-開班數'!$A$7:$B$66,2,0)&amp;"、"&amp;VLOOKUP(N1126,'附件一之1-開班數'!$A$7:$B$66,2,0)&amp;"、"&amp;VLOOKUP(O1126,'附件一之1-開班數'!$A$7:$B$66,2,0),IF(COUNT(M1126:Q1126)=4,VLOOKUP(M1126,'附件一之1-開班數'!$A$7:$B$66,2,0)&amp;"、"&amp;VLOOKUP(N1126,'附件一之1-開班數'!$A$7:$B$66,2,0)&amp;"、"&amp;VLOOKUP(O1126,'附件一之1-開班數'!$A$7:$B$66,2,0)&amp;"、"&amp;VLOOKUP(P1126,'附件一之1-開班數'!$A$7:$B$66,2,0),IF(COUNT(M1126:Q1126)=5,VLOOKUP(M1126,'附件一之1-開班數'!$A$7:$B$66,2,0)&amp;"、"&amp;VLOOKUP(N1126,'附件一之1-開班數'!$A$7:$B$66,2,0)&amp;"、"&amp;VLOOKUP(O1126,'附件一之1-開班數'!$A$7:$B$66,2,0)&amp;"、"&amp;VLOOKUP(P1126,'附件一之1-開班數'!$A$7:$B$66,2,0)&amp;"、"&amp;VLOOKUP(Q1126,'附件一之1-開班數'!$A$7:$B$66,2,0),IF(D1126="","","學生無班級"))))))),"有班級不存在,或跳格輸入")</f>
        <v/>
      </c>
      <c r="S1126" s="10">
        <f t="shared" si="121"/>
        <v>1</v>
      </c>
      <c r="T1126" s="10">
        <f t="shared" si="122"/>
        <v>1</v>
      </c>
      <c r="U1126" s="10">
        <f t="shared" si="123"/>
        <v>1</v>
      </c>
      <c r="V1126" s="10">
        <f t="shared" si="124"/>
        <v>1</v>
      </c>
      <c r="W1126" s="10">
        <f t="shared" si="125"/>
        <v>3</v>
      </c>
      <c r="X1126" s="10">
        <f t="shared" si="126"/>
        <v>3</v>
      </c>
      <c r="Y1126" s="10">
        <f>IF(M1126="",0,IF(K1126=1,VLOOKUP(M1126,'附件一之1-開班數'!$A$7:$V$66,7,FALSE),0))</f>
        <v>0</v>
      </c>
      <c r="Z1126" s="10">
        <f>IF(N1126="",0,IF(K1126=1,VLOOKUP(N1126,'附件一之1-開班數'!$A$7:$V$66,7,FALSE),0))</f>
        <v>0</v>
      </c>
      <c r="AA1126" s="10">
        <f>IF(O1126="",0,IF(K1126=1,VLOOKUP(O1126,'附件一之1-開班數'!$A$7:$V$66,7,FALSE),0))</f>
        <v>0</v>
      </c>
      <c r="AB1126" s="10">
        <f>IF(P1126="",0,IF(K1126=1,VLOOKUP(P1126,'附件一之1-開班數'!$A$7:$V$66,7,FALSE),0))</f>
        <v>0</v>
      </c>
      <c r="AC1126" s="10">
        <f>IF(Q1126="",0,IF(K1126=1,VLOOKUP(Q1126,'附件一之1-開班數'!$A$7:$V$66,7,FALSE),0))</f>
        <v>0</v>
      </c>
    </row>
    <row r="1127" spans="1:29" x14ac:dyDescent="0.3">
      <c r="A1127" s="128" t="str">
        <f t="shared" si="120"/>
        <v/>
      </c>
      <c r="B1127" s="14"/>
      <c r="C1127" s="14"/>
      <c r="D1127" s="14"/>
      <c r="E1127" s="14"/>
      <c r="F1127" s="166"/>
      <c r="G1127" s="173"/>
      <c r="H1127" s="14"/>
      <c r="I1127" s="14"/>
      <c r="J1127" s="14"/>
      <c r="K1127" s="166"/>
      <c r="L1127" s="175"/>
      <c r="M1127" s="171"/>
      <c r="N1127" s="92"/>
      <c r="O1127" s="92"/>
      <c r="P1127" s="92"/>
      <c r="Q1127" s="172"/>
      <c r="R1127" s="176" t="str">
        <f>IFERROR(IF(COUNTIF(M1127:Q1127,M1127)+COUNTIF(M1127:Q1127,N1127)+COUNTIF(M1127:Q1127,O1127)+COUNTIF(M1127:Q1127,P1127)+COUNTIF(M1127:Q1127,Q1127)-COUNT(M1127:Q1127)&lt;&gt;0,"學生班級重複",IF(COUNT(M1127:Q1127)=1,VLOOKUP(M1127,'附件一之1-開班數'!$A$7:$B$66,2,0),IF(COUNT(M1127:Q1127)=2,VLOOKUP(M1127,'附件一之1-開班數'!$A$7:$B$66,2,0)&amp;"、"&amp;VLOOKUP(N1127,'附件一之1-開班數'!$A$7:$B$66,2,0),IF(COUNT(M1127:Q1127)=3,VLOOKUP(M1127,'附件一之1-開班數'!$A$7:$B$66,2,0)&amp;"、"&amp;VLOOKUP(N1127,'附件一之1-開班數'!$A$7:$B$66,2,0)&amp;"、"&amp;VLOOKUP(O1127,'附件一之1-開班數'!$A$7:$B$66,2,0),IF(COUNT(M1127:Q1127)=4,VLOOKUP(M1127,'附件一之1-開班數'!$A$7:$B$66,2,0)&amp;"、"&amp;VLOOKUP(N1127,'附件一之1-開班數'!$A$7:$B$66,2,0)&amp;"、"&amp;VLOOKUP(O1127,'附件一之1-開班數'!$A$7:$B$66,2,0)&amp;"、"&amp;VLOOKUP(P1127,'附件一之1-開班數'!$A$7:$B$66,2,0),IF(COUNT(M1127:Q1127)=5,VLOOKUP(M1127,'附件一之1-開班數'!$A$7:$B$66,2,0)&amp;"、"&amp;VLOOKUP(N1127,'附件一之1-開班數'!$A$7:$B$66,2,0)&amp;"、"&amp;VLOOKUP(O1127,'附件一之1-開班數'!$A$7:$B$66,2,0)&amp;"、"&amp;VLOOKUP(P1127,'附件一之1-開班數'!$A$7:$B$66,2,0)&amp;"、"&amp;VLOOKUP(Q1127,'附件一之1-開班數'!$A$7:$B$66,2,0),IF(D1127="","","學生無班級"))))))),"有班級不存在,或跳格輸入")</f>
        <v/>
      </c>
      <c r="S1127" s="10">
        <f t="shared" si="121"/>
        <v>1</v>
      </c>
      <c r="T1127" s="10">
        <f t="shared" si="122"/>
        <v>1</v>
      </c>
      <c r="U1127" s="10">
        <f t="shared" si="123"/>
        <v>1</v>
      </c>
      <c r="V1127" s="10">
        <f t="shared" si="124"/>
        <v>1</v>
      </c>
      <c r="W1127" s="10">
        <f t="shared" si="125"/>
        <v>3</v>
      </c>
      <c r="X1127" s="10">
        <f t="shared" si="126"/>
        <v>3</v>
      </c>
      <c r="Y1127" s="10">
        <f>IF(M1127="",0,IF(K1127=1,VLOOKUP(M1127,'附件一之1-開班數'!$A$7:$V$66,7,FALSE),0))</f>
        <v>0</v>
      </c>
      <c r="Z1127" s="10">
        <f>IF(N1127="",0,IF(K1127=1,VLOOKUP(N1127,'附件一之1-開班數'!$A$7:$V$66,7,FALSE),0))</f>
        <v>0</v>
      </c>
      <c r="AA1127" s="10">
        <f>IF(O1127="",0,IF(K1127=1,VLOOKUP(O1127,'附件一之1-開班數'!$A$7:$V$66,7,FALSE),0))</f>
        <v>0</v>
      </c>
      <c r="AB1127" s="10">
        <f>IF(P1127="",0,IF(K1127=1,VLOOKUP(P1127,'附件一之1-開班數'!$A$7:$V$66,7,FALSE),0))</f>
        <v>0</v>
      </c>
      <c r="AC1127" s="10">
        <f>IF(Q1127="",0,IF(K1127=1,VLOOKUP(Q1127,'附件一之1-開班數'!$A$7:$V$66,7,FALSE),0))</f>
        <v>0</v>
      </c>
    </row>
    <row r="1128" spans="1:29" x14ac:dyDescent="0.3">
      <c r="A1128" s="128" t="str">
        <f t="shared" si="120"/>
        <v/>
      </c>
      <c r="B1128" s="14"/>
      <c r="C1128" s="14"/>
      <c r="D1128" s="14"/>
      <c r="E1128" s="14"/>
      <c r="F1128" s="166"/>
      <c r="G1128" s="173"/>
      <c r="H1128" s="14"/>
      <c r="I1128" s="14"/>
      <c r="J1128" s="14"/>
      <c r="K1128" s="166"/>
      <c r="L1128" s="175"/>
      <c r="M1128" s="171"/>
      <c r="N1128" s="92"/>
      <c r="O1128" s="92"/>
      <c r="P1128" s="92"/>
      <c r="Q1128" s="172"/>
      <c r="R1128" s="176" t="str">
        <f>IFERROR(IF(COUNTIF(M1128:Q1128,M1128)+COUNTIF(M1128:Q1128,N1128)+COUNTIF(M1128:Q1128,O1128)+COUNTIF(M1128:Q1128,P1128)+COUNTIF(M1128:Q1128,Q1128)-COUNT(M1128:Q1128)&lt;&gt;0,"學生班級重複",IF(COUNT(M1128:Q1128)=1,VLOOKUP(M1128,'附件一之1-開班數'!$A$7:$B$66,2,0),IF(COUNT(M1128:Q1128)=2,VLOOKUP(M1128,'附件一之1-開班數'!$A$7:$B$66,2,0)&amp;"、"&amp;VLOOKUP(N1128,'附件一之1-開班數'!$A$7:$B$66,2,0),IF(COUNT(M1128:Q1128)=3,VLOOKUP(M1128,'附件一之1-開班數'!$A$7:$B$66,2,0)&amp;"、"&amp;VLOOKUP(N1128,'附件一之1-開班數'!$A$7:$B$66,2,0)&amp;"、"&amp;VLOOKUP(O1128,'附件一之1-開班數'!$A$7:$B$66,2,0),IF(COUNT(M1128:Q1128)=4,VLOOKUP(M1128,'附件一之1-開班數'!$A$7:$B$66,2,0)&amp;"、"&amp;VLOOKUP(N1128,'附件一之1-開班數'!$A$7:$B$66,2,0)&amp;"、"&amp;VLOOKUP(O1128,'附件一之1-開班數'!$A$7:$B$66,2,0)&amp;"、"&amp;VLOOKUP(P1128,'附件一之1-開班數'!$A$7:$B$66,2,0),IF(COUNT(M1128:Q1128)=5,VLOOKUP(M1128,'附件一之1-開班數'!$A$7:$B$66,2,0)&amp;"、"&amp;VLOOKUP(N1128,'附件一之1-開班數'!$A$7:$B$66,2,0)&amp;"、"&amp;VLOOKUP(O1128,'附件一之1-開班數'!$A$7:$B$66,2,0)&amp;"、"&amp;VLOOKUP(P1128,'附件一之1-開班數'!$A$7:$B$66,2,0)&amp;"、"&amp;VLOOKUP(Q1128,'附件一之1-開班數'!$A$7:$B$66,2,0),IF(D1128="","","學生無班級"))))))),"有班級不存在,或跳格輸入")</f>
        <v/>
      </c>
      <c r="S1128" s="10">
        <f t="shared" si="121"/>
        <v>1</v>
      </c>
      <c r="T1128" s="10">
        <f t="shared" si="122"/>
        <v>1</v>
      </c>
      <c r="U1128" s="10">
        <f t="shared" si="123"/>
        <v>1</v>
      </c>
      <c r="V1128" s="10">
        <f t="shared" si="124"/>
        <v>1</v>
      </c>
      <c r="W1128" s="10">
        <f t="shared" si="125"/>
        <v>3</v>
      </c>
      <c r="X1128" s="10">
        <f t="shared" si="126"/>
        <v>3</v>
      </c>
      <c r="Y1128" s="10">
        <f>IF(M1128="",0,IF(K1128=1,VLOOKUP(M1128,'附件一之1-開班數'!$A$7:$V$66,7,FALSE),0))</f>
        <v>0</v>
      </c>
      <c r="Z1128" s="10">
        <f>IF(N1128="",0,IF(K1128=1,VLOOKUP(N1128,'附件一之1-開班數'!$A$7:$V$66,7,FALSE),0))</f>
        <v>0</v>
      </c>
      <c r="AA1128" s="10">
        <f>IF(O1128="",0,IF(K1128=1,VLOOKUP(O1128,'附件一之1-開班數'!$A$7:$V$66,7,FALSE),0))</f>
        <v>0</v>
      </c>
      <c r="AB1128" s="10">
        <f>IF(P1128="",0,IF(K1128=1,VLOOKUP(P1128,'附件一之1-開班數'!$A$7:$V$66,7,FALSE),0))</f>
        <v>0</v>
      </c>
      <c r="AC1128" s="10">
        <f>IF(Q1128="",0,IF(K1128=1,VLOOKUP(Q1128,'附件一之1-開班數'!$A$7:$V$66,7,FALSE),0))</f>
        <v>0</v>
      </c>
    </row>
    <row r="1129" spans="1:29" x14ac:dyDescent="0.3">
      <c r="A1129" s="128" t="str">
        <f t="shared" si="120"/>
        <v/>
      </c>
      <c r="B1129" s="14"/>
      <c r="C1129" s="14"/>
      <c r="D1129" s="14"/>
      <c r="E1129" s="14"/>
      <c r="F1129" s="166"/>
      <c r="G1129" s="173"/>
      <c r="H1129" s="14"/>
      <c r="I1129" s="14"/>
      <c r="J1129" s="14"/>
      <c r="K1129" s="166"/>
      <c r="L1129" s="175"/>
      <c r="M1129" s="171"/>
      <c r="N1129" s="92"/>
      <c r="O1129" s="92"/>
      <c r="P1129" s="92"/>
      <c r="Q1129" s="172"/>
      <c r="R1129" s="176" t="str">
        <f>IFERROR(IF(COUNTIF(M1129:Q1129,M1129)+COUNTIF(M1129:Q1129,N1129)+COUNTIF(M1129:Q1129,O1129)+COUNTIF(M1129:Q1129,P1129)+COUNTIF(M1129:Q1129,Q1129)-COUNT(M1129:Q1129)&lt;&gt;0,"學生班級重複",IF(COUNT(M1129:Q1129)=1,VLOOKUP(M1129,'附件一之1-開班數'!$A$7:$B$66,2,0),IF(COUNT(M1129:Q1129)=2,VLOOKUP(M1129,'附件一之1-開班數'!$A$7:$B$66,2,0)&amp;"、"&amp;VLOOKUP(N1129,'附件一之1-開班數'!$A$7:$B$66,2,0),IF(COUNT(M1129:Q1129)=3,VLOOKUP(M1129,'附件一之1-開班數'!$A$7:$B$66,2,0)&amp;"、"&amp;VLOOKUP(N1129,'附件一之1-開班數'!$A$7:$B$66,2,0)&amp;"、"&amp;VLOOKUP(O1129,'附件一之1-開班數'!$A$7:$B$66,2,0),IF(COUNT(M1129:Q1129)=4,VLOOKUP(M1129,'附件一之1-開班數'!$A$7:$B$66,2,0)&amp;"、"&amp;VLOOKUP(N1129,'附件一之1-開班數'!$A$7:$B$66,2,0)&amp;"、"&amp;VLOOKUP(O1129,'附件一之1-開班數'!$A$7:$B$66,2,0)&amp;"、"&amp;VLOOKUP(P1129,'附件一之1-開班數'!$A$7:$B$66,2,0),IF(COUNT(M1129:Q1129)=5,VLOOKUP(M1129,'附件一之1-開班數'!$A$7:$B$66,2,0)&amp;"、"&amp;VLOOKUP(N1129,'附件一之1-開班數'!$A$7:$B$66,2,0)&amp;"、"&amp;VLOOKUP(O1129,'附件一之1-開班數'!$A$7:$B$66,2,0)&amp;"、"&amp;VLOOKUP(P1129,'附件一之1-開班數'!$A$7:$B$66,2,0)&amp;"、"&amp;VLOOKUP(Q1129,'附件一之1-開班數'!$A$7:$B$66,2,0),IF(D1129="","","學生無班級"))))))),"有班級不存在,或跳格輸入")</f>
        <v/>
      </c>
      <c r="S1129" s="10">
        <f t="shared" si="121"/>
        <v>1</v>
      </c>
      <c r="T1129" s="10">
        <f t="shared" si="122"/>
        <v>1</v>
      </c>
      <c r="U1129" s="10">
        <f t="shared" si="123"/>
        <v>1</v>
      </c>
      <c r="V1129" s="10">
        <f t="shared" si="124"/>
        <v>1</v>
      </c>
      <c r="W1129" s="10">
        <f t="shared" si="125"/>
        <v>3</v>
      </c>
      <c r="X1129" s="10">
        <f t="shared" si="126"/>
        <v>3</v>
      </c>
      <c r="Y1129" s="10">
        <f>IF(M1129="",0,IF(K1129=1,VLOOKUP(M1129,'附件一之1-開班數'!$A$7:$V$66,7,FALSE),0))</f>
        <v>0</v>
      </c>
      <c r="Z1129" s="10">
        <f>IF(N1129="",0,IF(K1129=1,VLOOKUP(N1129,'附件一之1-開班數'!$A$7:$V$66,7,FALSE),0))</f>
        <v>0</v>
      </c>
      <c r="AA1129" s="10">
        <f>IF(O1129="",0,IF(K1129=1,VLOOKUP(O1129,'附件一之1-開班數'!$A$7:$V$66,7,FALSE),0))</f>
        <v>0</v>
      </c>
      <c r="AB1129" s="10">
        <f>IF(P1129="",0,IF(K1129=1,VLOOKUP(P1129,'附件一之1-開班數'!$A$7:$V$66,7,FALSE),0))</f>
        <v>0</v>
      </c>
      <c r="AC1129" s="10">
        <f>IF(Q1129="",0,IF(K1129=1,VLOOKUP(Q1129,'附件一之1-開班數'!$A$7:$V$66,7,FALSE),0))</f>
        <v>0</v>
      </c>
    </row>
    <row r="1130" spans="1:29" x14ac:dyDescent="0.3">
      <c r="A1130" s="128" t="str">
        <f t="shared" si="120"/>
        <v/>
      </c>
      <c r="B1130" s="14"/>
      <c r="C1130" s="14"/>
      <c r="D1130" s="14"/>
      <c r="E1130" s="14"/>
      <c r="F1130" s="166"/>
      <c r="G1130" s="173"/>
      <c r="H1130" s="14"/>
      <c r="I1130" s="14"/>
      <c r="J1130" s="14"/>
      <c r="K1130" s="166"/>
      <c r="L1130" s="175"/>
      <c r="M1130" s="171"/>
      <c r="N1130" s="92"/>
      <c r="O1130" s="92"/>
      <c r="P1130" s="92"/>
      <c r="Q1130" s="172"/>
      <c r="R1130" s="176" t="str">
        <f>IFERROR(IF(COUNTIF(M1130:Q1130,M1130)+COUNTIF(M1130:Q1130,N1130)+COUNTIF(M1130:Q1130,O1130)+COUNTIF(M1130:Q1130,P1130)+COUNTIF(M1130:Q1130,Q1130)-COUNT(M1130:Q1130)&lt;&gt;0,"學生班級重複",IF(COUNT(M1130:Q1130)=1,VLOOKUP(M1130,'附件一之1-開班數'!$A$7:$B$66,2,0),IF(COUNT(M1130:Q1130)=2,VLOOKUP(M1130,'附件一之1-開班數'!$A$7:$B$66,2,0)&amp;"、"&amp;VLOOKUP(N1130,'附件一之1-開班數'!$A$7:$B$66,2,0),IF(COUNT(M1130:Q1130)=3,VLOOKUP(M1130,'附件一之1-開班數'!$A$7:$B$66,2,0)&amp;"、"&amp;VLOOKUP(N1130,'附件一之1-開班數'!$A$7:$B$66,2,0)&amp;"、"&amp;VLOOKUP(O1130,'附件一之1-開班數'!$A$7:$B$66,2,0),IF(COUNT(M1130:Q1130)=4,VLOOKUP(M1130,'附件一之1-開班數'!$A$7:$B$66,2,0)&amp;"、"&amp;VLOOKUP(N1130,'附件一之1-開班數'!$A$7:$B$66,2,0)&amp;"、"&amp;VLOOKUP(O1130,'附件一之1-開班數'!$A$7:$B$66,2,0)&amp;"、"&amp;VLOOKUP(P1130,'附件一之1-開班數'!$A$7:$B$66,2,0),IF(COUNT(M1130:Q1130)=5,VLOOKUP(M1130,'附件一之1-開班數'!$A$7:$B$66,2,0)&amp;"、"&amp;VLOOKUP(N1130,'附件一之1-開班數'!$A$7:$B$66,2,0)&amp;"、"&amp;VLOOKUP(O1130,'附件一之1-開班數'!$A$7:$B$66,2,0)&amp;"、"&amp;VLOOKUP(P1130,'附件一之1-開班數'!$A$7:$B$66,2,0)&amp;"、"&amp;VLOOKUP(Q1130,'附件一之1-開班數'!$A$7:$B$66,2,0),IF(D1130="","","學生無班級"))))))),"有班級不存在,或跳格輸入")</f>
        <v/>
      </c>
      <c r="S1130" s="10">
        <f t="shared" si="121"/>
        <v>1</v>
      </c>
      <c r="T1130" s="10">
        <f t="shared" si="122"/>
        <v>1</v>
      </c>
      <c r="U1130" s="10">
        <f t="shared" si="123"/>
        <v>1</v>
      </c>
      <c r="V1130" s="10">
        <f t="shared" si="124"/>
        <v>1</v>
      </c>
      <c r="W1130" s="10">
        <f t="shared" si="125"/>
        <v>3</v>
      </c>
      <c r="X1130" s="10">
        <f t="shared" si="126"/>
        <v>3</v>
      </c>
      <c r="Y1130" s="10">
        <f>IF(M1130="",0,IF(K1130=1,VLOOKUP(M1130,'附件一之1-開班數'!$A$7:$V$66,7,FALSE),0))</f>
        <v>0</v>
      </c>
      <c r="Z1130" s="10">
        <f>IF(N1130="",0,IF(K1130=1,VLOOKUP(N1130,'附件一之1-開班數'!$A$7:$V$66,7,FALSE),0))</f>
        <v>0</v>
      </c>
      <c r="AA1130" s="10">
        <f>IF(O1130="",0,IF(K1130=1,VLOOKUP(O1130,'附件一之1-開班數'!$A$7:$V$66,7,FALSE),0))</f>
        <v>0</v>
      </c>
      <c r="AB1130" s="10">
        <f>IF(P1130="",0,IF(K1130=1,VLOOKUP(P1130,'附件一之1-開班數'!$A$7:$V$66,7,FALSE),0))</f>
        <v>0</v>
      </c>
      <c r="AC1130" s="10">
        <f>IF(Q1130="",0,IF(K1130=1,VLOOKUP(Q1130,'附件一之1-開班數'!$A$7:$V$66,7,FALSE),0))</f>
        <v>0</v>
      </c>
    </row>
    <row r="1131" spans="1:29" x14ac:dyDescent="0.3">
      <c r="A1131" s="128" t="str">
        <f t="shared" si="120"/>
        <v/>
      </c>
      <c r="B1131" s="14"/>
      <c r="C1131" s="14"/>
      <c r="D1131" s="14"/>
      <c r="E1131" s="14"/>
      <c r="F1131" s="166"/>
      <c r="G1131" s="173"/>
      <c r="H1131" s="14"/>
      <c r="I1131" s="14"/>
      <c r="J1131" s="14"/>
      <c r="K1131" s="166"/>
      <c r="L1131" s="175"/>
      <c r="M1131" s="171"/>
      <c r="N1131" s="92"/>
      <c r="O1131" s="92"/>
      <c r="P1131" s="92"/>
      <c r="Q1131" s="172"/>
      <c r="R1131" s="176" t="str">
        <f>IFERROR(IF(COUNTIF(M1131:Q1131,M1131)+COUNTIF(M1131:Q1131,N1131)+COUNTIF(M1131:Q1131,O1131)+COUNTIF(M1131:Q1131,P1131)+COUNTIF(M1131:Q1131,Q1131)-COUNT(M1131:Q1131)&lt;&gt;0,"學生班級重複",IF(COUNT(M1131:Q1131)=1,VLOOKUP(M1131,'附件一之1-開班數'!$A$7:$B$66,2,0),IF(COUNT(M1131:Q1131)=2,VLOOKUP(M1131,'附件一之1-開班數'!$A$7:$B$66,2,0)&amp;"、"&amp;VLOOKUP(N1131,'附件一之1-開班數'!$A$7:$B$66,2,0),IF(COUNT(M1131:Q1131)=3,VLOOKUP(M1131,'附件一之1-開班數'!$A$7:$B$66,2,0)&amp;"、"&amp;VLOOKUP(N1131,'附件一之1-開班數'!$A$7:$B$66,2,0)&amp;"、"&amp;VLOOKUP(O1131,'附件一之1-開班數'!$A$7:$B$66,2,0),IF(COUNT(M1131:Q1131)=4,VLOOKUP(M1131,'附件一之1-開班數'!$A$7:$B$66,2,0)&amp;"、"&amp;VLOOKUP(N1131,'附件一之1-開班數'!$A$7:$B$66,2,0)&amp;"、"&amp;VLOOKUP(O1131,'附件一之1-開班數'!$A$7:$B$66,2,0)&amp;"、"&amp;VLOOKUP(P1131,'附件一之1-開班數'!$A$7:$B$66,2,0),IF(COUNT(M1131:Q1131)=5,VLOOKUP(M1131,'附件一之1-開班數'!$A$7:$B$66,2,0)&amp;"、"&amp;VLOOKUP(N1131,'附件一之1-開班數'!$A$7:$B$66,2,0)&amp;"、"&amp;VLOOKUP(O1131,'附件一之1-開班數'!$A$7:$B$66,2,0)&amp;"、"&amp;VLOOKUP(P1131,'附件一之1-開班數'!$A$7:$B$66,2,0)&amp;"、"&amp;VLOOKUP(Q1131,'附件一之1-開班數'!$A$7:$B$66,2,0),IF(D1131="","","學生無班級"))))))),"有班級不存在,或跳格輸入")</f>
        <v/>
      </c>
      <c r="S1131" s="10">
        <f t="shared" si="121"/>
        <v>1</v>
      </c>
      <c r="T1131" s="10">
        <f t="shared" si="122"/>
        <v>1</v>
      </c>
      <c r="U1131" s="10">
        <f t="shared" si="123"/>
        <v>1</v>
      </c>
      <c r="V1131" s="10">
        <f t="shared" si="124"/>
        <v>1</v>
      </c>
      <c r="W1131" s="10">
        <f t="shared" si="125"/>
        <v>3</v>
      </c>
      <c r="X1131" s="10">
        <f t="shared" si="126"/>
        <v>3</v>
      </c>
      <c r="Y1131" s="10">
        <f>IF(M1131="",0,IF(K1131=1,VLOOKUP(M1131,'附件一之1-開班數'!$A$7:$V$66,7,FALSE),0))</f>
        <v>0</v>
      </c>
      <c r="Z1131" s="10">
        <f>IF(N1131="",0,IF(K1131=1,VLOOKUP(N1131,'附件一之1-開班數'!$A$7:$V$66,7,FALSE),0))</f>
        <v>0</v>
      </c>
      <c r="AA1131" s="10">
        <f>IF(O1131="",0,IF(K1131=1,VLOOKUP(O1131,'附件一之1-開班數'!$A$7:$V$66,7,FALSE),0))</f>
        <v>0</v>
      </c>
      <c r="AB1131" s="10">
        <f>IF(P1131="",0,IF(K1131=1,VLOOKUP(P1131,'附件一之1-開班數'!$A$7:$V$66,7,FALSE),0))</f>
        <v>0</v>
      </c>
      <c r="AC1131" s="10">
        <f>IF(Q1131="",0,IF(K1131=1,VLOOKUP(Q1131,'附件一之1-開班數'!$A$7:$V$66,7,FALSE),0))</f>
        <v>0</v>
      </c>
    </row>
    <row r="1132" spans="1:29" x14ac:dyDescent="0.3">
      <c r="A1132" s="128" t="str">
        <f t="shared" si="120"/>
        <v/>
      </c>
      <c r="B1132" s="14"/>
      <c r="C1132" s="14"/>
      <c r="D1132" s="14"/>
      <c r="E1132" s="14"/>
      <c r="F1132" s="166"/>
      <c r="G1132" s="173"/>
      <c r="H1132" s="14"/>
      <c r="I1132" s="14"/>
      <c r="J1132" s="14"/>
      <c r="K1132" s="166"/>
      <c r="L1132" s="175"/>
      <c r="M1132" s="171"/>
      <c r="N1132" s="92"/>
      <c r="O1132" s="92"/>
      <c r="P1132" s="92"/>
      <c r="Q1132" s="172"/>
      <c r="R1132" s="176" t="str">
        <f>IFERROR(IF(COUNTIF(M1132:Q1132,M1132)+COUNTIF(M1132:Q1132,N1132)+COUNTIF(M1132:Q1132,O1132)+COUNTIF(M1132:Q1132,P1132)+COUNTIF(M1132:Q1132,Q1132)-COUNT(M1132:Q1132)&lt;&gt;0,"學生班級重複",IF(COUNT(M1132:Q1132)=1,VLOOKUP(M1132,'附件一之1-開班數'!$A$7:$B$66,2,0),IF(COUNT(M1132:Q1132)=2,VLOOKUP(M1132,'附件一之1-開班數'!$A$7:$B$66,2,0)&amp;"、"&amp;VLOOKUP(N1132,'附件一之1-開班數'!$A$7:$B$66,2,0),IF(COUNT(M1132:Q1132)=3,VLOOKUP(M1132,'附件一之1-開班數'!$A$7:$B$66,2,0)&amp;"、"&amp;VLOOKUP(N1132,'附件一之1-開班數'!$A$7:$B$66,2,0)&amp;"、"&amp;VLOOKUP(O1132,'附件一之1-開班數'!$A$7:$B$66,2,0),IF(COUNT(M1132:Q1132)=4,VLOOKUP(M1132,'附件一之1-開班數'!$A$7:$B$66,2,0)&amp;"、"&amp;VLOOKUP(N1132,'附件一之1-開班數'!$A$7:$B$66,2,0)&amp;"、"&amp;VLOOKUP(O1132,'附件一之1-開班數'!$A$7:$B$66,2,0)&amp;"、"&amp;VLOOKUP(P1132,'附件一之1-開班數'!$A$7:$B$66,2,0),IF(COUNT(M1132:Q1132)=5,VLOOKUP(M1132,'附件一之1-開班數'!$A$7:$B$66,2,0)&amp;"、"&amp;VLOOKUP(N1132,'附件一之1-開班數'!$A$7:$B$66,2,0)&amp;"、"&amp;VLOOKUP(O1132,'附件一之1-開班數'!$A$7:$B$66,2,0)&amp;"、"&amp;VLOOKUP(P1132,'附件一之1-開班數'!$A$7:$B$66,2,0)&amp;"、"&amp;VLOOKUP(Q1132,'附件一之1-開班數'!$A$7:$B$66,2,0),IF(D1132="","","學生無班級"))))))),"有班級不存在,或跳格輸入")</f>
        <v/>
      </c>
      <c r="S1132" s="10">
        <f t="shared" si="121"/>
        <v>1</v>
      </c>
      <c r="T1132" s="10">
        <f t="shared" si="122"/>
        <v>1</v>
      </c>
      <c r="U1132" s="10">
        <f t="shared" si="123"/>
        <v>1</v>
      </c>
      <c r="V1132" s="10">
        <f t="shared" si="124"/>
        <v>1</v>
      </c>
      <c r="W1132" s="10">
        <f t="shared" si="125"/>
        <v>3</v>
      </c>
      <c r="X1132" s="10">
        <f t="shared" si="126"/>
        <v>3</v>
      </c>
      <c r="Y1132" s="10">
        <f>IF(M1132="",0,IF(K1132=1,VLOOKUP(M1132,'附件一之1-開班數'!$A$7:$V$66,7,FALSE),0))</f>
        <v>0</v>
      </c>
      <c r="Z1132" s="10">
        <f>IF(N1132="",0,IF(K1132=1,VLOOKUP(N1132,'附件一之1-開班數'!$A$7:$V$66,7,FALSE),0))</f>
        <v>0</v>
      </c>
      <c r="AA1132" s="10">
        <f>IF(O1132="",0,IF(K1132=1,VLOOKUP(O1132,'附件一之1-開班數'!$A$7:$V$66,7,FALSE),0))</f>
        <v>0</v>
      </c>
      <c r="AB1132" s="10">
        <f>IF(P1132="",0,IF(K1132=1,VLOOKUP(P1132,'附件一之1-開班數'!$A$7:$V$66,7,FALSE),0))</f>
        <v>0</v>
      </c>
      <c r="AC1132" s="10">
        <f>IF(Q1132="",0,IF(K1132=1,VLOOKUP(Q1132,'附件一之1-開班數'!$A$7:$V$66,7,FALSE),0))</f>
        <v>0</v>
      </c>
    </row>
    <row r="1133" spans="1:29" x14ac:dyDescent="0.3">
      <c r="A1133" s="128" t="str">
        <f t="shared" si="120"/>
        <v/>
      </c>
      <c r="B1133" s="14"/>
      <c r="C1133" s="14"/>
      <c r="D1133" s="14"/>
      <c r="E1133" s="14"/>
      <c r="F1133" s="166"/>
      <c r="G1133" s="173"/>
      <c r="H1133" s="14"/>
      <c r="I1133" s="14"/>
      <c r="J1133" s="14"/>
      <c r="K1133" s="166"/>
      <c r="L1133" s="175"/>
      <c r="M1133" s="171"/>
      <c r="N1133" s="92"/>
      <c r="O1133" s="92"/>
      <c r="P1133" s="92"/>
      <c r="Q1133" s="172"/>
      <c r="R1133" s="176" t="str">
        <f>IFERROR(IF(COUNTIF(M1133:Q1133,M1133)+COUNTIF(M1133:Q1133,N1133)+COUNTIF(M1133:Q1133,O1133)+COUNTIF(M1133:Q1133,P1133)+COUNTIF(M1133:Q1133,Q1133)-COUNT(M1133:Q1133)&lt;&gt;0,"學生班級重複",IF(COUNT(M1133:Q1133)=1,VLOOKUP(M1133,'附件一之1-開班數'!$A$7:$B$66,2,0),IF(COUNT(M1133:Q1133)=2,VLOOKUP(M1133,'附件一之1-開班數'!$A$7:$B$66,2,0)&amp;"、"&amp;VLOOKUP(N1133,'附件一之1-開班數'!$A$7:$B$66,2,0),IF(COUNT(M1133:Q1133)=3,VLOOKUP(M1133,'附件一之1-開班數'!$A$7:$B$66,2,0)&amp;"、"&amp;VLOOKUP(N1133,'附件一之1-開班數'!$A$7:$B$66,2,0)&amp;"、"&amp;VLOOKUP(O1133,'附件一之1-開班數'!$A$7:$B$66,2,0),IF(COUNT(M1133:Q1133)=4,VLOOKUP(M1133,'附件一之1-開班數'!$A$7:$B$66,2,0)&amp;"、"&amp;VLOOKUP(N1133,'附件一之1-開班數'!$A$7:$B$66,2,0)&amp;"、"&amp;VLOOKUP(O1133,'附件一之1-開班數'!$A$7:$B$66,2,0)&amp;"、"&amp;VLOOKUP(P1133,'附件一之1-開班數'!$A$7:$B$66,2,0),IF(COUNT(M1133:Q1133)=5,VLOOKUP(M1133,'附件一之1-開班數'!$A$7:$B$66,2,0)&amp;"、"&amp;VLOOKUP(N1133,'附件一之1-開班數'!$A$7:$B$66,2,0)&amp;"、"&amp;VLOOKUP(O1133,'附件一之1-開班數'!$A$7:$B$66,2,0)&amp;"、"&amp;VLOOKUP(P1133,'附件一之1-開班數'!$A$7:$B$66,2,0)&amp;"、"&amp;VLOOKUP(Q1133,'附件一之1-開班數'!$A$7:$B$66,2,0),IF(D1133="","","學生無班級"))))))),"有班級不存在,或跳格輸入")</f>
        <v/>
      </c>
      <c r="S1133" s="10">
        <f t="shared" si="121"/>
        <v>1</v>
      </c>
      <c r="T1133" s="10">
        <f t="shared" si="122"/>
        <v>1</v>
      </c>
      <c r="U1133" s="10">
        <f t="shared" si="123"/>
        <v>1</v>
      </c>
      <c r="V1133" s="10">
        <f t="shared" si="124"/>
        <v>1</v>
      </c>
      <c r="W1133" s="10">
        <f t="shared" si="125"/>
        <v>3</v>
      </c>
      <c r="X1133" s="10">
        <f t="shared" si="126"/>
        <v>3</v>
      </c>
      <c r="Y1133" s="10">
        <f>IF(M1133="",0,IF(K1133=1,VLOOKUP(M1133,'附件一之1-開班數'!$A$7:$V$66,7,FALSE),0))</f>
        <v>0</v>
      </c>
      <c r="Z1133" s="10">
        <f>IF(N1133="",0,IF(K1133=1,VLOOKUP(N1133,'附件一之1-開班數'!$A$7:$V$66,7,FALSE),0))</f>
        <v>0</v>
      </c>
      <c r="AA1133" s="10">
        <f>IF(O1133="",0,IF(K1133=1,VLOOKUP(O1133,'附件一之1-開班數'!$A$7:$V$66,7,FALSE),0))</f>
        <v>0</v>
      </c>
      <c r="AB1133" s="10">
        <f>IF(P1133="",0,IF(K1133=1,VLOOKUP(P1133,'附件一之1-開班數'!$A$7:$V$66,7,FALSE),0))</f>
        <v>0</v>
      </c>
      <c r="AC1133" s="10">
        <f>IF(Q1133="",0,IF(K1133=1,VLOOKUP(Q1133,'附件一之1-開班數'!$A$7:$V$66,7,FALSE),0))</f>
        <v>0</v>
      </c>
    </row>
    <row r="1134" spans="1:29" x14ac:dyDescent="0.3">
      <c r="A1134" s="128" t="str">
        <f t="shared" si="120"/>
        <v/>
      </c>
      <c r="B1134" s="14"/>
      <c r="C1134" s="14"/>
      <c r="D1134" s="14"/>
      <c r="E1134" s="14"/>
      <c r="F1134" s="166"/>
      <c r="G1134" s="173"/>
      <c r="H1134" s="14"/>
      <c r="I1134" s="14"/>
      <c r="J1134" s="14"/>
      <c r="K1134" s="166"/>
      <c r="L1134" s="175"/>
      <c r="M1134" s="171"/>
      <c r="N1134" s="92"/>
      <c r="O1134" s="92"/>
      <c r="P1134" s="92"/>
      <c r="Q1134" s="172"/>
      <c r="R1134" s="176" t="str">
        <f>IFERROR(IF(COUNTIF(M1134:Q1134,M1134)+COUNTIF(M1134:Q1134,N1134)+COUNTIF(M1134:Q1134,O1134)+COUNTIF(M1134:Q1134,P1134)+COUNTIF(M1134:Q1134,Q1134)-COUNT(M1134:Q1134)&lt;&gt;0,"學生班級重複",IF(COUNT(M1134:Q1134)=1,VLOOKUP(M1134,'附件一之1-開班數'!$A$7:$B$66,2,0),IF(COUNT(M1134:Q1134)=2,VLOOKUP(M1134,'附件一之1-開班數'!$A$7:$B$66,2,0)&amp;"、"&amp;VLOOKUP(N1134,'附件一之1-開班數'!$A$7:$B$66,2,0),IF(COUNT(M1134:Q1134)=3,VLOOKUP(M1134,'附件一之1-開班數'!$A$7:$B$66,2,0)&amp;"、"&amp;VLOOKUP(N1134,'附件一之1-開班數'!$A$7:$B$66,2,0)&amp;"、"&amp;VLOOKUP(O1134,'附件一之1-開班數'!$A$7:$B$66,2,0),IF(COUNT(M1134:Q1134)=4,VLOOKUP(M1134,'附件一之1-開班數'!$A$7:$B$66,2,0)&amp;"、"&amp;VLOOKUP(N1134,'附件一之1-開班數'!$A$7:$B$66,2,0)&amp;"、"&amp;VLOOKUP(O1134,'附件一之1-開班數'!$A$7:$B$66,2,0)&amp;"、"&amp;VLOOKUP(P1134,'附件一之1-開班數'!$A$7:$B$66,2,0),IF(COUNT(M1134:Q1134)=5,VLOOKUP(M1134,'附件一之1-開班數'!$A$7:$B$66,2,0)&amp;"、"&amp;VLOOKUP(N1134,'附件一之1-開班數'!$A$7:$B$66,2,0)&amp;"、"&amp;VLOOKUP(O1134,'附件一之1-開班數'!$A$7:$B$66,2,0)&amp;"、"&amp;VLOOKUP(P1134,'附件一之1-開班數'!$A$7:$B$66,2,0)&amp;"、"&amp;VLOOKUP(Q1134,'附件一之1-開班數'!$A$7:$B$66,2,0),IF(D1134="","","學生無班級"))))))),"有班級不存在,或跳格輸入")</f>
        <v/>
      </c>
      <c r="S1134" s="10">
        <f t="shared" si="121"/>
        <v>1</v>
      </c>
      <c r="T1134" s="10">
        <f t="shared" si="122"/>
        <v>1</v>
      </c>
      <c r="U1134" s="10">
        <f t="shared" si="123"/>
        <v>1</v>
      </c>
      <c r="V1134" s="10">
        <f t="shared" si="124"/>
        <v>1</v>
      </c>
      <c r="W1134" s="10">
        <f t="shared" si="125"/>
        <v>3</v>
      </c>
      <c r="X1134" s="10">
        <f t="shared" si="126"/>
        <v>3</v>
      </c>
      <c r="Y1134" s="10">
        <f>IF(M1134="",0,IF(K1134=1,VLOOKUP(M1134,'附件一之1-開班數'!$A$7:$V$66,7,FALSE),0))</f>
        <v>0</v>
      </c>
      <c r="Z1134" s="10">
        <f>IF(N1134="",0,IF(K1134=1,VLOOKUP(N1134,'附件一之1-開班數'!$A$7:$V$66,7,FALSE),0))</f>
        <v>0</v>
      </c>
      <c r="AA1134" s="10">
        <f>IF(O1134="",0,IF(K1134=1,VLOOKUP(O1134,'附件一之1-開班數'!$A$7:$V$66,7,FALSE),0))</f>
        <v>0</v>
      </c>
      <c r="AB1134" s="10">
        <f>IF(P1134="",0,IF(K1134=1,VLOOKUP(P1134,'附件一之1-開班數'!$A$7:$V$66,7,FALSE),0))</f>
        <v>0</v>
      </c>
      <c r="AC1134" s="10">
        <f>IF(Q1134="",0,IF(K1134=1,VLOOKUP(Q1134,'附件一之1-開班數'!$A$7:$V$66,7,FALSE),0))</f>
        <v>0</v>
      </c>
    </row>
    <row r="1135" spans="1:29" x14ac:dyDescent="0.3">
      <c r="A1135" s="128" t="str">
        <f t="shared" si="120"/>
        <v/>
      </c>
      <c r="B1135" s="14"/>
      <c r="C1135" s="14"/>
      <c r="D1135" s="14"/>
      <c r="E1135" s="14"/>
      <c r="F1135" s="166"/>
      <c r="G1135" s="173"/>
      <c r="H1135" s="14"/>
      <c r="I1135" s="14"/>
      <c r="J1135" s="14"/>
      <c r="K1135" s="166"/>
      <c r="L1135" s="175"/>
      <c r="M1135" s="171"/>
      <c r="N1135" s="92"/>
      <c r="O1135" s="92"/>
      <c r="P1135" s="92"/>
      <c r="Q1135" s="172"/>
      <c r="R1135" s="176" t="str">
        <f>IFERROR(IF(COUNTIF(M1135:Q1135,M1135)+COUNTIF(M1135:Q1135,N1135)+COUNTIF(M1135:Q1135,O1135)+COUNTIF(M1135:Q1135,P1135)+COUNTIF(M1135:Q1135,Q1135)-COUNT(M1135:Q1135)&lt;&gt;0,"學生班級重複",IF(COUNT(M1135:Q1135)=1,VLOOKUP(M1135,'附件一之1-開班數'!$A$7:$B$66,2,0),IF(COUNT(M1135:Q1135)=2,VLOOKUP(M1135,'附件一之1-開班數'!$A$7:$B$66,2,0)&amp;"、"&amp;VLOOKUP(N1135,'附件一之1-開班數'!$A$7:$B$66,2,0),IF(COUNT(M1135:Q1135)=3,VLOOKUP(M1135,'附件一之1-開班數'!$A$7:$B$66,2,0)&amp;"、"&amp;VLOOKUP(N1135,'附件一之1-開班數'!$A$7:$B$66,2,0)&amp;"、"&amp;VLOOKUP(O1135,'附件一之1-開班數'!$A$7:$B$66,2,0),IF(COUNT(M1135:Q1135)=4,VLOOKUP(M1135,'附件一之1-開班數'!$A$7:$B$66,2,0)&amp;"、"&amp;VLOOKUP(N1135,'附件一之1-開班數'!$A$7:$B$66,2,0)&amp;"、"&amp;VLOOKUP(O1135,'附件一之1-開班數'!$A$7:$B$66,2,0)&amp;"、"&amp;VLOOKUP(P1135,'附件一之1-開班數'!$A$7:$B$66,2,0),IF(COUNT(M1135:Q1135)=5,VLOOKUP(M1135,'附件一之1-開班數'!$A$7:$B$66,2,0)&amp;"、"&amp;VLOOKUP(N1135,'附件一之1-開班數'!$A$7:$B$66,2,0)&amp;"、"&amp;VLOOKUP(O1135,'附件一之1-開班數'!$A$7:$B$66,2,0)&amp;"、"&amp;VLOOKUP(P1135,'附件一之1-開班數'!$A$7:$B$66,2,0)&amp;"、"&amp;VLOOKUP(Q1135,'附件一之1-開班數'!$A$7:$B$66,2,0),IF(D1135="","","學生無班級"))))))),"有班級不存在,或跳格輸入")</f>
        <v/>
      </c>
      <c r="S1135" s="10">
        <f t="shared" si="121"/>
        <v>1</v>
      </c>
      <c r="T1135" s="10">
        <f t="shared" si="122"/>
        <v>1</v>
      </c>
      <c r="U1135" s="10">
        <f t="shared" si="123"/>
        <v>1</v>
      </c>
      <c r="V1135" s="10">
        <f t="shared" si="124"/>
        <v>1</v>
      </c>
      <c r="W1135" s="10">
        <f t="shared" si="125"/>
        <v>3</v>
      </c>
      <c r="X1135" s="10">
        <f t="shared" si="126"/>
        <v>3</v>
      </c>
      <c r="Y1135" s="10">
        <f>IF(M1135="",0,IF(K1135=1,VLOOKUP(M1135,'附件一之1-開班數'!$A$7:$V$66,7,FALSE),0))</f>
        <v>0</v>
      </c>
      <c r="Z1135" s="10">
        <f>IF(N1135="",0,IF(K1135=1,VLOOKUP(N1135,'附件一之1-開班數'!$A$7:$V$66,7,FALSE),0))</f>
        <v>0</v>
      </c>
      <c r="AA1135" s="10">
        <f>IF(O1135="",0,IF(K1135=1,VLOOKUP(O1135,'附件一之1-開班數'!$A$7:$V$66,7,FALSE),0))</f>
        <v>0</v>
      </c>
      <c r="AB1135" s="10">
        <f>IF(P1135="",0,IF(K1135=1,VLOOKUP(P1135,'附件一之1-開班數'!$A$7:$V$66,7,FALSE),0))</f>
        <v>0</v>
      </c>
      <c r="AC1135" s="10">
        <f>IF(Q1135="",0,IF(K1135=1,VLOOKUP(Q1135,'附件一之1-開班數'!$A$7:$V$66,7,FALSE),0))</f>
        <v>0</v>
      </c>
    </row>
    <row r="1136" spans="1:29" x14ac:dyDescent="0.3">
      <c r="A1136" s="128" t="str">
        <f t="shared" si="120"/>
        <v/>
      </c>
      <c r="B1136" s="14"/>
      <c r="C1136" s="14"/>
      <c r="D1136" s="14"/>
      <c r="E1136" s="14"/>
      <c r="F1136" s="166"/>
      <c r="G1136" s="173"/>
      <c r="H1136" s="14"/>
      <c r="I1136" s="14"/>
      <c r="J1136" s="14"/>
      <c r="K1136" s="166"/>
      <c r="L1136" s="175"/>
      <c r="M1136" s="171"/>
      <c r="N1136" s="92"/>
      <c r="O1136" s="92"/>
      <c r="P1136" s="92"/>
      <c r="Q1136" s="172"/>
      <c r="R1136" s="176" t="str">
        <f>IFERROR(IF(COUNTIF(M1136:Q1136,M1136)+COUNTIF(M1136:Q1136,N1136)+COUNTIF(M1136:Q1136,O1136)+COUNTIF(M1136:Q1136,P1136)+COUNTIF(M1136:Q1136,Q1136)-COUNT(M1136:Q1136)&lt;&gt;0,"學生班級重複",IF(COUNT(M1136:Q1136)=1,VLOOKUP(M1136,'附件一之1-開班數'!$A$7:$B$66,2,0),IF(COUNT(M1136:Q1136)=2,VLOOKUP(M1136,'附件一之1-開班數'!$A$7:$B$66,2,0)&amp;"、"&amp;VLOOKUP(N1136,'附件一之1-開班數'!$A$7:$B$66,2,0),IF(COUNT(M1136:Q1136)=3,VLOOKUP(M1136,'附件一之1-開班數'!$A$7:$B$66,2,0)&amp;"、"&amp;VLOOKUP(N1136,'附件一之1-開班數'!$A$7:$B$66,2,0)&amp;"、"&amp;VLOOKUP(O1136,'附件一之1-開班數'!$A$7:$B$66,2,0),IF(COUNT(M1136:Q1136)=4,VLOOKUP(M1136,'附件一之1-開班數'!$A$7:$B$66,2,0)&amp;"、"&amp;VLOOKUP(N1136,'附件一之1-開班數'!$A$7:$B$66,2,0)&amp;"、"&amp;VLOOKUP(O1136,'附件一之1-開班數'!$A$7:$B$66,2,0)&amp;"、"&amp;VLOOKUP(P1136,'附件一之1-開班數'!$A$7:$B$66,2,0),IF(COUNT(M1136:Q1136)=5,VLOOKUP(M1136,'附件一之1-開班數'!$A$7:$B$66,2,0)&amp;"、"&amp;VLOOKUP(N1136,'附件一之1-開班數'!$A$7:$B$66,2,0)&amp;"、"&amp;VLOOKUP(O1136,'附件一之1-開班數'!$A$7:$B$66,2,0)&amp;"、"&amp;VLOOKUP(P1136,'附件一之1-開班數'!$A$7:$B$66,2,0)&amp;"、"&amp;VLOOKUP(Q1136,'附件一之1-開班數'!$A$7:$B$66,2,0),IF(D1136="","","學生無班級"))))))),"有班級不存在,或跳格輸入")</f>
        <v/>
      </c>
      <c r="S1136" s="10">
        <f t="shared" si="121"/>
        <v>1</v>
      </c>
      <c r="T1136" s="10">
        <f t="shared" si="122"/>
        <v>1</v>
      </c>
      <c r="U1136" s="10">
        <f t="shared" si="123"/>
        <v>1</v>
      </c>
      <c r="V1136" s="10">
        <f t="shared" si="124"/>
        <v>1</v>
      </c>
      <c r="W1136" s="10">
        <f t="shared" si="125"/>
        <v>3</v>
      </c>
      <c r="X1136" s="10">
        <f t="shared" si="126"/>
        <v>3</v>
      </c>
      <c r="Y1136" s="10">
        <f>IF(M1136="",0,IF(K1136=1,VLOOKUP(M1136,'附件一之1-開班數'!$A$7:$V$66,7,FALSE),0))</f>
        <v>0</v>
      </c>
      <c r="Z1136" s="10">
        <f>IF(N1136="",0,IF(K1136=1,VLOOKUP(N1136,'附件一之1-開班數'!$A$7:$V$66,7,FALSE),0))</f>
        <v>0</v>
      </c>
      <c r="AA1136" s="10">
        <f>IF(O1136="",0,IF(K1136=1,VLOOKUP(O1136,'附件一之1-開班數'!$A$7:$V$66,7,FALSE),0))</f>
        <v>0</v>
      </c>
      <c r="AB1136" s="10">
        <f>IF(P1136="",0,IF(K1136=1,VLOOKUP(P1136,'附件一之1-開班數'!$A$7:$V$66,7,FALSE),0))</f>
        <v>0</v>
      </c>
      <c r="AC1136" s="10">
        <f>IF(Q1136="",0,IF(K1136=1,VLOOKUP(Q1136,'附件一之1-開班數'!$A$7:$V$66,7,FALSE),0))</f>
        <v>0</v>
      </c>
    </row>
    <row r="1137" spans="1:29" x14ac:dyDescent="0.3">
      <c r="A1137" s="128" t="str">
        <f t="shared" si="120"/>
        <v/>
      </c>
      <c r="B1137" s="14"/>
      <c r="C1137" s="14"/>
      <c r="D1137" s="14"/>
      <c r="E1137" s="14"/>
      <c r="F1137" s="166"/>
      <c r="G1137" s="173"/>
      <c r="H1137" s="14"/>
      <c r="I1137" s="14"/>
      <c r="J1137" s="14"/>
      <c r="K1137" s="166"/>
      <c r="L1137" s="175"/>
      <c r="M1137" s="171"/>
      <c r="N1137" s="92"/>
      <c r="O1137" s="92"/>
      <c r="P1137" s="92"/>
      <c r="Q1137" s="172"/>
      <c r="R1137" s="176" t="str">
        <f>IFERROR(IF(COUNTIF(M1137:Q1137,M1137)+COUNTIF(M1137:Q1137,N1137)+COUNTIF(M1137:Q1137,O1137)+COUNTIF(M1137:Q1137,P1137)+COUNTIF(M1137:Q1137,Q1137)-COUNT(M1137:Q1137)&lt;&gt;0,"學生班級重複",IF(COUNT(M1137:Q1137)=1,VLOOKUP(M1137,'附件一之1-開班數'!$A$7:$B$66,2,0),IF(COUNT(M1137:Q1137)=2,VLOOKUP(M1137,'附件一之1-開班數'!$A$7:$B$66,2,0)&amp;"、"&amp;VLOOKUP(N1137,'附件一之1-開班數'!$A$7:$B$66,2,0),IF(COUNT(M1137:Q1137)=3,VLOOKUP(M1137,'附件一之1-開班數'!$A$7:$B$66,2,0)&amp;"、"&amp;VLOOKUP(N1137,'附件一之1-開班數'!$A$7:$B$66,2,0)&amp;"、"&amp;VLOOKUP(O1137,'附件一之1-開班數'!$A$7:$B$66,2,0),IF(COUNT(M1137:Q1137)=4,VLOOKUP(M1137,'附件一之1-開班數'!$A$7:$B$66,2,0)&amp;"、"&amp;VLOOKUP(N1137,'附件一之1-開班數'!$A$7:$B$66,2,0)&amp;"、"&amp;VLOOKUP(O1137,'附件一之1-開班數'!$A$7:$B$66,2,0)&amp;"、"&amp;VLOOKUP(P1137,'附件一之1-開班數'!$A$7:$B$66,2,0),IF(COUNT(M1137:Q1137)=5,VLOOKUP(M1137,'附件一之1-開班數'!$A$7:$B$66,2,0)&amp;"、"&amp;VLOOKUP(N1137,'附件一之1-開班數'!$A$7:$B$66,2,0)&amp;"、"&amp;VLOOKUP(O1137,'附件一之1-開班數'!$A$7:$B$66,2,0)&amp;"、"&amp;VLOOKUP(P1137,'附件一之1-開班數'!$A$7:$B$66,2,0)&amp;"、"&amp;VLOOKUP(Q1137,'附件一之1-開班數'!$A$7:$B$66,2,0),IF(D1137="","","學生無班級"))))))),"有班級不存在,或跳格輸入")</f>
        <v/>
      </c>
      <c r="S1137" s="10">
        <f t="shared" si="121"/>
        <v>1</v>
      </c>
      <c r="T1137" s="10">
        <f t="shared" si="122"/>
        <v>1</v>
      </c>
      <c r="U1137" s="10">
        <f t="shared" si="123"/>
        <v>1</v>
      </c>
      <c r="V1137" s="10">
        <f t="shared" si="124"/>
        <v>1</v>
      </c>
      <c r="W1137" s="10">
        <f t="shared" si="125"/>
        <v>3</v>
      </c>
      <c r="X1137" s="10">
        <f t="shared" si="126"/>
        <v>3</v>
      </c>
      <c r="Y1137" s="10">
        <f>IF(M1137="",0,IF(K1137=1,VLOOKUP(M1137,'附件一之1-開班數'!$A$7:$V$66,7,FALSE),0))</f>
        <v>0</v>
      </c>
      <c r="Z1137" s="10">
        <f>IF(N1137="",0,IF(K1137=1,VLOOKUP(N1137,'附件一之1-開班數'!$A$7:$V$66,7,FALSE),0))</f>
        <v>0</v>
      </c>
      <c r="AA1137" s="10">
        <f>IF(O1137="",0,IF(K1137=1,VLOOKUP(O1137,'附件一之1-開班數'!$A$7:$V$66,7,FALSE),0))</f>
        <v>0</v>
      </c>
      <c r="AB1137" s="10">
        <f>IF(P1137="",0,IF(K1137=1,VLOOKUP(P1137,'附件一之1-開班數'!$A$7:$V$66,7,FALSE),0))</f>
        <v>0</v>
      </c>
      <c r="AC1137" s="10">
        <f>IF(Q1137="",0,IF(K1137=1,VLOOKUP(Q1137,'附件一之1-開班數'!$A$7:$V$66,7,FALSE),0))</f>
        <v>0</v>
      </c>
    </row>
    <row r="1138" spans="1:29" x14ac:dyDescent="0.3">
      <c r="A1138" s="128" t="str">
        <f t="shared" si="120"/>
        <v/>
      </c>
      <c r="B1138" s="14"/>
      <c r="C1138" s="14"/>
      <c r="D1138" s="14"/>
      <c r="E1138" s="14"/>
      <c r="F1138" s="166"/>
      <c r="G1138" s="173"/>
      <c r="H1138" s="14"/>
      <c r="I1138" s="14"/>
      <c r="J1138" s="14"/>
      <c r="K1138" s="166"/>
      <c r="L1138" s="175"/>
      <c r="M1138" s="171"/>
      <c r="N1138" s="92"/>
      <c r="O1138" s="92"/>
      <c r="P1138" s="92"/>
      <c r="Q1138" s="172"/>
      <c r="R1138" s="176" t="str">
        <f>IFERROR(IF(COUNTIF(M1138:Q1138,M1138)+COUNTIF(M1138:Q1138,N1138)+COUNTIF(M1138:Q1138,O1138)+COUNTIF(M1138:Q1138,P1138)+COUNTIF(M1138:Q1138,Q1138)-COUNT(M1138:Q1138)&lt;&gt;0,"學生班級重複",IF(COUNT(M1138:Q1138)=1,VLOOKUP(M1138,'附件一之1-開班數'!$A$7:$B$66,2,0),IF(COUNT(M1138:Q1138)=2,VLOOKUP(M1138,'附件一之1-開班數'!$A$7:$B$66,2,0)&amp;"、"&amp;VLOOKUP(N1138,'附件一之1-開班數'!$A$7:$B$66,2,0),IF(COUNT(M1138:Q1138)=3,VLOOKUP(M1138,'附件一之1-開班數'!$A$7:$B$66,2,0)&amp;"、"&amp;VLOOKUP(N1138,'附件一之1-開班數'!$A$7:$B$66,2,0)&amp;"、"&amp;VLOOKUP(O1138,'附件一之1-開班數'!$A$7:$B$66,2,0),IF(COUNT(M1138:Q1138)=4,VLOOKUP(M1138,'附件一之1-開班數'!$A$7:$B$66,2,0)&amp;"、"&amp;VLOOKUP(N1138,'附件一之1-開班數'!$A$7:$B$66,2,0)&amp;"、"&amp;VLOOKUP(O1138,'附件一之1-開班數'!$A$7:$B$66,2,0)&amp;"、"&amp;VLOOKUP(P1138,'附件一之1-開班數'!$A$7:$B$66,2,0),IF(COUNT(M1138:Q1138)=5,VLOOKUP(M1138,'附件一之1-開班數'!$A$7:$B$66,2,0)&amp;"、"&amp;VLOOKUP(N1138,'附件一之1-開班數'!$A$7:$B$66,2,0)&amp;"、"&amp;VLOOKUP(O1138,'附件一之1-開班數'!$A$7:$B$66,2,0)&amp;"、"&amp;VLOOKUP(P1138,'附件一之1-開班數'!$A$7:$B$66,2,0)&amp;"、"&amp;VLOOKUP(Q1138,'附件一之1-開班數'!$A$7:$B$66,2,0),IF(D1138="","","學生無班級"))))))),"有班級不存在,或跳格輸入")</f>
        <v/>
      </c>
      <c r="S1138" s="10">
        <f t="shared" si="121"/>
        <v>1</v>
      </c>
      <c r="T1138" s="10">
        <f t="shared" si="122"/>
        <v>1</v>
      </c>
      <c r="U1138" s="10">
        <f t="shared" si="123"/>
        <v>1</v>
      </c>
      <c r="V1138" s="10">
        <f t="shared" si="124"/>
        <v>1</v>
      </c>
      <c r="W1138" s="10">
        <f t="shared" si="125"/>
        <v>3</v>
      </c>
      <c r="X1138" s="10">
        <f t="shared" si="126"/>
        <v>3</v>
      </c>
      <c r="Y1138" s="10">
        <f>IF(M1138="",0,IF(K1138=1,VLOOKUP(M1138,'附件一之1-開班數'!$A$7:$V$66,7,FALSE),0))</f>
        <v>0</v>
      </c>
      <c r="Z1138" s="10">
        <f>IF(N1138="",0,IF(K1138=1,VLOOKUP(N1138,'附件一之1-開班數'!$A$7:$V$66,7,FALSE),0))</f>
        <v>0</v>
      </c>
      <c r="AA1138" s="10">
        <f>IF(O1138="",0,IF(K1138=1,VLOOKUP(O1138,'附件一之1-開班數'!$A$7:$V$66,7,FALSE),0))</f>
        <v>0</v>
      </c>
      <c r="AB1138" s="10">
        <f>IF(P1138="",0,IF(K1138=1,VLOOKUP(P1138,'附件一之1-開班數'!$A$7:$V$66,7,FALSE),0))</f>
        <v>0</v>
      </c>
      <c r="AC1138" s="10">
        <f>IF(Q1138="",0,IF(K1138=1,VLOOKUP(Q1138,'附件一之1-開班數'!$A$7:$V$66,7,FALSE),0))</f>
        <v>0</v>
      </c>
    </row>
    <row r="1139" spans="1:29" x14ac:dyDescent="0.3">
      <c r="A1139" s="128" t="str">
        <f t="shared" si="120"/>
        <v/>
      </c>
      <c r="B1139" s="14"/>
      <c r="C1139" s="14"/>
      <c r="D1139" s="14"/>
      <c r="E1139" s="14"/>
      <c r="F1139" s="166"/>
      <c r="G1139" s="173"/>
      <c r="H1139" s="14"/>
      <c r="I1139" s="14"/>
      <c r="J1139" s="14"/>
      <c r="K1139" s="166"/>
      <c r="L1139" s="175"/>
      <c r="M1139" s="171"/>
      <c r="N1139" s="92"/>
      <c r="O1139" s="92"/>
      <c r="P1139" s="92"/>
      <c r="Q1139" s="172"/>
      <c r="R1139" s="176" t="str">
        <f>IFERROR(IF(COUNTIF(M1139:Q1139,M1139)+COUNTIF(M1139:Q1139,N1139)+COUNTIF(M1139:Q1139,O1139)+COUNTIF(M1139:Q1139,P1139)+COUNTIF(M1139:Q1139,Q1139)-COUNT(M1139:Q1139)&lt;&gt;0,"學生班級重複",IF(COUNT(M1139:Q1139)=1,VLOOKUP(M1139,'附件一之1-開班數'!$A$7:$B$66,2,0),IF(COUNT(M1139:Q1139)=2,VLOOKUP(M1139,'附件一之1-開班數'!$A$7:$B$66,2,0)&amp;"、"&amp;VLOOKUP(N1139,'附件一之1-開班數'!$A$7:$B$66,2,0),IF(COUNT(M1139:Q1139)=3,VLOOKUP(M1139,'附件一之1-開班數'!$A$7:$B$66,2,0)&amp;"、"&amp;VLOOKUP(N1139,'附件一之1-開班數'!$A$7:$B$66,2,0)&amp;"、"&amp;VLOOKUP(O1139,'附件一之1-開班數'!$A$7:$B$66,2,0),IF(COUNT(M1139:Q1139)=4,VLOOKUP(M1139,'附件一之1-開班數'!$A$7:$B$66,2,0)&amp;"、"&amp;VLOOKUP(N1139,'附件一之1-開班數'!$A$7:$B$66,2,0)&amp;"、"&amp;VLOOKUP(O1139,'附件一之1-開班數'!$A$7:$B$66,2,0)&amp;"、"&amp;VLOOKUP(P1139,'附件一之1-開班數'!$A$7:$B$66,2,0),IF(COUNT(M1139:Q1139)=5,VLOOKUP(M1139,'附件一之1-開班數'!$A$7:$B$66,2,0)&amp;"、"&amp;VLOOKUP(N1139,'附件一之1-開班數'!$A$7:$B$66,2,0)&amp;"、"&amp;VLOOKUP(O1139,'附件一之1-開班數'!$A$7:$B$66,2,0)&amp;"、"&amp;VLOOKUP(P1139,'附件一之1-開班數'!$A$7:$B$66,2,0)&amp;"、"&amp;VLOOKUP(Q1139,'附件一之1-開班數'!$A$7:$B$66,2,0),IF(D1139="","","學生無班級"))))))),"有班級不存在,或跳格輸入")</f>
        <v/>
      </c>
      <c r="S1139" s="10">
        <f t="shared" si="121"/>
        <v>1</v>
      </c>
      <c r="T1139" s="10">
        <f t="shared" si="122"/>
        <v>1</v>
      </c>
      <c r="U1139" s="10">
        <f t="shared" si="123"/>
        <v>1</v>
      </c>
      <c r="V1139" s="10">
        <f t="shared" si="124"/>
        <v>1</v>
      </c>
      <c r="W1139" s="10">
        <f t="shared" si="125"/>
        <v>3</v>
      </c>
      <c r="X1139" s="10">
        <f t="shared" si="126"/>
        <v>3</v>
      </c>
      <c r="Y1139" s="10">
        <f>IF(M1139="",0,IF(K1139=1,VLOOKUP(M1139,'附件一之1-開班數'!$A$7:$V$66,7,FALSE),0))</f>
        <v>0</v>
      </c>
      <c r="Z1139" s="10">
        <f>IF(N1139="",0,IF(K1139=1,VLOOKUP(N1139,'附件一之1-開班數'!$A$7:$V$66,7,FALSE),0))</f>
        <v>0</v>
      </c>
      <c r="AA1139" s="10">
        <f>IF(O1139="",0,IF(K1139=1,VLOOKUP(O1139,'附件一之1-開班數'!$A$7:$V$66,7,FALSE),0))</f>
        <v>0</v>
      </c>
      <c r="AB1139" s="10">
        <f>IF(P1139="",0,IF(K1139=1,VLOOKUP(P1139,'附件一之1-開班數'!$A$7:$V$66,7,FALSE),0))</f>
        <v>0</v>
      </c>
      <c r="AC1139" s="10">
        <f>IF(Q1139="",0,IF(K1139=1,VLOOKUP(Q1139,'附件一之1-開班數'!$A$7:$V$66,7,FALSE),0))</f>
        <v>0</v>
      </c>
    </row>
    <row r="1140" spans="1:29" x14ac:dyDescent="0.3">
      <c r="A1140" s="128" t="str">
        <f t="shared" si="120"/>
        <v/>
      </c>
      <c r="B1140" s="14"/>
      <c r="C1140" s="14"/>
      <c r="D1140" s="14"/>
      <c r="E1140" s="14"/>
      <c r="F1140" s="166"/>
      <c r="G1140" s="173"/>
      <c r="H1140" s="14"/>
      <c r="I1140" s="14"/>
      <c r="J1140" s="14"/>
      <c r="K1140" s="166"/>
      <c r="L1140" s="175"/>
      <c r="M1140" s="171"/>
      <c r="N1140" s="92"/>
      <c r="O1140" s="92"/>
      <c r="P1140" s="92"/>
      <c r="Q1140" s="172"/>
      <c r="R1140" s="176" t="str">
        <f>IFERROR(IF(COUNTIF(M1140:Q1140,M1140)+COUNTIF(M1140:Q1140,N1140)+COUNTIF(M1140:Q1140,O1140)+COUNTIF(M1140:Q1140,P1140)+COUNTIF(M1140:Q1140,Q1140)-COUNT(M1140:Q1140)&lt;&gt;0,"學生班級重複",IF(COUNT(M1140:Q1140)=1,VLOOKUP(M1140,'附件一之1-開班數'!$A$7:$B$66,2,0),IF(COUNT(M1140:Q1140)=2,VLOOKUP(M1140,'附件一之1-開班數'!$A$7:$B$66,2,0)&amp;"、"&amp;VLOOKUP(N1140,'附件一之1-開班數'!$A$7:$B$66,2,0),IF(COUNT(M1140:Q1140)=3,VLOOKUP(M1140,'附件一之1-開班數'!$A$7:$B$66,2,0)&amp;"、"&amp;VLOOKUP(N1140,'附件一之1-開班數'!$A$7:$B$66,2,0)&amp;"、"&amp;VLOOKUP(O1140,'附件一之1-開班數'!$A$7:$B$66,2,0),IF(COUNT(M1140:Q1140)=4,VLOOKUP(M1140,'附件一之1-開班數'!$A$7:$B$66,2,0)&amp;"、"&amp;VLOOKUP(N1140,'附件一之1-開班數'!$A$7:$B$66,2,0)&amp;"、"&amp;VLOOKUP(O1140,'附件一之1-開班數'!$A$7:$B$66,2,0)&amp;"、"&amp;VLOOKUP(P1140,'附件一之1-開班數'!$A$7:$B$66,2,0),IF(COUNT(M1140:Q1140)=5,VLOOKUP(M1140,'附件一之1-開班數'!$A$7:$B$66,2,0)&amp;"、"&amp;VLOOKUP(N1140,'附件一之1-開班數'!$A$7:$B$66,2,0)&amp;"、"&amp;VLOOKUP(O1140,'附件一之1-開班數'!$A$7:$B$66,2,0)&amp;"、"&amp;VLOOKUP(P1140,'附件一之1-開班數'!$A$7:$B$66,2,0)&amp;"、"&amp;VLOOKUP(Q1140,'附件一之1-開班數'!$A$7:$B$66,2,0),IF(D1140="","","學生無班級"))))))),"有班級不存在,或跳格輸入")</f>
        <v/>
      </c>
      <c r="S1140" s="10">
        <f t="shared" si="121"/>
        <v>1</v>
      </c>
      <c r="T1140" s="10">
        <f t="shared" si="122"/>
        <v>1</v>
      </c>
      <c r="U1140" s="10">
        <f t="shared" si="123"/>
        <v>1</v>
      </c>
      <c r="V1140" s="10">
        <f t="shared" si="124"/>
        <v>1</v>
      </c>
      <c r="W1140" s="10">
        <f t="shared" si="125"/>
        <v>3</v>
      </c>
      <c r="X1140" s="10">
        <f t="shared" si="126"/>
        <v>3</v>
      </c>
      <c r="Y1140" s="10">
        <f>IF(M1140="",0,IF(K1140=1,VLOOKUP(M1140,'附件一之1-開班數'!$A$7:$V$66,7,FALSE),0))</f>
        <v>0</v>
      </c>
      <c r="Z1140" s="10">
        <f>IF(N1140="",0,IF(K1140=1,VLOOKUP(N1140,'附件一之1-開班數'!$A$7:$V$66,7,FALSE),0))</f>
        <v>0</v>
      </c>
      <c r="AA1140" s="10">
        <f>IF(O1140="",0,IF(K1140=1,VLOOKUP(O1140,'附件一之1-開班數'!$A$7:$V$66,7,FALSE),0))</f>
        <v>0</v>
      </c>
      <c r="AB1140" s="10">
        <f>IF(P1140="",0,IF(K1140=1,VLOOKUP(P1140,'附件一之1-開班數'!$A$7:$V$66,7,FALSE),0))</f>
        <v>0</v>
      </c>
      <c r="AC1140" s="10">
        <f>IF(Q1140="",0,IF(K1140=1,VLOOKUP(Q1140,'附件一之1-開班數'!$A$7:$V$66,7,FALSE),0))</f>
        <v>0</v>
      </c>
    </row>
    <row r="1141" spans="1:29" x14ac:dyDescent="0.3">
      <c r="A1141" s="128" t="str">
        <f t="shared" si="120"/>
        <v/>
      </c>
      <c r="B1141" s="14"/>
      <c r="C1141" s="14"/>
      <c r="D1141" s="14"/>
      <c r="E1141" s="14"/>
      <c r="F1141" s="166"/>
      <c r="G1141" s="173"/>
      <c r="H1141" s="14"/>
      <c r="I1141" s="14"/>
      <c r="J1141" s="14"/>
      <c r="K1141" s="166"/>
      <c r="L1141" s="175"/>
      <c r="M1141" s="171"/>
      <c r="N1141" s="92"/>
      <c r="O1141" s="92"/>
      <c r="P1141" s="92"/>
      <c r="Q1141" s="172"/>
      <c r="R1141" s="176" t="str">
        <f>IFERROR(IF(COUNTIF(M1141:Q1141,M1141)+COUNTIF(M1141:Q1141,N1141)+COUNTIF(M1141:Q1141,O1141)+COUNTIF(M1141:Q1141,P1141)+COUNTIF(M1141:Q1141,Q1141)-COUNT(M1141:Q1141)&lt;&gt;0,"學生班級重複",IF(COUNT(M1141:Q1141)=1,VLOOKUP(M1141,'附件一之1-開班數'!$A$7:$B$66,2,0),IF(COUNT(M1141:Q1141)=2,VLOOKUP(M1141,'附件一之1-開班數'!$A$7:$B$66,2,0)&amp;"、"&amp;VLOOKUP(N1141,'附件一之1-開班數'!$A$7:$B$66,2,0),IF(COUNT(M1141:Q1141)=3,VLOOKUP(M1141,'附件一之1-開班數'!$A$7:$B$66,2,0)&amp;"、"&amp;VLOOKUP(N1141,'附件一之1-開班數'!$A$7:$B$66,2,0)&amp;"、"&amp;VLOOKUP(O1141,'附件一之1-開班數'!$A$7:$B$66,2,0),IF(COUNT(M1141:Q1141)=4,VLOOKUP(M1141,'附件一之1-開班數'!$A$7:$B$66,2,0)&amp;"、"&amp;VLOOKUP(N1141,'附件一之1-開班數'!$A$7:$B$66,2,0)&amp;"、"&amp;VLOOKUP(O1141,'附件一之1-開班數'!$A$7:$B$66,2,0)&amp;"、"&amp;VLOOKUP(P1141,'附件一之1-開班數'!$A$7:$B$66,2,0),IF(COUNT(M1141:Q1141)=5,VLOOKUP(M1141,'附件一之1-開班數'!$A$7:$B$66,2,0)&amp;"、"&amp;VLOOKUP(N1141,'附件一之1-開班數'!$A$7:$B$66,2,0)&amp;"、"&amp;VLOOKUP(O1141,'附件一之1-開班數'!$A$7:$B$66,2,0)&amp;"、"&amp;VLOOKUP(P1141,'附件一之1-開班數'!$A$7:$B$66,2,0)&amp;"、"&amp;VLOOKUP(Q1141,'附件一之1-開班數'!$A$7:$B$66,2,0),IF(D1141="","","學生無班級"))))))),"有班級不存在,或跳格輸入")</f>
        <v/>
      </c>
      <c r="S1141" s="10">
        <f t="shared" si="121"/>
        <v>1</v>
      </c>
      <c r="T1141" s="10">
        <f t="shared" si="122"/>
        <v>1</v>
      </c>
      <c r="U1141" s="10">
        <f t="shared" si="123"/>
        <v>1</v>
      </c>
      <c r="V1141" s="10">
        <f t="shared" si="124"/>
        <v>1</v>
      </c>
      <c r="W1141" s="10">
        <f t="shared" si="125"/>
        <v>3</v>
      </c>
      <c r="X1141" s="10">
        <f t="shared" si="126"/>
        <v>3</v>
      </c>
      <c r="Y1141" s="10">
        <f>IF(M1141="",0,IF(K1141=1,VLOOKUP(M1141,'附件一之1-開班數'!$A$7:$V$66,7,FALSE),0))</f>
        <v>0</v>
      </c>
      <c r="Z1141" s="10">
        <f>IF(N1141="",0,IF(K1141=1,VLOOKUP(N1141,'附件一之1-開班數'!$A$7:$V$66,7,FALSE),0))</f>
        <v>0</v>
      </c>
      <c r="AA1141" s="10">
        <f>IF(O1141="",0,IF(K1141=1,VLOOKUP(O1141,'附件一之1-開班數'!$A$7:$V$66,7,FALSE),0))</f>
        <v>0</v>
      </c>
      <c r="AB1141" s="10">
        <f>IF(P1141="",0,IF(K1141=1,VLOOKUP(P1141,'附件一之1-開班數'!$A$7:$V$66,7,FALSE),0))</f>
        <v>0</v>
      </c>
      <c r="AC1141" s="10">
        <f>IF(Q1141="",0,IF(K1141=1,VLOOKUP(Q1141,'附件一之1-開班數'!$A$7:$V$66,7,FALSE),0))</f>
        <v>0</v>
      </c>
    </row>
    <row r="1142" spans="1:29" x14ac:dyDescent="0.3">
      <c r="A1142" s="128" t="str">
        <f t="shared" si="120"/>
        <v/>
      </c>
      <c r="B1142" s="14"/>
      <c r="C1142" s="14"/>
      <c r="D1142" s="14"/>
      <c r="E1142" s="14"/>
      <c r="F1142" s="166"/>
      <c r="G1142" s="173"/>
      <c r="H1142" s="14"/>
      <c r="I1142" s="14"/>
      <c r="J1142" s="14"/>
      <c r="K1142" s="166"/>
      <c r="L1142" s="175"/>
      <c r="M1142" s="171"/>
      <c r="N1142" s="92"/>
      <c r="O1142" s="92"/>
      <c r="P1142" s="92"/>
      <c r="Q1142" s="172"/>
      <c r="R1142" s="176" t="str">
        <f>IFERROR(IF(COUNTIF(M1142:Q1142,M1142)+COUNTIF(M1142:Q1142,N1142)+COUNTIF(M1142:Q1142,O1142)+COUNTIF(M1142:Q1142,P1142)+COUNTIF(M1142:Q1142,Q1142)-COUNT(M1142:Q1142)&lt;&gt;0,"學生班級重複",IF(COUNT(M1142:Q1142)=1,VLOOKUP(M1142,'附件一之1-開班數'!$A$7:$B$66,2,0),IF(COUNT(M1142:Q1142)=2,VLOOKUP(M1142,'附件一之1-開班數'!$A$7:$B$66,2,0)&amp;"、"&amp;VLOOKUP(N1142,'附件一之1-開班數'!$A$7:$B$66,2,0),IF(COUNT(M1142:Q1142)=3,VLOOKUP(M1142,'附件一之1-開班數'!$A$7:$B$66,2,0)&amp;"、"&amp;VLOOKUP(N1142,'附件一之1-開班數'!$A$7:$B$66,2,0)&amp;"、"&amp;VLOOKUP(O1142,'附件一之1-開班數'!$A$7:$B$66,2,0),IF(COUNT(M1142:Q1142)=4,VLOOKUP(M1142,'附件一之1-開班數'!$A$7:$B$66,2,0)&amp;"、"&amp;VLOOKUP(N1142,'附件一之1-開班數'!$A$7:$B$66,2,0)&amp;"、"&amp;VLOOKUP(O1142,'附件一之1-開班數'!$A$7:$B$66,2,0)&amp;"、"&amp;VLOOKUP(P1142,'附件一之1-開班數'!$A$7:$B$66,2,0),IF(COUNT(M1142:Q1142)=5,VLOOKUP(M1142,'附件一之1-開班數'!$A$7:$B$66,2,0)&amp;"、"&amp;VLOOKUP(N1142,'附件一之1-開班數'!$A$7:$B$66,2,0)&amp;"、"&amp;VLOOKUP(O1142,'附件一之1-開班數'!$A$7:$B$66,2,0)&amp;"、"&amp;VLOOKUP(P1142,'附件一之1-開班數'!$A$7:$B$66,2,0)&amp;"、"&amp;VLOOKUP(Q1142,'附件一之1-開班數'!$A$7:$B$66,2,0),IF(D1142="","","學生無班級"))))))),"有班級不存在,或跳格輸入")</f>
        <v/>
      </c>
      <c r="S1142" s="10">
        <f t="shared" si="121"/>
        <v>1</v>
      </c>
      <c r="T1142" s="10">
        <f t="shared" si="122"/>
        <v>1</v>
      </c>
      <c r="U1142" s="10">
        <f t="shared" si="123"/>
        <v>1</v>
      </c>
      <c r="V1142" s="10">
        <f t="shared" si="124"/>
        <v>1</v>
      </c>
      <c r="W1142" s="10">
        <f t="shared" si="125"/>
        <v>3</v>
      </c>
      <c r="X1142" s="10">
        <f t="shared" si="126"/>
        <v>3</v>
      </c>
      <c r="Y1142" s="10">
        <f>IF(M1142="",0,IF(K1142=1,VLOOKUP(M1142,'附件一之1-開班數'!$A$7:$V$66,7,FALSE),0))</f>
        <v>0</v>
      </c>
      <c r="Z1142" s="10">
        <f>IF(N1142="",0,IF(K1142=1,VLOOKUP(N1142,'附件一之1-開班數'!$A$7:$V$66,7,FALSE),0))</f>
        <v>0</v>
      </c>
      <c r="AA1142" s="10">
        <f>IF(O1142="",0,IF(K1142=1,VLOOKUP(O1142,'附件一之1-開班數'!$A$7:$V$66,7,FALSE),0))</f>
        <v>0</v>
      </c>
      <c r="AB1142" s="10">
        <f>IF(P1142="",0,IF(K1142=1,VLOOKUP(P1142,'附件一之1-開班數'!$A$7:$V$66,7,FALSE),0))</f>
        <v>0</v>
      </c>
      <c r="AC1142" s="10">
        <f>IF(Q1142="",0,IF(K1142=1,VLOOKUP(Q1142,'附件一之1-開班數'!$A$7:$V$66,7,FALSE),0))</f>
        <v>0</v>
      </c>
    </row>
    <row r="1143" spans="1:29" x14ac:dyDescent="0.3">
      <c r="A1143" s="128" t="str">
        <f t="shared" si="120"/>
        <v/>
      </c>
      <c r="B1143" s="14"/>
      <c r="C1143" s="14"/>
      <c r="D1143" s="14"/>
      <c r="E1143" s="14"/>
      <c r="F1143" s="166"/>
      <c r="G1143" s="173"/>
      <c r="H1143" s="14"/>
      <c r="I1143" s="14"/>
      <c r="J1143" s="14"/>
      <c r="K1143" s="166"/>
      <c r="L1143" s="175"/>
      <c r="M1143" s="171"/>
      <c r="N1143" s="92"/>
      <c r="O1143" s="92"/>
      <c r="P1143" s="92"/>
      <c r="Q1143" s="172"/>
      <c r="R1143" s="176" t="str">
        <f>IFERROR(IF(COUNTIF(M1143:Q1143,M1143)+COUNTIF(M1143:Q1143,N1143)+COUNTIF(M1143:Q1143,O1143)+COUNTIF(M1143:Q1143,P1143)+COUNTIF(M1143:Q1143,Q1143)-COUNT(M1143:Q1143)&lt;&gt;0,"學生班級重複",IF(COUNT(M1143:Q1143)=1,VLOOKUP(M1143,'附件一之1-開班數'!$A$7:$B$66,2,0),IF(COUNT(M1143:Q1143)=2,VLOOKUP(M1143,'附件一之1-開班數'!$A$7:$B$66,2,0)&amp;"、"&amp;VLOOKUP(N1143,'附件一之1-開班數'!$A$7:$B$66,2,0),IF(COUNT(M1143:Q1143)=3,VLOOKUP(M1143,'附件一之1-開班數'!$A$7:$B$66,2,0)&amp;"、"&amp;VLOOKUP(N1143,'附件一之1-開班數'!$A$7:$B$66,2,0)&amp;"、"&amp;VLOOKUP(O1143,'附件一之1-開班數'!$A$7:$B$66,2,0),IF(COUNT(M1143:Q1143)=4,VLOOKUP(M1143,'附件一之1-開班數'!$A$7:$B$66,2,0)&amp;"、"&amp;VLOOKUP(N1143,'附件一之1-開班數'!$A$7:$B$66,2,0)&amp;"、"&amp;VLOOKUP(O1143,'附件一之1-開班數'!$A$7:$B$66,2,0)&amp;"、"&amp;VLOOKUP(P1143,'附件一之1-開班數'!$A$7:$B$66,2,0),IF(COUNT(M1143:Q1143)=5,VLOOKUP(M1143,'附件一之1-開班數'!$A$7:$B$66,2,0)&amp;"、"&amp;VLOOKUP(N1143,'附件一之1-開班數'!$A$7:$B$66,2,0)&amp;"、"&amp;VLOOKUP(O1143,'附件一之1-開班數'!$A$7:$B$66,2,0)&amp;"、"&amp;VLOOKUP(P1143,'附件一之1-開班數'!$A$7:$B$66,2,0)&amp;"、"&amp;VLOOKUP(Q1143,'附件一之1-開班數'!$A$7:$B$66,2,0),IF(D1143="","","學生無班級"))))))),"有班級不存在,或跳格輸入")</f>
        <v/>
      </c>
      <c r="S1143" s="10">
        <f t="shared" si="121"/>
        <v>1</v>
      </c>
      <c r="T1143" s="10">
        <f t="shared" si="122"/>
        <v>1</v>
      </c>
      <c r="U1143" s="10">
        <f t="shared" si="123"/>
        <v>1</v>
      </c>
      <c r="V1143" s="10">
        <f t="shared" si="124"/>
        <v>1</v>
      </c>
      <c r="W1143" s="10">
        <f t="shared" si="125"/>
        <v>3</v>
      </c>
      <c r="X1143" s="10">
        <f t="shared" si="126"/>
        <v>3</v>
      </c>
      <c r="Y1143" s="10">
        <f>IF(M1143="",0,IF(K1143=1,VLOOKUP(M1143,'附件一之1-開班數'!$A$7:$V$66,7,FALSE),0))</f>
        <v>0</v>
      </c>
      <c r="Z1143" s="10">
        <f>IF(N1143="",0,IF(K1143=1,VLOOKUP(N1143,'附件一之1-開班數'!$A$7:$V$66,7,FALSE),0))</f>
        <v>0</v>
      </c>
      <c r="AA1143" s="10">
        <f>IF(O1143="",0,IF(K1143=1,VLOOKUP(O1143,'附件一之1-開班數'!$A$7:$V$66,7,FALSE),0))</f>
        <v>0</v>
      </c>
      <c r="AB1143" s="10">
        <f>IF(P1143="",0,IF(K1143=1,VLOOKUP(P1143,'附件一之1-開班數'!$A$7:$V$66,7,FALSE),0))</f>
        <v>0</v>
      </c>
      <c r="AC1143" s="10">
        <f>IF(Q1143="",0,IF(K1143=1,VLOOKUP(Q1143,'附件一之1-開班數'!$A$7:$V$66,7,FALSE),0))</f>
        <v>0</v>
      </c>
    </row>
    <row r="1144" spans="1:29" x14ac:dyDescent="0.3">
      <c r="A1144" s="128" t="str">
        <f t="shared" si="120"/>
        <v/>
      </c>
      <c r="B1144" s="14"/>
      <c r="C1144" s="14"/>
      <c r="D1144" s="14"/>
      <c r="E1144" s="14"/>
      <c r="F1144" s="166"/>
      <c r="G1144" s="173"/>
      <c r="H1144" s="14"/>
      <c r="I1144" s="14"/>
      <c r="J1144" s="14"/>
      <c r="K1144" s="166"/>
      <c r="L1144" s="175"/>
      <c r="M1144" s="171"/>
      <c r="N1144" s="92"/>
      <c r="O1144" s="92"/>
      <c r="P1144" s="92"/>
      <c r="Q1144" s="172"/>
      <c r="R1144" s="176" t="str">
        <f>IFERROR(IF(COUNTIF(M1144:Q1144,M1144)+COUNTIF(M1144:Q1144,N1144)+COUNTIF(M1144:Q1144,O1144)+COUNTIF(M1144:Q1144,P1144)+COUNTIF(M1144:Q1144,Q1144)-COUNT(M1144:Q1144)&lt;&gt;0,"學生班級重複",IF(COUNT(M1144:Q1144)=1,VLOOKUP(M1144,'附件一之1-開班數'!$A$7:$B$66,2,0),IF(COUNT(M1144:Q1144)=2,VLOOKUP(M1144,'附件一之1-開班數'!$A$7:$B$66,2,0)&amp;"、"&amp;VLOOKUP(N1144,'附件一之1-開班數'!$A$7:$B$66,2,0),IF(COUNT(M1144:Q1144)=3,VLOOKUP(M1144,'附件一之1-開班數'!$A$7:$B$66,2,0)&amp;"、"&amp;VLOOKUP(N1144,'附件一之1-開班數'!$A$7:$B$66,2,0)&amp;"、"&amp;VLOOKUP(O1144,'附件一之1-開班數'!$A$7:$B$66,2,0),IF(COUNT(M1144:Q1144)=4,VLOOKUP(M1144,'附件一之1-開班數'!$A$7:$B$66,2,0)&amp;"、"&amp;VLOOKUP(N1144,'附件一之1-開班數'!$A$7:$B$66,2,0)&amp;"、"&amp;VLOOKUP(O1144,'附件一之1-開班數'!$A$7:$B$66,2,0)&amp;"、"&amp;VLOOKUP(P1144,'附件一之1-開班數'!$A$7:$B$66,2,0),IF(COUNT(M1144:Q1144)=5,VLOOKUP(M1144,'附件一之1-開班數'!$A$7:$B$66,2,0)&amp;"、"&amp;VLOOKUP(N1144,'附件一之1-開班數'!$A$7:$B$66,2,0)&amp;"、"&amp;VLOOKUP(O1144,'附件一之1-開班數'!$A$7:$B$66,2,0)&amp;"、"&amp;VLOOKUP(P1144,'附件一之1-開班數'!$A$7:$B$66,2,0)&amp;"、"&amp;VLOOKUP(Q1144,'附件一之1-開班數'!$A$7:$B$66,2,0),IF(D1144="","","學生無班級"))))))),"有班級不存在,或跳格輸入")</f>
        <v/>
      </c>
      <c r="S1144" s="10">
        <f t="shared" si="121"/>
        <v>1</v>
      </c>
      <c r="T1144" s="10">
        <f t="shared" si="122"/>
        <v>1</v>
      </c>
      <c r="U1144" s="10">
        <f t="shared" si="123"/>
        <v>1</v>
      </c>
      <c r="V1144" s="10">
        <f t="shared" si="124"/>
        <v>1</v>
      </c>
      <c r="W1144" s="10">
        <f t="shared" si="125"/>
        <v>3</v>
      </c>
      <c r="X1144" s="10">
        <f t="shared" si="126"/>
        <v>3</v>
      </c>
      <c r="Y1144" s="10">
        <f>IF(M1144="",0,IF(K1144=1,VLOOKUP(M1144,'附件一之1-開班數'!$A$7:$V$66,7,FALSE),0))</f>
        <v>0</v>
      </c>
      <c r="Z1144" s="10">
        <f>IF(N1144="",0,IF(K1144=1,VLOOKUP(N1144,'附件一之1-開班數'!$A$7:$V$66,7,FALSE),0))</f>
        <v>0</v>
      </c>
      <c r="AA1144" s="10">
        <f>IF(O1144="",0,IF(K1144=1,VLOOKUP(O1144,'附件一之1-開班數'!$A$7:$V$66,7,FALSE),0))</f>
        <v>0</v>
      </c>
      <c r="AB1144" s="10">
        <f>IF(P1144="",0,IF(K1144=1,VLOOKUP(P1144,'附件一之1-開班數'!$A$7:$V$66,7,FALSE),0))</f>
        <v>0</v>
      </c>
      <c r="AC1144" s="10">
        <f>IF(Q1144="",0,IF(K1144=1,VLOOKUP(Q1144,'附件一之1-開班數'!$A$7:$V$66,7,FALSE),0))</f>
        <v>0</v>
      </c>
    </row>
    <row r="1145" spans="1:29" x14ac:dyDescent="0.3">
      <c r="A1145" s="128" t="str">
        <f t="shared" si="120"/>
        <v/>
      </c>
      <c r="B1145" s="14"/>
      <c r="C1145" s="14"/>
      <c r="D1145" s="14"/>
      <c r="E1145" s="14"/>
      <c r="F1145" s="166"/>
      <c r="G1145" s="173"/>
      <c r="H1145" s="14"/>
      <c r="I1145" s="14"/>
      <c r="J1145" s="14"/>
      <c r="K1145" s="166"/>
      <c r="L1145" s="175"/>
      <c r="M1145" s="171"/>
      <c r="N1145" s="92"/>
      <c r="O1145" s="92"/>
      <c r="P1145" s="92"/>
      <c r="Q1145" s="172"/>
      <c r="R1145" s="176" t="str">
        <f>IFERROR(IF(COUNTIF(M1145:Q1145,M1145)+COUNTIF(M1145:Q1145,N1145)+COUNTIF(M1145:Q1145,O1145)+COUNTIF(M1145:Q1145,P1145)+COUNTIF(M1145:Q1145,Q1145)-COUNT(M1145:Q1145)&lt;&gt;0,"學生班級重複",IF(COUNT(M1145:Q1145)=1,VLOOKUP(M1145,'附件一之1-開班數'!$A$7:$B$66,2,0),IF(COUNT(M1145:Q1145)=2,VLOOKUP(M1145,'附件一之1-開班數'!$A$7:$B$66,2,0)&amp;"、"&amp;VLOOKUP(N1145,'附件一之1-開班數'!$A$7:$B$66,2,0),IF(COUNT(M1145:Q1145)=3,VLOOKUP(M1145,'附件一之1-開班數'!$A$7:$B$66,2,0)&amp;"、"&amp;VLOOKUP(N1145,'附件一之1-開班數'!$A$7:$B$66,2,0)&amp;"、"&amp;VLOOKUP(O1145,'附件一之1-開班數'!$A$7:$B$66,2,0),IF(COUNT(M1145:Q1145)=4,VLOOKUP(M1145,'附件一之1-開班數'!$A$7:$B$66,2,0)&amp;"、"&amp;VLOOKUP(N1145,'附件一之1-開班數'!$A$7:$B$66,2,0)&amp;"、"&amp;VLOOKUP(O1145,'附件一之1-開班數'!$A$7:$B$66,2,0)&amp;"、"&amp;VLOOKUP(P1145,'附件一之1-開班數'!$A$7:$B$66,2,0),IF(COUNT(M1145:Q1145)=5,VLOOKUP(M1145,'附件一之1-開班數'!$A$7:$B$66,2,0)&amp;"、"&amp;VLOOKUP(N1145,'附件一之1-開班數'!$A$7:$B$66,2,0)&amp;"、"&amp;VLOOKUP(O1145,'附件一之1-開班數'!$A$7:$B$66,2,0)&amp;"、"&amp;VLOOKUP(P1145,'附件一之1-開班數'!$A$7:$B$66,2,0)&amp;"、"&amp;VLOOKUP(Q1145,'附件一之1-開班數'!$A$7:$B$66,2,0),IF(D1145="","","學生無班級"))))))),"有班級不存在,或跳格輸入")</f>
        <v/>
      </c>
      <c r="S1145" s="10">
        <f t="shared" si="121"/>
        <v>1</v>
      </c>
      <c r="T1145" s="10">
        <f t="shared" si="122"/>
        <v>1</v>
      </c>
      <c r="U1145" s="10">
        <f t="shared" si="123"/>
        <v>1</v>
      </c>
      <c r="V1145" s="10">
        <f t="shared" si="124"/>
        <v>1</v>
      </c>
      <c r="W1145" s="10">
        <f t="shared" si="125"/>
        <v>3</v>
      </c>
      <c r="X1145" s="10">
        <f t="shared" si="126"/>
        <v>3</v>
      </c>
      <c r="Y1145" s="10">
        <f>IF(M1145="",0,IF(K1145=1,VLOOKUP(M1145,'附件一之1-開班數'!$A$7:$V$66,7,FALSE),0))</f>
        <v>0</v>
      </c>
      <c r="Z1145" s="10">
        <f>IF(N1145="",0,IF(K1145=1,VLOOKUP(N1145,'附件一之1-開班數'!$A$7:$V$66,7,FALSE),0))</f>
        <v>0</v>
      </c>
      <c r="AA1145" s="10">
        <f>IF(O1145="",0,IF(K1145=1,VLOOKUP(O1145,'附件一之1-開班數'!$A$7:$V$66,7,FALSE),0))</f>
        <v>0</v>
      </c>
      <c r="AB1145" s="10">
        <f>IF(P1145="",0,IF(K1145=1,VLOOKUP(P1145,'附件一之1-開班數'!$A$7:$V$66,7,FALSE),0))</f>
        <v>0</v>
      </c>
      <c r="AC1145" s="10">
        <f>IF(Q1145="",0,IF(K1145=1,VLOOKUP(Q1145,'附件一之1-開班數'!$A$7:$V$66,7,FALSE),0))</f>
        <v>0</v>
      </c>
    </row>
    <row r="1146" spans="1:29" x14ac:dyDescent="0.3">
      <c r="A1146" s="128" t="str">
        <f t="shared" si="120"/>
        <v/>
      </c>
      <c r="B1146" s="14"/>
      <c r="C1146" s="14"/>
      <c r="D1146" s="14"/>
      <c r="E1146" s="14"/>
      <c r="F1146" s="166"/>
      <c r="G1146" s="173"/>
      <c r="H1146" s="14"/>
      <c r="I1146" s="14"/>
      <c r="J1146" s="14"/>
      <c r="K1146" s="166"/>
      <c r="L1146" s="175"/>
      <c r="M1146" s="171"/>
      <c r="N1146" s="92"/>
      <c r="O1146" s="92"/>
      <c r="P1146" s="92"/>
      <c r="Q1146" s="172"/>
      <c r="R1146" s="176" t="str">
        <f>IFERROR(IF(COUNTIF(M1146:Q1146,M1146)+COUNTIF(M1146:Q1146,N1146)+COUNTIF(M1146:Q1146,O1146)+COUNTIF(M1146:Q1146,P1146)+COUNTIF(M1146:Q1146,Q1146)-COUNT(M1146:Q1146)&lt;&gt;0,"學生班級重複",IF(COUNT(M1146:Q1146)=1,VLOOKUP(M1146,'附件一之1-開班數'!$A$7:$B$66,2,0),IF(COUNT(M1146:Q1146)=2,VLOOKUP(M1146,'附件一之1-開班數'!$A$7:$B$66,2,0)&amp;"、"&amp;VLOOKUP(N1146,'附件一之1-開班數'!$A$7:$B$66,2,0),IF(COUNT(M1146:Q1146)=3,VLOOKUP(M1146,'附件一之1-開班數'!$A$7:$B$66,2,0)&amp;"、"&amp;VLOOKUP(N1146,'附件一之1-開班數'!$A$7:$B$66,2,0)&amp;"、"&amp;VLOOKUP(O1146,'附件一之1-開班數'!$A$7:$B$66,2,0),IF(COUNT(M1146:Q1146)=4,VLOOKUP(M1146,'附件一之1-開班數'!$A$7:$B$66,2,0)&amp;"、"&amp;VLOOKUP(N1146,'附件一之1-開班數'!$A$7:$B$66,2,0)&amp;"、"&amp;VLOOKUP(O1146,'附件一之1-開班數'!$A$7:$B$66,2,0)&amp;"、"&amp;VLOOKUP(P1146,'附件一之1-開班數'!$A$7:$B$66,2,0),IF(COUNT(M1146:Q1146)=5,VLOOKUP(M1146,'附件一之1-開班數'!$A$7:$B$66,2,0)&amp;"、"&amp;VLOOKUP(N1146,'附件一之1-開班數'!$A$7:$B$66,2,0)&amp;"、"&amp;VLOOKUP(O1146,'附件一之1-開班數'!$A$7:$B$66,2,0)&amp;"、"&amp;VLOOKUP(P1146,'附件一之1-開班數'!$A$7:$B$66,2,0)&amp;"、"&amp;VLOOKUP(Q1146,'附件一之1-開班數'!$A$7:$B$66,2,0),IF(D1146="","","學生無班級"))))))),"有班級不存在,或跳格輸入")</f>
        <v/>
      </c>
      <c r="S1146" s="10">
        <f t="shared" si="121"/>
        <v>1</v>
      </c>
      <c r="T1146" s="10">
        <f t="shared" si="122"/>
        <v>1</v>
      </c>
      <c r="U1146" s="10">
        <f t="shared" si="123"/>
        <v>1</v>
      </c>
      <c r="V1146" s="10">
        <f t="shared" si="124"/>
        <v>1</v>
      </c>
      <c r="W1146" s="10">
        <f t="shared" si="125"/>
        <v>3</v>
      </c>
      <c r="X1146" s="10">
        <f t="shared" si="126"/>
        <v>3</v>
      </c>
      <c r="Y1146" s="10">
        <f>IF(M1146="",0,IF(K1146=1,VLOOKUP(M1146,'附件一之1-開班數'!$A$7:$V$66,7,FALSE),0))</f>
        <v>0</v>
      </c>
      <c r="Z1146" s="10">
        <f>IF(N1146="",0,IF(K1146=1,VLOOKUP(N1146,'附件一之1-開班數'!$A$7:$V$66,7,FALSE),0))</f>
        <v>0</v>
      </c>
      <c r="AA1146" s="10">
        <f>IF(O1146="",0,IF(K1146=1,VLOOKUP(O1146,'附件一之1-開班數'!$A$7:$V$66,7,FALSE),0))</f>
        <v>0</v>
      </c>
      <c r="AB1146" s="10">
        <f>IF(P1146="",0,IF(K1146=1,VLOOKUP(P1146,'附件一之1-開班數'!$A$7:$V$66,7,FALSE),0))</f>
        <v>0</v>
      </c>
      <c r="AC1146" s="10">
        <f>IF(Q1146="",0,IF(K1146=1,VLOOKUP(Q1146,'附件一之1-開班數'!$A$7:$V$66,7,FALSE),0))</f>
        <v>0</v>
      </c>
    </row>
    <row r="1147" spans="1:29" x14ac:dyDescent="0.3">
      <c r="A1147" s="128" t="str">
        <f t="shared" si="120"/>
        <v/>
      </c>
      <c r="B1147" s="14"/>
      <c r="C1147" s="14"/>
      <c r="D1147" s="14"/>
      <c r="E1147" s="14"/>
      <c r="F1147" s="166"/>
      <c r="G1147" s="173"/>
      <c r="H1147" s="14"/>
      <c r="I1147" s="14"/>
      <c r="J1147" s="14"/>
      <c r="K1147" s="166"/>
      <c r="L1147" s="175"/>
      <c r="M1147" s="171"/>
      <c r="N1147" s="92"/>
      <c r="O1147" s="92"/>
      <c r="P1147" s="92"/>
      <c r="Q1147" s="172"/>
      <c r="R1147" s="176" t="str">
        <f>IFERROR(IF(COUNTIF(M1147:Q1147,M1147)+COUNTIF(M1147:Q1147,N1147)+COUNTIF(M1147:Q1147,O1147)+COUNTIF(M1147:Q1147,P1147)+COUNTIF(M1147:Q1147,Q1147)-COUNT(M1147:Q1147)&lt;&gt;0,"學生班級重複",IF(COUNT(M1147:Q1147)=1,VLOOKUP(M1147,'附件一之1-開班數'!$A$7:$B$66,2,0),IF(COUNT(M1147:Q1147)=2,VLOOKUP(M1147,'附件一之1-開班數'!$A$7:$B$66,2,0)&amp;"、"&amp;VLOOKUP(N1147,'附件一之1-開班數'!$A$7:$B$66,2,0),IF(COUNT(M1147:Q1147)=3,VLOOKUP(M1147,'附件一之1-開班數'!$A$7:$B$66,2,0)&amp;"、"&amp;VLOOKUP(N1147,'附件一之1-開班數'!$A$7:$B$66,2,0)&amp;"、"&amp;VLOOKUP(O1147,'附件一之1-開班數'!$A$7:$B$66,2,0),IF(COUNT(M1147:Q1147)=4,VLOOKUP(M1147,'附件一之1-開班數'!$A$7:$B$66,2,0)&amp;"、"&amp;VLOOKUP(N1147,'附件一之1-開班數'!$A$7:$B$66,2,0)&amp;"、"&amp;VLOOKUP(O1147,'附件一之1-開班數'!$A$7:$B$66,2,0)&amp;"、"&amp;VLOOKUP(P1147,'附件一之1-開班數'!$A$7:$B$66,2,0),IF(COUNT(M1147:Q1147)=5,VLOOKUP(M1147,'附件一之1-開班數'!$A$7:$B$66,2,0)&amp;"、"&amp;VLOOKUP(N1147,'附件一之1-開班數'!$A$7:$B$66,2,0)&amp;"、"&amp;VLOOKUP(O1147,'附件一之1-開班數'!$A$7:$B$66,2,0)&amp;"、"&amp;VLOOKUP(P1147,'附件一之1-開班數'!$A$7:$B$66,2,0)&amp;"、"&amp;VLOOKUP(Q1147,'附件一之1-開班數'!$A$7:$B$66,2,0),IF(D1147="","","學生無班級"))))))),"有班級不存在,或跳格輸入")</f>
        <v/>
      </c>
      <c r="S1147" s="10">
        <f t="shared" si="121"/>
        <v>1</v>
      </c>
      <c r="T1147" s="10">
        <f t="shared" si="122"/>
        <v>1</v>
      </c>
      <c r="U1147" s="10">
        <f t="shared" si="123"/>
        <v>1</v>
      </c>
      <c r="V1147" s="10">
        <f t="shared" si="124"/>
        <v>1</v>
      </c>
      <c r="W1147" s="10">
        <f t="shared" si="125"/>
        <v>3</v>
      </c>
      <c r="X1147" s="10">
        <f t="shared" si="126"/>
        <v>3</v>
      </c>
      <c r="Y1147" s="10">
        <f>IF(M1147="",0,IF(K1147=1,VLOOKUP(M1147,'附件一之1-開班數'!$A$7:$V$66,7,FALSE),0))</f>
        <v>0</v>
      </c>
      <c r="Z1147" s="10">
        <f>IF(N1147="",0,IF(K1147=1,VLOOKUP(N1147,'附件一之1-開班數'!$A$7:$V$66,7,FALSE),0))</f>
        <v>0</v>
      </c>
      <c r="AA1147" s="10">
        <f>IF(O1147="",0,IF(K1147=1,VLOOKUP(O1147,'附件一之1-開班數'!$A$7:$V$66,7,FALSE),0))</f>
        <v>0</v>
      </c>
      <c r="AB1147" s="10">
        <f>IF(P1147="",0,IF(K1147=1,VLOOKUP(P1147,'附件一之1-開班數'!$A$7:$V$66,7,FALSE),0))</f>
        <v>0</v>
      </c>
      <c r="AC1147" s="10">
        <f>IF(Q1147="",0,IF(K1147=1,VLOOKUP(Q1147,'附件一之1-開班數'!$A$7:$V$66,7,FALSE),0))</f>
        <v>0</v>
      </c>
    </row>
    <row r="1148" spans="1:29" x14ac:dyDescent="0.3">
      <c r="A1148" s="128" t="str">
        <f t="shared" si="120"/>
        <v/>
      </c>
      <c r="B1148" s="14"/>
      <c r="C1148" s="14"/>
      <c r="D1148" s="14"/>
      <c r="E1148" s="14"/>
      <c r="F1148" s="166"/>
      <c r="G1148" s="173"/>
      <c r="H1148" s="14"/>
      <c r="I1148" s="14"/>
      <c r="J1148" s="14"/>
      <c r="K1148" s="166"/>
      <c r="L1148" s="175"/>
      <c r="M1148" s="171"/>
      <c r="N1148" s="92"/>
      <c r="O1148" s="92"/>
      <c r="P1148" s="92"/>
      <c r="Q1148" s="172"/>
      <c r="R1148" s="176" t="str">
        <f>IFERROR(IF(COUNTIF(M1148:Q1148,M1148)+COUNTIF(M1148:Q1148,N1148)+COUNTIF(M1148:Q1148,O1148)+COUNTIF(M1148:Q1148,P1148)+COUNTIF(M1148:Q1148,Q1148)-COUNT(M1148:Q1148)&lt;&gt;0,"學生班級重複",IF(COUNT(M1148:Q1148)=1,VLOOKUP(M1148,'附件一之1-開班數'!$A$7:$B$66,2,0),IF(COUNT(M1148:Q1148)=2,VLOOKUP(M1148,'附件一之1-開班數'!$A$7:$B$66,2,0)&amp;"、"&amp;VLOOKUP(N1148,'附件一之1-開班數'!$A$7:$B$66,2,0),IF(COUNT(M1148:Q1148)=3,VLOOKUP(M1148,'附件一之1-開班數'!$A$7:$B$66,2,0)&amp;"、"&amp;VLOOKUP(N1148,'附件一之1-開班數'!$A$7:$B$66,2,0)&amp;"、"&amp;VLOOKUP(O1148,'附件一之1-開班數'!$A$7:$B$66,2,0),IF(COUNT(M1148:Q1148)=4,VLOOKUP(M1148,'附件一之1-開班數'!$A$7:$B$66,2,0)&amp;"、"&amp;VLOOKUP(N1148,'附件一之1-開班數'!$A$7:$B$66,2,0)&amp;"、"&amp;VLOOKUP(O1148,'附件一之1-開班數'!$A$7:$B$66,2,0)&amp;"、"&amp;VLOOKUP(P1148,'附件一之1-開班數'!$A$7:$B$66,2,0),IF(COUNT(M1148:Q1148)=5,VLOOKUP(M1148,'附件一之1-開班數'!$A$7:$B$66,2,0)&amp;"、"&amp;VLOOKUP(N1148,'附件一之1-開班數'!$A$7:$B$66,2,0)&amp;"、"&amp;VLOOKUP(O1148,'附件一之1-開班數'!$A$7:$B$66,2,0)&amp;"、"&amp;VLOOKUP(P1148,'附件一之1-開班數'!$A$7:$B$66,2,0)&amp;"、"&amp;VLOOKUP(Q1148,'附件一之1-開班數'!$A$7:$B$66,2,0),IF(D1148="","","學生無班級"))))))),"有班級不存在,或跳格輸入")</f>
        <v/>
      </c>
      <c r="S1148" s="10">
        <f t="shared" si="121"/>
        <v>1</v>
      </c>
      <c r="T1148" s="10">
        <f t="shared" si="122"/>
        <v>1</v>
      </c>
      <c r="U1148" s="10">
        <f t="shared" si="123"/>
        <v>1</v>
      </c>
      <c r="V1148" s="10">
        <f t="shared" si="124"/>
        <v>1</v>
      </c>
      <c r="W1148" s="10">
        <f t="shared" si="125"/>
        <v>3</v>
      </c>
      <c r="X1148" s="10">
        <f t="shared" si="126"/>
        <v>3</v>
      </c>
      <c r="Y1148" s="10">
        <f>IF(M1148="",0,IF(K1148=1,VLOOKUP(M1148,'附件一之1-開班數'!$A$7:$V$66,7,FALSE),0))</f>
        <v>0</v>
      </c>
      <c r="Z1148" s="10">
        <f>IF(N1148="",0,IF(K1148=1,VLOOKUP(N1148,'附件一之1-開班數'!$A$7:$V$66,7,FALSE),0))</f>
        <v>0</v>
      </c>
      <c r="AA1148" s="10">
        <f>IF(O1148="",0,IF(K1148=1,VLOOKUP(O1148,'附件一之1-開班數'!$A$7:$V$66,7,FALSE),0))</f>
        <v>0</v>
      </c>
      <c r="AB1148" s="10">
        <f>IF(P1148="",0,IF(K1148=1,VLOOKUP(P1148,'附件一之1-開班數'!$A$7:$V$66,7,FALSE),0))</f>
        <v>0</v>
      </c>
      <c r="AC1148" s="10">
        <f>IF(Q1148="",0,IF(K1148=1,VLOOKUP(Q1148,'附件一之1-開班數'!$A$7:$V$66,7,FALSE),0))</f>
        <v>0</v>
      </c>
    </row>
    <row r="1149" spans="1:29" x14ac:dyDescent="0.3">
      <c r="A1149" s="128" t="str">
        <f t="shared" si="120"/>
        <v/>
      </c>
      <c r="B1149" s="14"/>
      <c r="C1149" s="14"/>
      <c r="D1149" s="14"/>
      <c r="E1149" s="14"/>
      <c r="F1149" s="166"/>
      <c r="G1149" s="173"/>
      <c r="H1149" s="14"/>
      <c r="I1149" s="14"/>
      <c r="J1149" s="14"/>
      <c r="K1149" s="166"/>
      <c r="L1149" s="175"/>
      <c r="M1149" s="171"/>
      <c r="N1149" s="92"/>
      <c r="O1149" s="92"/>
      <c r="P1149" s="92"/>
      <c r="Q1149" s="172"/>
      <c r="R1149" s="176" t="str">
        <f>IFERROR(IF(COUNTIF(M1149:Q1149,M1149)+COUNTIF(M1149:Q1149,N1149)+COUNTIF(M1149:Q1149,O1149)+COUNTIF(M1149:Q1149,P1149)+COUNTIF(M1149:Q1149,Q1149)-COUNT(M1149:Q1149)&lt;&gt;0,"學生班級重複",IF(COUNT(M1149:Q1149)=1,VLOOKUP(M1149,'附件一之1-開班數'!$A$7:$B$66,2,0),IF(COUNT(M1149:Q1149)=2,VLOOKUP(M1149,'附件一之1-開班數'!$A$7:$B$66,2,0)&amp;"、"&amp;VLOOKUP(N1149,'附件一之1-開班數'!$A$7:$B$66,2,0),IF(COUNT(M1149:Q1149)=3,VLOOKUP(M1149,'附件一之1-開班數'!$A$7:$B$66,2,0)&amp;"、"&amp;VLOOKUP(N1149,'附件一之1-開班數'!$A$7:$B$66,2,0)&amp;"、"&amp;VLOOKUP(O1149,'附件一之1-開班數'!$A$7:$B$66,2,0),IF(COUNT(M1149:Q1149)=4,VLOOKUP(M1149,'附件一之1-開班數'!$A$7:$B$66,2,0)&amp;"、"&amp;VLOOKUP(N1149,'附件一之1-開班數'!$A$7:$B$66,2,0)&amp;"、"&amp;VLOOKUP(O1149,'附件一之1-開班數'!$A$7:$B$66,2,0)&amp;"、"&amp;VLOOKUP(P1149,'附件一之1-開班數'!$A$7:$B$66,2,0),IF(COUNT(M1149:Q1149)=5,VLOOKUP(M1149,'附件一之1-開班數'!$A$7:$B$66,2,0)&amp;"、"&amp;VLOOKUP(N1149,'附件一之1-開班數'!$A$7:$B$66,2,0)&amp;"、"&amp;VLOOKUP(O1149,'附件一之1-開班數'!$A$7:$B$66,2,0)&amp;"、"&amp;VLOOKUP(P1149,'附件一之1-開班數'!$A$7:$B$66,2,0)&amp;"、"&amp;VLOOKUP(Q1149,'附件一之1-開班數'!$A$7:$B$66,2,0),IF(D1149="","","學生無班級"))))))),"有班級不存在,或跳格輸入")</f>
        <v/>
      </c>
      <c r="S1149" s="10">
        <f t="shared" si="121"/>
        <v>1</v>
      </c>
      <c r="T1149" s="10">
        <f t="shared" si="122"/>
        <v>1</v>
      </c>
      <c r="U1149" s="10">
        <f t="shared" si="123"/>
        <v>1</v>
      </c>
      <c r="V1149" s="10">
        <f t="shared" si="124"/>
        <v>1</v>
      </c>
      <c r="W1149" s="10">
        <f t="shared" si="125"/>
        <v>3</v>
      </c>
      <c r="X1149" s="10">
        <f t="shared" si="126"/>
        <v>3</v>
      </c>
      <c r="Y1149" s="10">
        <f>IF(M1149="",0,IF(K1149=1,VLOOKUP(M1149,'附件一之1-開班數'!$A$7:$V$66,7,FALSE),0))</f>
        <v>0</v>
      </c>
      <c r="Z1149" s="10">
        <f>IF(N1149="",0,IF(K1149=1,VLOOKUP(N1149,'附件一之1-開班數'!$A$7:$V$66,7,FALSE),0))</f>
        <v>0</v>
      </c>
      <c r="AA1149" s="10">
        <f>IF(O1149="",0,IF(K1149=1,VLOOKUP(O1149,'附件一之1-開班數'!$A$7:$V$66,7,FALSE),0))</f>
        <v>0</v>
      </c>
      <c r="AB1149" s="10">
        <f>IF(P1149="",0,IF(K1149=1,VLOOKUP(P1149,'附件一之1-開班數'!$A$7:$V$66,7,FALSE),0))</f>
        <v>0</v>
      </c>
      <c r="AC1149" s="10">
        <f>IF(Q1149="",0,IF(K1149=1,VLOOKUP(Q1149,'附件一之1-開班數'!$A$7:$V$66,7,FALSE),0))</f>
        <v>0</v>
      </c>
    </row>
    <row r="1150" spans="1:29" x14ac:dyDescent="0.3">
      <c r="A1150" s="128" t="str">
        <f t="shared" si="120"/>
        <v/>
      </c>
      <c r="B1150" s="14"/>
      <c r="C1150" s="14"/>
      <c r="D1150" s="14"/>
      <c r="E1150" s="14"/>
      <c r="F1150" s="166"/>
      <c r="G1150" s="173"/>
      <c r="H1150" s="14"/>
      <c r="I1150" s="14"/>
      <c r="J1150" s="14"/>
      <c r="K1150" s="166"/>
      <c r="L1150" s="175"/>
      <c r="M1150" s="171"/>
      <c r="N1150" s="92"/>
      <c r="O1150" s="92"/>
      <c r="P1150" s="92"/>
      <c r="Q1150" s="172"/>
      <c r="R1150" s="176" t="str">
        <f>IFERROR(IF(COUNTIF(M1150:Q1150,M1150)+COUNTIF(M1150:Q1150,N1150)+COUNTIF(M1150:Q1150,O1150)+COUNTIF(M1150:Q1150,P1150)+COUNTIF(M1150:Q1150,Q1150)-COUNT(M1150:Q1150)&lt;&gt;0,"學生班級重複",IF(COUNT(M1150:Q1150)=1,VLOOKUP(M1150,'附件一之1-開班數'!$A$7:$B$66,2,0),IF(COUNT(M1150:Q1150)=2,VLOOKUP(M1150,'附件一之1-開班數'!$A$7:$B$66,2,0)&amp;"、"&amp;VLOOKUP(N1150,'附件一之1-開班數'!$A$7:$B$66,2,0),IF(COUNT(M1150:Q1150)=3,VLOOKUP(M1150,'附件一之1-開班數'!$A$7:$B$66,2,0)&amp;"、"&amp;VLOOKUP(N1150,'附件一之1-開班數'!$A$7:$B$66,2,0)&amp;"、"&amp;VLOOKUP(O1150,'附件一之1-開班數'!$A$7:$B$66,2,0),IF(COUNT(M1150:Q1150)=4,VLOOKUP(M1150,'附件一之1-開班數'!$A$7:$B$66,2,0)&amp;"、"&amp;VLOOKUP(N1150,'附件一之1-開班數'!$A$7:$B$66,2,0)&amp;"、"&amp;VLOOKUP(O1150,'附件一之1-開班數'!$A$7:$B$66,2,0)&amp;"、"&amp;VLOOKUP(P1150,'附件一之1-開班數'!$A$7:$B$66,2,0),IF(COUNT(M1150:Q1150)=5,VLOOKUP(M1150,'附件一之1-開班數'!$A$7:$B$66,2,0)&amp;"、"&amp;VLOOKUP(N1150,'附件一之1-開班數'!$A$7:$B$66,2,0)&amp;"、"&amp;VLOOKUP(O1150,'附件一之1-開班數'!$A$7:$B$66,2,0)&amp;"、"&amp;VLOOKUP(P1150,'附件一之1-開班數'!$A$7:$B$66,2,0)&amp;"、"&amp;VLOOKUP(Q1150,'附件一之1-開班數'!$A$7:$B$66,2,0),IF(D1150="","","學生無班級"))))))),"有班級不存在,或跳格輸入")</f>
        <v/>
      </c>
      <c r="S1150" s="10">
        <f t="shared" si="121"/>
        <v>1</v>
      </c>
      <c r="T1150" s="10">
        <f t="shared" si="122"/>
        <v>1</v>
      </c>
      <c r="U1150" s="10">
        <f t="shared" si="123"/>
        <v>1</v>
      </c>
      <c r="V1150" s="10">
        <f t="shared" si="124"/>
        <v>1</v>
      </c>
      <c r="W1150" s="10">
        <f t="shared" si="125"/>
        <v>3</v>
      </c>
      <c r="X1150" s="10">
        <f t="shared" si="126"/>
        <v>3</v>
      </c>
      <c r="Y1150" s="10">
        <f>IF(M1150="",0,IF(K1150=1,VLOOKUP(M1150,'附件一之1-開班數'!$A$7:$V$66,7,FALSE),0))</f>
        <v>0</v>
      </c>
      <c r="Z1150" s="10">
        <f>IF(N1150="",0,IF(K1150=1,VLOOKUP(N1150,'附件一之1-開班數'!$A$7:$V$66,7,FALSE),0))</f>
        <v>0</v>
      </c>
      <c r="AA1150" s="10">
        <f>IF(O1150="",0,IF(K1150=1,VLOOKUP(O1150,'附件一之1-開班數'!$A$7:$V$66,7,FALSE),0))</f>
        <v>0</v>
      </c>
      <c r="AB1150" s="10">
        <f>IF(P1150="",0,IF(K1150=1,VLOOKUP(P1150,'附件一之1-開班數'!$A$7:$V$66,7,FALSE),0))</f>
        <v>0</v>
      </c>
      <c r="AC1150" s="10">
        <f>IF(Q1150="",0,IF(K1150=1,VLOOKUP(Q1150,'附件一之1-開班數'!$A$7:$V$66,7,FALSE),0))</f>
        <v>0</v>
      </c>
    </row>
    <row r="1151" spans="1:29" x14ac:dyDescent="0.3">
      <c r="A1151" s="128" t="str">
        <f t="shared" si="120"/>
        <v/>
      </c>
      <c r="B1151" s="14"/>
      <c r="C1151" s="14"/>
      <c r="D1151" s="14"/>
      <c r="E1151" s="14"/>
      <c r="F1151" s="166"/>
      <c r="G1151" s="173"/>
      <c r="H1151" s="14"/>
      <c r="I1151" s="14"/>
      <c r="J1151" s="14"/>
      <c r="K1151" s="166"/>
      <c r="L1151" s="175"/>
      <c r="M1151" s="171"/>
      <c r="N1151" s="92"/>
      <c r="O1151" s="92"/>
      <c r="P1151" s="92"/>
      <c r="Q1151" s="172"/>
      <c r="R1151" s="176" t="str">
        <f>IFERROR(IF(COUNTIF(M1151:Q1151,M1151)+COUNTIF(M1151:Q1151,N1151)+COUNTIF(M1151:Q1151,O1151)+COUNTIF(M1151:Q1151,P1151)+COUNTIF(M1151:Q1151,Q1151)-COUNT(M1151:Q1151)&lt;&gt;0,"學生班級重複",IF(COUNT(M1151:Q1151)=1,VLOOKUP(M1151,'附件一之1-開班數'!$A$7:$B$66,2,0),IF(COUNT(M1151:Q1151)=2,VLOOKUP(M1151,'附件一之1-開班數'!$A$7:$B$66,2,0)&amp;"、"&amp;VLOOKUP(N1151,'附件一之1-開班數'!$A$7:$B$66,2,0),IF(COUNT(M1151:Q1151)=3,VLOOKUP(M1151,'附件一之1-開班數'!$A$7:$B$66,2,0)&amp;"、"&amp;VLOOKUP(N1151,'附件一之1-開班數'!$A$7:$B$66,2,0)&amp;"、"&amp;VLOOKUP(O1151,'附件一之1-開班數'!$A$7:$B$66,2,0),IF(COUNT(M1151:Q1151)=4,VLOOKUP(M1151,'附件一之1-開班數'!$A$7:$B$66,2,0)&amp;"、"&amp;VLOOKUP(N1151,'附件一之1-開班數'!$A$7:$B$66,2,0)&amp;"、"&amp;VLOOKUP(O1151,'附件一之1-開班數'!$A$7:$B$66,2,0)&amp;"、"&amp;VLOOKUP(P1151,'附件一之1-開班數'!$A$7:$B$66,2,0),IF(COUNT(M1151:Q1151)=5,VLOOKUP(M1151,'附件一之1-開班數'!$A$7:$B$66,2,0)&amp;"、"&amp;VLOOKUP(N1151,'附件一之1-開班數'!$A$7:$B$66,2,0)&amp;"、"&amp;VLOOKUP(O1151,'附件一之1-開班數'!$A$7:$B$66,2,0)&amp;"、"&amp;VLOOKUP(P1151,'附件一之1-開班數'!$A$7:$B$66,2,0)&amp;"、"&amp;VLOOKUP(Q1151,'附件一之1-開班數'!$A$7:$B$66,2,0),IF(D1151="","","學生無班級"))))))),"有班級不存在,或跳格輸入")</f>
        <v/>
      </c>
      <c r="S1151" s="10">
        <f t="shared" si="121"/>
        <v>1</v>
      </c>
      <c r="T1151" s="10">
        <f t="shared" si="122"/>
        <v>1</v>
      </c>
      <c r="U1151" s="10">
        <f t="shared" si="123"/>
        <v>1</v>
      </c>
      <c r="V1151" s="10">
        <f t="shared" si="124"/>
        <v>1</v>
      </c>
      <c r="W1151" s="10">
        <f t="shared" si="125"/>
        <v>3</v>
      </c>
      <c r="X1151" s="10">
        <f t="shared" si="126"/>
        <v>3</v>
      </c>
      <c r="Y1151" s="10">
        <f>IF(M1151="",0,IF(K1151=1,VLOOKUP(M1151,'附件一之1-開班數'!$A$7:$V$66,7,FALSE),0))</f>
        <v>0</v>
      </c>
      <c r="Z1151" s="10">
        <f>IF(N1151="",0,IF(K1151=1,VLOOKUP(N1151,'附件一之1-開班數'!$A$7:$V$66,7,FALSE),0))</f>
        <v>0</v>
      </c>
      <c r="AA1151" s="10">
        <f>IF(O1151="",0,IF(K1151=1,VLOOKUP(O1151,'附件一之1-開班數'!$A$7:$V$66,7,FALSE),0))</f>
        <v>0</v>
      </c>
      <c r="AB1151" s="10">
        <f>IF(P1151="",0,IF(K1151=1,VLOOKUP(P1151,'附件一之1-開班數'!$A$7:$V$66,7,FALSE),0))</f>
        <v>0</v>
      </c>
      <c r="AC1151" s="10">
        <f>IF(Q1151="",0,IF(K1151=1,VLOOKUP(Q1151,'附件一之1-開班數'!$A$7:$V$66,7,FALSE),0))</f>
        <v>0</v>
      </c>
    </row>
    <row r="1152" spans="1:29" x14ac:dyDescent="0.3">
      <c r="A1152" s="128" t="str">
        <f t="shared" si="120"/>
        <v/>
      </c>
      <c r="B1152" s="14"/>
      <c r="C1152" s="14"/>
      <c r="D1152" s="14"/>
      <c r="E1152" s="14"/>
      <c r="F1152" s="166"/>
      <c r="G1152" s="173"/>
      <c r="H1152" s="14"/>
      <c r="I1152" s="14"/>
      <c r="J1152" s="14"/>
      <c r="K1152" s="166"/>
      <c r="L1152" s="175"/>
      <c r="M1152" s="171"/>
      <c r="N1152" s="92"/>
      <c r="O1152" s="92"/>
      <c r="P1152" s="92"/>
      <c r="Q1152" s="172"/>
      <c r="R1152" s="176" t="str">
        <f>IFERROR(IF(COUNTIF(M1152:Q1152,M1152)+COUNTIF(M1152:Q1152,N1152)+COUNTIF(M1152:Q1152,O1152)+COUNTIF(M1152:Q1152,P1152)+COUNTIF(M1152:Q1152,Q1152)-COUNT(M1152:Q1152)&lt;&gt;0,"學生班級重複",IF(COUNT(M1152:Q1152)=1,VLOOKUP(M1152,'附件一之1-開班數'!$A$7:$B$66,2,0),IF(COUNT(M1152:Q1152)=2,VLOOKUP(M1152,'附件一之1-開班數'!$A$7:$B$66,2,0)&amp;"、"&amp;VLOOKUP(N1152,'附件一之1-開班數'!$A$7:$B$66,2,0),IF(COUNT(M1152:Q1152)=3,VLOOKUP(M1152,'附件一之1-開班數'!$A$7:$B$66,2,0)&amp;"、"&amp;VLOOKUP(N1152,'附件一之1-開班數'!$A$7:$B$66,2,0)&amp;"、"&amp;VLOOKUP(O1152,'附件一之1-開班數'!$A$7:$B$66,2,0),IF(COUNT(M1152:Q1152)=4,VLOOKUP(M1152,'附件一之1-開班數'!$A$7:$B$66,2,0)&amp;"、"&amp;VLOOKUP(N1152,'附件一之1-開班數'!$A$7:$B$66,2,0)&amp;"、"&amp;VLOOKUP(O1152,'附件一之1-開班數'!$A$7:$B$66,2,0)&amp;"、"&amp;VLOOKUP(P1152,'附件一之1-開班數'!$A$7:$B$66,2,0),IF(COUNT(M1152:Q1152)=5,VLOOKUP(M1152,'附件一之1-開班數'!$A$7:$B$66,2,0)&amp;"、"&amp;VLOOKUP(N1152,'附件一之1-開班數'!$A$7:$B$66,2,0)&amp;"、"&amp;VLOOKUP(O1152,'附件一之1-開班數'!$A$7:$B$66,2,0)&amp;"、"&amp;VLOOKUP(P1152,'附件一之1-開班數'!$A$7:$B$66,2,0)&amp;"、"&amp;VLOOKUP(Q1152,'附件一之1-開班數'!$A$7:$B$66,2,0),IF(D1152="","","學生無班級"))))))),"有班級不存在,或跳格輸入")</f>
        <v/>
      </c>
      <c r="S1152" s="10">
        <f t="shared" si="121"/>
        <v>1</v>
      </c>
      <c r="T1152" s="10">
        <f t="shared" si="122"/>
        <v>1</v>
      </c>
      <c r="U1152" s="10">
        <f t="shared" si="123"/>
        <v>1</v>
      </c>
      <c r="V1152" s="10">
        <f t="shared" si="124"/>
        <v>1</v>
      </c>
      <c r="W1152" s="10">
        <f t="shared" si="125"/>
        <v>3</v>
      </c>
      <c r="X1152" s="10">
        <f t="shared" si="126"/>
        <v>3</v>
      </c>
      <c r="Y1152" s="10">
        <f>IF(M1152="",0,IF(K1152=1,VLOOKUP(M1152,'附件一之1-開班數'!$A$7:$V$66,7,FALSE),0))</f>
        <v>0</v>
      </c>
      <c r="Z1152" s="10">
        <f>IF(N1152="",0,IF(K1152=1,VLOOKUP(N1152,'附件一之1-開班數'!$A$7:$V$66,7,FALSE),0))</f>
        <v>0</v>
      </c>
      <c r="AA1152" s="10">
        <f>IF(O1152="",0,IF(K1152=1,VLOOKUP(O1152,'附件一之1-開班數'!$A$7:$V$66,7,FALSE),0))</f>
        <v>0</v>
      </c>
      <c r="AB1152" s="10">
        <f>IF(P1152="",0,IF(K1152=1,VLOOKUP(P1152,'附件一之1-開班數'!$A$7:$V$66,7,FALSE),0))</f>
        <v>0</v>
      </c>
      <c r="AC1152" s="10">
        <f>IF(Q1152="",0,IF(K1152=1,VLOOKUP(Q1152,'附件一之1-開班數'!$A$7:$V$66,7,FALSE),0))</f>
        <v>0</v>
      </c>
    </row>
    <row r="1153" spans="1:29" x14ac:dyDescent="0.3">
      <c r="A1153" s="128" t="str">
        <f t="shared" si="120"/>
        <v/>
      </c>
      <c r="B1153" s="14"/>
      <c r="C1153" s="14"/>
      <c r="D1153" s="14"/>
      <c r="E1153" s="14"/>
      <c r="F1153" s="166"/>
      <c r="G1153" s="173"/>
      <c r="H1153" s="14"/>
      <c r="I1153" s="14"/>
      <c r="J1153" s="14"/>
      <c r="K1153" s="166"/>
      <c r="L1153" s="175"/>
      <c r="M1153" s="171"/>
      <c r="N1153" s="92"/>
      <c r="O1153" s="92"/>
      <c r="P1153" s="92"/>
      <c r="Q1153" s="172"/>
      <c r="R1153" s="176" t="str">
        <f>IFERROR(IF(COUNTIF(M1153:Q1153,M1153)+COUNTIF(M1153:Q1153,N1153)+COUNTIF(M1153:Q1153,O1153)+COUNTIF(M1153:Q1153,P1153)+COUNTIF(M1153:Q1153,Q1153)-COUNT(M1153:Q1153)&lt;&gt;0,"學生班級重複",IF(COUNT(M1153:Q1153)=1,VLOOKUP(M1153,'附件一之1-開班數'!$A$7:$B$66,2,0),IF(COUNT(M1153:Q1153)=2,VLOOKUP(M1153,'附件一之1-開班數'!$A$7:$B$66,2,0)&amp;"、"&amp;VLOOKUP(N1153,'附件一之1-開班數'!$A$7:$B$66,2,0),IF(COUNT(M1153:Q1153)=3,VLOOKUP(M1153,'附件一之1-開班數'!$A$7:$B$66,2,0)&amp;"、"&amp;VLOOKUP(N1153,'附件一之1-開班數'!$A$7:$B$66,2,0)&amp;"、"&amp;VLOOKUP(O1153,'附件一之1-開班數'!$A$7:$B$66,2,0),IF(COUNT(M1153:Q1153)=4,VLOOKUP(M1153,'附件一之1-開班數'!$A$7:$B$66,2,0)&amp;"、"&amp;VLOOKUP(N1153,'附件一之1-開班數'!$A$7:$B$66,2,0)&amp;"、"&amp;VLOOKUP(O1153,'附件一之1-開班數'!$A$7:$B$66,2,0)&amp;"、"&amp;VLOOKUP(P1153,'附件一之1-開班數'!$A$7:$B$66,2,0),IF(COUNT(M1153:Q1153)=5,VLOOKUP(M1153,'附件一之1-開班數'!$A$7:$B$66,2,0)&amp;"、"&amp;VLOOKUP(N1153,'附件一之1-開班數'!$A$7:$B$66,2,0)&amp;"、"&amp;VLOOKUP(O1153,'附件一之1-開班數'!$A$7:$B$66,2,0)&amp;"、"&amp;VLOOKUP(P1153,'附件一之1-開班數'!$A$7:$B$66,2,0)&amp;"、"&amp;VLOOKUP(Q1153,'附件一之1-開班數'!$A$7:$B$66,2,0),IF(D1153="","","學生無班級"))))))),"有班級不存在,或跳格輸入")</f>
        <v/>
      </c>
      <c r="S1153" s="10">
        <f t="shared" si="121"/>
        <v>1</v>
      </c>
      <c r="T1153" s="10">
        <f t="shared" si="122"/>
        <v>1</v>
      </c>
      <c r="U1153" s="10">
        <f t="shared" si="123"/>
        <v>1</v>
      </c>
      <c r="V1153" s="10">
        <f t="shared" si="124"/>
        <v>1</v>
      </c>
      <c r="W1153" s="10">
        <f t="shared" si="125"/>
        <v>3</v>
      </c>
      <c r="X1153" s="10">
        <f t="shared" si="126"/>
        <v>3</v>
      </c>
      <c r="Y1153" s="10">
        <f>IF(M1153="",0,IF(K1153=1,VLOOKUP(M1153,'附件一之1-開班數'!$A$7:$V$66,7,FALSE),0))</f>
        <v>0</v>
      </c>
      <c r="Z1153" s="10">
        <f>IF(N1153="",0,IF(K1153=1,VLOOKUP(N1153,'附件一之1-開班數'!$A$7:$V$66,7,FALSE),0))</f>
        <v>0</v>
      </c>
      <c r="AA1153" s="10">
        <f>IF(O1153="",0,IF(K1153=1,VLOOKUP(O1153,'附件一之1-開班數'!$A$7:$V$66,7,FALSE),0))</f>
        <v>0</v>
      </c>
      <c r="AB1153" s="10">
        <f>IF(P1153="",0,IF(K1153=1,VLOOKUP(P1153,'附件一之1-開班數'!$A$7:$V$66,7,FALSE),0))</f>
        <v>0</v>
      </c>
      <c r="AC1153" s="10">
        <f>IF(Q1153="",0,IF(K1153=1,VLOOKUP(Q1153,'附件一之1-開班數'!$A$7:$V$66,7,FALSE),0))</f>
        <v>0</v>
      </c>
    </row>
    <row r="1154" spans="1:29" x14ac:dyDescent="0.3">
      <c r="A1154" s="128" t="str">
        <f t="shared" si="120"/>
        <v/>
      </c>
      <c r="B1154" s="14"/>
      <c r="C1154" s="14"/>
      <c r="D1154" s="14"/>
      <c r="E1154" s="14"/>
      <c r="F1154" s="166"/>
      <c r="G1154" s="173"/>
      <c r="H1154" s="14"/>
      <c r="I1154" s="14"/>
      <c r="J1154" s="14"/>
      <c r="K1154" s="166"/>
      <c r="L1154" s="175"/>
      <c r="M1154" s="171"/>
      <c r="N1154" s="92"/>
      <c r="O1154" s="92"/>
      <c r="P1154" s="92"/>
      <c r="Q1154" s="172"/>
      <c r="R1154" s="176" t="str">
        <f>IFERROR(IF(COUNTIF(M1154:Q1154,M1154)+COUNTIF(M1154:Q1154,N1154)+COUNTIF(M1154:Q1154,O1154)+COUNTIF(M1154:Q1154,P1154)+COUNTIF(M1154:Q1154,Q1154)-COUNT(M1154:Q1154)&lt;&gt;0,"學生班級重複",IF(COUNT(M1154:Q1154)=1,VLOOKUP(M1154,'附件一之1-開班數'!$A$7:$B$66,2,0),IF(COUNT(M1154:Q1154)=2,VLOOKUP(M1154,'附件一之1-開班數'!$A$7:$B$66,2,0)&amp;"、"&amp;VLOOKUP(N1154,'附件一之1-開班數'!$A$7:$B$66,2,0),IF(COUNT(M1154:Q1154)=3,VLOOKUP(M1154,'附件一之1-開班數'!$A$7:$B$66,2,0)&amp;"、"&amp;VLOOKUP(N1154,'附件一之1-開班數'!$A$7:$B$66,2,0)&amp;"、"&amp;VLOOKUP(O1154,'附件一之1-開班數'!$A$7:$B$66,2,0),IF(COUNT(M1154:Q1154)=4,VLOOKUP(M1154,'附件一之1-開班數'!$A$7:$B$66,2,0)&amp;"、"&amp;VLOOKUP(N1154,'附件一之1-開班數'!$A$7:$B$66,2,0)&amp;"、"&amp;VLOOKUP(O1154,'附件一之1-開班數'!$A$7:$B$66,2,0)&amp;"、"&amp;VLOOKUP(P1154,'附件一之1-開班數'!$A$7:$B$66,2,0),IF(COUNT(M1154:Q1154)=5,VLOOKUP(M1154,'附件一之1-開班數'!$A$7:$B$66,2,0)&amp;"、"&amp;VLOOKUP(N1154,'附件一之1-開班數'!$A$7:$B$66,2,0)&amp;"、"&amp;VLOOKUP(O1154,'附件一之1-開班數'!$A$7:$B$66,2,0)&amp;"、"&amp;VLOOKUP(P1154,'附件一之1-開班數'!$A$7:$B$66,2,0)&amp;"、"&amp;VLOOKUP(Q1154,'附件一之1-開班數'!$A$7:$B$66,2,0),IF(D1154="","","學生無班級"))))))),"有班級不存在,或跳格輸入")</f>
        <v/>
      </c>
      <c r="S1154" s="10">
        <f t="shared" si="121"/>
        <v>1</v>
      </c>
      <c r="T1154" s="10">
        <f t="shared" si="122"/>
        <v>1</v>
      </c>
      <c r="U1154" s="10">
        <f t="shared" si="123"/>
        <v>1</v>
      </c>
      <c r="V1154" s="10">
        <f t="shared" si="124"/>
        <v>1</v>
      </c>
      <c r="W1154" s="10">
        <f t="shared" si="125"/>
        <v>3</v>
      </c>
      <c r="X1154" s="10">
        <f t="shared" si="126"/>
        <v>3</v>
      </c>
      <c r="Y1154" s="10">
        <f>IF(M1154="",0,IF(K1154=1,VLOOKUP(M1154,'附件一之1-開班數'!$A$7:$V$66,7,FALSE),0))</f>
        <v>0</v>
      </c>
      <c r="Z1154" s="10">
        <f>IF(N1154="",0,IF(K1154=1,VLOOKUP(N1154,'附件一之1-開班數'!$A$7:$V$66,7,FALSE),0))</f>
        <v>0</v>
      </c>
      <c r="AA1154" s="10">
        <f>IF(O1154="",0,IF(K1154=1,VLOOKUP(O1154,'附件一之1-開班數'!$A$7:$V$66,7,FALSE),0))</f>
        <v>0</v>
      </c>
      <c r="AB1154" s="10">
        <f>IF(P1154="",0,IF(K1154=1,VLOOKUP(P1154,'附件一之1-開班數'!$A$7:$V$66,7,FALSE),0))</f>
        <v>0</v>
      </c>
      <c r="AC1154" s="10">
        <f>IF(Q1154="",0,IF(K1154=1,VLOOKUP(Q1154,'附件一之1-開班數'!$A$7:$V$66,7,FALSE),0))</f>
        <v>0</v>
      </c>
    </row>
    <row r="1155" spans="1:29" x14ac:dyDescent="0.3">
      <c r="A1155" s="128" t="str">
        <f t="shared" si="120"/>
        <v/>
      </c>
      <c r="B1155" s="14"/>
      <c r="C1155" s="14"/>
      <c r="D1155" s="14"/>
      <c r="E1155" s="14"/>
      <c r="F1155" s="166"/>
      <c r="G1155" s="173"/>
      <c r="H1155" s="14"/>
      <c r="I1155" s="14"/>
      <c r="J1155" s="14"/>
      <c r="K1155" s="166"/>
      <c r="L1155" s="175"/>
      <c r="M1155" s="171"/>
      <c r="N1155" s="92"/>
      <c r="O1155" s="92"/>
      <c r="P1155" s="92"/>
      <c r="Q1155" s="172"/>
      <c r="R1155" s="176" t="str">
        <f>IFERROR(IF(COUNTIF(M1155:Q1155,M1155)+COUNTIF(M1155:Q1155,N1155)+COUNTIF(M1155:Q1155,O1155)+COUNTIF(M1155:Q1155,P1155)+COUNTIF(M1155:Q1155,Q1155)-COUNT(M1155:Q1155)&lt;&gt;0,"學生班級重複",IF(COUNT(M1155:Q1155)=1,VLOOKUP(M1155,'附件一之1-開班數'!$A$7:$B$66,2,0),IF(COUNT(M1155:Q1155)=2,VLOOKUP(M1155,'附件一之1-開班數'!$A$7:$B$66,2,0)&amp;"、"&amp;VLOOKUP(N1155,'附件一之1-開班數'!$A$7:$B$66,2,0),IF(COUNT(M1155:Q1155)=3,VLOOKUP(M1155,'附件一之1-開班數'!$A$7:$B$66,2,0)&amp;"、"&amp;VLOOKUP(N1155,'附件一之1-開班數'!$A$7:$B$66,2,0)&amp;"、"&amp;VLOOKUP(O1155,'附件一之1-開班數'!$A$7:$B$66,2,0),IF(COUNT(M1155:Q1155)=4,VLOOKUP(M1155,'附件一之1-開班數'!$A$7:$B$66,2,0)&amp;"、"&amp;VLOOKUP(N1155,'附件一之1-開班數'!$A$7:$B$66,2,0)&amp;"、"&amp;VLOOKUP(O1155,'附件一之1-開班數'!$A$7:$B$66,2,0)&amp;"、"&amp;VLOOKUP(P1155,'附件一之1-開班數'!$A$7:$B$66,2,0),IF(COUNT(M1155:Q1155)=5,VLOOKUP(M1155,'附件一之1-開班數'!$A$7:$B$66,2,0)&amp;"、"&amp;VLOOKUP(N1155,'附件一之1-開班數'!$A$7:$B$66,2,0)&amp;"、"&amp;VLOOKUP(O1155,'附件一之1-開班數'!$A$7:$B$66,2,0)&amp;"、"&amp;VLOOKUP(P1155,'附件一之1-開班數'!$A$7:$B$66,2,0)&amp;"、"&amp;VLOOKUP(Q1155,'附件一之1-開班數'!$A$7:$B$66,2,0),IF(D1155="","","學生無班級"))))))),"有班級不存在,或跳格輸入")</f>
        <v/>
      </c>
      <c r="S1155" s="10">
        <f t="shared" si="121"/>
        <v>1</v>
      </c>
      <c r="T1155" s="10">
        <f t="shared" si="122"/>
        <v>1</v>
      </c>
      <c r="U1155" s="10">
        <f t="shared" si="123"/>
        <v>1</v>
      </c>
      <c r="V1155" s="10">
        <f t="shared" si="124"/>
        <v>1</v>
      </c>
      <c r="W1155" s="10">
        <f t="shared" si="125"/>
        <v>3</v>
      </c>
      <c r="X1155" s="10">
        <f t="shared" si="126"/>
        <v>3</v>
      </c>
      <c r="Y1155" s="10">
        <f>IF(M1155="",0,IF(K1155=1,VLOOKUP(M1155,'附件一之1-開班數'!$A$7:$V$66,7,FALSE),0))</f>
        <v>0</v>
      </c>
      <c r="Z1155" s="10">
        <f>IF(N1155="",0,IF(K1155=1,VLOOKUP(N1155,'附件一之1-開班數'!$A$7:$V$66,7,FALSE),0))</f>
        <v>0</v>
      </c>
      <c r="AA1155" s="10">
        <f>IF(O1155="",0,IF(K1155=1,VLOOKUP(O1155,'附件一之1-開班數'!$A$7:$V$66,7,FALSE),0))</f>
        <v>0</v>
      </c>
      <c r="AB1155" s="10">
        <f>IF(P1155="",0,IF(K1155=1,VLOOKUP(P1155,'附件一之1-開班數'!$A$7:$V$66,7,FALSE),0))</f>
        <v>0</v>
      </c>
      <c r="AC1155" s="10">
        <f>IF(Q1155="",0,IF(K1155=1,VLOOKUP(Q1155,'附件一之1-開班數'!$A$7:$V$66,7,FALSE),0))</f>
        <v>0</v>
      </c>
    </row>
    <row r="1156" spans="1:29" x14ac:dyDescent="0.3">
      <c r="A1156" s="128" t="str">
        <f t="shared" si="120"/>
        <v/>
      </c>
      <c r="B1156" s="14"/>
      <c r="C1156" s="14"/>
      <c r="D1156" s="14"/>
      <c r="E1156" s="14"/>
      <c r="F1156" s="166"/>
      <c r="G1156" s="173"/>
      <c r="H1156" s="14"/>
      <c r="I1156" s="14"/>
      <c r="J1156" s="14"/>
      <c r="K1156" s="166"/>
      <c r="L1156" s="175"/>
      <c r="M1156" s="171"/>
      <c r="N1156" s="92"/>
      <c r="O1156" s="92"/>
      <c r="P1156" s="92"/>
      <c r="Q1156" s="172"/>
      <c r="R1156" s="176" t="str">
        <f>IFERROR(IF(COUNTIF(M1156:Q1156,M1156)+COUNTIF(M1156:Q1156,N1156)+COUNTIF(M1156:Q1156,O1156)+COUNTIF(M1156:Q1156,P1156)+COUNTIF(M1156:Q1156,Q1156)-COUNT(M1156:Q1156)&lt;&gt;0,"學生班級重複",IF(COUNT(M1156:Q1156)=1,VLOOKUP(M1156,'附件一之1-開班數'!$A$7:$B$66,2,0),IF(COUNT(M1156:Q1156)=2,VLOOKUP(M1156,'附件一之1-開班數'!$A$7:$B$66,2,0)&amp;"、"&amp;VLOOKUP(N1156,'附件一之1-開班數'!$A$7:$B$66,2,0),IF(COUNT(M1156:Q1156)=3,VLOOKUP(M1156,'附件一之1-開班數'!$A$7:$B$66,2,0)&amp;"、"&amp;VLOOKUP(N1156,'附件一之1-開班數'!$A$7:$B$66,2,0)&amp;"、"&amp;VLOOKUP(O1156,'附件一之1-開班數'!$A$7:$B$66,2,0),IF(COUNT(M1156:Q1156)=4,VLOOKUP(M1156,'附件一之1-開班數'!$A$7:$B$66,2,0)&amp;"、"&amp;VLOOKUP(N1156,'附件一之1-開班數'!$A$7:$B$66,2,0)&amp;"、"&amp;VLOOKUP(O1156,'附件一之1-開班數'!$A$7:$B$66,2,0)&amp;"、"&amp;VLOOKUP(P1156,'附件一之1-開班數'!$A$7:$B$66,2,0),IF(COUNT(M1156:Q1156)=5,VLOOKUP(M1156,'附件一之1-開班數'!$A$7:$B$66,2,0)&amp;"、"&amp;VLOOKUP(N1156,'附件一之1-開班數'!$A$7:$B$66,2,0)&amp;"、"&amp;VLOOKUP(O1156,'附件一之1-開班數'!$A$7:$B$66,2,0)&amp;"、"&amp;VLOOKUP(P1156,'附件一之1-開班數'!$A$7:$B$66,2,0)&amp;"、"&amp;VLOOKUP(Q1156,'附件一之1-開班數'!$A$7:$B$66,2,0),IF(D1156="","","學生無班級"))))))),"有班級不存在,或跳格輸入")</f>
        <v/>
      </c>
      <c r="S1156" s="10">
        <f t="shared" si="121"/>
        <v>1</v>
      </c>
      <c r="T1156" s="10">
        <f t="shared" si="122"/>
        <v>1</v>
      </c>
      <c r="U1156" s="10">
        <f t="shared" si="123"/>
        <v>1</v>
      </c>
      <c r="V1156" s="10">
        <f t="shared" si="124"/>
        <v>1</v>
      </c>
      <c r="W1156" s="10">
        <f t="shared" si="125"/>
        <v>3</v>
      </c>
      <c r="X1156" s="10">
        <f t="shared" si="126"/>
        <v>3</v>
      </c>
      <c r="Y1156" s="10">
        <f>IF(M1156="",0,IF(K1156=1,VLOOKUP(M1156,'附件一之1-開班數'!$A$7:$V$66,7,FALSE),0))</f>
        <v>0</v>
      </c>
      <c r="Z1156" s="10">
        <f>IF(N1156="",0,IF(K1156=1,VLOOKUP(N1156,'附件一之1-開班數'!$A$7:$V$66,7,FALSE),0))</f>
        <v>0</v>
      </c>
      <c r="AA1156" s="10">
        <f>IF(O1156="",0,IF(K1156=1,VLOOKUP(O1156,'附件一之1-開班數'!$A$7:$V$66,7,FALSE),0))</f>
        <v>0</v>
      </c>
      <c r="AB1156" s="10">
        <f>IF(P1156="",0,IF(K1156=1,VLOOKUP(P1156,'附件一之1-開班數'!$A$7:$V$66,7,FALSE),0))</f>
        <v>0</v>
      </c>
      <c r="AC1156" s="10">
        <f>IF(Q1156="",0,IF(K1156=1,VLOOKUP(Q1156,'附件一之1-開班數'!$A$7:$V$66,7,FALSE),0))</f>
        <v>0</v>
      </c>
    </row>
    <row r="1157" spans="1:29" x14ac:dyDescent="0.3">
      <c r="A1157" s="128" t="str">
        <f t="shared" si="120"/>
        <v/>
      </c>
      <c r="B1157" s="14"/>
      <c r="C1157" s="14"/>
      <c r="D1157" s="14"/>
      <c r="E1157" s="14"/>
      <c r="F1157" s="166"/>
      <c r="G1157" s="173"/>
      <c r="H1157" s="14"/>
      <c r="I1157" s="14"/>
      <c r="J1157" s="14"/>
      <c r="K1157" s="166"/>
      <c r="L1157" s="175"/>
      <c r="M1157" s="171"/>
      <c r="N1157" s="92"/>
      <c r="O1157" s="92"/>
      <c r="P1157" s="92"/>
      <c r="Q1157" s="172"/>
      <c r="R1157" s="176" t="str">
        <f>IFERROR(IF(COUNTIF(M1157:Q1157,M1157)+COUNTIF(M1157:Q1157,N1157)+COUNTIF(M1157:Q1157,O1157)+COUNTIF(M1157:Q1157,P1157)+COUNTIF(M1157:Q1157,Q1157)-COUNT(M1157:Q1157)&lt;&gt;0,"學生班級重複",IF(COUNT(M1157:Q1157)=1,VLOOKUP(M1157,'附件一之1-開班數'!$A$7:$B$66,2,0),IF(COUNT(M1157:Q1157)=2,VLOOKUP(M1157,'附件一之1-開班數'!$A$7:$B$66,2,0)&amp;"、"&amp;VLOOKUP(N1157,'附件一之1-開班數'!$A$7:$B$66,2,0),IF(COUNT(M1157:Q1157)=3,VLOOKUP(M1157,'附件一之1-開班數'!$A$7:$B$66,2,0)&amp;"、"&amp;VLOOKUP(N1157,'附件一之1-開班數'!$A$7:$B$66,2,0)&amp;"、"&amp;VLOOKUP(O1157,'附件一之1-開班數'!$A$7:$B$66,2,0),IF(COUNT(M1157:Q1157)=4,VLOOKUP(M1157,'附件一之1-開班數'!$A$7:$B$66,2,0)&amp;"、"&amp;VLOOKUP(N1157,'附件一之1-開班數'!$A$7:$B$66,2,0)&amp;"、"&amp;VLOOKUP(O1157,'附件一之1-開班數'!$A$7:$B$66,2,0)&amp;"、"&amp;VLOOKUP(P1157,'附件一之1-開班數'!$A$7:$B$66,2,0),IF(COUNT(M1157:Q1157)=5,VLOOKUP(M1157,'附件一之1-開班數'!$A$7:$B$66,2,0)&amp;"、"&amp;VLOOKUP(N1157,'附件一之1-開班數'!$A$7:$B$66,2,0)&amp;"、"&amp;VLOOKUP(O1157,'附件一之1-開班數'!$A$7:$B$66,2,0)&amp;"、"&amp;VLOOKUP(P1157,'附件一之1-開班數'!$A$7:$B$66,2,0)&amp;"、"&amp;VLOOKUP(Q1157,'附件一之1-開班數'!$A$7:$B$66,2,0),IF(D1157="","","學生無班級"))))))),"有班級不存在,或跳格輸入")</f>
        <v/>
      </c>
      <c r="S1157" s="10">
        <f t="shared" si="121"/>
        <v>1</v>
      </c>
      <c r="T1157" s="10">
        <f t="shared" si="122"/>
        <v>1</v>
      </c>
      <c r="U1157" s="10">
        <f t="shared" si="123"/>
        <v>1</v>
      </c>
      <c r="V1157" s="10">
        <f t="shared" si="124"/>
        <v>1</v>
      </c>
      <c r="W1157" s="10">
        <f t="shared" si="125"/>
        <v>3</v>
      </c>
      <c r="X1157" s="10">
        <f t="shared" si="126"/>
        <v>3</v>
      </c>
      <c r="Y1157" s="10">
        <f>IF(M1157="",0,IF(K1157=1,VLOOKUP(M1157,'附件一之1-開班數'!$A$7:$V$66,7,FALSE),0))</f>
        <v>0</v>
      </c>
      <c r="Z1157" s="10">
        <f>IF(N1157="",0,IF(K1157=1,VLOOKUP(N1157,'附件一之1-開班數'!$A$7:$V$66,7,FALSE),0))</f>
        <v>0</v>
      </c>
      <c r="AA1157" s="10">
        <f>IF(O1157="",0,IF(K1157=1,VLOOKUP(O1157,'附件一之1-開班數'!$A$7:$V$66,7,FALSE),0))</f>
        <v>0</v>
      </c>
      <c r="AB1157" s="10">
        <f>IF(P1157="",0,IF(K1157=1,VLOOKUP(P1157,'附件一之1-開班數'!$A$7:$V$66,7,FALSE),0))</f>
        <v>0</v>
      </c>
      <c r="AC1157" s="10">
        <f>IF(Q1157="",0,IF(K1157=1,VLOOKUP(Q1157,'附件一之1-開班數'!$A$7:$V$66,7,FALSE),0))</f>
        <v>0</v>
      </c>
    </row>
    <row r="1158" spans="1:29" x14ac:dyDescent="0.3">
      <c r="A1158" s="128" t="str">
        <f t="shared" ref="A1158:A1162" si="127">IF(D1158&lt;&gt;"",ROW()-5,"")</f>
        <v/>
      </c>
      <c r="B1158" s="14"/>
      <c r="C1158" s="14"/>
      <c r="D1158" s="14"/>
      <c r="E1158" s="14"/>
      <c r="F1158" s="166"/>
      <c r="G1158" s="173"/>
      <c r="H1158" s="14"/>
      <c r="I1158" s="14"/>
      <c r="J1158" s="14"/>
      <c r="K1158" s="166"/>
      <c r="L1158" s="175"/>
      <c r="M1158" s="171"/>
      <c r="N1158" s="92"/>
      <c r="O1158" s="92"/>
      <c r="P1158" s="92"/>
      <c r="Q1158" s="172"/>
      <c r="R1158" s="176" t="str">
        <f>IFERROR(IF(COUNTIF(M1158:Q1158,M1158)+COUNTIF(M1158:Q1158,N1158)+COUNTIF(M1158:Q1158,O1158)+COUNTIF(M1158:Q1158,P1158)+COUNTIF(M1158:Q1158,Q1158)-COUNT(M1158:Q1158)&lt;&gt;0,"學生班級重複",IF(COUNT(M1158:Q1158)=1,VLOOKUP(M1158,'附件一之1-開班數'!$A$7:$B$66,2,0),IF(COUNT(M1158:Q1158)=2,VLOOKUP(M1158,'附件一之1-開班數'!$A$7:$B$66,2,0)&amp;"、"&amp;VLOOKUP(N1158,'附件一之1-開班數'!$A$7:$B$66,2,0),IF(COUNT(M1158:Q1158)=3,VLOOKUP(M1158,'附件一之1-開班數'!$A$7:$B$66,2,0)&amp;"、"&amp;VLOOKUP(N1158,'附件一之1-開班數'!$A$7:$B$66,2,0)&amp;"、"&amp;VLOOKUP(O1158,'附件一之1-開班數'!$A$7:$B$66,2,0),IF(COUNT(M1158:Q1158)=4,VLOOKUP(M1158,'附件一之1-開班數'!$A$7:$B$66,2,0)&amp;"、"&amp;VLOOKUP(N1158,'附件一之1-開班數'!$A$7:$B$66,2,0)&amp;"、"&amp;VLOOKUP(O1158,'附件一之1-開班數'!$A$7:$B$66,2,0)&amp;"、"&amp;VLOOKUP(P1158,'附件一之1-開班數'!$A$7:$B$66,2,0),IF(COUNT(M1158:Q1158)=5,VLOOKUP(M1158,'附件一之1-開班數'!$A$7:$B$66,2,0)&amp;"、"&amp;VLOOKUP(N1158,'附件一之1-開班數'!$A$7:$B$66,2,0)&amp;"、"&amp;VLOOKUP(O1158,'附件一之1-開班數'!$A$7:$B$66,2,0)&amp;"、"&amp;VLOOKUP(P1158,'附件一之1-開班數'!$A$7:$B$66,2,0)&amp;"、"&amp;VLOOKUP(Q1158,'附件一之1-開班數'!$A$7:$B$66,2,0),IF(D1158="","","學生無班級"))))))),"有班級不存在,或跳格輸入")</f>
        <v/>
      </c>
      <c r="S1158" s="10">
        <f t="shared" si="121"/>
        <v>1</v>
      </c>
      <c r="T1158" s="10">
        <f t="shared" si="122"/>
        <v>1</v>
      </c>
      <c r="U1158" s="10">
        <f t="shared" si="123"/>
        <v>1</v>
      </c>
      <c r="V1158" s="10">
        <f t="shared" si="124"/>
        <v>1</v>
      </c>
      <c r="W1158" s="10">
        <f t="shared" si="125"/>
        <v>3</v>
      </c>
      <c r="X1158" s="10">
        <f t="shared" si="126"/>
        <v>3</v>
      </c>
      <c r="Y1158" s="10">
        <f>IF(M1158="",0,IF(K1158=1,VLOOKUP(M1158,'附件一之1-開班數'!$A$7:$V$66,7,FALSE),0))</f>
        <v>0</v>
      </c>
      <c r="Z1158" s="10">
        <f>IF(N1158="",0,IF(K1158=1,VLOOKUP(N1158,'附件一之1-開班數'!$A$7:$V$66,7,FALSE),0))</f>
        <v>0</v>
      </c>
      <c r="AA1158" s="10">
        <f>IF(O1158="",0,IF(K1158=1,VLOOKUP(O1158,'附件一之1-開班數'!$A$7:$V$66,7,FALSE),0))</f>
        <v>0</v>
      </c>
      <c r="AB1158" s="10">
        <f>IF(P1158="",0,IF(K1158=1,VLOOKUP(P1158,'附件一之1-開班數'!$A$7:$V$66,7,FALSE),0))</f>
        <v>0</v>
      </c>
      <c r="AC1158" s="10">
        <f>IF(Q1158="",0,IF(K1158=1,VLOOKUP(Q1158,'附件一之1-開班數'!$A$7:$V$66,7,FALSE),0))</f>
        <v>0</v>
      </c>
    </row>
    <row r="1159" spans="1:29" x14ac:dyDescent="0.3">
      <c r="A1159" s="128" t="str">
        <f t="shared" si="127"/>
        <v/>
      </c>
      <c r="B1159" s="14"/>
      <c r="C1159" s="14"/>
      <c r="D1159" s="14"/>
      <c r="E1159" s="14"/>
      <c r="F1159" s="166"/>
      <c r="G1159" s="173"/>
      <c r="H1159" s="14"/>
      <c r="I1159" s="14"/>
      <c r="J1159" s="14"/>
      <c r="K1159" s="166"/>
      <c r="L1159" s="175"/>
      <c r="M1159" s="171"/>
      <c r="N1159" s="92"/>
      <c r="O1159" s="92"/>
      <c r="P1159" s="92"/>
      <c r="Q1159" s="172"/>
      <c r="R1159" s="176" t="str">
        <f>IFERROR(IF(COUNTIF(M1159:Q1159,M1159)+COUNTIF(M1159:Q1159,N1159)+COUNTIF(M1159:Q1159,O1159)+COUNTIF(M1159:Q1159,P1159)+COUNTIF(M1159:Q1159,Q1159)-COUNT(M1159:Q1159)&lt;&gt;0,"學生班級重複",IF(COUNT(M1159:Q1159)=1,VLOOKUP(M1159,'附件一之1-開班數'!$A$7:$B$66,2,0),IF(COUNT(M1159:Q1159)=2,VLOOKUP(M1159,'附件一之1-開班數'!$A$7:$B$66,2,0)&amp;"、"&amp;VLOOKUP(N1159,'附件一之1-開班數'!$A$7:$B$66,2,0),IF(COUNT(M1159:Q1159)=3,VLOOKUP(M1159,'附件一之1-開班數'!$A$7:$B$66,2,0)&amp;"、"&amp;VLOOKUP(N1159,'附件一之1-開班數'!$A$7:$B$66,2,0)&amp;"、"&amp;VLOOKUP(O1159,'附件一之1-開班數'!$A$7:$B$66,2,0),IF(COUNT(M1159:Q1159)=4,VLOOKUP(M1159,'附件一之1-開班數'!$A$7:$B$66,2,0)&amp;"、"&amp;VLOOKUP(N1159,'附件一之1-開班數'!$A$7:$B$66,2,0)&amp;"、"&amp;VLOOKUP(O1159,'附件一之1-開班數'!$A$7:$B$66,2,0)&amp;"、"&amp;VLOOKUP(P1159,'附件一之1-開班數'!$A$7:$B$66,2,0),IF(COUNT(M1159:Q1159)=5,VLOOKUP(M1159,'附件一之1-開班數'!$A$7:$B$66,2,0)&amp;"、"&amp;VLOOKUP(N1159,'附件一之1-開班數'!$A$7:$B$66,2,0)&amp;"、"&amp;VLOOKUP(O1159,'附件一之1-開班數'!$A$7:$B$66,2,0)&amp;"、"&amp;VLOOKUP(P1159,'附件一之1-開班數'!$A$7:$B$66,2,0)&amp;"、"&amp;VLOOKUP(Q1159,'附件一之1-開班數'!$A$7:$B$66,2,0),IF(D1159="","","學生無班級"))))))),"有班級不存在,或跳格輸入")</f>
        <v/>
      </c>
      <c r="S1159" s="10">
        <f t="shared" ref="S1159:S1162" si="128">IF(COUNTA(D1159,E1159:F1159)=0,1,IF(AND(D1159="",SUM(E1159:F1159)&lt;&gt;0),2,IF(SUM(E1159:F1159)&lt;&gt;1,3,4)))</f>
        <v>1</v>
      </c>
      <c r="T1159" s="10">
        <f t="shared" ref="T1159:T1162" si="129">IF(COUNTA(D1159,G1159:K1159)=0,1,IF(AND(D1159="",SUM(G1159:K1159)&lt;&gt;0),2,IF(SUM(G1159:K1159)&lt;&gt;1,3,4)))</f>
        <v>1</v>
      </c>
      <c r="U1159" s="10">
        <f t="shared" ref="U1159:U1162" si="130">IF(COUNTA(B1159:D1159)=0,1,IF(AND(D1159="",COUNTA(B1159:C1159)&lt;&gt;0),2,IF(COUNTA(B1159:C1159)&gt;1,3,4)))</f>
        <v>1</v>
      </c>
      <c r="V1159" s="10">
        <f t="shared" ref="V1159:V1162" si="131">IF(COUNTA(D1159,M1159:Q1159)=0,1,IF(AND(D1159="",COUNTA(M1159:Q1159)&lt;&gt;0),2,3))</f>
        <v>1</v>
      </c>
      <c r="W1159" s="10">
        <f t="shared" ref="W1159:W1162" si="132">IF(AND(D1159="",COUNTA(L1159)&lt;&gt;0),2,3)</f>
        <v>3</v>
      </c>
      <c r="X1159" s="10">
        <f t="shared" ref="X1159:X1162" si="133">IF(K1159="",3,IF(COUNTA(K1159)&lt;&gt;COUNTA(M1159:Q1159),1,2))</f>
        <v>3</v>
      </c>
      <c r="Y1159" s="10">
        <f>IF(M1159="",0,IF(K1159=1,VLOOKUP(M1159,'附件一之1-開班數'!$A$7:$V$66,7,FALSE),0))</f>
        <v>0</v>
      </c>
      <c r="Z1159" s="10">
        <f>IF(N1159="",0,IF(K1159=1,VLOOKUP(N1159,'附件一之1-開班數'!$A$7:$V$66,7,FALSE),0))</f>
        <v>0</v>
      </c>
      <c r="AA1159" s="10">
        <f>IF(O1159="",0,IF(K1159=1,VLOOKUP(O1159,'附件一之1-開班數'!$A$7:$V$66,7,FALSE),0))</f>
        <v>0</v>
      </c>
      <c r="AB1159" s="10">
        <f>IF(P1159="",0,IF(K1159=1,VLOOKUP(P1159,'附件一之1-開班數'!$A$7:$V$66,7,FALSE),0))</f>
        <v>0</v>
      </c>
      <c r="AC1159" s="10">
        <f>IF(Q1159="",0,IF(K1159=1,VLOOKUP(Q1159,'附件一之1-開班數'!$A$7:$V$66,7,FALSE),0))</f>
        <v>0</v>
      </c>
    </row>
    <row r="1160" spans="1:29" x14ac:dyDescent="0.3">
      <c r="A1160" s="128" t="str">
        <f t="shared" si="127"/>
        <v/>
      </c>
      <c r="B1160" s="14"/>
      <c r="C1160" s="14"/>
      <c r="D1160" s="14"/>
      <c r="E1160" s="14"/>
      <c r="F1160" s="166"/>
      <c r="G1160" s="173"/>
      <c r="H1160" s="14"/>
      <c r="I1160" s="14"/>
      <c r="J1160" s="14"/>
      <c r="K1160" s="166"/>
      <c r="L1160" s="175"/>
      <c r="M1160" s="171"/>
      <c r="N1160" s="92"/>
      <c r="O1160" s="92"/>
      <c r="P1160" s="92"/>
      <c r="Q1160" s="172"/>
      <c r="R1160" s="176" t="str">
        <f>IFERROR(IF(COUNTIF(M1160:Q1160,M1160)+COUNTIF(M1160:Q1160,N1160)+COUNTIF(M1160:Q1160,O1160)+COUNTIF(M1160:Q1160,P1160)+COUNTIF(M1160:Q1160,Q1160)-COUNT(M1160:Q1160)&lt;&gt;0,"學生班級重複",IF(COUNT(M1160:Q1160)=1,VLOOKUP(M1160,'附件一之1-開班數'!$A$7:$B$66,2,0),IF(COUNT(M1160:Q1160)=2,VLOOKUP(M1160,'附件一之1-開班數'!$A$7:$B$66,2,0)&amp;"、"&amp;VLOOKUP(N1160,'附件一之1-開班數'!$A$7:$B$66,2,0),IF(COUNT(M1160:Q1160)=3,VLOOKUP(M1160,'附件一之1-開班數'!$A$7:$B$66,2,0)&amp;"、"&amp;VLOOKUP(N1160,'附件一之1-開班數'!$A$7:$B$66,2,0)&amp;"、"&amp;VLOOKUP(O1160,'附件一之1-開班數'!$A$7:$B$66,2,0),IF(COUNT(M1160:Q1160)=4,VLOOKUP(M1160,'附件一之1-開班數'!$A$7:$B$66,2,0)&amp;"、"&amp;VLOOKUP(N1160,'附件一之1-開班數'!$A$7:$B$66,2,0)&amp;"、"&amp;VLOOKUP(O1160,'附件一之1-開班數'!$A$7:$B$66,2,0)&amp;"、"&amp;VLOOKUP(P1160,'附件一之1-開班數'!$A$7:$B$66,2,0),IF(COUNT(M1160:Q1160)=5,VLOOKUP(M1160,'附件一之1-開班數'!$A$7:$B$66,2,0)&amp;"、"&amp;VLOOKUP(N1160,'附件一之1-開班數'!$A$7:$B$66,2,0)&amp;"、"&amp;VLOOKUP(O1160,'附件一之1-開班數'!$A$7:$B$66,2,0)&amp;"、"&amp;VLOOKUP(P1160,'附件一之1-開班數'!$A$7:$B$66,2,0)&amp;"、"&amp;VLOOKUP(Q1160,'附件一之1-開班數'!$A$7:$B$66,2,0),IF(D1160="","","學生無班級"))))))),"有班級不存在,或跳格輸入")</f>
        <v/>
      </c>
      <c r="S1160" s="10">
        <f t="shared" si="128"/>
        <v>1</v>
      </c>
      <c r="T1160" s="10">
        <f t="shared" si="129"/>
        <v>1</v>
      </c>
      <c r="U1160" s="10">
        <f t="shared" si="130"/>
        <v>1</v>
      </c>
      <c r="V1160" s="10">
        <f t="shared" si="131"/>
        <v>1</v>
      </c>
      <c r="W1160" s="10">
        <f t="shared" si="132"/>
        <v>3</v>
      </c>
      <c r="X1160" s="10">
        <f t="shared" si="133"/>
        <v>3</v>
      </c>
      <c r="Y1160" s="10">
        <f>IF(M1160="",0,IF(K1160=1,VLOOKUP(M1160,'附件一之1-開班數'!$A$7:$V$66,7,FALSE),0))</f>
        <v>0</v>
      </c>
      <c r="Z1160" s="10">
        <f>IF(N1160="",0,IF(K1160=1,VLOOKUP(N1160,'附件一之1-開班數'!$A$7:$V$66,7,FALSE),0))</f>
        <v>0</v>
      </c>
      <c r="AA1160" s="10">
        <f>IF(O1160="",0,IF(K1160=1,VLOOKUP(O1160,'附件一之1-開班數'!$A$7:$V$66,7,FALSE),0))</f>
        <v>0</v>
      </c>
      <c r="AB1160" s="10">
        <f>IF(P1160="",0,IF(K1160=1,VLOOKUP(P1160,'附件一之1-開班數'!$A$7:$V$66,7,FALSE),0))</f>
        <v>0</v>
      </c>
      <c r="AC1160" s="10">
        <f>IF(Q1160="",0,IF(K1160=1,VLOOKUP(Q1160,'附件一之1-開班數'!$A$7:$V$66,7,FALSE),0))</f>
        <v>0</v>
      </c>
    </row>
    <row r="1161" spans="1:29" x14ac:dyDescent="0.3">
      <c r="A1161" s="128" t="str">
        <f t="shared" si="127"/>
        <v/>
      </c>
      <c r="B1161" s="14"/>
      <c r="C1161" s="14"/>
      <c r="D1161" s="14"/>
      <c r="E1161" s="14"/>
      <c r="F1161" s="166"/>
      <c r="G1161" s="173"/>
      <c r="H1161" s="14"/>
      <c r="I1161" s="14"/>
      <c r="J1161" s="14"/>
      <c r="K1161" s="166"/>
      <c r="L1161" s="175"/>
      <c r="M1161" s="171"/>
      <c r="N1161" s="92"/>
      <c r="O1161" s="92"/>
      <c r="P1161" s="92"/>
      <c r="Q1161" s="172"/>
      <c r="R1161" s="176" t="str">
        <f>IFERROR(IF(COUNTIF(M1161:Q1161,M1161)+COUNTIF(M1161:Q1161,N1161)+COUNTIF(M1161:Q1161,O1161)+COUNTIF(M1161:Q1161,P1161)+COUNTIF(M1161:Q1161,Q1161)-COUNT(M1161:Q1161)&lt;&gt;0,"學生班級重複",IF(COUNT(M1161:Q1161)=1,VLOOKUP(M1161,'附件一之1-開班數'!$A$7:$B$66,2,0),IF(COUNT(M1161:Q1161)=2,VLOOKUP(M1161,'附件一之1-開班數'!$A$7:$B$66,2,0)&amp;"、"&amp;VLOOKUP(N1161,'附件一之1-開班數'!$A$7:$B$66,2,0),IF(COUNT(M1161:Q1161)=3,VLOOKUP(M1161,'附件一之1-開班數'!$A$7:$B$66,2,0)&amp;"、"&amp;VLOOKUP(N1161,'附件一之1-開班數'!$A$7:$B$66,2,0)&amp;"、"&amp;VLOOKUP(O1161,'附件一之1-開班數'!$A$7:$B$66,2,0),IF(COUNT(M1161:Q1161)=4,VLOOKUP(M1161,'附件一之1-開班數'!$A$7:$B$66,2,0)&amp;"、"&amp;VLOOKUP(N1161,'附件一之1-開班數'!$A$7:$B$66,2,0)&amp;"、"&amp;VLOOKUP(O1161,'附件一之1-開班數'!$A$7:$B$66,2,0)&amp;"、"&amp;VLOOKUP(P1161,'附件一之1-開班數'!$A$7:$B$66,2,0),IF(COUNT(M1161:Q1161)=5,VLOOKUP(M1161,'附件一之1-開班數'!$A$7:$B$66,2,0)&amp;"、"&amp;VLOOKUP(N1161,'附件一之1-開班數'!$A$7:$B$66,2,0)&amp;"、"&amp;VLOOKUP(O1161,'附件一之1-開班數'!$A$7:$B$66,2,0)&amp;"、"&amp;VLOOKUP(P1161,'附件一之1-開班數'!$A$7:$B$66,2,0)&amp;"、"&amp;VLOOKUP(Q1161,'附件一之1-開班數'!$A$7:$B$66,2,0),IF(D1161="","","學生無班級"))))))),"有班級不存在,或跳格輸入")</f>
        <v/>
      </c>
      <c r="S1161" s="10">
        <f t="shared" si="128"/>
        <v>1</v>
      </c>
      <c r="T1161" s="10">
        <f t="shared" si="129"/>
        <v>1</v>
      </c>
      <c r="U1161" s="10">
        <f t="shared" si="130"/>
        <v>1</v>
      </c>
      <c r="V1161" s="10">
        <f t="shared" si="131"/>
        <v>1</v>
      </c>
      <c r="W1161" s="10">
        <f t="shared" si="132"/>
        <v>3</v>
      </c>
      <c r="X1161" s="10">
        <f t="shared" si="133"/>
        <v>3</v>
      </c>
      <c r="Y1161" s="10">
        <f>IF(M1161="",0,IF(K1161=1,VLOOKUP(M1161,'附件一之1-開班數'!$A$7:$V$66,7,FALSE),0))</f>
        <v>0</v>
      </c>
      <c r="Z1161" s="10">
        <f>IF(N1161="",0,IF(K1161=1,VLOOKUP(N1161,'附件一之1-開班數'!$A$7:$V$66,7,FALSE),0))</f>
        <v>0</v>
      </c>
      <c r="AA1161" s="10">
        <f>IF(O1161="",0,IF(K1161=1,VLOOKUP(O1161,'附件一之1-開班數'!$A$7:$V$66,7,FALSE),0))</f>
        <v>0</v>
      </c>
      <c r="AB1161" s="10">
        <f>IF(P1161="",0,IF(K1161=1,VLOOKUP(P1161,'附件一之1-開班數'!$A$7:$V$66,7,FALSE),0))</f>
        <v>0</v>
      </c>
      <c r="AC1161" s="10">
        <f>IF(Q1161="",0,IF(K1161=1,VLOOKUP(Q1161,'附件一之1-開班數'!$A$7:$V$66,7,FALSE),0))</f>
        <v>0</v>
      </c>
    </row>
    <row r="1162" spans="1:29" x14ac:dyDescent="0.3">
      <c r="A1162" s="128" t="str">
        <f t="shared" si="127"/>
        <v/>
      </c>
      <c r="B1162" s="14"/>
      <c r="C1162" s="14"/>
      <c r="D1162" s="14"/>
      <c r="E1162" s="14"/>
      <c r="F1162" s="166"/>
      <c r="G1162" s="173"/>
      <c r="H1162" s="14"/>
      <c r="I1162" s="14"/>
      <c r="J1162" s="14"/>
      <c r="K1162" s="166"/>
      <c r="L1162" s="175"/>
      <c r="M1162" s="171"/>
      <c r="N1162" s="92"/>
      <c r="O1162" s="92"/>
      <c r="P1162" s="92"/>
      <c r="Q1162" s="172"/>
      <c r="R1162" s="176" t="str">
        <f>IFERROR(IF(COUNTIF(M1162:Q1162,M1162)+COUNTIF(M1162:Q1162,N1162)+COUNTIF(M1162:Q1162,O1162)+COUNTIF(M1162:Q1162,P1162)+COUNTIF(M1162:Q1162,Q1162)-COUNT(M1162:Q1162)&lt;&gt;0,"學生班級重複",IF(COUNT(M1162:Q1162)=1,VLOOKUP(M1162,'附件一之1-開班數'!$A$7:$B$66,2,0),IF(COUNT(M1162:Q1162)=2,VLOOKUP(M1162,'附件一之1-開班數'!$A$7:$B$66,2,0)&amp;"、"&amp;VLOOKUP(N1162,'附件一之1-開班數'!$A$7:$B$66,2,0),IF(COUNT(M1162:Q1162)=3,VLOOKUP(M1162,'附件一之1-開班數'!$A$7:$B$66,2,0)&amp;"、"&amp;VLOOKUP(N1162,'附件一之1-開班數'!$A$7:$B$66,2,0)&amp;"、"&amp;VLOOKUP(O1162,'附件一之1-開班數'!$A$7:$B$66,2,0),IF(COUNT(M1162:Q1162)=4,VLOOKUP(M1162,'附件一之1-開班數'!$A$7:$B$66,2,0)&amp;"、"&amp;VLOOKUP(N1162,'附件一之1-開班數'!$A$7:$B$66,2,0)&amp;"、"&amp;VLOOKUP(O1162,'附件一之1-開班數'!$A$7:$B$66,2,0)&amp;"、"&amp;VLOOKUP(P1162,'附件一之1-開班數'!$A$7:$B$66,2,0),IF(COUNT(M1162:Q1162)=5,VLOOKUP(M1162,'附件一之1-開班數'!$A$7:$B$66,2,0)&amp;"、"&amp;VLOOKUP(N1162,'附件一之1-開班數'!$A$7:$B$66,2,0)&amp;"、"&amp;VLOOKUP(O1162,'附件一之1-開班數'!$A$7:$B$66,2,0)&amp;"、"&amp;VLOOKUP(P1162,'附件一之1-開班數'!$A$7:$B$66,2,0)&amp;"、"&amp;VLOOKUP(Q1162,'附件一之1-開班數'!$A$7:$B$66,2,0),IF(D1162="","","學生無班級"))))))),"有班級不存在,或跳格輸入")</f>
        <v/>
      </c>
      <c r="S1162" s="10">
        <f t="shared" si="128"/>
        <v>1</v>
      </c>
      <c r="T1162" s="10">
        <f t="shared" si="129"/>
        <v>1</v>
      </c>
      <c r="U1162" s="10">
        <f t="shared" si="130"/>
        <v>1</v>
      </c>
      <c r="V1162" s="10">
        <f t="shared" si="131"/>
        <v>1</v>
      </c>
      <c r="W1162" s="10">
        <f t="shared" si="132"/>
        <v>3</v>
      </c>
      <c r="X1162" s="10">
        <f t="shared" si="133"/>
        <v>3</v>
      </c>
      <c r="Y1162" s="10">
        <f>IF(M1162="",0,IF(K1162=1,VLOOKUP(M1162,'附件一之1-開班數'!$A$7:$V$66,7,FALSE),0))</f>
        <v>0</v>
      </c>
      <c r="Z1162" s="10">
        <f>IF(N1162="",0,IF(K1162=1,VLOOKUP(N1162,'附件一之1-開班數'!$A$7:$V$66,7,FALSE),0))</f>
        <v>0</v>
      </c>
      <c r="AA1162" s="10">
        <f>IF(O1162="",0,IF(K1162=1,VLOOKUP(O1162,'附件一之1-開班數'!$A$7:$V$66,7,FALSE),0))</f>
        <v>0</v>
      </c>
      <c r="AB1162" s="10">
        <f>IF(P1162="",0,IF(K1162=1,VLOOKUP(P1162,'附件一之1-開班數'!$A$7:$V$66,7,FALSE),0))</f>
        <v>0</v>
      </c>
      <c r="AC1162" s="10">
        <f>IF(Q1162="",0,IF(K1162=1,VLOOKUP(Q1162,'附件一之1-開班數'!$A$7:$V$66,7,FALSE),0))</f>
        <v>0</v>
      </c>
    </row>
  </sheetData>
  <sheetProtection algorithmName="SHA-512" hashValue="UkWwCKlFU8Qywr+OBDXYmfoZWsBT6dihIUsMANikP+6un3Zf+DR5bKLKOlhzARIj5r1ctRH07jmJlwwdq3wqjQ==" saltValue="7xXhAy8GiZ2LRGZIFlwEkg==" spinCount="100000" sheet="1" selectLockedCells="1"/>
  <protectedRanges>
    <protectedRange sqref="B2 A6:L1162" name="範圍1"/>
  </protectedRanges>
  <mergeCells count="17">
    <mergeCell ref="X4:X5"/>
    <mergeCell ref="A3:A4"/>
    <mergeCell ref="A5:D5"/>
    <mergeCell ref="L3:L4"/>
    <mergeCell ref="G3:K3"/>
    <mergeCell ref="E3:F3"/>
    <mergeCell ref="S4:S5"/>
    <mergeCell ref="T4:T5"/>
    <mergeCell ref="U4:U5"/>
    <mergeCell ref="V4:V5"/>
    <mergeCell ref="W4:W5"/>
    <mergeCell ref="E2:R2"/>
    <mergeCell ref="M3:Q5"/>
    <mergeCell ref="R3:R5"/>
    <mergeCell ref="B3:C3"/>
    <mergeCell ref="B2:C2"/>
    <mergeCell ref="D3:D4"/>
  </mergeCells>
  <phoneticPr fontId="2" type="noConversion"/>
  <conditionalFormatting sqref="B7:B1162">
    <cfRule type="expression" dxfId="47" priority="32">
      <formula>#REF!=1</formula>
    </cfRule>
    <cfRule type="expression" dxfId="46" priority="33">
      <formula>#REF!=2</formula>
    </cfRule>
  </conditionalFormatting>
  <conditionalFormatting sqref="B6:C1162">
    <cfRule type="expression" dxfId="45" priority="18">
      <formula>$U6=1</formula>
    </cfRule>
    <cfRule type="expression" dxfId="44" priority="19">
      <formula>$U6=2</formula>
    </cfRule>
    <cfRule type="expression" dxfId="43" priority="20">
      <formula>$U6=3</formula>
    </cfRule>
    <cfRule type="expression" dxfId="42" priority="21">
      <formula>$U6=4</formula>
    </cfRule>
  </conditionalFormatting>
  <conditionalFormatting sqref="D6:D1162">
    <cfRule type="expression" dxfId="41" priority="14">
      <formula>$V6=1</formula>
    </cfRule>
    <cfRule type="expression" dxfId="40" priority="15">
      <formula>$V6=2</formula>
    </cfRule>
    <cfRule type="expression" dxfId="39" priority="16">
      <formula>$V6=3</formula>
    </cfRule>
  </conditionalFormatting>
  <conditionalFormatting sqref="E6:F1162">
    <cfRule type="expression" dxfId="38" priority="28">
      <formula>$S6=1</formula>
    </cfRule>
    <cfRule type="expression" dxfId="37" priority="29">
      <formula>$S6=2</formula>
    </cfRule>
    <cfRule type="expression" dxfId="36" priority="30">
      <formula>$S6=3</formula>
    </cfRule>
    <cfRule type="expression" dxfId="35" priority="31">
      <formula>$S6=4</formula>
    </cfRule>
  </conditionalFormatting>
  <conditionalFormatting sqref="G6:K1162">
    <cfRule type="expression" dxfId="34" priority="7">
      <formula>$T6=1</formula>
    </cfRule>
    <cfRule type="expression" dxfId="33" priority="25">
      <formula>$T6=2</formula>
    </cfRule>
    <cfRule type="expression" dxfId="32" priority="26">
      <formula>$T6=3</formula>
    </cfRule>
    <cfRule type="expression" dxfId="31" priority="27">
      <formula>$T6=4</formula>
    </cfRule>
  </conditionalFormatting>
  <conditionalFormatting sqref="L6:L1162">
    <cfRule type="expression" dxfId="30" priority="34">
      <formula>$W6=2</formula>
    </cfRule>
    <cfRule type="expression" dxfId="29" priority="35">
      <formula>$W6=3</formula>
    </cfRule>
  </conditionalFormatting>
  <conditionalFormatting sqref="M6:M1162">
    <cfRule type="expression" dxfId="28" priority="5">
      <formula>$Y6=1</formula>
    </cfRule>
  </conditionalFormatting>
  <conditionalFormatting sqref="N6:N1162">
    <cfRule type="expression" dxfId="27" priority="4">
      <formula>$Z6=1</formula>
    </cfRule>
  </conditionalFormatting>
  <conditionalFormatting sqref="O6:O1162">
    <cfRule type="expression" dxfId="26" priority="3">
      <formula>$AA6=1</formula>
    </cfRule>
  </conditionalFormatting>
  <conditionalFormatting sqref="P6:P1162">
    <cfRule type="expression" dxfId="25" priority="2">
      <formula>$AB6=1</formula>
    </cfRule>
  </conditionalFormatting>
  <conditionalFormatting sqref="Q6:Q1162">
    <cfRule type="expression" dxfId="24" priority="1">
      <formula>$AC$6=1</formula>
    </cfRule>
  </conditionalFormatting>
  <conditionalFormatting sqref="R6:R1162">
    <cfRule type="containsText" dxfId="23" priority="8" operator="containsText" text="重複">
      <formula>NOT(ISERROR(SEARCH("重複",R6)))</formula>
    </cfRule>
    <cfRule type="containsText" dxfId="22" priority="9" operator="containsText" text="跳格">
      <formula>NOT(ISERROR(SEARCH("跳格",R6)))</formula>
    </cfRule>
    <cfRule type="containsText" dxfId="21" priority="10" operator="containsText" text="無班級">
      <formula>NOT(ISERROR(SEARCH("無班級",R6)))</formula>
    </cfRule>
  </conditionalFormatting>
  <dataValidations count="1">
    <dataValidation type="whole" allowBlank="1" showInputMessage="1" showErrorMessage="1" errorTitle="限數字" error="限數字1-6" sqref="B6:B372" xr:uid="{00000000-0002-0000-0200-000000000000}">
      <formula1>1</formula1>
      <formula2>6</formula2>
    </dataValidation>
  </dataValidations>
  <printOptions horizontalCentered="1"/>
  <pageMargins left="0.39370078740157483" right="0.39370078740157483" top="0.39370078740157483" bottom="0.39370078740157483" header="0.31496062992125984" footer="0.31496062992125984"/>
  <pageSetup paperSize="9" scale="81"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10"/>
  <sheetViews>
    <sheetView workbookViewId="0">
      <selection activeCell="B6" sqref="B6"/>
    </sheetView>
  </sheetViews>
  <sheetFormatPr defaultColWidth="9" defaultRowHeight="16.2" x14ac:dyDescent="0.3"/>
  <cols>
    <col min="1" max="1" width="6.33203125" style="13" customWidth="1"/>
    <col min="2" max="2" width="9.6640625" style="13" customWidth="1"/>
    <col min="3" max="4" width="4.6640625" style="13" customWidth="1"/>
    <col min="5" max="6" width="9" style="13"/>
    <col min="7" max="11" width="4.6640625" style="13" customWidth="1"/>
    <col min="12" max="15" width="4.6640625" style="16" customWidth="1"/>
    <col min="16" max="18" width="3.6640625" style="13" hidden="1" customWidth="1"/>
    <col min="19" max="16384" width="9" style="13"/>
  </cols>
  <sheetData>
    <row r="1" spans="1:18" ht="23.25" customHeight="1" x14ac:dyDescent="0.3">
      <c r="A1" s="298" t="str">
        <f>"國小附件一之3   花蓮縣"&amp;'附件四-學校代號暨類型表'!E2&amp;"課後輔導授課教師名單"</f>
        <v>國小附件一之3   花蓮縣113學年度第2學期課後輔導授課教師名單</v>
      </c>
      <c r="B1" s="298"/>
      <c r="C1" s="298"/>
      <c r="D1" s="298"/>
      <c r="E1" s="298"/>
      <c r="F1" s="298"/>
      <c r="G1" s="298"/>
      <c r="H1" s="298"/>
      <c r="I1" s="298"/>
      <c r="J1" s="298"/>
      <c r="K1" s="298"/>
      <c r="L1" s="298"/>
      <c r="M1" s="298"/>
      <c r="N1" s="298"/>
      <c r="O1" s="298"/>
      <c r="P1" s="12"/>
      <c r="Q1" s="12"/>
      <c r="R1" s="12"/>
    </row>
    <row r="2" spans="1:18" ht="25.5" customHeight="1" x14ac:dyDescent="0.3">
      <c r="A2" s="17" t="s">
        <v>164</v>
      </c>
      <c r="B2" s="132">
        <f>'附件一之2-參加學生名單'!B2:C2</f>
        <v>601</v>
      </c>
      <c r="C2" s="379" t="s">
        <v>165</v>
      </c>
      <c r="D2" s="308"/>
      <c r="E2" s="325" t="str">
        <f>IF(B2="","",VLOOKUP(B2,'附件四-學校代號暨類型表'!$A$3:$C$108,2,FALSE))</f>
        <v>明禮國小</v>
      </c>
      <c r="F2" s="327"/>
      <c r="G2" s="364" t="s">
        <v>222</v>
      </c>
      <c r="H2" s="365"/>
      <c r="I2" s="365"/>
      <c r="J2" s="365"/>
      <c r="K2" s="366"/>
      <c r="L2" s="373" t="s">
        <v>284</v>
      </c>
      <c r="M2" s="374"/>
      <c r="N2" s="374"/>
      <c r="O2" s="375"/>
      <c r="P2" s="12"/>
      <c r="Q2" s="12"/>
      <c r="R2" s="12"/>
    </row>
    <row r="3" spans="1:18" ht="66.75" customHeight="1" x14ac:dyDescent="0.3">
      <c r="A3" s="370" t="s">
        <v>213</v>
      </c>
      <c r="B3" s="370" t="s">
        <v>218</v>
      </c>
      <c r="C3" s="306" t="s">
        <v>225</v>
      </c>
      <c r="D3" s="361"/>
      <c r="E3" s="362" t="s">
        <v>224</v>
      </c>
      <c r="F3" s="363"/>
      <c r="G3" s="367"/>
      <c r="H3" s="368"/>
      <c r="I3" s="368"/>
      <c r="J3" s="368"/>
      <c r="K3" s="369"/>
      <c r="L3" s="376"/>
      <c r="M3" s="377"/>
      <c r="N3" s="377"/>
      <c r="O3" s="378"/>
      <c r="P3" s="357" t="s">
        <v>272</v>
      </c>
      <c r="Q3" s="358"/>
      <c r="R3" s="358"/>
    </row>
    <row r="4" spans="1:18" ht="60.75" customHeight="1" x14ac:dyDescent="0.3">
      <c r="A4" s="371"/>
      <c r="B4" s="371"/>
      <c r="C4" s="18" t="s">
        <v>227</v>
      </c>
      <c r="D4" s="18" t="s">
        <v>226</v>
      </c>
      <c r="E4" s="19" t="s">
        <v>217</v>
      </c>
      <c r="F4" s="19" t="s">
        <v>228</v>
      </c>
      <c r="G4" s="20" t="s">
        <v>208</v>
      </c>
      <c r="H4" s="20" t="s">
        <v>214</v>
      </c>
      <c r="I4" s="20" t="s">
        <v>219</v>
      </c>
      <c r="J4" s="20" t="s">
        <v>216</v>
      </c>
      <c r="K4" s="20" t="s">
        <v>223</v>
      </c>
      <c r="L4" s="21" t="s">
        <v>221</v>
      </c>
      <c r="M4" s="21" t="s">
        <v>215</v>
      </c>
      <c r="N4" s="21" t="s">
        <v>220</v>
      </c>
      <c r="O4" s="21" t="s">
        <v>209</v>
      </c>
      <c r="P4" s="359" t="s">
        <v>269</v>
      </c>
      <c r="Q4" s="360" t="s">
        <v>270</v>
      </c>
      <c r="R4" s="360" t="s">
        <v>271</v>
      </c>
    </row>
    <row r="5" spans="1:18" ht="21" customHeight="1" x14ac:dyDescent="0.3">
      <c r="A5" s="372"/>
      <c r="B5" s="372"/>
      <c r="C5" s="22">
        <f t="shared" ref="C5:O5" si="0">SUM(C6:C110)</f>
        <v>3</v>
      </c>
      <c r="D5" s="22">
        <f t="shared" si="0"/>
        <v>3</v>
      </c>
      <c r="E5" s="23">
        <f t="shared" si="0"/>
        <v>2</v>
      </c>
      <c r="F5" s="23">
        <f t="shared" si="0"/>
        <v>4</v>
      </c>
      <c r="G5" s="24">
        <f t="shared" si="0"/>
        <v>3</v>
      </c>
      <c r="H5" s="24">
        <f t="shared" si="0"/>
        <v>1</v>
      </c>
      <c r="I5" s="24">
        <f t="shared" si="0"/>
        <v>2</v>
      </c>
      <c r="J5" s="24">
        <f t="shared" si="0"/>
        <v>1</v>
      </c>
      <c r="K5" s="24">
        <f t="shared" si="0"/>
        <v>0</v>
      </c>
      <c r="L5" s="25">
        <f t="shared" si="0"/>
        <v>2</v>
      </c>
      <c r="M5" s="25">
        <f t="shared" si="0"/>
        <v>0</v>
      </c>
      <c r="N5" s="25">
        <f t="shared" si="0"/>
        <v>0</v>
      </c>
      <c r="O5" s="25">
        <f t="shared" si="0"/>
        <v>1</v>
      </c>
      <c r="P5" s="359"/>
      <c r="Q5" s="360"/>
      <c r="R5" s="360"/>
    </row>
    <row r="6" spans="1:18" ht="17.399999999999999" x14ac:dyDescent="0.3">
      <c r="A6" s="5">
        <f>IF(B6&lt;&gt;"",ROW()-5,"")</f>
        <v>1</v>
      </c>
      <c r="B6" s="14" t="s">
        <v>461</v>
      </c>
      <c r="C6" s="129"/>
      <c r="D6" s="129">
        <v>1</v>
      </c>
      <c r="E6" s="129"/>
      <c r="F6" s="129">
        <v>1</v>
      </c>
      <c r="G6" s="129">
        <v>1</v>
      </c>
      <c r="H6" s="129"/>
      <c r="I6" s="129"/>
      <c r="J6" s="129"/>
      <c r="K6" s="129"/>
      <c r="L6" s="15">
        <v>1</v>
      </c>
      <c r="M6" s="15"/>
      <c r="N6" s="15"/>
      <c r="O6" s="15"/>
      <c r="P6" s="12">
        <f>IF(COUNTA(B6:D6)=0,1,IF(AND(B6="",SUM(C6:D6)&lt;&gt;0),2,IF(SUM(C6:D6)&lt;&gt;1,3,4)))</f>
        <v>4</v>
      </c>
      <c r="Q6" s="12">
        <f>IF(COUNTA(B6,E6:F6)=0,1,IF(AND(B6="",SUM(E6:F6)&lt;&gt;0),2,IF(SUM(E6:F6)&lt;&gt;1,3,4)))</f>
        <v>4</v>
      </c>
      <c r="R6" s="12">
        <f>IF(COUNTA(B6,G6:K6)=0,1,IF(AND(B6="",SUM(G6:K6)&lt;&gt;0),2,IF(SUM(G6:K6)&lt;&gt;1,3,4)))</f>
        <v>4</v>
      </c>
    </row>
    <row r="7" spans="1:18" ht="17.399999999999999" x14ac:dyDescent="0.3">
      <c r="A7" s="5">
        <f t="shared" ref="A7:A70" si="1">IF(B7&lt;&gt;"",ROW()-5,"")</f>
        <v>2</v>
      </c>
      <c r="B7" s="14" t="s">
        <v>461</v>
      </c>
      <c r="C7" s="129">
        <v>1</v>
      </c>
      <c r="D7" s="129"/>
      <c r="E7" s="129">
        <v>1</v>
      </c>
      <c r="F7" s="129"/>
      <c r="G7" s="129">
        <v>1</v>
      </c>
      <c r="H7" s="129"/>
      <c r="I7" s="129"/>
      <c r="J7" s="129"/>
      <c r="K7" s="129"/>
      <c r="L7" s="15">
        <v>1</v>
      </c>
      <c r="M7" s="15"/>
      <c r="N7" s="15"/>
      <c r="O7" s="15"/>
      <c r="P7" s="12">
        <f t="shared" ref="P7:P70" si="2">IF(COUNTA(B7:D7)=0,1,IF(AND(B7="",SUM(C7:D7)&lt;&gt;0),2,IF(SUM(C7:D7)&lt;&gt;1,3,4)))</f>
        <v>4</v>
      </c>
      <c r="Q7" s="12">
        <f t="shared" ref="Q7:Q70" si="3">IF(COUNTA(B7,E7:F7)=0,1,IF(AND(B7="",SUM(E7:F7)&lt;&gt;0),2,IF(SUM(E7:F7)&lt;&gt;1,3,4)))</f>
        <v>4</v>
      </c>
      <c r="R7" s="12">
        <f t="shared" ref="R7:R70" si="4">IF(COUNTA(B7,G7:K7)=0,1,IF(AND(B7="",SUM(G7:K7)&lt;&gt;0),2,IF(SUM(G7:K7)&lt;&gt;1,3,4)))</f>
        <v>4</v>
      </c>
    </row>
    <row r="8" spans="1:18" ht="17.399999999999999" x14ac:dyDescent="0.3">
      <c r="A8" s="5">
        <f t="shared" si="1"/>
        <v>3</v>
      </c>
      <c r="B8" s="14" t="s">
        <v>461</v>
      </c>
      <c r="C8" s="129">
        <v>1</v>
      </c>
      <c r="D8" s="129"/>
      <c r="E8" s="129"/>
      <c r="F8" s="129">
        <v>1</v>
      </c>
      <c r="G8" s="129"/>
      <c r="H8" s="129"/>
      <c r="I8" s="129">
        <v>1</v>
      </c>
      <c r="J8" s="129"/>
      <c r="K8" s="129"/>
      <c r="L8" s="15"/>
      <c r="M8" s="15"/>
      <c r="N8" s="15"/>
      <c r="O8" s="15">
        <v>1</v>
      </c>
      <c r="P8" s="12">
        <f t="shared" si="2"/>
        <v>4</v>
      </c>
      <c r="Q8" s="12">
        <f t="shared" si="3"/>
        <v>4</v>
      </c>
      <c r="R8" s="12">
        <f t="shared" si="4"/>
        <v>4</v>
      </c>
    </row>
    <row r="9" spans="1:18" x14ac:dyDescent="0.3">
      <c r="A9" s="5">
        <f t="shared" si="1"/>
        <v>4</v>
      </c>
      <c r="B9" s="14" t="s">
        <v>461</v>
      </c>
      <c r="C9" s="129"/>
      <c r="D9" s="129">
        <v>1</v>
      </c>
      <c r="E9" s="129"/>
      <c r="F9" s="129">
        <v>1</v>
      </c>
      <c r="G9" s="129"/>
      <c r="H9" s="129"/>
      <c r="I9" s="129"/>
      <c r="J9" s="129">
        <v>1</v>
      </c>
      <c r="K9" s="129"/>
      <c r="L9" s="15"/>
      <c r="M9" s="15"/>
      <c r="N9" s="15"/>
      <c r="O9" s="15"/>
      <c r="P9" s="12">
        <f t="shared" si="2"/>
        <v>4</v>
      </c>
      <c r="Q9" s="12">
        <f t="shared" si="3"/>
        <v>4</v>
      </c>
      <c r="R9" s="12">
        <f t="shared" si="4"/>
        <v>4</v>
      </c>
    </row>
    <row r="10" spans="1:18" x14ac:dyDescent="0.3">
      <c r="A10" s="5">
        <f t="shared" si="1"/>
        <v>5</v>
      </c>
      <c r="B10" s="14" t="s">
        <v>461</v>
      </c>
      <c r="C10" s="129">
        <v>1</v>
      </c>
      <c r="D10" s="129"/>
      <c r="E10" s="129">
        <v>1</v>
      </c>
      <c r="F10" s="129"/>
      <c r="G10" s="129">
        <v>1</v>
      </c>
      <c r="H10" s="129"/>
      <c r="I10" s="129"/>
      <c r="J10" s="129"/>
      <c r="K10" s="129"/>
      <c r="L10" s="15"/>
      <c r="M10" s="15"/>
      <c r="N10" s="15"/>
      <c r="O10" s="15"/>
      <c r="P10" s="12">
        <f t="shared" si="2"/>
        <v>4</v>
      </c>
      <c r="Q10" s="12">
        <f t="shared" si="3"/>
        <v>4</v>
      </c>
      <c r="R10" s="12">
        <f t="shared" si="4"/>
        <v>4</v>
      </c>
    </row>
    <row r="11" spans="1:18" x14ac:dyDescent="0.3">
      <c r="A11" s="5">
        <f t="shared" si="1"/>
        <v>6</v>
      </c>
      <c r="B11" s="14" t="s">
        <v>461</v>
      </c>
      <c r="C11" s="129"/>
      <c r="D11" s="129">
        <v>1</v>
      </c>
      <c r="E11" s="129"/>
      <c r="F11" s="129">
        <v>1</v>
      </c>
      <c r="G11" s="129"/>
      <c r="H11" s="129">
        <v>1</v>
      </c>
      <c r="I11" s="129"/>
      <c r="J11" s="129"/>
      <c r="K11" s="129"/>
      <c r="L11" s="15"/>
      <c r="M11" s="15"/>
      <c r="N11" s="15"/>
      <c r="O11" s="15"/>
      <c r="P11" s="12">
        <f t="shared" si="2"/>
        <v>4</v>
      </c>
      <c r="Q11" s="12">
        <f t="shared" si="3"/>
        <v>4</v>
      </c>
      <c r="R11" s="12">
        <f t="shared" si="4"/>
        <v>4</v>
      </c>
    </row>
    <row r="12" spans="1:18" x14ac:dyDescent="0.3">
      <c r="A12" s="5">
        <f t="shared" si="1"/>
        <v>7</v>
      </c>
      <c r="B12" s="14" t="s">
        <v>461</v>
      </c>
      <c r="C12" s="129"/>
      <c r="D12" s="129"/>
      <c r="E12" s="129"/>
      <c r="F12" s="129"/>
      <c r="G12" s="129"/>
      <c r="H12" s="129"/>
      <c r="I12" s="129">
        <v>1</v>
      </c>
      <c r="J12" s="129"/>
      <c r="K12" s="129"/>
      <c r="L12" s="15"/>
      <c r="M12" s="15"/>
      <c r="N12" s="15"/>
      <c r="O12" s="15"/>
      <c r="P12" s="12">
        <f t="shared" si="2"/>
        <v>3</v>
      </c>
      <c r="Q12" s="12">
        <f t="shared" si="3"/>
        <v>3</v>
      </c>
      <c r="R12" s="12">
        <f t="shared" si="4"/>
        <v>4</v>
      </c>
    </row>
    <row r="13" spans="1:18" x14ac:dyDescent="0.3">
      <c r="A13" s="5" t="str">
        <f t="shared" si="1"/>
        <v/>
      </c>
      <c r="B13" s="14"/>
      <c r="C13" s="129"/>
      <c r="D13" s="129"/>
      <c r="E13" s="129"/>
      <c r="F13" s="129"/>
      <c r="G13" s="129"/>
      <c r="H13" s="129"/>
      <c r="I13" s="129"/>
      <c r="J13" s="129"/>
      <c r="K13" s="129"/>
      <c r="L13" s="15"/>
      <c r="M13" s="15"/>
      <c r="N13" s="15"/>
      <c r="O13" s="15"/>
      <c r="P13" s="12">
        <f t="shared" si="2"/>
        <v>1</v>
      </c>
      <c r="Q13" s="12">
        <f t="shared" si="3"/>
        <v>1</v>
      </c>
      <c r="R13" s="12">
        <f t="shared" si="4"/>
        <v>1</v>
      </c>
    </row>
    <row r="14" spans="1:18" x14ac:dyDescent="0.3">
      <c r="A14" s="5" t="str">
        <f t="shared" si="1"/>
        <v/>
      </c>
      <c r="B14" s="14"/>
      <c r="C14" s="129"/>
      <c r="D14" s="129"/>
      <c r="E14" s="129"/>
      <c r="F14" s="129"/>
      <c r="G14" s="129"/>
      <c r="H14" s="129"/>
      <c r="I14" s="129"/>
      <c r="J14" s="129"/>
      <c r="K14" s="129"/>
      <c r="L14" s="15"/>
      <c r="M14" s="15"/>
      <c r="N14" s="15"/>
      <c r="O14" s="15"/>
      <c r="P14" s="12">
        <f t="shared" si="2"/>
        <v>1</v>
      </c>
      <c r="Q14" s="12">
        <f t="shared" si="3"/>
        <v>1</v>
      </c>
      <c r="R14" s="12">
        <f t="shared" si="4"/>
        <v>1</v>
      </c>
    </row>
    <row r="15" spans="1:18" x14ac:dyDescent="0.3">
      <c r="A15" s="5" t="str">
        <f t="shared" si="1"/>
        <v/>
      </c>
      <c r="B15" s="14"/>
      <c r="C15" s="129"/>
      <c r="D15" s="129"/>
      <c r="E15" s="129"/>
      <c r="F15" s="129"/>
      <c r="G15" s="129"/>
      <c r="H15" s="129"/>
      <c r="I15" s="129"/>
      <c r="J15" s="129"/>
      <c r="K15" s="129"/>
      <c r="L15" s="15"/>
      <c r="M15" s="15"/>
      <c r="N15" s="15"/>
      <c r="O15" s="15"/>
      <c r="P15" s="12">
        <f t="shared" si="2"/>
        <v>1</v>
      </c>
      <c r="Q15" s="12">
        <f t="shared" si="3"/>
        <v>1</v>
      </c>
      <c r="R15" s="12">
        <f t="shared" si="4"/>
        <v>1</v>
      </c>
    </row>
    <row r="16" spans="1:18" x14ac:dyDescent="0.3">
      <c r="A16" s="5" t="str">
        <f t="shared" si="1"/>
        <v/>
      </c>
      <c r="B16" s="14"/>
      <c r="C16" s="129"/>
      <c r="D16" s="129"/>
      <c r="E16" s="129"/>
      <c r="F16" s="129"/>
      <c r="G16" s="129"/>
      <c r="H16" s="129"/>
      <c r="I16" s="129"/>
      <c r="J16" s="129"/>
      <c r="K16" s="129"/>
      <c r="L16" s="15"/>
      <c r="M16" s="15"/>
      <c r="N16" s="15"/>
      <c r="O16" s="15"/>
      <c r="P16" s="12">
        <f t="shared" si="2"/>
        <v>1</v>
      </c>
      <c r="Q16" s="12">
        <f t="shared" si="3"/>
        <v>1</v>
      </c>
      <c r="R16" s="12">
        <f t="shared" si="4"/>
        <v>1</v>
      </c>
    </row>
    <row r="17" spans="1:18" x14ac:dyDescent="0.3">
      <c r="A17" s="5" t="str">
        <f t="shared" si="1"/>
        <v/>
      </c>
      <c r="B17" s="14"/>
      <c r="C17" s="129"/>
      <c r="D17" s="129"/>
      <c r="E17" s="129"/>
      <c r="F17" s="129"/>
      <c r="G17" s="129"/>
      <c r="H17" s="129"/>
      <c r="I17" s="129"/>
      <c r="J17" s="129"/>
      <c r="K17" s="129"/>
      <c r="L17" s="15"/>
      <c r="M17" s="15"/>
      <c r="N17" s="15"/>
      <c r="O17" s="15"/>
      <c r="P17" s="12">
        <f t="shared" si="2"/>
        <v>1</v>
      </c>
      <c r="Q17" s="12">
        <f t="shared" si="3"/>
        <v>1</v>
      </c>
      <c r="R17" s="12">
        <f t="shared" si="4"/>
        <v>1</v>
      </c>
    </row>
    <row r="18" spans="1:18" x14ac:dyDescent="0.3">
      <c r="A18" s="5" t="str">
        <f t="shared" si="1"/>
        <v/>
      </c>
      <c r="B18" s="14"/>
      <c r="C18" s="129"/>
      <c r="D18" s="129"/>
      <c r="E18" s="129"/>
      <c r="F18" s="129"/>
      <c r="G18" s="129"/>
      <c r="H18" s="129"/>
      <c r="I18" s="129"/>
      <c r="J18" s="129"/>
      <c r="K18" s="129"/>
      <c r="L18" s="15"/>
      <c r="M18" s="15"/>
      <c r="N18" s="15"/>
      <c r="O18" s="15"/>
      <c r="P18" s="12">
        <f t="shared" si="2"/>
        <v>1</v>
      </c>
      <c r="Q18" s="12">
        <f t="shared" si="3"/>
        <v>1</v>
      </c>
      <c r="R18" s="12">
        <f t="shared" si="4"/>
        <v>1</v>
      </c>
    </row>
    <row r="19" spans="1:18" x14ac:dyDescent="0.3">
      <c r="A19" s="5" t="str">
        <f t="shared" si="1"/>
        <v/>
      </c>
      <c r="B19" s="14"/>
      <c r="C19" s="129"/>
      <c r="D19" s="129"/>
      <c r="E19" s="129"/>
      <c r="F19" s="129"/>
      <c r="G19" s="129"/>
      <c r="H19" s="129"/>
      <c r="I19" s="129"/>
      <c r="J19" s="129"/>
      <c r="K19" s="129"/>
      <c r="L19" s="15"/>
      <c r="M19" s="15"/>
      <c r="N19" s="15"/>
      <c r="O19" s="15"/>
      <c r="P19" s="12">
        <f t="shared" si="2"/>
        <v>1</v>
      </c>
      <c r="Q19" s="12">
        <f t="shared" si="3"/>
        <v>1</v>
      </c>
      <c r="R19" s="12">
        <f t="shared" si="4"/>
        <v>1</v>
      </c>
    </row>
    <row r="20" spans="1:18" x14ac:dyDescent="0.3">
      <c r="A20" s="5" t="str">
        <f t="shared" si="1"/>
        <v/>
      </c>
      <c r="B20" s="14"/>
      <c r="C20" s="129"/>
      <c r="D20" s="129"/>
      <c r="E20" s="129"/>
      <c r="F20" s="129"/>
      <c r="G20" s="129"/>
      <c r="H20" s="129"/>
      <c r="I20" s="129"/>
      <c r="J20" s="129"/>
      <c r="K20" s="129"/>
      <c r="L20" s="15"/>
      <c r="M20" s="15"/>
      <c r="N20" s="15"/>
      <c r="O20" s="15"/>
      <c r="P20" s="12">
        <f t="shared" si="2"/>
        <v>1</v>
      </c>
      <c r="Q20" s="12">
        <f t="shared" si="3"/>
        <v>1</v>
      </c>
      <c r="R20" s="12">
        <f t="shared" si="4"/>
        <v>1</v>
      </c>
    </row>
    <row r="21" spans="1:18" x14ac:dyDescent="0.3">
      <c r="A21" s="5" t="str">
        <f t="shared" si="1"/>
        <v/>
      </c>
      <c r="B21" s="14"/>
      <c r="C21" s="129"/>
      <c r="D21" s="129"/>
      <c r="E21" s="129"/>
      <c r="F21" s="129"/>
      <c r="G21" s="129"/>
      <c r="H21" s="129"/>
      <c r="I21" s="129"/>
      <c r="J21" s="129"/>
      <c r="K21" s="129"/>
      <c r="L21" s="15"/>
      <c r="M21" s="15"/>
      <c r="N21" s="15"/>
      <c r="O21" s="15"/>
      <c r="P21" s="12">
        <f t="shared" si="2"/>
        <v>1</v>
      </c>
      <c r="Q21" s="12">
        <f t="shared" si="3"/>
        <v>1</v>
      </c>
      <c r="R21" s="12">
        <f t="shared" si="4"/>
        <v>1</v>
      </c>
    </row>
    <row r="22" spans="1:18" x14ac:dyDescent="0.3">
      <c r="A22" s="5" t="str">
        <f t="shared" si="1"/>
        <v/>
      </c>
      <c r="B22" s="14"/>
      <c r="C22" s="129"/>
      <c r="D22" s="129"/>
      <c r="E22" s="129"/>
      <c r="F22" s="129"/>
      <c r="G22" s="129"/>
      <c r="H22" s="129"/>
      <c r="I22" s="129"/>
      <c r="J22" s="129"/>
      <c r="K22" s="129"/>
      <c r="L22" s="15"/>
      <c r="M22" s="15"/>
      <c r="N22" s="15"/>
      <c r="O22" s="15"/>
      <c r="P22" s="12">
        <f t="shared" si="2"/>
        <v>1</v>
      </c>
      <c r="Q22" s="12">
        <f t="shared" si="3"/>
        <v>1</v>
      </c>
      <c r="R22" s="12">
        <f t="shared" si="4"/>
        <v>1</v>
      </c>
    </row>
    <row r="23" spans="1:18" x14ac:dyDescent="0.3">
      <c r="A23" s="5" t="str">
        <f t="shared" si="1"/>
        <v/>
      </c>
      <c r="B23" s="14"/>
      <c r="C23" s="129"/>
      <c r="D23" s="129"/>
      <c r="E23" s="129"/>
      <c r="F23" s="129"/>
      <c r="G23" s="129"/>
      <c r="H23" s="129"/>
      <c r="I23" s="129"/>
      <c r="J23" s="129"/>
      <c r="K23" s="129"/>
      <c r="L23" s="15"/>
      <c r="M23" s="15"/>
      <c r="N23" s="15"/>
      <c r="O23" s="15"/>
      <c r="P23" s="12">
        <f t="shared" si="2"/>
        <v>1</v>
      </c>
      <c r="Q23" s="12">
        <f t="shared" si="3"/>
        <v>1</v>
      </c>
      <c r="R23" s="12">
        <f t="shared" si="4"/>
        <v>1</v>
      </c>
    </row>
    <row r="24" spans="1:18" x14ac:dyDescent="0.3">
      <c r="A24" s="5" t="str">
        <f t="shared" si="1"/>
        <v/>
      </c>
      <c r="B24" s="14"/>
      <c r="C24" s="129"/>
      <c r="D24" s="129"/>
      <c r="E24" s="129"/>
      <c r="F24" s="129"/>
      <c r="G24" s="129"/>
      <c r="H24" s="129"/>
      <c r="I24" s="129"/>
      <c r="J24" s="129"/>
      <c r="K24" s="129"/>
      <c r="L24" s="15"/>
      <c r="M24" s="15"/>
      <c r="N24" s="15"/>
      <c r="O24" s="15"/>
      <c r="P24" s="12">
        <f t="shared" si="2"/>
        <v>1</v>
      </c>
      <c r="Q24" s="12">
        <f t="shared" si="3"/>
        <v>1</v>
      </c>
      <c r="R24" s="12">
        <f t="shared" si="4"/>
        <v>1</v>
      </c>
    </row>
    <row r="25" spans="1:18" x14ac:dyDescent="0.3">
      <c r="A25" s="5" t="str">
        <f t="shared" si="1"/>
        <v/>
      </c>
      <c r="B25" s="14"/>
      <c r="C25" s="129"/>
      <c r="D25" s="129"/>
      <c r="E25" s="129"/>
      <c r="F25" s="129"/>
      <c r="G25" s="129"/>
      <c r="H25" s="129"/>
      <c r="I25" s="129"/>
      <c r="J25" s="129"/>
      <c r="K25" s="129"/>
      <c r="L25" s="15"/>
      <c r="M25" s="15"/>
      <c r="N25" s="15"/>
      <c r="O25" s="15"/>
      <c r="P25" s="12">
        <f t="shared" si="2"/>
        <v>1</v>
      </c>
      <c r="Q25" s="12">
        <f t="shared" si="3"/>
        <v>1</v>
      </c>
      <c r="R25" s="12">
        <f t="shared" si="4"/>
        <v>1</v>
      </c>
    </row>
    <row r="26" spans="1:18" x14ac:dyDescent="0.3">
      <c r="A26" s="5" t="str">
        <f t="shared" si="1"/>
        <v/>
      </c>
      <c r="B26" s="14"/>
      <c r="C26" s="129"/>
      <c r="D26" s="129"/>
      <c r="E26" s="129"/>
      <c r="F26" s="129"/>
      <c r="G26" s="129"/>
      <c r="H26" s="129"/>
      <c r="I26" s="129"/>
      <c r="J26" s="129"/>
      <c r="K26" s="129"/>
      <c r="L26" s="15"/>
      <c r="M26" s="15"/>
      <c r="N26" s="15"/>
      <c r="O26" s="15"/>
      <c r="P26" s="12">
        <f t="shared" si="2"/>
        <v>1</v>
      </c>
      <c r="Q26" s="12">
        <f t="shared" si="3"/>
        <v>1</v>
      </c>
      <c r="R26" s="12">
        <f t="shared" si="4"/>
        <v>1</v>
      </c>
    </row>
    <row r="27" spans="1:18" x14ac:dyDescent="0.3">
      <c r="A27" s="5" t="str">
        <f t="shared" si="1"/>
        <v/>
      </c>
      <c r="B27" s="14"/>
      <c r="C27" s="129"/>
      <c r="D27" s="129"/>
      <c r="E27" s="129"/>
      <c r="F27" s="129"/>
      <c r="G27" s="129"/>
      <c r="H27" s="129"/>
      <c r="I27" s="129"/>
      <c r="J27" s="129"/>
      <c r="K27" s="129"/>
      <c r="L27" s="15"/>
      <c r="M27" s="15"/>
      <c r="N27" s="15"/>
      <c r="O27" s="15"/>
      <c r="P27" s="12">
        <f t="shared" si="2"/>
        <v>1</v>
      </c>
      <c r="Q27" s="12">
        <f t="shared" si="3"/>
        <v>1</v>
      </c>
      <c r="R27" s="12">
        <f t="shared" si="4"/>
        <v>1</v>
      </c>
    </row>
    <row r="28" spans="1:18" x14ac:dyDescent="0.3">
      <c r="A28" s="5" t="str">
        <f t="shared" si="1"/>
        <v/>
      </c>
      <c r="B28" s="14"/>
      <c r="C28" s="129"/>
      <c r="D28" s="129"/>
      <c r="E28" s="129"/>
      <c r="F28" s="129"/>
      <c r="G28" s="129"/>
      <c r="H28" s="129"/>
      <c r="I28" s="129"/>
      <c r="J28" s="129"/>
      <c r="K28" s="129"/>
      <c r="L28" s="15"/>
      <c r="M28" s="15"/>
      <c r="N28" s="15"/>
      <c r="O28" s="15"/>
      <c r="P28" s="12">
        <f t="shared" si="2"/>
        <v>1</v>
      </c>
      <c r="Q28" s="12">
        <f t="shared" si="3"/>
        <v>1</v>
      </c>
      <c r="R28" s="12">
        <f t="shared" si="4"/>
        <v>1</v>
      </c>
    </row>
    <row r="29" spans="1:18" x14ac:dyDescent="0.3">
      <c r="A29" s="5" t="str">
        <f t="shared" si="1"/>
        <v/>
      </c>
      <c r="B29" s="14"/>
      <c r="C29" s="129"/>
      <c r="D29" s="129"/>
      <c r="E29" s="129"/>
      <c r="F29" s="129"/>
      <c r="G29" s="129"/>
      <c r="H29" s="129"/>
      <c r="I29" s="129"/>
      <c r="J29" s="129"/>
      <c r="K29" s="129"/>
      <c r="L29" s="15"/>
      <c r="M29" s="15"/>
      <c r="N29" s="15"/>
      <c r="O29" s="15"/>
      <c r="P29" s="12">
        <f t="shared" si="2"/>
        <v>1</v>
      </c>
      <c r="Q29" s="12">
        <f t="shared" si="3"/>
        <v>1</v>
      </c>
      <c r="R29" s="12">
        <f t="shared" si="4"/>
        <v>1</v>
      </c>
    </row>
    <row r="30" spans="1:18" x14ac:dyDescent="0.3">
      <c r="A30" s="5" t="str">
        <f t="shared" si="1"/>
        <v/>
      </c>
      <c r="B30" s="14"/>
      <c r="C30" s="129"/>
      <c r="D30" s="129"/>
      <c r="E30" s="129"/>
      <c r="F30" s="129"/>
      <c r="G30" s="129"/>
      <c r="H30" s="129"/>
      <c r="I30" s="129"/>
      <c r="J30" s="129"/>
      <c r="K30" s="129"/>
      <c r="L30" s="15"/>
      <c r="M30" s="15"/>
      <c r="N30" s="15"/>
      <c r="O30" s="15"/>
      <c r="P30" s="12">
        <f t="shared" si="2"/>
        <v>1</v>
      </c>
      <c r="Q30" s="12">
        <f t="shared" si="3"/>
        <v>1</v>
      </c>
      <c r="R30" s="12">
        <f t="shared" si="4"/>
        <v>1</v>
      </c>
    </row>
    <row r="31" spans="1:18" x14ac:dyDescent="0.3">
      <c r="A31" s="5" t="str">
        <f t="shared" si="1"/>
        <v/>
      </c>
      <c r="B31" s="14"/>
      <c r="C31" s="129"/>
      <c r="D31" s="129"/>
      <c r="E31" s="129"/>
      <c r="F31" s="129"/>
      <c r="G31" s="129"/>
      <c r="H31" s="129"/>
      <c r="I31" s="129"/>
      <c r="J31" s="129"/>
      <c r="K31" s="129"/>
      <c r="L31" s="15"/>
      <c r="M31" s="15"/>
      <c r="N31" s="15"/>
      <c r="O31" s="15"/>
      <c r="P31" s="12">
        <f t="shared" si="2"/>
        <v>1</v>
      </c>
      <c r="Q31" s="12">
        <f t="shared" si="3"/>
        <v>1</v>
      </c>
      <c r="R31" s="12">
        <f t="shared" si="4"/>
        <v>1</v>
      </c>
    </row>
    <row r="32" spans="1:18" x14ac:dyDescent="0.3">
      <c r="A32" s="5" t="str">
        <f t="shared" si="1"/>
        <v/>
      </c>
      <c r="B32" s="14"/>
      <c r="C32" s="129"/>
      <c r="D32" s="129"/>
      <c r="E32" s="129"/>
      <c r="F32" s="129"/>
      <c r="G32" s="129"/>
      <c r="H32" s="129"/>
      <c r="I32" s="129"/>
      <c r="J32" s="129"/>
      <c r="K32" s="129"/>
      <c r="L32" s="15"/>
      <c r="M32" s="15"/>
      <c r="N32" s="15"/>
      <c r="O32" s="15"/>
      <c r="P32" s="12">
        <f t="shared" si="2"/>
        <v>1</v>
      </c>
      <c r="Q32" s="12">
        <f t="shared" si="3"/>
        <v>1</v>
      </c>
      <c r="R32" s="12">
        <f t="shared" si="4"/>
        <v>1</v>
      </c>
    </row>
    <row r="33" spans="1:18" x14ac:dyDescent="0.3">
      <c r="A33" s="5" t="str">
        <f t="shared" si="1"/>
        <v/>
      </c>
      <c r="B33" s="14"/>
      <c r="C33" s="129"/>
      <c r="D33" s="129"/>
      <c r="E33" s="129"/>
      <c r="F33" s="129"/>
      <c r="G33" s="129"/>
      <c r="H33" s="129"/>
      <c r="I33" s="129"/>
      <c r="J33" s="129"/>
      <c r="K33" s="129"/>
      <c r="L33" s="15"/>
      <c r="M33" s="15"/>
      <c r="N33" s="15"/>
      <c r="O33" s="15"/>
      <c r="P33" s="12">
        <f t="shared" si="2"/>
        <v>1</v>
      </c>
      <c r="Q33" s="12">
        <f t="shared" si="3"/>
        <v>1</v>
      </c>
      <c r="R33" s="12">
        <f t="shared" si="4"/>
        <v>1</v>
      </c>
    </row>
    <row r="34" spans="1:18" x14ac:dyDescent="0.3">
      <c r="A34" s="5" t="str">
        <f t="shared" si="1"/>
        <v/>
      </c>
      <c r="B34" s="14"/>
      <c r="C34" s="129"/>
      <c r="D34" s="129"/>
      <c r="E34" s="129"/>
      <c r="F34" s="129"/>
      <c r="G34" s="129"/>
      <c r="H34" s="129"/>
      <c r="I34" s="129"/>
      <c r="J34" s="129"/>
      <c r="K34" s="129"/>
      <c r="L34" s="15"/>
      <c r="M34" s="15"/>
      <c r="N34" s="15"/>
      <c r="O34" s="15"/>
      <c r="P34" s="12">
        <f t="shared" si="2"/>
        <v>1</v>
      </c>
      <c r="Q34" s="12">
        <f t="shared" si="3"/>
        <v>1</v>
      </c>
      <c r="R34" s="12">
        <f t="shared" si="4"/>
        <v>1</v>
      </c>
    </row>
    <row r="35" spans="1:18" x14ac:dyDescent="0.3">
      <c r="A35" s="5" t="str">
        <f t="shared" si="1"/>
        <v/>
      </c>
      <c r="B35" s="14"/>
      <c r="C35" s="129"/>
      <c r="D35" s="129"/>
      <c r="E35" s="129"/>
      <c r="F35" s="129"/>
      <c r="G35" s="129"/>
      <c r="H35" s="129"/>
      <c r="I35" s="129"/>
      <c r="J35" s="129"/>
      <c r="K35" s="129"/>
      <c r="L35" s="15"/>
      <c r="M35" s="15"/>
      <c r="N35" s="15"/>
      <c r="O35" s="15"/>
      <c r="P35" s="12">
        <f t="shared" si="2"/>
        <v>1</v>
      </c>
      <c r="Q35" s="12">
        <f t="shared" si="3"/>
        <v>1</v>
      </c>
      <c r="R35" s="12">
        <f t="shared" si="4"/>
        <v>1</v>
      </c>
    </row>
    <row r="36" spans="1:18" x14ac:dyDescent="0.3">
      <c r="A36" s="5" t="str">
        <f t="shared" si="1"/>
        <v/>
      </c>
      <c r="B36" s="14"/>
      <c r="C36" s="129"/>
      <c r="D36" s="129"/>
      <c r="E36" s="129"/>
      <c r="F36" s="129"/>
      <c r="G36" s="129"/>
      <c r="H36" s="129"/>
      <c r="I36" s="129"/>
      <c r="J36" s="129"/>
      <c r="K36" s="129"/>
      <c r="L36" s="15"/>
      <c r="M36" s="15"/>
      <c r="N36" s="15"/>
      <c r="O36" s="15"/>
      <c r="P36" s="12">
        <f t="shared" si="2"/>
        <v>1</v>
      </c>
      <c r="Q36" s="12">
        <f t="shared" si="3"/>
        <v>1</v>
      </c>
      <c r="R36" s="12">
        <f t="shared" si="4"/>
        <v>1</v>
      </c>
    </row>
    <row r="37" spans="1:18" x14ac:dyDescent="0.3">
      <c r="A37" s="5" t="str">
        <f t="shared" si="1"/>
        <v/>
      </c>
      <c r="B37" s="14"/>
      <c r="C37" s="129"/>
      <c r="D37" s="129"/>
      <c r="E37" s="129"/>
      <c r="F37" s="129"/>
      <c r="G37" s="129"/>
      <c r="H37" s="129"/>
      <c r="I37" s="129"/>
      <c r="J37" s="129"/>
      <c r="K37" s="129"/>
      <c r="L37" s="15"/>
      <c r="M37" s="15"/>
      <c r="N37" s="15"/>
      <c r="O37" s="15"/>
      <c r="P37" s="12">
        <f t="shared" si="2"/>
        <v>1</v>
      </c>
      <c r="Q37" s="12">
        <f t="shared" si="3"/>
        <v>1</v>
      </c>
      <c r="R37" s="12">
        <f t="shared" si="4"/>
        <v>1</v>
      </c>
    </row>
    <row r="38" spans="1:18" x14ac:dyDescent="0.3">
      <c r="A38" s="5" t="str">
        <f t="shared" si="1"/>
        <v/>
      </c>
      <c r="B38" s="14"/>
      <c r="C38" s="129"/>
      <c r="D38" s="129"/>
      <c r="E38" s="129"/>
      <c r="F38" s="129"/>
      <c r="G38" s="129"/>
      <c r="H38" s="129"/>
      <c r="I38" s="129"/>
      <c r="J38" s="129"/>
      <c r="K38" s="129"/>
      <c r="L38" s="15"/>
      <c r="M38" s="15"/>
      <c r="N38" s="15"/>
      <c r="O38" s="15"/>
      <c r="P38" s="12">
        <f t="shared" si="2"/>
        <v>1</v>
      </c>
      <c r="Q38" s="12">
        <f t="shared" si="3"/>
        <v>1</v>
      </c>
      <c r="R38" s="12">
        <f t="shared" si="4"/>
        <v>1</v>
      </c>
    </row>
    <row r="39" spans="1:18" x14ac:dyDescent="0.3">
      <c r="A39" s="5" t="str">
        <f t="shared" si="1"/>
        <v/>
      </c>
      <c r="B39" s="14"/>
      <c r="C39" s="129"/>
      <c r="D39" s="129"/>
      <c r="E39" s="129"/>
      <c r="F39" s="129"/>
      <c r="G39" s="129"/>
      <c r="H39" s="129"/>
      <c r="I39" s="129"/>
      <c r="J39" s="129"/>
      <c r="K39" s="129"/>
      <c r="L39" s="15"/>
      <c r="M39" s="15"/>
      <c r="N39" s="15"/>
      <c r="O39" s="15"/>
      <c r="P39" s="12">
        <f t="shared" si="2"/>
        <v>1</v>
      </c>
      <c r="Q39" s="12">
        <f t="shared" si="3"/>
        <v>1</v>
      </c>
      <c r="R39" s="12">
        <f t="shared" si="4"/>
        <v>1</v>
      </c>
    </row>
    <row r="40" spans="1:18" x14ac:dyDescent="0.3">
      <c r="A40" s="5" t="str">
        <f t="shared" si="1"/>
        <v/>
      </c>
      <c r="B40" s="14"/>
      <c r="C40" s="129"/>
      <c r="D40" s="129"/>
      <c r="E40" s="129"/>
      <c r="F40" s="129"/>
      <c r="G40" s="129"/>
      <c r="H40" s="129"/>
      <c r="I40" s="129"/>
      <c r="J40" s="129"/>
      <c r="K40" s="129"/>
      <c r="L40" s="15"/>
      <c r="M40" s="15"/>
      <c r="N40" s="15"/>
      <c r="O40" s="15"/>
      <c r="P40" s="12">
        <f t="shared" si="2"/>
        <v>1</v>
      </c>
      <c r="Q40" s="12">
        <f t="shared" si="3"/>
        <v>1</v>
      </c>
      <c r="R40" s="12">
        <f t="shared" si="4"/>
        <v>1</v>
      </c>
    </row>
    <row r="41" spans="1:18" x14ac:dyDescent="0.3">
      <c r="A41" s="5" t="str">
        <f t="shared" si="1"/>
        <v/>
      </c>
      <c r="B41" s="14"/>
      <c r="C41" s="129"/>
      <c r="D41" s="129"/>
      <c r="E41" s="129"/>
      <c r="F41" s="129"/>
      <c r="G41" s="129"/>
      <c r="H41" s="129"/>
      <c r="I41" s="129"/>
      <c r="J41" s="129"/>
      <c r="K41" s="129"/>
      <c r="L41" s="15"/>
      <c r="M41" s="15"/>
      <c r="N41" s="15"/>
      <c r="O41" s="15"/>
      <c r="P41" s="12">
        <f t="shared" si="2"/>
        <v>1</v>
      </c>
      <c r="Q41" s="12">
        <f t="shared" si="3"/>
        <v>1</v>
      </c>
      <c r="R41" s="12">
        <f t="shared" si="4"/>
        <v>1</v>
      </c>
    </row>
    <row r="42" spans="1:18" x14ac:dyDescent="0.3">
      <c r="A42" s="5" t="str">
        <f t="shared" si="1"/>
        <v/>
      </c>
      <c r="B42" s="14"/>
      <c r="C42" s="129"/>
      <c r="D42" s="129"/>
      <c r="E42" s="129"/>
      <c r="F42" s="129"/>
      <c r="G42" s="129"/>
      <c r="H42" s="129"/>
      <c r="I42" s="129"/>
      <c r="J42" s="129"/>
      <c r="K42" s="129"/>
      <c r="L42" s="15"/>
      <c r="M42" s="15"/>
      <c r="N42" s="15"/>
      <c r="O42" s="15"/>
      <c r="P42" s="12">
        <f t="shared" si="2"/>
        <v>1</v>
      </c>
      <c r="Q42" s="12">
        <f t="shared" si="3"/>
        <v>1</v>
      </c>
      <c r="R42" s="12">
        <f t="shared" si="4"/>
        <v>1</v>
      </c>
    </row>
    <row r="43" spans="1:18" x14ac:dyDescent="0.3">
      <c r="A43" s="5" t="str">
        <f t="shared" si="1"/>
        <v/>
      </c>
      <c r="B43" s="14"/>
      <c r="C43" s="129"/>
      <c r="D43" s="129"/>
      <c r="E43" s="129"/>
      <c r="F43" s="129"/>
      <c r="G43" s="129"/>
      <c r="H43" s="129"/>
      <c r="I43" s="129"/>
      <c r="J43" s="129"/>
      <c r="K43" s="129"/>
      <c r="L43" s="15"/>
      <c r="M43" s="15"/>
      <c r="N43" s="15"/>
      <c r="O43" s="15"/>
      <c r="P43" s="12">
        <f t="shared" si="2"/>
        <v>1</v>
      </c>
      <c r="Q43" s="12">
        <f t="shared" si="3"/>
        <v>1</v>
      </c>
      <c r="R43" s="12">
        <f t="shared" si="4"/>
        <v>1</v>
      </c>
    </row>
    <row r="44" spans="1:18" x14ac:dyDescent="0.3">
      <c r="A44" s="5" t="str">
        <f t="shared" si="1"/>
        <v/>
      </c>
      <c r="B44" s="14"/>
      <c r="C44" s="129"/>
      <c r="D44" s="129"/>
      <c r="E44" s="129"/>
      <c r="F44" s="129"/>
      <c r="G44" s="129"/>
      <c r="H44" s="129"/>
      <c r="I44" s="129"/>
      <c r="J44" s="129"/>
      <c r="K44" s="129"/>
      <c r="L44" s="15"/>
      <c r="M44" s="15"/>
      <c r="N44" s="15"/>
      <c r="O44" s="15"/>
      <c r="P44" s="12">
        <f t="shared" si="2"/>
        <v>1</v>
      </c>
      <c r="Q44" s="12">
        <f t="shared" si="3"/>
        <v>1</v>
      </c>
      <c r="R44" s="12">
        <f t="shared" si="4"/>
        <v>1</v>
      </c>
    </row>
    <row r="45" spans="1:18" x14ac:dyDescent="0.3">
      <c r="A45" s="5" t="str">
        <f t="shared" si="1"/>
        <v/>
      </c>
      <c r="B45" s="14"/>
      <c r="C45" s="129"/>
      <c r="D45" s="129"/>
      <c r="E45" s="129"/>
      <c r="F45" s="129"/>
      <c r="G45" s="129"/>
      <c r="H45" s="129"/>
      <c r="I45" s="129"/>
      <c r="J45" s="129"/>
      <c r="K45" s="129"/>
      <c r="L45" s="15"/>
      <c r="M45" s="15"/>
      <c r="N45" s="15"/>
      <c r="O45" s="15"/>
      <c r="P45" s="12">
        <f t="shared" si="2"/>
        <v>1</v>
      </c>
      <c r="Q45" s="12">
        <f t="shared" si="3"/>
        <v>1</v>
      </c>
      <c r="R45" s="12">
        <f t="shared" si="4"/>
        <v>1</v>
      </c>
    </row>
    <row r="46" spans="1:18" x14ac:dyDescent="0.3">
      <c r="A46" s="5" t="str">
        <f t="shared" si="1"/>
        <v/>
      </c>
      <c r="B46" s="14"/>
      <c r="C46" s="129"/>
      <c r="D46" s="129"/>
      <c r="E46" s="129"/>
      <c r="F46" s="129"/>
      <c r="G46" s="129"/>
      <c r="H46" s="129"/>
      <c r="I46" s="129"/>
      <c r="J46" s="129"/>
      <c r="K46" s="129"/>
      <c r="L46" s="15"/>
      <c r="M46" s="15"/>
      <c r="N46" s="15"/>
      <c r="O46" s="15"/>
      <c r="P46" s="12">
        <f t="shared" si="2"/>
        <v>1</v>
      </c>
      <c r="Q46" s="12">
        <f t="shared" si="3"/>
        <v>1</v>
      </c>
      <c r="R46" s="12">
        <f t="shared" si="4"/>
        <v>1</v>
      </c>
    </row>
    <row r="47" spans="1:18" x14ac:dyDescent="0.3">
      <c r="A47" s="5" t="str">
        <f t="shared" si="1"/>
        <v/>
      </c>
      <c r="B47" s="14"/>
      <c r="C47" s="129"/>
      <c r="D47" s="129"/>
      <c r="E47" s="129"/>
      <c r="F47" s="129"/>
      <c r="G47" s="129"/>
      <c r="H47" s="129"/>
      <c r="I47" s="129"/>
      <c r="J47" s="129"/>
      <c r="K47" s="129"/>
      <c r="L47" s="15"/>
      <c r="M47" s="15"/>
      <c r="N47" s="15"/>
      <c r="O47" s="15"/>
      <c r="P47" s="12">
        <f t="shared" si="2"/>
        <v>1</v>
      </c>
      <c r="Q47" s="12">
        <f t="shared" si="3"/>
        <v>1</v>
      </c>
      <c r="R47" s="12">
        <f t="shared" si="4"/>
        <v>1</v>
      </c>
    </row>
    <row r="48" spans="1:18" x14ac:dyDescent="0.3">
      <c r="A48" s="5" t="str">
        <f t="shared" si="1"/>
        <v/>
      </c>
      <c r="B48" s="14"/>
      <c r="C48" s="129"/>
      <c r="D48" s="129"/>
      <c r="E48" s="129"/>
      <c r="F48" s="129"/>
      <c r="G48" s="129"/>
      <c r="H48" s="129"/>
      <c r="I48" s="129"/>
      <c r="J48" s="129"/>
      <c r="K48" s="129"/>
      <c r="L48" s="15"/>
      <c r="M48" s="15"/>
      <c r="N48" s="15"/>
      <c r="O48" s="15"/>
      <c r="P48" s="12">
        <f t="shared" si="2"/>
        <v>1</v>
      </c>
      <c r="Q48" s="12">
        <f t="shared" si="3"/>
        <v>1</v>
      </c>
      <c r="R48" s="12">
        <f t="shared" si="4"/>
        <v>1</v>
      </c>
    </row>
    <row r="49" spans="1:18" x14ac:dyDescent="0.3">
      <c r="A49" s="5" t="str">
        <f t="shared" si="1"/>
        <v/>
      </c>
      <c r="B49" s="14"/>
      <c r="C49" s="129"/>
      <c r="D49" s="129"/>
      <c r="E49" s="129"/>
      <c r="F49" s="129"/>
      <c r="G49" s="129"/>
      <c r="H49" s="129"/>
      <c r="I49" s="129"/>
      <c r="J49" s="129"/>
      <c r="K49" s="129"/>
      <c r="L49" s="15"/>
      <c r="M49" s="15"/>
      <c r="N49" s="15"/>
      <c r="O49" s="15"/>
      <c r="P49" s="12">
        <f t="shared" si="2"/>
        <v>1</v>
      </c>
      <c r="Q49" s="12">
        <f t="shared" si="3"/>
        <v>1</v>
      </c>
      <c r="R49" s="12">
        <f t="shared" si="4"/>
        <v>1</v>
      </c>
    </row>
    <row r="50" spans="1:18" x14ac:dyDescent="0.3">
      <c r="A50" s="5" t="str">
        <f t="shared" si="1"/>
        <v/>
      </c>
      <c r="B50" s="14"/>
      <c r="C50" s="129"/>
      <c r="D50" s="129"/>
      <c r="E50" s="129"/>
      <c r="F50" s="129"/>
      <c r="G50" s="129"/>
      <c r="H50" s="129"/>
      <c r="I50" s="129"/>
      <c r="J50" s="129"/>
      <c r="K50" s="129"/>
      <c r="L50" s="15"/>
      <c r="M50" s="15"/>
      <c r="N50" s="15"/>
      <c r="O50" s="15"/>
      <c r="P50" s="12">
        <f t="shared" si="2"/>
        <v>1</v>
      </c>
      <c r="Q50" s="12">
        <f t="shared" si="3"/>
        <v>1</v>
      </c>
      <c r="R50" s="12">
        <f t="shared" si="4"/>
        <v>1</v>
      </c>
    </row>
    <row r="51" spans="1:18" x14ac:dyDescent="0.3">
      <c r="A51" s="5" t="str">
        <f t="shared" si="1"/>
        <v/>
      </c>
      <c r="B51" s="14"/>
      <c r="C51" s="129"/>
      <c r="D51" s="129"/>
      <c r="E51" s="129"/>
      <c r="F51" s="129"/>
      <c r="G51" s="129"/>
      <c r="H51" s="129"/>
      <c r="I51" s="129"/>
      <c r="J51" s="129"/>
      <c r="K51" s="129"/>
      <c r="L51" s="15"/>
      <c r="M51" s="15"/>
      <c r="N51" s="15"/>
      <c r="O51" s="15"/>
      <c r="P51" s="12">
        <f t="shared" si="2"/>
        <v>1</v>
      </c>
      <c r="Q51" s="12">
        <f t="shared" si="3"/>
        <v>1</v>
      </c>
      <c r="R51" s="12">
        <f t="shared" si="4"/>
        <v>1</v>
      </c>
    </row>
    <row r="52" spans="1:18" x14ac:dyDescent="0.3">
      <c r="A52" s="5" t="str">
        <f t="shared" si="1"/>
        <v/>
      </c>
      <c r="B52" s="14"/>
      <c r="C52" s="129"/>
      <c r="D52" s="129"/>
      <c r="E52" s="129"/>
      <c r="F52" s="129"/>
      <c r="G52" s="129"/>
      <c r="H52" s="129"/>
      <c r="I52" s="129"/>
      <c r="J52" s="129"/>
      <c r="K52" s="129"/>
      <c r="L52" s="15"/>
      <c r="M52" s="15"/>
      <c r="N52" s="15"/>
      <c r="O52" s="15"/>
      <c r="P52" s="12">
        <f t="shared" si="2"/>
        <v>1</v>
      </c>
      <c r="Q52" s="12">
        <f t="shared" si="3"/>
        <v>1</v>
      </c>
      <c r="R52" s="12">
        <f t="shared" si="4"/>
        <v>1</v>
      </c>
    </row>
    <row r="53" spans="1:18" x14ac:dyDescent="0.3">
      <c r="A53" s="5" t="str">
        <f t="shared" si="1"/>
        <v/>
      </c>
      <c r="B53" s="14"/>
      <c r="C53" s="129"/>
      <c r="D53" s="129"/>
      <c r="E53" s="129"/>
      <c r="F53" s="129"/>
      <c r="G53" s="129"/>
      <c r="H53" s="129"/>
      <c r="I53" s="129"/>
      <c r="J53" s="129"/>
      <c r="K53" s="129"/>
      <c r="L53" s="15"/>
      <c r="M53" s="15"/>
      <c r="N53" s="15"/>
      <c r="O53" s="15"/>
      <c r="P53" s="12">
        <f t="shared" si="2"/>
        <v>1</v>
      </c>
      <c r="Q53" s="12">
        <f t="shared" si="3"/>
        <v>1</v>
      </c>
      <c r="R53" s="12">
        <f t="shared" si="4"/>
        <v>1</v>
      </c>
    </row>
    <row r="54" spans="1:18" x14ac:dyDescent="0.3">
      <c r="A54" s="5" t="str">
        <f t="shared" si="1"/>
        <v/>
      </c>
      <c r="B54" s="14"/>
      <c r="C54" s="129"/>
      <c r="D54" s="129"/>
      <c r="E54" s="129"/>
      <c r="F54" s="129"/>
      <c r="G54" s="129"/>
      <c r="H54" s="129"/>
      <c r="I54" s="129"/>
      <c r="J54" s="129"/>
      <c r="K54" s="129"/>
      <c r="L54" s="15"/>
      <c r="M54" s="15"/>
      <c r="N54" s="15"/>
      <c r="O54" s="15"/>
      <c r="P54" s="12">
        <f t="shared" si="2"/>
        <v>1</v>
      </c>
      <c r="Q54" s="12">
        <f t="shared" si="3"/>
        <v>1</v>
      </c>
      <c r="R54" s="12">
        <f t="shared" si="4"/>
        <v>1</v>
      </c>
    </row>
    <row r="55" spans="1:18" x14ac:dyDescent="0.3">
      <c r="A55" s="5" t="str">
        <f t="shared" si="1"/>
        <v/>
      </c>
      <c r="B55" s="14"/>
      <c r="C55" s="129"/>
      <c r="D55" s="129"/>
      <c r="E55" s="129"/>
      <c r="F55" s="129"/>
      <c r="G55" s="129"/>
      <c r="H55" s="129"/>
      <c r="I55" s="129"/>
      <c r="J55" s="129"/>
      <c r="K55" s="129"/>
      <c r="L55" s="15"/>
      <c r="M55" s="15"/>
      <c r="N55" s="15"/>
      <c r="O55" s="15"/>
      <c r="P55" s="12">
        <f t="shared" si="2"/>
        <v>1</v>
      </c>
      <c r="Q55" s="12">
        <f t="shared" si="3"/>
        <v>1</v>
      </c>
      <c r="R55" s="12">
        <f t="shared" si="4"/>
        <v>1</v>
      </c>
    </row>
    <row r="56" spans="1:18" x14ac:dyDescent="0.3">
      <c r="A56" s="5" t="str">
        <f t="shared" si="1"/>
        <v/>
      </c>
      <c r="B56" s="14"/>
      <c r="C56" s="129"/>
      <c r="D56" s="129"/>
      <c r="E56" s="129"/>
      <c r="F56" s="129"/>
      <c r="G56" s="129"/>
      <c r="H56" s="129"/>
      <c r="I56" s="129"/>
      <c r="J56" s="129"/>
      <c r="K56" s="129"/>
      <c r="L56" s="15"/>
      <c r="M56" s="15"/>
      <c r="N56" s="15"/>
      <c r="O56" s="15"/>
      <c r="P56" s="12">
        <f t="shared" si="2"/>
        <v>1</v>
      </c>
      <c r="Q56" s="12">
        <f t="shared" si="3"/>
        <v>1</v>
      </c>
      <c r="R56" s="12">
        <f t="shared" si="4"/>
        <v>1</v>
      </c>
    </row>
    <row r="57" spans="1:18" x14ac:dyDescent="0.3">
      <c r="A57" s="5" t="str">
        <f t="shared" si="1"/>
        <v/>
      </c>
      <c r="B57" s="14"/>
      <c r="C57" s="129"/>
      <c r="D57" s="129"/>
      <c r="E57" s="129"/>
      <c r="F57" s="129"/>
      <c r="G57" s="129"/>
      <c r="H57" s="129"/>
      <c r="I57" s="129"/>
      <c r="J57" s="129"/>
      <c r="K57" s="129"/>
      <c r="L57" s="15"/>
      <c r="M57" s="15"/>
      <c r="N57" s="15"/>
      <c r="O57" s="15"/>
      <c r="P57" s="12">
        <f t="shared" si="2"/>
        <v>1</v>
      </c>
      <c r="Q57" s="12">
        <f t="shared" si="3"/>
        <v>1</v>
      </c>
      <c r="R57" s="12">
        <f t="shared" si="4"/>
        <v>1</v>
      </c>
    </row>
    <row r="58" spans="1:18" x14ac:dyDescent="0.3">
      <c r="A58" s="5" t="str">
        <f t="shared" si="1"/>
        <v/>
      </c>
      <c r="B58" s="14"/>
      <c r="C58" s="129"/>
      <c r="D58" s="129"/>
      <c r="E58" s="129"/>
      <c r="F58" s="129"/>
      <c r="G58" s="129"/>
      <c r="H58" s="129"/>
      <c r="I58" s="129"/>
      <c r="J58" s="129"/>
      <c r="K58" s="129"/>
      <c r="L58" s="15"/>
      <c r="M58" s="15"/>
      <c r="N58" s="15"/>
      <c r="O58" s="15"/>
      <c r="P58" s="12">
        <f t="shared" si="2"/>
        <v>1</v>
      </c>
      <c r="Q58" s="12">
        <f t="shared" si="3"/>
        <v>1</v>
      </c>
      <c r="R58" s="12">
        <f t="shared" si="4"/>
        <v>1</v>
      </c>
    </row>
    <row r="59" spans="1:18" x14ac:dyDescent="0.3">
      <c r="A59" s="5" t="str">
        <f t="shared" si="1"/>
        <v/>
      </c>
      <c r="B59" s="14"/>
      <c r="C59" s="129"/>
      <c r="D59" s="129"/>
      <c r="E59" s="129"/>
      <c r="F59" s="129"/>
      <c r="G59" s="129"/>
      <c r="H59" s="129"/>
      <c r="I59" s="129"/>
      <c r="J59" s="129"/>
      <c r="K59" s="129"/>
      <c r="L59" s="15"/>
      <c r="M59" s="15"/>
      <c r="N59" s="15"/>
      <c r="O59" s="15"/>
      <c r="P59" s="12">
        <f t="shared" si="2"/>
        <v>1</v>
      </c>
      <c r="Q59" s="12">
        <f t="shared" si="3"/>
        <v>1</v>
      </c>
      <c r="R59" s="12">
        <f t="shared" si="4"/>
        <v>1</v>
      </c>
    </row>
    <row r="60" spans="1:18" x14ac:dyDescent="0.3">
      <c r="A60" s="5" t="str">
        <f t="shared" si="1"/>
        <v/>
      </c>
      <c r="B60" s="14"/>
      <c r="C60" s="129"/>
      <c r="D60" s="129"/>
      <c r="E60" s="129"/>
      <c r="F60" s="129"/>
      <c r="G60" s="129"/>
      <c r="H60" s="129"/>
      <c r="I60" s="129"/>
      <c r="J60" s="129"/>
      <c r="K60" s="129"/>
      <c r="L60" s="15"/>
      <c r="M60" s="15"/>
      <c r="N60" s="15"/>
      <c r="O60" s="15"/>
      <c r="P60" s="12">
        <f t="shared" si="2"/>
        <v>1</v>
      </c>
      <c r="Q60" s="12">
        <f t="shared" si="3"/>
        <v>1</v>
      </c>
      <c r="R60" s="12">
        <f t="shared" si="4"/>
        <v>1</v>
      </c>
    </row>
    <row r="61" spans="1:18" x14ac:dyDescent="0.3">
      <c r="A61" s="5" t="str">
        <f t="shared" si="1"/>
        <v/>
      </c>
      <c r="B61" s="14"/>
      <c r="C61" s="129"/>
      <c r="D61" s="129"/>
      <c r="E61" s="129"/>
      <c r="F61" s="129"/>
      <c r="G61" s="129"/>
      <c r="H61" s="129"/>
      <c r="I61" s="129"/>
      <c r="J61" s="129"/>
      <c r="K61" s="129"/>
      <c r="L61" s="15"/>
      <c r="M61" s="15"/>
      <c r="N61" s="15"/>
      <c r="O61" s="15"/>
      <c r="P61" s="12">
        <f t="shared" si="2"/>
        <v>1</v>
      </c>
      <c r="Q61" s="12">
        <f t="shared" si="3"/>
        <v>1</v>
      </c>
      <c r="R61" s="12">
        <f t="shared" si="4"/>
        <v>1</v>
      </c>
    </row>
    <row r="62" spans="1:18" x14ac:dyDescent="0.3">
      <c r="A62" s="5" t="str">
        <f t="shared" si="1"/>
        <v/>
      </c>
      <c r="B62" s="14"/>
      <c r="C62" s="129"/>
      <c r="D62" s="129"/>
      <c r="E62" s="129"/>
      <c r="F62" s="129"/>
      <c r="G62" s="129"/>
      <c r="H62" s="129"/>
      <c r="I62" s="129"/>
      <c r="J62" s="129"/>
      <c r="K62" s="129"/>
      <c r="L62" s="15"/>
      <c r="M62" s="15"/>
      <c r="N62" s="15"/>
      <c r="O62" s="15"/>
      <c r="P62" s="12">
        <f t="shared" si="2"/>
        <v>1</v>
      </c>
      <c r="Q62" s="12">
        <f t="shared" si="3"/>
        <v>1</v>
      </c>
      <c r="R62" s="12">
        <f t="shared" si="4"/>
        <v>1</v>
      </c>
    </row>
    <row r="63" spans="1:18" x14ac:dyDescent="0.3">
      <c r="A63" s="5" t="str">
        <f t="shared" si="1"/>
        <v/>
      </c>
      <c r="B63" s="14"/>
      <c r="C63" s="129"/>
      <c r="D63" s="129"/>
      <c r="E63" s="129"/>
      <c r="F63" s="129"/>
      <c r="G63" s="129"/>
      <c r="H63" s="129"/>
      <c r="I63" s="129"/>
      <c r="J63" s="129"/>
      <c r="K63" s="129"/>
      <c r="L63" s="15"/>
      <c r="M63" s="15"/>
      <c r="N63" s="15"/>
      <c r="O63" s="15"/>
      <c r="P63" s="12">
        <f t="shared" si="2"/>
        <v>1</v>
      </c>
      <c r="Q63" s="12">
        <f t="shared" si="3"/>
        <v>1</v>
      </c>
      <c r="R63" s="12">
        <f t="shared" si="4"/>
        <v>1</v>
      </c>
    </row>
    <row r="64" spans="1:18" x14ac:dyDescent="0.3">
      <c r="A64" s="5" t="str">
        <f t="shared" si="1"/>
        <v/>
      </c>
      <c r="B64" s="14"/>
      <c r="C64" s="129"/>
      <c r="D64" s="129"/>
      <c r="E64" s="129"/>
      <c r="F64" s="129"/>
      <c r="G64" s="129"/>
      <c r="H64" s="129"/>
      <c r="I64" s="129"/>
      <c r="J64" s="129"/>
      <c r="K64" s="129"/>
      <c r="L64" s="15"/>
      <c r="M64" s="15"/>
      <c r="N64" s="15"/>
      <c r="O64" s="15"/>
      <c r="P64" s="12">
        <f t="shared" si="2"/>
        <v>1</v>
      </c>
      <c r="Q64" s="12">
        <f t="shared" si="3"/>
        <v>1</v>
      </c>
      <c r="R64" s="12">
        <f t="shared" si="4"/>
        <v>1</v>
      </c>
    </row>
    <row r="65" spans="1:18" x14ac:dyDescent="0.3">
      <c r="A65" s="5" t="str">
        <f t="shared" si="1"/>
        <v/>
      </c>
      <c r="B65" s="14"/>
      <c r="C65" s="129"/>
      <c r="D65" s="129"/>
      <c r="E65" s="129"/>
      <c r="F65" s="129"/>
      <c r="G65" s="129"/>
      <c r="H65" s="129"/>
      <c r="I65" s="129"/>
      <c r="J65" s="129"/>
      <c r="K65" s="129"/>
      <c r="L65" s="15"/>
      <c r="M65" s="15"/>
      <c r="N65" s="15"/>
      <c r="O65" s="15"/>
      <c r="P65" s="12">
        <f t="shared" si="2"/>
        <v>1</v>
      </c>
      <c r="Q65" s="12">
        <f t="shared" si="3"/>
        <v>1</v>
      </c>
      <c r="R65" s="12">
        <f t="shared" si="4"/>
        <v>1</v>
      </c>
    </row>
    <row r="66" spans="1:18" x14ac:dyDescent="0.3">
      <c r="A66" s="5" t="str">
        <f t="shared" si="1"/>
        <v/>
      </c>
      <c r="B66" s="14"/>
      <c r="C66" s="129"/>
      <c r="D66" s="129"/>
      <c r="E66" s="129"/>
      <c r="F66" s="129"/>
      <c r="G66" s="129"/>
      <c r="H66" s="129"/>
      <c r="I66" s="129"/>
      <c r="J66" s="129"/>
      <c r="K66" s="129"/>
      <c r="L66" s="15"/>
      <c r="M66" s="15"/>
      <c r="N66" s="15"/>
      <c r="O66" s="15"/>
      <c r="P66" s="12">
        <f t="shared" si="2"/>
        <v>1</v>
      </c>
      <c r="Q66" s="12">
        <f t="shared" si="3"/>
        <v>1</v>
      </c>
      <c r="R66" s="12">
        <f t="shared" si="4"/>
        <v>1</v>
      </c>
    </row>
    <row r="67" spans="1:18" x14ac:dyDescent="0.3">
      <c r="A67" s="5" t="str">
        <f t="shared" si="1"/>
        <v/>
      </c>
      <c r="B67" s="14"/>
      <c r="C67" s="129"/>
      <c r="D67" s="129"/>
      <c r="E67" s="129"/>
      <c r="F67" s="129"/>
      <c r="G67" s="129"/>
      <c r="H67" s="129"/>
      <c r="I67" s="129"/>
      <c r="J67" s="129"/>
      <c r="K67" s="129"/>
      <c r="L67" s="15"/>
      <c r="M67" s="15"/>
      <c r="N67" s="15"/>
      <c r="O67" s="15"/>
      <c r="P67" s="12">
        <f t="shared" si="2"/>
        <v>1</v>
      </c>
      <c r="Q67" s="12">
        <f t="shared" si="3"/>
        <v>1</v>
      </c>
      <c r="R67" s="12">
        <f t="shared" si="4"/>
        <v>1</v>
      </c>
    </row>
    <row r="68" spans="1:18" x14ac:dyDescent="0.3">
      <c r="A68" s="5" t="str">
        <f t="shared" si="1"/>
        <v/>
      </c>
      <c r="B68" s="14"/>
      <c r="C68" s="129"/>
      <c r="D68" s="129"/>
      <c r="E68" s="129"/>
      <c r="F68" s="129"/>
      <c r="G68" s="129"/>
      <c r="H68" s="129"/>
      <c r="I68" s="129"/>
      <c r="J68" s="129"/>
      <c r="K68" s="129"/>
      <c r="L68" s="15"/>
      <c r="M68" s="15"/>
      <c r="N68" s="15"/>
      <c r="O68" s="15"/>
      <c r="P68" s="12">
        <f t="shared" si="2"/>
        <v>1</v>
      </c>
      <c r="Q68" s="12">
        <f t="shared" si="3"/>
        <v>1</v>
      </c>
      <c r="R68" s="12">
        <f t="shared" si="4"/>
        <v>1</v>
      </c>
    </row>
    <row r="69" spans="1:18" x14ac:dyDescent="0.3">
      <c r="A69" s="5" t="str">
        <f t="shared" si="1"/>
        <v/>
      </c>
      <c r="B69" s="14"/>
      <c r="C69" s="129"/>
      <c r="D69" s="129"/>
      <c r="E69" s="129"/>
      <c r="F69" s="129"/>
      <c r="G69" s="129"/>
      <c r="H69" s="129"/>
      <c r="I69" s="129"/>
      <c r="J69" s="129"/>
      <c r="K69" s="129"/>
      <c r="L69" s="15"/>
      <c r="M69" s="15"/>
      <c r="N69" s="15"/>
      <c r="O69" s="15"/>
      <c r="P69" s="12">
        <f t="shared" si="2"/>
        <v>1</v>
      </c>
      <c r="Q69" s="12">
        <f t="shared" si="3"/>
        <v>1</v>
      </c>
      <c r="R69" s="12">
        <f t="shared" si="4"/>
        <v>1</v>
      </c>
    </row>
    <row r="70" spans="1:18" x14ac:dyDescent="0.3">
      <c r="A70" s="5" t="str">
        <f t="shared" si="1"/>
        <v/>
      </c>
      <c r="B70" s="14"/>
      <c r="C70" s="129"/>
      <c r="D70" s="129"/>
      <c r="E70" s="129"/>
      <c r="F70" s="129"/>
      <c r="G70" s="129"/>
      <c r="H70" s="129"/>
      <c r="I70" s="129"/>
      <c r="J70" s="129"/>
      <c r="K70" s="129"/>
      <c r="L70" s="15"/>
      <c r="M70" s="15"/>
      <c r="N70" s="15"/>
      <c r="O70" s="15"/>
      <c r="P70" s="12">
        <f t="shared" si="2"/>
        <v>1</v>
      </c>
      <c r="Q70" s="12">
        <f t="shared" si="3"/>
        <v>1</v>
      </c>
      <c r="R70" s="12">
        <f t="shared" si="4"/>
        <v>1</v>
      </c>
    </row>
    <row r="71" spans="1:18" x14ac:dyDescent="0.3">
      <c r="A71" s="5" t="str">
        <f t="shared" ref="A71:A110" si="5">IF(B71&lt;&gt;"",ROW()-5,"")</f>
        <v/>
      </c>
      <c r="B71" s="14"/>
      <c r="C71" s="129"/>
      <c r="D71" s="129"/>
      <c r="E71" s="129"/>
      <c r="F71" s="129"/>
      <c r="G71" s="129"/>
      <c r="H71" s="129"/>
      <c r="I71" s="129"/>
      <c r="J71" s="129"/>
      <c r="K71" s="129"/>
      <c r="L71" s="15"/>
      <c r="M71" s="15"/>
      <c r="N71" s="15"/>
      <c r="O71" s="15"/>
      <c r="P71" s="12">
        <f t="shared" ref="P71:P110" si="6">IF(COUNTA(B71:D71)=0,1,IF(AND(B71="",SUM(C71:D71)&lt;&gt;0),2,IF(SUM(C71:D71)&lt;&gt;1,3,4)))</f>
        <v>1</v>
      </c>
      <c r="Q71" s="12">
        <f t="shared" ref="Q71:Q110" si="7">IF(COUNTA(B71,E71:F71)=0,1,IF(AND(B71="",SUM(E71:F71)&lt;&gt;0),2,IF(SUM(E71:F71)&lt;&gt;1,3,4)))</f>
        <v>1</v>
      </c>
      <c r="R71" s="12">
        <f t="shared" ref="R71:R110" si="8">IF(COUNTA(B71,G71:K71)=0,1,IF(AND(B71="",SUM(G71:K71)&lt;&gt;0),2,IF(SUM(G71:K71)&lt;&gt;1,3,4)))</f>
        <v>1</v>
      </c>
    </row>
    <row r="72" spans="1:18" x14ac:dyDescent="0.3">
      <c r="A72" s="5" t="str">
        <f t="shared" si="5"/>
        <v/>
      </c>
      <c r="B72" s="14"/>
      <c r="C72" s="129"/>
      <c r="D72" s="129"/>
      <c r="E72" s="129"/>
      <c r="F72" s="129"/>
      <c r="G72" s="129"/>
      <c r="H72" s="129"/>
      <c r="I72" s="129"/>
      <c r="J72" s="129"/>
      <c r="K72" s="129"/>
      <c r="L72" s="15"/>
      <c r="M72" s="15"/>
      <c r="N72" s="15"/>
      <c r="O72" s="15"/>
      <c r="P72" s="12">
        <f t="shared" si="6"/>
        <v>1</v>
      </c>
      <c r="Q72" s="12">
        <f t="shared" si="7"/>
        <v>1</v>
      </c>
      <c r="R72" s="12">
        <f t="shared" si="8"/>
        <v>1</v>
      </c>
    </row>
    <row r="73" spans="1:18" x14ac:dyDescent="0.3">
      <c r="A73" s="5" t="str">
        <f t="shared" si="5"/>
        <v/>
      </c>
      <c r="B73" s="14"/>
      <c r="C73" s="129"/>
      <c r="D73" s="129"/>
      <c r="E73" s="129"/>
      <c r="F73" s="129"/>
      <c r="G73" s="129"/>
      <c r="H73" s="129"/>
      <c r="I73" s="129"/>
      <c r="J73" s="129"/>
      <c r="K73" s="129"/>
      <c r="L73" s="15"/>
      <c r="M73" s="15"/>
      <c r="N73" s="15"/>
      <c r="O73" s="15"/>
      <c r="P73" s="12">
        <f t="shared" si="6"/>
        <v>1</v>
      </c>
      <c r="Q73" s="12">
        <f t="shared" si="7"/>
        <v>1</v>
      </c>
      <c r="R73" s="12">
        <f t="shared" si="8"/>
        <v>1</v>
      </c>
    </row>
    <row r="74" spans="1:18" x14ac:dyDescent="0.3">
      <c r="A74" s="5" t="str">
        <f t="shared" si="5"/>
        <v/>
      </c>
      <c r="B74" s="14"/>
      <c r="C74" s="129"/>
      <c r="D74" s="129"/>
      <c r="E74" s="129"/>
      <c r="F74" s="129"/>
      <c r="G74" s="129"/>
      <c r="H74" s="129"/>
      <c r="I74" s="129"/>
      <c r="J74" s="129"/>
      <c r="K74" s="129"/>
      <c r="L74" s="15"/>
      <c r="M74" s="15"/>
      <c r="N74" s="15"/>
      <c r="O74" s="15"/>
      <c r="P74" s="12">
        <f t="shared" si="6"/>
        <v>1</v>
      </c>
      <c r="Q74" s="12">
        <f t="shared" si="7"/>
        <v>1</v>
      </c>
      <c r="R74" s="12">
        <f t="shared" si="8"/>
        <v>1</v>
      </c>
    </row>
    <row r="75" spans="1:18" x14ac:dyDescent="0.3">
      <c r="A75" s="5" t="str">
        <f t="shared" si="5"/>
        <v/>
      </c>
      <c r="B75" s="14"/>
      <c r="C75" s="129"/>
      <c r="D75" s="129"/>
      <c r="E75" s="129"/>
      <c r="F75" s="129"/>
      <c r="G75" s="129"/>
      <c r="H75" s="129"/>
      <c r="I75" s="129"/>
      <c r="J75" s="129"/>
      <c r="K75" s="129"/>
      <c r="L75" s="15"/>
      <c r="M75" s="15"/>
      <c r="N75" s="15"/>
      <c r="O75" s="15"/>
      <c r="P75" s="12">
        <f t="shared" si="6"/>
        <v>1</v>
      </c>
      <c r="Q75" s="12">
        <f t="shared" si="7"/>
        <v>1</v>
      </c>
      <c r="R75" s="12">
        <f t="shared" si="8"/>
        <v>1</v>
      </c>
    </row>
    <row r="76" spans="1:18" x14ac:dyDescent="0.3">
      <c r="A76" s="5" t="str">
        <f t="shared" si="5"/>
        <v/>
      </c>
      <c r="B76" s="14"/>
      <c r="C76" s="129"/>
      <c r="D76" s="129"/>
      <c r="E76" s="129"/>
      <c r="F76" s="129"/>
      <c r="G76" s="129"/>
      <c r="H76" s="129"/>
      <c r="I76" s="129"/>
      <c r="J76" s="129"/>
      <c r="K76" s="129"/>
      <c r="L76" s="15"/>
      <c r="M76" s="15"/>
      <c r="N76" s="15"/>
      <c r="O76" s="15"/>
      <c r="P76" s="12">
        <f t="shared" si="6"/>
        <v>1</v>
      </c>
      <c r="Q76" s="12">
        <f t="shared" si="7"/>
        <v>1</v>
      </c>
      <c r="R76" s="12">
        <f t="shared" si="8"/>
        <v>1</v>
      </c>
    </row>
    <row r="77" spans="1:18" x14ac:dyDescent="0.3">
      <c r="A77" s="5" t="str">
        <f t="shared" si="5"/>
        <v/>
      </c>
      <c r="B77" s="14"/>
      <c r="C77" s="129"/>
      <c r="D77" s="129"/>
      <c r="E77" s="129"/>
      <c r="F77" s="129"/>
      <c r="G77" s="129"/>
      <c r="H77" s="129"/>
      <c r="I77" s="129"/>
      <c r="J77" s="129"/>
      <c r="K77" s="129"/>
      <c r="L77" s="15"/>
      <c r="M77" s="15"/>
      <c r="N77" s="15"/>
      <c r="O77" s="15"/>
      <c r="P77" s="12">
        <f t="shared" si="6"/>
        <v>1</v>
      </c>
      <c r="Q77" s="12">
        <f t="shared" si="7"/>
        <v>1</v>
      </c>
      <c r="R77" s="12">
        <f t="shared" si="8"/>
        <v>1</v>
      </c>
    </row>
    <row r="78" spans="1:18" x14ac:dyDescent="0.3">
      <c r="A78" s="5" t="str">
        <f t="shared" si="5"/>
        <v/>
      </c>
      <c r="B78" s="14"/>
      <c r="C78" s="129"/>
      <c r="D78" s="129"/>
      <c r="E78" s="129"/>
      <c r="F78" s="129"/>
      <c r="G78" s="129"/>
      <c r="H78" s="129"/>
      <c r="I78" s="129"/>
      <c r="J78" s="129"/>
      <c r="K78" s="129"/>
      <c r="L78" s="15"/>
      <c r="M78" s="15"/>
      <c r="N78" s="15"/>
      <c r="O78" s="15"/>
      <c r="P78" s="12">
        <f t="shared" si="6"/>
        <v>1</v>
      </c>
      <c r="Q78" s="12">
        <f t="shared" si="7"/>
        <v>1</v>
      </c>
      <c r="R78" s="12">
        <f t="shared" si="8"/>
        <v>1</v>
      </c>
    </row>
    <row r="79" spans="1:18" x14ac:dyDescent="0.3">
      <c r="A79" s="5" t="str">
        <f t="shared" si="5"/>
        <v/>
      </c>
      <c r="B79" s="14"/>
      <c r="C79" s="129"/>
      <c r="D79" s="129"/>
      <c r="E79" s="129"/>
      <c r="F79" s="129"/>
      <c r="G79" s="129"/>
      <c r="H79" s="129"/>
      <c r="I79" s="129"/>
      <c r="J79" s="129"/>
      <c r="K79" s="129"/>
      <c r="L79" s="15"/>
      <c r="M79" s="15"/>
      <c r="N79" s="15"/>
      <c r="O79" s="15"/>
      <c r="P79" s="12">
        <f t="shared" si="6"/>
        <v>1</v>
      </c>
      <c r="Q79" s="12">
        <f t="shared" si="7"/>
        <v>1</v>
      </c>
      <c r="R79" s="12">
        <f t="shared" si="8"/>
        <v>1</v>
      </c>
    </row>
    <row r="80" spans="1:18" x14ac:dyDescent="0.3">
      <c r="A80" s="5" t="str">
        <f t="shared" si="5"/>
        <v/>
      </c>
      <c r="B80" s="14"/>
      <c r="C80" s="129"/>
      <c r="D80" s="129"/>
      <c r="E80" s="129"/>
      <c r="F80" s="129"/>
      <c r="G80" s="129"/>
      <c r="H80" s="129"/>
      <c r="I80" s="129"/>
      <c r="J80" s="129"/>
      <c r="K80" s="129"/>
      <c r="L80" s="15"/>
      <c r="M80" s="15"/>
      <c r="N80" s="15"/>
      <c r="O80" s="15"/>
      <c r="P80" s="12">
        <f t="shared" si="6"/>
        <v>1</v>
      </c>
      <c r="Q80" s="12">
        <f t="shared" si="7"/>
        <v>1</v>
      </c>
      <c r="R80" s="12">
        <f t="shared" si="8"/>
        <v>1</v>
      </c>
    </row>
    <row r="81" spans="1:18" x14ac:dyDescent="0.3">
      <c r="A81" s="5" t="str">
        <f t="shared" si="5"/>
        <v/>
      </c>
      <c r="B81" s="14"/>
      <c r="C81" s="129"/>
      <c r="D81" s="129"/>
      <c r="E81" s="129"/>
      <c r="F81" s="129"/>
      <c r="G81" s="129"/>
      <c r="H81" s="129"/>
      <c r="I81" s="129"/>
      <c r="J81" s="129"/>
      <c r="K81" s="129"/>
      <c r="L81" s="15"/>
      <c r="M81" s="15"/>
      <c r="N81" s="15"/>
      <c r="O81" s="15"/>
      <c r="P81" s="12">
        <f t="shared" si="6"/>
        <v>1</v>
      </c>
      <c r="Q81" s="12">
        <f t="shared" si="7"/>
        <v>1</v>
      </c>
      <c r="R81" s="12">
        <f t="shared" si="8"/>
        <v>1</v>
      </c>
    </row>
    <row r="82" spans="1:18" x14ac:dyDescent="0.3">
      <c r="A82" s="5" t="str">
        <f t="shared" si="5"/>
        <v/>
      </c>
      <c r="B82" s="14"/>
      <c r="C82" s="129"/>
      <c r="D82" s="129"/>
      <c r="E82" s="129"/>
      <c r="F82" s="129"/>
      <c r="G82" s="129"/>
      <c r="H82" s="129"/>
      <c r="I82" s="129"/>
      <c r="J82" s="129"/>
      <c r="K82" s="129"/>
      <c r="L82" s="15"/>
      <c r="M82" s="15"/>
      <c r="N82" s="15"/>
      <c r="O82" s="15"/>
      <c r="P82" s="12">
        <f t="shared" si="6"/>
        <v>1</v>
      </c>
      <c r="Q82" s="12">
        <f t="shared" si="7"/>
        <v>1</v>
      </c>
      <c r="R82" s="12">
        <f t="shared" si="8"/>
        <v>1</v>
      </c>
    </row>
    <row r="83" spans="1:18" x14ac:dyDescent="0.3">
      <c r="A83" s="5" t="str">
        <f t="shared" si="5"/>
        <v/>
      </c>
      <c r="B83" s="14"/>
      <c r="C83" s="129"/>
      <c r="D83" s="129"/>
      <c r="E83" s="129"/>
      <c r="F83" s="129"/>
      <c r="G83" s="129"/>
      <c r="H83" s="129"/>
      <c r="I83" s="129"/>
      <c r="J83" s="129"/>
      <c r="K83" s="129"/>
      <c r="L83" s="15"/>
      <c r="M83" s="15"/>
      <c r="N83" s="15"/>
      <c r="O83" s="15"/>
      <c r="P83" s="12">
        <f t="shared" si="6"/>
        <v>1</v>
      </c>
      <c r="Q83" s="12">
        <f t="shared" si="7"/>
        <v>1</v>
      </c>
      <c r="R83" s="12">
        <f t="shared" si="8"/>
        <v>1</v>
      </c>
    </row>
    <row r="84" spans="1:18" x14ac:dyDescent="0.3">
      <c r="A84" s="5" t="str">
        <f t="shared" si="5"/>
        <v/>
      </c>
      <c r="B84" s="14"/>
      <c r="C84" s="129"/>
      <c r="D84" s="129"/>
      <c r="E84" s="129"/>
      <c r="F84" s="129"/>
      <c r="G84" s="129"/>
      <c r="H84" s="129"/>
      <c r="I84" s="129"/>
      <c r="J84" s="129"/>
      <c r="K84" s="129"/>
      <c r="L84" s="15"/>
      <c r="M84" s="15"/>
      <c r="N84" s="15"/>
      <c r="O84" s="15"/>
      <c r="P84" s="12">
        <f t="shared" si="6"/>
        <v>1</v>
      </c>
      <c r="Q84" s="12">
        <f t="shared" si="7"/>
        <v>1</v>
      </c>
      <c r="R84" s="12">
        <f t="shared" si="8"/>
        <v>1</v>
      </c>
    </row>
    <row r="85" spans="1:18" x14ac:dyDescent="0.3">
      <c r="A85" s="5" t="str">
        <f t="shared" si="5"/>
        <v/>
      </c>
      <c r="B85" s="14"/>
      <c r="C85" s="129"/>
      <c r="D85" s="129"/>
      <c r="E85" s="129"/>
      <c r="F85" s="129"/>
      <c r="G85" s="129"/>
      <c r="H85" s="129"/>
      <c r="I85" s="129"/>
      <c r="J85" s="129"/>
      <c r="K85" s="129"/>
      <c r="L85" s="15"/>
      <c r="M85" s="15"/>
      <c r="N85" s="15"/>
      <c r="O85" s="15"/>
      <c r="P85" s="12">
        <f t="shared" si="6"/>
        <v>1</v>
      </c>
      <c r="Q85" s="12">
        <f t="shared" si="7"/>
        <v>1</v>
      </c>
      <c r="R85" s="12">
        <f t="shared" si="8"/>
        <v>1</v>
      </c>
    </row>
    <row r="86" spans="1:18" x14ac:dyDescent="0.3">
      <c r="A86" s="5" t="str">
        <f t="shared" si="5"/>
        <v/>
      </c>
      <c r="B86" s="14"/>
      <c r="C86" s="129"/>
      <c r="D86" s="129"/>
      <c r="E86" s="129"/>
      <c r="F86" s="129"/>
      <c r="G86" s="129"/>
      <c r="H86" s="129"/>
      <c r="I86" s="129"/>
      <c r="J86" s="129"/>
      <c r="K86" s="129"/>
      <c r="L86" s="15"/>
      <c r="M86" s="15"/>
      <c r="N86" s="15"/>
      <c r="O86" s="15"/>
      <c r="P86" s="12">
        <f t="shared" si="6"/>
        <v>1</v>
      </c>
      <c r="Q86" s="12">
        <f t="shared" si="7"/>
        <v>1</v>
      </c>
      <c r="R86" s="12">
        <f t="shared" si="8"/>
        <v>1</v>
      </c>
    </row>
    <row r="87" spans="1:18" x14ac:dyDescent="0.3">
      <c r="A87" s="5" t="str">
        <f t="shared" si="5"/>
        <v/>
      </c>
      <c r="B87" s="14"/>
      <c r="C87" s="129"/>
      <c r="D87" s="129"/>
      <c r="E87" s="129"/>
      <c r="F87" s="129"/>
      <c r="G87" s="129"/>
      <c r="H87" s="129"/>
      <c r="I87" s="129"/>
      <c r="J87" s="129"/>
      <c r="K87" s="129"/>
      <c r="L87" s="15"/>
      <c r="M87" s="15"/>
      <c r="N87" s="15"/>
      <c r="O87" s="15"/>
      <c r="P87" s="12">
        <f t="shared" si="6"/>
        <v>1</v>
      </c>
      <c r="Q87" s="12">
        <f t="shared" si="7"/>
        <v>1</v>
      </c>
      <c r="R87" s="12">
        <f t="shared" si="8"/>
        <v>1</v>
      </c>
    </row>
    <row r="88" spans="1:18" x14ac:dyDescent="0.3">
      <c r="A88" s="5" t="str">
        <f t="shared" si="5"/>
        <v/>
      </c>
      <c r="B88" s="14"/>
      <c r="C88" s="129"/>
      <c r="D88" s="129"/>
      <c r="E88" s="129"/>
      <c r="F88" s="129"/>
      <c r="G88" s="129"/>
      <c r="H88" s="129"/>
      <c r="I88" s="129"/>
      <c r="J88" s="129"/>
      <c r="K88" s="129"/>
      <c r="L88" s="15"/>
      <c r="M88" s="15"/>
      <c r="N88" s="15"/>
      <c r="O88" s="15"/>
      <c r="P88" s="12">
        <f t="shared" si="6"/>
        <v>1</v>
      </c>
      <c r="Q88" s="12">
        <f t="shared" si="7"/>
        <v>1</v>
      </c>
      <c r="R88" s="12">
        <f t="shared" si="8"/>
        <v>1</v>
      </c>
    </row>
    <row r="89" spans="1:18" x14ac:dyDescent="0.3">
      <c r="A89" s="5" t="str">
        <f t="shared" si="5"/>
        <v/>
      </c>
      <c r="B89" s="14"/>
      <c r="C89" s="129"/>
      <c r="D89" s="129"/>
      <c r="E89" s="129"/>
      <c r="F89" s="129"/>
      <c r="G89" s="129"/>
      <c r="H89" s="129"/>
      <c r="I89" s="129"/>
      <c r="J89" s="129"/>
      <c r="K89" s="129"/>
      <c r="L89" s="15"/>
      <c r="M89" s="15"/>
      <c r="N89" s="15"/>
      <c r="O89" s="15"/>
      <c r="P89" s="12">
        <f t="shared" si="6"/>
        <v>1</v>
      </c>
      <c r="Q89" s="12">
        <f t="shared" si="7"/>
        <v>1</v>
      </c>
      <c r="R89" s="12">
        <f t="shared" si="8"/>
        <v>1</v>
      </c>
    </row>
    <row r="90" spans="1:18" x14ac:dyDescent="0.3">
      <c r="A90" s="5" t="str">
        <f t="shared" si="5"/>
        <v/>
      </c>
      <c r="B90" s="14"/>
      <c r="C90" s="129"/>
      <c r="D90" s="129"/>
      <c r="E90" s="129"/>
      <c r="F90" s="129"/>
      <c r="G90" s="129"/>
      <c r="H90" s="129"/>
      <c r="I90" s="129"/>
      <c r="J90" s="129"/>
      <c r="K90" s="129"/>
      <c r="L90" s="15"/>
      <c r="M90" s="15"/>
      <c r="N90" s="15"/>
      <c r="O90" s="15"/>
      <c r="P90" s="12">
        <f t="shared" si="6"/>
        <v>1</v>
      </c>
      <c r="Q90" s="12">
        <f t="shared" si="7"/>
        <v>1</v>
      </c>
      <c r="R90" s="12">
        <f t="shared" si="8"/>
        <v>1</v>
      </c>
    </row>
    <row r="91" spans="1:18" x14ac:dyDescent="0.3">
      <c r="A91" s="5" t="str">
        <f t="shared" si="5"/>
        <v/>
      </c>
      <c r="B91" s="14"/>
      <c r="C91" s="129"/>
      <c r="D91" s="129"/>
      <c r="E91" s="129"/>
      <c r="F91" s="129"/>
      <c r="G91" s="129"/>
      <c r="H91" s="129"/>
      <c r="I91" s="129"/>
      <c r="J91" s="129"/>
      <c r="K91" s="129"/>
      <c r="L91" s="15"/>
      <c r="M91" s="15"/>
      <c r="N91" s="15"/>
      <c r="O91" s="15"/>
      <c r="P91" s="12">
        <f t="shared" si="6"/>
        <v>1</v>
      </c>
      <c r="Q91" s="12">
        <f t="shared" si="7"/>
        <v>1</v>
      </c>
      <c r="R91" s="12">
        <f t="shared" si="8"/>
        <v>1</v>
      </c>
    </row>
    <row r="92" spans="1:18" x14ac:dyDescent="0.3">
      <c r="A92" s="5" t="str">
        <f t="shared" si="5"/>
        <v/>
      </c>
      <c r="B92" s="14"/>
      <c r="C92" s="129"/>
      <c r="D92" s="129"/>
      <c r="E92" s="129"/>
      <c r="F92" s="129"/>
      <c r="G92" s="129"/>
      <c r="H92" s="129"/>
      <c r="I92" s="129"/>
      <c r="J92" s="129"/>
      <c r="K92" s="129"/>
      <c r="L92" s="15"/>
      <c r="M92" s="15"/>
      <c r="N92" s="15"/>
      <c r="O92" s="15"/>
      <c r="P92" s="12">
        <f t="shared" si="6"/>
        <v>1</v>
      </c>
      <c r="Q92" s="12">
        <f t="shared" si="7"/>
        <v>1</v>
      </c>
      <c r="R92" s="12">
        <f t="shared" si="8"/>
        <v>1</v>
      </c>
    </row>
    <row r="93" spans="1:18" x14ac:dyDescent="0.3">
      <c r="A93" s="5" t="str">
        <f t="shared" si="5"/>
        <v/>
      </c>
      <c r="B93" s="14"/>
      <c r="C93" s="129"/>
      <c r="D93" s="129"/>
      <c r="E93" s="129"/>
      <c r="F93" s="129"/>
      <c r="G93" s="129"/>
      <c r="H93" s="129"/>
      <c r="I93" s="129"/>
      <c r="J93" s="129"/>
      <c r="K93" s="129"/>
      <c r="L93" s="15"/>
      <c r="M93" s="15"/>
      <c r="N93" s="15"/>
      <c r="O93" s="15"/>
      <c r="P93" s="12">
        <f t="shared" si="6"/>
        <v>1</v>
      </c>
      <c r="Q93" s="12">
        <f t="shared" si="7"/>
        <v>1</v>
      </c>
      <c r="R93" s="12">
        <f t="shared" si="8"/>
        <v>1</v>
      </c>
    </row>
    <row r="94" spans="1:18" x14ac:dyDescent="0.3">
      <c r="A94" s="5" t="str">
        <f t="shared" si="5"/>
        <v/>
      </c>
      <c r="B94" s="14"/>
      <c r="C94" s="129"/>
      <c r="D94" s="129"/>
      <c r="E94" s="129"/>
      <c r="F94" s="129"/>
      <c r="G94" s="129"/>
      <c r="H94" s="129"/>
      <c r="I94" s="129"/>
      <c r="J94" s="129"/>
      <c r="K94" s="129"/>
      <c r="L94" s="15"/>
      <c r="M94" s="15"/>
      <c r="N94" s="15"/>
      <c r="O94" s="15"/>
      <c r="P94" s="12">
        <f t="shared" si="6"/>
        <v>1</v>
      </c>
      <c r="Q94" s="12">
        <f t="shared" si="7"/>
        <v>1</v>
      </c>
      <c r="R94" s="12">
        <f t="shared" si="8"/>
        <v>1</v>
      </c>
    </row>
    <row r="95" spans="1:18" x14ac:dyDescent="0.3">
      <c r="A95" s="5" t="str">
        <f t="shared" si="5"/>
        <v/>
      </c>
      <c r="B95" s="14"/>
      <c r="C95" s="129"/>
      <c r="D95" s="129"/>
      <c r="E95" s="129"/>
      <c r="F95" s="129"/>
      <c r="G95" s="129"/>
      <c r="H95" s="129"/>
      <c r="I95" s="129"/>
      <c r="J95" s="129"/>
      <c r="K95" s="129"/>
      <c r="L95" s="15"/>
      <c r="M95" s="15"/>
      <c r="N95" s="15"/>
      <c r="O95" s="15"/>
      <c r="P95" s="12">
        <f t="shared" si="6"/>
        <v>1</v>
      </c>
      <c r="Q95" s="12">
        <f t="shared" si="7"/>
        <v>1</v>
      </c>
      <c r="R95" s="12">
        <f t="shared" si="8"/>
        <v>1</v>
      </c>
    </row>
    <row r="96" spans="1:18" x14ac:dyDescent="0.3">
      <c r="A96" s="5" t="str">
        <f t="shared" si="5"/>
        <v/>
      </c>
      <c r="B96" s="14"/>
      <c r="C96" s="129"/>
      <c r="D96" s="129"/>
      <c r="E96" s="129"/>
      <c r="F96" s="129"/>
      <c r="G96" s="129"/>
      <c r="H96" s="129"/>
      <c r="I96" s="129"/>
      <c r="J96" s="129"/>
      <c r="K96" s="129"/>
      <c r="L96" s="15"/>
      <c r="M96" s="15"/>
      <c r="N96" s="15"/>
      <c r="O96" s="15"/>
      <c r="P96" s="12">
        <f t="shared" si="6"/>
        <v>1</v>
      </c>
      <c r="Q96" s="12">
        <f t="shared" si="7"/>
        <v>1</v>
      </c>
      <c r="R96" s="12">
        <f t="shared" si="8"/>
        <v>1</v>
      </c>
    </row>
    <row r="97" spans="1:18" x14ac:dyDescent="0.3">
      <c r="A97" s="5" t="str">
        <f t="shared" si="5"/>
        <v/>
      </c>
      <c r="B97" s="14"/>
      <c r="C97" s="129"/>
      <c r="D97" s="129"/>
      <c r="E97" s="129"/>
      <c r="F97" s="129"/>
      <c r="G97" s="129"/>
      <c r="H97" s="129"/>
      <c r="I97" s="129"/>
      <c r="J97" s="129"/>
      <c r="K97" s="129"/>
      <c r="L97" s="15"/>
      <c r="M97" s="15"/>
      <c r="N97" s="15"/>
      <c r="O97" s="15"/>
      <c r="P97" s="12">
        <f t="shared" si="6"/>
        <v>1</v>
      </c>
      <c r="Q97" s="12">
        <f t="shared" si="7"/>
        <v>1</v>
      </c>
      <c r="R97" s="12">
        <f t="shared" si="8"/>
        <v>1</v>
      </c>
    </row>
    <row r="98" spans="1:18" x14ac:dyDescent="0.3">
      <c r="A98" s="5" t="str">
        <f t="shared" si="5"/>
        <v/>
      </c>
      <c r="B98" s="14"/>
      <c r="C98" s="129"/>
      <c r="D98" s="129"/>
      <c r="E98" s="129"/>
      <c r="F98" s="129"/>
      <c r="G98" s="129"/>
      <c r="H98" s="129"/>
      <c r="I98" s="129"/>
      <c r="J98" s="129"/>
      <c r="K98" s="129"/>
      <c r="L98" s="15"/>
      <c r="M98" s="15"/>
      <c r="N98" s="15"/>
      <c r="O98" s="15"/>
      <c r="P98" s="12">
        <f t="shared" si="6"/>
        <v>1</v>
      </c>
      <c r="Q98" s="12">
        <f t="shared" si="7"/>
        <v>1</v>
      </c>
      <c r="R98" s="12">
        <f t="shared" si="8"/>
        <v>1</v>
      </c>
    </row>
    <row r="99" spans="1:18" x14ac:dyDescent="0.3">
      <c r="A99" s="5" t="str">
        <f t="shared" si="5"/>
        <v/>
      </c>
      <c r="B99" s="14"/>
      <c r="C99" s="129"/>
      <c r="D99" s="129"/>
      <c r="E99" s="129"/>
      <c r="F99" s="129"/>
      <c r="G99" s="129"/>
      <c r="H99" s="129"/>
      <c r="I99" s="129"/>
      <c r="J99" s="129"/>
      <c r="K99" s="129"/>
      <c r="L99" s="15"/>
      <c r="M99" s="15"/>
      <c r="N99" s="15"/>
      <c r="O99" s="15"/>
      <c r="P99" s="12">
        <f t="shared" si="6"/>
        <v>1</v>
      </c>
      <c r="Q99" s="12">
        <f t="shared" si="7"/>
        <v>1</v>
      </c>
      <c r="R99" s="12">
        <f t="shared" si="8"/>
        <v>1</v>
      </c>
    </row>
    <row r="100" spans="1:18" x14ac:dyDescent="0.3">
      <c r="A100" s="5" t="str">
        <f t="shared" si="5"/>
        <v/>
      </c>
      <c r="B100" s="14"/>
      <c r="C100" s="129"/>
      <c r="D100" s="129"/>
      <c r="E100" s="129"/>
      <c r="F100" s="129"/>
      <c r="G100" s="129"/>
      <c r="H100" s="129"/>
      <c r="I100" s="129"/>
      <c r="J100" s="129"/>
      <c r="K100" s="129"/>
      <c r="L100" s="15"/>
      <c r="M100" s="15"/>
      <c r="N100" s="15"/>
      <c r="O100" s="15"/>
      <c r="P100" s="12">
        <f t="shared" si="6"/>
        <v>1</v>
      </c>
      <c r="Q100" s="12">
        <f t="shared" si="7"/>
        <v>1</v>
      </c>
      <c r="R100" s="12">
        <f t="shared" si="8"/>
        <v>1</v>
      </c>
    </row>
    <row r="101" spans="1:18" x14ac:dyDescent="0.3">
      <c r="A101" s="5" t="str">
        <f t="shared" si="5"/>
        <v/>
      </c>
      <c r="B101" s="14"/>
      <c r="C101" s="129"/>
      <c r="D101" s="129"/>
      <c r="E101" s="129"/>
      <c r="F101" s="129"/>
      <c r="G101" s="129"/>
      <c r="H101" s="129"/>
      <c r="I101" s="129"/>
      <c r="J101" s="129"/>
      <c r="K101" s="129"/>
      <c r="L101" s="15"/>
      <c r="M101" s="15"/>
      <c r="N101" s="15"/>
      <c r="O101" s="15"/>
      <c r="P101" s="12">
        <f t="shared" si="6"/>
        <v>1</v>
      </c>
      <c r="Q101" s="12">
        <f t="shared" si="7"/>
        <v>1</v>
      </c>
      <c r="R101" s="12">
        <f t="shared" si="8"/>
        <v>1</v>
      </c>
    </row>
    <row r="102" spans="1:18" x14ac:dyDescent="0.3">
      <c r="A102" s="5" t="str">
        <f t="shared" si="5"/>
        <v/>
      </c>
      <c r="B102" s="14"/>
      <c r="C102" s="129"/>
      <c r="D102" s="129"/>
      <c r="E102" s="129"/>
      <c r="F102" s="129"/>
      <c r="G102" s="129"/>
      <c r="H102" s="129"/>
      <c r="I102" s="129"/>
      <c r="J102" s="129"/>
      <c r="K102" s="129"/>
      <c r="L102" s="15"/>
      <c r="M102" s="15"/>
      <c r="N102" s="15"/>
      <c r="O102" s="15"/>
      <c r="P102" s="12">
        <f t="shared" si="6"/>
        <v>1</v>
      </c>
      <c r="Q102" s="12">
        <f t="shared" si="7"/>
        <v>1</v>
      </c>
      <c r="R102" s="12">
        <f t="shared" si="8"/>
        <v>1</v>
      </c>
    </row>
    <row r="103" spans="1:18" x14ac:dyDescent="0.3">
      <c r="A103" s="5" t="str">
        <f t="shared" si="5"/>
        <v/>
      </c>
      <c r="B103" s="14"/>
      <c r="C103" s="129"/>
      <c r="D103" s="129"/>
      <c r="E103" s="129"/>
      <c r="F103" s="129"/>
      <c r="G103" s="129"/>
      <c r="H103" s="129"/>
      <c r="I103" s="129"/>
      <c r="J103" s="129"/>
      <c r="K103" s="129"/>
      <c r="L103" s="15"/>
      <c r="M103" s="15"/>
      <c r="N103" s="15"/>
      <c r="O103" s="15"/>
      <c r="P103" s="12">
        <f t="shared" si="6"/>
        <v>1</v>
      </c>
      <c r="Q103" s="12">
        <f t="shared" si="7"/>
        <v>1</v>
      </c>
      <c r="R103" s="12">
        <f t="shared" si="8"/>
        <v>1</v>
      </c>
    </row>
    <row r="104" spans="1:18" x14ac:dyDescent="0.3">
      <c r="A104" s="5" t="str">
        <f t="shared" si="5"/>
        <v/>
      </c>
      <c r="B104" s="14"/>
      <c r="C104" s="129"/>
      <c r="D104" s="129"/>
      <c r="E104" s="129"/>
      <c r="F104" s="129"/>
      <c r="G104" s="129"/>
      <c r="H104" s="129"/>
      <c r="I104" s="129"/>
      <c r="J104" s="129"/>
      <c r="K104" s="129"/>
      <c r="L104" s="15"/>
      <c r="M104" s="15"/>
      <c r="N104" s="15"/>
      <c r="O104" s="15"/>
      <c r="P104" s="12">
        <f t="shared" si="6"/>
        <v>1</v>
      </c>
      <c r="Q104" s="12">
        <f t="shared" si="7"/>
        <v>1</v>
      </c>
      <c r="R104" s="12">
        <f t="shared" si="8"/>
        <v>1</v>
      </c>
    </row>
    <row r="105" spans="1:18" x14ac:dyDescent="0.3">
      <c r="A105" s="5" t="str">
        <f t="shared" si="5"/>
        <v/>
      </c>
      <c r="B105" s="14"/>
      <c r="C105" s="129"/>
      <c r="D105" s="129"/>
      <c r="E105" s="129"/>
      <c r="F105" s="129"/>
      <c r="G105" s="129"/>
      <c r="H105" s="129"/>
      <c r="I105" s="129"/>
      <c r="J105" s="129"/>
      <c r="K105" s="129"/>
      <c r="L105" s="15"/>
      <c r="M105" s="15"/>
      <c r="N105" s="15"/>
      <c r="O105" s="15"/>
      <c r="P105" s="12">
        <f t="shared" si="6"/>
        <v>1</v>
      </c>
      <c r="Q105" s="12">
        <f t="shared" si="7"/>
        <v>1</v>
      </c>
      <c r="R105" s="12">
        <f t="shared" si="8"/>
        <v>1</v>
      </c>
    </row>
    <row r="106" spans="1:18" x14ac:dyDescent="0.3">
      <c r="A106" s="5" t="str">
        <f t="shared" si="5"/>
        <v/>
      </c>
      <c r="B106" s="14"/>
      <c r="C106" s="129"/>
      <c r="D106" s="129"/>
      <c r="E106" s="129"/>
      <c r="F106" s="129"/>
      <c r="G106" s="129"/>
      <c r="H106" s="129"/>
      <c r="I106" s="129"/>
      <c r="J106" s="129"/>
      <c r="K106" s="129"/>
      <c r="L106" s="15"/>
      <c r="M106" s="15"/>
      <c r="N106" s="15"/>
      <c r="O106" s="15"/>
      <c r="P106" s="12">
        <f t="shared" si="6"/>
        <v>1</v>
      </c>
      <c r="Q106" s="12">
        <f t="shared" si="7"/>
        <v>1</v>
      </c>
      <c r="R106" s="12">
        <f t="shared" si="8"/>
        <v>1</v>
      </c>
    </row>
    <row r="107" spans="1:18" x14ac:dyDescent="0.3">
      <c r="A107" s="5" t="str">
        <f t="shared" si="5"/>
        <v/>
      </c>
      <c r="B107" s="14"/>
      <c r="C107" s="129"/>
      <c r="D107" s="129"/>
      <c r="E107" s="129"/>
      <c r="F107" s="129"/>
      <c r="G107" s="129"/>
      <c r="H107" s="129"/>
      <c r="I107" s="129"/>
      <c r="J107" s="129"/>
      <c r="K107" s="129"/>
      <c r="L107" s="15"/>
      <c r="M107" s="15"/>
      <c r="N107" s="15"/>
      <c r="O107" s="15"/>
      <c r="P107" s="12">
        <f t="shared" si="6"/>
        <v>1</v>
      </c>
      <c r="Q107" s="12">
        <f t="shared" si="7"/>
        <v>1</v>
      </c>
      <c r="R107" s="12">
        <f t="shared" si="8"/>
        <v>1</v>
      </c>
    </row>
    <row r="108" spans="1:18" x14ac:dyDescent="0.3">
      <c r="A108" s="5" t="str">
        <f t="shared" si="5"/>
        <v/>
      </c>
      <c r="B108" s="14"/>
      <c r="C108" s="129"/>
      <c r="D108" s="129"/>
      <c r="E108" s="129"/>
      <c r="F108" s="129"/>
      <c r="G108" s="129"/>
      <c r="H108" s="129"/>
      <c r="I108" s="129"/>
      <c r="J108" s="129"/>
      <c r="K108" s="129"/>
      <c r="L108" s="15"/>
      <c r="M108" s="15"/>
      <c r="N108" s="15"/>
      <c r="O108" s="15"/>
      <c r="P108" s="12">
        <f t="shared" si="6"/>
        <v>1</v>
      </c>
      <c r="Q108" s="12">
        <f t="shared" si="7"/>
        <v>1</v>
      </c>
      <c r="R108" s="12">
        <f t="shared" si="8"/>
        <v>1</v>
      </c>
    </row>
    <row r="109" spans="1:18" x14ac:dyDescent="0.3">
      <c r="A109" s="5" t="str">
        <f t="shared" si="5"/>
        <v/>
      </c>
      <c r="B109" s="14"/>
      <c r="C109" s="129"/>
      <c r="D109" s="129"/>
      <c r="E109" s="129"/>
      <c r="F109" s="129"/>
      <c r="G109" s="129"/>
      <c r="H109" s="129"/>
      <c r="I109" s="129"/>
      <c r="J109" s="129"/>
      <c r="K109" s="129"/>
      <c r="L109" s="15"/>
      <c r="M109" s="15"/>
      <c r="N109" s="15"/>
      <c r="O109" s="15"/>
      <c r="P109" s="12">
        <f t="shared" si="6"/>
        <v>1</v>
      </c>
      <c r="Q109" s="12">
        <f t="shared" si="7"/>
        <v>1</v>
      </c>
      <c r="R109" s="12">
        <f t="shared" si="8"/>
        <v>1</v>
      </c>
    </row>
    <row r="110" spans="1:18" x14ac:dyDescent="0.3">
      <c r="A110" s="5" t="str">
        <f t="shared" si="5"/>
        <v/>
      </c>
      <c r="B110" s="14"/>
      <c r="C110" s="129"/>
      <c r="D110" s="129"/>
      <c r="E110" s="129"/>
      <c r="F110" s="129"/>
      <c r="G110" s="129"/>
      <c r="H110" s="129"/>
      <c r="I110" s="129"/>
      <c r="J110" s="129"/>
      <c r="K110" s="129"/>
      <c r="L110" s="15"/>
      <c r="M110" s="15"/>
      <c r="N110" s="15"/>
      <c r="O110" s="15"/>
      <c r="P110" s="12">
        <f t="shared" si="6"/>
        <v>1</v>
      </c>
      <c r="Q110" s="12">
        <f t="shared" si="7"/>
        <v>1</v>
      </c>
      <c r="R110" s="12">
        <f t="shared" si="8"/>
        <v>1</v>
      </c>
    </row>
  </sheetData>
  <sheetProtection algorithmName="SHA-512" hashValue="pErP57QL8RUDCIjRvRgq/F4rb07ydjrp+xDJilU8HWp7Ks968ODK3vv2a4Iiv2j+ckCkT938tCfgH7wjLLe4mw==" saltValue="sMGPSMKo/fhxnGO38N0p5g==" spinCount="100000" sheet="1" objects="1" scenarios="1" selectLockedCells="1"/>
  <mergeCells count="13">
    <mergeCell ref="P3:R3"/>
    <mergeCell ref="P4:P5"/>
    <mergeCell ref="Q4:Q5"/>
    <mergeCell ref="R4:R5"/>
    <mergeCell ref="A1:O1"/>
    <mergeCell ref="C3:D3"/>
    <mergeCell ref="E3:F3"/>
    <mergeCell ref="G2:K3"/>
    <mergeCell ref="B3:B5"/>
    <mergeCell ref="A3:A5"/>
    <mergeCell ref="L2:O3"/>
    <mergeCell ref="C2:D2"/>
    <mergeCell ref="E2:F2"/>
  </mergeCells>
  <phoneticPr fontId="2" type="noConversion"/>
  <conditionalFormatting sqref="C6:D110">
    <cfRule type="expression" dxfId="20" priority="9">
      <formula>$P6=1</formula>
    </cfRule>
    <cfRule type="expression" dxfId="19" priority="10">
      <formula>$P6=2</formula>
    </cfRule>
    <cfRule type="expression" dxfId="18" priority="11">
      <formula>$P6=3</formula>
    </cfRule>
    <cfRule type="expression" dxfId="17" priority="12">
      <formula>$P6=4</formula>
    </cfRule>
  </conditionalFormatting>
  <conditionalFormatting sqref="E6:F110">
    <cfRule type="expression" dxfId="16" priority="5">
      <formula>$Q6=1</formula>
    </cfRule>
    <cfRule type="expression" dxfId="15" priority="6">
      <formula>$Q6=2</formula>
    </cfRule>
    <cfRule type="expression" dxfId="14" priority="7">
      <formula>$Q6=3</formula>
    </cfRule>
    <cfRule type="expression" dxfId="13" priority="8">
      <formula>$Q6=4</formula>
    </cfRule>
  </conditionalFormatting>
  <conditionalFormatting sqref="G6:K110">
    <cfRule type="expression" dxfId="12" priority="1">
      <formula>$R6=1</formula>
    </cfRule>
    <cfRule type="expression" dxfId="11" priority="2">
      <formula>$R6=2</formula>
    </cfRule>
    <cfRule type="expression" dxfId="10" priority="3">
      <formula>$R6=3</formula>
    </cfRule>
    <cfRule type="expression" dxfId="9" priority="4">
      <formula>$R6=4</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ignoredErrors>
    <ignoredError sqref="P7:P8 Q6:Q7 Q9:R9 Q10:Q11 R6:R8 P10"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D7733-2E6C-4DE6-ADB7-A12AA89832F3}">
  <sheetPr>
    <pageSetUpPr fitToPage="1"/>
  </sheetPr>
  <dimension ref="A1:AK70"/>
  <sheetViews>
    <sheetView workbookViewId="0">
      <selection activeCell="K7" sqref="K7:L7"/>
    </sheetView>
  </sheetViews>
  <sheetFormatPr defaultColWidth="9" defaultRowHeight="16.2" x14ac:dyDescent="0.3"/>
  <cols>
    <col min="1" max="1" width="6.33203125" style="13" customWidth="1"/>
    <col min="2" max="2" width="20.21875" style="13" customWidth="1"/>
    <col min="3" max="12" width="8.77734375" style="13" customWidth="1"/>
    <col min="13" max="15" width="9" style="12"/>
    <col min="16" max="25" width="4.33203125" style="12" hidden="1" customWidth="1"/>
    <col min="26" max="27" width="5" style="12" hidden="1" customWidth="1"/>
    <col min="28" max="28" width="9" style="12" hidden="1" customWidth="1"/>
    <col min="29" max="37" width="9" style="12"/>
    <col min="38" max="16384" width="9" style="13"/>
  </cols>
  <sheetData>
    <row r="1" spans="1:28" ht="37.5" customHeight="1" thickBot="1" x14ac:dyDescent="0.35">
      <c r="A1" s="401" t="str">
        <f>"國小附件一之4    花蓮縣"&amp;'附件四-學校代號暨類型表'!E2&amp;"課後輔導開辦學校重要行事扣除節數"</f>
        <v>國小附件一之4    花蓮縣113學年度第2學期課後輔導開辦學校重要行事扣除節數</v>
      </c>
      <c r="B1" s="401"/>
      <c r="C1" s="401"/>
      <c r="D1" s="401"/>
      <c r="E1" s="401"/>
      <c r="F1" s="401"/>
      <c r="G1" s="401"/>
      <c r="H1" s="401"/>
      <c r="I1" s="401"/>
      <c r="J1" s="401"/>
      <c r="K1" s="401"/>
      <c r="L1" s="401"/>
      <c r="M1" s="401"/>
      <c r="N1" s="401"/>
    </row>
    <row r="2" spans="1:28" ht="45.75" customHeight="1" thickBot="1" x14ac:dyDescent="0.35">
      <c r="A2" s="252" t="s">
        <v>164</v>
      </c>
      <c r="B2" s="257">
        <f>'附件一之0-基本資料'!C2</f>
        <v>601</v>
      </c>
      <c r="C2" s="387" t="s">
        <v>165</v>
      </c>
      <c r="D2" s="388"/>
      <c r="E2" s="381" t="str">
        <f>IF(B2="","",VLOOKUP(B2,'附件四-學校代號暨類型表'!$A$3:$C$108,2,FALSE))</f>
        <v>明禮國小</v>
      </c>
      <c r="F2" s="382"/>
      <c r="G2" s="382"/>
      <c r="H2" s="382"/>
      <c r="I2" s="383"/>
      <c r="J2" s="384"/>
      <c r="K2" s="384"/>
      <c r="L2" s="385"/>
      <c r="M2" s="385"/>
      <c r="N2" s="386"/>
    </row>
    <row r="3" spans="1:28" ht="33" customHeight="1" x14ac:dyDescent="0.3">
      <c r="A3" s="405" t="s">
        <v>364</v>
      </c>
      <c r="B3" s="402" t="s">
        <v>240</v>
      </c>
      <c r="C3" s="406" t="s">
        <v>354</v>
      </c>
      <c r="D3" s="406"/>
      <c r="E3" s="406"/>
      <c r="F3" s="406"/>
      <c r="G3" s="406"/>
      <c r="H3" s="406"/>
      <c r="I3" s="406"/>
      <c r="J3" s="406"/>
      <c r="K3" s="406"/>
      <c r="L3" s="406"/>
      <c r="M3" s="406"/>
      <c r="N3" s="406"/>
      <c r="P3" s="394" t="s">
        <v>430</v>
      </c>
      <c r="Q3" s="394"/>
      <c r="R3" s="394"/>
      <c r="S3" s="394"/>
      <c r="T3" s="394"/>
      <c r="U3" s="394"/>
      <c r="V3" s="394"/>
      <c r="W3" s="394"/>
      <c r="X3" s="394"/>
      <c r="Y3" s="394"/>
      <c r="Z3" s="394"/>
      <c r="AA3" s="394"/>
    </row>
    <row r="4" spans="1:28" ht="18" customHeight="1" x14ac:dyDescent="0.3">
      <c r="A4" s="403"/>
      <c r="B4" s="403"/>
      <c r="C4" s="392" t="s">
        <v>351</v>
      </c>
      <c r="D4" s="393"/>
      <c r="E4" s="392" t="s">
        <v>351</v>
      </c>
      <c r="F4" s="393"/>
      <c r="G4" s="392" t="s">
        <v>351</v>
      </c>
      <c r="H4" s="393"/>
      <c r="I4" s="392" t="s">
        <v>351</v>
      </c>
      <c r="J4" s="393"/>
      <c r="K4" s="392" t="s">
        <v>351</v>
      </c>
      <c r="L4" s="393"/>
      <c r="M4" s="395" t="s">
        <v>355</v>
      </c>
      <c r="N4" s="396"/>
    </row>
    <row r="5" spans="1:28" ht="18" customHeight="1" x14ac:dyDescent="0.3">
      <c r="A5" s="403"/>
      <c r="B5" s="403"/>
      <c r="C5" s="391" t="s">
        <v>371</v>
      </c>
      <c r="D5" s="390"/>
      <c r="E5" s="389">
        <v>45356</v>
      </c>
      <c r="F5" s="390"/>
      <c r="G5" s="389">
        <v>45716</v>
      </c>
      <c r="H5" s="390"/>
      <c r="I5" s="391"/>
      <c r="J5" s="390"/>
      <c r="K5" s="391"/>
      <c r="L5" s="390"/>
      <c r="M5" s="397"/>
      <c r="N5" s="398"/>
    </row>
    <row r="6" spans="1:28" ht="18" customHeight="1" x14ac:dyDescent="0.3">
      <c r="A6" s="403"/>
      <c r="B6" s="403"/>
      <c r="C6" s="392" t="s">
        <v>411</v>
      </c>
      <c r="D6" s="393"/>
      <c r="E6" s="392" t="s">
        <v>411</v>
      </c>
      <c r="F6" s="393"/>
      <c r="G6" s="392" t="s">
        <v>411</v>
      </c>
      <c r="H6" s="393"/>
      <c r="I6" s="392" t="s">
        <v>411</v>
      </c>
      <c r="J6" s="393"/>
      <c r="K6" s="392" t="s">
        <v>411</v>
      </c>
      <c r="L6" s="393"/>
      <c r="M6" s="397"/>
      <c r="N6" s="398"/>
      <c r="P6" s="380" t="s">
        <v>431</v>
      </c>
      <c r="Q6" s="380"/>
      <c r="R6" s="380" t="s">
        <v>431</v>
      </c>
      <c r="S6" s="380"/>
      <c r="T6" s="380" t="s">
        <v>431</v>
      </c>
      <c r="U6" s="380"/>
      <c r="V6" s="380" t="s">
        <v>431</v>
      </c>
      <c r="W6" s="380"/>
      <c r="X6" s="380" t="s">
        <v>431</v>
      </c>
      <c r="Y6" s="380"/>
    </row>
    <row r="7" spans="1:28" ht="18" customHeight="1" x14ac:dyDescent="0.3">
      <c r="A7" s="403"/>
      <c r="B7" s="403"/>
      <c r="C7" s="391">
        <v>3</v>
      </c>
      <c r="D7" s="390"/>
      <c r="E7" s="391">
        <v>1</v>
      </c>
      <c r="F7" s="390"/>
      <c r="G7" s="391">
        <v>1</v>
      </c>
      <c r="H7" s="390"/>
      <c r="I7" s="391"/>
      <c r="J7" s="390"/>
      <c r="K7" s="391"/>
      <c r="L7" s="390"/>
      <c r="M7" s="397"/>
      <c r="N7" s="398"/>
      <c r="P7" s="358">
        <f>IF(C7&lt;=4,C7,4)</f>
        <v>3</v>
      </c>
      <c r="Q7" s="358"/>
      <c r="R7" s="358">
        <f>IF(E7&lt;=4,E7,4)</f>
        <v>1</v>
      </c>
      <c r="S7" s="358"/>
      <c r="T7" s="358">
        <f>IF(G7&lt;=4,G7,4)</f>
        <v>1</v>
      </c>
      <c r="U7" s="358"/>
      <c r="V7" s="358">
        <f>IF(I7&lt;=4,I7,4)</f>
        <v>0</v>
      </c>
      <c r="W7" s="358"/>
      <c r="X7" s="358">
        <f>IF(K7&lt;=4,K7,4)</f>
        <v>0</v>
      </c>
      <c r="Y7" s="358"/>
    </row>
    <row r="8" spans="1:28" ht="18" customHeight="1" x14ac:dyDescent="0.3">
      <c r="A8" s="403"/>
      <c r="B8" s="403"/>
      <c r="C8" s="407" t="s">
        <v>352</v>
      </c>
      <c r="D8" s="408"/>
      <c r="E8" s="407" t="s">
        <v>352</v>
      </c>
      <c r="F8" s="408"/>
      <c r="G8" s="407" t="s">
        <v>352</v>
      </c>
      <c r="H8" s="408"/>
      <c r="I8" s="407" t="s">
        <v>352</v>
      </c>
      <c r="J8" s="408"/>
      <c r="K8" s="407" t="s">
        <v>352</v>
      </c>
      <c r="L8" s="408"/>
      <c r="M8" s="399"/>
      <c r="N8" s="400"/>
    </row>
    <row r="9" spans="1:28" ht="18" customHeight="1" x14ac:dyDescent="0.3">
      <c r="A9" s="403"/>
      <c r="B9" s="403"/>
      <c r="C9" s="391" t="s">
        <v>353</v>
      </c>
      <c r="D9" s="390"/>
      <c r="E9" s="391" t="s">
        <v>356</v>
      </c>
      <c r="F9" s="390"/>
      <c r="G9" s="391" t="s">
        <v>360</v>
      </c>
      <c r="H9" s="390"/>
      <c r="I9" s="391"/>
      <c r="J9" s="390"/>
      <c r="K9" s="391"/>
      <c r="L9" s="390"/>
      <c r="M9" s="247">
        <f>SUM(M11:M70)</f>
        <v>6</v>
      </c>
      <c r="N9" s="247">
        <f>SUM(N11:N70)</f>
        <v>3</v>
      </c>
      <c r="P9" s="380" t="s">
        <v>434</v>
      </c>
      <c r="Q9" s="380"/>
      <c r="R9" s="380" t="s">
        <v>435</v>
      </c>
      <c r="S9" s="380"/>
      <c r="T9" s="380" t="s">
        <v>436</v>
      </c>
      <c r="U9" s="380"/>
      <c r="V9" s="380" t="s">
        <v>437</v>
      </c>
      <c r="W9" s="380"/>
      <c r="X9" s="380" t="s">
        <v>438</v>
      </c>
      <c r="Y9" s="380"/>
      <c r="Z9" s="358" t="s">
        <v>423</v>
      </c>
      <c r="AA9" s="358"/>
      <c r="AB9" s="12">
        <v>0</v>
      </c>
    </row>
    <row r="10" spans="1:28" ht="18" customHeight="1" x14ac:dyDescent="0.3">
      <c r="A10" s="404"/>
      <c r="B10" s="404"/>
      <c r="C10" s="227" t="s">
        <v>317</v>
      </c>
      <c r="D10" s="227" t="s">
        <v>318</v>
      </c>
      <c r="E10" s="227" t="s">
        <v>317</v>
      </c>
      <c r="F10" s="227" t="s">
        <v>318</v>
      </c>
      <c r="G10" s="227" t="s">
        <v>317</v>
      </c>
      <c r="H10" s="227" t="s">
        <v>318</v>
      </c>
      <c r="I10" s="227" t="s">
        <v>317</v>
      </c>
      <c r="J10" s="227" t="s">
        <v>318</v>
      </c>
      <c r="K10" s="227" t="s">
        <v>317</v>
      </c>
      <c r="L10" s="227" t="s">
        <v>318</v>
      </c>
      <c r="M10" s="227" t="s">
        <v>317</v>
      </c>
      <c r="N10" s="227" t="s">
        <v>318</v>
      </c>
      <c r="P10" s="71" t="s">
        <v>432</v>
      </c>
      <c r="Q10" s="71" t="s">
        <v>433</v>
      </c>
      <c r="R10" s="71" t="s">
        <v>432</v>
      </c>
      <c r="S10" s="71" t="s">
        <v>433</v>
      </c>
      <c r="T10" s="71" t="s">
        <v>432</v>
      </c>
      <c r="U10" s="71" t="s">
        <v>433</v>
      </c>
      <c r="V10" s="71" t="s">
        <v>432</v>
      </c>
      <c r="W10" s="71" t="s">
        <v>433</v>
      </c>
      <c r="X10" s="71" t="s">
        <v>432</v>
      </c>
      <c r="Y10" s="71" t="s">
        <v>433</v>
      </c>
      <c r="Z10" s="71" t="s">
        <v>432</v>
      </c>
      <c r="AA10" s="71" t="s">
        <v>433</v>
      </c>
      <c r="AB10" s="12">
        <v>1</v>
      </c>
    </row>
    <row r="11" spans="1:28" ht="21.75" customHeight="1" x14ac:dyDescent="0.3">
      <c r="A11" s="17">
        <f>IF(B11&lt;&gt;"",ROW()-8,"")</f>
        <v>3</v>
      </c>
      <c r="B11" s="226" t="str">
        <f>IF('附件一之1-開班數'!B7="","",'附件一之1-開班數'!B7)</f>
        <v>低年級1班</v>
      </c>
      <c r="C11" s="228"/>
      <c r="D11" s="235"/>
      <c r="E11" s="241"/>
      <c r="F11" s="242">
        <v>1</v>
      </c>
      <c r="G11" s="238">
        <v>1</v>
      </c>
      <c r="H11" s="235"/>
      <c r="I11" s="241"/>
      <c r="J11" s="242"/>
      <c r="K11" s="238"/>
      <c r="L11" s="229"/>
      <c r="M11" s="230">
        <f>IF(B11="","",SUM(C11,E11,G11,I11,K11))</f>
        <v>1</v>
      </c>
      <c r="N11" s="230">
        <f>IF(B11="","",SUM(D11,F11,H11,J11,L11))</f>
        <v>1</v>
      </c>
      <c r="O11" s="71" t="str">
        <f t="shared" ref="O11:O70" si="0">IF(AND(B11="",SUM(C11:L11)&gt;0),"有誤","")</f>
        <v/>
      </c>
      <c r="P11" s="71">
        <f>IF(C11-$P$7&gt;=0,$P$7,C11)</f>
        <v>0</v>
      </c>
      <c r="Q11" s="71">
        <f>IF($P$7=P11,0,IF(($P$7-P11)&gt;=D11,D11,$P$7-P11))</f>
        <v>0</v>
      </c>
      <c r="R11" s="71">
        <f>IF(E11-$R$7&gt;=0,$R$7,E11)</f>
        <v>0</v>
      </c>
      <c r="S11" s="71">
        <f>IF($R$7=R11,0,IF(($R$7-R11)&gt;=F11,F11,$R$7-R11))</f>
        <v>1</v>
      </c>
      <c r="T11" s="71">
        <f>IF(G11-$T$7&gt;=0,$T$7,G11)</f>
        <v>1</v>
      </c>
      <c r="U11" s="71">
        <f>IF($T$7=T11,0,IF(($T$7-T11)&gt;=H11,H11,$T$7-T11))</f>
        <v>0</v>
      </c>
      <c r="V11" s="71">
        <f>IF(I11-$V$7&gt;=0,$V$7,I11)</f>
        <v>0</v>
      </c>
      <c r="W11" s="71">
        <f>IF($V$7=V11,0,IF(($V$7-V11)&gt;=J11,J11,$V$7-V11))</f>
        <v>0</v>
      </c>
      <c r="X11" s="71">
        <f>IF(K11-$X$7&gt;=0,$X$7,K11)</f>
        <v>0</v>
      </c>
      <c r="Y11" s="71">
        <f>IF($X$7=X11,0,IF(($X$7-X11)&gt;=L11,L11,$X$7-X11))</f>
        <v>0</v>
      </c>
      <c r="Z11" s="71">
        <f>P11+R11+T11+V11+X11</f>
        <v>1</v>
      </c>
      <c r="AA11" s="71">
        <f>Q11+S11+U11+W11+Y11</f>
        <v>1</v>
      </c>
      <c r="AB11" s="12">
        <v>2</v>
      </c>
    </row>
    <row r="12" spans="1:28" ht="21.75" customHeight="1" x14ac:dyDescent="0.3">
      <c r="A12" s="17">
        <f t="shared" ref="A12:A70" si="1">IF(B12&lt;&gt;"",ROW()-8,"")</f>
        <v>4</v>
      </c>
      <c r="B12" s="226" t="str">
        <f>IF('附件一之1-開班數'!B8="","",'附件一之1-開班數'!B8)</f>
        <v>低年級2班</v>
      </c>
      <c r="C12" s="231"/>
      <c r="D12" s="236"/>
      <c r="E12" s="243"/>
      <c r="F12" s="244">
        <v>1</v>
      </c>
      <c r="G12" s="239">
        <v>1</v>
      </c>
      <c r="H12" s="236"/>
      <c r="I12" s="243"/>
      <c r="J12" s="244"/>
      <c r="K12" s="239"/>
      <c r="L12" s="232"/>
      <c r="M12" s="230">
        <f t="shared" ref="M12:M70" si="2">IF(B12="","",SUM(C12,E12,G12,I12,K12))</f>
        <v>1</v>
      </c>
      <c r="N12" s="230">
        <f t="shared" ref="N12:N70" si="3">IF(B12="","",SUM(D12,F12,H12,J12,L12))</f>
        <v>1</v>
      </c>
      <c r="O12" s="71" t="str">
        <f t="shared" si="0"/>
        <v/>
      </c>
      <c r="P12" s="71">
        <f t="shared" ref="P12:P14" si="4">IF(C12-$P$7&gt;=0,$P$7,C12)</f>
        <v>0</v>
      </c>
      <c r="Q12" s="71">
        <f t="shared" ref="Q12:Q14" si="5">IF($P$7=P12,0,IF(($P$7-P12)&gt;=D12,D12,$P$7-P12))</f>
        <v>0</v>
      </c>
      <c r="R12" s="71">
        <f t="shared" ref="R12:R14" si="6">IF(E12-$R$7&gt;=0,$R$7,E12)</f>
        <v>0</v>
      </c>
      <c r="S12" s="71">
        <f t="shared" ref="S12:S14" si="7">IF($R$7=R12,0,IF(($R$7-R12)&gt;=F12,F12,$R$7-R12))</f>
        <v>1</v>
      </c>
      <c r="T12" s="71">
        <f t="shared" ref="T12:T14" si="8">IF(G12-$T$7&gt;=0,$T$7,G12)</f>
        <v>1</v>
      </c>
      <c r="U12" s="71">
        <f t="shared" ref="U12:U14" si="9">IF($T$7=T12,0,IF(($T$7-T12)&gt;=H12,H12,$T$7-T12))</f>
        <v>0</v>
      </c>
      <c r="V12" s="71">
        <f t="shared" ref="V12:V14" si="10">IF(I12-$V$7&gt;=0,$V$7,I12)</f>
        <v>0</v>
      </c>
      <c r="W12" s="71">
        <f t="shared" ref="W12:W14" si="11">IF($V$7=V12,0,IF(($V$7-V12)&gt;=J12,J12,$V$7-V12))</f>
        <v>0</v>
      </c>
      <c r="X12" s="71">
        <f t="shared" ref="X12:X14" si="12">IF(K12-$X$7&gt;=0,$X$7,K12)</f>
        <v>0</v>
      </c>
      <c r="Y12" s="71">
        <f t="shared" ref="Y12:Y14" si="13">IF($X$7=X12,0,IF(($X$7-X12)&gt;=L12,L12,$X$7-X12))</f>
        <v>0</v>
      </c>
      <c r="Z12" s="71">
        <f t="shared" ref="Z12:Z14" si="14">P12+R12+T12+V12+X12</f>
        <v>1</v>
      </c>
      <c r="AA12" s="71">
        <f t="shared" ref="AA12:AA14" si="15">Q12+S12+U12+W12+Y12</f>
        <v>1</v>
      </c>
      <c r="AB12" s="12">
        <v>3</v>
      </c>
    </row>
    <row r="13" spans="1:28" ht="21.75" customHeight="1" x14ac:dyDescent="0.3">
      <c r="A13" s="17">
        <f t="shared" si="1"/>
        <v>5</v>
      </c>
      <c r="B13" s="226" t="str">
        <f>IF('附件一之1-開班數'!B9="","",'附件一之1-開班數'!B9)</f>
        <v>低年級3班</v>
      </c>
      <c r="C13" s="231"/>
      <c r="D13" s="236"/>
      <c r="E13" s="243"/>
      <c r="F13" s="244">
        <v>1</v>
      </c>
      <c r="G13" s="239">
        <v>1</v>
      </c>
      <c r="H13" s="236"/>
      <c r="I13" s="243"/>
      <c r="J13" s="244"/>
      <c r="K13" s="239"/>
      <c r="L13" s="232"/>
      <c r="M13" s="230">
        <f t="shared" si="2"/>
        <v>1</v>
      </c>
      <c r="N13" s="230">
        <f t="shared" si="3"/>
        <v>1</v>
      </c>
      <c r="O13" s="71" t="str">
        <f t="shared" si="0"/>
        <v/>
      </c>
      <c r="P13" s="71">
        <f t="shared" si="4"/>
        <v>0</v>
      </c>
      <c r="Q13" s="71">
        <f t="shared" si="5"/>
        <v>0</v>
      </c>
      <c r="R13" s="71">
        <f t="shared" si="6"/>
        <v>0</v>
      </c>
      <c r="S13" s="71">
        <f t="shared" si="7"/>
        <v>1</v>
      </c>
      <c r="T13" s="71">
        <f t="shared" si="8"/>
        <v>1</v>
      </c>
      <c r="U13" s="71">
        <f t="shared" si="9"/>
        <v>0</v>
      </c>
      <c r="V13" s="71">
        <f t="shared" si="10"/>
        <v>0</v>
      </c>
      <c r="W13" s="71">
        <f t="shared" si="11"/>
        <v>0</v>
      </c>
      <c r="X13" s="71">
        <f t="shared" si="12"/>
        <v>0</v>
      </c>
      <c r="Y13" s="71">
        <f t="shared" si="13"/>
        <v>0</v>
      </c>
      <c r="Z13" s="71">
        <f t="shared" si="14"/>
        <v>1</v>
      </c>
      <c r="AA13" s="71">
        <f t="shared" si="15"/>
        <v>1</v>
      </c>
      <c r="AB13" s="12">
        <v>4</v>
      </c>
    </row>
    <row r="14" spans="1:28" ht="21.75" customHeight="1" x14ac:dyDescent="0.3">
      <c r="A14" s="17">
        <f t="shared" si="1"/>
        <v>6</v>
      </c>
      <c r="B14" s="226" t="str">
        <f>IF('附件一之1-開班數'!B10="","",'附件一之1-開班數'!B10)</f>
        <v>中年級1班</v>
      </c>
      <c r="C14" s="231">
        <v>2</v>
      </c>
      <c r="D14" s="236"/>
      <c r="E14" s="243"/>
      <c r="F14" s="244"/>
      <c r="G14" s="239">
        <v>1</v>
      </c>
      <c r="H14" s="236"/>
      <c r="I14" s="243"/>
      <c r="J14" s="244"/>
      <c r="K14" s="239"/>
      <c r="L14" s="232"/>
      <c r="M14" s="230">
        <f t="shared" si="2"/>
        <v>3</v>
      </c>
      <c r="N14" s="230">
        <f t="shared" si="3"/>
        <v>0</v>
      </c>
      <c r="O14" s="71" t="str">
        <f t="shared" si="0"/>
        <v/>
      </c>
      <c r="P14" s="71">
        <f t="shared" si="4"/>
        <v>2</v>
      </c>
      <c r="Q14" s="71">
        <f t="shared" si="5"/>
        <v>0</v>
      </c>
      <c r="R14" s="71">
        <f t="shared" si="6"/>
        <v>0</v>
      </c>
      <c r="S14" s="71">
        <f t="shared" si="7"/>
        <v>0</v>
      </c>
      <c r="T14" s="71">
        <f t="shared" si="8"/>
        <v>1</v>
      </c>
      <c r="U14" s="71">
        <f t="shared" si="9"/>
        <v>0</v>
      </c>
      <c r="V14" s="71">
        <f t="shared" si="10"/>
        <v>0</v>
      </c>
      <c r="W14" s="71">
        <f t="shared" si="11"/>
        <v>0</v>
      </c>
      <c r="X14" s="71">
        <f t="shared" si="12"/>
        <v>0</v>
      </c>
      <c r="Y14" s="71">
        <f t="shared" si="13"/>
        <v>0</v>
      </c>
      <c r="Z14" s="71">
        <f t="shared" si="14"/>
        <v>3</v>
      </c>
      <c r="AA14" s="71">
        <f t="shared" si="15"/>
        <v>0</v>
      </c>
      <c r="AB14" s="12">
        <v>5</v>
      </c>
    </row>
    <row r="15" spans="1:28" ht="21.75" customHeight="1" x14ac:dyDescent="0.3">
      <c r="A15" s="17" t="str">
        <f t="shared" si="1"/>
        <v/>
      </c>
      <c r="B15" s="226" t="str">
        <f>IF('附件一之1-開班數'!B11="","",'附件一之1-開班數'!B11)</f>
        <v/>
      </c>
      <c r="C15" s="231"/>
      <c r="D15" s="236"/>
      <c r="E15" s="243"/>
      <c r="F15" s="244"/>
      <c r="G15" s="239"/>
      <c r="H15" s="236"/>
      <c r="I15" s="243"/>
      <c r="J15" s="244"/>
      <c r="K15" s="239"/>
      <c r="L15" s="232"/>
      <c r="M15" s="230" t="str">
        <f t="shared" si="2"/>
        <v/>
      </c>
      <c r="N15" s="230" t="str">
        <f t="shared" si="3"/>
        <v/>
      </c>
      <c r="O15" s="71" t="str">
        <f t="shared" si="0"/>
        <v/>
      </c>
    </row>
    <row r="16" spans="1:28" ht="21.75" customHeight="1" x14ac:dyDescent="0.3">
      <c r="A16" s="17" t="str">
        <f t="shared" si="1"/>
        <v/>
      </c>
      <c r="B16" s="226" t="str">
        <f>IF('附件一之1-開班數'!B12="","",'附件一之1-開班數'!B12)</f>
        <v/>
      </c>
      <c r="C16" s="231"/>
      <c r="D16" s="236"/>
      <c r="E16" s="243"/>
      <c r="F16" s="244"/>
      <c r="G16" s="239"/>
      <c r="H16" s="236"/>
      <c r="I16" s="243"/>
      <c r="J16" s="244"/>
      <c r="K16" s="239"/>
      <c r="L16" s="232"/>
      <c r="M16" s="230" t="str">
        <f t="shared" si="2"/>
        <v/>
      </c>
      <c r="N16" s="230" t="str">
        <f t="shared" si="3"/>
        <v/>
      </c>
      <c r="O16" s="71" t="str">
        <f t="shared" si="0"/>
        <v/>
      </c>
    </row>
    <row r="17" spans="1:15" ht="21.75" customHeight="1" x14ac:dyDescent="0.3">
      <c r="A17" s="17" t="str">
        <f t="shared" si="1"/>
        <v/>
      </c>
      <c r="B17" s="226" t="str">
        <f>IF('附件一之1-開班數'!B13="","",'附件一之1-開班數'!B13)</f>
        <v/>
      </c>
      <c r="C17" s="231"/>
      <c r="D17" s="236"/>
      <c r="E17" s="243"/>
      <c r="F17" s="244"/>
      <c r="G17" s="239"/>
      <c r="H17" s="236"/>
      <c r="I17" s="243"/>
      <c r="J17" s="244"/>
      <c r="K17" s="239"/>
      <c r="L17" s="232"/>
      <c r="M17" s="230" t="str">
        <f t="shared" si="2"/>
        <v/>
      </c>
      <c r="N17" s="230" t="str">
        <f t="shared" si="3"/>
        <v/>
      </c>
      <c r="O17" s="71" t="str">
        <f t="shared" si="0"/>
        <v/>
      </c>
    </row>
    <row r="18" spans="1:15" ht="21.75" customHeight="1" x14ac:dyDescent="0.3">
      <c r="A18" s="17" t="str">
        <f t="shared" si="1"/>
        <v/>
      </c>
      <c r="B18" s="226" t="str">
        <f>IF('附件一之1-開班數'!B14="","",'附件一之1-開班數'!B14)</f>
        <v/>
      </c>
      <c r="C18" s="231"/>
      <c r="D18" s="236"/>
      <c r="E18" s="243"/>
      <c r="F18" s="244"/>
      <c r="G18" s="239"/>
      <c r="H18" s="236"/>
      <c r="I18" s="243"/>
      <c r="J18" s="244"/>
      <c r="K18" s="239"/>
      <c r="L18" s="232"/>
      <c r="M18" s="230" t="str">
        <f t="shared" si="2"/>
        <v/>
      </c>
      <c r="N18" s="230" t="str">
        <f t="shared" si="3"/>
        <v/>
      </c>
      <c r="O18" s="71" t="str">
        <f t="shared" si="0"/>
        <v/>
      </c>
    </row>
    <row r="19" spans="1:15" ht="21.75" customHeight="1" x14ac:dyDescent="0.3">
      <c r="A19" s="17" t="str">
        <f t="shared" si="1"/>
        <v/>
      </c>
      <c r="B19" s="226" t="str">
        <f>IF('附件一之1-開班數'!B15="","",'附件一之1-開班數'!B15)</f>
        <v/>
      </c>
      <c r="C19" s="231"/>
      <c r="D19" s="236"/>
      <c r="E19" s="243"/>
      <c r="F19" s="244"/>
      <c r="G19" s="239"/>
      <c r="H19" s="236"/>
      <c r="I19" s="243"/>
      <c r="J19" s="244"/>
      <c r="K19" s="239"/>
      <c r="L19" s="232"/>
      <c r="M19" s="230" t="str">
        <f t="shared" si="2"/>
        <v/>
      </c>
      <c r="N19" s="230" t="str">
        <f t="shared" si="3"/>
        <v/>
      </c>
      <c r="O19" s="71" t="str">
        <f t="shared" si="0"/>
        <v/>
      </c>
    </row>
    <row r="20" spans="1:15" ht="21.75" customHeight="1" x14ac:dyDescent="0.3">
      <c r="A20" s="17" t="str">
        <f t="shared" si="1"/>
        <v/>
      </c>
      <c r="B20" s="226" t="str">
        <f>IF('附件一之1-開班數'!B16="","",'附件一之1-開班數'!B16)</f>
        <v/>
      </c>
      <c r="C20" s="231"/>
      <c r="D20" s="236"/>
      <c r="E20" s="243"/>
      <c r="F20" s="244"/>
      <c r="G20" s="239"/>
      <c r="H20" s="236"/>
      <c r="I20" s="243"/>
      <c r="J20" s="244"/>
      <c r="K20" s="239"/>
      <c r="L20" s="232"/>
      <c r="M20" s="230" t="str">
        <f t="shared" si="2"/>
        <v/>
      </c>
      <c r="N20" s="230" t="str">
        <f t="shared" si="3"/>
        <v/>
      </c>
      <c r="O20" s="71" t="str">
        <f t="shared" si="0"/>
        <v/>
      </c>
    </row>
    <row r="21" spans="1:15" ht="21.75" customHeight="1" x14ac:dyDescent="0.3">
      <c r="A21" s="17" t="str">
        <f t="shared" si="1"/>
        <v/>
      </c>
      <c r="B21" s="226" t="str">
        <f>IF('附件一之1-開班數'!B17="","",'附件一之1-開班數'!B17)</f>
        <v/>
      </c>
      <c r="C21" s="231"/>
      <c r="D21" s="236"/>
      <c r="E21" s="243"/>
      <c r="F21" s="244"/>
      <c r="G21" s="239"/>
      <c r="H21" s="236"/>
      <c r="I21" s="243"/>
      <c r="J21" s="244"/>
      <c r="K21" s="239"/>
      <c r="L21" s="232"/>
      <c r="M21" s="230" t="str">
        <f t="shared" si="2"/>
        <v/>
      </c>
      <c r="N21" s="230" t="str">
        <f t="shared" si="3"/>
        <v/>
      </c>
      <c r="O21" s="71" t="str">
        <f t="shared" si="0"/>
        <v/>
      </c>
    </row>
    <row r="22" spans="1:15" ht="21.75" customHeight="1" x14ac:dyDescent="0.3">
      <c r="A22" s="17" t="str">
        <f t="shared" si="1"/>
        <v/>
      </c>
      <c r="B22" s="226" t="str">
        <f>IF('附件一之1-開班數'!B18="","",'附件一之1-開班數'!B18)</f>
        <v/>
      </c>
      <c r="C22" s="231"/>
      <c r="D22" s="236"/>
      <c r="E22" s="243"/>
      <c r="F22" s="244"/>
      <c r="G22" s="239"/>
      <c r="H22" s="236"/>
      <c r="I22" s="243"/>
      <c r="J22" s="244"/>
      <c r="K22" s="239"/>
      <c r="L22" s="232"/>
      <c r="M22" s="230" t="str">
        <f t="shared" si="2"/>
        <v/>
      </c>
      <c r="N22" s="230" t="str">
        <f t="shared" si="3"/>
        <v/>
      </c>
      <c r="O22" s="71" t="str">
        <f t="shared" si="0"/>
        <v/>
      </c>
    </row>
    <row r="23" spans="1:15" ht="21.75" customHeight="1" x14ac:dyDescent="0.3">
      <c r="A23" s="17" t="str">
        <f t="shared" si="1"/>
        <v/>
      </c>
      <c r="B23" s="226" t="str">
        <f>IF('附件一之1-開班數'!B19="","",'附件一之1-開班數'!B19)</f>
        <v/>
      </c>
      <c r="C23" s="231"/>
      <c r="D23" s="236"/>
      <c r="E23" s="243"/>
      <c r="F23" s="244"/>
      <c r="G23" s="239"/>
      <c r="H23" s="236"/>
      <c r="I23" s="243"/>
      <c r="J23" s="244"/>
      <c r="K23" s="239"/>
      <c r="L23" s="232"/>
      <c r="M23" s="230" t="str">
        <f t="shared" si="2"/>
        <v/>
      </c>
      <c r="N23" s="230" t="str">
        <f t="shared" si="3"/>
        <v/>
      </c>
      <c r="O23" s="71" t="str">
        <f t="shared" si="0"/>
        <v/>
      </c>
    </row>
    <row r="24" spans="1:15" ht="21.75" customHeight="1" x14ac:dyDescent="0.3">
      <c r="A24" s="17" t="str">
        <f t="shared" si="1"/>
        <v/>
      </c>
      <c r="B24" s="226" t="str">
        <f>IF('附件一之1-開班數'!B20="","",'附件一之1-開班數'!B20)</f>
        <v/>
      </c>
      <c r="C24" s="231"/>
      <c r="D24" s="236"/>
      <c r="E24" s="243"/>
      <c r="F24" s="244"/>
      <c r="G24" s="239"/>
      <c r="H24" s="236"/>
      <c r="I24" s="243"/>
      <c r="J24" s="244"/>
      <c r="K24" s="239"/>
      <c r="L24" s="232"/>
      <c r="M24" s="230" t="str">
        <f t="shared" si="2"/>
        <v/>
      </c>
      <c r="N24" s="230" t="str">
        <f t="shared" si="3"/>
        <v/>
      </c>
      <c r="O24" s="71" t="str">
        <f t="shared" si="0"/>
        <v/>
      </c>
    </row>
    <row r="25" spans="1:15" ht="21.75" customHeight="1" x14ac:dyDescent="0.3">
      <c r="A25" s="17" t="str">
        <f t="shared" si="1"/>
        <v/>
      </c>
      <c r="B25" s="226" t="str">
        <f>IF('附件一之1-開班數'!B21="","",'附件一之1-開班數'!B21)</f>
        <v/>
      </c>
      <c r="C25" s="231"/>
      <c r="D25" s="236"/>
      <c r="E25" s="243"/>
      <c r="F25" s="244"/>
      <c r="G25" s="239"/>
      <c r="H25" s="236"/>
      <c r="I25" s="243"/>
      <c r="J25" s="244"/>
      <c r="K25" s="239"/>
      <c r="L25" s="232"/>
      <c r="M25" s="230" t="str">
        <f t="shared" si="2"/>
        <v/>
      </c>
      <c r="N25" s="230" t="str">
        <f t="shared" si="3"/>
        <v/>
      </c>
      <c r="O25" s="71" t="str">
        <f t="shared" si="0"/>
        <v/>
      </c>
    </row>
    <row r="26" spans="1:15" ht="21.75" customHeight="1" x14ac:dyDescent="0.3">
      <c r="A26" s="17" t="str">
        <f t="shared" si="1"/>
        <v/>
      </c>
      <c r="B26" s="226" t="str">
        <f>IF('附件一之1-開班數'!B22="","",'附件一之1-開班數'!B22)</f>
        <v/>
      </c>
      <c r="C26" s="231"/>
      <c r="D26" s="236"/>
      <c r="E26" s="243"/>
      <c r="F26" s="244"/>
      <c r="G26" s="239"/>
      <c r="H26" s="236"/>
      <c r="I26" s="243"/>
      <c r="J26" s="244"/>
      <c r="K26" s="239"/>
      <c r="L26" s="232"/>
      <c r="M26" s="230" t="str">
        <f t="shared" si="2"/>
        <v/>
      </c>
      <c r="N26" s="230" t="str">
        <f t="shared" si="3"/>
        <v/>
      </c>
      <c r="O26" s="71" t="str">
        <f t="shared" si="0"/>
        <v/>
      </c>
    </row>
    <row r="27" spans="1:15" ht="21.75" customHeight="1" x14ac:dyDescent="0.3">
      <c r="A27" s="17" t="str">
        <f t="shared" si="1"/>
        <v/>
      </c>
      <c r="B27" s="226" t="str">
        <f>IF('附件一之1-開班數'!B23="","",'附件一之1-開班數'!B23)</f>
        <v/>
      </c>
      <c r="C27" s="231"/>
      <c r="D27" s="236"/>
      <c r="E27" s="243"/>
      <c r="F27" s="244"/>
      <c r="G27" s="239"/>
      <c r="H27" s="236"/>
      <c r="I27" s="243"/>
      <c r="J27" s="244"/>
      <c r="K27" s="239"/>
      <c r="L27" s="232"/>
      <c r="M27" s="230" t="str">
        <f t="shared" si="2"/>
        <v/>
      </c>
      <c r="N27" s="230" t="str">
        <f t="shared" si="3"/>
        <v/>
      </c>
      <c r="O27" s="71" t="str">
        <f t="shared" si="0"/>
        <v/>
      </c>
    </row>
    <row r="28" spans="1:15" ht="21.75" customHeight="1" x14ac:dyDescent="0.3">
      <c r="A28" s="17" t="str">
        <f t="shared" si="1"/>
        <v/>
      </c>
      <c r="B28" s="226" t="str">
        <f>IF('附件一之1-開班數'!B24="","",'附件一之1-開班數'!B24)</f>
        <v/>
      </c>
      <c r="C28" s="231"/>
      <c r="D28" s="236"/>
      <c r="E28" s="243"/>
      <c r="F28" s="244"/>
      <c r="G28" s="239"/>
      <c r="H28" s="236"/>
      <c r="I28" s="243"/>
      <c r="J28" s="244"/>
      <c r="K28" s="239"/>
      <c r="L28" s="232"/>
      <c r="M28" s="230" t="str">
        <f t="shared" si="2"/>
        <v/>
      </c>
      <c r="N28" s="230" t="str">
        <f t="shared" si="3"/>
        <v/>
      </c>
      <c r="O28" s="71" t="str">
        <f t="shared" si="0"/>
        <v/>
      </c>
    </row>
    <row r="29" spans="1:15" ht="21.75" customHeight="1" x14ac:dyDescent="0.3">
      <c r="A29" s="17" t="str">
        <f t="shared" si="1"/>
        <v/>
      </c>
      <c r="B29" s="226" t="str">
        <f>IF('附件一之1-開班數'!B25="","",'附件一之1-開班數'!B25)</f>
        <v/>
      </c>
      <c r="C29" s="231"/>
      <c r="D29" s="236"/>
      <c r="E29" s="243"/>
      <c r="F29" s="244"/>
      <c r="G29" s="239"/>
      <c r="H29" s="236"/>
      <c r="I29" s="243"/>
      <c r="J29" s="244"/>
      <c r="K29" s="239"/>
      <c r="L29" s="232"/>
      <c r="M29" s="230" t="str">
        <f t="shared" si="2"/>
        <v/>
      </c>
      <c r="N29" s="230" t="str">
        <f t="shared" si="3"/>
        <v/>
      </c>
      <c r="O29" s="71" t="str">
        <f t="shared" si="0"/>
        <v/>
      </c>
    </row>
    <row r="30" spans="1:15" ht="21.75" customHeight="1" x14ac:dyDescent="0.3">
      <c r="A30" s="17" t="str">
        <f t="shared" si="1"/>
        <v/>
      </c>
      <c r="B30" s="226" t="str">
        <f>IF('附件一之1-開班數'!B26="","",'附件一之1-開班數'!B26)</f>
        <v/>
      </c>
      <c r="C30" s="231"/>
      <c r="D30" s="236"/>
      <c r="E30" s="243"/>
      <c r="F30" s="244"/>
      <c r="G30" s="239"/>
      <c r="H30" s="236"/>
      <c r="I30" s="243"/>
      <c r="J30" s="244"/>
      <c r="K30" s="239"/>
      <c r="L30" s="232"/>
      <c r="M30" s="230" t="str">
        <f t="shared" si="2"/>
        <v/>
      </c>
      <c r="N30" s="230" t="str">
        <f t="shared" si="3"/>
        <v/>
      </c>
      <c r="O30" s="71" t="str">
        <f t="shared" si="0"/>
        <v/>
      </c>
    </row>
    <row r="31" spans="1:15" ht="21.75" customHeight="1" x14ac:dyDescent="0.3">
      <c r="A31" s="17" t="str">
        <f t="shared" si="1"/>
        <v/>
      </c>
      <c r="B31" s="226" t="str">
        <f>IF('附件一之1-開班數'!B27="","",'附件一之1-開班數'!B27)</f>
        <v/>
      </c>
      <c r="C31" s="231"/>
      <c r="D31" s="236"/>
      <c r="E31" s="243"/>
      <c r="F31" s="244"/>
      <c r="G31" s="239"/>
      <c r="H31" s="236"/>
      <c r="I31" s="243"/>
      <c r="J31" s="244"/>
      <c r="K31" s="239"/>
      <c r="L31" s="232"/>
      <c r="M31" s="230" t="str">
        <f t="shared" si="2"/>
        <v/>
      </c>
      <c r="N31" s="230" t="str">
        <f t="shared" si="3"/>
        <v/>
      </c>
      <c r="O31" s="71" t="str">
        <f t="shared" si="0"/>
        <v/>
      </c>
    </row>
    <row r="32" spans="1:15" ht="21.75" customHeight="1" x14ac:dyDescent="0.3">
      <c r="A32" s="17" t="str">
        <f t="shared" si="1"/>
        <v/>
      </c>
      <c r="B32" s="226" t="str">
        <f>IF('附件一之1-開班數'!B28="","",'附件一之1-開班數'!B28)</f>
        <v/>
      </c>
      <c r="C32" s="231"/>
      <c r="D32" s="236"/>
      <c r="E32" s="243"/>
      <c r="F32" s="244"/>
      <c r="G32" s="239"/>
      <c r="H32" s="236"/>
      <c r="I32" s="243"/>
      <c r="J32" s="244"/>
      <c r="K32" s="239"/>
      <c r="L32" s="232"/>
      <c r="M32" s="230" t="str">
        <f t="shared" si="2"/>
        <v/>
      </c>
      <c r="N32" s="230" t="str">
        <f t="shared" si="3"/>
        <v/>
      </c>
      <c r="O32" s="71" t="str">
        <f t="shared" si="0"/>
        <v/>
      </c>
    </row>
    <row r="33" spans="1:15" ht="21.75" customHeight="1" x14ac:dyDescent="0.3">
      <c r="A33" s="17" t="str">
        <f t="shared" si="1"/>
        <v/>
      </c>
      <c r="B33" s="226" t="str">
        <f>IF('附件一之1-開班數'!B29="","",'附件一之1-開班數'!B29)</f>
        <v/>
      </c>
      <c r="C33" s="231"/>
      <c r="D33" s="236"/>
      <c r="E33" s="243"/>
      <c r="F33" s="244"/>
      <c r="G33" s="239"/>
      <c r="H33" s="236"/>
      <c r="I33" s="243"/>
      <c r="J33" s="244"/>
      <c r="K33" s="239"/>
      <c r="L33" s="232"/>
      <c r="M33" s="230" t="str">
        <f t="shared" si="2"/>
        <v/>
      </c>
      <c r="N33" s="230" t="str">
        <f t="shared" si="3"/>
        <v/>
      </c>
      <c r="O33" s="71" t="str">
        <f t="shared" si="0"/>
        <v/>
      </c>
    </row>
    <row r="34" spans="1:15" ht="21.75" customHeight="1" x14ac:dyDescent="0.3">
      <c r="A34" s="17" t="str">
        <f t="shared" si="1"/>
        <v/>
      </c>
      <c r="B34" s="226" t="str">
        <f>IF('附件一之1-開班數'!B30="","",'附件一之1-開班數'!B30)</f>
        <v/>
      </c>
      <c r="C34" s="231"/>
      <c r="D34" s="236"/>
      <c r="E34" s="243"/>
      <c r="F34" s="244"/>
      <c r="G34" s="239"/>
      <c r="H34" s="236"/>
      <c r="I34" s="243"/>
      <c r="J34" s="244"/>
      <c r="K34" s="239"/>
      <c r="L34" s="232"/>
      <c r="M34" s="230" t="str">
        <f t="shared" si="2"/>
        <v/>
      </c>
      <c r="N34" s="230" t="str">
        <f t="shared" si="3"/>
        <v/>
      </c>
      <c r="O34" s="71" t="str">
        <f t="shared" si="0"/>
        <v/>
      </c>
    </row>
    <row r="35" spans="1:15" ht="21.75" customHeight="1" x14ac:dyDescent="0.3">
      <c r="A35" s="17" t="str">
        <f t="shared" si="1"/>
        <v/>
      </c>
      <c r="B35" s="226" t="str">
        <f>IF('附件一之1-開班數'!B31="","",'附件一之1-開班數'!B31)</f>
        <v/>
      </c>
      <c r="C35" s="231"/>
      <c r="D35" s="236"/>
      <c r="E35" s="243"/>
      <c r="F35" s="244"/>
      <c r="G35" s="239"/>
      <c r="H35" s="236"/>
      <c r="I35" s="243"/>
      <c r="J35" s="244"/>
      <c r="K35" s="239"/>
      <c r="L35" s="232"/>
      <c r="M35" s="230" t="str">
        <f t="shared" si="2"/>
        <v/>
      </c>
      <c r="N35" s="230" t="str">
        <f t="shared" si="3"/>
        <v/>
      </c>
      <c r="O35" s="71" t="str">
        <f t="shared" si="0"/>
        <v/>
      </c>
    </row>
    <row r="36" spans="1:15" ht="21.75" customHeight="1" x14ac:dyDescent="0.3">
      <c r="A36" s="17" t="str">
        <f t="shared" si="1"/>
        <v/>
      </c>
      <c r="B36" s="226" t="str">
        <f>IF('附件一之1-開班數'!B32="","",'附件一之1-開班數'!B32)</f>
        <v/>
      </c>
      <c r="C36" s="231"/>
      <c r="D36" s="236"/>
      <c r="E36" s="243"/>
      <c r="F36" s="244"/>
      <c r="G36" s="239"/>
      <c r="H36" s="236"/>
      <c r="I36" s="243"/>
      <c r="J36" s="244"/>
      <c r="K36" s="239"/>
      <c r="L36" s="232"/>
      <c r="M36" s="230" t="str">
        <f t="shared" si="2"/>
        <v/>
      </c>
      <c r="N36" s="230" t="str">
        <f t="shared" si="3"/>
        <v/>
      </c>
      <c r="O36" s="71" t="str">
        <f t="shared" si="0"/>
        <v/>
      </c>
    </row>
    <row r="37" spans="1:15" ht="21.75" customHeight="1" x14ac:dyDescent="0.3">
      <c r="A37" s="17" t="str">
        <f t="shared" si="1"/>
        <v/>
      </c>
      <c r="B37" s="226" t="str">
        <f>IF('附件一之1-開班數'!B33="","",'附件一之1-開班數'!B33)</f>
        <v/>
      </c>
      <c r="C37" s="231"/>
      <c r="D37" s="236"/>
      <c r="E37" s="243"/>
      <c r="F37" s="244"/>
      <c r="G37" s="239"/>
      <c r="H37" s="236"/>
      <c r="I37" s="243"/>
      <c r="J37" s="244"/>
      <c r="K37" s="239"/>
      <c r="L37" s="232"/>
      <c r="M37" s="230" t="str">
        <f t="shared" si="2"/>
        <v/>
      </c>
      <c r="N37" s="230" t="str">
        <f t="shared" si="3"/>
        <v/>
      </c>
      <c r="O37" s="71" t="str">
        <f t="shared" si="0"/>
        <v/>
      </c>
    </row>
    <row r="38" spans="1:15" ht="21.75" customHeight="1" x14ac:dyDescent="0.3">
      <c r="A38" s="17" t="str">
        <f t="shared" si="1"/>
        <v/>
      </c>
      <c r="B38" s="226" t="str">
        <f>IF('附件一之1-開班數'!B34="","",'附件一之1-開班數'!B34)</f>
        <v/>
      </c>
      <c r="C38" s="231"/>
      <c r="D38" s="236"/>
      <c r="E38" s="243"/>
      <c r="F38" s="244"/>
      <c r="G38" s="239"/>
      <c r="H38" s="236"/>
      <c r="I38" s="243"/>
      <c r="J38" s="244"/>
      <c r="K38" s="239"/>
      <c r="L38" s="232"/>
      <c r="M38" s="230" t="str">
        <f t="shared" si="2"/>
        <v/>
      </c>
      <c r="N38" s="230" t="str">
        <f t="shared" si="3"/>
        <v/>
      </c>
      <c r="O38" s="71" t="str">
        <f t="shared" si="0"/>
        <v/>
      </c>
    </row>
    <row r="39" spans="1:15" ht="21.75" customHeight="1" x14ac:dyDescent="0.3">
      <c r="A39" s="17" t="str">
        <f t="shared" si="1"/>
        <v/>
      </c>
      <c r="B39" s="226" t="str">
        <f>IF('附件一之1-開班數'!B35="","",'附件一之1-開班數'!B35)</f>
        <v/>
      </c>
      <c r="C39" s="231"/>
      <c r="D39" s="236"/>
      <c r="E39" s="243"/>
      <c r="F39" s="244"/>
      <c r="G39" s="239"/>
      <c r="H39" s="236"/>
      <c r="I39" s="243"/>
      <c r="J39" s="244"/>
      <c r="K39" s="239"/>
      <c r="L39" s="232"/>
      <c r="M39" s="230" t="str">
        <f t="shared" si="2"/>
        <v/>
      </c>
      <c r="N39" s="230" t="str">
        <f t="shared" si="3"/>
        <v/>
      </c>
      <c r="O39" s="71" t="str">
        <f t="shared" si="0"/>
        <v/>
      </c>
    </row>
    <row r="40" spans="1:15" ht="21.75" customHeight="1" x14ac:dyDescent="0.3">
      <c r="A40" s="17" t="str">
        <f t="shared" si="1"/>
        <v/>
      </c>
      <c r="B40" s="226" t="str">
        <f>IF('附件一之1-開班數'!B36="","",'附件一之1-開班數'!B36)</f>
        <v/>
      </c>
      <c r="C40" s="231"/>
      <c r="D40" s="236"/>
      <c r="E40" s="243"/>
      <c r="F40" s="244"/>
      <c r="G40" s="239"/>
      <c r="H40" s="236"/>
      <c r="I40" s="243"/>
      <c r="J40" s="244"/>
      <c r="K40" s="239"/>
      <c r="L40" s="232"/>
      <c r="M40" s="230" t="str">
        <f t="shared" si="2"/>
        <v/>
      </c>
      <c r="N40" s="230" t="str">
        <f t="shared" si="3"/>
        <v/>
      </c>
      <c r="O40" s="71" t="str">
        <f t="shared" si="0"/>
        <v/>
      </c>
    </row>
    <row r="41" spans="1:15" ht="21.75" customHeight="1" x14ac:dyDescent="0.3">
      <c r="A41" s="17" t="str">
        <f t="shared" si="1"/>
        <v/>
      </c>
      <c r="B41" s="226" t="str">
        <f>IF('附件一之1-開班數'!B37="","",'附件一之1-開班數'!B37)</f>
        <v/>
      </c>
      <c r="C41" s="231"/>
      <c r="D41" s="236"/>
      <c r="E41" s="243"/>
      <c r="F41" s="244"/>
      <c r="G41" s="239"/>
      <c r="H41" s="236"/>
      <c r="I41" s="243"/>
      <c r="J41" s="244"/>
      <c r="K41" s="239"/>
      <c r="L41" s="232"/>
      <c r="M41" s="230" t="str">
        <f t="shared" si="2"/>
        <v/>
      </c>
      <c r="N41" s="230" t="str">
        <f t="shared" si="3"/>
        <v/>
      </c>
      <c r="O41" s="71" t="str">
        <f t="shared" si="0"/>
        <v/>
      </c>
    </row>
    <row r="42" spans="1:15" ht="21.75" customHeight="1" x14ac:dyDescent="0.3">
      <c r="A42" s="17" t="str">
        <f t="shared" si="1"/>
        <v/>
      </c>
      <c r="B42" s="226" t="str">
        <f>IF('附件一之1-開班數'!B38="","",'附件一之1-開班數'!B38)</f>
        <v/>
      </c>
      <c r="C42" s="231"/>
      <c r="D42" s="236"/>
      <c r="E42" s="243"/>
      <c r="F42" s="244"/>
      <c r="G42" s="239"/>
      <c r="H42" s="236"/>
      <c r="I42" s="243"/>
      <c r="J42" s="244"/>
      <c r="K42" s="239"/>
      <c r="L42" s="232"/>
      <c r="M42" s="230" t="str">
        <f t="shared" si="2"/>
        <v/>
      </c>
      <c r="N42" s="230" t="str">
        <f t="shared" si="3"/>
        <v/>
      </c>
      <c r="O42" s="71" t="str">
        <f t="shared" si="0"/>
        <v/>
      </c>
    </row>
    <row r="43" spans="1:15" ht="21.75" customHeight="1" x14ac:dyDescent="0.3">
      <c r="A43" s="17" t="str">
        <f t="shared" si="1"/>
        <v/>
      </c>
      <c r="B43" s="226" t="str">
        <f>IF('附件一之1-開班數'!B39="","",'附件一之1-開班數'!B39)</f>
        <v/>
      </c>
      <c r="C43" s="231"/>
      <c r="D43" s="236"/>
      <c r="E43" s="243"/>
      <c r="F43" s="244"/>
      <c r="G43" s="239"/>
      <c r="H43" s="236"/>
      <c r="I43" s="243"/>
      <c r="J43" s="244"/>
      <c r="K43" s="239"/>
      <c r="L43" s="232"/>
      <c r="M43" s="230" t="str">
        <f t="shared" si="2"/>
        <v/>
      </c>
      <c r="N43" s="230" t="str">
        <f t="shared" si="3"/>
        <v/>
      </c>
      <c r="O43" s="71" t="str">
        <f t="shared" si="0"/>
        <v/>
      </c>
    </row>
    <row r="44" spans="1:15" ht="21.75" customHeight="1" x14ac:dyDescent="0.3">
      <c r="A44" s="17" t="str">
        <f t="shared" si="1"/>
        <v/>
      </c>
      <c r="B44" s="226" t="str">
        <f>IF('附件一之1-開班數'!B40="","",'附件一之1-開班數'!B40)</f>
        <v/>
      </c>
      <c r="C44" s="231"/>
      <c r="D44" s="236"/>
      <c r="E44" s="243"/>
      <c r="F44" s="244"/>
      <c r="G44" s="239"/>
      <c r="H44" s="236"/>
      <c r="I44" s="243"/>
      <c r="J44" s="244"/>
      <c r="K44" s="239"/>
      <c r="L44" s="232"/>
      <c r="M44" s="230" t="str">
        <f t="shared" si="2"/>
        <v/>
      </c>
      <c r="N44" s="230" t="str">
        <f t="shared" si="3"/>
        <v/>
      </c>
      <c r="O44" s="71" t="str">
        <f t="shared" si="0"/>
        <v/>
      </c>
    </row>
    <row r="45" spans="1:15" ht="21.75" customHeight="1" x14ac:dyDescent="0.3">
      <c r="A45" s="17" t="str">
        <f t="shared" si="1"/>
        <v/>
      </c>
      <c r="B45" s="226" t="str">
        <f>IF('附件一之1-開班數'!B41="","",'附件一之1-開班數'!B41)</f>
        <v/>
      </c>
      <c r="C45" s="231"/>
      <c r="D45" s="236"/>
      <c r="E45" s="243"/>
      <c r="F45" s="244"/>
      <c r="G45" s="239"/>
      <c r="H45" s="236"/>
      <c r="I45" s="243"/>
      <c r="J45" s="244"/>
      <c r="K45" s="239"/>
      <c r="L45" s="232"/>
      <c r="M45" s="230" t="str">
        <f t="shared" si="2"/>
        <v/>
      </c>
      <c r="N45" s="230" t="str">
        <f t="shared" si="3"/>
        <v/>
      </c>
      <c r="O45" s="71" t="str">
        <f t="shared" si="0"/>
        <v/>
      </c>
    </row>
    <row r="46" spans="1:15" ht="21.75" customHeight="1" x14ac:dyDescent="0.3">
      <c r="A46" s="17" t="str">
        <f t="shared" si="1"/>
        <v/>
      </c>
      <c r="B46" s="226" t="str">
        <f>IF('附件一之1-開班數'!B42="","",'附件一之1-開班數'!B42)</f>
        <v/>
      </c>
      <c r="C46" s="231"/>
      <c r="D46" s="236"/>
      <c r="E46" s="243"/>
      <c r="F46" s="244"/>
      <c r="G46" s="239"/>
      <c r="H46" s="236"/>
      <c r="I46" s="243"/>
      <c r="J46" s="244"/>
      <c r="K46" s="239"/>
      <c r="L46" s="232"/>
      <c r="M46" s="230" t="str">
        <f t="shared" si="2"/>
        <v/>
      </c>
      <c r="N46" s="230" t="str">
        <f t="shared" si="3"/>
        <v/>
      </c>
      <c r="O46" s="71" t="str">
        <f t="shared" si="0"/>
        <v/>
      </c>
    </row>
    <row r="47" spans="1:15" ht="21.75" customHeight="1" x14ac:dyDescent="0.3">
      <c r="A47" s="17" t="str">
        <f t="shared" si="1"/>
        <v/>
      </c>
      <c r="B47" s="226" t="str">
        <f>IF('附件一之1-開班數'!B43="","",'附件一之1-開班數'!B43)</f>
        <v/>
      </c>
      <c r="C47" s="231"/>
      <c r="D47" s="236"/>
      <c r="E47" s="243"/>
      <c r="F47" s="244"/>
      <c r="G47" s="239"/>
      <c r="H47" s="236"/>
      <c r="I47" s="243"/>
      <c r="J47" s="244"/>
      <c r="K47" s="239"/>
      <c r="L47" s="232"/>
      <c r="M47" s="230" t="str">
        <f t="shared" si="2"/>
        <v/>
      </c>
      <c r="N47" s="230" t="str">
        <f t="shared" si="3"/>
        <v/>
      </c>
      <c r="O47" s="71" t="str">
        <f t="shared" si="0"/>
        <v/>
      </c>
    </row>
    <row r="48" spans="1:15" ht="21.75" customHeight="1" x14ac:dyDescent="0.3">
      <c r="A48" s="17" t="str">
        <f t="shared" si="1"/>
        <v/>
      </c>
      <c r="B48" s="226" t="str">
        <f>IF('附件一之1-開班數'!B44="","",'附件一之1-開班數'!B44)</f>
        <v/>
      </c>
      <c r="C48" s="231"/>
      <c r="D48" s="236"/>
      <c r="E48" s="243"/>
      <c r="F48" s="244"/>
      <c r="G48" s="239"/>
      <c r="H48" s="236"/>
      <c r="I48" s="243"/>
      <c r="J48" s="244"/>
      <c r="K48" s="239"/>
      <c r="L48" s="232"/>
      <c r="M48" s="230" t="str">
        <f t="shared" si="2"/>
        <v/>
      </c>
      <c r="N48" s="230" t="str">
        <f t="shared" si="3"/>
        <v/>
      </c>
      <c r="O48" s="71" t="str">
        <f t="shared" si="0"/>
        <v/>
      </c>
    </row>
    <row r="49" spans="1:15" ht="21.75" customHeight="1" x14ac:dyDescent="0.3">
      <c r="A49" s="17" t="str">
        <f t="shared" si="1"/>
        <v/>
      </c>
      <c r="B49" s="226" t="str">
        <f>IF('附件一之1-開班數'!B45="","",'附件一之1-開班數'!B45)</f>
        <v/>
      </c>
      <c r="C49" s="231"/>
      <c r="D49" s="236"/>
      <c r="E49" s="243"/>
      <c r="F49" s="244"/>
      <c r="G49" s="239"/>
      <c r="H49" s="236"/>
      <c r="I49" s="243"/>
      <c r="J49" s="244"/>
      <c r="K49" s="239"/>
      <c r="L49" s="232"/>
      <c r="M49" s="230" t="str">
        <f t="shared" si="2"/>
        <v/>
      </c>
      <c r="N49" s="230" t="str">
        <f t="shared" si="3"/>
        <v/>
      </c>
      <c r="O49" s="71" t="str">
        <f t="shared" si="0"/>
        <v/>
      </c>
    </row>
    <row r="50" spans="1:15" ht="21.75" customHeight="1" x14ac:dyDescent="0.3">
      <c r="A50" s="17" t="str">
        <f t="shared" si="1"/>
        <v/>
      </c>
      <c r="B50" s="226" t="str">
        <f>IF('附件一之1-開班數'!B46="","",'附件一之1-開班數'!B46)</f>
        <v/>
      </c>
      <c r="C50" s="231"/>
      <c r="D50" s="236"/>
      <c r="E50" s="243"/>
      <c r="F50" s="244"/>
      <c r="G50" s="239"/>
      <c r="H50" s="236"/>
      <c r="I50" s="243"/>
      <c r="J50" s="244"/>
      <c r="K50" s="239"/>
      <c r="L50" s="232"/>
      <c r="M50" s="230" t="str">
        <f t="shared" si="2"/>
        <v/>
      </c>
      <c r="N50" s="230" t="str">
        <f t="shared" si="3"/>
        <v/>
      </c>
      <c r="O50" s="71" t="str">
        <f t="shared" si="0"/>
        <v/>
      </c>
    </row>
    <row r="51" spans="1:15" ht="21.75" customHeight="1" x14ac:dyDescent="0.3">
      <c r="A51" s="17" t="str">
        <f t="shared" si="1"/>
        <v/>
      </c>
      <c r="B51" s="226" t="str">
        <f>IF('附件一之1-開班數'!B47="","",'附件一之1-開班數'!B47)</f>
        <v/>
      </c>
      <c r="C51" s="231"/>
      <c r="D51" s="236"/>
      <c r="E51" s="243"/>
      <c r="F51" s="244"/>
      <c r="G51" s="239"/>
      <c r="H51" s="236"/>
      <c r="I51" s="243"/>
      <c r="J51" s="244"/>
      <c r="K51" s="239"/>
      <c r="L51" s="232"/>
      <c r="M51" s="230" t="str">
        <f t="shared" si="2"/>
        <v/>
      </c>
      <c r="N51" s="230" t="str">
        <f t="shared" si="3"/>
        <v/>
      </c>
      <c r="O51" s="71" t="str">
        <f t="shared" si="0"/>
        <v/>
      </c>
    </row>
    <row r="52" spans="1:15" ht="21.75" customHeight="1" x14ac:dyDescent="0.3">
      <c r="A52" s="17" t="str">
        <f t="shared" si="1"/>
        <v/>
      </c>
      <c r="B52" s="226" t="str">
        <f>IF('附件一之1-開班數'!B48="","",'附件一之1-開班數'!B48)</f>
        <v/>
      </c>
      <c r="C52" s="231"/>
      <c r="D52" s="236"/>
      <c r="E52" s="243"/>
      <c r="F52" s="244"/>
      <c r="G52" s="239"/>
      <c r="H52" s="236"/>
      <c r="I52" s="243"/>
      <c r="J52" s="244"/>
      <c r="K52" s="239"/>
      <c r="L52" s="232"/>
      <c r="M52" s="230" t="str">
        <f t="shared" si="2"/>
        <v/>
      </c>
      <c r="N52" s="230" t="str">
        <f t="shared" si="3"/>
        <v/>
      </c>
      <c r="O52" s="71" t="str">
        <f t="shared" si="0"/>
        <v/>
      </c>
    </row>
    <row r="53" spans="1:15" ht="21.75" customHeight="1" x14ac:dyDescent="0.3">
      <c r="A53" s="17" t="str">
        <f t="shared" si="1"/>
        <v/>
      </c>
      <c r="B53" s="226" t="str">
        <f>IF('附件一之1-開班數'!B49="","",'附件一之1-開班數'!B49)</f>
        <v/>
      </c>
      <c r="C53" s="231"/>
      <c r="D53" s="236"/>
      <c r="E53" s="243"/>
      <c r="F53" s="244"/>
      <c r="G53" s="239"/>
      <c r="H53" s="236"/>
      <c r="I53" s="243"/>
      <c r="J53" s="244"/>
      <c r="K53" s="239"/>
      <c r="L53" s="232"/>
      <c r="M53" s="230" t="str">
        <f t="shared" si="2"/>
        <v/>
      </c>
      <c r="N53" s="230" t="str">
        <f t="shared" si="3"/>
        <v/>
      </c>
      <c r="O53" s="71" t="str">
        <f t="shared" si="0"/>
        <v/>
      </c>
    </row>
    <row r="54" spans="1:15" ht="21.75" customHeight="1" x14ac:dyDescent="0.3">
      <c r="A54" s="17" t="str">
        <f t="shared" si="1"/>
        <v/>
      </c>
      <c r="B54" s="226" t="str">
        <f>IF('附件一之1-開班數'!B50="","",'附件一之1-開班數'!B50)</f>
        <v/>
      </c>
      <c r="C54" s="231"/>
      <c r="D54" s="236"/>
      <c r="E54" s="243"/>
      <c r="F54" s="244"/>
      <c r="G54" s="239"/>
      <c r="H54" s="236"/>
      <c r="I54" s="243"/>
      <c r="J54" s="244"/>
      <c r="K54" s="239"/>
      <c r="L54" s="232"/>
      <c r="M54" s="230" t="str">
        <f t="shared" si="2"/>
        <v/>
      </c>
      <c r="N54" s="230" t="str">
        <f t="shared" si="3"/>
        <v/>
      </c>
      <c r="O54" s="71" t="str">
        <f t="shared" si="0"/>
        <v/>
      </c>
    </row>
    <row r="55" spans="1:15" ht="21.75" customHeight="1" x14ac:dyDescent="0.3">
      <c r="A55" s="17" t="str">
        <f t="shared" si="1"/>
        <v/>
      </c>
      <c r="B55" s="226" t="str">
        <f>IF('附件一之1-開班數'!B51="","",'附件一之1-開班數'!B51)</f>
        <v/>
      </c>
      <c r="C55" s="231"/>
      <c r="D55" s="236"/>
      <c r="E55" s="243"/>
      <c r="F55" s="244"/>
      <c r="G55" s="239"/>
      <c r="H55" s="236"/>
      <c r="I55" s="243"/>
      <c r="J55" s="244"/>
      <c r="K55" s="239"/>
      <c r="L55" s="232"/>
      <c r="M55" s="230" t="str">
        <f t="shared" si="2"/>
        <v/>
      </c>
      <c r="N55" s="230" t="str">
        <f t="shared" si="3"/>
        <v/>
      </c>
      <c r="O55" s="71" t="str">
        <f t="shared" si="0"/>
        <v/>
      </c>
    </row>
    <row r="56" spans="1:15" ht="21.75" customHeight="1" x14ac:dyDescent="0.3">
      <c r="A56" s="17" t="str">
        <f t="shared" si="1"/>
        <v/>
      </c>
      <c r="B56" s="226" t="str">
        <f>IF('附件一之1-開班數'!B52="","",'附件一之1-開班數'!B52)</f>
        <v/>
      </c>
      <c r="C56" s="231"/>
      <c r="D56" s="236"/>
      <c r="E56" s="243"/>
      <c r="F56" s="244"/>
      <c r="G56" s="239"/>
      <c r="H56" s="236"/>
      <c r="I56" s="243"/>
      <c r="J56" s="244"/>
      <c r="K56" s="239"/>
      <c r="L56" s="232"/>
      <c r="M56" s="230" t="str">
        <f t="shared" si="2"/>
        <v/>
      </c>
      <c r="N56" s="230" t="str">
        <f t="shared" si="3"/>
        <v/>
      </c>
      <c r="O56" s="71" t="str">
        <f t="shared" si="0"/>
        <v/>
      </c>
    </row>
    <row r="57" spans="1:15" ht="21.75" customHeight="1" x14ac:dyDescent="0.3">
      <c r="A57" s="17" t="str">
        <f t="shared" si="1"/>
        <v/>
      </c>
      <c r="B57" s="226" t="str">
        <f>IF('附件一之1-開班數'!B53="","",'附件一之1-開班數'!B53)</f>
        <v/>
      </c>
      <c r="C57" s="231"/>
      <c r="D57" s="236"/>
      <c r="E57" s="243"/>
      <c r="F57" s="244"/>
      <c r="G57" s="239"/>
      <c r="H57" s="236"/>
      <c r="I57" s="243"/>
      <c r="J57" s="244"/>
      <c r="K57" s="239"/>
      <c r="L57" s="232"/>
      <c r="M57" s="230" t="str">
        <f t="shared" si="2"/>
        <v/>
      </c>
      <c r="N57" s="230" t="str">
        <f t="shared" si="3"/>
        <v/>
      </c>
      <c r="O57" s="71" t="str">
        <f t="shared" si="0"/>
        <v/>
      </c>
    </row>
    <row r="58" spans="1:15" ht="21.75" customHeight="1" x14ac:dyDescent="0.3">
      <c r="A58" s="17" t="str">
        <f t="shared" si="1"/>
        <v/>
      </c>
      <c r="B58" s="226" t="str">
        <f>IF('附件一之1-開班數'!B54="","",'附件一之1-開班數'!B54)</f>
        <v/>
      </c>
      <c r="C58" s="231"/>
      <c r="D58" s="236"/>
      <c r="E58" s="243"/>
      <c r="F58" s="244"/>
      <c r="G58" s="239"/>
      <c r="H58" s="236"/>
      <c r="I58" s="243"/>
      <c r="J58" s="244"/>
      <c r="K58" s="239"/>
      <c r="L58" s="232"/>
      <c r="M58" s="230" t="str">
        <f t="shared" si="2"/>
        <v/>
      </c>
      <c r="N58" s="230" t="str">
        <f t="shared" si="3"/>
        <v/>
      </c>
      <c r="O58" s="71" t="str">
        <f t="shared" si="0"/>
        <v/>
      </c>
    </row>
    <row r="59" spans="1:15" ht="21.75" customHeight="1" x14ac:dyDescent="0.3">
      <c r="A59" s="17" t="str">
        <f t="shared" si="1"/>
        <v/>
      </c>
      <c r="B59" s="226" t="str">
        <f>IF('附件一之1-開班數'!B55="","",'附件一之1-開班數'!B55)</f>
        <v/>
      </c>
      <c r="C59" s="231"/>
      <c r="D59" s="236"/>
      <c r="E59" s="243"/>
      <c r="F59" s="244"/>
      <c r="G59" s="239"/>
      <c r="H59" s="236"/>
      <c r="I59" s="243"/>
      <c r="J59" s="244"/>
      <c r="K59" s="239"/>
      <c r="L59" s="232"/>
      <c r="M59" s="230" t="str">
        <f t="shared" si="2"/>
        <v/>
      </c>
      <c r="N59" s="230" t="str">
        <f t="shared" si="3"/>
        <v/>
      </c>
      <c r="O59" s="71" t="str">
        <f t="shared" si="0"/>
        <v/>
      </c>
    </row>
    <row r="60" spans="1:15" ht="21.75" customHeight="1" x14ac:dyDescent="0.3">
      <c r="A60" s="17" t="str">
        <f t="shared" si="1"/>
        <v/>
      </c>
      <c r="B60" s="226" t="str">
        <f>IF('附件一之1-開班數'!B56="","",'附件一之1-開班數'!B56)</f>
        <v/>
      </c>
      <c r="C60" s="231"/>
      <c r="D60" s="236"/>
      <c r="E60" s="243"/>
      <c r="F60" s="244"/>
      <c r="G60" s="239"/>
      <c r="H60" s="236"/>
      <c r="I60" s="243"/>
      <c r="J60" s="244"/>
      <c r="K60" s="239"/>
      <c r="L60" s="232"/>
      <c r="M60" s="230" t="str">
        <f t="shared" si="2"/>
        <v/>
      </c>
      <c r="N60" s="230" t="str">
        <f t="shared" si="3"/>
        <v/>
      </c>
      <c r="O60" s="71" t="str">
        <f t="shared" si="0"/>
        <v/>
      </c>
    </row>
    <row r="61" spans="1:15" ht="21.75" customHeight="1" x14ac:dyDescent="0.3">
      <c r="A61" s="17" t="str">
        <f t="shared" si="1"/>
        <v/>
      </c>
      <c r="B61" s="226" t="str">
        <f>IF('附件一之1-開班數'!B57="","",'附件一之1-開班數'!B57)</f>
        <v/>
      </c>
      <c r="C61" s="231"/>
      <c r="D61" s="236"/>
      <c r="E61" s="243"/>
      <c r="F61" s="244"/>
      <c r="G61" s="239"/>
      <c r="H61" s="236"/>
      <c r="I61" s="243"/>
      <c r="J61" s="244"/>
      <c r="K61" s="239"/>
      <c r="L61" s="232"/>
      <c r="M61" s="230" t="str">
        <f t="shared" si="2"/>
        <v/>
      </c>
      <c r="N61" s="230" t="str">
        <f t="shared" si="3"/>
        <v/>
      </c>
      <c r="O61" s="71" t="str">
        <f t="shared" si="0"/>
        <v/>
      </c>
    </row>
    <row r="62" spans="1:15" ht="21.75" customHeight="1" x14ac:dyDescent="0.3">
      <c r="A62" s="17" t="str">
        <f t="shared" si="1"/>
        <v/>
      </c>
      <c r="B62" s="226" t="str">
        <f>IF('附件一之1-開班數'!B58="","",'附件一之1-開班數'!B58)</f>
        <v/>
      </c>
      <c r="C62" s="231"/>
      <c r="D62" s="236"/>
      <c r="E62" s="243"/>
      <c r="F62" s="244"/>
      <c r="G62" s="239"/>
      <c r="H62" s="236"/>
      <c r="I62" s="243"/>
      <c r="J62" s="244"/>
      <c r="K62" s="239"/>
      <c r="L62" s="232"/>
      <c r="M62" s="230" t="str">
        <f t="shared" si="2"/>
        <v/>
      </c>
      <c r="N62" s="230" t="str">
        <f t="shared" si="3"/>
        <v/>
      </c>
      <c r="O62" s="71" t="str">
        <f t="shared" si="0"/>
        <v/>
      </c>
    </row>
    <row r="63" spans="1:15" ht="21.75" customHeight="1" x14ac:dyDescent="0.3">
      <c r="A63" s="17" t="str">
        <f t="shared" si="1"/>
        <v/>
      </c>
      <c r="B63" s="226" t="str">
        <f>IF('附件一之1-開班數'!B59="","",'附件一之1-開班數'!B59)</f>
        <v/>
      </c>
      <c r="C63" s="231"/>
      <c r="D63" s="236"/>
      <c r="E63" s="243"/>
      <c r="F63" s="244"/>
      <c r="G63" s="239"/>
      <c r="H63" s="236"/>
      <c r="I63" s="243"/>
      <c r="J63" s="244"/>
      <c r="K63" s="239"/>
      <c r="L63" s="232"/>
      <c r="M63" s="230" t="str">
        <f t="shared" si="2"/>
        <v/>
      </c>
      <c r="N63" s="230" t="str">
        <f t="shared" si="3"/>
        <v/>
      </c>
      <c r="O63" s="71" t="str">
        <f t="shared" si="0"/>
        <v/>
      </c>
    </row>
    <row r="64" spans="1:15" ht="21.75" customHeight="1" x14ac:dyDescent="0.3">
      <c r="A64" s="17" t="str">
        <f t="shared" si="1"/>
        <v/>
      </c>
      <c r="B64" s="226" t="str">
        <f>IF('附件一之1-開班數'!B60="","",'附件一之1-開班數'!B60)</f>
        <v/>
      </c>
      <c r="C64" s="231"/>
      <c r="D64" s="236"/>
      <c r="E64" s="243"/>
      <c r="F64" s="244"/>
      <c r="G64" s="239"/>
      <c r="H64" s="236"/>
      <c r="I64" s="243"/>
      <c r="J64" s="244"/>
      <c r="K64" s="239"/>
      <c r="L64" s="232"/>
      <c r="M64" s="230" t="str">
        <f t="shared" si="2"/>
        <v/>
      </c>
      <c r="N64" s="230" t="str">
        <f t="shared" si="3"/>
        <v/>
      </c>
      <c r="O64" s="71" t="str">
        <f t="shared" si="0"/>
        <v/>
      </c>
    </row>
    <row r="65" spans="1:15" ht="21.75" customHeight="1" x14ac:dyDescent="0.3">
      <c r="A65" s="17" t="str">
        <f t="shared" si="1"/>
        <v/>
      </c>
      <c r="B65" s="226" t="str">
        <f>IF('附件一之1-開班數'!B61="","",'附件一之1-開班數'!B61)</f>
        <v/>
      </c>
      <c r="C65" s="231"/>
      <c r="D65" s="236"/>
      <c r="E65" s="243"/>
      <c r="F65" s="244"/>
      <c r="G65" s="239"/>
      <c r="H65" s="236"/>
      <c r="I65" s="243"/>
      <c r="J65" s="244"/>
      <c r="K65" s="239"/>
      <c r="L65" s="232"/>
      <c r="M65" s="230" t="str">
        <f t="shared" si="2"/>
        <v/>
      </c>
      <c r="N65" s="230" t="str">
        <f t="shared" si="3"/>
        <v/>
      </c>
      <c r="O65" s="71" t="str">
        <f t="shared" si="0"/>
        <v/>
      </c>
    </row>
    <row r="66" spans="1:15" ht="21.75" customHeight="1" x14ac:dyDescent="0.3">
      <c r="A66" s="17" t="str">
        <f t="shared" si="1"/>
        <v/>
      </c>
      <c r="B66" s="226" t="str">
        <f>IF('附件一之1-開班數'!B62="","",'附件一之1-開班數'!B62)</f>
        <v/>
      </c>
      <c r="C66" s="231"/>
      <c r="D66" s="236"/>
      <c r="E66" s="243"/>
      <c r="F66" s="244"/>
      <c r="G66" s="239"/>
      <c r="H66" s="236"/>
      <c r="I66" s="243"/>
      <c r="J66" s="244"/>
      <c r="K66" s="239"/>
      <c r="L66" s="232"/>
      <c r="M66" s="230" t="str">
        <f t="shared" si="2"/>
        <v/>
      </c>
      <c r="N66" s="230" t="str">
        <f t="shared" si="3"/>
        <v/>
      </c>
      <c r="O66" s="71" t="str">
        <f t="shared" si="0"/>
        <v/>
      </c>
    </row>
    <row r="67" spans="1:15" ht="21.75" customHeight="1" x14ac:dyDescent="0.3">
      <c r="A67" s="17" t="str">
        <f t="shared" si="1"/>
        <v/>
      </c>
      <c r="B67" s="226" t="str">
        <f>IF('附件一之1-開班數'!B63="","",'附件一之1-開班數'!B63)</f>
        <v/>
      </c>
      <c r="C67" s="231"/>
      <c r="D67" s="236"/>
      <c r="E67" s="243"/>
      <c r="F67" s="244"/>
      <c r="G67" s="239"/>
      <c r="H67" s="236"/>
      <c r="I67" s="243"/>
      <c r="J67" s="244"/>
      <c r="K67" s="239"/>
      <c r="L67" s="232"/>
      <c r="M67" s="230" t="str">
        <f t="shared" si="2"/>
        <v/>
      </c>
      <c r="N67" s="230" t="str">
        <f t="shared" si="3"/>
        <v/>
      </c>
      <c r="O67" s="71" t="str">
        <f t="shared" si="0"/>
        <v/>
      </c>
    </row>
    <row r="68" spans="1:15" ht="21.75" customHeight="1" x14ac:dyDescent="0.3">
      <c r="A68" s="17" t="str">
        <f t="shared" si="1"/>
        <v/>
      </c>
      <c r="B68" s="226" t="str">
        <f>IF('附件一之1-開班數'!B64="","",'附件一之1-開班數'!B64)</f>
        <v/>
      </c>
      <c r="C68" s="231"/>
      <c r="D68" s="236"/>
      <c r="E68" s="243"/>
      <c r="F68" s="244"/>
      <c r="G68" s="239"/>
      <c r="H68" s="236"/>
      <c r="I68" s="243"/>
      <c r="J68" s="244"/>
      <c r="K68" s="239"/>
      <c r="L68" s="232"/>
      <c r="M68" s="230" t="str">
        <f t="shared" si="2"/>
        <v/>
      </c>
      <c r="N68" s="230" t="str">
        <f t="shared" si="3"/>
        <v/>
      </c>
      <c r="O68" s="71" t="str">
        <f t="shared" si="0"/>
        <v/>
      </c>
    </row>
    <row r="69" spans="1:15" ht="21.75" customHeight="1" x14ac:dyDescent="0.3">
      <c r="A69" s="17" t="str">
        <f t="shared" si="1"/>
        <v/>
      </c>
      <c r="B69" s="226" t="str">
        <f>IF('附件一之1-開班數'!B65="","",'附件一之1-開班數'!B65)</f>
        <v/>
      </c>
      <c r="C69" s="231"/>
      <c r="D69" s="236"/>
      <c r="E69" s="243"/>
      <c r="F69" s="244"/>
      <c r="G69" s="239"/>
      <c r="H69" s="236"/>
      <c r="I69" s="243"/>
      <c r="J69" s="244"/>
      <c r="K69" s="239"/>
      <c r="L69" s="232"/>
      <c r="M69" s="230" t="str">
        <f t="shared" si="2"/>
        <v/>
      </c>
      <c r="N69" s="230" t="str">
        <f t="shared" si="3"/>
        <v/>
      </c>
      <c r="O69" s="71" t="str">
        <f t="shared" si="0"/>
        <v/>
      </c>
    </row>
    <row r="70" spans="1:15" ht="21.75" customHeight="1" x14ac:dyDescent="0.3">
      <c r="A70" s="17" t="str">
        <f t="shared" si="1"/>
        <v/>
      </c>
      <c r="B70" s="226" t="str">
        <f>IF('附件一之1-開班數'!B66="","",'附件一之1-開班數'!B66)</f>
        <v/>
      </c>
      <c r="C70" s="233"/>
      <c r="D70" s="237"/>
      <c r="E70" s="245"/>
      <c r="F70" s="246"/>
      <c r="G70" s="240"/>
      <c r="H70" s="237"/>
      <c r="I70" s="245"/>
      <c r="J70" s="246"/>
      <c r="K70" s="240"/>
      <c r="L70" s="234"/>
      <c r="M70" s="230" t="str">
        <f t="shared" si="2"/>
        <v/>
      </c>
      <c r="N70" s="230" t="str">
        <f t="shared" si="3"/>
        <v/>
      </c>
      <c r="O70" s="71" t="str">
        <f t="shared" si="0"/>
        <v/>
      </c>
    </row>
  </sheetData>
  <sheetProtection algorithmName="SHA-512" hashValue="7XQSmEEzwDNEqKjCjWQrRuCyiYKhi2ytnmhFc1Wmqm5Qe9lOW+PYpczzSRvJ2LrlUNC+qfvwqi80WGpYRBORiQ==" saltValue="FzK8rjvJVtGbglxUR4ST8w==" spinCount="100000" sheet="1" selectLockedCells="1"/>
  <mergeCells count="56">
    <mergeCell ref="E9:F9"/>
    <mergeCell ref="G9:H9"/>
    <mergeCell ref="I9:J9"/>
    <mergeCell ref="A1:N1"/>
    <mergeCell ref="E4:F4"/>
    <mergeCell ref="I4:J4"/>
    <mergeCell ref="K4:L4"/>
    <mergeCell ref="G4:H4"/>
    <mergeCell ref="B3:B10"/>
    <mergeCell ref="A3:A10"/>
    <mergeCell ref="C3:N3"/>
    <mergeCell ref="C8:D8"/>
    <mergeCell ref="E8:F8"/>
    <mergeCell ref="G8:H8"/>
    <mergeCell ref="I8:J8"/>
    <mergeCell ref="K8:L8"/>
    <mergeCell ref="P3:AA3"/>
    <mergeCell ref="K9:L9"/>
    <mergeCell ref="C5:D5"/>
    <mergeCell ref="E5:F5"/>
    <mergeCell ref="M4:N8"/>
    <mergeCell ref="C6:D6"/>
    <mergeCell ref="E6:F6"/>
    <mergeCell ref="G6:H6"/>
    <mergeCell ref="I6:J6"/>
    <mergeCell ref="K6:L6"/>
    <mergeCell ref="C7:D7"/>
    <mergeCell ref="E7:F7"/>
    <mergeCell ref="G7:H7"/>
    <mergeCell ref="I7:J7"/>
    <mergeCell ref="K7:L7"/>
    <mergeCell ref="C9:D9"/>
    <mergeCell ref="E2:H2"/>
    <mergeCell ref="I2:K2"/>
    <mergeCell ref="L2:N2"/>
    <mergeCell ref="C2:D2"/>
    <mergeCell ref="G5:H5"/>
    <mergeCell ref="I5:J5"/>
    <mergeCell ref="K5:L5"/>
    <mergeCell ref="C4:D4"/>
    <mergeCell ref="Z9:AA9"/>
    <mergeCell ref="P6:Q6"/>
    <mergeCell ref="R6:S6"/>
    <mergeCell ref="T6:U6"/>
    <mergeCell ref="V6:W6"/>
    <mergeCell ref="X6:Y6"/>
    <mergeCell ref="P7:Q7"/>
    <mergeCell ref="R7:S7"/>
    <mergeCell ref="T7:U7"/>
    <mergeCell ref="V7:W7"/>
    <mergeCell ref="P9:Q9"/>
    <mergeCell ref="R9:S9"/>
    <mergeCell ref="T9:U9"/>
    <mergeCell ref="V9:W9"/>
    <mergeCell ref="X9:Y9"/>
    <mergeCell ref="X7:Y7"/>
  </mergeCells>
  <phoneticPr fontId="2" type="noConversion"/>
  <conditionalFormatting sqref="A11:N70">
    <cfRule type="containsBlanks" dxfId="8" priority="15">
      <formula>LEN(TRIM(A11))=0</formula>
    </cfRule>
  </conditionalFormatting>
  <dataValidations count="2">
    <dataValidation type="whole" allowBlank="1" showInputMessage="1" showErrorMessage="1" sqref="C11:L70" xr:uid="{D865B177-021B-4D73-B41B-52FD67A1EEC1}">
      <formula1>0</formula1>
      <formula2>100</formula2>
    </dataValidation>
    <dataValidation type="list" allowBlank="1" showInputMessage="1" showErrorMessage="1" sqref="C7:L7" xr:uid="{5A33212B-448A-436D-B695-48AC2E6A6AC1}">
      <formula1>$AB$8:$AB$14</formula1>
    </dataValidation>
  </dataValidations>
  <printOptions horizontalCentered="1"/>
  <pageMargins left="0.39370078740157483" right="0.39370078740157483" top="0.39370078740157483" bottom="0.78740157480314965" header="0.31496062992125984" footer="0.39370078740157483"/>
  <pageSetup paperSize="9" scale="67" fitToHeight="0" orientation="portrait" r:id="rId1"/>
  <headerFooter>
    <oddFooter>&amp;L&amp;"標楷體,標準"&amp;14承辦人：                      主任：                       會計：                             校長：</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68"/>
  <sheetViews>
    <sheetView tabSelected="1" topLeftCell="C1" workbookViewId="0">
      <selection activeCell="L6" sqref="L6"/>
    </sheetView>
  </sheetViews>
  <sheetFormatPr defaultColWidth="9" defaultRowHeight="16.2" x14ac:dyDescent="0.3"/>
  <cols>
    <col min="1" max="1" width="6.33203125" style="13" customWidth="1"/>
    <col min="2" max="2" width="12.109375" style="13" customWidth="1"/>
    <col min="3" max="4" width="6.21875" style="13" customWidth="1"/>
    <col min="5" max="9" width="3.88671875" style="13" customWidth="1"/>
    <col min="10" max="10" width="3.6640625" style="13" customWidth="1"/>
    <col min="11" max="11" width="5.44140625" style="13" customWidth="1"/>
    <col min="12" max="12" width="4.88671875" style="13" customWidth="1"/>
    <col min="13" max="13" width="7.109375" style="16" customWidth="1"/>
    <col min="14" max="16" width="3.6640625" style="16" customWidth="1"/>
    <col min="17" max="21" width="3.6640625" style="13" customWidth="1"/>
    <col min="22" max="26" width="7.109375" style="13" customWidth="1"/>
    <col min="27" max="35" width="6.109375" style="13" customWidth="1"/>
    <col min="36" max="36" width="7.109375" style="13" customWidth="1"/>
    <col min="37" max="40" width="5.88671875" style="13" customWidth="1"/>
    <col min="41" max="42" width="3.6640625" style="13" customWidth="1"/>
    <col min="43" max="43" width="6.109375" style="13" customWidth="1"/>
    <col min="44" max="46" width="9" style="13" hidden="1" customWidth="1"/>
    <col min="47" max="47" width="0" style="13" hidden="1" customWidth="1"/>
    <col min="48" max="16384" width="9" style="13"/>
  </cols>
  <sheetData>
    <row r="1" spans="1:48" ht="39" customHeight="1" thickBot="1" x14ac:dyDescent="0.35">
      <c r="A1" s="413" t="str">
        <f>"國小附件五     花蓮縣"&amp;'附件四-學校代號暨類型表'!E2&amp;"課後輔導經費申請表"</f>
        <v>國小附件五     花蓮縣113學年度第2學期課後輔導經費申請表</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c r="AN1" s="413"/>
      <c r="AO1" s="413"/>
      <c r="AP1" s="413"/>
      <c r="AQ1" s="413"/>
    </row>
    <row r="2" spans="1:48" ht="34.5" customHeight="1" thickTop="1" thickBot="1" x14ac:dyDescent="0.35">
      <c r="A2" s="153" t="s">
        <v>164</v>
      </c>
      <c r="B2" s="185">
        <f>'附件一之2-參加學生名單'!B2:C2</f>
        <v>601</v>
      </c>
      <c r="C2" s="421" t="s">
        <v>165</v>
      </c>
      <c r="D2" s="422"/>
      <c r="E2" s="343" t="str">
        <f>IF(B2="","",VLOOKUP(B2,'附件四-學校代號暨類型表'!$A$3:$C$108,2,FALSE))</f>
        <v>明禮國小</v>
      </c>
      <c r="F2" s="420"/>
      <c r="G2" s="420"/>
      <c r="H2" s="420"/>
      <c r="I2" s="420"/>
      <c r="J2" s="344"/>
      <c r="K2" s="75"/>
      <c r="L2" s="75"/>
      <c r="M2" s="78"/>
      <c r="N2" s="107"/>
      <c r="O2" s="107"/>
      <c r="P2" s="107"/>
      <c r="Q2" s="107"/>
      <c r="R2" s="107"/>
      <c r="S2" s="253"/>
      <c r="T2" s="107"/>
      <c r="U2" s="284"/>
      <c r="V2" s="426" t="s">
        <v>308</v>
      </c>
      <c r="W2" s="427"/>
      <c r="X2" s="179"/>
      <c r="Y2" s="409" t="s">
        <v>306</v>
      </c>
      <c r="Z2" s="410"/>
      <c r="AA2" s="410"/>
      <c r="AB2" s="410"/>
      <c r="AC2" s="181"/>
      <c r="AD2" s="410" t="s">
        <v>367</v>
      </c>
      <c r="AE2" s="433"/>
      <c r="AF2" s="427"/>
      <c r="AG2" s="182"/>
      <c r="AH2" s="430" t="s">
        <v>239</v>
      </c>
      <c r="AI2" s="430"/>
      <c r="AJ2" s="431"/>
      <c r="AK2" s="81"/>
      <c r="AL2" s="82"/>
      <c r="AM2" s="82"/>
      <c r="AN2" s="82"/>
      <c r="AO2" s="82"/>
      <c r="AP2" s="82"/>
      <c r="AQ2" s="82"/>
      <c r="AS2" s="151"/>
      <c r="AT2" s="151"/>
      <c r="AU2" s="151"/>
      <c r="AV2" s="151"/>
    </row>
    <row r="3" spans="1:48" ht="53.25" customHeight="1" thickTop="1" thickBot="1" x14ac:dyDescent="0.35">
      <c r="A3" s="423" t="s">
        <v>212</v>
      </c>
      <c r="B3" s="423" t="s">
        <v>240</v>
      </c>
      <c r="C3" s="186" t="s">
        <v>233</v>
      </c>
      <c r="D3" s="187" t="s">
        <v>233</v>
      </c>
      <c r="E3" s="417" t="s">
        <v>234</v>
      </c>
      <c r="F3" s="418"/>
      <c r="G3" s="418"/>
      <c r="H3" s="418"/>
      <c r="I3" s="418"/>
      <c r="J3" s="419"/>
      <c r="K3" s="76"/>
      <c r="L3" s="192"/>
      <c r="M3" s="79"/>
      <c r="N3" s="83">
        <v>260</v>
      </c>
      <c r="O3" s="83">
        <v>320</v>
      </c>
      <c r="P3" s="84"/>
      <c r="Q3" s="84"/>
      <c r="R3" s="83">
        <v>260</v>
      </c>
      <c r="S3" s="85">
        <v>320</v>
      </c>
      <c r="T3" s="83">
        <v>260</v>
      </c>
      <c r="U3" s="283">
        <v>320</v>
      </c>
      <c r="V3" s="428">
        <f>INT(Y5*0.6)</f>
        <v>104953</v>
      </c>
      <c r="W3" s="429"/>
      <c r="X3" s="178" t="s">
        <v>307</v>
      </c>
      <c r="Y3" s="411">
        <f>IF(AJ5-AA5-M5-V3&lt;0,0,AJ5-AA5-M5-V3)</f>
        <v>116132</v>
      </c>
      <c r="Z3" s="412"/>
      <c r="AA3" s="412"/>
      <c r="AB3" s="412"/>
      <c r="AC3" s="180" t="s">
        <v>309</v>
      </c>
      <c r="AD3" s="412">
        <f>'附件一之0-基本資料'!C3</f>
        <v>1000</v>
      </c>
      <c r="AE3" s="412"/>
      <c r="AF3" s="432"/>
      <c r="AG3" s="183" t="s">
        <v>282</v>
      </c>
      <c r="AH3" s="414">
        <f>V3+Y3-AD3</f>
        <v>220085</v>
      </c>
      <c r="AI3" s="415"/>
      <c r="AJ3" s="416"/>
      <c r="AK3" s="150">
        <v>336</v>
      </c>
      <c r="AL3" s="148">
        <v>400</v>
      </c>
      <c r="AM3" s="148"/>
      <c r="AN3" s="148"/>
      <c r="AO3" s="148"/>
      <c r="AP3" s="148"/>
      <c r="AQ3" s="148">
        <v>4</v>
      </c>
    </row>
    <row r="4" spans="1:48" ht="128.25" customHeight="1" thickTop="1" thickBot="1" x14ac:dyDescent="0.35">
      <c r="A4" s="424"/>
      <c r="B4" s="424"/>
      <c r="C4" s="18" t="s">
        <v>331</v>
      </c>
      <c r="D4" s="18" t="s">
        <v>332</v>
      </c>
      <c r="E4" s="154" t="s">
        <v>125</v>
      </c>
      <c r="F4" s="154" t="s">
        <v>166</v>
      </c>
      <c r="G4" s="154" t="s">
        <v>196</v>
      </c>
      <c r="H4" s="154" t="s">
        <v>167</v>
      </c>
      <c r="I4" s="154" t="s">
        <v>211</v>
      </c>
      <c r="J4" s="154" t="s">
        <v>168</v>
      </c>
      <c r="K4" s="190" t="s">
        <v>320</v>
      </c>
      <c r="L4" s="194" t="s">
        <v>322</v>
      </c>
      <c r="M4" s="191" t="s">
        <v>126</v>
      </c>
      <c r="N4" s="77" t="s">
        <v>274</v>
      </c>
      <c r="O4" s="77" t="s">
        <v>275</v>
      </c>
      <c r="P4" s="77" t="s">
        <v>169</v>
      </c>
      <c r="Q4" s="77" t="s">
        <v>170</v>
      </c>
      <c r="R4" s="77" t="s">
        <v>369</v>
      </c>
      <c r="S4" s="77" t="s">
        <v>370</v>
      </c>
      <c r="T4" s="254" t="s">
        <v>365</v>
      </c>
      <c r="U4" s="254" t="s">
        <v>366</v>
      </c>
      <c r="V4" s="80" t="s">
        <v>324</v>
      </c>
      <c r="W4" s="80" t="s">
        <v>325</v>
      </c>
      <c r="X4" s="145" t="s">
        <v>326</v>
      </c>
      <c r="Y4" s="80" t="s">
        <v>127</v>
      </c>
      <c r="Z4" s="80" t="s">
        <v>141</v>
      </c>
      <c r="AA4" s="146" t="s">
        <v>171</v>
      </c>
      <c r="AB4" s="146" t="s">
        <v>172</v>
      </c>
      <c r="AC4" s="147" t="s">
        <v>235</v>
      </c>
      <c r="AD4" s="148" t="s">
        <v>276</v>
      </c>
      <c r="AE4" s="148" t="s">
        <v>277</v>
      </c>
      <c r="AF4" s="148" t="s">
        <v>304</v>
      </c>
      <c r="AG4" s="148" t="s">
        <v>286</v>
      </c>
      <c r="AH4" s="148" t="s">
        <v>236</v>
      </c>
      <c r="AI4" s="148" t="s">
        <v>237</v>
      </c>
      <c r="AJ4" s="148" t="s">
        <v>173</v>
      </c>
      <c r="AK4" s="149" t="s">
        <v>420</v>
      </c>
      <c r="AL4" s="149" t="s">
        <v>419</v>
      </c>
      <c r="AM4" s="149" t="s">
        <v>424</v>
      </c>
      <c r="AN4" s="149" t="s">
        <v>425</v>
      </c>
      <c r="AO4" s="149" t="s">
        <v>421</v>
      </c>
      <c r="AP4" s="149" t="s">
        <v>422</v>
      </c>
      <c r="AQ4" s="149" t="s">
        <v>238</v>
      </c>
    </row>
    <row r="5" spans="1:48" ht="27.75" customHeight="1" thickTop="1" thickBot="1" x14ac:dyDescent="0.35">
      <c r="A5" s="425"/>
      <c r="B5" s="157" t="s">
        <v>136</v>
      </c>
      <c r="C5" s="87">
        <f t="shared" ref="C5:K5" si="0">SUM(C6:C65)</f>
        <v>4</v>
      </c>
      <c r="D5" s="87">
        <f t="shared" si="0"/>
        <v>0</v>
      </c>
      <c r="E5" s="155">
        <f t="shared" si="0"/>
        <v>4</v>
      </c>
      <c r="F5" s="155">
        <f t="shared" si="0"/>
        <v>2</v>
      </c>
      <c r="G5" s="155">
        <f t="shared" si="0"/>
        <v>0</v>
      </c>
      <c r="H5" s="155">
        <f t="shared" si="0"/>
        <v>3</v>
      </c>
      <c r="I5" s="155">
        <f t="shared" si="0"/>
        <v>2</v>
      </c>
      <c r="J5" s="156">
        <f t="shared" si="0"/>
        <v>11</v>
      </c>
      <c r="K5" s="131">
        <f t="shared" si="0"/>
        <v>1</v>
      </c>
      <c r="L5" s="193">
        <f>INT(K5/20)</f>
        <v>0</v>
      </c>
      <c r="M5" s="134">
        <f t="shared" ref="M5:AQ5" si="1">SUM(M6:M65)</f>
        <v>0</v>
      </c>
      <c r="N5" s="102">
        <f t="shared" si="1"/>
        <v>14</v>
      </c>
      <c r="O5" s="88">
        <f t="shared" si="1"/>
        <v>6</v>
      </c>
      <c r="P5" s="88">
        <f t="shared" si="1"/>
        <v>58</v>
      </c>
      <c r="Q5" s="88">
        <f t="shared" si="1"/>
        <v>14.5</v>
      </c>
      <c r="R5" s="88">
        <f t="shared" si="1"/>
        <v>208</v>
      </c>
      <c r="S5" s="88">
        <f t="shared" si="1"/>
        <v>87</v>
      </c>
      <c r="T5" s="88">
        <f t="shared" si="1"/>
        <v>6</v>
      </c>
      <c r="U5" s="88">
        <f t="shared" si="1"/>
        <v>3</v>
      </c>
      <c r="V5" s="95">
        <f t="shared" si="1"/>
        <v>5035</v>
      </c>
      <c r="W5" s="95">
        <f t="shared" si="1"/>
        <v>142</v>
      </c>
      <c r="X5" s="95">
        <f t="shared" si="1"/>
        <v>172</v>
      </c>
      <c r="Y5" s="95">
        <f t="shared" si="1"/>
        <v>174922</v>
      </c>
      <c r="Z5" s="95">
        <f t="shared" si="1"/>
        <v>32720</v>
      </c>
      <c r="AA5" s="96">
        <f t="shared" si="1"/>
        <v>9072</v>
      </c>
      <c r="AB5" s="105">
        <f t="shared" si="1"/>
        <v>23017</v>
      </c>
      <c r="AC5" s="97">
        <f t="shared" si="1"/>
        <v>31053</v>
      </c>
      <c r="AD5" s="94">
        <f t="shared" si="1"/>
        <v>54080</v>
      </c>
      <c r="AE5" s="94">
        <f t="shared" si="1"/>
        <v>27840</v>
      </c>
      <c r="AF5" s="94">
        <f t="shared" si="1"/>
        <v>22768</v>
      </c>
      <c r="AG5" s="94">
        <f t="shared" si="1"/>
        <v>2950</v>
      </c>
      <c r="AH5" s="94">
        <f t="shared" si="1"/>
        <v>122333</v>
      </c>
      <c r="AI5" s="94">
        <f t="shared" si="1"/>
        <v>186</v>
      </c>
      <c r="AJ5" s="106">
        <f t="shared" si="1"/>
        <v>230157</v>
      </c>
      <c r="AK5" s="89">
        <f t="shared" si="1"/>
        <v>12</v>
      </c>
      <c r="AL5" s="89">
        <f t="shared" si="1"/>
        <v>4</v>
      </c>
      <c r="AM5" s="89">
        <f t="shared" si="1"/>
        <v>172</v>
      </c>
      <c r="AN5" s="89">
        <f t="shared" si="1"/>
        <v>51</v>
      </c>
      <c r="AO5" s="89">
        <f t="shared" si="1"/>
        <v>6</v>
      </c>
      <c r="AP5" s="89">
        <f>SUM(AP6:AP65)</f>
        <v>3</v>
      </c>
      <c r="AQ5" s="94">
        <f t="shared" si="1"/>
        <v>13442</v>
      </c>
      <c r="AR5" s="13" t="s">
        <v>294</v>
      </c>
      <c r="AS5" s="13" t="s">
        <v>295</v>
      </c>
      <c r="AT5" s="13" t="s">
        <v>296</v>
      </c>
    </row>
    <row r="6" spans="1:48" ht="16.8" thickTop="1" x14ac:dyDescent="0.3">
      <c r="A6" s="153">
        <f>IF(B6&lt;&gt;"",ROW()-5,"")</f>
        <v>1</v>
      </c>
      <c r="B6" s="153" t="str">
        <f>IF('附件一之1-開班數'!B7="","",'附件一之1-開班數'!B7)</f>
        <v>低年級1班</v>
      </c>
      <c r="C6" s="202">
        <f>IF(B6="","",IF('附件一之1-開班數'!G7="","-",'附件一之1-開班數'!G7))</f>
        <v>1</v>
      </c>
      <c r="D6" s="195" t="str">
        <f>IF(B6="","",IF('附件一之1-開班數'!H7="","-",'附件一之1-開班數'!H7))</f>
        <v>-</v>
      </c>
      <c r="E6" s="196">
        <f>IF(B6="","",SUMIFS('附件一之2-參加學生名單'!$G$6:$G$19996,'附件一之2-參加學生名單'!$R$6:$R$19996,"*"&amp;B6&amp;"*"))</f>
        <v>2</v>
      </c>
      <c r="F6" s="196">
        <f>IF(B6="","",SUMIFS('附件一之2-參加學生名單'!$H$6:$H$19996,'附件一之2-參加學生名單'!$R$6:$R$19996,"*"&amp;B6&amp;"*"))</f>
        <v>0</v>
      </c>
      <c r="G6" s="196">
        <f>IF(B6="","",SUMIFS('附件一之2-參加學生名單'!$I$6:$I$19996,'附件一之2-參加學生名單'!$R$6:$R$19996,"*"&amp;B6&amp;"*"))</f>
        <v>0</v>
      </c>
      <c r="H6" s="196">
        <f>IF(B6="","",SUMIFS('附件一之2-參加學生名單'!$J$6:$J$19996,'附件一之2-參加學生名單'!$R$6:$R$19996,"*"&amp;B6&amp;"*"))</f>
        <v>0</v>
      </c>
      <c r="I6" s="196">
        <f>IF(B6="","",SUMIFS('附件一之2-參加學生名單'!$K$6:$K$19996,'附件一之2-參加學生名單'!$R$6:$R$19996,"*"&amp;B6&amp;"*"))</f>
        <v>0</v>
      </c>
      <c r="J6" s="197">
        <f t="shared" ref="J6:J37" si="2">IF(B6="","",SUM(E6:I6))</f>
        <v>2</v>
      </c>
      <c r="K6" s="133">
        <f t="shared" ref="K6:K37" si="3">IF(B6="","",IF(D6=1,I6,IF(AND(C6=1,SUM(N6:O6)&gt;4),I6,0)))</f>
        <v>0</v>
      </c>
      <c r="L6" s="90"/>
      <c r="M6" s="103">
        <f t="shared" ref="M6:M37" si="4">IF(B6="","",IF(L6&lt;1,0,INT(L6*AA6/I6)))</f>
        <v>0</v>
      </c>
      <c r="N6" s="195">
        <f>IF(B6="","",'附件一之1-開班數'!AM7)</f>
        <v>3</v>
      </c>
      <c r="O6" s="195">
        <f>IF(B6="","",'附件一之1-開班數'!AN7)</f>
        <v>1</v>
      </c>
      <c r="P6" s="195">
        <f>IF(B6="","",'附件一之1-開班數'!AO7)</f>
        <v>12</v>
      </c>
      <c r="Q6" s="86">
        <f t="shared" ref="Q6:Q37" si="5">IF(B6="","",P6/4)</f>
        <v>3</v>
      </c>
      <c r="R6" s="86">
        <f>IF(B6="","",N6*P6-T6)</f>
        <v>35</v>
      </c>
      <c r="S6" s="86">
        <f>IF(B6="","",O6*P6-U6)</f>
        <v>11</v>
      </c>
      <c r="T6" s="86">
        <f>IF('附件一之4-學校重要行事扣除'!M11="","",'附件一之4-學校重要行事扣除'!M11)</f>
        <v>1</v>
      </c>
      <c r="U6" s="86">
        <f>IF('附件一之4-學校重要行事扣除'!N11="","",'附件一之4-學校重要行事扣除'!N11)</f>
        <v>1</v>
      </c>
      <c r="V6" s="98">
        <f>IF(B6="","",IF(I6&lt;1,0,INT((AD6+AE6+AF6)/Q6/J6)))</f>
        <v>0</v>
      </c>
      <c r="W6" s="98">
        <f t="shared" ref="W6:W37" si="6">IF(B6="","",IF(I6&lt;1,0,INT(AG6/Q6/J6)))</f>
        <v>0</v>
      </c>
      <c r="X6" s="98">
        <f t="shared" ref="X6:X37" si="7">IF(B6="","",IF(I6&lt;1,0,INT((AH6+AI6)/Q6/J6)))</f>
        <v>0</v>
      </c>
      <c r="Y6" s="98">
        <f t="shared" ref="Y6:Y37" si="8">IF(B6="","",IF((E6+F6+G6)&lt;1,0,INT(AJ6*(E6+F6+G6)/J6)))</f>
        <v>136718</v>
      </c>
      <c r="Z6" s="98">
        <f t="shared" ref="Z6:Z37" si="9">IF(B6="","",IF(H6&lt;1,0,INT(AJ6*H6/J6)))</f>
        <v>0</v>
      </c>
      <c r="AA6" s="99">
        <f>IF(B6="","",IF(C6=1,IF(AJ6*I6/J6-AQ6&lt;1,0,INT(AJ6*I6/J6-AQ6)),IF(I6&lt;1,0,INT(AJ6*I6/J6))))</f>
        <v>0</v>
      </c>
      <c r="AB6" s="104">
        <f>IF(B6="","",IF(AA6=0,0,IF(C6=1,INT(336*(R6-AK6)/0.7/J6*I6+400*(S6-AL6)/0.7/J6*I6),INT(336*R6/0.7/J6*I6+400*S6/0.7/J6*I6))))</f>
        <v>0</v>
      </c>
      <c r="AC6" s="100">
        <f t="shared" ref="AC6:AC37" si="10">IF(B6="","",IF(AJ6=0,0,ROUND(AJ6/J6/Q6,0)))</f>
        <v>22786</v>
      </c>
      <c r="AD6" s="93">
        <f t="shared" ref="AD6:AD37" si="11">IF(B6="","",R6*$N$3)</f>
        <v>9100</v>
      </c>
      <c r="AE6" s="93">
        <f t="shared" ref="AE6:AE37" si="12">IF(B6="","",S6*$O$3)</f>
        <v>3520</v>
      </c>
      <c r="AF6" s="93">
        <f t="shared" ref="AF6:AF37" si="13">IF(B6="","",AD6/260*76+AE6/320*80)</f>
        <v>3540</v>
      </c>
      <c r="AG6" s="93">
        <f t="shared" ref="AG6:AG37" si="14">IF(B6="","",(R6+S6)*10)</f>
        <v>460</v>
      </c>
      <c r="AH6" s="199">
        <f>IF(B6="","",'附件一之1-開班數'!AP7)</f>
        <v>120000</v>
      </c>
      <c r="AI6" s="200">
        <f>IF(B6="","",'附件一之1-開班數'!AQ7)</f>
        <v>98</v>
      </c>
      <c r="AJ6" s="93">
        <f t="shared" ref="AJ6:AJ37" si="15">IF(B6="","",SUM(AD6:AI6))</f>
        <v>136718</v>
      </c>
      <c r="AK6" s="91">
        <f t="shared" ref="AK6:AK37" si="16">IF(B6="","",IF(N6&lt;$AQ$3,N6,$AQ$3))</f>
        <v>3</v>
      </c>
      <c r="AL6" s="91">
        <f t="shared" ref="AL6:AL37" si="17">IF(B6="","",IF((N6+O6)&gt;$AQ$3,$AQ$3-AK6,IF(N6&lt;$AQ$3,O6,0)))</f>
        <v>1</v>
      </c>
      <c r="AM6" s="91">
        <f>IF(B6="","",AK6*P6-AO6)</f>
        <v>35</v>
      </c>
      <c r="AN6" s="91">
        <f>IF(B6="","",AL6*P6-AP6)</f>
        <v>11</v>
      </c>
      <c r="AO6" s="91">
        <f>IF(B6="","",'附件一之4-學校重要行事扣除'!Z11)</f>
        <v>1</v>
      </c>
      <c r="AP6" s="91">
        <f>IF(B6="","",'附件一之4-學校重要行事扣除'!AA11)</f>
        <v>1</v>
      </c>
      <c r="AQ6" s="93">
        <f>IF(B6="","",IF(C6=1,INT(346*(I6/J6)*AM6+410*(I6/J6)*AN6+(AH6+AI6)*(I6/J6)),0))</f>
        <v>0</v>
      </c>
      <c r="AR6" s="13">
        <f>IF(AND(COUNTA(L6,AH6:AI6)&lt;&gt;0,B6=""),1,2)</f>
        <v>2</v>
      </c>
      <c r="AS6" s="13">
        <f t="shared" ref="AS6:AS37" si="18">IF(AND(B6="",COUNTA(C6:D6)=0),3,IF(COUNTA(C6:D6)=1,1,2))</f>
        <v>2</v>
      </c>
      <c r="AT6" s="13">
        <f>IF(AND(B6="",COUNTA(P6)=0),3,IF(COUNTA(P6)=1,1,2))</f>
        <v>1</v>
      </c>
    </row>
    <row r="7" spans="1:48" x14ac:dyDescent="0.3">
      <c r="A7" s="153">
        <f t="shared" ref="A7:A65" si="19">IF(B7&lt;&gt;"",ROW()-5,"")</f>
        <v>2</v>
      </c>
      <c r="B7" s="153" t="str">
        <f>IF('附件一之1-開班數'!B8="","",'附件一之1-開班數'!B8)</f>
        <v>低年級2班</v>
      </c>
      <c r="C7" s="202">
        <f>IF(B7="","",IF('附件一之1-開班數'!G8="","-",'附件一之1-開班數'!G8))</f>
        <v>1</v>
      </c>
      <c r="D7" s="195" t="str">
        <f>IF(B7="","",IF('附件一之1-開班數'!H8="","-",'附件一之1-開班數'!H8))</f>
        <v>-</v>
      </c>
      <c r="E7" s="196">
        <f>IF(B7="","",SUMIFS('附件一之2-參加學生名單'!$G$6:$G$19996,'附件一之2-參加學生名單'!$R$6:$R$19996,"*"&amp;B7&amp;"*"))</f>
        <v>1</v>
      </c>
      <c r="F7" s="196">
        <f>IF(B7="","",SUMIFS('附件一之2-參加學生名單'!$H$6:$H$19996,'附件一之2-參加學生名單'!$R$6:$R$19996,"*"&amp;B7&amp;"*"))</f>
        <v>1</v>
      </c>
      <c r="G7" s="196">
        <f>IF(B7="","",SUMIFS('附件一之2-參加學生名單'!$I$6:$I$19996,'附件一之2-參加學生名單'!$R$6:$R$19996,"*"&amp;B7&amp;"*"))</f>
        <v>0</v>
      </c>
      <c r="H7" s="196">
        <f>IF(B7="","",SUMIFS('附件一之2-參加學生名單'!$J$6:$J$19996,'附件一之2-參加學生名單'!$R$6:$R$19996,"*"&amp;B7&amp;"*"))</f>
        <v>1</v>
      </c>
      <c r="I7" s="196">
        <f>IF(B7="","",SUMIFS('附件一之2-參加學生名單'!$K$6:$K$19996,'附件一之2-參加學生名單'!$R$6:$R$19996,"*"&amp;B7&amp;"*"))</f>
        <v>1</v>
      </c>
      <c r="J7" s="198">
        <f t="shared" si="2"/>
        <v>4</v>
      </c>
      <c r="K7" s="133">
        <f t="shared" si="3"/>
        <v>0</v>
      </c>
      <c r="L7" s="90"/>
      <c r="M7" s="103">
        <f t="shared" si="4"/>
        <v>0</v>
      </c>
      <c r="N7" s="195">
        <f>IF(B7="","",'附件一之1-開班數'!AM8)</f>
        <v>3</v>
      </c>
      <c r="O7" s="195">
        <f>IF(B7="","",'附件一之1-開班數'!AN8)</f>
        <v>1</v>
      </c>
      <c r="P7" s="195">
        <f>IF(B7="","",'附件一之1-開班數'!AO8)</f>
        <v>14</v>
      </c>
      <c r="Q7" s="25">
        <f t="shared" si="5"/>
        <v>3.5</v>
      </c>
      <c r="R7" s="86">
        <f>IF(B7="","",N7*P7-T7)</f>
        <v>41</v>
      </c>
      <c r="S7" s="86">
        <f>IF(B7="","",O7*P7-U7)</f>
        <v>13</v>
      </c>
      <c r="T7" s="86">
        <f>IF('附件一之4-學校重要行事扣除'!M12="","",'附件一之4-學校重要行事扣除'!M12)</f>
        <v>1</v>
      </c>
      <c r="U7" s="86">
        <f>IF('附件一之4-學校重要行事扣除'!N12="","",'附件一之4-學校重要行事扣除'!N12)</f>
        <v>1</v>
      </c>
      <c r="V7" s="98">
        <f t="shared" ref="V7:V65" si="20">IF(B7="","",IF(I7&lt;1,0,INT((AD7+AE7+AF7)/Q7/J7)))</f>
        <v>1355</v>
      </c>
      <c r="W7" s="101">
        <f t="shared" si="6"/>
        <v>38</v>
      </c>
      <c r="X7" s="98">
        <f t="shared" si="7"/>
        <v>172</v>
      </c>
      <c r="Y7" s="98">
        <f t="shared" si="8"/>
        <v>10968</v>
      </c>
      <c r="Z7" s="98">
        <f t="shared" si="9"/>
        <v>5484</v>
      </c>
      <c r="AA7" s="99">
        <f t="shared" ref="AA7:AA37" si="21">IF(B7="","",IF(C7=1,IF(AJ7*I7/J7-AQ7&lt;1,0,INT(AJ7*I7/J7-AQ7)),IF(I7&lt;1,0,INT(AJ7*I7/J7))))</f>
        <v>0</v>
      </c>
      <c r="AB7" s="104">
        <f t="shared" ref="AB7:AB65" si="22">IF(B7="","",IF(AA7=0,0,IF(C7=1,INT(336*(R7-AK7)/0.7/J7*I7+400*(S7-AL7)/0.7/J7*I7),INT(336*R7/0.7/J7*I7+400*S7/0.7/J7*I7))))</f>
        <v>0</v>
      </c>
      <c r="AC7" s="100">
        <f t="shared" si="10"/>
        <v>1567</v>
      </c>
      <c r="AD7" s="93">
        <f t="shared" si="11"/>
        <v>10660</v>
      </c>
      <c r="AE7" s="93">
        <f t="shared" si="12"/>
        <v>4160</v>
      </c>
      <c r="AF7" s="93">
        <f t="shared" si="13"/>
        <v>4156</v>
      </c>
      <c r="AG7" s="93">
        <f t="shared" si="14"/>
        <v>540</v>
      </c>
      <c r="AH7" s="199">
        <f>IF(B7="","",'附件一之1-開班數'!AP8)</f>
        <v>2333</v>
      </c>
      <c r="AI7" s="200">
        <f>IF(B7="","",'附件一之1-開班數'!AQ8)</f>
        <v>88</v>
      </c>
      <c r="AJ7" s="93">
        <f t="shared" si="15"/>
        <v>21937</v>
      </c>
      <c r="AK7" s="91">
        <f t="shared" si="16"/>
        <v>3</v>
      </c>
      <c r="AL7" s="91">
        <f t="shared" si="17"/>
        <v>1</v>
      </c>
      <c r="AM7" s="91">
        <f t="shared" ref="AM7:AM65" si="23">IF(B7="","",AK7*P7-AO7)</f>
        <v>41</v>
      </c>
      <c r="AN7" s="91">
        <f t="shared" ref="AN7:AN65" si="24">IF(B7="","",AL7*P7-AP7)</f>
        <v>13</v>
      </c>
      <c r="AO7" s="91">
        <f>IF(B7="","",'附件一之4-學校重要行事扣除'!Z12)</f>
        <v>1</v>
      </c>
      <c r="AP7" s="91">
        <f>IF(B7="","",'附件一之4-學校重要行事扣除'!AA12)</f>
        <v>1</v>
      </c>
      <c r="AQ7" s="93">
        <f>IF(B7="","",IF(C7=1,INT(346*(I7/J7)*AM7+410*(I7/J7)*AN7+(AH7+AI7)*(I7/J7)),0))</f>
        <v>5484</v>
      </c>
      <c r="AR7" s="13">
        <f t="shared" ref="AR7:AR65" si="25">IF(AND(COUNTA(L7,AH7:AI7)&lt;&gt;0,B7=""),1,2)</f>
        <v>2</v>
      </c>
      <c r="AS7" s="13">
        <f t="shared" si="18"/>
        <v>2</v>
      </c>
      <c r="AT7" s="13">
        <f>IF(AND(B7="",COUNTA(P7)=1),3,IF(COUNTA(P7)=1,1,2))</f>
        <v>1</v>
      </c>
    </row>
    <row r="8" spans="1:48" x14ac:dyDescent="0.3">
      <c r="A8" s="153">
        <f t="shared" si="19"/>
        <v>3</v>
      </c>
      <c r="B8" s="153" t="str">
        <f>IF('附件一之1-開班數'!B9="","",'附件一之1-開班數'!B9)</f>
        <v>低年級3班</v>
      </c>
      <c r="C8" s="202">
        <f>IF(B8="","",IF('附件一之1-開班數'!G9="","-",'附件一之1-開班數'!G9))</f>
        <v>1</v>
      </c>
      <c r="D8" s="195" t="str">
        <f>IF(B8="","",IF('附件一之1-開班數'!H9="","-",'附件一之1-開班數'!H9))</f>
        <v>-</v>
      </c>
      <c r="E8" s="196">
        <f>IF(B8="","",SUMIFS('附件一之2-參加學生名單'!$G$6:$G$19996,'附件一之2-參加學生名單'!$R$6:$R$19996,"*"&amp;B8&amp;"*"))</f>
        <v>0</v>
      </c>
      <c r="F8" s="196">
        <f>IF(B8="","",SUMIFS('附件一之2-參加學生名單'!$H$6:$H$19996,'附件一之2-參加學生名單'!$R$6:$R$19996,"*"&amp;B8&amp;"*"))</f>
        <v>1</v>
      </c>
      <c r="G8" s="196">
        <f>IF(B8="","",SUMIFS('附件一之2-參加學生名單'!$I$6:$I$19996,'附件一之2-參加學生名單'!$R$6:$R$19996,"*"&amp;B8&amp;"*"))</f>
        <v>0</v>
      </c>
      <c r="H8" s="196">
        <f>IF(B8="","",SUMIFS('附件一之2-參加學生名單'!$J$6:$J$19996,'附件一之2-參加學生名單'!$R$6:$R$19996,"*"&amp;B8&amp;"*"))</f>
        <v>1</v>
      </c>
      <c r="I8" s="196">
        <f>IF(B8="","",SUMIFS('附件一之2-參加學生名單'!$K$6:$K$19996,'附件一之2-參加學生名單'!$R$6:$R$19996,"*"&amp;B8&amp;"*"))</f>
        <v>0</v>
      </c>
      <c r="J8" s="198">
        <f t="shared" si="2"/>
        <v>2</v>
      </c>
      <c r="K8" s="133">
        <f t="shared" si="3"/>
        <v>0</v>
      </c>
      <c r="L8" s="90"/>
      <c r="M8" s="103">
        <f t="shared" si="4"/>
        <v>0</v>
      </c>
      <c r="N8" s="195">
        <f>IF(B8="","",'附件一之1-開班數'!AM9)</f>
        <v>2</v>
      </c>
      <c r="O8" s="195">
        <f>IF(B8="","",'附件一之1-開班數'!AN9)</f>
        <v>2</v>
      </c>
      <c r="P8" s="195">
        <f>IF(B8="","",'附件一之1-開班數'!AO9)</f>
        <v>14</v>
      </c>
      <c r="Q8" s="25">
        <f t="shared" si="5"/>
        <v>3.5</v>
      </c>
      <c r="R8" s="86">
        <f t="shared" ref="R8:R65" si="26">IF(B8="","",N8*P8-T8)</f>
        <v>27</v>
      </c>
      <c r="S8" s="86">
        <f t="shared" ref="S8:S65" si="27">IF(B8="","",O8*P8-U8)</f>
        <v>27</v>
      </c>
      <c r="T8" s="86">
        <f>IF('附件一之4-學校重要行事扣除'!M13="","",'附件一之4-學校重要行事扣除'!M13)</f>
        <v>1</v>
      </c>
      <c r="U8" s="86">
        <f>IF('附件一之4-學校重要行事扣除'!N13="","",'附件一之4-學校重要行事扣除'!N13)</f>
        <v>1</v>
      </c>
      <c r="V8" s="98">
        <f t="shared" si="20"/>
        <v>0</v>
      </c>
      <c r="W8" s="101">
        <f t="shared" si="6"/>
        <v>0</v>
      </c>
      <c r="X8" s="98">
        <f t="shared" si="7"/>
        <v>0</v>
      </c>
      <c r="Y8" s="98">
        <f t="shared" si="8"/>
        <v>10206</v>
      </c>
      <c r="Z8" s="98">
        <f t="shared" si="9"/>
        <v>10206</v>
      </c>
      <c r="AA8" s="99">
        <f t="shared" si="21"/>
        <v>0</v>
      </c>
      <c r="AB8" s="104">
        <f t="shared" si="22"/>
        <v>0</v>
      </c>
      <c r="AC8" s="100">
        <f t="shared" si="10"/>
        <v>2916</v>
      </c>
      <c r="AD8" s="93">
        <f t="shared" si="11"/>
        <v>7020</v>
      </c>
      <c r="AE8" s="93">
        <f t="shared" si="12"/>
        <v>8640</v>
      </c>
      <c r="AF8" s="93">
        <f t="shared" si="13"/>
        <v>4212</v>
      </c>
      <c r="AG8" s="93">
        <f t="shared" si="14"/>
        <v>540</v>
      </c>
      <c r="AH8" s="199">
        <f>IF(B8="","",'附件一之1-開班數'!AP9)</f>
        <v>0</v>
      </c>
      <c r="AI8" s="200">
        <f>IF(B8="","",'附件一之1-開班數'!AQ9)</f>
        <v>0</v>
      </c>
      <c r="AJ8" s="93">
        <f t="shared" si="15"/>
        <v>20412</v>
      </c>
      <c r="AK8" s="91">
        <f t="shared" si="16"/>
        <v>2</v>
      </c>
      <c r="AL8" s="91">
        <f t="shared" si="17"/>
        <v>2</v>
      </c>
      <c r="AM8" s="91">
        <f t="shared" si="23"/>
        <v>27</v>
      </c>
      <c r="AN8" s="91">
        <f t="shared" si="24"/>
        <v>27</v>
      </c>
      <c r="AO8" s="91">
        <f>IF(B8="","",'附件一之4-學校重要行事扣除'!Z13)</f>
        <v>1</v>
      </c>
      <c r="AP8" s="91">
        <f>IF(B8="","",'附件一之4-學校重要行事扣除'!AA13)</f>
        <v>1</v>
      </c>
      <c r="AQ8" s="93">
        <f t="shared" ref="AQ8:AQ65" si="28">IF(B8="","",IF(C8=1,INT(346*(I8/J8)*AM8+410*(I8/J8)*AN8+(AH8+AI8)*(I8/J8)),0))</f>
        <v>0</v>
      </c>
      <c r="AR8" s="13">
        <f t="shared" si="25"/>
        <v>2</v>
      </c>
      <c r="AS8" s="13">
        <f t="shared" si="18"/>
        <v>2</v>
      </c>
      <c r="AT8" s="13">
        <f t="shared" ref="AT8:AT20" si="29">IF(AND(B8="",COUNTA(P8)=1),3,IF(COUNTA(P8)=1,1,2))</f>
        <v>1</v>
      </c>
    </row>
    <row r="9" spans="1:48" x14ac:dyDescent="0.3">
      <c r="A9" s="153">
        <f t="shared" si="19"/>
        <v>4</v>
      </c>
      <c r="B9" s="153" t="str">
        <f>IF('附件一之1-開班數'!B10="","",'附件一之1-開班數'!B10)</f>
        <v>中年級1班</v>
      </c>
      <c r="C9" s="202">
        <f>IF(B9="","",IF('附件一之1-開班數'!G10="","-",'附件一之1-開班數'!G10))</f>
        <v>1</v>
      </c>
      <c r="D9" s="195" t="str">
        <f>IF(B9="","",IF('附件一之1-開班數'!H10="","-",'附件一之1-開班數'!H10))</f>
        <v>-</v>
      </c>
      <c r="E9" s="196">
        <f>IF(B9="","",SUMIFS('附件一之2-參加學生名單'!$G$6:$G$19996,'附件一之2-參加學生名單'!$R$6:$R$19996,"*"&amp;B9&amp;"*"))</f>
        <v>1</v>
      </c>
      <c r="F9" s="196">
        <f>IF(B9="","",SUMIFS('附件一之2-參加學生名單'!$H$6:$H$19996,'附件一之2-參加學生名單'!$R$6:$R$19996,"*"&amp;B9&amp;"*"))</f>
        <v>0</v>
      </c>
      <c r="G9" s="196">
        <f>IF(B9="","",SUMIFS('附件一之2-參加學生名單'!$I$6:$I$19996,'附件一之2-參加學生名單'!$R$6:$R$19996,"*"&amp;B9&amp;"*"))</f>
        <v>0</v>
      </c>
      <c r="H9" s="196">
        <f>IF(B9="","",SUMIFS('附件一之2-參加學生名單'!$J$6:$J$19996,'附件一之2-參加學生名單'!$R$6:$R$19996,"*"&amp;B9&amp;"*"))</f>
        <v>1</v>
      </c>
      <c r="I9" s="196">
        <f>IF(B9="","",SUMIFS('附件一之2-參加學生名單'!$K$6:$K$19996,'附件一之2-參加學生名單'!$R$6:$R$19996,"*"&amp;B9&amp;"*"))</f>
        <v>1</v>
      </c>
      <c r="J9" s="198">
        <f t="shared" si="2"/>
        <v>3</v>
      </c>
      <c r="K9" s="133">
        <f t="shared" si="3"/>
        <v>1</v>
      </c>
      <c r="L9" s="90"/>
      <c r="M9" s="103">
        <f t="shared" si="4"/>
        <v>0</v>
      </c>
      <c r="N9" s="195">
        <f>IF(B9="","",'附件一之1-開班數'!AM10)</f>
        <v>6</v>
      </c>
      <c r="O9" s="195">
        <f>IF(B9="","",'附件一之1-開班數'!AN10)</f>
        <v>2</v>
      </c>
      <c r="P9" s="195">
        <f>IF(B9="","",'附件一之1-開班數'!AO10)</f>
        <v>18</v>
      </c>
      <c r="Q9" s="25">
        <f t="shared" si="5"/>
        <v>4.5</v>
      </c>
      <c r="R9" s="86">
        <f t="shared" si="26"/>
        <v>105</v>
      </c>
      <c r="S9" s="86">
        <f t="shared" si="27"/>
        <v>36</v>
      </c>
      <c r="T9" s="86">
        <f>IF('附件一之4-學校重要行事扣除'!M14="","",'附件一之4-學校重要行事扣除'!M14)</f>
        <v>3</v>
      </c>
      <c r="U9" s="86">
        <f>IF('附件一之4-學校重要行事扣除'!N14="","",'附件一之4-學校重要行事扣除'!N14)</f>
        <v>0</v>
      </c>
      <c r="V9" s="98">
        <f t="shared" si="20"/>
        <v>3680</v>
      </c>
      <c r="W9" s="101">
        <f t="shared" si="6"/>
        <v>104</v>
      </c>
      <c r="X9" s="98">
        <f t="shared" si="7"/>
        <v>0</v>
      </c>
      <c r="Y9" s="98">
        <f t="shared" si="8"/>
        <v>17030</v>
      </c>
      <c r="Z9" s="98">
        <f t="shared" si="9"/>
        <v>17030</v>
      </c>
      <c r="AA9" s="99">
        <f t="shared" si="21"/>
        <v>9072</v>
      </c>
      <c r="AB9" s="104">
        <f t="shared" si="22"/>
        <v>23017</v>
      </c>
      <c r="AC9" s="100">
        <f t="shared" si="10"/>
        <v>3784</v>
      </c>
      <c r="AD9" s="93">
        <f t="shared" si="11"/>
        <v>27300</v>
      </c>
      <c r="AE9" s="93">
        <f t="shared" si="12"/>
        <v>11520</v>
      </c>
      <c r="AF9" s="93">
        <f t="shared" si="13"/>
        <v>10860</v>
      </c>
      <c r="AG9" s="93">
        <f t="shared" si="14"/>
        <v>1410</v>
      </c>
      <c r="AH9" s="199">
        <f>IF(B9="","",'附件一之1-開班數'!AP10)</f>
        <v>0</v>
      </c>
      <c r="AI9" s="200">
        <f>IF(B9="","",'附件一之1-開班數'!AQ10)</f>
        <v>0</v>
      </c>
      <c r="AJ9" s="93">
        <f t="shared" si="15"/>
        <v>51090</v>
      </c>
      <c r="AK9" s="91">
        <f t="shared" si="16"/>
        <v>4</v>
      </c>
      <c r="AL9" s="91">
        <f t="shared" si="17"/>
        <v>0</v>
      </c>
      <c r="AM9" s="91">
        <f t="shared" si="23"/>
        <v>69</v>
      </c>
      <c r="AN9" s="91">
        <f t="shared" si="24"/>
        <v>0</v>
      </c>
      <c r="AO9" s="91">
        <f>IF(B9="","",'附件一之4-學校重要行事扣除'!Z14)</f>
        <v>3</v>
      </c>
      <c r="AP9" s="91">
        <f>IF(B9="","",'附件一之4-學校重要行事扣除'!AA14)</f>
        <v>0</v>
      </c>
      <c r="AQ9" s="93">
        <f t="shared" si="28"/>
        <v>7958</v>
      </c>
      <c r="AR9" s="13">
        <f t="shared" si="25"/>
        <v>2</v>
      </c>
      <c r="AS9" s="13">
        <f t="shared" si="18"/>
        <v>2</v>
      </c>
      <c r="AT9" s="13">
        <f t="shared" si="29"/>
        <v>1</v>
      </c>
    </row>
    <row r="10" spans="1:48" x14ac:dyDescent="0.3">
      <c r="A10" s="153" t="str">
        <f t="shared" si="19"/>
        <v/>
      </c>
      <c r="B10" s="159" t="str">
        <f>IF('附件一之1-開班數'!B11="","",'附件一之1-開班數'!B11)</f>
        <v/>
      </c>
      <c r="C10" s="202" t="str">
        <f>IF(B10="","",IF('附件一之1-開班數'!G11="","-",'附件一之1-開班數'!G11))</f>
        <v/>
      </c>
      <c r="D10" s="195" t="str">
        <f>IF(B10="","",IF('附件一之1-開班數'!H11="","-",'附件一之1-開班數'!H11))</f>
        <v/>
      </c>
      <c r="E10" s="196" t="str">
        <f>IF(B10="","",SUMIFS('附件一之2-參加學生名單'!$G$6:$G$19996,'附件一之2-參加學生名單'!$R$6:$R$19996,"*"&amp;B10&amp;"*"))</f>
        <v/>
      </c>
      <c r="F10" s="196" t="str">
        <f>IF(B10="","",SUMIFS('附件一之2-參加學生名單'!$H$6:$H$19996,'附件一之2-參加學生名單'!$R$6:$R$19996,"*"&amp;B10&amp;"*"))</f>
        <v/>
      </c>
      <c r="G10" s="196" t="str">
        <f>IF(B10="","",SUMIFS('附件一之2-參加學生名單'!$I$6:$I$19996,'附件一之2-參加學生名單'!$R$6:$R$19996,"*"&amp;B10&amp;"*"))</f>
        <v/>
      </c>
      <c r="H10" s="196" t="str">
        <f>IF(B10="","",SUMIFS('附件一之2-參加學生名單'!$J$6:$J$19996,'附件一之2-參加學生名單'!$R$6:$R$19996,"*"&amp;B10&amp;"*"))</f>
        <v/>
      </c>
      <c r="I10" s="196" t="str">
        <f>IF(B10="","",SUMIFS('附件一之2-參加學生名單'!$K$6:$K$19996,'附件一之2-參加學生名單'!$R$6:$R$19996,"*"&amp;B10&amp;"*"))</f>
        <v/>
      </c>
      <c r="J10" s="198" t="str">
        <f t="shared" si="2"/>
        <v/>
      </c>
      <c r="K10" s="133" t="str">
        <f t="shared" si="3"/>
        <v/>
      </c>
      <c r="L10" s="90"/>
      <c r="M10" s="103" t="str">
        <f t="shared" si="4"/>
        <v/>
      </c>
      <c r="N10" s="195" t="str">
        <f>IF(B10="","",'附件一之1-開班數'!AM11)</f>
        <v/>
      </c>
      <c r="O10" s="195" t="str">
        <f>IF(B10="","",'附件一之1-開班數'!AN11)</f>
        <v/>
      </c>
      <c r="P10" s="195" t="str">
        <f>IF(B10="","",'附件一之1-開班數'!AO11)</f>
        <v/>
      </c>
      <c r="Q10" s="25" t="str">
        <f t="shared" si="5"/>
        <v/>
      </c>
      <c r="R10" s="86" t="str">
        <f t="shared" si="26"/>
        <v/>
      </c>
      <c r="S10" s="86" t="str">
        <f t="shared" si="27"/>
        <v/>
      </c>
      <c r="T10" s="86" t="str">
        <f>IF('附件一之4-學校重要行事扣除'!M15="","",'附件一之4-學校重要行事扣除'!M15)</f>
        <v/>
      </c>
      <c r="U10" s="86" t="str">
        <f>IF('附件一之4-學校重要行事扣除'!N15="","",'附件一之4-學校重要行事扣除'!N15)</f>
        <v/>
      </c>
      <c r="V10" s="98" t="str">
        <f t="shared" si="20"/>
        <v/>
      </c>
      <c r="W10" s="101" t="str">
        <f t="shared" si="6"/>
        <v/>
      </c>
      <c r="X10" s="98" t="str">
        <f t="shared" si="7"/>
        <v/>
      </c>
      <c r="Y10" s="98" t="str">
        <f t="shared" si="8"/>
        <v/>
      </c>
      <c r="Z10" s="98" t="str">
        <f t="shared" si="9"/>
        <v/>
      </c>
      <c r="AA10" s="99" t="str">
        <f t="shared" si="21"/>
        <v/>
      </c>
      <c r="AB10" s="104" t="str">
        <f t="shared" si="22"/>
        <v/>
      </c>
      <c r="AC10" s="100" t="str">
        <f t="shared" si="10"/>
        <v/>
      </c>
      <c r="AD10" s="93" t="str">
        <f t="shared" si="11"/>
        <v/>
      </c>
      <c r="AE10" s="93" t="str">
        <f t="shared" si="12"/>
        <v/>
      </c>
      <c r="AF10" s="93" t="str">
        <f t="shared" si="13"/>
        <v/>
      </c>
      <c r="AG10" s="93" t="str">
        <f t="shared" si="14"/>
        <v/>
      </c>
      <c r="AH10" s="199" t="str">
        <f>IF(B10="","",'附件一之1-開班數'!AP11)</f>
        <v/>
      </c>
      <c r="AI10" s="200" t="str">
        <f>IF(B10="","",'附件一之1-開班數'!AQ11)</f>
        <v/>
      </c>
      <c r="AJ10" s="93" t="str">
        <f t="shared" si="15"/>
        <v/>
      </c>
      <c r="AK10" s="91" t="str">
        <f t="shared" si="16"/>
        <v/>
      </c>
      <c r="AL10" s="91" t="str">
        <f t="shared" si="17"/>
        <v/>
      </c>
      <c r="AM10" s="91" t="str">
        <f t="shared" si="23"/>
        <v/>
      </c>
      <c r="AN10" s="91" t="str">
        <f t="shared" si="24"/>
        <v/>
      </c>
      <c r="AO10" s="91" t="str">
        <f>IF(B10="","",'附件一之4-學校重要行事扣除'!Z15)</f>
        <v/>
      </c>
      <c r="AP10" s="91" t="str">
        <f>IF(B10="","",'附件一之4-學校重要行事扣除'!AA15)</f>
        <v/>
      </c>
      <c r="AQ10" s="93" t="str">
        <f t="shared" si="28"/>
        <v/>
      </c>
      <c r="AR10" s="13">
        <f t="shared" si="25"/>
        <v>1</v>
      </c>
      <c r="AS10" s="13">
        <f t="shared" si="18"/>
        <v>2</v>
      </c>
      <c r="AT10" s="13">
        <f t="shared" si="29"/>
        <v>3</v>
      </c>
    </row>
    <row r="11" spans="1:48" x14ac:dyDescent="0.3">
      <c r="A11" s="153" t="str">
        <f t="shared" si="19"/>
        <v/>
      </c>
      <c r="B11" s="153" t="str">
        <f>IF('附件一之1-開班數'!B12="","",'附件一之1-開班數'!B12)</f>
        <v/>
      </c>
      <c r="C11" s="202" t="str">
        <f>IF(B11="","",IF('附件一之1-開班數'!G12="","-",'附件一之1-開班數'!G12))</f>
        <v/>
      </c>
      <c r="D11" s="195" t="str">
        <f>IF(B11="","",IF('附件一之1-開班數'!H12="","-",'附件一之1-開班數'!H12))</f>
        <v/>
      </c>
      <c r="E11" s="196" t="str">
        <f>IF(B11="","",SUMIFS('附件一之2-參加學生名單'!$G$6:$G$19996,'附件一之2-參加學生名單'!$R$6:$R$19996,"*"&amp;B11&amp;"*"))</f>
        <v/>
      </c>
      <c r="F11" s="196" t="str">
        <f>IF(B11="","",SUMIFS('附件一之2-參加學生名單'!$H$6:$H$19996,'附件一之2-參加學生名單'!$R$6:$R$19996,"*"&amp;B11&amp;"*"))</f>
        <v/>
      </c>
      <c r="G11" s="196" t="str">
        <f>IF(B11="","",SUMIFS('附件一之2-參加學生名單'!$I$6:$I$19996,'附件一之2-參加學生名單'!$R$6:$R$19996,"*"&amp;B11&amp;"*"))</f>
        <v/>
      </c>
      <c r="H11" s="196" t="str">
        <f>IF(B11="","",SUMIFS('附件一之2-參加學生名單'!$J$6:$J$19996,'附件一之2-參加學生名單'!$R$6:$R$19996,"*"&amp;B11&amp;"*"))</f>
        <v/>
      </c>
      <c r="I11" s="196" t="str">
        <f>IF(B11="","",SUMIFS('附件一之2-參加學生名單'!$K$6:$K$19996,'附件一之2-參加學生名單'!$R$6:$R$19996,"*"&amp;B11&amp;"*"))</f>
        <v/>
      </c>
      <c r="J11" s="198" t="str">
        <f t="shared" si="2"/>
        <v/>
      </c>
      <c r="K11" s="133" t="str">
        <f t="shared" si="3"/>
        <v/>
      </c>
      <c r="L11" s="90"/>
      <c r="M11" s="103" t="str">
        <f t="shared" si="4"/>
        <v/>
      </c>
      <c r="N11" s="195" t="str">
        <f>IF(B11="","",'附件一之1-開班數'!AM12)</f>
        <v/>
      </c>
      <c r="O11" s="195" t="str">
        <f>IF(B11="","",'附件一之1-開班數'!AN12)</f>
        <v/>
      </c>
      <c r="P11" s="195" t="str">
        <f>IF(B11="","",'附件一之1-開班數'!AO12)</f>
        <v/>
      </c>
      <c r="Q11" s="25" t="str">
        <f t="shared" si="5"/>
        <v/>
      </c>
      <c r="R11" s="86" t="str">
        <f t="shared" si="26"/>
        <v/>
      </c>
      <c r="S11" s="86" t="str">
        <f t="shared" si="27"/>
        <v/>
      </c>
      <c r="T11" s="86" t="str">
        <f>IF('附件一之4-學校重要行事扣除'!M16="","",'附件一之4-學校重要行事扣除'!M16)</f>
        <v/>
      </c>
      <c r="U11" s="86" t="str">
        <f>IF('附件一之4-學校重要行事扣除'!N16="","",'附件一之4-學校重要行事扣除'!N16)</f>
        <v/>
      </c>
      <c r="V11" s="98" t="str">
        <f t="shared" si="20"/>
        <v/>
      </c>
      <c r="W11" s="101" t="str">
        <f t="shared" si="6"/>
        <v/>
      </c>
      <c r="X11" s="98" t="str">
        <f t="shared" si="7"/>
        <v/>
      </c>
      <c r="Y11" s="98" t="str">
        <f t="shared" si="8"/>
        <v/>
      </c>
      <c r="Z11" s="98" t="str">
        <f t="shared" si="9"/>
        <v/>
      </c>
      <c r="AA11" s="99" t="str">
        <f t="shared" si="21"/>
        <v/>
      </c>
      <c r="AB11" s="104" t="str">
        <f t="shared" si="22"/>
        <v/>
      </c>
      <c r="AC11" s="100" t="str">
        <f t="shared" si="10"/>
        <v/>
      </c>
      <c r="AD11" s="93" t="str">
        <f t="shared" si="11"/>
        <v/>
      </c>
      <c r="AE11" s="93" t="str">
        <f t="shared" si="12"/>
        <v/>
      </c>
      <c r="AF11" s="93" t="str">
        <f t="shared" si="13"/>
        <v/>
      </c>
      <c r="AG11" s="93" t="str">
        <f t="shared" si="14"/>
        <v/>
      </c>
      <c r="AH11" s="199" t="str">
        <f>IF(B11="","",'附件一之1-開班數'!AP12)</f>
        <v/>
      </c>
      <c r="AI11" s="200" t="str">
        <f>IF(B11="","",'附件一之1-開班數'!AQ12)</f>
        <v/>
      </c>
      <c r="AJ11" s="93" t="str">
        <f t="shared" si="15"/>
        <v/>
      </c>
      <c r="AK11" s="91" t="str">
        <f t="shared" si="16"/>
        <v/>
      </c>
      <c r="AL11" s="91" t="str">
        <f t="shared" si="17"/>
        <v/>
      </c>
      <c r="AM11" s="91" t="str">
        <f t="shared" si="23"/>
        <v/>
      </c>
      <c r="AN11" s="91" t="str">
        <f t="shared" si="24"/>
        <v/>
      </c>
      <c r="AO11" s="91" t="str">
        <f>IF(B11="","",'附件一之4-學校重要行事扣除'!Z16)</f>
        <v/>
      </c>
      <c r="AP11" s="91" t="str">
        <f>IF(B11="","",'附件一之4-學校重要行事扣除'!AA16)</f>
        <v/>
      </c>
      <c r="AQ11" s="93" t="str">
        <f t="shared" si="28"/>
        <v/>
      </c>
      <c r="AR11" s="13">
        <f t="shared" si="25"/>
        <v>1</v>
      </c>
      <c r="AS11" s="13">
        <f t="shared" si="18"/>
        <v>2</v>
      </c>
      <c r="AT11" s="13">
        <f t="shared" si="29"/>
        <v>3</v>
      </c>
    </row>
    <row r="12" spans="1:48" x14ac:dyDescent="0.3">
      <c r="A12" s="153" t="str">
        <f t="shared" si="19"/>
        <v/>
      </c>
      <c r="B12" s="153" t="str">
        <f>IF('附件一之1-開班數'!B13="","",'附件一之1-開班數'!B13)</f>
        <v/>
      </c>
      <c r="C12" s="202" t="str">
        <f>IF(B12="","",IF('附件一之1-開班數'!G13="","-",'附件一之1-開班數'!G13))</f>
        <v/>
      </c>
      <c r="D12" s="195" t="str">
        <f>IF(B12="","",IF('附件一之1-開班數'!H13="","-",'附件一之1-開班數'!H13))</f>
        <v/>
      </c>
      <c r="E12" s="196" t="str">
        <f>IF(B12="","",SUMIFS('附件一之2-參加學生名單'!$G$6:$G$19996,'附件一之2-參加學生名單'!$R$6:$R$19996,"*"&amp;B12&amp;"*"))</f>
        <v/>
      </c>
      <c r="F12" s="196" t="str">
        <f>IF(B12="","",SUMIFS('附件一之2-參加學生名單'!$H$6:$H$19996,'附件一之2-參加學生名單'!$R$6:$R$19996,"*"&amp;B12&amp;"*"))</f>
        <v/>
      </c>
      <c r="G12" s="196" t="str">
        <f>IF(B12="","",SUMIFS('附件一之2-參加學生名單'!$I$6:$I$19996,'附件一之2-參加學生名單'!$R$6:$R$19996,"*"&amp;B12&amp;"*"))</f>
        <v/>
      </c>
      <c r="H12" s="196" t="str">
        <f>IF(B12="","",SUMIFS('附件一之2-參加學生名單'!$J$6:$J$19996,'附件一之2-參加學生名單'!$R$6:$R$19996,"*"&amp;B12&amp;"*"))</f>
        <v/>
      </c>
      <c r="I12" s="196" t="str">
        <f>IF(B12="","",SUMIFS('附件一之2-參加學生名單'!$K$6:$K$19996,'附件一之2-參加學生名單'!$R$6:$R$19996,"*"&amp;B12&amp;"*"))</f>
        <v/>
      </c>
      <c r="J12" s="198" t="str">
        <f t="shared" si="2"/>
        <v/>
      </c>
      <c r="K12" s="133" t="str">
        <f t="shared" si="3"/>
        <v/>
      </c>
      <c r="L12" s="90"/>
      <c r="M12" s="103" t="str">
        <f t="shared" si="4"/>
        <v/>
      </c>
      <c r="N12" s="195" t="str">
        <f>IF(B12="","",'附件一之1-開班數'!AM13)</f>
        <v/>
      </c>
      <c r="O12" s="195" t="str">
        <f>IF(B12="","",'附件一之1-開班數'!AN13)</f>
        <v/>
      </c>
      <c r="P12" s="195" t="str">
        <f>IF(B12="","",'附件一之1-開班數'!AO13)</f>
        <v/>
      </c>
      <c r="Q12" s="25" t="str">
        <f t="shared" si="5"/>
        <v/>
      </c>
      <c r="R12" s="86" t="str">
        <f t="shared" si="26"/>
        <v/>
      </c>
      <c r="S12" s="86" t="str">
        <f t="shared" si="27"/>
        <v/>
      </c>
      <c r="T12" s="86" t="str">
        <f>IF('附件一之4-學校重要行事扣除'!M17="","",'附件一之4-學校重要行事扣除'!M17)</f>
        <v/>
      </c>
      <c r="U12" s="86" t="str">
        <f>IF('附件一之4-學校重要行事扣除'!N17="","",'附件一之4-學校重要行事扣除'!N17)</f>
        <v/>
      </c>
      <c r="V12" s="98" t="str">
        <f t="shared" si="20"/>
        <v/>
      </c>
      <c r="W12" s="101" t="str">
        <f t="shared" si="6"/>
        <v/>
      </c>
      <c r="X12" s="98" t="str">
        <f t="shared" si="7"/>
        <v/>
      </c>
      <c r="Y12" s="98" t="str">
        <f t="shared" si="8"/>
        <v/>
      </c>
      <c r="Z12" s="98" t="str">
        <f t="shared" si="9"/>
        <v/>
      </c>
      <c r="AA12" s="99" t="str">
        <f t="shared" si="21"/>
        <v/>
      </c>
      <c r="AB12" s="104" t="str">
        <f t="shared" si="22"/>
        <v/>
      </c>
      <c r="AC12" s="100" t="str">
        <f t="shared" si="10"/>
        <v/>
      </c>
      <c r="AD12" s="93" t="str">
        <f t="shared" si="11"/>
        <v/>
      </c>
      <c r="AE12" s="93" t="str">
        <f t="shared" si="12"/>
        <v/>
      </c>
      <c r="AF12" s="93" t="str">
        <f t="shared" si="13"/>
        <v/>
      </c>
      <c r="AG12" s="93" t="str">
        <f t="shared" si="14"/>
        <v/>
      </c>
      <c r="AH12" s="199" t="str">
        <f>IF(B12="","",'附件一之1-開班數'!AP13)</f>
        <v/>
      </c>
      <c r="AI12" s="200" t="str">
        <f>IF(B12="","",'附件一之1-開班數'!AQ13)</f>
        <v/>
      </c>
      <c r="AJ12" s="93" t="str">
        <f t="shared" si="15"/>
        <v/>
      </c>
      <c r="AK12" s="91" t="str">
        <f t="shared" si="16"/>
        <v/>
      </c>
      <c r="AL12" s="91" t="str">
        <f t="shared" si="17"/>
        <v/>
      </c>
      <c r="AM12" s="91" t="str">
        <f t="shared" si="23"/>
        <v/>
      </c>
      <c r="AN12" s="91" t="str">
        <f t="shared" si="24"/>
        <v/>
      </c>
      <c r="AO12" s="91" t="str">
        <f>IF(B12="","",'附件一之4-學校重要行事扣除'!Z17)</f>
        <v/>
      </c>
      <c r="AP12" s="91" t="str">
        <f>IF(B12="","",'附件一之4-學校重要行事扣除'!AA17)</f>
        <v/>
      </c>
      <c r="AQ12" s="93" t="str">
        <f t="shared" si="28"/>
        <v/>
      </c>
      <c r="AR12" s="13">
        <f t="shared" si="25"/>
        <v>1</v>
      </c>
      <c r="AS12" s="13">
        <f t="shared" si="18"/>
        <v>2</v>
      </c>
      <c r="AT12" s="13">
        <f t="shared" si="29"/>
        <v>3</v>
      </c>
    </row>
    <row r="13" spans="1:48" x14ac:dyDescent="0.3">
      <c r="A13" s="153" t="str">
        <f t="shared" si="19"/>
        <v/>
      </c>
      <c r="B13" s="153" t="str">
        <f>IF('附件一之1-開班數'!B14="","",'附件一之1-開班數'!B14)</f>
        <v/>
      </c>
      <c r="C13" s="202" t="str">
        <f>IF(B13="","",IF('附件一之1-開班數'!G14="","-",'附件一之1-開班數'!G14))</f>
        <v/>
      </c>
      <c r="D13" s="195" t="str">
        <f>IF(B13="","",IF('附件一之1-開班數'!H14="","-",'附件一之1-開班數'!H14))</f>
        <v/>
      </c>
      <c r="E13" s="196" t="str">
        <f>IF(B13="","",SUMIFS('附件一之2-參加學生名單'!$G$6:$G$19996,'附件一之2-參加學生名單'!$R$6:$R$19996,"*"&amp;B13&amp;"*"))</f>
        <v/>
      </c>
      <c r="F13" s="196" t="str">
        <f>IF(B13="","",SUMIFS('附件一之2-參加學生名單'!$H$6:$H$19996,'附件一之2-參加學生名單'!$R$6:$R$19996,"*"&amp;B13&amp;"*"))</f>
        <v/>
      </c>
      <c r="G13" s="196" t="str">
        <f>IF(B13="","",SUMIFS('附件一之2-參加學生名單'!$I$6:$I$19996,'附件一之2-參加學生名單'!$R$6:$R$19996,"*"&amp;B13&amp;"*"))</f>
        <v/>
      </c>
      <c r="H13" s="196" t="str">
        <f>IF(B13="","",SUMIFS('附件一之2-參加學生名單'!$J$6:$J$19996,'附件一之2-參加學生名單'!$R$6:$R$19996,"*"&amp;B13&amp;"*"))</f>
        <v/>
      </c>
      <c r="I13" s="196" t="str">
        <f>IF(B13="","",SUMIFS('附件一之2-參加學生名單'!$K$6:$K$19996,'附件一之2-參加學生名單'!$R$6:$R$19996,"*"&amp;B13&amp;"*"))</f>
        <v/>
      </c>
      <c r="J13" s="198" t="str">
        <f t="shared" si="2"/>
        <v/>
      </c>
      <c r="K13" s="133" t="str">
        <f t="shared" si="3"/>
        <v/>
      </c>
      <c r="L13" s="90"/>
      <c r="M13" s="103" t="str">
        <f t="shared" si="4"/>
        <v/>
      </c>
      <c r="N13" s="195" t="str">
        <f>IF(B13="","",'附件一之1-開班數'!AM14)</f>
        <v/>
      </c>
      <c r="O13" s="195" t="str">
        <f>IF(B13="","",'附件一之1-開班數'!AN14)</f>
        <v/>
      </c>
      <c r="P13" s="195" t="str">
        <f>IF(B13="","",'附件一之1-開班數'!AO14)</f>
        <v/>
      </c>
      <c r="Q13" s="25" t="str">
        <f t="shared" si="5"/>
        <v/>
      </c>
      <c r="R13" s="86" t="str">
        <f t="shared" si="26"/>
        <v/>
      </c>
      <c r="S13" s="86" t="str">
        <f t="shared" si="27"/>
        <v/>
      </c>
      <c r="T13" s="86" t="str">
        <f>IF('附件一之4-學校重要行事扣除'!M18="","",'附件一之4-學校重要行事扣除'!M18)</f>
        <v/>
      </c>
      <c r="U13" s="86" t="str">
        <f>IF('附件一之4-學校重要行事扣除'!N18="","",'附件一之4-學校重要行事扣除'!N18)</f>
        <v/>
      </c>
      <c r="V13" s="98" t="str">
        <f t="shared" si="20"/>
        <v/>
      </c>
      <c r="W13" s="101" t="str">
        <f t="shared" si="6"/>
        <v/>
      </c>
      <c r="X13" s="98" t="str">
        <f t="shared" si="7"/>
        <v/>
      </c>
      <c r="Y13" s="98" t="str">
        <f t="shared" si="8"/>
        <v/>
      </c>
      <c r="Z13" s="98" t="str">
        <f t="shared" si="9"/>
        <v/>
      </c>
      <c r="AA13" s="99" t="str">
        <f t="shared" si="21"/>
        <v/>
      </c>
      <c r="AB13" s="104" t="str">
        <f t="shared" si="22"/>
        <v/>
      </c>
      <c r="AC13" s="100" t="str">
        <f t="shared" si="10"/>
        <v/>
      </c>
      <c r="AD13" s="93" t="str">
        <f t="shared" si="11"/>
        <v/>
      </c>
      <c r="AE13" s="93" t="str">
        <f t="shared" si="12"/>
        <v/>
      </c>
      <c r="AF13" s="93" t="str">
        <f t="shared" si="13"/>
        <v/>
      </c>
      <c r="AG13" s="93" t="str">
        <f t="shared" si="14"/>
        <v/>
      </c>
      <c r="AH13" s="199" t="str">
        <f>IF(B13="","",'附件一之1-開班數'!AP14)</f>
        <v/>
      </c>
      <c r="AI13" s="200" t="str">
        <f>IF(B13="","",'附件一之1-開班數'!AQ14)</f>
        <v/>
      </c>
      <c r="AJ13" s="93" t="str">
        <f t="shared" si="15"/>
        <v/>
      </c>
      <c r="AK13" s="91" t="str">
        <f t="shared" si="16"/>
        <v/>
      </c>
      <c r="AL13" s="91" t="str">
        <f t="shared" si="17"/>
        <v/>
      </c>
      <c r="AM13" s="91" t="str">
        <f t="shared" si="23"/>
        <v/>
      </c>
      <c r="AN13" s="91" t="str">
        <f t="shared" si="24"/>
        <v/>
      </c>
      <c r="AO13" s="91" t="str">
        <f>IF(B13="","",'附件一之4-學校重要行事扣除'!Z18)</f>
        <v/>
      </c>
      <c r="AP13" s="91" t="str">
        <f>IF(B13="","",'附件一之4-學校重要行事扣除'!AA18)</f>
        <v/>
      </c>
      <c r="AQ13" s="93" t="str">
        <f t="shared" si="28"/>
        <v/>
      </c>
      <c r="AR13" s="13">
        <f t="shared" si="25"/>
        <v>1</v>
      </c>
      <c r="AS13" s="13">
        <f t="shared" si="18"/>
        <v>2</v>
      </c>
      <c r="AT13" s="13">
        <f t="shared" si="29"/>
        <v>3</v>
      </c>
    </row>
    <row r="14" spans="1:48" x14ac:dyDescent="0.3">
      <c r="A14" s="153" t="str">
        <f t="shared" si="19"/>
        <v/>
      </c>
      <c r="B14" s="153" t="str">
        <f>IF('附件一之1-開班數'!B15="","",'附件一之1-開班數'!B15)</f>
        <v/>
      </c>
      <c r="C14" s="202" t="str">
        <f>IF(B14="","",IF('附件一之1-開班數'!G15="","-",'附件一之1-開班數'!G15))</f>
        <v/>
      </c>
      <c r="D14" s="195" t="str">
        <f>IF(B14="","",IF('附件一之1-開班數'!H15="","-",'附件一之1-開班數'!H15))</f>
        <v/>
      </c>
      <c r="E14" s="196" t="str">
        <f>IF(B14="","",SUMIFS('附件一之2-參加學生名單'!$G$6:$G$19996,'附件一之2-參加學生名單'!$R$6:$R$19996,"*"&amp;B14&amp;"*"))</f>
        <v/>
      </c>
      <c r="F14" s="196" t="str">
        <f>IF(B14="","",SUMIFS('附件一之2-參加學生名單'!$H$6:$H$19996,'附件一之2-參加學生名單'!$R$6:$R$19996,"*"&amp;B14&amp;"*"))</f>
        <v/>
      </c>
      <c r="G14" s="196" t="str">
        <f>IF(B14="","",SUMIFS('附件一之2-參加學生名單'!$I$6:$I$19996,'附件一之2-參加學生名單'!$R$6:$R$19996,"*"&amp;B14&amp;"*"))</f>
        <v/>
      </c>
      <c r="H14" s="196" t="str">
        <f>IF(B14="","",SUMIFS('附件一之2-參加學生名單'!$J$6:$J$19996,'附件一之2-參加學生名單'!$R$6:$R$19996,"*"&amp;B14&amp;"*"))</f>
        <v/>
      </c>
      <c r="I14" s="196" t="str">
        <f>IF(B14="","",SUMIFS('附件一之2-參加學生名單'!$K$6:$K$19996,'附件一之2-參加學生名單'!$R$6:$R$19996,"*"&amp;B14&amp;"*"))</f>
        <v/>
      </c>
      <c r="J14" s="198" t="str">
        <f t="shared" si="2"/>
        <v/>
      </c>
      <c r="K14" s="133" t="str">
        <f t="shared" si="3"/>
        <v/>
      </c>
      <c r="L14" s="90"/>
      <c r="M14" s="103" t="str">
        <f t="shared" si="4"/>
        <v/>
      </c>
      <c r="N14" s="195" t="str">
        <f>IF(B14="","",'附件一之1-開班數'!AM15)</f>
        <v/>
      </c>
      <c r="O14" s="195" t="str">
        <f>IF(B14="","",'附件一之1-開班數'!AN15)</f>
        <v/>
      </c>
      <c r="P14" s="195" t="str">
        <f>IF(B14="","",'附件一之1-開班數'!AO15)</f>
        <v/>
      </c>
      <c r="Q14" s="25" t="str">
        <f t="shared" si="5"/>
        <v/>
      </c>
      <c r="R14" s="86" t="str">
        <f t="shared" si="26"/>
        <v/>
      </c>
      <c r="S14" s="86" t="str">
        <f t="shared" si="27"/>
        <v/>
      </c>
      <c r="T14" s="86" t="str">
        <f>IF('附件一之4-學校重要行事扣除'!M19="","",'附件一之4-學校重要行事扣除'!M19)</f>
        <v/>
      </c>
      <c r="U14" s="86" t="str">
        <f>IF('附件一之4-學校重要行事扣除'!N19="","",'附件一之4-學校重要行事扣除'!N19)</f>
        <v/>
      </c>
      <c r="V14" s="98" t="str">
        <f t="shared" si="20"/>
        <v/>
      </c>
      <c r="W14" s="101" t="str">
        <f t="shared" si="6"/>
        <v/>
      </c>
      <c r="X14" s="98" t="str">
        <f t="shared" si="7"/>
        <v/>
      </c>
      <c r="Y14" s="98" t="str">
        <f t="shared" si="8"/>
        <v/>
      </c>
      <c r="Z14" s="98" t="str">
        <f t="shared" si="9"/>
        <v/>
      </c>
      <c r="AA14" s="99" t="str">
        <f t="shared" si="21"/>
        <v/>
      </c>
      <c r="AB14" s="104" t="str">
        <f t="shared" si="22"/>
        <v/>
      </c>
      <c r="AC14" s="100" t="str">
        <f t="shared" si="10"/>
        <v/>
      </c>
      <c r="AD14" s="93" t="str">
        <f t="shared" si="11"/>
        <v/>
      </c>
      <c r="AE14" s="93" t="str">
        <f t="shared" si="12"/>
        <v/>
      </c>
      <c r="AF14" s="93" t="str">
        <f t="shared" si="13"/>
        <v/>
      </c>
      <c r="AG14" s="93" t="str">
        <f t="shared" si="14"/>
        <v/>
      </c>
      <c r="AH14" s="199" t="str">
        <f>IF(B14="","",'附件一之1-開班數'!AP15)</f>
        <v/>
      </c>
      <c r="AI14" s="200" t="str">
        <f>IF(B14="","",'附件一之1-開班數'!AQ15)</f>
        <v/>
      </c>
      <c r="AJ14" s="93" t="str">
        <f t="shared" si="15"/>
        <v/>
      </c>
      <c r="AK14" s="91" t="str">
        <f t="shared" si="16"/>
        <v/>
      </c>
      <c r="AL14" s="91" t="str">
        <f t="shared" si="17"/>
        <v/>
      </c>
      <c r="AM14" s="91" t="str">
        <f t="shared" si="23"/>
        <v/>
      </c>
      <c r="AN14" s="91" t="str">
        <f t="shared" si="24"/>
        <v/>
      </c>
      <c r="AO14" s="91" t="str">
        <f>IF(B14="","",'附件一之4-學校重要行事扣除'!Z19)</f>
        <v/>
      </c>
      <c r="AP14" s="91" t="str">
        <f>IF(B14="","",'附件一之4-學校重要行事扣除'!AA19)</f>
        <v/>
      </c>
      <c r="AQ14" s="93" t="str">
        <f t="shared" si="28"/>
        <v/>
      </c>
      <c r="AR14" s="13">
        <f t="shared" si="25"/>
        <v>1</v>
      </c>
      <c r="AS14" s="13">
        <f t="shared" si="18"/>
        <v>2</v>
      </c>
      <c r="AT14" s="13">
        <f t="shared" si="29"/>
        <v>3</v>
      </c>
    </row>
    <row r="15" spans="1:48" x14ac:dyDescent="0.3">
      <c r="A15" s="153" t="str">
        <f t="shared" si="19"/>
        <v/>
      </c>
      <c r="B15" s="153" t="str">
        <f>IF('附件一之1-開班數'!B16="","",'附件一之1-開班數'!B16)</f>
        <v/>
      </c>
      <c r="C15" s="202" t="str">
        <f>IF(B15="","",IF('附件一之1-開班數'!G16="","-",'附件一之1-開班數'!G16))</f>
        <v/>
      </c>
      <c r="D15" s="195" t="str">
        <f>IF(B15="","",IF('附件一之1-開班數'!H16="","-",'附件一之1-開班數'!H16))</f>
        <v/>
      </c>
      <c r="E15" s="196" t="str">
        <f>IF(B15="","",SUMIFS('附件一之2-參加學生名單'!$G$6:$G$19996,'附件一之2-參加學生名單'!$R$6:$R$19996,"*"&amp;B15&amp;"*"))</f>
        <v/>
      </c>
      <c r="F15" s="196" t="str">
        <f>IF(B15="","",SUMIFS('附件一之2-參加學生名單'!$H$6:$H$19996,'附件一之2-參加學生名單'!$R$6:$R$19996,"*"&amp;B15&amp;"*"))</f>
        <v/>
      </c>
      <c r="G15" s="196" t="str">
        <f>IF(B15="","",SUMIFS('附件一之2-參加學生名單'!$I$6:$I$19996,'附件一之2-參加學生名單'!$R$6:$R$19996,"*"&amp;B15&amp;"*"))</f>
        <v/>
      </c>
      <c r="H15" s="196" t="str">
        <f>IF(B15="","",SUMIFS('附件一之2-參加學生名單'!$J$6:$J$19996,'附件一之2-參加學生名單'!$R$6:$R$19996,"*"&amp;B15&amp;"*"))</f>
        <v/>
      </c>
      <c r="I15" s="196" t="str">
        <f>IF(B15="","",SUMIFS('附件一之2-參加學生名單'!$K$6:$K$19996,'附件一之2-參加學生名單'!$R$6:$R$19996,"*"&amp;B15&amp;"*"))</f>
        <v/>
      </c>
      <c r="J15" s="198" t="str">
        <f t="shared" si="2"/>
        <v/>
      </c>
      <c r="K15" s="133" t="str">
        <f t="shared" si="3"/>
        <v/>
      </c>
      <c r="L15" s="90"/>
      <c r="M15" s="103" t="str">
        <f t="shared" si="4"/>
        <v/>
      </c>
      <c r="N15" s="195" t="str">
        <f>IF(B15="","",'附件一之1-開班數'!AM16)</f>
        <v/>
      </c>
      <c r="O15" s="195" t="str">
        <f>IF(B15="","",'附件一之1-開班數'!AN16)</f>
        <v/>
      </c>
      <c r="P15" s="195" t="str">
        <f>IF(B15="","",'附件一之1-開班數'!AO16)</f>
        <v/>
      </c>
      <c r="Q15" s="25" t="str">
        <f t="shared" si="5"/>
        <v/>
      </c>
      <c r="R15" s="86" t="str">
        <f t="shared" si="26"/>
        <v/>
      </c>
      <c r="S15" s="86" t="str">
        <f t="shared" si="27"/>
        <v/>
      </c>
      <c r="T15" s="86" t="str">
        <f>IF('附件一之4-學校重要行事扣除'!M20="","",'附件一之4-學校重要行事扣除'!M20)</f>
        <v/>
      </c>
      <c r="U15" s="86" t="str">
        <f>IF('附件一之4-學校重要行事扣除'!N20="","",'附件一之4-學校重要行事扣除'!N20)</f>
        <v/>
      </c>
      <c r="V15" s="98" t="str">
        <f t="shared" si="20"/>
        <v/>
      </c>
      <c r="W15" s="101" t="str">
        <f t="shared" si="6"/>
        <v/>
      </c>
      <c r="X15" s="98" t="str">
        <f t="shared" si="7"/>
        <v/>
      </c>
      <c r="Y15" s="98" t="str">
        <f t="shared" si="8"/>
        <v/>
      </c>
      <c r="Z15" s="98" t="str">
        <f t="shared" si="9"/>
        <v/>
      </c>
      <c r="AA15" s="99" t="str">
        <f t="shared" si="21"/>
        <v/>
      </c>
      <c r="AB15" s="104" t="str">
        <f t="shared" si="22"/>
        <v/>
      </c>
      <c r="AC15" s="100" t="str">
        <f t="shared" si="10"/>
        <v/>
      </c>
      <c r="AD15" s="93" t="str">
        <f t="shared" si="11"/>
        <v/>
      </c>
      <c r="AE15" s="93" t="str">
        <f t="shared" si="12"/>
        <v/>
      </c>
      <c r="AF15" s="93" t="str">
        <f t="shared" si="13"/>
        <v/>
      </c>
      <c r="AG15" s="93" t="str">
        <f t="shared" si="14"/>
        <v/>
      </c>
      <c r="AH15" s="199" t="str">
        <f>IF(B15="","",'附件一之1-開班數'!AP16)</f>
        <v/>
      </c>
      <c r="AI15" s="200" t="str">
        <f>IF(B15="","",'附件一之1-開班數'!AQ16)</f>
        <v/>
      </c>
      <c r="AJ15" s="93" t="str">
        <f t="shared" si="15"/>
        <v/>
      </c>
      <c r="AK15" s="91" t="str">
        <f t="shared" si="16"/>
        <v/>
      </c>
      <c r="AL15" s="91" t="str">
        <f t="shared" si="17"/>
        <v/>
      </c>
      <c r="AM15" s="91" t="str">
        <f t="shared" si="23"/>
        <v/>
      </c>
      <c r="AN15" s="91" t="str">
        <f t="shared" si="24"/>
        <v/>
      </c>
      <c r="AO15" s="91" t="str">
        <f>IF(B15="","",'附件一之4-學校重要行事扣除'!Z20)</f>
        <v/>
      </c>
      <c r="AP15" s="91" t="str">
        <f>IF(B15="","",'附件一之4-學校重要行事扣除'!AA20)</f>
        <v/>
      </c>
      <c r="AQ15" s="93" t="str">
        <f t="shared" si="28"/>
        <v/>
      </c>
      <c r="AR15" s="13">
        <f t="shared" si="25"/>
        <v>1</v>
      </c>
      <c r="AS15" s="13">
        <f t="shared" si="18"/>
        <v>2</v>
      </c>
      <c r="AT15" s="13">
        <f t="shared" si="29"/>
        <v>3</v>
      </c>
    </row>
    <row r="16" spans="1:48" x14ac:dyDescent="0.3">
      <c r="A16" s="153" t="str">
        <f t="shared" si="19"/>
        <v/>
      </c>
      <c r="B16" s="153" t="str">
        <f>IF('附件一之1-開班數'!B17="","",'附件一之1-開班數'!B17)</f>
        <v/>
      </c>
      <c r="C16" s="202" t="str">
        <f>IF(B16="","",IF('附件一之1-開班數'!G17="","-",'附件一之1-開班數'!G17))</f>
        <v/>
      </c>
      <c r="D16" s="195" t="str">
        <f>IF(B16="","",IF('附件一之1-開班數'!H17="","-",'附件一之1-開班數'!H17))</f>
        <v/>
      </c>
      <c r="E16" s="196" t="str">
        <f>IF(B16="","",SUMIFS('附件一之2-參加學生名單'!$G$6:$G$19996,'附件一之2-參加學生名單'!$R$6:$R$19996,"*"&amp;B16&amp;"*"))</f>
        <v/>
      </c>
      <c r="F16" s="196" t="str">
        <f>IF(B16="","",SUMIFS('附件一之2-參加學生名單'!$H$6:$H$19996,'附件一之2-參加學生名單'!$R$6:$R$19996,"*"&amp;B16&amp;"*"))</f>
        <v/>
      </c>
      <c r="G16" s="196" t="str">
        <f>IF(B16="","",SUMIFS('附件一之2-參加學生名單'!$I$6:$I$19996,'附件一之2-參加學生名單'!$R$6:$R$19996,"*"&amp;B16&amp;"*"))</f>
        <v/>
      </c>
      <c r="H16" s="196" t="str">
        <f>IF(B16="","",SUMIFS('附件一之2-參加學生名單'!$J$6:$J$19996,'附件一之2-參加學生名單'!$R$6:$R$19996,"*"&amp;B16&amp;"*"))</f>
        <v/>
      </c>
      <c r="I16" s="196" t="str">
        <f>IF(B16="","",SUMIFS('附件一之2-參加學生名單'!$K$6:$K$19996,'附件一之2-參加學生名單'!$R$6:$R$19996,"*"&amp;B16&amp;"*"))</f>
        <v/>
      </c>
      <c r="J16" s="198" t="str">
        <f t="shared" si="2"/>
        <v/>
      </c>
      <c r="K16" s="133" t="str">
        <f t="shared" si="3"/>
        <v/>
      </c>
      <c r="L16" s="90"/>
      <c r="M16" s="103" t="str">
        <f t="shared" si="4"/>
        <v/>
      </c>
      <c r="N16" s="195" t="str">
        <f>IF(B16="","",'附件一之1-開班數'!AM17)</f>
        <v/>
      </c>
      <c r="O16" s="195" t="str">
        <f>IF(B16="","",'附件一之1-開班數'!AN17)</f>
        <v/>
      </c>
      <c r="P16" s="195" t="str">
        <f>IF(B16="","",'附件一之1-開班數'!AO17)</f>
        <v/>
      </c>
      <c r="Q16" s="25" t="str">
        <f t="shared" si="5"/>
        <v/>
      </c>
      <c r="R16" s="86" t="str">
        <f t="shared" si="26"/>
        <v/>
      </c>
      <c r="S16" s="86" t="str">
        <f t="shared" si="27"/>
        <v/>
      </c>
      <c r="T16" s="86" t="str">
        <f>IF('附件一之4-學校重要行事扣除'!M21="","",'附件一之4-學校重要行事扣除'!M21)</f>
        <v/>
      </c>
      <c r="U16" s="86" t="str">
        <f>IF('附件一之4-學校重要行事扣除'!N21="","",'附件一之4-學校重要行事扣除'!N21)</f>
        <v/>
      </c>
      <c r="V16" s="98" t="str">
        <f t="shared" si="20"/>
        <v/>
      </c>
      <c r="W16" s="101" t="str">
        <f t="shared" si="6"/>
        <v/>
      </c>
      <c r="X16" s="98" t="str">
        <f t="shared" si="7"/>
        <v/>
      </c>
      <c r="Y16" s="98" t="str">
        <f t="shared" si="8"/>
        <v/>
      </c>
      <c r="Z16" s="98" t="str">
        <f t="shared" si="9"/>
        <v/>
      </c>
      <c r="AA16" s="99" t="str">
        <f t="shared" si="21"/>
        <v/>
      </c>
      <c r="AB16" s="104" t="str">
        <f t="shared" si="22"/>
        <v/>
      </c>
      <c r="AC16" s="100" t="str">
        <f t="shared" si="10"/>
        <v/>
      </c>
      <c r="AD16" s="93" t="str">
        <f t="shared" si="11"/>
        <v/>
      </c>
      <c r="AE16" s="93" t="str">
        <f t="shared" si="12"/>
        <v/>
      </c>
      <c r="AF16" s="93" t="str">
        <f t="shared" si="13"/>
        <v/>
      </c>
      <c r="AG16" s="93" t="str">
        <f t="shared" si="14"/>
        <v/>
      </c>
      <c r="AH16" s="199" t="str">
        <f>IF(B16="","",'附件一之1-開班數'!AP17)</f>
        <v/>
      </c>
      <c r="AI16" s="200" t="str">
        <f>IF(B16="","",'附件一之1-開班數'!AQ17)</f>
        <v/>
      </c>
      <c r="AJ16" s="93" t="str">
        <f t="shared" si="15"/>
        <v/>
      </c>
      <c r="AK16" s="91" t="str">
        <f t="shared" si="16"/>
        <v/>
      </c>
      <c r="AL16" s="91" t="str">
        <f t="shared" si="17"/>
        <v/>
      </c>
      <c r="AM16" s="91" t="str">
        <f t="shared" si="23"/>
        <v/>
      </c>
      <c r="AN16" s="91" t="str">
        <f t="shared" si="24"/>
        <v/>
      </c>
      <c r="AO16" s="91" t="str">
        <f>IF(B16="","",'附件一之4-學校重要行事扣除'!Z21)</f>
        <v/>
      </c>
      <c r="AP16" s="91" t="str">
        <f>IF(B16="","",'附件一之4-學校重要行事扣除'!AA21)</f>
        <v/>
      </c>
      <c r="AQ16" s="93" t="str">
        <f t="shared" si="28"/>
        <v/>
      </c>
      <c r="AR16" s="13">
        <f t="shared" si="25"/>
        <v>1</v>
      </c>
      <c r="AS16" s="13">
        <f t="shared" si="18"/>
        <v>2</v>
      </c>
      <c r="AT16" s="13">
        <f t="shared" si="29"/>
        <v>3</v>
      </c>
    </row>
    <row r="17" spans="1:46" x14ac:dyDescent="0.3">
      <c r="A17" s="153" t="str">
        <f t="shared" si="19"/>
        <v/>
      </c>
      <c r="B17" s="153" t="str">
        <f>IF('附件一之1-開班數'!B18="","",'附件一之1-開班數'!B18)</f>
        <v/>
      </c>
      <c r="C17" s="202" t="str">
        <f>IF(B17="","",IF('附件一之1-開班數'!G18="","-",'附件一之1-開班數'!G18))</f>
        <v/>
      </c>
      <c r="D17" s="195" t="str">
        <f>IF(B17="","",IF('附件一之1-開班數'!H18="","-",'附件一之1-開班數'!H18))</f>
        <v/>
      </c>
      <c r="E17" s="196" t="str">
        <f>IF(B17="","",SUMIFS('附件一之2-參加學生名單'!$G$6:$G$19996,'附件一之2-參加學生名單'!$R$6:$R$19996,"*"&amp;B17&amp;"*"))</f>
        <v/>
      </c>
      <c r="F17" s="196" t="str">
        <f>IF(B17="","",SUMIFS('附件一之2-參加學生名單'!$H$6:$H$19996,'附件一之2-參加學生名單'!$R$6:$R$19996,"*"&amp;B17&amp;"*"))</f>
        <v/>
      </c>
      <c r="G17" s="196" t="str">
        <f>IF(B17="","",SUMIFS('附件一之2-參加學生名單'!$I$6:$I$19996,'附件一之2-參加學生名單'!$R$6:$R$19996,"*"&amp;B17&amp;"*"))</f>
        <v/>
      </c>
      <c r="H17" s="196" t="str">
        <f>IF(B17="","",SUMIFS('附件一之2-參加學生名單'!$J$6:$J$19996,'附件一之2-參加學生名單'!$R$6:$R$19996,"*"&amp;B17&amp;"*"))</f>
        <v/>
      </c>
      <c r="I17" s="196" t="str">
        <f>IF(B17="","",SUMIFS('附件一之2-參加學生名單'!$K$6:$K$19996,'附件一之2-參加學生名單'!$R$6:$R$19996,"*"&amp;B17&amp;"*"))</f>
        <v/>
      </c>
      <c r="J17" s="198" t="str">
        <f t="shared" si="2"/>
        <v/>
      </c>
      <c r="K17" s="133" t="str">
        <f t="shared" si="3"/>
        <v/>
      </c>
      <c r="L17" s="90"/>
      <c r="M17" s="103" t="str">
        <f t="shared" si="4"/>
        <v/>
      </c>
      <c r="N17" s="195" t="str">
        <f>IF(B17="","",'附件一之1-開班數'!AM18)</f>
        <v/>
      </c>
      <c r="O17" s="195" t="str">
        <f>IF(B17="","",'附件一之1-開班數'!AN18)</f>
        <v/>
      </c>
      <c r="P17" s="195" t="str">
        <f>IF(B17="","",'附件一之1-開班數'!AO18)</f>
        <v/>
      </c>
      <c r="Q17" s="25" t="str">
        <f t="shared" si="5"/>
        <v/>
      </c>
      <c r="R17" s="86" t="str">
        <f t="shared" si="26"/>
        <v/>
      </c>
      <c r="S17" s="86" t="str">
        <f t="shared" si="27"/>
        <v/>
      </c>
      <c r="T17" s="86" t="str">
        <f>IF('附件一之4-學校重要行事扣除'!M22="","",'附件一之4-學校重要行事扣除'!M22)</f>
        <v/>
      </c>
      <c r="U17" s="86" t="str">
        <f>IF('附件一之4-學校重要行事扣除'!N22="","",'附件一之4-學校重要行事扣除'!N22)</f>
        <v/>
      </c>
      <c r="V17" s="98" t="str">
        <f t="shared" si="20"/>
        <v/>
      </c>
      <c r="W17" s="101" t="str">
        <f t="shared" si="6"/>
        <v/>
      </c>
      <c r="X17" s="98" t="str">
        <f t="shared" si="7"/>
        <v/>
      </c>
      <c r="Y17" s="98" t="str">
        <f t="shared" si="8"/>
        <v/>
      </c>
      <c r="Z17" s="98" t="str">
        <f t="shared" si="9"/>
        <v/>
      </c>
      <c r="AA17" s="99" t="str">
        <f t="shared" si="21"/>
        <v/>
      </c>
      <c r="AB17" s="104" t="str">
        <f t="shared" si="22"/>
        <v/>
      </c>
      <c r="AC17" s="100" t="str">
        <f t="shared" si="10"/>
        <v/>
      </c>
      <c r="AD17" s="93" t="str">
        <f t="shared" si="11"/>
        <v/>
      </c>
      <c r="AE17" s="93" t="str">
        <f t="shared" si="12"/>
        <v/>
      </c>
      <c r="AF17" s="93" t="str">
        <f t="shared" si="13"/>
        <v/>
      </c>
      <c r="AG17" s="93" t="str">
        <f t="shared" si="14"/>
        <v/>
      </c>
      <c r="AH17" s="199" t="str">
        <f>IF(B17="","",'附件一之1-開班數'!AP18)</f>
        <v/>
      </c>
      <c r="AI17" s="200" t="str">
        <f>IF(B17="","",'附件一之1-開班數'!AQ18)</f>
        <v/>
      </c>
      <c r="AJ17" s="93" t="str">
        <f t="shared" si="15"/>
        <v/>
      </c>
      <c r="AK17" s="91" t="str">
        <f t="shared" si="16"/>
        <v/>
      </c>
      <c r="AL17" s="91" t="str">
        <f t="shared" si="17"/>
        <v/>
      </c>
      <c r="AM17" s="91" t="str">
        <f t="shared" si="23"/>
        <v/>
      </c>
      <c r="AN17" s="91" t="str">
        <f t="shared" si="24"/>
        <v/>
      </c>
      <c r="AO17" s="91" t="str">
        <f>IF(B17="","",'附件一之4-學校重要行事扣除'!Z22)</f>
        <v/>
      </c>
      <c r="AP17" s="91" t="str">
        <f>IF(B17="","",'附件一之4-學校重要行事扣除'!AA22)</f>
        <v/>
      </c>
      <c r="AQ17" s="93" t="str">
        <f t="shared" si="28"/>
        <v/>
      </c>
      <c r="AR17" s="13">
        <f t="shared" si="25"/>
        <v>1</v>
      </c>
      <c r="AS17" s="13">
        <f t="shared" si="18"/>
        <v>2</v>
      </c>
      <c r="AT17" s="13">
        <f t="shared" si="29"/>
        <v>3</v>
      </c>
    </row>
    <row r="18" spans="1:46" x14ac:dyDescent="0.3">
      <c r="A18" s="153" t="str">
        <f t="shared" si="19"/>
        <v/>
      </c>
      <c r="B18" s="153" t="str">
        <f>IF('附件一之1-開班數'!B19="","",'附件一之1-開班數'!B19)</f>
        <v/>
      </c>
      <c r="C18" s="202" t="str">
        <f>IF(B18="","",IF('附件一之1-開班數'!G19="","-",'附件一之1-開班數'!G19))</f>
        <v/>
      </c>
      <c r="D18" s="195" t="str">
        <f>IF(B18="","",IF('附件一之1-開班數'!H19="","-",'附件一之1-開班數'!H19))</f>
        <v/>
      </c>
      <c r="E18" s="196" t="str">
        <f>IF(B18="","",SUMIFS('附件一之2-參加學生名單'!$G$6:$G$19996,'附件一之2-參加學生名單'!$R$6:$R$19996,"*"&amp;B18&amp;"*"))</f>
        <v/>
      </c>
      <c r="F18" s="196" t="str">
        <f>IF(B18="","",SUMIFS('附件一之2-參加學生名單'!$H$6:$H$19996,'附件一之2-參加學生名單'!$R$6:$R$19996,"*"&amp;B18&amp;"*"))</f>
        <v/>
      </c>
      <c r="G18" s="196" t="str">
        <f>IF(B18="","",SUMIFS('附件一之2-參加學生名單'!$I$6:$I$19996,'附件一之2-參加學生名單'!$R$6:$R$19996,"*"&amp;B18&amp;"*"))</f>
        <v/>
      </c>
      <c r="H18" s="196" t="str">
        <f>IF(B18="","",SUMIFS('附件一之2-參加學生名單'!$J$6:$J$19996,'附件一之2-參加學生名單'!$R$6:$R$19996,"*"&amp;B18&amp;"*"))</f>
        <v/>
      </c>
      <c r="I18" s="196" t="str">
        <f>IF(B18="","",SUMIFS('附件一之2-參加學生名單'!$K$6:$K$19996,'附件一之2-參加學生名單'!$R$6:$R$19996,"*"&amp;B18&amp;"*"))</f>
        <v/>
      </c>
      <c r="J18" s="198" t="str">
        <f t="shared" si="2"/>
        <v/>
      </c>
      <c r="K18" s="133" t="str">
        <f t="shared" si="3"/>
        <v/>
      </c>
      <c r="L18" s="90"/>
      <c r="M18" s="103" t="str">
        <f t="shared" si="4"/>
        <v/>
      </c>
      <c r="N18" s="195" t="str">
        <f>IF(B18="","",'附件一之1-開班數'!AM19)</f>
        <v/>
      </c>
      <c r="O18" s="195" t="str">
        <f>IF(B18="","",'附件一之1-開班數'!AN19)</f>
        <v/>
      </c>
      <c r="P18" s="195" t="str">
        <f>IF(B18="","",'附件一之1-開班數'!AO19)</f>
        <v/>
      </c>
      <c r="Q18" s="25" t="str">
        <f t="shared" si="5"/>
        <v/>
      </c>
      <c r="R18" s="86" t="str">
        <f t="shared" si="26"/>
        <v/>
      </c>
      <c r="S18" s="86" t="str">
        <f t="shared" si="27"/>
        <v/>
      </c>
      <c r="T18" s="86" t="str">
        <f>IF('附件一之4-學校重要行事扣除'!M23="","",'附件一之4-學校重要行事扣除'!M23)</f>
        <v/>
      </c>
      <c r="U18" s="86" t="str">
        <f>IF('附件一之4-學校重要行事扣除'!N23="","",'附件一之4-學校重要行事扣除'!N23)</f>
        <v/>
      </c>
      <c r="V18" s="98" t="str">
        <f t="shared" si="20"/>
        <v/>
      </c>
      <c r="W18" s="101" t="str">
        <f t="shared" si="6"/>
        <v/>
      </c>
      <c r="X18" s="98" t="str">
        <f t="shared" si="7"/>
        <v/>
      </c>
      <c r="Y18" s="98" t="str">
        <f t="shared" si="8"/>
        <v/>
      </c>
      <c r="Z18" s="98" t="str">
        <f t="shared" si="9"/>
        <v/>
      </c>
      <c r="AA18" s="99" t="str">
        <f t="shared" si="21"/>
        <v/>
      </c>
      <c r="AB18" s="104" t="str">
        <f t="shared" si="22"/>
        <v/>
      </c>
      <c r="AC18" s="100" t="str">
        <f t="shared" si="10"/>
        <v/>
      </c>
      <c r="AD18" s="93" t="str">
        <f t="shared" si="11"/>
        <v/>
      </c>
      <c r="AE18" s="93" t="str">
        <f t="shared" si="12"/>
        <v/>
      </c>
      <c r="AF18" s="93" t="str">
        <f t="shared" si="13"/>
        <v/>
      </c>
      <c r="AG18" s="93" t="str">
        <f t="shared" si="14"/>
        <v/>
      </c>
      <c r="AH18" s="199" t="str">
        <f>IF(B18="","",'附件一之1-開班數'!AP19)</f>
        <v/>
      </c>
      <c r="AI18" s="200" t="str">
        <f>IF(B18="","",'附件一之1-開班數'!AQ19)</f>
        <v/>
      </c>
      <c r="AJ18" s="93" t="str">
        <f t="shared" si="15"/>
        <v/>
      </c>
      <c r="AK18" s="91" t="str">
        <f t="shared" si="16"/>
        <v/>
      </c>
      <c r="AL18" s="91" t="str">
        <f t="shared" si="17"/>
        <v/>
      </c>
      <c r="AM18" s="91" t="str">
        <f t="shared" si="23"/>
        <v/>
      </c>
      <c r="AN18" s="91" t="str">
        <f t="shared" si="24"/>
        <v/>
      </c>
      <c r="AO18" s="91" t="str">
        <f>IF(B18="","",'附件一之4-學校重要行事扣除'!Z23)</f>
        <v/>
      </c>
      <c r="AP18" s="91" t="str">
        <f>IF(B18="","",'附件一之4-學校重要行事扣除'!AA23)</f>
        <v/>
      </c>
      <c r="AQ18" s="93" t="str">
        <f t="shared" si="28"/>
        <v/>
      </c>
      <c r="AR18" s="13">
        <f t="shared" si="25"/>
        <v>1</v>
      </c>
      <c r="AS18" s="13">
        <f t="shared" si="18"/>
        <v>2</v>
      </c>
      <c r="AT18" s="13">
        <f t="shared" si="29"/>
        <v>3</v>
      </c>
    </row>
    <row r="19" spans="1:46" x14ac:dyDescent="0.3">
      <c r="A19" s="153" t="str">
        <f t="shared" si="19"/>
        <v/>
      </c>
      <c r="B19" s="153" t="str">
        <f>IF('附件一之1-開班數'!B20="","",'附件一之1-開班數'!B20)</f>
        <v/>
      </c>
      <c r="C19" s="202" t="str">
        <f>IF(B19="","",IF('附件一之1-開班數'!G20="","-",'附件一之1-開班數'!G20))</f>
        <v/>
      </c>
      <c r="D19" s="195" t="str">
        <f>IF(B19="","",IF('附件一之1-開班數'!H20="","-",'附件一之1-開班數'!H20))</f>
        <v/>
      </c>
      <c r="E19" s="196" t="str">
        <f>IF(B19="","",SUMIFS('附件一之2-參加學生名單'!$G$6:$G$19996,'附件一之2-參加學生名單'!$R$6:$R$19996,"*"&amp;B19&amp;"*"))</f>
        <v/>
      </c>
      <c r="F19" s="196" t="str">
        <f>IF(B19="","",SUMIFS('附件一之2-參加學生名單'!$H$6:$H$19996,'附件一之2-參加學生名單'!$R$6:$R$19996,"*"&amp;B19&amp;"*"))</f>
        <v/>
      </c>
      <c r="G19" s="196" t="str">
        <f>IF(B19="","",SUMIFS('附件一之2-參加學生名單'!$I$6:$I$19996,'附件一之2-參加學生名單'!$R$6:$R$19996,"*"&amp;B19&amp;"*"))</f>
        <v/>
      </c>
      <c r="H19" s="196" t="str">
        <f>IF(B19="","",SUMIFS('附件一之2-參加學生名單'!$J$6:$J$19996,'附件一之2-參加學生名單'!$R$6:$R$19996,"*"&amp;B19&amp;"*"))</f>
        <v/>
      </c>
      <c r="I19" s="196" t="str">
        <f>IF(B19="","",SUMIFS('附件一之2-參加學生名單'!$K$6:$K$19996,'附件一之2-參加學生名單'!$R$6:$R$19996,"*"&amp;B19&amp;"*"))</f>
        <v/>
      </c>
      <c r="J19" s="198" t="str">
        <f t="shared" si="2"/>
        <v/>
      </c>
      <c r="K19" s="133" t="str">
        <f t="shared" si="3"/>
        <v/>
      </c>
      <c r="L19" s="90"/>
      <c r="M19" s="103" t="str">
        <f t="shared" si="4"/>
        <v/>
      </c>
      <c r="N19" s="195" t="str">
        <f>IF(B19="","",'附件一之1-開班數'!AM20)</f>
        <v/>
      </c>
      <c r="O19" s="195" t="str">
        <f>IF(B19="","",'附件一之1-開班數'!AN20)</f>
        <v/>
      </c>
      <c r="P19" s="195" t="str">
        <f>IF(B19="","",'附件一之1-開班數'!AO20)</f>
        <v/>
      </c>
      <c r="Q19" s="25" t="str">
        <f t="shared" si="5"/>
        <v/>
      </c>
      <c r="R19" s="86" t="str">
        <f t="shared" si="26"/>
        <v/>
      </c>
      <c r="S19" s="86" t="str">
        <f t="shared" si="27"/>
        <v/>
      </c>
      <c r="T19" s="86" t="str">
        <f>IF('附件一之4-學校重要行事扣除'!M24="","",'附件一之4-學校重要行事扣除'!M24)</f>
        <v/>
      </c>
      <c r="U19" s="86" t="str">
        <f>IF('附件一之4-學校重要行事扣除'!N24="","",'附件一之4-學校重要行事扣除'!N24)</f>
        <v/>
      </c>
      <c r="V19" s="98" t="str">
        <f t="shared" si="20"/>
        <v/>
      </c>
      <c r="W19" s="101" t="str">
        <f t="shared" si="6"/>
        <v/>
      </c>
      <c r="X19" s="98" t="str">
        <f t="shared" si="7"/>
        <v/>
      </c>
      <c r="Y19" s="98" t="str">
        <f t="shared" si="8"/>
        <v/>
      </c>
      <c r="Z19" s="98" t="str">
        <f t="shared" si="9"/>
        <v/>
      </c>
      <c r="AA19" s="99" t="str">
        <f t="shared" si="21"/>
        <v/>
      </c>
      <c r="AB19" s="104" t="str">
        <f t="shared" si="22"/>
        <v/>
      </c>
      <c r="AC19" s="100" t="str">
        <f t="shared" si="10"/>
        <v/>
      </c>
      <c r="AD19" s="93" t="str">
        <f t="shared" si="11"/>
        <v/>
      </c>
      <c r="AE19" s="93" t="str">
        <f t="shared" si="12"/>
        <v/>
      </c>
      <c r="AF19" s="93" t="str">
        <f t="shared" si="13"/>
        <v/>
      </c>
      <c r="AG19" s="93" t="str">
        <f t="shared" si="14"/>
        <v/>
      </c>
      <c r="AH19" s="199" t="str">
        <f>IF(B19="","",'附件一之1-開班數'!AP20)</f>
        <v/>
      </c>
      <c r="AI19" s="200" t="str">
        <f>IF(B19="","",'附件一之1-開班數'!AQ20)</f>
        <v/>
      </c>
      <c r="AJ19" s="93" t="str">
        <f t="shared" si="15"/>
        <v/>
      </c>
      <c r="AK19" s="91" t="str">
        <f t="shared" si="16"/>
        <v/>
      </c>
      <c r="AL19" s="91" t="str">
        <f t="shared" si="17"/>
        <v/>
      </c>
      <c r="AM19" s="91" t="str">
        <f t="shared" si="23"/>
        <v/>
      </c>
      <c r="AN19" s="91" t="str">
        <f t="shared" si="24"/>
        <v/>
      </c>
      <c r="AO19" s="91" t="str">
        <f>IF(B19="","",'附件一之4-學校重要行事扣除'!Z24)</f>
        <v/>
      </c>
      <c r="AP19" s="91" t="str">
        <f>IF(B19="","",'附件一之4-學校重要行事扣除'!AA24)</f>
        <v/>
      </c>
      <c r="AQ19" s="93" t="str">
        <f t="shared" si="28"/>
        <v/>
      </c>
      <c r="AR19" s="13">
        <f t="shared" si="25"/>
        <v>1</v>
      </c>
      <c r="AS19" s="13">
        <f t="shared" si="18"/>
        <v>2</v>
      </c>
      <c r="AT19" s="13">
        <f t="shared" si="29"/>
        <v>3</v>
      </c>
    </row>
    <row r="20" spans="1:46" x14ac:dyDescent="0.3">
      <c r="A20" s="153" t="str">
        <f t="shared" si="19"/>
        <v/>
      </c>
      <c r="B20" s="153" t="str">
        <f>IF('附件一之1-開班數'!B21="","",'附件一之1-開班數'!B21)</f>
        <v/>
      </c>
      <c r="C20" s="202" t="str">
        <f>IF(B20="","",IF('附件一之1-開班數'!G21="","-",'附件一之1-開班數'!G21))</f>
        <v/>
      </c>
      <c r="D20" s="195" t="str">
        <f>IF(B20="","",IF('附件一之1-開班數'!H21="","-",'附件一之1-開班數'!H21))</f>
        <v/>
      </c>
      <c r="E20" s="196" t="str">
        <f>IF(B20="","",SUMIFS('附件一之2-參加學生名單'!$G$6:$G$19996,'附件一之2-參加學生名單'!$R$6:$R$19996,"*"&amp;B20&amp;"*"))</f>
        <v/>
      </c>
      <c r="F20" s="196" t="str">
        <f>IF(B20="","",SUMIFS('附件一之2-參加學生名單'!$H$6:$H$19996,'附件一之2-參加學生名單'!$R$6:$R$19996,"*"&amp;B20&amp;"*"))</f>
        <v/>
      </c>
      <c r="G20" s="196" t="str">
        <f>IF(B20="","",SUMIFS('附件一之2-參加學生名單'!$I$6:$I$19996,'附件一之2-參加學生名單'!$R$6:$R$19996,"*"&amp;B20&amp;"*"))</f>
        <v/>
      </c>
      <c r="H20" s="196" t="str">
        <f>IF(B20="","",SUMIFS('附件一之2-參加學生名單'!$J$6:$J$19996,'附件一之2-參加學生名單'!$R$6:$R$19996,"*"&amp;B20&amp;"*"))</f>
        <v/>
      </c>
      <c r="I20" s="196" t="str">
        <f>IF(B20="","",SUMIFS('附件一之2-參加學生名單'!$K$6:$K$19996,'附件一之2-參加學生名單'!$R$6:$R$19996,"*"&amp;B20&amp;"*"))</f>
        <v/>
      </c>
      <c r="J20" s="198" t="str">
        <f t="shared" si="2"/>
        <v/>
      </c>
      <c r="K20" s="133" t="str">
        <f t="shared" si="3"/>
        <v/>
      </c>
      <c r="L20" s="90"/>
      <c r="M20" s="103" t="str">
        <f t="shared" si="4"/>
        <v/>
      </c>
      <c r="N20" s="195" t="str">
        <f>IF(B20="","",'附件一之1-開班數'!AM21)</f>
        <v/>
      </c>
      <c r="O20" s="195" t="str">
        <f>IF(B20="","",'附件一之1-開班數'!AN21)</f>
        <v/>
      </c>
      <c r="P20" s="195" t="str">
        <f>IF(B20="","",'附件一之1-開班數'!AO21)</f>
        <v/>
      </c>
      <c r="Q20" s="25" t="str">
        <f t="shared" si="5"/>
        <v/>
      </c>
      <c r="R20" s="86" t="str">
        <f t="shared" si="26"/>
        <v/>
      </c>
      <c r="S20" s="86" t="str">
        <f t="shared" si="27"/>
        <v/>
      </c>
      <c r="T20" s="86" t="str">
        <f>IF('附件一之4-學校重要行事扣除'!M25="","",'附件一之4-學校重要行事扣除'!M25)</f>
        <v/>
      </c>
      <c r="U20" s="86" t="str">
        <f>IF('附件一之4-學校重要行事扣除'!N25="","",'附件一之4-學校重要行事扣除'!N25)</f>
        <v/>
      </c>
      <c r="V20" s="98" t="str">
        <f t="shared" si="20"/>
        <v/>
      </c>
      <c r="W20" s="101" t="str">
        <f t="shared" si="6"/>
        <v/>
      </c>
      <c r="X20" s="98" t="str">
        <f t="shared" si="7"/>
        <v/>
      </c>
      <c r="Y20" s="98" t="str">
        <f t="shared" si="8"/>
        <v/>
      </c>
      <c r="Z20" s="98" t="str">
        <f t="shared" si="9"/>
        <v/>
      </c>
      <c r="AA20" s="99" t="str">
        <f t="shared" si="21"/>
        <v/>
      </c>
      <c r="AB20" s="104" t="str">
        <f t="shared" si="22"/>
        <v/>
      </c>
      <c r="AC20" s="100" t="str">
        <f t="shared" si="10"/>
        <v/>
      </c>
      <c r="AD20" s="93" t="str">
        <f t="shared" si="11"/>
        <v/>
      </c>
      <c r="AE20" s="93" t="str">
        <f t="shared" si="12"/>
        <v/>
      </c>
      <c r="AF20" s="93" t="str">
        <f t="shared" si="13"/>
        <v/>
      </c>
      <c r="AG20" s="93" t="str">
        <f t="shared" si="14"/>
        <v/>
      </c>
      <c r="AH20" s="199" t="str">
        <f>IF(B20="","",'附件一之1-開班數'!AP21)</f>
        <v/>
      </c>
      <c r="AI20" s="200" t="str">
        <f>IF(B20="","",'附件一之1-開班數'!AQ21)</f>
        <v/>
      </c>
      <c r="AJ20" s="93" t="str">
        <f t="shared" si="15"/>
        <v/>
      </c>
      <c r="AK20" s="91" t="str">
        <f t="shared" si="16"/>
        <v/>
      </c>
      <c r="AL20" s="91" t="str">
        <f t="shared" si="17"/>
        <v/>
      </c>
      <c r="AM20" s="91" t="str">
        <f t="shared" si="23"/>
        <v/>
      </c>
      <c r="AN20" s="91" t="str">
        <f t="shared" si="24"/>
        <v/>
      </c>
      <c r="AO20" s="91" t="str">
        <f>IF(B20="","",'附件一之4-學校重要行事扣除'!Z25)</f>
        <v/>
      </c>
      <c r="AP20" s="91" t="str">
        <f>IF(B20="","",'附件一之4-學校重要行事扣除'!AA25)</f>
        <v/>
      </c>
      <c r="AQ20" s="93" t="str">
        <f t="shared" si="28"/>
        <v/>
      </c>
      <c r="AR20" s="13">
        <f t="shared" si="25"/>
        <v>1</v>
      </c>
      <c r="AS20" s="13">
        <f t="shared" si="18"/>
        <v>2</v>
      </c>
      <c r="AT20" s="13">
        <f t="shared" si="29"/>
        <v>3</v>
      </c>
    </row>
    <row r="21" spans="1:46" x14ac:dyDescent="0.3">
      <c r="A21" s="153" t="str">
        <f t="shared" si="19"/>
        <v/>
      </c>
      <c r="B21" s="153" t="str">
        <f>IF('附件一之1-開班數'!B22="","",'附件一之1-開班數'!B22)</f>
        <v/>
      </c>
      <c r="C21" s="202" t="str">
        <f>IF(B21="","",IF('附件一之1-開班數'!G22="","-",'附件一之1-開班數'!G22))</f>
        <v/>
      </c>
      <c r="D21" s="195" t="str">
        <f>IF(B21="","",IF('附件一之1-開班數'!H22="","-",'附件一之1-開班數'!H22))</f>
        <v/>
      </c>
      <c r="E21" s="196" t="str">
        <f>IF(B21="","",SUMIFS('附件一之2-參加學生名單'!$G$6:$G$19996,'附件一之2-參加學生名單'!$R$6:$R$19996,"*"&amp;B21&amp;"*"))</f>
        <v/>
      </c>
      <c r="F21" s="196" t="str">
        <f>IF(B21="","",SUMIFS('附件一之2-參加學生名單'!$H$6:$H$19996,'附件一之2-參加學生名單'!$R$6:$R$19996,"*"&amp;B21&amp;"*"))</f>
        <v/>
      </c>
      <c r="G21" s="196" t="str">
        <f>IF(B21="","",SUMIFS('附件一之2-參加學生名單'!$I$6:$I$19996,'附件一之2-參加學生名單'!$R$6:$R$19996,"*"&amp;B21&amp;"*"))</f>
        <v/>
      </c>
      <c r="H21" s="196" t="str">
        <f>IF(B21="","",SUMIFS('附件一之2-參加學生名單'!$J$6:$J$19996,'附件一之2-參加學生名單'!$R$6:$R$19996,"*"&amp;B21&amp;"*"))</f>
        <v/>
      </c>
      <c r="I21" s="196" t="str">
        <f>IF(B21="","",SUMIFS('附件一之2-參加學生名單'!$K$6:$K$19996,'附件一之2-參加學生名單'!$R$6:$R$19996,"*"&amp;B21&amp;"*"))</f>
        <v/>
      </c>
      <c r="J21" s="198" t="str">
        <f t="shared" si="2"/>
        <v/>
      </c>
      <c r="K21" s="133" t="str">
        <f t="shared" si="3"/>
        <v/>
      </c>
      <c r="L21" s="90"/>
      <c r="M21" s="103" t="str">
        <f t="shared" si="4"/>
        <v/>
      </c>
      <c r="N21" s="195" t="str">
        <f>IF(B21="","",'附件一之1-開班數'!AM22)</f>
        <v/>
      </c>
      <c r="O21" s="195" t="str">
        <f>IF(B21="","",'附件一之1-開班數'!AN22)</f>
        <v/>
      </c>
      <c r="P21" s="195" t="str">
        <f>IF(B21="","",'附件一之1-開班數'!AO22)</f>
        <v/>
      </c>
      <c r="Q21" s="25" t="str">
        <f t="shared" si="5"/>
        <v/>
      </c>
      <c r="R21" s="86" t="str">
        <f t="shared" si="26"/>
        <v/>
      </c>
      <c r="S21" s="86" t="str">
        <f t="shared" si="27"/>
        <v/>
      </c>
      <c r="T21" s="86" t="str">
        <f>IF('附件一之4-學校重要行事扣除'!M26="","",'附件一之4-學校重要行事扣除'!M26)</f>
        <v/>
      </c>
      <c r="U21" s="86" t="str">
        <f>IF('附件一之4-學校重要行事扣除'!N26="","",'附件一之4-學校重要行事扣除'!N26)</f>
        <v/>
      </c>
      <c r="V21" s="98" t="str">
        <f t="shared" si="20"/>
        <v/>
      </c>
      <c r="W21" s="101" t="str">
        <f t="shared" si="6"/>
        <v/>
      </c>
      <c r="X21" s="98" t="str">
        <f t="shared" si="7"/>
        <v/>
      </c>
      <c r="Y21" s="98" t="str">
        <f t="shared" si="8"/>
        <v/>
      </c>
      <c r="Z21" s="98" t="str">
        <f t="shared" si="9"/>
        <v/>
      </c>
      <c r="AA21" s="99" t="str">
        <f t="shared" si="21"/>
        <v/>
      </c>
      <c r="AB21" s="104" t="str">
        <f t="shared" si="22"/>
        <v/>
      </c>
      <c r="AC21" s="100" t="str">
        <f t="shared" si="10"/>
        <v/>
      </c>
      <c r="AD21" s="93" t="str">
        <f t="shared" si="11"/>
        <v/>
      </c>
      <c r="AE21" s="93" t="str">
        <f t="shared" si="12"/>
        <v/>
      </c>
      <c r="AF21" s="93" t="str">
        <f t="shared" si="13"/>
        <v/>
      </c>
      <c r="AG21" s="93" t="str">
        <f t="shared" si="14"/>
        <v/>
      </c>
      <c r="AH21" s="199" t="str">
        <f>IF(B21="","",'附件一之1-開班數'!AP22)</f>
        <v/>
      </c>
      <c r="AI21" s="200" t="str">
        <f>IF(B21="","",'附件一之1-開班數'!AQ22)</f>
        <v/>
      </c>
      <c r="AJ21" s="93" t="str">
        <f t="shared" si="15"/>
        <v/>
      </c>
      <c r="AK21" s="91" t="str">
        <f t="shared" si="16"/>
        <v/>
      </c>
      <c r="AL21" s="91" t="str">
        <f t="shared" si="17"/>
        <v/>
      </c>
      <c r="AM21" s="91" t="str">
        <f t="shared" si="23"/>
        <v/>
      </c>
      <c r="AN21" s="91" t="str">
        <f t="shared" si="24"/>
        <v/>
      </c>
      <c r="AO21" s="91" t="str">
        <f>IF(B21="","",'附件一之4-學校重要行事扣除'!Z26)</f>
        <v/>
      </c>
      <c r="AP21" s="91" t="str">
        <f>IF(B21="","",'附件一之4-學校重要行事扣除'!AA26)</f>
        <v/>
      </c>
      <c r="AQ21" s="93" t="str">
        <f t="shared" si="28"/>
        <v/>
      </c>
      <c r="AR21" s="13">
        <f t="shared" si="25"/>
        <v>1</v>
      </c>
      <c r="AS21" s="13">
        <f t="shared" si="18"/>
        <v>2</v>
      </c>
      <c r="AT21" s="13">
        <f t="shared" ref="AT21:AT65" si="30">IF(AND(B21="",COUNTA(P21)=0),3,IF(COUNTA(P21)=1,1,2))</f>
        <v>1</v>
      </c>
    </row>
    <row r="22" spans="1:46" x14ac:dyDescent="0.3">
      <c r="A22" s="153" t="str">
        <f t="shared" si="19"/>
        <v/>
      </c>
      <c r="B22" s="153" t="str">
        <f>IF('附件一之1-開班數'!B23="","",'附件一之1-開班數'!B23)</f>
        <v/>
      </c>
      <c r="C22" s="202" t="str">
        <f>IF(B22="","",IF('附件一之1-開班數'!G23="","-",'附件一之1-開班數'!G23))</f>
        <v/>
      </c>
      <c r="D22" s="195" t="str">
        <f>IF(B22="","",IF('附件一之1-開班數'!H23="","-",'附件一之1-開班數'!H23))</f>
        <v/>
      </c>
      <c r="E22" s="196" t="str">
        <f>IF(B22="","",SUMIFS('附件一之2-參加學生名單'!$G$6:$G$19996,'附件一之2-參加學生名單'!$R$6:$R$19996,"*"&amp;B22&amp;"*"))</f>
        <v/>
      </c>
      <c r="F22" s="196" t="str">
        <f>IF(B22="","",SUMIFS('附件一之2-參加學生名單'!$H$6:$H$19996,'附件一之2-參加學生名單'!$R$6:$R$19996,"*"&amp;B22&amp;"*"))</f>
        <v/>
      </c>
      <c r="G22" s="196" t="str">
        <f>IF(B22="","",SUMIFS('附件一之2-參加學生名單'!$I$6:$I$19996,'附件一之2-參加學生名單'!$R$6:$R$19996,"*"&amp;B22&amp;"*"))</f>
        <v/>
      </c>
      <c r="H22" s="196" t="str">
        <f>IF(B22="","",SUMIFS('附件一之2-參加學生名單'!$J$6:$J$19996,'附件一之2-參加學生名單'!$R$6:$R$19996,"*"&amp;B22&amp;"*"))</f>
        <v/>
      </c>
      <c r="I22" s="196" t="str">
        <f>IF(B22="","",SUMIFS('附件一之2-參加學生名單'!$K$6:$K$19996,'附件一之2-參加學生名單'!$R$6:$R$19996,"*"&amp;B22&amp;"*"))</f>
        <v/>
      </c>
      <c r="J22" s="198" t="str">
        <f t="shared" si="2"/>
        <v/>
      </c>
      <c r="K22" s="133" t="str">
        <f t="shared" si="3"/>
        <v/>
      </c>
      <c r="L22" s="90"/>
      <c r="M22" s="103" t="str">
        <f t="shared" si="4"/>
        <v/>
      </c>
      <c r="N22" s="195" t="str">
        <f>IF(B22="","",'附件一之1-開班數'!AM23)</f>
        <v/>
      </c>
      <c r="O22" s="195" t="str">
        <f>IF(B22="","",'附件一之1-開班數'!AN23)</f>
        <v/>
      </c>
      <c r="P22" s="195" t="str">
        <f>IF(B22="","",'附件一之1-開班數'!AO23)</f>
        <v/>
      </c>
      <c r="Q22" s="25" t="str">
        <f t="shared" si="5"/>
        <v/>
      </c>
      <c r="R22" s="86" t="str">
        <f t="shared" si="26"/>
        <v/>
      </c>
      <c r="S22" s="86" t="str">
        <f t="shared" si="27"/>
        <v/>
      </c>
      <c r="T22" s="86" t="str">
        <f>IF('附件一之4-學校重要行事扣除'!M27="","",'附件一之4-學校重要行事扣除'!M27)</f>
        <v/>
      </c>
      <c r="U22" s="86" t="str">
        <f>IF('附件一之4-學校重要行事扣除'!N27="","",'附件一之4-學校重要行事扣除'!N27)</f>
        <v/>
      </c>
      <c r="V22" s="98" t="str">
        <f t="shared" si="20"/>
        <v/>
      </c>
      <c r="W22" s="101" t="str">
        <f t="shared" si="6"/>
        <v/>
      </c>
      <c r="X22" s="98" t="str">
        <f t="shared" si="7"/>
        <v/>
      </c>
      <c r="Y22" s="98" t="str">
        <f t="shared" si="8"/>
        <v/>
      </c>
      <c r="Z22" s="98" t="str">
        <f t="shared" si="9"/>
        <v/>
      </c>
      <c r="AA22" s="99" t="str">
        <f t="shared" si="21"/>
        <v/>
      </c>
      <c r="AB22" s="104" t="str">
        <f t="shared" si="22"/>
        <v/>
      </c>
      <c r="AC22" s="100" t="str">
        <f t="shared" si="10"/>
        <v/>
      </c>
      <c r="AD22" s="93" t="str">
        <f t="shared" si="11"/>
        <v/>
      </c>
      <c r="AE22" s="93" t="str">
        <f t="shared" si="12"/>
        <v/>
      </c>
      <c r="AF22" s="93" t="str">
        <f t="shared" si="13"/>
        <v/>
      </c>
      <c r="AG22" s="93" t="str">
        <f t="shared" si="14"/>
        <v/>
      </c>
      <c r="AH22" s="199" t="str">
        <f>IF(B22="","",'附件一之1-開班數'!AP23)</f>
        <v/>
      </c>
      <c r="AI22" s="200" t="str">
        <f>IF(B22="","",'附件一之1-開班數'!AQ23)</f>
        <v/>
      </c>
      <c r="AJ22" s="93" t="str">
        <f t="shared" si="15"/>
        <v/>
      </c>
      <c r="AK22" s="91" t="str">
        <f t="shared" si="16"/>
        <v/>
      </c>
      <c r="AL22" s="91" t="str">
        <f t="shared" si="17"/>
        <v/>
      </c>
      <c r="AM22" s="91" t="str">
        <f t="shared" si="23"/>
        <v/>
      </c>
      <c r="AN22" s="91" t="str">
        <f t="shared" si="24"/>
        <v/>
      </c>
      <c r="AO22" s="91" t="str">
        <f>IF(B22="","",'附件一之4-學校重要行事扣除'!Z27)</f>
        <v/>
      </c>
      <c r="AP22" s="91" t="str">
        <f>IF(B22="","",'附件一之4-學校重要行事扣除'!AA27)</f>
        <v/>
      </c>
      <c r="AQ22" s="93" t="str">
        <f t="shared" si="28"/>
        <v/>
      </c>
      <c r="AR22" s="13">
        <f t="shared" si="25"/>
        <v>1</v>
      </c>
      <c r="AS22" s="13">
        <f t="shared" si="18"/>
        <v>2</v>
      </c>
      <c r="AT22" s="13">
        <f t="shared" si="30"/>
        <v>1</v>
      </c>
    </row>
    <row r="23" spans="1:46" x14ac:dyDescent="0.3">
      <c r="A23" s="153" t="str">
        <f t="shared" si="19"/>
        <v/>
      </c>
      <c r="B23" s="153" t="str">
        <f>IF('附件一之1-開班數'!B24="","",'附件一之1-開班數'!B24)</f>
        <v/>
      </c>
      <c r="C23" s="202" t="str">
        <f>IF(B23="","",IF('附件一之1-開班數'!G24="","-",'附件一之1-開班數'!G24))</f>
        <v/>
      </c>
      <c r="D23" s="195" t="str">
        <f>IF(B23="","",IF('附件一之1-開班數'!H24="","-",'附件一之1-開班數'!H24))</f>
        <v/>
      </c>
      <c r="E23" s="196" t="str">
        <f>IF(B23="","",SUMIFS('附件一之2-參加學生名單'!$G$6:$G$19996,'附件一之2-參加學生名單'!$R$6:$R$19996,"*"&amp;B23&amp;"*"))</f>
        <v/>
      </c>
      <c r="F23" s="196" t="str">
        <f>IF(B23="","",SUMIFS('附件一之2-參加學生名單'!$H$6:$H$19996,'附件一之2-參加學生名單'!$R$6:$R$19996,"*"&amp;B23&amp;"*"))</f>
        <v/>
      </c>
      <c r="G23" s="196" t="str">
        <f>IF(B23="","",SUMIFS('附件一之2-參加學生名單'!$I$6:$I$19996,'附件一之2-參加學生名單'!$R$6:$R$19996,"*"&amp;B23&amp;"*"))</f>
        <v/>
      </c>
      <c r="H23" s="196" t="str">
        <f>IF(B23="","",SUMIFS('附件一之2-參加學生名單'!$J$6:$J$19996,'附件一之2-參加學生名單'!$R$6:$R$19996,"*"&amp;B23&amp;"*"))</f>
        <v/>
      </c>
      <c r="I23" s="196" t="str">
        <f>IF(B23="","",SUMIFS('附件一之2-參加學生名單'!$K$6:$K$19996,'附件一之2-參加學生名單'!$R$6:$R$19996,"*"&amp;B23&amp;"*"))</f>
        <v/>
      </c>
      <c r="J23" s="198" t="str">
        <f t="shared" si="2"/>
        <v/>
      </c>
      <c r="K23" s="133" t="str">
        <f t="shared" si="3"/>
        <v/>
      </c>
      <c r="L23" s="90"/>
      <c r="M23" s="103" t="str">
        <f t="shared" si="4"/>
        <v/>
      </c>
      <c r="N23" s="195" t="str">
        <f>IF(B23="","",'附件一之1-開班數'!AM24)</f>
        <v/>
      </c>
      <c r="O23" s="195" t="str">
        <f>IF(B23="","",'附件一之1-開班數'!AN24)</f>
        <v/>
      </c>
      <c r="P23" s="195" t="str">
        <f>IF(B23="","",'附件一之1-開班數'!AO24)</f>
        <v/>
      </c>
      <c r="Q23" s="25" t="str">
        <f t="shared" si="5"/>
        <v/>
      </c>
      <c r="R23" s="86" t="str">
        <f t="shared" si="26"/>
        <v/>
      </c>
      <c r="S23" s="86" t="str">
        <f t="shared" si="27"/>
        <v/>
      </c>
      <c r="T23" s="86" t="str">
        <f>IF('附件一之4-學校重要行事扣除'!M28="","",'附件一之4-學校重要行事扣除'!M28)</f>
        <v/>
      </c>
      <c r="U23" s="86" t="str">
        <f>IF('附件一之4-學校重要行事扣除'!N28="","",'附件一之4-學校重要行事扣除'!N28)</f>
        <v/>
      </c>
      <c r="V23" s="98" t="str">
        <f t="shared" si="20"/>
        <v/>
      </c>
      <c r="W23" s="101" t="str">
        <f t="shared" si="6"/>
        <v/>
      </c>
      <c r="X23" s="98" t="str">
        <f t="shared" si="7"/>
        <v/>
      </c>
      <c r="Y23" s="98" t="str">
        <f t="shared" si="8"/>
        <v/>
      </c>
      <c r="Z23" s="98" t="str">
        <f t="shared" si="9"/>
        <v/>
      </c>
      <c r="AA23" s="99" t="str">
        <f t="shared" si="21"/>
        <v/>
      </c>
      <c r="AB23" s="104" t="str">
        <f t="shared" si="22"/>
        <v/>
      </c>
      <c r="AC23" s="100" t="str">
        <f t="shared" si="10"/>
        <v/>
      </c>
      <c r="AD23" s="93" t="str">
        <f t="shared" si="11"/>
        <v/>
      </c>
      <c r="AE23" s="93" t="str">
        <f t="shared" si="12"/>
        <v/>
      </c>
      <c r="AF23" s="93" t="str">
        <f t="shared" si="13"/>
        <v/>
      </c>
      <c r="AG23" s="93" t="str">
        <f t="shared" si="14"/>
        <v/>
      </c>
      <c r="AH23" s="199" t="str">
        <f>IF(B23="","",'附件一之1-開班數'!AP24)</f>
        <v/>
      </c>
      <c r="AI23" s="200" t="str">
        <f>IF(B23="","",'附件一之1-開班數'!AQ24)</f>
        <v/>
      </c>
      <c r="AJ23" s="93" t="str">
        <f t="shared" si="15"/>
        <v/>
      </c>
      <c r="AK23" s="91" t="str">
        <f t="shared" si="16"/>
        <v/>
      </c>
      <c r="AL23" s="91" t="str">
        <f t="shared" si="17"/>
        <v/>
      </c>
      <c r="AM23" s="91" t="str">
        <f t="shared" si="23"/>
        <v/>
      </c>
      <c r="AN23" s="91" t="str">
        <f t="shared" si="24"/>
        <v/>
      </c>
      <c r="AO23" s="91" t="str">
        <f>IF(B23="","",'附件一之4-學校重要行事扣除'!Z28)</f>
        <v/>
      </c>
      <c r="AP23" s="91" t="str">
        <f>IF(B23="","",'附件一之4-學校重要行事扣除'!AA28)</f>
        <v/>
      </c>
      <c r="AQ23" s="93" t="str">
        <f t="shared" si="28"/>
        <v/>
      </c>
      <c r="AR23" s="13">
        <f t="shared" si="25"/>
        <v>1</v>
      </c>
      <c r="AS23" s="13">
        <f t="shared" si="18"/>
        <v>2</v>
      </c>
      <c r="AT23" s="13">
        <f t="shared" si="30"/>
        <v>1</v>
      </c>
    </row>
    <row r="24" spans="1:46" x14ac:dyDescent="0.3">
      <c r="A24" s="153" t="str">
        <f t="shared" si="19"/>
        <v/>
      </c>
      <c r="B24" s="153" t="str">
        <f>IF('附件一之1-開班數'!B25="","",'附件一之1-開班數'!B25)</f>
        <v/>
      </c>
      <c r="C24" s="202" t="str">
        <f>IF(B24="","",IF('附件一之1-開班數'!G25="","-",'附件一之1-開班數'!G25))</f>
        <v/>
      </c>
      <c r="D24" s="195" t="str">
        <f>IF(B24="","",IF('附件一之1-開班數'!H25="","-",'附件一之1-開班數'!H25))</f>
        <v/>
      </c>
      <c r="E24" s="196" t="str">
        <f>IF(B24="","",SUMIFS('附件一之2-參加學生名單'!$G$6:$G$19996,'附件一之2-參加學生名單'!$R$6:$R$19996,"*"&amp;B24&amp;"*"))</f>
        <v/>
      </c>
      <c r="F24" s="196" t="str">
        <f>IF(B24="","",SUMIFS('附件一之2-參加學生名單'!$H$6:$H$19996,'附件一之2-參加學生名單'!$R$6:$R$19996,"*"&amp;B24&amp;"*"))</f>
        <v/>
      </c>
      <c r="G24" s="196" t="str">
        <f>IF(B24="","",SUMIFS('附件一之2-參加學生名單'!$I$6:$I$19996,'附件一之2-參加學生名單'!$R$6:$R$19996,"*"&amp;B24&amp;"*"))</f>
        <v/>
      </c>
      <c r="H24" s="196" t="str">
        <f>IF(B24="","",SUMIFS('附件一之2-參加學生名單'!$J$6:$J$19996,'附件一之2-參加學生名單'!$R$6:$R$19996,"*"&amp;B24&amp;"*"))</f>
        <v/>
      </c>
      <c r="I24" s="196" t="str">
        <f>IF(B24="","",SUMIFS('附件一之2-參加學生名單'!$K$6:$K$19996,'附件一之2-參加學生名單'!$R$6:$R$19996,"*"&amp;B24&amp;"*"))</f>
        <v/>
      </c>
      <c r="J24" s="198" t="str">
        <f t="shared" si="2"/>
        <v/>
      </c>
      <c r="K24" s="133" t="str">
        <f t="shared" si="3"/>
        <v/>
      </c>
      <c r="L24" s="90"/>
      <c r="M24" s="103" t="str">
        <f t="shared" si="4"/>
        <v/>
      </c>
      <c r="N24" s="195" t="str">
        <f>IF(B24="","",'附件一之1-開班數'!AM25)</f>
        <v/>
      </c>
      <c r="O24" s="195" t="str">
        <f>IF(B24="","",'附件一之1-開班數'!AN25)</f>
        <v/>
      </c>
      <c r="P24" s="195" t="str">
        <f>IF(B24="","",'附件一之1-開班數'!AO25)</f>
        <v/>
      </c>
      <c r="Q24" s="25" t="str">
        <f t="shared" si="5"/>
        <v/>
      </c>
      <c r="R24" s="86" t="str">
        <f t="shared" si="26"/>
        <v/>
      </c>
      <c r="S24" s="86" t="str">
        <f t="shared" si="27"/>
        <v/>
      </c>
      <c r="T24" s="86" t="str">
        <f>IF('附件一之4-學校重要行事扣除'!M29="","",'附件一之4-學校重要行事扣除'!M29)</f>
        <v/>
      </c>
      <c r="U24" s="86" t="str">
        <f>IF('附件一之4-學校重要行事扣除'!N29="","",'附件一之4-學校重要行事扣除'!N29)</f>
        <v/>
      </c>
      <c r="V24" s="98" t="str">
        <f t="shared" si="20"/>
        <v/>
      </c>
      <c r="W24" s="101" t="str">
        <f t="shared" si="6"/>
        <v/>
      </c>
      <c r="X24" s="98" t="str">
        <f t="shared" si="7"/>
        <v/>
      </c>
      <c r="Y24" s="98" t="str">
        <f t="shared" si="8"/>
        <v/>
      </c>
      <c r="Z24" s="98" t="str">
        <f t="shared" si="9"/>
        <v/>
      </c>
      <c r="AA24" s="99" t="str">
        <f t="shared" si="21"/>
        <v/>
      </c>
      <c r="AB24" s="104" t="str">
        <f t="shared" si="22"/>
        <v/>
      </c>
      <c r="AC24" s="100" t="str">
        <f t="shared" si="10"/>
        <v/>
      </c>
      <c r="AD24" s="93" t="str">
        <f t="shared" si="11"/>
        <v/>
      </c>
      <c r="AE24" s="93" t="str">
        <f t="shared" si="12"/>
        <v/>
      </c>
      <c r="AF24" s="93" t="str">
        <f t="shared" si="13"/>
        <v/>
      </c>
      <c r="AG24" s="93" t="str">
        <f t="shared" si="14"/>
        <v/>
      </c>
      <c r="AH24" s="199" t="str">
        <f>IF(B24="","",'附件一之1-開班數'!AP25)</f>
        <v/>
      </c>
      <c r="AI24" s="200" t="str">
        <f>IF(B24="","",'附件一之1-開班數'!AQ25)</f>
        <v/>
      </c>
      <c r="AJ24" s="93" t="str">
        <f t="shared" si="15"/>
        <v/>
      </c>
      <c r="AK24" s="91" t="str">
        <f t="shared" si="16"/>
        <v/>
      </c>
      <c r="AL24" s="91" t="str">
        <f t="shared" si="17"/>
        <v/>
      </c>
      <c r="AM24" s="91" t="str">
        <f t="shared" si="23"/>
        <v/>
      </c>
      <c r="AN24" s="91" t="str">
        <f t="shared" si="24"/>
        <v/>
      </c>
      <c r="AO24" s="91" t="str">
        <f>IF(B24="","",'附件一之4-學校重要行事扣除'!Z29)</f>
        <v/>
      </c>
      <c r="AP24" s="91" t="str">
        <f>IF(B24="","",'附件一之4-學校重要行事扣除'!AA29)</f>
        <v/>
      </c>
      <c r="AQ24" s="93" t="str">
        <f t="shared" si="28"/>
        <v/>
      </c>
      <c r="AR24" s="13">
        <f t="shared" si="25"/>
        <v>1</v>
      </c>
      <c r="AS24" s="13">
        <f t="shared" si="18"/>
        <v>2</v>
      </c>
      <c r="AT24" s="13">
        <f t="shared" si="30"/>
        <v>1</v>
      </c>
    </row>
    <row r="25" spans="1:46" x14ac:dyDescent="0.3">
      <c r="A25" s="153" t="str">
        <f t="shared" si="19"/>
        <v/>
      </c>
      <c r="B25" s="153" t="str">
        <f>IF('附件一之1-開班數'!B26="","",'附件一之1-開班數'!B26)</f>
        <v/>
      </c>
      <c r="C25" s="202" t="str">
        <f>IF(B25="","",IF('附件一之1-開班數'!G26="","-",'附件一之1-開班數'!G26))</f>
        <v/>
      </c>
      <c r="D25" s="195" t="str">
        <f>IF(B25="","",IF('附件一之1-開班數'!H26="","-",'附件一之1-開班數'!H26))</f>
        <v/>
      </c>
      <c r="E25" s="196" t="str">
        <f>IF(B25="","",SUMIFS('附件一之2-參加學生名單'!$G$6:$G$19996,'附件一之2-參加學生名單'!$R$6:$R$19996,"*"&amp;B25&amp;"*"))</f>
        <v/>
      </c>
      <c r="F25" s="196" t="str">
        <f>IF(B25="","",SUMIFS('附件一之2-參加學生名單'!$H$6:$H$19996,'附件一之2-參加學生名單'!$R$6:$R$19996,"*"&amp;B25&amp;"*"))</f>
        <v/>
      </c>
      <c r="G25" s="196" t="str">
        <f>IF(B25="","",SUMIFS('附件一之2-參加學生名單'!$I$6:$I$19996,'附件一之2-參加學生名單'!$R$6:$R$19996,"*"&amp;B25&amp;"*"))</f>
        <v/>
      </c>
      <c r="H25" s="196" t="str">
        <f>IF(B25="","",SUMIFS('附件一之2-參加學生名單'!$J$6:$J$19996,'附件一之2-參加學生名單'!$R$6:$R$19996,"*"&amp;B25&amp;"*"))</f>
        <v/>
      </c>
      <c r="I25" s="196" t="str">
        <f>IF(B25="","",SUMIFS('附件一之2-參加學生名單'!$K$6:$K$19996,'附件一之2-參加學生名單'!$R$6:$R$19996,"*"&amp;B25&amp;"*"))</f>
        <v/>
      </c>
      <c r="J25" s="198" t="str">
        <f t="shared" si="2"/>
        <v/>
      </c>
      <c r="K25" s="133" t="str">
        <f t="shared" si="3"/>
        <v/>
      </c>
      <c r="L25" s="90"/>
      <c r="M25" s="103" t="str">
        <f t="shared" si="4"/>
        <v/>
      </c>
      <c r="N25" s="195" t="str">
        <f>IF(B25="","",'附件一之1-開班數'!AM26)</f>
        <v/>
      </c>
      <c r="O25" s="195" t="str">
        <f>IF(B25="","",'附件一之1-開班數'!AN26)</f>
        <v/>
      </c>
      <c r="P25" s="195" t="str">
        <f>IF(B25="","",'附件一之1-開班數'!AO26)</f>
        <v/>
      </c>
      <c r="Q25" s="25" t="str">
        <f t="shared" si="5"/>
        <v/>
      </c>
      <c r="R25" s="86" t="str">
        <f t="shared" si="26"/>
        <v/>
      </c>
      <c r="S25" s="86" t="str">
        <f t="shared" si="27"/>
        <v/>
      </c>
      <c r="T25" s="86" t="str">
        <f>IF('附件一之4-學校重要行事扣除'!M30="","",'附件一之4-學校重要行事扣除'!M30)</f>
        <v/>
      </c>
      <c r="U25" s="86" t="str">
        <f>IF('附件一之4-學校重要行事扣除'!N30="","",'附件一之4-學校重要行事扣除'!N30)</f>
        <v/>
      </c>
      <c r="V25" s="98" t="str">
        <f t="shared" si="20"/>
        <v/>
      </c>
      <c r="W25" s="101" t="str">
        <f t="shared" si="6"/>
        <v/>
      </c>
      <c r="X25" s="98" t="str">
        <f t="shared" si="7"/>
        <v/>
      </c>
      <c r="Y25" s="98" t="str">
        <f t="shared" si="8"/>
        <v/>
      </c>
      <c r="Z25" s="98" t="str">
        <f t="shared" si="9"/>
        <v/>
      </c>
      <c r="AA25" s="99" t="str">
        <f t="shared" si="21"/>
        <v/>
      </c>
      <c r="AB25" s="104" t="str">
        <f t="shared" si="22"/>
        <v/>
      </c>
      <c r="AC25" s="100" t="str">
        <f t="shared" si="10"/>
        <v/>
      </c>
      <c r="AD25" s="93" t="str">
        <f t="shared" si="11"/>
        <v/>
      </c>
      <c r="AE25" s="93" t="str">
        <f t="shared" si="12"/>
        <v/>
      </c>
      <c r="AF25" s="93" t="str">
        <f t="shared" si="13"/>
        <v/>
      </c>
      <c r="AG25" s="93" t="str">
        <f t="shared" si="14"/>
        <v/>
      </c>
      <c r="AH25" s="199" t="str">
        <f>IF(B25="","",'附件一之1-開班數'!AP26)</f>
        <v/>
      </c>
      <c r="AI25" s="200" t="str">
        <f>IF(B25="","",'附件一之1-開班數'!AQ26)</f>
        <v/>
      </c>
      <c r="AJ25" s="93" t="str">
        <f t="shared" si="15"/>
        <v/>
      </c>
      <c r="AK25" s="91" t="str">
        <f t="shared" si="16"/>
        <v/>
      </c>
      <c r="AL25" s="91" t="str">
        <f t="shared" si="17"/>
        <v/>
      </c>
      <c r="AM25" s="91" t="str">
        <f t="shared" si="23"/>
        <v/>
      </c>
      <c r="AN25" s="91" t="str">
        <f t="shared" si="24"/>
        <v/>
      </c>
      <c r="AO25" s="91" t="str">
        <f>IF(B25="","",'附件一之4-學校重要行事扣除'!Z30)</f>
        <v/>
      </c>
      <c r="AP25" s="91" t="str">
        <f>IF(B25="","",'附件一之4-學校重要行事扣除'!AA30)</f>
        <v/>
      </c>
      <c r="AQ25" s="93" t="str">
        <f t="shared" si="28"/>
        <v/>
      </c>
      <c r="AR25" s="13">
        <f t="shared" si="25"/>
        <v>1</v>
      </c>
      <c r="AS25" s="13">
        <f t="shared" si="18"/>
        <v>2</v>
      </c>
      <c r="AT25" s="13">
        <f t="shared" si="30"/>
        <v>1</v>
      </c>
    </row>
    <row r="26" spans="1:46" x14ac:dyDescent="0.3">
      <c r="A26" s="153" t="str">
        <f t="shared" si="19"/>
        <v/>
      </c>
      <c r="B26" s="153" t="str">
        <f>IF('附件一之1-開班數'!B27="","",'附件一之1-開班數'!B27)</f>
        <v/>
      </c>
      <c r="C26" s="202" t="str">
        <f>IF(B26="","",IF('附件一之1-開班數'!G27="","-",'附件一之1-開班數'!G27))</f>
        <v/>
      </c>
      <c r="D26" s="195" t="str">
        <f>IF(B26="","",IF('附件一之1-開班數'!H27="","-",'附件一之1-開班數'!H27))</f>
        <v/>
      </c>
      <c r="E26" s="196" t="str">
        <f>IF(B26="","",SUMIFS('附件一之2-參加學生名單'!$G$6:$G$19996,'附件一之2-參加學生名單'!$R$6:$R$19996,"*"&amp;B26&amp;"*"))</f>
        <v/>
      </c>
      <c r="F26" s="196" t="str">
        <f>IF(B26="","",SUMIFS('附件一之2-參加學生名單'!$H$6:$H$19996,'附件一之2-參加學生名單'!$R$6:$R$19996,"*"&amp;B26&amp;"*"))</f>
        <v/>
      </c>
      <c r="G26" s="196" t="str">
        <f>IF(B26="","",SUMIFS('附件一之2-參加學生名單'!$I$6:$I$19996,'附件一之2-參加學生名單'!$R$6:$R$19996,"*"&amp;B26&amp;"*"))</f>
        <v/>
      </c>
      <c r="H26" s="196" t="str">
        <f>IF(B26="","",SUMIFS('附件一之2-參加學生名單'!$J$6:$J$19996,'附件一之2-參加學生名單'!$R$6:$R$19996,"*"&amp;B26&amp;"*"))</f>
        <v/>
      </c>
      <c r="I26" s="196" t="str">
        <f>IF(B26="","",SUMIFS('附件一之2-參加學生名單'!$K$6:$K$19996,'附件一之2-參加學生名單'!$R$6:$R$19996,"*"&amp;B26&amp;"*"))</f>
        <v/>
      </c>
      <c r="J26" s="198" t="str">
        <f t="shared" si="2"/>
        <v/>
      </c>
      <c r="K26" s="133" t="str">
        <f t="shared" si="3"/>
        <v/>
      </c>
      <c r="L26" s="90"/>
      <c r="M26" s="103" t="str">
        <f t="shared" si="4"/>
        <v/>
      </c>
      <c r="N26" s="195" t="str">
        <f>IF(B26="","",'附件一之1-開班數'!AM27)</f>
        <v/>
      </c>
      <c r="O26" s="195" t="str">
        <f>IF(B26="","",'附件一之1-開班數'!AN27)</f>
        <v/>
      </c>
      <c r="P26" s="195" t="str">
        <f>IF(B26="","",'附件一之1-開班數'!AO27)</f>
        <v/>
      </c>
      <c r="Q26" s="25" t="str">
        <f t="shared" si="5"/>
        <v/>
      </c>
      <c r="R26" s="86" t="str">
        <f t="shared" si="26"/>
        <v/>
      </c>
      <c r="S26" s="86" t="str">
        <f t="shared" si="27"/>
        <v/>
      </c>
      <c r="T26" s="86" t="str">
        <f>IF('附件一之4-學校重要行事扣除'!M31="","",'附件一之4-學校重要行事扣除'!M31)</f>
        <v/>
      </c>
      <c r="U26" s="86" t="str">
        <f>IF('附件一之4-學校重要行事扣除'!N31="","",'附件一之4-學校重要行事扣除'!N31)</f>
        <v/>
      </c>
      <c r="V26" s="98" t="str">
        <f t="shared" si="20"/>
        <v/>
      </c>
      <c r="W26" s="101" t="str">
        <f t="shared" si="6"/>
        <v/>
      </c>
      <c r="X26" s="98" t="str">
        <f t="shared" si="7"/>
        <v/>
      </c>
      <c r="Y26" s="98" t="str">
        <f t="shared" si="8"/>
        <v/>
      </c>
      <c r="Z26" s="98" t="str">
        <f t="shared" si="9"/>
        <v/>
      </c>
      <c r="AA26" s="99" t="str">
        <f t="shared" si="21"/>
        <v/>
      </c>
      <c r="AB26" s="104" t="str">
        <f t="shared" si="22"/>
        <v/>
      </c>
      <c r="AC26" s="100" t="str">
        <f t="shared" si="10"/>
        <v/>
      </c>
      <c r="AD26" s="93" t="str">
        <f t="shared" si="11"/>
        <v/>
      </c>
      <c r="AE26" s="93" t="str">
        <f t="shared" si="12"/>
        <v/>
      </c>
      <c r="AF26" s="93" t="str">
        <f t="shared" si="13"/>
        <v/>
      </c>
      <c r="AG26" s="93" t="str">
        <f t="shared" si="14"/>
        <v/>
      </c>
      <c r="AH26" s="199" t="str">
        <f>IF(B26="","",'附件一之1-開班數'!AP27)</f>
        <v/>
      </c>
      <c r="AI26" s="200" t="str">
        <f>IF(B26="","",'附件一之1-開班數'!AQ27)</f>
        <v/>
      </c>
      <c r="AJ26" s="93" t="str">
        <f t="shared" si="15"/>
        <v/>
      </c>
      <c r="AK26" s="91" t="str">
        <f t="shared" si="16"/>
        <v/>
      </c>
      <c r="AL26" s="91" t="str">
        <f t="shared" si="17"/>
        <v/>
      </c>
      <c r="AM26" s="91" t="str">
        <f t="shared" si="23"/>
        <v/>
      </c>
      <c r="AN26" s="91" t="str">
        <f t="shared" si="24"/>
        <v/>
      </c>
      <c r="AO26" s="91" t="str">
        <f>IF(B26="","",'附件一之4-學校重要行事扣除'!Z31)</f>
        <v/>
      </c>
      <c r="AP26" s="91" t="str">
        <f>IF(B26="","",'附件一之4-學校重要行事扣除'!AA31)</f>
        <v/>
      </c>
      <c r="AQ26" s="93" t="str">
        <f t="shared" si="28"/>
        <v/>
      </c>
      <c r="AR26" s="13">
        <f t="shared" si="25"/>
        <v>1</v>
      </c>
      <c r="AS26" s="13">
        <f t="shared" si="18"/>
        <v>2</v>
      </c>
      <c r="AT26" s="13">
        <f t="shared" si="30"/>
        <v>1</v>
      </c>
    </row>
    <row r="27" spans="1:46" x14ac:dyDescent="0.3">
      <c r="A27" s="153" t="str">
        <f t="shared" si="19"/>
        <v/>
      </c>
      <c r="B27" s="153" t="str">
        <f>IF('附件一之1-開班數'!B28="","",'附件一之1-開班數'!B28)</f>
        <v/>
      </c>
      <c r="C27" s="202" t="str">
        <f>IF(B27="","",IF('附件一之1-開班數'!G28="","-",'附件一之1-開班數'!G28))</f>
        <v/>
      </c>
      <c r="D27" s="195" t="str">
        <f>IF(B27="","",IF('附件一之1-開班數'!H28="","-",'附件一之1-開班數'!H28))</f>
        <v/>
      </c>
      <c r="E27" s="196" t="str">
        <f>IF(B27="","",SUMIFS('附件一之2-參加學生名單'!$G$6:$G$19996,'附件一之2-參加學生名單'!$R$6:$R$19996,"*"&amp;B27&amp;"*"))</f>
        <v/>
      </c>
      <c r="F27" s="196" t="str">
        <f>IF(B27="","",SUMIFS('附件一之2-參加學生名單'!$H$6:$H$19996,'附件一之2-參加學生名單'!$R$6:$R$19996,"*"&amp;B27&amp;"*"))</f>
        <v/>
      </c>
      <c r="G27" s="196" t="str">
        <f>IF(B27="","",SUMIFS('附件一之2-參加學生名單'!$I$6:$I$19996,'附件一之2-參加學生名單'!$R$6:$R$19996,"*"&amp;B27&amp;"*"))</f>
        <v/>
      </c>
      <c r="H27" s="196" t="str">
        <f>IF(B27="","",SUMIFS('附件一之2-參加學生名單'!$J$6:$J$19996,'附件一之2-參加學生名單'!$R$6:$R$19996,"*"&amp;B27&amp;"*"))</f>
        <v/>
      </c>
      <c r="I27" s="196" t="str">
        <f>IF(B27="","",SUMIFS('附件一之2-參加學生名單'!$K$6:$K$19996,'附件一之2-參加學生名單'!$R$6:$R$19996,"*"&amp;B27&amp;"*"))</f>
        <v/>
      </c>
      <c r="J27" s="198" t="str">
        <f t="shared" si="2"/>
        <v/>
      </c>
      <c r="K27" s="133" t="str">
        <f t="shared" si="3"/>
        <v/>
      </c>
      <c r="L27" s="90"/>
      <c r="M27" s="103" t="str">
        <f t="shared" si="4"/>
        <v/>
      </c>
      <c r="N27" s="195" t="str">
        <f>IF(B27="","",'附件一之1-開班數'!AM28)</f>
        <v/>
      </c>
      <c r="O27" s="195" t="str">
        <f>IF(B27="","",'附件一之1-開班數'!AN28)</f>
        <v/>
      </c>
      <c r="P27" s="195" t="str">
        <f>IF(B27="","",'附件一之1-開班數'!AO28)</f>
        <v/>
      </c>
      <c r="Q27" s="25" t="str">
        <f t="shared" si="5"/>
        <v/>
      </c>
      <c r="R27" s="86" t="str">
        <f t="shared" si="26"/>
        <v/>
      </c>
      <c r="S27" s="86" t="str">
        <f t="shared" si="27"/>
        <v/>
      </c>
      <c r="T27" s="86" t="str">
        <f>IF('附件一之4-學校重要行事扣除'!M32="","",'附件一之4-學校重要行事扣除'!M32)</f>
        <v/>
      </c>
      <c r="U27" s="86" t="str">
        <f>IF('附件一之4-學校重要行事扣除'!N32="","",'附件一之4-學校重要行事扣除'!N32)</f>
        <v/>
      </c>
      <c r="V27" s="98" t="str">
        <f t="shared" si="20"/>
        <v/>
      </c>
      <c r="W27" s="101" t="str">
        <f t="shared" si="6"/>
        <v/>
      </c>
      <c r="X27" s="98" t="str">
        <f t="shared" si="7"/>
        <v/>
      </c>
      <c r="Y27" s="98" t="str">
        <f t="shared" si="8"/>
        <v/>
      </c>
      <c r="Z27" s="98" t="str">
        <f t="shared" si="9"/>
        <v/>
      </c>
      <c r="AA27" s="99" t="str">
        <f t="shared" si="21"/>
        <v/>
      </c>
      <c r="AB27" s="104" t="str">
        <f t="shared" si="22"/>
        <v/>
      </c>
      <c r="AC27" s="100" t="str">
        <f t="shared" si="10"/>
        <v/>
      </c>
      <c r="AD27" s="93" t="str">
        <f t="shared" si="11"/>
        <v/>
      </c>
      <c r="AE27" s="93" t="str">
        <f t="shared" si="12"/>
        <v/>
      </c>
      <c r="AF27" s="93" t="str">
        <f t="shared" si="13"/>
        <v/>
      </c>
      <c r="AG27" s="93" t="str">
        <f t="shared" si="14"/>
        <v/>
      </c>
      <c r="AH27" s="199" t="str">
        <f>IF(B27="","",'附件一之1-開班數'!AP28)</f>
        <v/>
      </c>
      <c r="AI27" s="200" t="str">
        <f>IF(B27="","",'附件一之1-開班數'!AQ28)</f>
        <v/>
      </c>
      <c r="AJ27" s="93" t="str">
        <f t="shared" si="15"/>
        <v/>
      </c>
      <c r="AK27" s="91" t="str">
        <f t="shared" si="16"/>
        <v/>
      </c>
      <c r="AL27" s="91" t="str">
        <f t="shared" si="17"/>
        <v/>
      </c>
      <c r="AM27" s="91" t="str">
        <f t="shared" si="23"/>
        <v/>
      </c>
      <c r="AN27" s="91" t="str">
        <f t="shared" si="24"/>
        <v/>
      </c>
      <c r="AO27" s="91" t="str">
        <f>IF(B27="","",'附件一之4-學校重要行事扣除'!Z32)</f>
        <v/>
      </c>
      <c r="AP27" s="91" t="str">
        <f>IF(B27="","",'附件一之4-學校重要行事扣除'!AA32)</f>
        <v/>
      </c>
      <c r="AQ27" s="93" t="str">
        <f t="shared" si="28"/>
        <v/>
      </c>
      <c r="AR27" s="13">
        <f t="shared" si="25"/>
        <v>1</v>
      </c>
      <c r="AS27" s="13">
        <f t="shared" si="18"/>
        <v>2</v>
      </c>
      <c r="AT27" s="13">
        <f t="shared" si="30"/>
        <v>1</v>
      </c>
    </row>
    <row r="28" spans="1:46" x14ac:dyDescent="0.3">
      <c r="A28" s="153" t="str">
        <f t="shared" si="19"/>
        <v/>
      </c>
      <c r="B28" s="153" t="str">
        <f>IF('附件一之1-開班數'!B29="","",'附件一之1-開班數'!B29)</f>
        <v/>
      </c>
      <c r="C28" s="202" t="str">
        <f>IF(B28="","",IF('附件一之1-開班數'!G29="","-",'附件一之1-開班數'!G29))</f>
        <v/>
      </c>
      <c r="D28" s="195" t="str">
        <f>IF(B28="","",IF('附件一之1-開班數'!H29="","-",'附件一之1-開班數'!H29))</f>
        <v/>
      </c>
      <c r="E28" s="196" t="str">
        <f>IF(B28="","",SUMIFS('附件一之2-參加學生名單'!$G$6:$G$19996,'附件一之2-參加學生名單'!$R$6:$R$19996,"*"&amp;B28&amp;"*"))</f>
        <v/>
      </c>
      <c r="F28" s="196" t="str">
        <f>IF(B28="","",SUMIFS('附件一之2-參加學生名單'!$H$6:$H$19996,'附件一之2-參加學生名單'!$R$6:$R$19996,"*"&amp;B28&amp;"*"))</f>
        <v/>
      </c>
      <c r="G28" s="196" t="str">
        <f>IF(B28="","",SUMIFS('附件一之2-參加學生名單'!$I$6:$I$19996,'附件一之2-參加學生名單'!$R$6:$R$19996,"*"&amp;B28&amp;"*"))</f>
        <v/>
      </c>
      <c r="H28" s="196" t="str">
        <f>IF(B28="","",SUMIFS('附件一之2-參加學生名單'!$J$6:$J$19996,'附件一之2-參加學生名單'!$R$6:$R$19996,"*"&amp;B28&amp;"*"))</f>
        <v/>
      </c>
      <c r="I28" s="196" t="str">
        <f>IF(B28="","",SUMIFS('附件一之2-參加學生名單'!$K$6:$K$19996,'附件一之2-參加學生名單'!$R$6:$R$19996,"*"&amp;B28&amp;"*"))</f>
        <v/>
      </c>
      <c r="J28" s="198" t="str">
        <f t="shared" si="2"/>
        <v/>
      </c>
      <c r="K28" s="133" t="str">
        <f t="shared" si="3"/>
        <v/>
      </c>
      <c r="L28" s="90"/>
      <c r="M28" s="103" t="str">
        <f t="shared" si="4"/>
        <v/>
      </c>
      <c r="N28" s="195" t="str">
        <f>IF(B28="","",'附件一之1-開班數'!AM29)</f>
        <v/>
      </c>
      <c r="O28" s="195" t="str">
        <f>IF(B28="","",'附件一之1-開班數'!AN29)</f>
        <v/>
      </c>
      <c r="P28" s="195" t="str">
        <f>IF(B28="","",'附件一之1-開班數'!AO29)</f>
        <v/>
      </c>
      <c r="Q28" s="25" t="str">
        <f t="shared" si="5"/>
        <v/>
      </c>
      <c r="R28" s="86" t="str">
        <f t="shared" si="26"/>
        <v/>
      </c>
      <c r="S28" s="86" t="str">
        <f t="shared" si="27"/>
        <v/>
      </c>
      <c r="T28" s="86" t="str">
        <f>IF('附件一之4-學校重要行事扣除'!M33="","",'附件一之4-學校重要行事扣除'!M33)</f>
        <v/>
      </c>
      <c r="U28" s="86" t="str">
        <f>IF('附件一之4-學校重要行事扣除'!N33="","",'附件一之4-學校重要行事扣除'!N33)</f>
        <v/>
      </c>
      <c r="V28" s="98" t="str">
        <f t="shared" si="20"/>
        <v/>
      </c>
      <c r="W28" s="101" t="str">
        <f t="shared" si="6"/>
        <v/>
      </c>
      <c r="X28" s="98" t="str">
        <f t="shared" si="7"/>
        <v/>
      </c>
      <c r="Y28" s="98" t="str">
        <f t="shared" si="8"/>
        <v/>
      </c>
      <c r="Z28" s="98" t="str">
        <f t="shared" si="9"/>
        <v/>
      </c>
      <c r="AA28" s="99" t="str">
        <f t="shared" si="21"/>
        <v/>
      </c>
      <c r="AB28" s="104" t="str">
        <f t="shared" si="22"/>
        <v/>
      </c>
      <c r="AC28" s="100" t="str">
        <f t="shared" si="10"/>
        <v/>
      </c>
      <c r="AD28" s="93" t="str">
        <f t="shared" si="11"/>
        <v/>
      </c>
      <c r="AE28" s="93" t="str">
        <f t="shared" si="12"/>
        <v/>
      </c>
      <c r="AF28" s="93" t="str">
        <f t="shared" si="13"/>
        <v/>
      </c>
      <c r="AG28" s="93" t="str">
        <f t="shared" si="14"/>
        <v/>
      </c>
      <c r="AH28" s="199" t="str">
        <f>IF(B28="","",'附件一之1-開班數'!AP29)</f>
        <v/>
      </c>
      <c r="AI28" s="200" t="str">
        <f>IF(B28="","",'附件一之1-開班數'!AQ29)</f>
        <v/>
      </c>
      <c r="AJ28" s="93" t="str">
        <f t="shared" si="15"/>
        <v/>
      </c>
      <c r="AK28" s="91" t="str">
        <f t="shared" si="16"/>
        <v/>
      </c>
      <c r="AL28" s="91" t="str">
        <f t="shared" si="17"/>
        <v/>
      </c>
      <c r="AM28" s="91" t="str">
        <f t="shared" si="23"/>
        <v/>
      </c>
      <c r="AN28" s="91" t="str">
        <f t="shared" si="24"/>
        <v/>
      </c>
      <c r="AO28" s="91" t="str">
        <f>IF(B28="","",'附件一之4-學校重要行事扣除'!Z33)</f>
        <v/>
      </c>
      <c r="AP28" s="91" t="str">
        <f>IF(B28="","",'附件一之4-學校重要行事扣除'!AA33)</f>
        <v/>
      </c>
      <c r="AQ28" s="93" t="str">
        <f t="shared" si="28"/>
        <v/>
      </c>
      <c r="AR28" s="13">
        <f t="shared" si="25"/>
        <v>1</v>
      </c>
      <c r="AS28" s="13">
        <f t="shared" si="18"/>
        <v>2</v>
      </c>
      <c r="AT28" s="13">
        <f t="shared" si="30"/>
        <v>1</v>
      </c>
    </row>
    <row r="29" spans="1:46" x14ac:dyDescent="0.3">
      <c r="A29" s="153" t="str">
        <f t="shared" si="19"/>
        <v/>
      </c>
      <c r="B29" s="153" t="str">
        <f>IF('附件一之1-開班數'!B30="","",'附件一之1-開班數'!B30)</f>
        <v/>
      </c>
      <c r="C29" s="202" t="str">
        <f>IF(B29="","",IF('附件一之1-開班數'!G30="","-",'附件一之1-開班數'!G30))</f>
        <v/>
      </c>
      <c r="D29" s="195" t="str">
        <f>IF(B29="","",IF('附件一之1-開班數'!H30="","-",'附件一之1-開班數'!H30))</f>
        <v/>
      </c>
      <c r="E29" s="196" t="str">
        <f>IF(B29="","",SUMIFS('附件一之2-參加學生名單'!$G$6:$G$19996,'附件一之2-參加學生名單'!$R$6:$R$19996,"*"&amp;B29&amp;"*"))</f>
        <v/>
      </c>
      <c r="F29" s="196" t="str">
        <f>IF(B29="","",SUMIFS('附件一之2-參加學生名單'!$H$6:$H$19996,'附件一之2-參加學生名單'!$R$6:$R$19996,"*"&amp;B29&amp;"*"))</f>
        <v/>
      </c>
      <c r="G29" s="196" t="str">
        <f>IF(B29="","",SUMIFS('附件一之2-參加學生名單'!$I$6:$I$19996,'附件一之2-參加學生名單'!$R$6:$R$19996,"*"&amp;B29&amp;"*"))</f>
        <v/>
      </c>
      <c r="H29" s="196" t="str">
        <f>IF(B29="","",SUMIFS('附件一之2-參加學生名單'!$J$6:$J$19996,'附件一之2-參加學生名單'!$R$6:$R$19996,"*"&amp;B29&amp;"*"))</f>
        <v/>
      </c>
      <c r="I29" s="196" t="str">
        <f>IF(B29="","",SUMIFS('附件一之2-參加學生名單'!$K$6:$K$19996,'附件一之2-參加學生名單'!$R$6:$R$19996,"*"&amp;B29&amp;"*"))</f>
        <v/>
      </c>
      <c r="J29" s="198" t="str">
        <f t="shared" si="2"/>
        <v/>
      </c>
      <c r="K29" s="133" t="str">
        <f t="shared" si="3"/>
        <v/>
      </c>
      <c r="L29" s="90"/>
      <c r="M29" s="103" t="str">
        <f t="shared" si="4"/>
        <v/>
      </c>
      <c r="N29" s="195" t="str">
        <f>IF(B29="","",'附件一之1-開班數'!AM30)</f>
        <v/>
      </c>
      <c r="O29" s="195" t="str">
        <f>IF(B29="","",'附件一之1-開班數'!AN30)</f>
        <v/>
      </c>
      <c r="P29" s="195" t="str">
        <f>IF(B29="","",'附件一之1-開班數'!AO30)</f>
        <v/>
      </c>
      <c r="Q29" s="25" t="str">
        <f t="shared" si="5"/>
        <v/>
      </c>
      <c r="R29" s="86" t="str">
        <f t="shared" si="26"/>
        <v/>
      </c>
      <c r="S29" s="86" t="str">
        <f t="shared" si="27"/>
        <v/>
      </c>
      <c r="T29" s="86" t="str">
        <f>IF('附件一之4-學校重要行事扣除'!M34="","",'附件一之4-學校重要行事扣除'!M34)</f>
        <v/>
      </c>
      <c r="U29" s="86" t="str">
        <f>IF('附件一之4-學校重要行事扣除'!N34="","",'附件一之4-學校重要行事扣除'!N34)</f>
        <v/>
      </c>
      <c r="V29" s="98" t="str">
        <f t="shared" si="20"/>
        <v/>
      </c>
      <c r="W29" s="101" t="str">
        <f t="shared" si="6"/>
        <v/>
      </c>
      <c r="X29" s="98" t="str">
        <f t="shared" si="7"/>
        <v/>
      </c>
      <c r="Y29" s="98" t="str">
        <f t="shared" si="8"/>
        <v/>
      </c>
      <c r="Z29" s="98" t="str">
        <f t="shared" si="9"/>
        <v/>
      </c>
      <c r="AA29" s="99" t="str">
        <f t="shared" si="21"/>
        <v/>
      </c>
      <c r="AB29" s="104" t="str">
        <f t="shared" si="22"/>
        <v/>
      </c>
      <c r="AC29" s="100" t="str">
        <f t="shared" si="10"/>
        <v/>
      </c>
      <c r="AD29" s="93" t="str">
        <f t="shared" si="11"/>
        <v/>
      </c>
      <c r="AE29" s="93" t="str">
        <f t="shared" si="12"/>
        <v/>
      </c>
      <c r="AF29" s="93" t="str">
        <f t="shared" si="13"/>
        <v/>
      </c>
      <c r="AG29" s="93" t="str">
        <f t="shared" si="14"/>
        <v/>
      </c>
      <c r="AH29" s="199" t="str">
        <f>IF(B29="","",'附件一之1-開班數'!AP30)</f>
        <v/>
      </c>
      <c r="AI29" s="200" t="str">
        <f>IF(B29="","",'附件一之1-開班數'!AQ30)</f>
        <v/>
      </c>
      <c r="AJ29" s="93" t="str">
        <f t="shared" si="15"/>
        <v/>
      </c>
      <c r="AK29" s="91" t="str">
        <f t="shared" si="16"/>
        <v/>
      </c>
      <c r="AL29" s="91" t="str">
        <f t="shared" si="17"/>
        <v/>
      </c>
      <c r="AM29" s="91" t="str">
        <f t="shared" si="23"/>
        <v/>
      </c>
      <c r="AN29" s="91" t="str">
        <f t="shared" si="24"/>
        <v/>
      </c>
      <c r="AO29" s="91" t="str">
        <f>IF(B29="","",'附件一之4-學校重要行事扣除'!Z34)</f>
        <v/>
      </c>
      <c r="AP29" s="91" t="str">
        <f>IF(B29="","",'附件一之4-學校重要行事扣除'!AA34)</f>
        <v/>
      </c>
      <c r="AQ29" s="93" t="str">
        <f t="shared" si="28"/>
        <v/>
      </c>
      <c r="AR29" s="13">
        <f t="shared" si="25"/>
        <v>1</v>
      </c>
      <c r="AS29" s="13">
        <f t="shared" si="18"/>
        <v>2</v>
      </c>
      <c r="AT29" s="13">
        <f t="shared" si="30"/>
        <v>1</v>
      </c>
    </row>
    <row r="30" spans="1:46" x14ac:dyDescent="0.3">
      <c r="A30" s="153" t="str">
        <f t="shared" si="19"/>
        <v/>
      </c>
      <c r="B30" s="153" t="str">
        <f>IF('附件一之1-開班數'!B31="","",'附件一之1-開班數'!B31)</f>
        <v/>
      </c>
      <c r="C30" s="202" t="str">
        <f>IF(B30="","",IF('附件一之1-開班數'!G31="","-",'附件一之1-開班數'!G31))</f>
        <v/>
      </c>
      <c r="D30" s="195" t="str">
        <f>IF(B30="","",IF('附件一之1-開班數'!H31="","-",'附件一之1-開班數'!H31))</f>
        <v/>
      </c>
      <c r="E30" s="196" t="str">
        <f>IF(B30="","",SUMIFS('附件一之2-參加學生名單'!$G$6:$G$19996,'附件一之2-參加學生名單'!$R$6:$R$19996,"*"&amp;B30&amp;"*"))</f>
        <v/>
      </c>
      <c r="F30" s="196" t="str">
        <f>IF(B30="","",SUMIFS('附件一之2-參加學生名單'!$H$6:$H$19996,'附件一之2-參加學生名單'!$R$6:$R$19996,"*"&amp;B30&amp;"*"))</f>
        <v/>
      </c>
      <c r="G30" s="196" t="str">
        <f>IF(B30="","",SUMIFS('附件一之2-參加學生名單'!$I$6:$I$19996,'附件一之2-參加學生名單'!$R$6:$R$19996,"*"&amp;B30&amp;"*"))</f>
        <v/>
      </c>
      <c r="H30" s="196" t="str">
        <f>IF(B30="","",SUMIFS('附件一之2-參加學生名單'!$J$6:$J$19996,'附件一之2-參加學生名單'!$R$6:$R$19996,"*"&amp;B30&amp;"*"))</f>
        <v/>
      </c>
      <c r="I30" s="196" t="str">
        <f>IF(B30="","",SUMIFS('附件一之2-參加學生名單'!$K$6:$K$19996,'附件一之2-參加學生名單'!$R$6:$R$19996,"*"&amp;B30&amp;"*"))</f>
        <v/>
      </c>
      <c r="J30" s="198" t="str">
        <f t="shared" si="2"/>
        <v/>
      </c>
      <c r="K30" s="133" t="str">
        <f t="shared" si="3"/>
        <v/>
      </c>
      <c r="L30" s="90"/>
      <c r="M30" s="103" t="str">
        <f t="shared" si="4"/>
        <v/>
      </c>
      <c r="N30" s="195" t="str">
        <f>IF(B30="","",'附件一之1-開班數'!AM31)</f>
        <v/>
      </c>
      <c r="O30" s="195" t="str">
        <f>IF(B30="","",'附件一之1-開班數'!AN31)</f>
        <v/>
      </c>
      <c r="P30" s="195" t="str">
        <f>IF(B30="","",'附件一之1-開班數'!AO31)</f>
        <v/>
      </c>
      <c r="Q30" s="25" t="str">
        <f t="shared" si="5"/>
        <v/>
      </c>
      <c r="R30" s="86" t="str">
        <f t="shared" si="26"/>
        <v/>
      </c>
      <c r="S30" s="86" t="str">
        <f t="shared" si="27"/>
        <v/>
      </c>
      <c r="T30" s="86" t="str">
        <f>IF('附件一之4-學校重要行事扣除'!M35="","",'附件一之4-學校重要行事扣除'!M35)</f>
        <v/>
      </c>
      <c r="U30" s="86" t="str">
        <f>IF('附件一之4-學校重要行事扣除'!N35="","",'附件一之4-學校重要行事扣除'!N35)</f>
        <v/>
      </c>
      <c r="V30" s="98" t="str">
        <f t="shared" si="20"/>
        <v/>
      </c>
      <c r="W30" s="101" t="str">
        <f t="shared" si="6"/>
        <v/>
      </c>
      <c r="X30" s="98" t="str">
        <f t="shared" si="7"/>
        <v/>
      </c>
      <c r="Y30" s="98" t="str">
        <f t="shared" si="8"/>
        <v/>
      </c>
      <c r="Z30" s="98" t="str">
        <f t="shared" si="9"/>
        <v/>
      </c>
      <c r="AA30" s="99" t="str">
        <f t="shared" si="21"/>
        <v/>
      </c>
      <c r="AB30" s="104" t="str">
        <f t="shared" si="22"/>
        <v/>
      </c>
      <c r="AC30" s="100" t="str">
        <f t="shared" si="10"/>
        <v/>
      </c>
      <c r="AD30" s="93" t="str">
        <f t="shared" si="11"/>
        <v/>
      </c>
      <c r="AE30" s="93" t="str">
        <f t="shared" si="12"/>
        <v/>
      </c>
      <c r="AF30" s="93" t="str">
        <f t="shared" si="13"/>
        <v/>
      </c>
      <c r="AG30" s="93" t="str">
        <f t="shared" si="14"/>
        <v/>
      </c>
      <c r="AH30" s="199" t="str">
        <f>IF(B30="","",'附件一之1-開班數'!AP31)</f>
        <v/>
      </c>
      <c r="AI30" s="200" t="str">
        <f>IF(B30="","",'附件一之1-開班數'!AQ31)</f>
        <v/>
      </c>
      <c r="AJ30" s="93" t="str">
        <f t="shared" si="15"/>
        <v/>
      </c>
      <c r="AK30" s="91" t="str">
        <f t="shared" si="16"/>
        <v/>
      </c>
      <c r="AL30" s="91" t="str">
        <f t="shared" si="17"/>
        <v/>
      </c>
      <c r="AM30" s="91" t="str">
        <f t="shared" si="23"/>
        <v/>
      </c>
      <c r="AN30" s="91" t="str">
        <f t="shared" si="24"/>
        <v/>
      </c>
      <c r="AO30" s="91" t="str">
        <f>IF(B30="","",'附件一之4-學校重要行事扣除'!Z35)</f>
        <v/>
      </c>
      <c r="AP30" s="91" t="str">
        <f>IF(B30="","",'附件一之4-學校重要行事扣除'!AA35)</f>
        <v/>
      </c>
      <c r="AQ30" s="93" t="str">
        <f t="shared" si="28"/>
        <v/>
      </c>
      <c r="AR30" s="13">
        <f t="shared" si="25"/>
        <v>1</v>
      </c>
      <c r="AS30" s="13">
        <f t="shared" si="18"/>
        <v>2</v>
      </c>
      <c r="AT30" s="13">
        <f t="shared" si="30"/>
        <v>1</v>
      </c>
    </row>
    <row r="31" spans="1:46" x14ac:dyDescent="0.3">
      <c r="A31" s="153" t="str">
        <f t="shared" si="19"/>
        <v/>
      </c>
      <c r="B31" s="153" t="str">
        <f>IF('附件一之1-開班數'!B32="","",'附件一之1-開班數'!B32)</f>
        <v/>
      </c>
      <c r="C31" s="202" t="str">
        <f>IF(B31="","",IF('附件一之1-開班數'!G32="","-",'附件一之1-開班數'!G32))</f>
        <v/>
      </c>
      <c r="D31" s="195" t="str">
        <f>IF(B31="","",IF('附件一之1-開班數'!H32="","-",'附件一之1-開班數'!H32))</f>
        <v/>
      </c>
      <c r="E31" s="196" t="str">
        <f>IF(B31="","",SUMIFS('附件一之2-參加學生名單'!$G$6:$G$19996,'附件一之2-參加學生名單'!$R$6:$R$19996,"*"&amp;B31&amp;"*"))</f>
        <v/>
      </c>
      <c r="F31" s="196" t="str">
        <f>IF(B31="","",SUMIFS('附件一之2-參加學生名單'!$H$6:$H$19996,'附件一之2-參加學生名單'!$R$6:$R$19996,"*"&amp;B31&amp;"*"))</f>
        <v/>
      </c>
      <c r="G31" s="196" t="str">
        <f>IF(B31="","",SUMIFS('附件一之2-參加學生名單'!$I$6:$I$19996,'附件一之2-參加學生名單'!$R$6:$R$19996,"*"&amp;B31&amp;"*"))</f>
        <v/>
      </c>
      <c r="H31" s="196" t="str">
        <f>IF(B31="","",SUMIFS('附件一之2-參加學生名單'!$J$6:$J$19996,'附件一之2-參加學生名單'!$R$6:$R$19996,"*"&amp;B31&amp;"*"))</f>
        <v/>
      </c>
      <c r="I31" s="196" t="str">
        <f>IF(B31="","",SUMIFS('附件一之2-參加學生名單'!$K$6:$K$19996,'附件一之2-參加學生名單'!$R$6:$R$19996,"*"&amp;B31&amp;"*"))</f>
        <v/>
      </c>
      <c r="J31" s="198" t="str">
        <f t="shared" si="2"/>
        <v/>
      </c>
      <c r="K31" s="133" t="str">
        <f t="shared" si="3"/>
        <v/>
      </c>
      <c r="L31" s="90"/>
      <c r="M31" s="103" t="str">
        <f t="shared" si="4"/>
        <v/>
      </c>
      <c r="N31" s="195" t="str">
        <f>IF(B31="","",'附件一之1-開班數'!AM32)</f>
        <v/>
      </c>
      <c r="O31" s="195" t="str">
        <f>IF(B31="","",'附件一之1-開班數'!AN32)</f>
        <v/>
      </c>
      <c r="P31" s="195" t="str">
        <f>IF(B31="","",'附件一之1-開班數'!AO32)</f>
        <v/>
      </c>
      <c r="Q31" s="25" t="str">
        <f t="shared" si="5"/>
        <v/>
      </c>
      <c r="R31" s="86" t="str">
        <f t="shared" si="26"/>
        <v/>
      </c>
      <c r="S31" s="86" t="str">
        <f t="shared" si="27"/>
        <v/>
      </c>
      <c r="T31" s="86" t="str">
        <f>IF('附件一之4-學校重要行事扣除'!M36="","",'附件一之4-學校重要行事扣除'!M36)</f>
        <v/>
      </c>
      <c r="U31" s="86" t="str">
        <f>IF('附件一之4-學校重要行事扣除'!N36="","",'附件一之4-學校重要行事扣除'!N36)</f>
        <v/>
      </c>
      <c r="V31" s="98" t="str">
        <f t="shared" si="20"/>
        <v/>
      </c>
      <c r="W31" s="101" t="str">
        <f t="shared" si="6"/>
        <v/>
      </c>
      <c r="X31" s="98" t="str">
        <f t="shared" si="7"/>
        <v/>
      </c>
      <c r="Y31" s="98" t="str">
        <f t="shared" si="8"/>
        <v/>
      </c>
      <c r="Z31" s="98" t="str">
        <f t="shared" si="9"/>
        <v/>
      </c>
      <c r="AA31" s="99" t="str">
        <f t="shared" si="21"/>
        <v/>
      </c>
      <c r="AB31" s="104" t="str">
        <f t="shared" si="22"/>
        <v/>
      </c>
      <c r="AC31" s="100" t="str">
        <f t="shared" si="10"/>
        <v/>
      </c>
      <c r="AD31" s="93" t="str">
        <f t="shared" si="11"/>
        <v/>
      </c>
      <c r="AE31" s="93" t="str">
        <f t="shared" si="12"/>
        <v/>
      </c>
      <c r="AF31" s="93" t="str">
        <f t="shared" si="13"/>
        <v/>
      </c>
      <c r="AG31" s="93" t="str">
        <f t="shared" si="14"/>
        <v/>
      </c>
      <c r="AH31" s="199" t="str">
        <f>IF(B31="","",'附件一之1-開班數'!AP32)</f>
        <v/>
      </c>
      <c r="AI31" s="200" t="str">
        <f>IF(B31="","",'附件一之1-開班數'!AQ32)</f>
        <v/>
      </c>
      <c r="AJ31" s="93" t="str">
        <f t="shared" si="15"/>
        <v/>
      </c>
      <c r="AK31" s="91" t="str">
        <f t="shared" si="16"/>
        <v/>
      </c>
      <c r="AL31" s="91" t="str">
        <f t="shared" si="17"/>
        <v/>
      </c>
      <c r="AM31" s="91" t="str">
        <f t="shared" si="23"/>
        <v/>
      </c>
      <c r="AN31" s="91" t="str">
        <f t="shared" si="24"/>
        <v/>
      </c>
      <c r="AO31" s="91" t="str">
        <f>IF(B31="","",'附件一之4-學校重要行事扣除'!Z36)</f>
        <v/>
      </c>
      <c r="AP31" s="91" t="str">
        <f>IF(B31="","",'附件一之4-學校重要行事扣除'!AA36)</f>
        <v/>
      </c>
      <c r="AQ31" s="93" t="str">
        <f t="shared" si="28"/>
        <v/>
      </c>
      <c r="AR31" s="13">
        <f t="shared" si="25"/>
        <v>1</v>
      </c>
      <c r="AS31" s="13">
        <f t="shared" si="18"/>
        <v>2</v>
      </c>
      <c r="AT31" s="13">
        <f t="shared" si="30"/>
        <v>1</v>
      </c>
    </row>
    <row r="32" spans="1:46" x14ac:dyDescent="0.3">
      <c r="A32" s="153" t="str">
        <f t="shared" si="19"/>
        <v/>
      </c>
      <c r="B32" s="153" t="str">
        <f>IF('附件一之1-開班數'!B33="","",'附件一之1-開班數'!B33)</f>
        <v/>
      </c>
      <c r="C32" s="202" t="str">
        <f>IF(B32="","",IF('附件一之1-開班數'!G33="","-",'附件一之1-開班數'!G33))</f>
        <v/>
      </c>
      <c r="D32" s="195" t="str">
        <f>IF(B32="","",IF('附件一之1-開班數'!H33="","-",'附件一之1-開班數'!H33))</f>
        <v/>
      </c>
      <c r="E32" s="196" t="str">
        <f>IF(B32="","",SUMIFS('附件一之2-參加學生名單'!$G$6:$G$19996,'附件一之2-參加學生名單'!$R$6:$R$19996,"*"&amp;B32&amp;"*"))</f>
        <v/>
      </c>
      <c r="F32" s="196" t="str">
        <f>IF(B32="","",SUMIFS('附件一之2-參加學生名單'!$H$6:$H$19996,'附件一之2-參加學生名單'!$R$6:$R$19996,"*"&amp;B32&amp;"*"))</f>
        <v/>
      </c>
      <c r="G32" s="196" t="str">
        <f>IF(B32="","",SUMIFS('附件一之2-參加學生名單'!$I$6:$I$19996,'附件一之2-參加學生名單'!$R$6:$R$19996,"*"&amp;B32&amp;"*"))</f>
        <v/>
      </c>
      <c r="H32" s="196" t="str">
        <f>IF(B32="","",SUMIFS('附件一之2-參加學生名單'!$J$6:$J$19996,'附件一之2-參加學生名單'!$R$6:$R$19996,"*"&amp;B32&amp;"*"))</f>
        <v/>
      </c>
      <c r="I32" s="196" t="str">
        <f>IF(B32="","",SUMIFS('附件一之2-參加學生名單'!$K$6:$K$19996,'附件一之2-參加學生名單'!$R$6:$R$19996,"*"&amp;B32&amp;"*"))</f>
        <v/>
      </c>
      <c r="J32" s="198" t="str">
        <f t="shared" si="2"/>
        <v/>
      </c>
      <c r="K32" s="133" t="str">
        <f t="shared" si="3"/>
        <v/>
      </c>
      <c r="L32" s="90"/>
      <c r="M32" s="103" t="str">
        <f t="shared" si="4"/>
        <v/>
      </c>
      <c r="N32" s="195" t="str">
        <f>IF(B32="","",'附件一之1-開班數'!AM33)</f>
        <v/>
      </c>
      <c r="O32" s="195" t="str">
        <f>IF(B32="","",'附件一之1-開班數'!AN33)</f>
        <v/>
      </c>
      <c r="P32" s="195" t="str">
        <f>IF(B32="","",'附件一之1-開班數'!AO33)</f>
        <v/>
      </c>
      <c r="Q32" s="25" t="str">
        <f t="shared" si="5"/>
        <v/>
      </c>
      <c r="R32" s="86" t="str">
        <f t="shared" si="26"/>
        <v/>
      </c>
      <c r="S32" s="86" t="str">
        <f t="shared" si="27"/>
        <v/>
      </c>
      <c r="T32" s="86" t="str">
        <f>IF('附件一之4-學校重要行事扣除'!M37="","",'附件一之4-學校重要行事扣除'!M37)</f>
        <v/>
      </c>
      <c r="U32" s="86" t="str">
        <f>IF('附件一之4-學校重要行事扣除'!N37="","",'附件一之4-學校重要行事扣除'!N37)</f>
        <v/>
      </c>
      <c r="V32" s="98" t="str">
        <f t="shared" si="20"/>
        <v/>
      </c>
      <c r="W32" s="101" t="str">
        <f t="shared" si="6"/>
        <v/>
      </c>
      <c r="X32" s="98" t="str">
        <f t="shared" si="7"/>
        <v/>
      </c>
      <c r="Y32" s="98" t="str">
        <f t="shared" si="8"/>
        <v/>
      </c>
      <c r="Z32" s="98" t="str">
        <f t="shared" si="9"/>
        <v/>
      </c>
      <c r="AA32" s="99" t="str">
        <f t="shared" si="21"/>
        <v/>
      </c>
      <c r="AB32" s="104" t="str">
        <f t="shared" si="22"/>
        <v/>
      </c>
      <c r="AC32" s="100" t="str">
        <f t="shared" si="10"/>
        <v/>
      </c>
      <c r="AD32" s="93" t="str">
        <f t="shared" si="11"/>
        <v/>
      </c>
      <c r="AE32" s="93" t="str">
        <f t="shared" si="12"/>
        <v/>
      </c>
      <c r="AF32" s="93" t="str">
        <f t="shared" si="13"/>
        <v/>
      </c>
      <c r="AG32" s="93" t="str">
        <f t="shared" si="14"/>
        <v/>
      </c>
      <c r="AH32" s="199" t="str">
        <f>IF(B32="","",'附件一之1-開班數'!AP33)</f>
        <v/>
      </c>
      <c r="AI32" s="200" t="str">
        <f>IF(B32="","",'附件一之1-開班數'!AQ33)</f>
        <v/>
      </c>
      <c r="AJ32" s="93" t="str">
        <f t="shared" si="15"/>
        <v/>
      </c>
      <c r="AK32" s="91" t="str">
        <f t="shared" si="16"/>
        <v/>
      </c>
      <c r="AL32" s="91" t="str">
        <f t="shared" si="17"/>
        <v/>
      </c>
      <c r="AM32" s="91" t="str">
        <f t="shared" si="23"/>
        <v/>
      </c>
      <c r="AN32" s="91" t="str">
        <f t="shared" si="24"/>
        <v/>
      </c>
      <c r="AO32" s="91" t="str">
        <f>IF(B32="","",'附件一之4-學校重要行事扣除'!Z37)</f>
        <v/>
      </c>
      <c r="AP32" s="91" t="str">
        <f>IF(B32="","",'附件一之4-學校重要行事扣除'!AA37)</f>
        <v/>
      </c>
      <c r="AQ32" s="93" t="str">
        <f t="shared" si="28"/>
        <v/>
      </c>
      <c r="AR32" s="13">
        <f t="shared" si="25"/>
        <v>1</v>
      </c>
      <c r="AS32" s="13">
        <f t="shared" si="18"/>
        <v>2</v>
      </c>
      <c r="AT32" s="13">
        <f t="shared" si="30"/>
        <v>1</v>
      </c>
    </row>
    <row r="33" spans="1:46" x14ac:dyDescent="0.3">
      <c r="A33" s="153" t="str">
        <f t="shared" si="19"/>
        <v/>
      </c>
      <c r="B33" s="153" t="str">
        <f>IF('附件一之1-開班數'!B34="","",'附件一之1-開班數'!B34)</f>
        <v/>
      </c>
      <c r="C33" s="202" t="str">
        <f>IF(B33="","",IF('附件一之1-開班數'!G34="","-",'附件一之1-開班數'!G34))</f>
        <v/>
      </c>
      <c r="D33" s="195" t="str">
        <f>IF(B33="","",IF('附件一之1-開班數'!H34="","-",'附件一之1-開班數'!H34))</f>
        <v/>
      </c>
      <c r="E33" s="196" t="str">
        <f>IF(B33="","",SUMIFS('附件一之2-參加學生名單'!$G$6:$G$19996,'附件一之2-參加學生名單'!$R$6:$R$19996,"*"&amp;B33&amp;"*"))</f>
        <v/>
      </c>
      <c r="F33" s="196" t="str">
        <f>IF(B33="","",SUMIFS('附件一之2-參加學生名單'!$H$6:$H$19996,'附件一之2-參加學生名單'!$R$6:$R$19996,"*"&amp;B33&amp;"*"))</f>
        <v/>
      </c>
      <c r="G33" s="196" t="str">
        <f>IF(B33="","",SUMIFS('附件一之2-參加學生名單'!$I$6:$I$19996,'附件一之2-參加學生名單'!$R$6:$R$19996,"*"&amp;B33&amp;"*"))</f>
        <v/>
      </c>
      <c r="H33" s="196" t="str">
        <f>IF(B33="","",SUMIFS('附件一之2-參加學生名單'!$J$6:$J$19996,'附件一之2-參加學生名單'!$R$6:$R$19996,"*"&amp;B33&amp;"*"))</f>
        <v/>
      </c>
      <c r="I33" s="196" t="str">
        <f>IF(B33="","",SUMIFS('附件一之2-參加學生名單'!$K$6:$K$19996,'附件一之2-參加學生名單'!$R$6:$R$19996,"*"&amp;B33&amp;"*"))</f>
        <v/>
      </c>
      <c r="J33" s="198" t="str">
        <f t="shared" si="2"/>
        <v/>
      </c>
      <c r="K33" s="133" t="str">
        <f t="shared" si="3"/>
        <v/>
      </c>
      <c r="L33" s="90"/>
      <c r="M33" s="103" t="str">
        <f t="shared" si="4"/>
        <v/>
      </c>
      <c r="N33" s="195" t="str">
        <f>IF(B33="","",'附件一之1-開班數'!AM34)</f>
        <v/>
      </c>
      <c r="O33" s="195" t="str">
        <f>IF(B33="","",'附件一之1-開班數'!AN34)</f>
        <v/>
      </c>
      <c r="P33" s="195" t="str">
        <f>IF(B33="","",'附件一之1-開班數'!AO34)</f>
        <v/>
      </c>
      <c r="Q33" s="25" t="str">
        <f t="shared" si="5"/>
        <v/>
      </c>
      <c r="R33" s="86" t="str">
        <f t="shared" si="26"/>
        <v/>
      </c>
      <c r="S33" s="86" t="str">
        <f t="shared" si="27"/>
        <v/>
      </c>
      <c r="T33" s="86" t="str">
        <f>IF('附件一之4-學校重要行事扣除'!M38="","",'附件一之4-學校重要行事扣除'!M38)</f>
        <v/>
      </c>
      <c r="U33" s="86" t="str">
        <f>IF('附件一之4-學校重要行事扣除'!N38="","",'附件一之4-學校重要行事扣除'!N38)</f>
        <v/>
      </c>
      <c r="V33" s="98" t="str">
        <f t="shared" si="20"/>
        <v/>
      </c>
      <c r="W33" s="101" t="str">
        <f t="shared" si="6"/>
        <v/>
      </c>
      <c r="X33" s="98" t="str">
        <f t="shared" si="7"/>
        <v/>
      </c>
      <c r="Y33" s="98" t="str">
        <f t="shared" si="8"/>
        <v/>
      </c>
      <c r="Z33" s="98" t="str">
        <f t="shared" si="9"/>
        <v/>
      </c>
      <c r="AA33" s="99" t="str">
        <f t="shared" si="21"/>
        <v/>
      </c>
      <c r="AB33" s="104" t="str">
        <f t="shared" si="22"/>
        <v/>
      </c>
      <c r="AC33" s="100" t="str">
        <f t="shared" si="10"/>
        <v/>
      </c>
      <c r="AD33" s="93" t="str">
        <f t="shared" si="11"/>
        <v/>
      </c>
      <c r="AE33" s="93" t="str">
        <f t="shared" si="12"/>
        <v/>
      </c>
      <c r="AF33" s="93" t="str">
        <f t="shared" si="13"/>
        <v/>
      </c>
      <c r="AG33" s="93" t="str">
        <f t="shared" si="14"/>
        <v/>
      </c>
      <c r="AH33" s="199" t="str">
        <f>IF(B33="","",'附件一之1-開班數'!AP34)</f>
        <v/>
      </c>
      <c r="AI33" s="200" t="str">
        <f>IF(B33="","",'附件一之1-開班數'!AQ34)</f>
        <v/>
      </c>
      <c r="AJ33" s="93" t="str">
        <f t="shared" si="15"/>
        <v/>
      </c>
      <c r="AK33" s="91" t="str">
        <f t="shared" si="16"/>
        <v/>
      </c>
      <c r="AL33" s="91" t="str">
        <f t="shared" si="17"/>
        <v/>
      </c>
      <c r="AM33" s="91" t="str">
        <f t="shared" si="23"/>
        <v/>
      </c>
      <c r="AN33" s="91" t="str">
        <f t="shared" si="24"/>
        <v/>
      </c>
      <c r="AO33" s="91" t="str">
        <f>IF(B33="","",'附件一之4-學校重要行事扣除'!Z38)</f>
        <v/>
      </c>
      <c r="AP33" s="91" t="str">
        <f>IF(B33="","",'附件一之4-學校重要行事扣除'!AA38)</f>
        <v/>
      </c>
      <c r="AQ33" s="93" t="str">
        <f t="shared" si="28"/>
        <v/>
      </c>
      <c r="AR33" s="13">
        <f t="shared" si="25"/>
        <v>1</v>
      </c>
      <c r="AS33" s="13">
        <f t="shared" si="18"/>
        <v>2</v>
      </c>
      <c r="AT33" s="13">
        <f t="shared" si="30"/>
        <v>1</v>
      </c>
    </row>
    <row r="34" spans="1:46" x14ac:dyDescent="0.3">
      <c r="A34" s="153" t="str">
        <f t="shared" si="19"/>
        <v/>
      </c>
      <c r="B34" s="153" t="str">
        <f>IF('附件一之1-開班數'!B35="","",'附件一之1-開班數'!B35)</f>
        <v/>
      </c>
      <c r="C34" s="202" t="str">
        <f>IF(B34="","",IF('附件一之1-開班數'!G35="","-",'附件一之1-開班數'!G35))</f>
        <v/>
      </c>
      <c r="D34" s="195" t="str">
        <f>IF(B34="","",IF('附件一之1-開班數'!H35="","-",'附件一之1-開班數'!H35))</f>
        <v/>
      </c>
      <c r="E34" s="196" t="str">
        <f>IF(B34="","",SUMIFS('附件一之2-參加學生名單'!$G$6:$G$19996,'附件一之2-參加學生名單'!$R$6:$R$19996,"*"&amp;B34&amp;"*"))</f>
        <v/>
      </c>
      <c r="F34" s="196" t="str">
        <f>IF(B34="","",SUMIFS('附件一之2-參加學生名單'!$H$6:$H$19996,'附件一之2-參加學生名單'!$R$6:$R$19996,"*"&amp;B34&amp;"*"))</f>
        <v/>
      </c>
      <c r="G34" s="196" t="str">
        <f>IF(B34="","",SUMIFS('附件一之2-參加學生名單'!$I$6:$I$19996,'附件一之2-參加學生名單'!$R$6:$R$19996,"*"&amp;B34&amp;"*"))</f>
        <v/>
      </c>
      <c r="H34" s="196" t="str">
        <f>IF(B34="","",SUMIFS('附件一之2-參加學生名單'!$J$6:$J$19996,'附件一之2-參加學生名單'!$R$6:$R$19996,"*"&amp;B34&amp;"*"))</f>
        <v/>
      </c>
      <c r="I34" s="196" t="str">
        <f>IF(B34="","",SUMIFS('附件一之2-參加學生名單'!$K$6:$K$19996,'附件一之2-參加學生名單'!$R$6:$R$19996,"*"&amp;B34&amp;"*"))</f>
        <v/>
      </c>
      <c r="J34" s="198" t="str">
        <f t="shared" si="2"/>
        <v/>
      </c>
      <c r="K34" s="133" t="str">
        <f t="shared" si="3"/>
        <v/>
      </c>
      <c r="L34" s="90"/>
      <c r="M34" s="103" t="str">
        <f t="shared" si="4"/>
        <v/>
      </c>
      <c r="N34" s="195" t="str">
        <f>IF(B34="","",'附件一之1-開班數'!AM35)</f>
        <v/>
      </c>
      <c r="O34" s="195" t="str">
        <f>IF(B34="","",'附件一之1-開班數'!AN35)</f>
        <v/>
      </c>
      <c r="P34" s="195" t="str">
        <f>IF(B34="","",'附件一之1-開班數'!AO35)</f>
        <v/>
      </c>
      <c r="Q34" s="25" t="str">
        <f t="shared" si="5"/>
        <v/>
      </c>
      <c r="R34" s="86" t="str">
        <f t="shared" si="26"/>
        <v/>
      </c>
      <c r="S34" s="86" t="str">
        <f t="shared" si="27"/>
        <v/>
      </c>
      <c r="T34" s="86" t="str">
        <f>IF('附件一之4-學校重要行事扣除'!M39="","",'附件一之4-學校重要行事扣除'!M39)</f>
        <v/>
      </c>
      <c r="U34" s="86" t="str">
        <f>IF('附件一之4-學校重要行事扣除'!N39="","",'附件一之4-學校重要行事扣除'!N39)</f>
        <v/>
      </c>
      <c r="V34" s="98" t="str">
        <f t="shared" si="20"/>
        <v/>
      </c>
      <c r="W34" s="101" t="str">
        <f t="shared" si="6"/>
        <v/>
      </c>
      <c r="X34" s="98" t="str">
        <f t="shared" si="7"/>
        <v/>
      </c>
      <c r="Y34" s="98" t="str">
        <f t="shared" si="8"/>
        <v/>
      </c>
      <c r="Z34" s="98" t="str">
        <f t="shared" si="9"/>
        <v/>
      </c>
      <c r="AA34" s="99" t="str">
        <f t="shared" si="21"/>
        <v/>
      </c>
      <c r="AB34" s="104" t="str">
        <f t="shared" si="22"/>
        <v/>
      </c>
      <c r="AC34" s="100" t="str">
        <f t="shared" si="10"/>
        <v/>
      </c>
      <c r="AD34" s="93" t="str">
        <f t="shared" si="11"/>
        <v/>
      </c>
      <c r="AE34" s="93" t="str">
        <f t="shared" si="12"/>
        <v/>
      </c>
      <c r="AF34" s="93" t="str">
        <f t="shared" si="13"/>
        <v/>
      </c>
      <c r="AG34" s="93" t="str">
        <f t="shared" si="14"/>
        <v/>
      </c>
      <c r="AH34" s="199" t="str">
        <f>IF(B34="","",'附件一之1-開班數'!AP35)</f>
        <v/>
      </c>
      <c r="AI34" s="200" t="str">
        <f>IF(B34="","",'附件一之1-開班數'!AQ35)</f>
        <v/>
      </c>
      <c r="AJ34" s="93" t="str">
        <f t="shared" si="15"/>
        <v/>
      </c>
      <c r="AK34" s="91" t="str">
        <f t="shared" si="16"/>
        <v/>
      </c>
      <c r="AL34" s="91" t="str">
        <f t="shared" si="17"/>
        <v/>
      </c>
      <c r="AM34" s="91" t="str">
        <f t="shared" si="23"/>
        <v/>
      </c>
      <c r="AN34" s="91" t="str">
        <f t="shared" si="24"/>
        <v/>
      </c>
      <c r="AO34" s="91" t="str">
        <f>IF(B34="","",'附件一之4-學校重要行事扣除'!Z39)</f>
        <v/>
      </c>
      <c r="AP34" s="91" t="str">
        <f>IF(B34="","",'附件一之4-學校重要行事扣除'!AA39)</f>
        <v/>
      </c>
      <c r="AQ34" s="93" t="str">
        <f t="shared" si="28"/>
        <v/>
      </c>
      <c r="AR34" s="13">
        <f t="shared" si="25"/>
        <v>1</v>
      </c>
      <c r="AS34" s="13">
        <f t="shared" si="18"/>
        <v>2</v>
      </c>
      <c r="AT34" s="13">
        <f t="shared" si="30"/>
        <v>1</v>
      </c>
    </row>
    <row r="35" spans="1:46" x14ac:dyDescent="0.3">
      <c r="A35" s="153" t="str">
        <f t="shared" si="19"/>
        <v/>
      </c>
      <c r="B35" s="153" t="str">
        <f>IF('附件一之1-開班數'!B36="","",'附件一之1-開班數'!B36)</f>
        <v/>
      </c>
      <c r="C35" s="202" t="str">
        <f>IF(B35="","",IF('附件一之1-開班數'!G36="","-",'附件一之1-開班數'!G36))</f>
        <v/>
      </c>
      <c r="D35" s="195" t="str">
        <f>IF(B35="","",IF('附件一之1-開班數'!H36="","-",'附件一之1-開班數'!H36))</f>
        <v/>
      </c>
      <c r="E35" s="196" t="str">
        <f>IF(B35="","",SUMIFS('附件一之2-參加學生名單'!$G$6:$G$19996,'附件一之2-參加學生名單'!$R$6:$R$19996,"*"&amp;B35&amp;"*"))</f>
        <v/>
      </c>
      <c r="F35" s="196" t="str">
        <f>IF(B35="","",SUMIFS('附件一之2-參加學生名單'!$H$6:$H$19996,'附件一之2-參加學生名單'!$R$6:$R$19996,"*"&amp;B35&amp;"*"))</f>
        <v/>
      </c>
      <c r="G35" s="196" t="str">
        <f>IF(B35="","",SUMIFS('附件一之2-參加學生名單'!$I$6:$I$19996,'附件一之2-參加學生名單'!$R$6:$R$19996,"*"&amp;B35&amp;"*"))</f>
        <v/>
      </c>
      <c r="H35" s="196" t="str">
        <f>IF(B35="","",SUMIFS('附件一之2-參加學生名單'!$J$6:$J$19996,'附件一之2-參加學生名單'!$R$6:$R$19996,"*"&amp;B35&amp;"*"))</f>
        <v/>
      </c>
      <c r="I35" s="196" t="str">
        <f>IF(B35="","",SUMIFS('附件一之2-參加學生名單'!$K$6:$K$19996,'附件一之2-參加學生名單'!$R$6:$R$19996,"*"&amp;B35&amp;"*"))</f>
        <v/>
      </c>
      <c r="J35" s="198" t="str">
        <f t="shared" si="2"/>
        <v/>
      </c>
      <c r="K35" s="133" t="str">
        <f t="shared" si="3"/>
        <v/>
      </c>
      <c r="L35" s="90"/>
      <c r="M35" s="103" t="str">
        <f t="shared" si="4"/>
        <v/>
      </c>
      <c r="N35" s="195" t="str">
        <f>IF(B35="","",'附件一之1-開班數'!AM36)</f>
        <v/>
      </c>
      <c r="O35" s="195" t="str">
        <f>IF(B35="","",'附件一之1-開班數'!AN36)</f>
        <v/>
      </c>
      <c r="P35" s="195" t="str">
        <f>IF(B35="","",'附件一之1-開班數'!AO36)</f>
        <v/>
      </c>
      <c r="Q35" s="25" t="str">
        <f t="shared" si="5"/>
        <v/>
      </c>
      <c r="R35" s="86" t="str">
        <f t="shared" si="26"/>
        <v/>
      </c>
      <c r="S35" s="86" t="str">
        <f t="shared" si="27"/>
        <v/>
      </c>
      <c r="T35" s="86" t="str">
        <f>IF('附件一之4-學校重要行事扣除'!M40="","",'附件一之4-學校重要行事扣除'!M40)</f>
        <v/>
      </c>
      <c r="U35" s="86" t="str">
        <f>IF('附件一之4-學校重要行事扣除'!N40="","",'附件一之4-學校重要行事扣除'!N40)</f>
        <v/>
      </c>
      <c r="V35" s="98" t="str">
        <f t="shared" si="20"/>
        <v/>
      </c>
      <c r="W35" s="101" t="str">
        <f t="shared" si="6"/>
        <v/>
      </c>
      <c r="X35" s="98" t="str">
        <f t="shared" si="7"/>
        <v/>
      </c>
      <c r="Y35" s="98" t="str">
        <f t="shared" si="8"/>
        <v/>
      </c>
      <c r="Z35" s="98" t="str">
        <f t="shared" si="9"/>
        <v/>
      </c>
      <c r="AA35" s="99" t="str">
        <f t="shared" si="21"/>
        <v/>
      </c>
      <c r="AB35" s="104" t="str">
        <f t="shared" si="22"/>
        <v/>
      </c>
      <c r="AC35" s="100" t="str">
        <f t="shared" si="10"/>
        <v/>
      </c>
      <c r="AD35" s="93" t="str">
        <f t="shared" si="11"/>
        <v/>
      </c>
      <c r="AE35" s="93" t="str">
        <f t="shared" si="12"/>
        <v/>
      </c>
      <c r="AF35" s="93" t="str">
        <f t="shared" si="13"/>
        <v/>
      </c>
      <c r="AG35" s="93" t="str">
        <f t="shared" si="14"/>
        <v/>
      </c>
      <c r="AH35" s="199" t="str">
        <f>IF(B35="","",'附件一之1-開班數'!AP36)</f>
        <v/>
      </c>
      <c r="AI35" s="200" t="str">
        <f>IF(B35="","",'附件一之1-開班數'!AQ36)</f>
        <v/>
      </c>
      <c r="AJ35" s="93" t="str">
        <f t="shared" si="15"/>
        <v/>
      </c>
      <c r="AK35" s="91" t="str">
        <f t="shared" si="16"/>
        <v/>
      </c>
      <c r="AL35" s="91" t="str">
        <f t="shared" si="17"/>
        <v/>
      </c>
      <c r="AM35" s="91" t="str">
        <f t="shared" si="23"/>
        <v/>
      </c>
      <c r="AN35" s="91" t="str">
        <f t="shared" si="24"/>
        <v/>
      </c>
      <c r="AO35" s="91" t="str">
        <f>IF(B35="","",'附件一之4-學校重要行事扣除'!Z40)</f>
        <v/>
      </c>
      <c r="AP35" s="91" t="str">
        <f>IF(B35="","",'附件一之4-學校重要行事扣除'!AA40)</f>
        <v/>
      </c>
      <c r="AQ35" s="93" t="str">
        <f t="shared" si="28"/>
        <v/>
      </c>
      <c r="AR35" s="13">
        <f t="shared" si="25"/>
        <v>1</v>
      </c>
      <c r="AS35" s="13">
        <f t="shared" si="18"/>
        <v>2</v>
      </c>
      <c r="AT35" s="13">
        <f t="shared" si="30"/>
        <v>1</v>
      </c>
    </row>
    <row r="36" spans="1:46" x14ac:dyDescent="0.3">
      <c r="A36" s="153" t="str">
        <f t="shared" si="19"/>
        <v/>
      </c>
      <c r="B36" s="153" t="str">
        <f>IF('附件一之1-開班數'!B37="","",'附件一之1-開班數'!B37)</f>
        <v/>
      </c>
      <c r="C36" s="202" t="str">
        <f>IF(B36="","",IF('附件一之1-開班數'!G37="","-",'附件一之1-開班數'!G37))</f>
        <v/>
      </c>
      <c r="D36" s="195" t="str">
        <f>IF(B36="","",IF('附件一之1-開班數'!H37="","-",'附件一之1-開班數'!H37))</f>
        <v/>
      </c>
      <c r="E36" s="196" t="str">
        <f>IF(B36="","",SUMIFS('附件一之2-參加學生名單'!$G$6:$G$19996,'附件一之2-參加學生名單'!$R$6:$R$19996,"*"&amp;B36&amp;"*"))</f>
        <v/>
      </c>
      <c r="F36" s="196" t="str">
        <f>IF(B36="","",SUMIFS('附件一之2-參加學生名單'!$H$6:$H$19996,'附件一之2-參加學生名單'!$R$6:$R$19996,"*"&amp;B36&amp;"*"))</f>
        <v/>
      </c>
      <c r="G36" s="196" t="str">
        <f>IF(B36="","",SUMIFS('附件一之2-參加學生名單'!$I$6:$I$19996,'附件一之2-參加學生名單'!$R$6:$R$19996,"*"&amp;B36&amp;"*"))</f>
        <v/>
      </c>
      <c r="H36" s="196" t="str">
        <f>IF(B36="","",SUMIFS('附件一之2-參加學生名單'!$J$6:$J$19996,'附件一之2-參加學生名單'!$R$6:$R$19996,"*"&amp;B36&amp;"*"))</f>
        <v/>
      </c>
      <c r="I36" s="196" t="str">
        <f>IF(B36="","",SUMIFS('附件一之2-參加學生名單'!$K$6:$K$19996,'附件一之2-參加學生名單'!$R$6:$R$19996,"*"&amp;B36&amp;"*"))</f>
        <v/>
      </c>
      <c r="J36" s="198" t="str">
        <f t="shared" si="2"/>
        <v/>
      </c>
      <c r="K36" s="133" t="str">
        <f t="shared" si="3"/>
        <v/>
      </c>
      <c r="L36" s="90"/>
      <c r="M36" s="103" t="str">
        <f t="shared" si="4"/>
        <v/>
      </c>
      <c r="N36" s="195" t="str">
        <f>IF(B36="","",'附件一之1-開班數'!AM37)</f>
        <v/>
      </c>
      <c r="O36" s="195" t="str">
        <f>IF(B36="","",'附件一之1-開班數'!AN37)</f>
        <v/>
      </c>
      <c r="P36" s="195" t="str">
        <f>IF(B36="","",'附件一之1-開班數'!AO37)</f>
        <v/>
      </c>
      <c r="Q36" s="25" t="str">
        <f t="shared" si="5"/>
        <v/>
      </c>
      <c r="R36" s="86" t="str">
        <f t="shared" si="26"/>
        <v/>
      </c>
      <c r="S36" s="86" t="str">
        <f t="shared" si="27"/>
        <v/>
      </c>
      <c r="T36" s="86" t="str">
        <f>IF('附件一之4-學校重要行事扣除'!M41="","",'附件一之4-學校重要行事扣除'!M41)</f>
        <v/>
      </c>
      <c r="U36" s="86" t="str">
        <f>IF('附件一之4-學校重要行事扣除'!N41="","",'附件一之4-學校重要行事扣除'!N41)</f>
        <v/>
      </c>
      <c r="V36" s="98" t="str">
        <f t="shared" si="20"/>
        <v/>
      </c>
      <c r="W36" s="101" t="str">
        <f t="shared" si="6"/>
        <v/>
      </c>
      <c r="X36" s="98" t="str">
        <f t="shared" si="7"/>
        <v/>
      </c>
      <c r="Y36" s="98" t="str">
        <f t="shared" si="8"/>
        <v/>
      </c>
      <c r="Z36" s="98" t="str">
        <f t="shared" si="9"/>
        <v/>
      </c>
      <c r="AA36" s="99" t="str">
        <f t="shared" si="21"/>
        <v/>
      </c>
      <c r="AB36" s="104" t="str">
        <f t="shared" si="22"/>
        <v/>
      </c>
      <c r="AC36" s="100" t="str">
        <f t="shared" si="10"/>
        <v/>
      </c>
      <c r="AD36" s="93" t="str">
        <f t="shared" si="11"/>
        <v/>
      </c>
      <c r="AE36" s="93" t="str">
        <f t="shared" si="12"/>
        <v/>
      </c>
      <c r="AF36" s="93" t="str">
        <f t="shared" si="13"/>
        <v/>
      </c>
      <c r="AG36" s="93" t="str">
        <f t="shared" si="14"/>
        <v/>
      </c>
      <c r="AH36" s="199" t="str">
        <f>IF(B36="","",'附件一之1-開班數'!AP37)</f>
        <v/>
      </c>
      <c r="AI36" s="200" t="str">
        <f>IF(B36="","",'附件一之1-開班數'!AQ37)</f>
        <v/>
      </c>
      <c r="AJ36" s="93" t="str">
        <f t="shared" si="15"/>
        <v/>
      </c>
      <c r="AK36" s="91" t="str">
        <f t="shared" si="16"/>
        <v/>
      </c>
      <c r="AL36" s="91" t="str">
        <f t="shared" si="17"/>
        <v/>
      </c>
      <c r="AM36" s="91" t="str">
        <f t="shared" si="23"/>
        <v/>
      </c>
      <c r="AN36" s="91" t="str">
        <f t="shared" si="24"/>
        <v/>
      </c>
      <c r="AO36" s="91" t="str">
        <f>IF(B36="","",'附件一之4-學校重要行事扣除'!Z41)</f>
        <v/>
      </c>
      <c r="AP36" s="91" t="str">
        <f>IF(B36="","",'附件一之4-學校重要行事扣除'!AA41)</f>
        <v/>
      </c>
      <c r="AQ36" s="93" t="str">
        <f t="shared" si="28"/>
        <v/>
      </c>
      <c r="AR36" s="13">
        <f t="shared" si="25"/>
        <v>1</v>
      </c>
      <c r="AS36" s="13">
        <f t="shared" si="18"/>
        <v>2</v>
      </c>
      <c r="AT36" s="13">
        <f t="shared" si="30"/>
        <v>1</v>
      </c>
    </row>
    <row r="37" spans="1:46" x14ac:dyDescent="0.3">
      <c r="A37" s="153" t="str">
        <f t="shared" si="19"/>
        <v/>
      </c>
      <c r="B37" s="153" t="str">
        <f>IF('附件一之1-開班數'!B38="","",'附件一之1-開班數'!B38)</f>
        <v/>
      </c>
      <c r="C37" s="202" t="str">
        <f>IF(B37="","",IF('附件一之1-開班數'!G38="","-",'附件一之1-開班數'!G38))</f>
        <v/>
      </c>
      <c r="D37" s="195" t="str">
        <f>IF(B37="","",IF('附件一之1-開班數'!H38="","-",'附件一之1-開班數'!H38))</f>
        <v/>
      </c>
      <c r="E37" s="196" t="str">
        <f>IF(B37="","",SUMIFS('附件一之2-參加學生名單'!$G$6:$G$19996,'附件一之2-參加學生名單'!$R$6:$R$19996,"*"&amp;B37&amp;"*"))</f>
        <v/>
      </c>
      <c r="F37" s="196" t="str">
        <f>IF(B37="","",SUMIFS('附件一之2-參加學生名單'!$H$6:$H$19996,'附件一之2-參加學生名單'!$R$6:$R$19996,"*"&amp;B37&amp;"*"))</f>
        <v/>
      </c>
      <c r="G37" s="196" t="str">
        <f>IF(B37="","",SUMIFS('附件一之2-參加學生名單'!$I$6:$I$19996,'附件一之2-參加學生名單'!$R$6:$R$19996,"*"&amp;B37&amp;"*"))</f>
        <v/>
      </c>
      <c r="H37" s="196" t="str">
        <f>IF(B37="","",SUMIFS('附件一之2-參加學生名單'!$J$6:$J$19996,'附件一之2-參加學生名單'!$R$6:$R$19996,"*"&amp;B37&amp;"*"))</f>
        <v/>
      </c>
      <c r="I37" s="196" t="str">
        <f>IF(B37="","",SUMIFS('附件一之2-參加學生名單'!$K$6:$K$19996,'附件一之2-參加學生名單'!$R$6:$R$19996,"*"&amp;B37&amp;"*"))</f>
        <v/>
      </c>
      <c r="J37" s="198" t="str">
        <f t="shared" si="2"/>
        <v/>
      </c>
      <c r="K37" s="133" t="str">
        <f t="shared" si="3"/>
        <v/>
      </c>
      <c r="L37" s="90"/>
      <c r="M37" s="103" t="str">
        <f t="shared" si="4"/>
        <v/>
      </c>
      <c r="N37" s="195" t="str">
        <f>IF(B37="","",'附件一之1-開班數'!AM38)</f>
        <v/>
      </c>
      <c r="O37" s="195" t="str">
        <f>IF(B37="","",'附件一之1-開班數'!AN38)</f>
        <v/>
      </c>
      <c r="P37" s="195" t="str">
        <f>IF(B37="","",'附件一之1-開班數'!AO38)</f>
        <v/>
      </c>
      <c r="Q37" s="25" t="str">
        <f t="shared" si="5"/>
        <v/>
      </c>
      <c r="R37" s="86" t="str">
        <f t="shared" si="26"/>
        <v/>
      </c>
      <c r="S37" s="86" t="str">
        <f t="shared" si="27"/>
        <v/>
      </c>
      <c r="T37" s="86" t="str">
        <f>IF('附件一之4-學校重要行事扣除'!M42="","",'附件一之4-學校重要行事扣除'!M42)</f>
        <v/>
      </c>
      <c r="U37" s="86" t="str">
        <f>IF('附件一之4-學校重要行事扣除'!N42="","",'附件一之4-學校重要行事扣除'!N42)</f>
        <v/>
      </c>
      <c r="V37" s="98" t="str">
        <f t="shared" si="20"/>
        <v/>
      </c>
      <c r="W37" s="101" t="str">
        <f t="shared" si="6"/>
        <v/>
      </c>
      <c r="X37" s="98" t="str">
        <f t="shared" si="7"/>
        <v/>
      </c>
      <c r="Y37" s="98" t="str">
        <f t="shared" si="8"/>
        <v/>
      </c>
      <c r="Z37" s="98" t="str">
        <f t="shared" si="9"/>
        <v/>
      </c>
      <c r="AA37" s="99" t="str">
        <f t="shared" si="21"/>
        <v/>
      </c>
      <c r="AB37" s="104" t="str">
        <f t="shared" si="22"/>
        <v/>
      </c>
      <c r="AC37" s="100" t="str">
        <f t="shared" si="10"/>
        <v/>
      </c>
      <c r="AD37" s="93" t="str">
        <f t="shared" si="11"/>
        <v/>
      </c>
      <c r="AE37" s="93" t="str">
        <f t="shared" si="12"/>
        <v/>
      </c>
      <c r="AF37" s="93" t="str">
        <f t="shared" si="13"/>
        <v/>
      </c>
      <c r="AG37" s="93" t="str">
        <f t="shared" si="14"/>
        <v/>
      </c>
      <c r="AH37" s="199" t="str">
        <f>IF(B37="","",'附件一之1-開班數'!AP38)</f>
        <v/>
      </c>
      <c r="AI37" s="200" t="str">
        <f>IF(B37="","",'附件一之1-開班數'!AQ38)</f>
        <v/>
      </c>
      <c r="AJ37" s="93" t="str">
        <f t="shared" si="15"/>
        <v/>
      </c>
      <c r="AK37" s="91" t="str">
        <f t="shared" si="16"/>
        <v/>
      </c>
      <c r="AL37" s="91" t="str">
        <f t="shared" si="17"/>
        <v/>
      </c>
      <c r="AM37" s="91" t="str">
        <f t="shared" si="23"/>
        <v/>
      </c>
      <c r="AN37" s="91" t="str">
        <f t="shared" si="24"/>
        <v/>
      </c>
      <c r="AO37" s="91" t="str">
        <f>IF(B37="","",'附件一之4-學校重要行事扣除'!Z42)</f>
        <v/>
      </c>
      <c r="AP37" s="91" t="str">
        <f>IF(B37="","",'附件一之4-學校重要行事扣除'!AA42)</f>
        <v/>
      </c>
      <c r="AQ37" s="93" t="str">
        <f t="shared" si="28"/>
        <v/>
      </c>
      <c r="AR37" s="13">
        <f t="shared" si="25"/>
        <v>1</v>
      </c>
      <c r="AS37" s="13">
        <f t="shared" si="18"/>
        <v>2</v>
      </c>
      <c r="AT37" s="13">
        <f t="shared" si="30"/>
        <v>1</v>
      </c>
    </row>
    <row r="38" spans="1:46" x14ac:dyDescent="0.3">
      <c r="A38" s="153" t="str">
        <f t="shared" si="19"/>
        <v/>
      </c>
      <c r="B38" s="153" t="str">
        <f>IF('附件一之1-開班數'!B39="","",'附件一之1-開班數'!B39)</f>
        <v/>
      </c>
      <c r="C38" s="202" t="str">
        <f>IF(B38="","",IF('附件一之1-開班數'!G39="","-",'附件一之1-開班數'!G39))</f>
        <v/>
      </c>
      <c r="D38" s="195" t="str">
        <f>IF(B38="","",IF('附件一之1-開班數'!H39="","-",'附件一之1-開班數'!H39))</f>
        <v/>
      </c>
      <c r="E38" s="196" t="str">
        <f>IF(B38="","",SUMIFS('附件一之2-參加學生名單'!$G$6:$G$19996,'附件一之2-參加學生名單'!$R$6:$R$19996,"*"&amp;B38&amp;"*"))</f>
        <v/>
      </c>
      <c r="F38" s="196" t="str">
        <f>IF(B38="","",SUMIFS('附件一之2-參加學生名單'!$H$6:$H$19996,'附件一之2-參加學生名單'!$R$6:$R$19996,"*"&amp;B38&amp;"*"))</f>
        <v/>
      </c>
      <c r="G38" s="196" t="str">
        <f>IF(B38="","",SUMIFS('附件一之2-參加學生名單'!$I$6:$I$19996,'附件一之2-參加學生名單'!$R$6:$R$19996,"*"&amp;B38&amp;"*"))</f>
        <v/>
      </c>
      <c r="H38" s="196" t="str">
        <f>IF(B38="","",SUMIFS('附件一之2-參加學生名單'!$J$6:$J$19996,'附件一之2-參加學生名單'!$R$6:$R$19996,"*"&amp;B38&amp;"*"))</f>
        <v/>
      </c>
      <c r="I38" s="196" t="str">
        <f>IF(B38="","",SUMIFS('附件一之2-參加學生名單'!$K$6:$K$19996,'附件一之2-參加學生名單'!$R$6:$R$19996,"*"&amp;B38&amp;"*"))</f>
        <v/>
      </c>
      <c r="J38" s="198" t="str">
        <f t="shared" ref="J38:J65" si="31">IF(B38="","",SUM(E38:I38))</f>
        <v/>
      </c>
      <c r="K38" s="133" t="str">
        <f t="shared" ref="K38:K65" si="32">IF(B38="","",IF(D38=1,I38,IF(AND(C38=1,SUM(N38:O38)&gt;4),I38,0)))</f>
        <v/>
      </c>
      <c r="L38" s="90"/>
      <c r="M38" s="103" t="str">
        <f t="shared" ref="M38:M65" si="33">IF(B38="","",IF(L38&lt;1,0,INT(L38*AA38/I38)))</f>
        <v/>
      </c>
      <c r="N38" s="195" t="str">
        <f>IF(B38="","",'附件一之1-開班數'!AM39)</f>
        <v/>
      </c>
      <c r="O38" s="195" t="str">
        <f>IF(B38="","",'附件一之1-開班數'!AN39)</f>
        <v/>
      </c>
      <c r="P38" s="195" t="str">
        <f>IF(B38="","",'附件一之1-開班數'!AO39)</f>
        <v/>
      </c>
      <c r="Q38" s="25" t="str">
        <f t="shared" ref="Q38:Q65" si="34">IF(B38="","",P38/4)</f>
        <v/>
      </c>
      <c r="R38" s="86" t="str">
        <f t="shared" si="26"/>
        <v/>
      </c>
      <c r="S38" s="86" t="str">
        <f t="shared" si="27"/>
        <v/>
      </c>
      <c r="T38" s="86" t="str">
        <f>IF('附件一之4-學校重要行事扣除'!M43="","",'附件一之4-學校重要行事扣除'!M43)</f>
        <v/>
      </c>
      <c r="U38" s="86" t="str">
        <f>IF('附件一之4-學校重要行事扣除'!N43="","",'附件一之4-學校重要行事扣除'!N43)</f>
        <v/>
      </c>
      <c r="V38" s="98" t="str">
        <f t="shared" si="20"/>
        <v/>
      </c>
      <c r="W38" s="101" t="str">
        <f t="shared" ref="W38:W65" si="35">IF(B38="","",IF(I38&lt;1,0,INT(AG38/Q38/J38)))</f>
        <v/>
      </c>
      <c r="X38" s="98" t="str">
        <f t="shared" ref="X38:X65" si="36">IF(B38="","",IF(I38&lt;1,0,INT((AH38+AI38)/Q38/J38)))</f>
        <v/>
      </c>
      <c r="Y38" s="98" t="str">
        <f t="shared" ref="Y38:Y65" si="37">IF(B38="","",IF((E38+F38+G38)&lt;1,0,INT(AJ38*(E38+F38+G38)/J38)))</f>
        <v/>
      </c>
      <c r="Z38" s="98" t="str">
        <f t="shared" ref="Z38:Z65" si="38">IF(B38="","",IF(H38&lt;1,0,INT(AJ38*H38/J38)))</f>
        <v/>
      </c>
      <c r="AA38" s="99" t="str">
        <f t="shared" ref="AA38:AA65" si="39">IF(B38="","",IF(C38=1,IF(AJ38*I38/J38-AQ38&lt;1,0,INT(AJ38*I38/J38-AQ38)),IF(I38&lt;1,0,INT(AJ38*I38/J38))))</f>
        <v/>
      </c>
      <c r="AB38" s="104" t="str">
        <f t="shared" si="22"/>
        <v/>
      </c>
      <c r="AC38" s="100" t="str">
        <f t="shared" ref="AC38:AC65" si="40">IF(B38="","",IF(AJ38=0,0,ROUND(AJ38/J38/Q38,0)))</f>
        <v/>
      </c>
      <c r="AD38" s="93" t="str">
        <f t="shared" ref="AD38:AD65" si="41">IF(B38="","",R38*$N$3)</f>
        <v/>
      </c>
      <c r="AE38" s="93" t="str">
        <f t="shared" ref="AE38:AE65" si="42">IF(B38="","",S38*$O$3)</f>
        <v/>
      </c>
      <c r="AF38" s="93" t="str">
        <f t="shared" ref="AF38:AF65" si="43">IF(B38="","",AD38/260*76+AE38/320*80)</f>
        <v/>
      </c>
      <c r="AG38" s="93" t="str">
        <f t="shared" ref="AG38:AG65" si="44">IF(B38="","",(R38+S38)*10)</f>
        <v/>
      </c>
      <c r="AH38" s="199" t="str">
        <f>IF(B38="","",'附件一之1-開班數'!AP39)</f>
        <v/>
      </c>
      <c r="AI38" s="200" t="str">
        <f>IF(B38="","",'附件一之1-開班數'!AQ39)</f>
        <v/>
      </c>
      <c r="AJ38" s="93" t="str">
        <f t="shared" ref="AJ38:AJ65" si="45">IF(B38="","",SUM(AD38:AI38))</f>
        <v/>
      </c>
      <c r="AK38" s="91" t="str">
        <f t="shared" ref="AK38:AK65" si="46">IF(B38="","",IF(N38&lt;$AQ$3,N38,$AQ$3))</f>
        <v/>
      </c>
      <c r="AL38" s="91" t="str">
        <f t="shared" ref="AL38:AL65" si="47">IF(B38="","",IF((N38+O38)&gt;$AQ$3,$AQ$3-AK38,IF(N38&lt;$AQ$3,O38,0)))</f>
        <v/>
      </c>
      <c r="AM38" s="91" t="str">
        <f t="shared" si="23"/>
        <v/>
      </c>
      <c r="AN38" s="91" t="str">
        <f t="shared" si="24"/>
        <v/>
      </c>
      <c r="AO38" s="91" t="str">
        <f>IF(B38="","",'附件一之4-學校重要行事扣除'!Z43)</f>
        <v/>
      </c>
      <c r="AP38" s="91" t="str">
        <f>IF(B38="","",'附件一之4-學校重要行事扣除'!AA43)</f>
        <v/>
      </c>
      <c r="AQ38" s="93" t="str">
        <f t="shared" si="28"/>
        <v/>
      </c>
      <c r="AR38" s="13">
        <f t="shared" si="25"/>
        <v>1</v>
      </c>
      <c r="AS38" s="13">
        <f t="shared" ref="AS38:AS65" si="48">IF(AND(B38="",COUNTA(C38:D38)=0),3,IF(COUNTA(C38:D38)=1,1,2))</f>
        <v>2</v>
      </c>
      <c r="AT38" s="13">
        <f t="shared" si="30"/>
        <v>1</v>
      </c>
    </row>
    <row r="39" spans="1:46" x14ac:dyDescent="0.3">
      <c r="A39" s="153" t="str">
        <f t="shared" si="19"/>
        <v/>
      </c>
      <c r="B39" s="153" t="str">
        <f>IF('附件一之1-開班數'!B40="","",'附件一之1-開班數'!B40)</f>
        <v/>
      </c>
      <c r="C39" s="202" t="str">
        <f>IF(B39="","",IF('附件一之1-開班數'!G40="","-",'附件一之1-開班數'!G40))</f>
        <v/>
      </c>
      <c r="D39" s="195" t="str">
        <f>IF(B39="","",IF('附件一之1-開班數'!H40="","-",'附件一之1-開班數'!H40))</f>
        <v/>
      </c>
      <c r="E39" s="196" t="str">
        <f>IF(B39="","",SUMIFS('附件一之2-參加學生名單'!$G$6:$G$19996,'附件一之2-參加學生名單'!$R$6:$R$19996,"*"&amp;B39&amp;"*"))</f>
        <v/>
      </c>
      <c r="F39" s="196" t="str">
        <f>IF(B39="","",SUMIFS('附件一之2-參加學生名單'!$H$6:$H$19996,'附件一之2-參加學生名單'!$R$6:$R$19996,"*"&amp;B39&amp;"*"))</f>
        <v/>
      </c>
      <c r="G39" s="196" t="str">
        <f>IF(B39="","",SUMIFS('附件一之2-參加學生名單'!$I$6:$I$19996,'附件一之2-參加學生名單'!$R$6:$R$19996,"*"&amp;B39&amp;"*"))</f>
        <v/>
      </c>
      <c r="H39" s="196" t="str">
        <f>IF(B39="","",SUMIFS('附件一之2-參加學生名單'!$J$6:$J$19996,'附件一之2-參加學生名單'!$R$6:$R$19996,"*"&amp;B39&amp;"*"))</f>
        <v/>
      </c>
      <c r="I39" s="196" t="str">
        <f>IF(B39="","",SUMIFS('附件一之2-參加學生名單'!$K$6:$K$19996,'附件一之2-參加學生名單'!$R$6:$R$19996,"*"&amp;B39&amp;"*"))</f>
        <v/>
      </c>
      <c r="J39" s="198" t="str">
        <f t="shared" si="31"/>
        <v/>
      </c>
      <c r="K39" s="133" t="str">
        <f t="shared" si="32"/>
        <v/>
      </c>
      <c r="L39" s="90"/>
      <c r="M39" s="103" t="str">
        <f t="shared" si="33"/>
        <v/>
      </c>
      <c r="N39" s="195" t="str">
        <f>IF(B39="","",'附件一之1-開班數'!AM40)</f>
        <v/>
      </c>
      <c r="O39" s="195" t="str">
        <f>IF(B39="","",'附件一之1-開班數'!AN40)</f>
        <v/>
      </c>
      <c r="P39" s="195" t="str">
        <f>IF(B39="","",'附件一之1-開班數'!AO40)</f>
        <v/>
      </c>
      <c r="Q39" s="25" t="str">
        <f t="shared" si="34"/>
        <v/>
      </c>
      <c r="R39" s="86" t="str">
        <f t="shared" si="26"/>
        <v/>
      </c>
      <c r="S39" s="86" t="str">
        <f t="shared" si="27"/>
        <v/>
      </c>
      <c r="T39" s="86" t="str">
        <f>IF('附件一之4-學校重要行事扣除'!M44="","",'附件一之4-學校重要行事扣除'!M44)</f>
        <v/>
      </c>
      <c r="U39" s="86" t="str">
        <f>IF('附件一之4-學校重要行事扣除'!N44="","",'附件一之4-學校重要行事扣除'!N44)</f>
        <v/>
      </c>
      <c r="V39" s="98" t="str">
        <f t="shared" si="20"/>
        <v/>
      </c>
      <c r="W39" s="101" t="str">
        <f t="shared" si="35"/>
        <v/>
      </c>
      <c r="X39" s="98" t="str">
        <f t="shared" si="36"/>
        <v/>
      </c>
      <c r="Y39" s="98" t="str">
        <f t="shared" si="37"/>
        <v/>
      </c>
      <c r="Z39" s="98" t="str">
        <f t="shared" si="38"/>
        <v/>
      </c>
      <c r="AA39" s="99" t="str">
        <f t="shared" si="39"/>
        <v/>
      </c>
      <c r="AB39" s="104" t="str">
        <f t="shared" si="22"/>
        <v/>
      </c>
      <c r="AC39" s="100" t="str">
        <f t="shared" si="40"/>
        <v/>
      </c>
      <c r="AD39" s="93" t="str">
        <f t="shared" si="41"/>
        <v/>
      </c>
      <c r="AE39" s="93" t="str">
        <f t="shared" si="42"/>
        <v/>
      </c>
      <c r="AF39" s="93" t="str">
        <f t="shared" si="43"/>
        <v/>
      </c>
      <c r="AG39" s="93" t="str">
        <f t="shared" si="44"/>
        <v/>
      </c>
      <c r="AH39" s="199" t="str">
        <f>IF(B39="","",'附件一之1-開班數'!AP40)</f>
        <v/>
      </c>
      <c r="AI39" s="200" t="str">
        <f>IF(B39="","",'附件一之1-開班數'!AQ40)</f>
        <v/>
      </c>
      <c r="AJ39" s="93" t="str">
        <f t="shared" si="45"/>
        <v/>
      </c>
      <c r="AK39" s="91" t="str">
        <f t="shared" si="46"/>
        <v/>
      </c>
      <c r="AL39" s="91" t="str">
        <f t="shared" si="47"/>
        <v/>
      </c>
      <c r="AM39" s="91" t="str">
        <f t="shared" si="23"/>
        <v/>
      </c>
      <c r="AN39" s="91" t="str">
        <f t="shared" si="24"/>
        <v/>
      </c>
      <c r="AO39" s="91" t="str">
        <f>IF(B39="","",'附件一之4-學校重要行事扣除'!Z44)</f>
        <v/>
      </c>
      <c r="AP39" s="91" t="str">
        <f>IF(B39="","",'附件一之4-學校重要行事扣除'!AA44)</f>
        <v/>
      </c>
      <c r="AQ39" s="93" t="str">
        <f t="shared" si="28"/>
        <v/>
      </c>
      <c r="AR39" s="13">
        <f t="shared" si="25"/>
        <v>1</v>
      </c>
      <c r="AS39" s="13">
        <f t="shared" si="48"/>
        <v>2</v>
      </c>
      <c r="AT39" s="13">
        <f t="shared" si="30"/>
        <v>1</v>
      </c>
    </row>
    <row r="40" spans="1:46" x14ac:dyDescent="0.3">
      <c r="A40" s="153" t="str">
        <f t="shared" si="19"/>
        <v/>
      </c>
      <c r="B40" s="153" t="str">
        <f>IF('附件一之1-開班數'!B41="","",'附件一之1-開班數'!B41)</f>
        <v/>
      </c>
      <c r="C40" s="202" t="str">
        <f>IF(B40="","",IF('附件一之1-開班數'!G41="","-",'附件一之1-開班數'!G41))</f>
        <v/>
      </c>
      <c r="D40" s="195" t="str">
        <f>IF(B40="","",IF('附件一之1-開班數'!H41="","-",'附件一之1-開班數'!H41))</f>
        <v/>
      </c>
      <c r="E40" s="196" t="str">
        <f>IF(B40="","",SUMIFS('附件一之2-參加學生名單'!$G$6:$G$19996,'附件一之2-參加學生名單'!$R$6:$R$19996,"*"&amp;B40&amp;"*"))</f>
        <v/>
      </c>
      <c r="F40" s="196" t="str">
        <f>IF(B40="","",SUMIFS('附件一之2-參加學生名單'!$H$6:$H$19996,'附件一之2-參加學生名單'!$R$6:$R$19996,"*"&amp;B40&amp;"*"))</f>
        <v/>
      </c>
      <c r="G40" s="196" t="str">
        <f>IF(B40="","",SUMIFS('附件一之2-參加學生名單'!$I$6:$I$19996,'附件一之2-參加學生名單'!$R$6:$R$19996,"*"&amp;B40&amp;"*"))</f>
        <v/>
      </c>
      <c r="H40" s="196" t="str">
        <f>IF(B40="","",SUMIFS('附件一之2-參加學生名單'!$J$6:$J$19996,'附件一之2-參加學生名單'!$R$6:$R$19996,"*"&amp;B40&amp;"*"))</f>
        <v/>
      </c>
      <c r="I40" s="196" t="str">
        <f>IF(B40="","",SUMIFS('附件一之2-參加學生名單'!$K$6:$K$19996,'附件一之2-參加學生名單'!$R$6:$R$19996,"*"&amp;B40&amp;"*"))</f>
        <v/>
      </c>
      <c r="J40" s="198" t="str">
        <f t="shared" si="31"/>
        <v/>
      </c>
      <c r="K40" s="133" t="str">
        <f t="shared" si="32"/>
        <v/>
      </c>
      <c r="L40" s="90"/>
      <c r="M40" s="103" t="str">
        <f t="shared" si="33"/>
        <v/>
      </c>
      <c r="N40" s="195" t="str">
        <f>IF(B40="","",'附件一之1-開班數'!AM41)</f>
        <v/>
      </c>
      <c r="O40" s="195" t="str">
        <f>IF(B40="","",'附件一之1-開班數'!AN41)</f>
        <v/>
      </c>
      <c r="P40" s="195" t="str">
        <f>IF(B40="","",'附件一之1-開班數'!AO41)</f>
        <v/>
      </c>
      <c r="Q40" s="25" t="str">
        <f t="shared" si="34"/>
        <v/>
      </c>
      <c r="R40" s="86" t="str">
        <f t="shared" si="26"/>
        <v/>
      </c>
      <c r="S40" s="86" t="str">
        <f t="shared" si="27"/>
        <v/>
      </c>
      <c r="T40" s="86" t="str">
        <f>IF('附件一之4-學校重要行事扣除'!M45="","",'附件一之4-學校重要行事扣除'!M45)</f>
        <v/>
      </c>
      <c r="U40" s="86" t="str">
        <f>IF('附件一之4-學校重要行事扣除'!N45="","",'附件一之4-學校重要行事扣除'!N45)</f>
        <v/>
      </c>
      <c r="V40" s="98" t="str">
        <f t="shared" si="20"/>
        <v/>
      </c>
      <c r="W40" s="101" t="str">
        <f t="shared" si="35"/>
        <v/>
      </c>
      <c r="X40" s="98" t="str">
        <f t="shared" si="36"/>
        <v/>
      </c>
      <c r="Y40" s="98" t="str">
        <f t="shared" si="37"/>
        <v/>
      </c>
      <c r="Z40" s="98" t="str">
        <f t="shared" si="38"/>
        <v/>
      </c>
      <c r="AA40" s="99" t="str">
        <f t="shared" si="39"/>
        <v/>
      </c>
      <c r="AB40" s="104" t="str">
        <f t="shared" si="22"/>
        <v/>
      </c>
      <c r="AC40" s="100" t="str">
        <f t="shared" si="40"/>
        <v/>
      </c>
      <c r="AD40" s="93" t="str">
        <f t="shared" si="41"/>
        <v/>
      </c>
      <c r="AE40" s="93" t="str">
        <f t="shared" si="42"/>
        <v/>
      </c>
      <c r="AF40" s="93" t="str">
        <f t="shared" si="43"/>
        <v/>
      </c>
      <c r="AG40" s="93" t="str">
        <f t="shared" si="44"/>
        <v/>
      </c>
      <c r="AH40" s="199" t="str">
        <f>IF(B40="","",'附件一之1-開班數'!AP41)</f>
        <v/>
      </c>
      <c r="AI40" s="200" t="str">
        <f>IF(B40="","",'附件一之1-開班數'!AQ41)</f>
        <v/>
      </c>
      <c r="AJ40" s="93" t="str">
        <f t="shared" si="45"/>
        <v/>
      </c>
      <c r="AK40" s="91" t="str">
        <f t="shared" si="46"/>
        <v/>
      </c>
      <c r="AL40" s="91" t="str">
        <f t="shared" si="47"/>
        <v/>
      </c>
      <c r="AM40" s="91" t="str">
        <f t="shared" si="23"/>
        <v/>
      </c>
      <c r="AN40" s="91" t="str">
        <f t="shared" si="24"/>
        <v/>
      </c>
      <c r="AO40" s="91" t="str">
        <f>IF(B40="","",'附件一之4-學校重要行事扣除'!Z45)</f>
        <v/>
      </c>
      <c r="AP40" s="91" t="str">
        <f>IF(B40="","",'附件一之4-學校重要行事扣除'!AA45)</f>
        <v/>
      </c>
      <c r="AQ40" s="93" t="str">
        <f t="shared" si="28"/>
        <v/>
      </c>
      <c r="AR40" s="13">
        <f t="shared" si="25"/>
        <v>1</v>
      </c>
      <c r="AS40" s="13">
        <f t="shared" si="48"/>
        <v>2</v>
      </c>
      <c r="AT40" s="13">
        <f t="shared" si="30"/>
        <v>1</v>
      </c>
    </row>
    <row r="41" spans="1:46" x14ac:dyDescent="0.3">
      <c r="A41" s="153" t="str">
        <f t="shared" si="19"/>
        <v/>
      </c>
      <c r="B41" s="153" t="str">
        <f>IF('附件一之1-開班數'!B42="","",'附件一之1-開班數'!B42)</f>
        <v/>
      </c>
      <c r="C41" s="202" t="str">
        <f>IF(B41="","",IF('附件一之1-開班數'!G42="","-",'附件一之1-開班數'!G42))</f>
        <v/>
      </c>
      <c r="D41" s="195" t="str">
        <f>IF(B41="","",IF('附件一之1-開班數'!H42="","-",'附件一之1-開班數'!H42))</f>
        <v/>
      </c>
      <c r="E41" s="196" t="str">
        <f>IF(B41="","",SUMIFS('附件一之2-參加學生名單'!$G$6:$G$19996,'附件一之2-參加學生名單'!$R$6:$R$19996,"*"&amp;B41&amp;"*"))</f>
        <v/>
      </c>
      <c r="F41" s="196" t="str">
        <f>IF(B41="","",SUMIFS('附件一之2-參加學生名單'!$H$6:$H$19996,'附件一之2-參加學生名單'!$R$6:$R$19996,"*"&amp;B41&amp;"*"))</f>
        <v/>
      </c>
      <c r="G41" s="196" t="str">
        <f>IF(B41="","",SUMIFS('附件一之2-參加學生名單'!$I$6:$I$19996,'附件一之2-參加學生名單'!$R$6:$R$19996,"*"&amp;B41&amp;"*"))</f>
        <v/>
      </c>
      <c r="H41" s="196" t="str">
        <f>IF(B41="","",SUMIFS('附件一之2-參加學生名單'!$J$6:$J$19996,'附件一之2-參加學生名單'!$R$6:$R$19996,"*"&amp;B41&amp;"*"))</f>
        <v/>
      </c>
      <c r="I41" s="196" t="str">
        <f>IF(B41="","",SUMIFS('附件一之2-參加學生名單'!$K$6:$K$19996,'附件一之2-參加學生名單'!$R$6:$R$19996,"*"&amp;B41&amp;"*"))</f>
        <v/>
      </c>
      <c r="J41" s="198" t="str">
        <f t="shared" si="31"/>
        <v/>
      </c>
      <c r="K41" s="133" t="str">
        <f t="shared" si="32"/>
        <v/>
      </c>
      <c r="L41" s="90"/>
      <c r="M41" s="103" t="str">
        <f t="shared" si="33"/>
        <v/>
      </c>
      <c r="N41" s="195" t="str">
        <f>IF(B41="","",'附件一之1-開班數'!AM42)</f>
        <v/>
      </c>
      <c r="O41" s="195" t="str">
        <f>IF(B41="","",'附件一之1-開班數'!AN42)</f>
        <v/>
      </c>
      <c r="P41" s="195" t="str">
        <f>IF(B41="","",'附件一之1-開班數'!AO42)</f>
        <v/>
      </c>
      <c r="Q41" s="25" t="str">
        <f t="shared" si="34"/>
        <v/>
      </c>
      <c r="R41" s="86" t="str">
        <f t="shared" si="26"/>
        <v/>
      </c>
      <c r="S41" s="86" t="str">
        <f t="shared" si="27"/>
        <v/>
      </c>
      <c r="T41" s="86" t="str">
        <f>IF('附件一之4-學校重要行事扣除'!M46="","",'附件一之4-學校重要行事扣除'!M46)</f>
        <v/>
      </c>
      <c r="U41" s="86" t="str">
        <f>IF('附件一之4-學校重要行事扣除'!N46="","",'附件一之4-學校重要行事扣除'!N46)</f>
        <v/>
      </c>
      <c r="V41" s="98" t="str">
        <f t="shared" si="20"/>
        <v/>
      </c>
      <c r="W41" s="101" t="str">
        <f t="shared" si="35"/>
        <v/>
      </c>
      <c r="X41" s="98" t="str">
        <f t="shared" si="36"/>
        <v/>
      </c>
      <c r="Y41" s="98" t="str">
        <f t="shared" si="37"/>
        <v/>
      </c>
      <c r="Z41" s="98" t="str">
        <f t="shared" si="38"/>
        <v/>
      </c>
      <c r="AA41" s="99" t="str">
        <f t="shared" si="39"/>
        <v/>
      </c>
      <c r="AB41" s="104" t="str">
        <f t="shared" si="22"/>
        <v/>
      </c>
      <c r="AC41" s="100" t="str">
        <f t="shared" si="40"/>
        <v/>
      </c>
      <c r="AD41" s="93" t="str">
        <f t="shared" si="41"/>
        <v/>
      </c>
      <c r="AE41" s="93" t="str">
        <f t="shared" si="42"/>
        <v/>
      </c>
      <c r="AF41" s="93" t="str">
        <f t="shared" si="43"/>
        <v/>
      </c>
      <c r="AG41" s="93" t="str">
        <f t="shared" si="44"/>
        <v/>
      </c>
      <c r="AH41" s="199" t="str">
        <f>IF(B41="","",'附件一之1-開班數'!AP42)</f>
        <v/>
      </c>
      <c r="AI41" s="200" t="str">
        <f>IF(B41="","",'附件一之1-開班數'!AQ42)</f>
        <v/>
      </c>
      <c r="AJ41" s="93" t="str">
        <f t="shared" si="45"/>
        <v/>
      </c>
      <c r="AK41" s="91" t="str">
        <f t="shared" si="46"/>
        <v/>
      </c>
      <c r="AL41" s="91" t="str">
        <f t="shared" si="47"/>
        <v/>
      </c>
      <c r="AM41" s="91" t="str">
        <f t="shared" si="23"/>
        <v/>
      </c>
      <c r="AN41" s="91" t="str">
        <f t="shared" si="24"/>
        <v/>
      </c>
      <c r="AO41" s="91" t="str">
        <f>IF(B41="","",'附件一之4-學校重要行事扣除'!Z46)</f>
        <v/>
      </c>
      <c r="AP41" s="91" t="str">
        <f>IF(B41="","",'附件一之4-學校重要行事扣除'!AA46)</f>
        <v/>
      </c>
      <c r="AQ41" s="93" t="str">
        <f t="shared" si="28"/>
        <v/>
      </c>
      <c r="AR41" s="13">
        <f t="shared" si="25"/>
        <v>1</v>
      </c>
      <c r="AS41" s="13">
        <f t="shared" si="48"/>
        <v>2</v>
      </c>
      <c r="AT41" s="13">
        <f t="shared" si="30"/>
        <v>1</v>
      </c>
    </row>
    <row r="42" spans="1:46" x14ac:dyDescent="0.3">
      <c r="A42" s="153" t="str">
        <f t="shared" si="19"/>
        <v/>
      </c>
      <c r="B42" s="153" t="str">
        <f>IF('附件一之1-開班數'!B43="","",'附件一之1-開班數'!B43)</f>
        <v/>
      </c>
      <c r="C42" s="202" t="str">
        <f>IF(B42="","",IF('附件一之1-開班數'!G43="","-",'附件一之1-開班數'!G43))</f>
        <v/>
      </c>
      <c r="D42" s="195" t="str">
        <f>IF(B42="","",IF('附件一之1-開班數'!H43="","-",'附件一之1-開班數'!H43))</f>
        <v/>
      </c>
      <c r="E42" s="196" t="str">
        <f>IF(B42="","",SUMIFS('附件一之2-參加學生名單'!$G$6:$G$19996,'附件一之2-參加學生名單'!$R$6:$R$19996,"*"&amp;B42&amp;"*"))</f>
        <v/>
      </c>
      <c r="F42" s="196" t="str">
        <f>IF(B42="","",SUMIFS('附件一之2-參加學生名單'!$H$6:$H$19996,'附件一之2-參加學生名單'!$R$6:$R$19996,"*"&amp;B42&amp;"*"))</f>
        <v/>
      </c>
      <c r="G42" s="196" t="str">
        <f>IF(B42="","",SUMIFS('附件一之2-參加學生名單'!$I$6:$I$19996,'附件一之2-參加學生名單'!$R$6:$R$19996,"*"&amp;B42&amp;"*"))</f>
        <v/>
      </c>
      <c r="H42" s="196" t="str">
        <f>IF(B42="","",SUMIFS('附件一之2-參加學生名單'!$J$6:$J$19996,'附件一之2-參加學生名單'!$R$6:$R$19996,"*"&amp;B42&amp;"*"))</f>
        <v/>
      </c>
      <c r="I42" s="196" t="str">
        <f>IF(B42="","",SUMIFS('附件一之2-參加學生名單'!$K$6:$K$19996,'附件一之2-參加學生名單'!$R$6:$R$19996,"*"&amp;B42&amp;"*"))</f>
        <v/>
      </c>
      <c r="J42" s="198" t="str">
        <f t="shared" si="31"/>
        <v/>
      </c>
      <c r="K42" s="133" t="str">
        <f t="shared" si="32"/>
        <v/>
      </c>
      <c r="L42" s="90"/>
      <c r="M42" s="103" t="str">
        <f t="shared" si="33"/>
        <v/>
      </c>
      <c r="N42" s="195" t="str">
        <f>IF(B42="","",'附件一之1-開班數'!AM43)</f>
        <v/>
      </c>
      <c r="O42" s="195" t="str">
        <f>IF(B42="","",'附件一之1-開班數'!AN43)</f>
        <v/>
      </c>
      <c r="P42" s="195" t="str">
        <f>IF(B42="","",'附件一之1-開班數'!AO43)</f>
        <v/>
      </c>
      <c r="Q42" s="25" t="str">
        <f t="shared" si="34"/>
        <v/>
      </c>
      <c r="R42" s="86" t="str">
        <f t="shared" si="26"/>
        <v/>
      </c>
      <c r="S42" s="86" t="str">
        <f t="shared" si="27"/>
        <v/>
      </c>
      <c r="T42" s="86" t="str">
        <f>IF('附件一之4-學校重要行事扣除'!M47="","",'附件一之4-學校重要行事扣除'!M47)</f>
        <v/>
      </c>
      <c r="U42" s="86" t="str">
        <f>IF('附件一之4-學校重要行事扣除'!N47="","",'附件一之4-學校重要行事扣除'!N47)</f>
        <v/>
      </c>
      <c r="V42" s="98" t="str">
        <f t="shared" si="20"/>
        <v/>
      </c>
      <c r="W42" s="101" t="str">
        <f t="shared" si="35"/>
        <v/>
      </c>
      <c r="X42" s="98" t="str">
        <f t="shared" si="36"/>
        <v/>
      </c>
      <c r="Y42" s="98" t="str">
        <f t="shared" si="37"/>
        <v/>
      </c>
      <c r="Z42" s="98" t="str">
        <f t="shared" si="38"/>
        <v/>
      </c>
      <c r="AA42" s="99" t="str">
        <f t="shared" si="39"/>
        <v/>
      </c>
      <c r="AB42" s="104" t="str">
        <f t="shared" si="22"/>
        <v/>
      </c>
      <c r="AC42" s="100" t="str">
        <f t="shared" si="40"/>
        <v/>
      </c>
      <c r="AD42" s="93" t="str">
        <f t="shared" si="41"/>
        <v/>
      </c>
      <c r="AE42" s="93" t="str">
        <f t="shared" si="42"/>
        <v/>
      </c>
      <c r="AF42" s="93" t="str">
        <f t="shared" si="43"/>
        <v/>
      </c>
      <c r="AG42" s="93" t="str">
        <f t="shared" si="44"/>
        <v/>
      </c>
      <c r="AH42" s="199" t="str">
        <f>IF(B42="","",'附件一之1-開班數'!AP43)</f>
        <v/>
      </c>
      <c r="AI42" s="200" t="str">
        <f>IF(B42="","",'附件一之1-開班數'!AQ43)</f>
        <v/>
      </c>
      <c r="AJ42" s="93" t="str">
        <f t="shared" si="45"/>
        <v/>
      </c>
      <c r="AK42" s="91" t="str">
        <f t="shared" si="46"/>
        <v/>
      </c>
      <c r="AL42" s="91" t="str">
        <f t="shared" si="47"/>
        <v/>
      </c>
      <c r="AM42" s="91" t="str">
        <f t="shared" si="23"/>
        <v/>
      </c>
      <c r="AN42" s="91" t="str">
        <f t="shared" si="24"/>
        <v/>
      </c>
      <c r="AO42" s="91" t="str">
        <f>IF(B42="","",'附件一之4-學校重要行事扣除'!Z47)</f>
        <v/>
      </c>
      <c r="AP42" s="91" t="str">
        <f>IF(B42="","",'附件一之4-學校重要行事扣除'!AA47)</f>
        <v/>
      </c>
      <c r="AQ42" s="93" t="str">
        <f t="shared" si="28"/>
        <v/>
      </c>
      <c r="AR42" s="13">
        <f t="shared" si="25"/>
        <v>1</v>
      </c>
      <c r="AS42" s="13">
        <f t="shared" si="48"/>
        <v>2</v>
      </c>
      <c r="AT42" s="13">
        <f t="shared" si="30"/>
        <v>1</v>
      </c>
    </row>
    <row r="43" spans="1:46" x14ac:dyDescent="0.3">
      <c r="A43" s="153" t="str">
        <f t="shared" si="19"/>
        <v/>
      </c>
      <c r="B43" s="153" t="str">
        <f>IF('附件一之1-開班數'!B44="","",'附件一之1-開班數'!B44)</f>
        <v/>
      </c>
      <c r="C43" s="202" t="str">
        <f>IF(B43="","",IF('附件一之1-開班數'!G44="","-",'附件一之1-開班數'!G44))</f>
        <v/>
      </c>
      <c r="D43" s="195" t="str">
        <f>IF(B43="","",IF('附件一之1-開班數'!H44="","-",'附件一之1-開班數'!H44))</f>
        <v/>
      </c>
      <c r="E43" s="196" t="str">
        <f>IF(B43="","",SUMIFS('附件一之2-參加學生名單'!$G$6:$G$19996,'附件一之2-參加學生名單'!$R$6:$R$19996,"*"&amp;B43&amp;"*"))</f>
        <v/>
      </c>
      <c r="F43" s="196" t="str">
        <f>IF(B43="","",SUMIFS('附件一之2-參加學生名單'!$H$6:$H$19996,'附件一之2-參加學生名單'!$R$6:$R$19996,"*"&amp;B43&amp;"*"))</f>
        <v/>
      </c>
      <c r="G43" s="196" t="str">
        <f>IF(B43="","",SUMIFS('附件一之2-參加學生名單'!$I$6:$I$19996,'附件一之2-參加學生名單'!$R$6:$R$19996,"*"&amp;B43&amp;"*"))</f>
        <v/>
      </c>
      <c r="H43" s="196" t="str">
        <f>IF(B43="","",SUMIFS('附件一之2-參加學生名單'!$J$6:$J$19996,'附件一之2-參加學生名單'!$R$6:$R$19996,"*"&amp;B43&amp;"*"))</f>
        <v/>
      </c>
      <c r="I43" s="196" t="str">
        <f>IF(B43="","",SUMIFS('附件一之2-參加學生名單'!$K$6:$K$19996,'附件一之2-參加學生名單'!$R$6:$R$19996,"*"&amp;B43&amp;"*"))</f>
        <v/>
      </c>
      <c r="J43" s="198" t="str">
        <f t="shared" si="31"/>
        <v/>
      </c>
      <c r="K43" s="133" t="str">
        <f t="shared" si="32"/>
        <v/>
      </c>
      <c r="L43" s="90"/>
      <c r="M43" s="103" t="str">
        <f t="shared" si="33"/>
        <v/>
      </c>
      <c r="N43" s="195" t="str">
        <f>IF(B43="","",'附件一之1-開班數'!AM44)</f>
        <v/>
      </c>
      <c r="O43" s="195" t="str">
        <f>IF(B43="","",'附件一之1-開班數'!AN44)</f>
        <v/>
      </c>
      <c r="P43" s="195" t="str">
        <f>IF(B43="","",'附件一之1-開班數'!AO44)</f>
        <v/>
      </c>
      <c r="Q43" s="25" t="str">
        <f t="shared" si="34"/>
        <v/>
      </c>
      <c r="R43" s="86" t="str">
        <f t="shared" si="26"/>
        <v/>
      </c>
      <c r="S43" s="86" t="str">
        <f t="shared" si="27"/>
        <v/>
      </c>
      <c r="T43" s="86" t="str">
        <f>IF('附件一之4-學校重要行事扣除'!M48="","",'附件一之4-學校重要行事扣除'!M48)</f>
        <v/>
      </c>
      <c r="U43" s="86" t="str">
        <f>IF('附件一之4-學校重要行事扣除'!N48="","",'附件一之4-學校重要行事扣除'!N48)</f>
        <v/>
      </c>
      <c r="V43" s="98" t="str">
        <f t="shared" si="20"/>
        <v/>
      </c>
      <c r="W43" s="101" t="str">
        <f t="shared" si="35"/>
        <v/>
      </c>
      <c r="X43" s="98" t="str">
        <f t="shared" si="36"/>
        <v/>
      </c>
      <c r="Y43" s="98" t="str">
        <f t="shared" si="37"/>
        <v/>
      </c>
      <c r="Z43" s="98" t="str">
        <f t="shared" si="38"/>
        <v/>
      </c>
      <c r="AA43" s="99" t="str">
        <f t="shared" si="39"/>
        <v/>
      </c>
      <c r="AB43" s="104" t="str">
        <f t="shared" si="22"/>
        <v/>
      </c>
      <c r="AC43" s="100" t="str">
        <f t="shared" si="40"/>
        <v/>
      </c>
      <c r="AD43" s="93" t="str">
        <f t="shared" si="41"/>
        <v/>
      </c>
      <c r="AE43" s="93" t="str">
        <f t="shared" si="42"/>
        <v/>
      </c>
      <c r="AF43" s="93" t="str">
        <f t="shared" si="43"/>
        <v/>
      </c>
      <c r="AG43" s="93" t="str">
        <f t="shared" si="44"/>
        <v/>
      </c>
      <c r="AH43" s="199" t="str">
        <f>IF(B43="","",'附件一之1-開班數'!AP44)</f>
        <v/>
      </c>
      <c r="AI43" s="200" t="str">
        <f>IF(B43="","",'附件一之1-開班數'!AQ44)</f>
        <v/>
      </c>
      <c r="AJ43" s="93" t="str">
        <f t="shared" si="45"/>
        <v/>
      </c>
      <c r="AK43" s="91" t="str">
        <f t="shared" si="46"/>
        <v/>
      </c>
      <c r="AL43" s="91" t="str">
        <f t="shared" si="47"/>
        <v/>
      </c>
      <c r="AM43" s="91" t="str">
        <f t="shared" si="23"/>
        <v/>
      </c>
      <c r="AN43" s="91" t="str">
        <f t="shared" si="24"/>
        <v/>
      </c>
      <c r="AO43" s="91" t="str">
        <f>IF(B43="","",'附件一之4-學校重要行事扣除'!Z48)</f>
        <v/>
      </c>
      <c r="AP43" s="91" t="str">
        <f>IF(B43="","",'附件一之4-學校重要行事扣除'!AA48)</f>
        <v/>
      </c>
      <c r="AQ43" s="93" t="str">
        <f t="shared" si="28"/>
        <v/>
      </c>
      <c r="AR43" s="13">
        <f t="shared" si="25"/>
        <v>1</v>
      </c>
      <c r="AS43" s="13">
        <f t="shared" si="48"/>
        <v>2</v>
      </c>
      <c r="AT43" s="13">
        <f t="shared" si="30"/>
        <v>1</v>
      </c>
    </row>
    <row r="44" spans="1:46" x14ac:dyDescent="0.3">
      <c r="A44" s="153" t="str">
        <f t="shared" si="19"/>
        <v/>
      </c>
      <c r="B44" s="153" t="str">
        <f>IF('附件一之1-開班數'!B45="","",'附件一之1-開班數'!B45)</f>
        <v/>
      </c>
      <c r="C44" s="202" t="str">
        <f>IF(B44="","",IF('附件一之1-開班數'!G45="","-",'附件一之1-開班數'!G45))</f>
        <v/>
      </c>
      <c r="D44" s="195" t="str">
        <f>IF(B44="","",IF('附件一之1-開班數'!H45="","-",'附件一之1-開班數'!H45))</f>
        <v/>
      </c>
      <c r="E44" s="196" t="str">
        <f>IF(B44="","",SUMIFS('附件一之2-參加學生名單'!$G$6:$G$19996,'附件一之2-參加學生名單'!$R$6:$R$19996,"*"&amp;B44&amp;"*"))</f>
        <v/>
      </c>
      <c r="F44" s="196" t="str">
        <f>IF(B44="","",SUMIFS('附件一之2-參加學生名單'!$H$6:$H$19996,'附件一之2-參加學生名單'!$R$6:$R$19996,"*"&amp;B44&amp;"*"))</f>
        <v/>
      </c>
      <c r="G44" s="196" t="str">
        <f>IF(B44="","",SUMIFS('附件一之2-參加學生名單'!$I$6:$I$19996,'附件一之2-參加學生名單'!$R$6:$R$19996,"*"&amp;B44&amp;"*"))</f>
        <v/>
      </c>
      <c r="H44" s="196" t="str">
        <f>IF(B44="","",SUMIFS('附件一之2-參加學生名單'!$J$6:$J$19996,'附件一之2-參加學生名單'!$R$6:$R$19996,"*"&amp;B44&amp;"*"))</f>
        <v/>
      </c>
      <c r="I44" s="196" t="str">
        <f>IF(B44="","",SUMIFS('附件一之2-參加學生名單'!$K$6:$K$19996,'附件一之2-參加學生名單'!$R$6:$R$19996,"*"&amp;B44&amp;"*"))</f>
        <v/>
      </c>
      <c r="J44" s="198" t="str">
        <f t="shared" si="31"/>
        <v/>
      </c>
      <c r="K44" s="133" t="str">
        <f t="shared" si="32"/>
        <v/>
      </c>
      <c r="L44" s="90"/>
      <c r="M44" s="103" t="str">
        <f t="shared" si="33"/>
        <v/>
      </c>
      <c r="N44" s="195" t="str">
        <f>IF(B44="","",'附件一之1-開班數'!AM45)</f>
        <v/>
      </c>
      <c r="O44" s="195" t="str">
        <f>IF(B44="","",'附件一之1-開班數'!AN45)</f>
        <v/>
      </c>
      <c r="P44" s="195" t="str">
        <f>IF(B44="","",'附件一之1-開班數'!AO45)</f>
        <v/>
      </c>
      <c r="Q44" s="25" t="str">
        <f t="shared" si="34"/>
        <v/>
      </c>
      <c r="R44" s="86" t="str">
        <f t="shared" si="26"/>
        <v/>
      </c>
      <c r="S44" s="86" t="str">
        <f t="shared" si="27"/>
        <v/>
      </c>
      <c r="T44" s="86" t="str">
        <f>IF('附件一之4-學校重要行事扣除'!M49="","",'附件一之4-學校重要行事扣除'!M49)</f>
        <v/>
      </c>
      <c r="U44" s="86" t="str">
        <f>IF('附件一之4-學校重要行事扣除'!N49="","",'附件一之4-學校重要行事扣除'!N49)</f>
        <v/>
      </c>
      <c r="V44" s="98" t="str">
        <f t="shared" si="20"/>
        <v/>
      </c>
      <c r="W44" s="101" t="str">
        <f t="shared" si="35"/>
        <v/>
      </c>
      <c r="X44" s="98" t="str">
        <f t="shared" si="36"/>
        <v/>
      </c>
      <c r="Y44" s="98" t="str">
        <f t="shared" si="37"/>
        <v/>
      </c>
      <c r="Z44" s="98" t="str">
        <f t="shared" si="38"/>
        <v/>
      </c>
      <c r="AA44" s="99" t="str">
        <f t="shared" si="39"/>
        <v/>
      </c>
      <c r="AB44" s="104" t="str">
        <f t="shared" si="22"/>
        <v/>
      </c>
      <c r="AC44" s="100" t="str">
        <f t="shared" si="40"/>
        <v/>
      </c>
      <c r="AD44" s="93" t="str">
        <f t="shared" si="41"/>
        <v/>
      </c>
      <c r="AE44" s="93" t="str">
        <f t="shared" si="42"/>
        <v/>
      </c>
      <c r="AF44" s="93" t="str">
        <f t="shared" si="43"/>
        <v/>
      </c>
      <c r="AG44" s="93" t="str">
        <f t="shared" si="44"/>
        <v/>
      </c>
      <c r="AH44" s="199" t="str">
        <f>IF(B44="","",'附件一之1-開班數'!AP45)</f>
        <v/>
      </c>
      <c r="AI44" s="200" t="str">
        <f>IF(B44="","",'附件一之1-開班數'!AQ45)</f>
        <v/>
      </c>
      <c r="AJ44" s="93" t="str">
        <f t="shared" si="45"/>
        <v/>
      </c>
      <c r="AK44" s="91" t="str">
        <f t="shared" si="46"/>
        <v/>
      </c>
      <c r="AL44" s="91" t="str">
        <f t="shared" si="47"/>
        <v/>
      </c>
      <c r="AM44" s="91" t="str">
        <f t="shared" si="23"/>
        <v/>
      </c>
      <c r="AN44" s="91" t="str">
        <f t="shared" si="24"/>
        <v/>
      </c>
      <c r="AO44" s="91" t="str">
        <f>IF(B44="","",'附件一之4-學校重要行事扣除'!Z49)</f>
        <v/>
      </c>
      <c r="AP44" s="91" t="str">
        <f>IF(B44="","",'附件一之4-學校重要行事扣除'!AA49)</f>
        <v/>
      </c>
      <c r="AQ44" s="93" t="str">
        <f t="shared" si="28"/>
        <v/>
      </c>
      <c r="AR44" s="13">
        <f t="shared" si="25"/>
        <v>1</v>
      </c>
      <c r="AS44" s="13">
        <f t="shared" si="48"/>
        <v>2</v>
      </c>
      <c r="AT44" s="13">
        <f t="shared" si="30"/>
        <v>1</v>
      </c>
    </row>
    <row r="45" spans="1:46" x14ac:dyDescent="0.3">
      <c r="A45" s="153" t="str">
        <f t="shared" si="19"/>
        <v/>
      </c>
      <c r="B45" s="153" t="str">
        <f>IF('附件一之1-開班數'!B46="","",'附件一之1-開班數'!B46)</f>
        <v/>
      </c>
      <c r="C45" s="202" t="str">
        <f>IF(B45="","",IF('附件一之1-開班數'!G46="","-",'附件一之1-開班數'!G46))</f>
        <v/>
      </c>
      <c r="D45" s="195" t="str">
        <f>IF(B45="","",IF('附件一之1-開班數'!H46="","-",'附件一之1-開班數'!H46))</f>
        <v/>
      </c>
      <c r="E45" s="196" t="str">
        <f>IF(B45="","",SUMIFS('附件一之2-參加學生名單'!$G$6:$G$19996,'附件一之2-參加學生名單'!$R$6:$R$19996,"*"&amp;B45&amp;"*"))</f>
        <v/>
      </c>
      <c r="F45" s="196" t="str">
        <f>IF(B45="","",SUMIFS('附件一之2-參加學生名單'!$H$6:$H$19996,'附件一之2-參加學生名單'!$R$6:$R$19996,"*"&amp;B45&amp;"*"))</f>
        <v/>
      </c>
      <c r="G45" s="196" t="str">
        <f>IF(B45="","",SUMIFS('附件一之2-參加學生名單'!$I$6:$I$19996,'附件一之2-參加學生名單'!$R$6:$R$19996,"*"&amp;B45&amp;"*"))</f>
        <v/>
      </c>
      <c r="H45" s="196" t="str">
        <f>IF(B45="","",SUMIFS('附件一之2-參加學生名單'!$J$6:$J$19996,'附件一之2-參加學生名單'!$R$6:$R$19996,"*"&amp;B45&amp;"*"))</f>
        <v/>
      </c>
      <c r="I45" s="196" t="str">
        <f>IF(B45="","",SUMIFS('附件一之2-參加學生名單'!$K$6:$K$19996,'附件一之2-參加學生名單'!$R$6:$R$19996,"*"&amp;B45&amp;"*"))</f>
        <v/>
      </c>
      <c r="J45" s="198" t="str">
        <f t="shared" si="31"/>
        <v/>
      </c>
      <c r="K45" s="133" t="str">
        <f t="shared" si="32"/>
        <v/>
      </c>
      <c r="L45" s="90"/>
      <c r="M45" s="103" t="str">
        <f t="shared" si="33"/>
        <v/>
      </c>
      <c r="N45" s="195" t="str">
        <f>IF(B45="","",'附件一之1-開班數'!AM46)</f>
        <v/>
      </c>
      <c r="O45" s="195" t="str">
        <f>IF(B45="","",'附件一之1-開班數'!AN46)</f>
        <v/>
      </c>
      <c r="P45" s="195" t="str">
        <f>IF(B45="","",'附件一之1-開班數'!AO46)</f>
        <v/>
      </c>
      <c r="Q45" s="25" t="str">
        <f t="shared" si="34"/>
        <v/>
      </c>
      <c r="R45" s="86" t="str">
        <f t="shared" si="26"/>
        <v/>
      </c>
      <c r="S45" s="86" t="str">
        <f t="shared" si="27"/>
        <v/>
      </c>
      <c r="T45" s="86" t="str">
        <f>IF('附件一之4-學校重要行事扣除'!M50="","",'附件一之4-學校重要行事扣除'!M50)</f>
        <v/>
      </c>
      <c r="U45" s="86" t="str">
        <f>IF('附件一之4-學校重要行事扣除'!N50="","",'附件一之4-學校重要行事扣除'!N50)</f>
        <v/>
      </c>
      <c r="V45" s="98" t="str">
        <f t="shared" si="20"/>
        <v/>
      </c>
      <c r="W45" s="101" t="str">
        <f t="shared" si="35"/>
        <v/>
      </c>
      <c r="X45" s="98" t="str">
        <f t="shared" si="36"/>
        <v/>
      </c>
      <c r="Y45" s="98" t="str">
        <f t="shared" si="37"/>
        <v/>
      </c>
      <c r="Z45" s="98" t="str">
        <f t="shared" si="38"/>
        <v/>
      </c>
      <c r="AA45" s="99" t="str">
        <f t="shared" si="39"/>
        <v/>
      </c>
      <c r="AB45" s="104" t="str">
        <f t="shared" si="22"/>
        <v/>
      </c>
      <c r="AC45" s="100" t="str">
        <f t="shared" si="40"/>
        <v/>
      </c>
      <c r="AD45" s="93" t="str">
        <f t="shared" si="41"/>
        <v/>
      </c>
      <c r="AE45" s="93" t="str">
        <f t="shared" si="42"/>
        <v/>
      </c>
      <c r="AF45" s="93" t="str">
        <f t="shared" si="43"/>
        <v/>
      </c>
      <c r="AG45" s="93" t="str">
        <f t="shared" si="44"/>
        <v/>
      </c>
      <c r="AH45" s="199" t="str">
        <f>IF(B45="","",'附件一之1-開班數'!AP46)</f>
        <v/>
      </c>
      <c r="AI45" s="200" t="str">
        <f>IF(B45="","",'附件一之1-開班數'!AQ46)</f>
        <v/>
      </c>
      <c r="AJ45" s="93" t="str">
        <f t="shared" si="45"/>
        <v/>
      </c>
      <c r="AK45" s="91" t="str">
        <f t="shared" si="46"/>
        <v/>
      </c>
      <c r="AL45" s="91" t="str">
        <f t="shared" si="47"/>
        <v/>
      </c>
      <c r="AM45" s="91" t="str">
        <f t="shared" si="23"/>
        <v/>
      </c>
      <c r="AN45" s="91" t="str">
        <f t="shared" si="24"/>
        <v/>
      </c>
      <c r="AO45" s="91" t="str">
        <f>IF(B45="","",'附件一之4-學校重要行事扣除'!Z50)</f>
        <v/>
      </c>
      <c r="AP45" s="91" t="str">
        <f>IF(B45="","",'附件一之4-學校重要行事扣除'!AA50)</f>
        <v/>
      </c>
      <c r="AQ45" s="93" t="str">
        <f t="shared" si="28"/>
        <v/>
      </c>
      <c r="AR45" s="13">
        <f t="shared" si="25"/>
        <v>1</v>
      </c>
      <c r="AS45" s="13">
        <f t="shared" si="48"/>
        <v>2</v>
      </c>
      <c r="AT45" s="13">
        <f t="shared" si="30"/>
        <v>1</v>
      </c>
    </row>
    <row r="46" spans="1:46" x14ac:dyDescent="0.3">
      <c r="A46" s="153" t="str">
        <f t="shared" si="19"/>
        <v/>
      </c>
      <c r="B46" s="153" t="str">
        <f>IF('附件一之1-開班數'!B47="","",'附件一之1-開班數'!B47)</f>
        <v/>
      </c>
      <c r="C46" s="202" t="str">
        <f>IF(B46="","",IF('附件一之1-開班數'!G47="","-",'附件一之1-開班數'!G47))</f>
        <v/>
      </c>
      <c r="D46" s="195" t="str">
        <f>IF(B46="","",IF('附件一之1-開班數'!H47="","-",'附件一之1-開班數'!H47))</f>
        <v/>
      </c>
      <c r="E46" s="196" t="str">
        <f>IF(B46="","",SUMIFS('附件一之2-參加學生名單'!$G$6:$G$19996,'附件一之2-參加學生名單'!$R$6:$R$19996,"*"&amp;B46&amp;"*"))</f>
        <v/>
      </c>
      <c r="F46" s="196" t="str">
        <f>IF(B46="","",SUMIFS('附件一之2-參加學生名單'!$H$6:$H$19996,'附件一之2-參加學生名單'!$R$6:$R$19996,"*"&amp;B46&amp;"*"))</f>
        <v/>
      </c>
      <c r="G46" s="196" t="str">
        <f>IF(B46="","",SUMIFS('附件一之2-參加學生名單'!$I$6:$I$19996,'附件一之2-參加學生名單'!$R$6:$R$19996,"*"&amp;B46&amp;"*"))</f>
        <v/>
      </c>
      <c r="H46" s="196" t="str">
        <f>IF(B46="","",SUMIFS('附件一之2-參加學生名單'!$J$6:$J$19996,'附件一之2-參加學生名單'!$R$6:$R$19996,"*"&amp;B46&amp;"*"))</f>
        <v/>
      </c>
      <c r="I46" s="196" t="str">
        <f>IF(B46="","",SUMIFS('附件一之2-參加學生名單'!$K$6:$K$19996,'附件一之2-參加學生名單'!$R$6:$R$19996,"*"&amp;B46&amp;"*"))</f>
        <v/>
      </c>
      <c r="J46" s="198" t="str">
        <f t="shared" si="31"/>
        <v/>
      </c>
      <c r="K46" s="133" t="str">
        <f t="shared" si="32"/>
        <v/>
      </c>
      <c r="L46" s="90"/>
      <c r="M46" s="103" t="str">
        <f t="shared" si="33"/>
        <v/>
      </c>
      <c r="N46" s="195" t="str">
        <f>IF(B46="","",'附件一之1-開班數'!AM47)</f>
        <v/>
      </c>
      <c r="O46" s="195" t="str">
        <f>IF(B46="","",'附件一之1-開班數'!AN47)</f>
        <v/>
      </c>
      <c r="P46" s="195" t="str">
        <f>IF(B46="","",'附件一之1-開班數'!AO47)</f>
        <v/>
      </c>
      <c r="Q46" s="25" t="str">
        <f t="shared" si="34"/>
        <v/>
      </c>
      <c r="R46" s="86" t="str">
        <f t="shared" si="26"/>
        <v/>
      </c>
      <c r="S46" s="86" t="str">
        <f t="shared" si="27"/>
        <v/>
      </c>
      <c r="T46" s="86" t="str">
        <f>IF('附件一之4-學校重要行事扣除'!M51="","",'附件一之4-學校重要行事扣除'!M51)</f>
        <v/>
      </c>
      <c r="U46" s="86" t="str">
        <f>IF('附件一之4-學校重要行事扣除'!N51="","",'附件一之4-學校重要行事扣除'!N51)</f>
        <v/>
      </c>
      <c r="V46" s="98" t="str">
        <f t="shared" si="20"/>
        <v/>
      </c>
      <c r="W46" s="101" t="str">
        <f t="shared" si="35"/>
        <v/>
      </c>
      <c r="X46" s="98" t="str">
        <f t="shared" si="36"/>
        <v/>
      </c>
      <c r="Y46" s="98" t="str">
        <f t="shared" si="37"/>
        <v/>
      </c>
      <c r="Z46" s="98" t="str">
        <f t="shared" si="38"/>
        <v/>
      </c>
      <c r="AA46" s="99" t="str">
        <f t="shared" si="39"/>
        <v/>
      </c>
      <c r="AB46" s="104" t="str">
        <f t="shared" si="22"/>
        <v/>
      </c>
      <c r="AC46" s="100" t="str">
        <f t="shared" si="40"/>
        <v/>
      </c>
      <c r="AD46" s="93" t="str">
        <f t="shared" si="41"/>
        <v/>
      </c>
      <c r="AE46" s="93" t="str">
        <f t="shared" si="42"/>
        <v/>
      </c>
      <c r="AF46" s="93" t="str">
        <f t="shared" si="43"/>
        <v/>
      </c>
      <c r="AG46" s="93" t="str">
        <f t="shared" si="44"/>
        <v/>
      </c>
      <c r="AH46" s="199" t="str">
        <f>IF(B46="","",'附件一之1-開班數'!AP47)</f>
        <v/>
      </c>
      <c r="AI46" s="200" t="str">
        <f>IF(B46="","",'附件一之1-開班數'!AQ47)</f>
        <v/>
      </c>
      <c r="AJ46" s="93" t="str">
        <f t="shared" si="45"/>
        <v/>
      </c>
      <c r="AK46" s="91" t="str">
        <f t="shared" si="46"/>
        <v/>
      </c>
      <c r="AL46" s="91" t="str">
        <f t="shared" si="47"/>
        <v/>
      </c>
      <c r="AM46" s="91" t="str">
        <f t="shared" si="23"/>
        <v/>
      </c>
      <c r="AN46" s="91" t="str">
        <f t="shared" si="24"/>
        <v/>
      </c>
      <c r="AO46" s="91" t="str">
        <f>IF(B46="","",'附件一之4-學校重要行事扣除'!Z51)</f>
        <v/>
      </c>
      <c r="AP46" s="91" t="str">
        <f>IF(B46="","",'附件一之4-學校重要行事扣除'!AA51)</f>
        <v/>
      </c>
      <c r="AQ46" s="93" t="str">
        <f t="shared" si="28"/>
        <v/>
      </c>
      <c r="AR46" s="13">
        <f t="shared" si="25"/>
        <v>1</v>
      </c>
      <c r="AS46" s="13">
        <f t="shared" si="48"/>
        <v>2</v>
      </c>
      <c r="AT46" s="13">
        <f t="shared" si="30"/>
        <v>1</v>
      </c>
    </row>
    <row r="47" spans="1:46" x14ac:dyDescent="0.3">
      <c r="A47" s="153" t="str">
        <f t="shared" si="19"/>
        <v/>
      </c>
      <c r="B47" s="153" t="str">
        <f>IF('附件一之1-開班數'!B48="","",'附件一之1-開班數'!B48)</f>
        <v/>
      </c>
      <c r="C47" s="202" t="str">
        <f>IF(B47="","",IF('附件一之1-開班數'!G48="","-",'附件一之1-開班數'!G48))</f>
        <v/>
      </c>
      <c r="D47" s="195" t="str">
        <f>IF(B47="","",IF('附件一之1-開班數'!H48="","-",'附件一之1-開班數'!H48))</f>
        <v/>
      </c>
      <c r="E47" s="196" t="str">
        <f>IF(B47="","",SUMIFS('附件一之2-參加學生名單'!$G$6:$G$19996,'附件一之2-參加學生名單'!$R$6:$R$19996,"*"&amp;B47&amp;"*"))</f>
        <v/>
      </c>
      <c r="F47" s="196" t="str">
        <f>IF(B47="","",SUMIFS('附件一之2-參加學生名單'!$H$6:$H$19996,'附件一之2-參加學生名單'!$R$6:$R$19996,"*"&amp;B47&amp;"*"))</f>
        <v/>
      </c>
      <c r="G47" s="196" t="str">
        <f>IF(B47="","",SUMIFS('附件一之2-參加學生名單'!$I$6:$I$19996,'附件一之2-參加學生名單'!$R$6:$R$19996,"*"&amp;B47&amp;"*"))</f>
        <v/>
      </c>
      <c r="H47" s="196" t="str">
        <f>IF(B47="","",SUMIFS('附件一之2-參加學生名單'!$J$6:$J$19996,'附件一之2-參加學生名單'!$R$6:$R$19996,"*"&amp;B47&amp;"*"))</f>
        <v/>
      </c>
      <c r="I47" s="196" t="str">
        <f>IF(B47="","",SUMIFS('附件一之2-參加學生名單'!$K$6:$K$19996,'附件一之2-參加學生名單'!$R$6:$R$19996,"*"&amp;B47&amp;"*"))</f>
        <v/>
      </c>
      <c r="J47" s="198" t="str">
        <f t="shared" si="31"/>
        <v/>
      </c>
      <c r="K47" s="133" t="str">
        <f t="shared" si="32"/>
        <v/>
      </c>
      <c r="L47" s="90"/>
      <c r="M47" s="103" t="str">
        <f t="shared" si="33"/>
        <v/>
      </c>
      <c r="N47" s="195" t="str">
        <f>IF(B47="","",'附件一之1-開班數'!AM48)</f>
        <v/>
      </c>
      <c r="O47" s="195" t="str">
        <f>IF(B47="","",'附件一之1-開班數'!AN48)</f>
        <v/>
      </c>
      <c r="P47" s="195" t="str">
        <f>IF(B47="","",'附件一之1-開班數'!AO48)</f>
        <v/>
      </c>
      <c r="Q47" s="25" t="str">
        <f t="shared" si="34"/>
        <v/>
      </c>
      <c r="R47" s="86" t="str">
        <f t="shared" si="26"/>
        <v/>
      </c>
      <c r="S47" s="86" t="str">
        <f t="shared" si="27"/>
        <v/>
      </c>
      <c r="T47" s="86" t="str">
        <f>IF('附件一之4-學校重要行事扣除'!M52="","",'附件一之4-學校重要行事扣除'!M52)</f>
        <v/>
      </c>
      <c r="U47" s="86" t="str">
        <f>IF('附件一之4-學校重要行事扣除'!N52="","",'附件一之4-學校重要行事扣除'!N52)</f>
        <v/>
      </c>
      <c r="V47" s="98" t="str">
        <f t="shared" si="20"/>
        <v/>
      </c>
      <c r="W47" s="101" t="str">
        <f t="shared" si="35"/>
        <v/>
      </c>
      <c r="X47" s="98" t="str">
        <f t="shared" si="36"/>
        <v/>
      </c>
      <c r="Y47" s="98" t="str">
        <f t="shared" si="37"/>
        <v/>
      </c>
      <c r="Z47" s="98" t="str">
        <f t="shared" si="38"/>
        <v/>
      </c>
      <c r="AA47" s="99" t="str">
        <f t="shared" si="39"/>
        <v/>
      </c>
      <c r="AB47" s="104" t="str">
        <f t="shared" si="22"/>
        <v/>
      </c>
      <c r="AC47" s="100" t="str">
        <f t="shared" si="40"/>
        <v/>
      </c>
      <c r="AD47" s="93" t="str">
        <f t="shared" si="41"/>
        <v/>
      </c>
      <c r="AE47" s="93" t="str">
        <f t="shared" si="42"/>
        <v/>
      </c>
      <c r="AF47" s="93" t="str">
        <f t="shared" si="43"/>
        <v/>
      </c>
      <c r="AG47" s="93" t="str">
        <f t="shared" si="44"/>
        <v/>
      </c>
      <c r="AH47" s="199" t="str">
        <f>IF(B47="","",'附件一之1-開班數'!AP48)</f>
        <v/>
      </c>
      <c r="AI47" s="200" t="str">
        <f>IF(B47="","",'附件一之1-開班數'!AQ48)</f>
        <v/>
      </c>
      <c r="AJ47" s="93" t="str">
        <f t="shared" si="45"/>
        <v/>
      </c>
      <c r="AK47" s="91" t="str">
        <f t="shared" si="46"/>
        <v/>
      </c>
      <c r="AL47" s="91" t="str">
        <f t="shared" si="47"/>
        <v/>
      </c>
      <c r="AM47" s="91" t="str">
        <f t="shared" si="23"/>
        <v/>
      </c>
      <c r="AN47" s="91" t="str">
        <f t="shared" si="24"/>
        <v/>
      </c>
      <c r="AO47" s="91" t="str">
        <f>IF(B47="","",'附件一之4-學校重要行事扣除'!Z52)</f>
        <v/>
      </c>
      <c r="AP47" s="91" t="str">
        <f>IF(B47="","",'附件一之4-學校重要行事扣除'!AA52)</f>
        <v/>
      </c>
      <c r="AQ47" s="93" t="str">
        <f t="shared" si="28"/>
        <v/>
      </c>
      <c r="AR47" s="13">
        <f t="shared" si="25"/>
        <v>1</v>
      </c>
      <c r="AS47" s="13">
        <f t="shared" si="48"/>
        <v>2</v>
      </c>
      <c r="AT47" s="13">
        <f t="shared" si="30"/>
        <v>1</v>
      </c>
    </row>
    <row r="48" spans="1:46" x14ac:dyDescent="0.3">
      <c r="A48" s="153" t="str">
        <f t="shared" si="19"/>
        <v/>
      </c>
      <c r="B48" s="153" t="str">
        <f>IF('附件一之1-開班數'!B49="","",'附件一之1-開班數'!B49)</f>
        <v/>
      </c>
      <c r="C48" s="202" t="str">
        <f>IF(B48="","",IF('附件一之1-開班數'!G49="","-",'附件一之1-開班數'!G49))</f>
        <v/>
      </c>
      <c r="D48" s="195" t="str">
        <f>IF(B48="","",IF('附件一之1-開班數'!H49="","-",'附件一之1-開班數'!H49))</f>
        <v/>
      </c>
      <c r="E48" s="196" t="str">
        <f>IF(B48="","",SUMIFS('附件一之2-參加學生名單'!$G$6:$G$19996,'附件一之2-參加學生名單'!$R$6:$R$19996,"*"&amp;B48&amp;"*"))</f>
        <v/>
      </c>
      <c r="F48" s="196" t="str">
        <f>IF(B48="","",SUMIFS('附件一之2-參加學生名單'!$H$6:$H$19996,'附件一之2-參加學生名單'!$R$6:$R$19996,"*"&amp;B48&amp;"*"))</f>
        <v/>
      </c>
      <c r="G48" s="196" t="str">
        <f>IF(B48="","",SUMIFS('附件一之2-參加學生名單'!$I$6:$I$19996,'附件一之2-參加學生名單'!$R$6:$R$19996,"*"&amp;B48&amp;"*"))</f>
        <v/>
      </c>
      <c r="H48" s="196" t="str">
        <f>IF(B48="","",SUMIFS('附件一之2-參加學生名單'!$J$6:$J$19996,'附件一之2-參加學生名單'!$R$6:$R$19996,"*"&amp;B48&amp;"*"))</f>
        <v/>
      </c>
      <c r="I48" s="196" t="str">
        <f>IF(B48="","",SUMIFS('附件一之2-參加學生名單'!$K$6:$K$19996,'附件一之2-參加學生名單'!$R$6:$R$19996,"*"&amp;B48&amp;"*"))</f>
        <v/>
      </c>
      <c r="J48" s="198" t="str">
        <f t="shared" si="31"/>
        <v/>
      </c>
      <c r="K48" s="133" t="str">
        <f t="shared" si="32"/>
        <v/>
      </c>
      <c r="L48" s="90"/>
      <c r="M48" s="103" t="str">
        <f t="shared" si="33"/>
        <v/>
      </c>
      <c r="N48" s="195" t="str">
        <f>IF(B48="","",'附件一之1-開班數'!AM49)</f>
        <v/>
      </c>
      <c r="O48" s="195" t="str">
        <f>IF(B48="","",'附件一之1-開班數'!AN49)</f>
        <v/>
      </c>
      <c r="P48" s="195" t="str">
        <f>IF(B48="","",'附件一之1-開班數'!AO49)</f>
        <v/>
      </c>
      <c r="Q48" s="25" t="str">
        <f t="shared" si="34"/>
        <v/>
      </c>
      <c r="R48" s="86" t="str">
        <f t="shared" si="26"/>
        <v/>
      </c>
      <c r="S48" s="86" t="str">
        <f t="shared" si="27"/>
        <v/>
      </c>
      <c r="T48" s="86" t="str">
        <f>IF('附件一之4-學校重要行事扣除'!M53="","",'附件一之4-學校重要行事扣除'!M53)</f>
        <v/>
      </c>
      <c r="U48" s="86" t="str">
        <f>IF('附件一之4-學校重要行事扣除'!N53="","",'附件一之4-學校重要行事扣除'!N53)</f>
        <v/>
      </c>
      <c r="V48" s="98" t="str">
        <f t="shared" si="20"/>
        <v/>
      </c>
      <c r="W48" s="101" t="str">
        <f t="shared" si="35"/>
        <v/>
      </c>
      <c r="X48" s="98" t="str">
        <f t="shared" si="36"/>
        <v/>
      </c>
      <c r="Y48" s="98" t="str">
        <f t="shared" si="37"/>
        <v/>
      </c>
      <c r="Z48" s="98" t="str">
        <f t="shared" si="38"/>
        <v/>
      </c>
      <c r="AA48" s="99" t="str">
        <f t="shared" si="39"/>
        <v/>
      </c>
      <c r="AB48" s="104" t="str">
        <f t="shared" si="22"/>
        <v/>
      </c>
      <c r="AC48" s="100" t="str">
        <f t="shared" si="40"/>
        <v/>
      </c>
      <c r="AD48" s="93" t="str">
        <f t="shared" si="41"/>
        <v/>
      </c>
      <c r="AE48" s="93" t="str">
        <f t="shared" si="42"/>
        <v/>
      </c>
      <c r="AF48" s="93" t="str">
        <f t="shared" si="43"/>
        <v/>
      </c>
      <c r="AG48" s="93" t="str">
        <f t="shared" si="44"/>
        <v/>
      </c>
      <c r="AH48" s="199" t="str">
        <f>IF(B48="","",'附件一之1-開班數'!AP49)</f>
        <v/>
      </c>
      <c r="AI48" s="200" t="str">
        <f>IF(B48="","",'附件一之1-開班數'!AQ49)</f>
        <v/>
      </c>
      <c r="AJ48" s="93" t="str">
        <f t="shared" si="45"/>
        <v/>
      </c>
      <c r="AK48" s="91" t="str">
        <f t="shared" si="46"/>
        <v/>
      </c>
      <c r="AL48" s="91" t="str">
        <f t="shared" si="47"/>
        <v/>
      </c>
      <c r="AM48" s="91" t="str">
        <f t="shared" si="23"/>
        <v/>
      </c>
      <c r="AN48" s="91" t="str">
        <f t="shared" si="24"/>
        <v/>
      </c>
      <c r="AO48" s="91" t="str">
        <f>IF(B48="","",'附件一之4-學校重要行事扣除'!Z53)</f>
        <v/>
      </c>
      <c r="AP48" s="91" t="str">
        <f>IF(B48="","",'附件一之4-學校重要行事扣除'!AA53)</f>
        <v/>
      </c>
      <c r="AQ48" s="93" t="str">
        <f t="shared" si="28"/>
        <v/>
      </c>
      <c r="AR48" s="13">
        <f t="shared" si="25"/>
        <v>1</v>
      </c>
      <c r="AS48" s="13">
        <f t="shared" si="48"/>
        <v>2</v>
      </c>
      <c r="AT48" s="13">
        <f t="shared" si="30"/>
        <v>1</v>
      </c>
    </row>
    <row r="49" spans="1:46" x14ac:dyDescent="0.3">
      <c r="A49" s="153" t="str">
        <f t="shared" si="19"/>
        <v/>
      </c>
      <c r="B49" s="153" t="str">
        <f>IF('附件一之1-開班數'!B50="","",'附件一之1-開班數'!B50)</f>
        <v/>
      </c>
      <c r="C49" s="202" t="str">
        <f>IF(B49="","",IF('附件一之1-開班數'!G50="","-",'附件一之1-開班數'!G50))</f>
        <v/>
      </c>
      <c r="D49" s="195" t="str">
        <f>IF(B49="","",IF('附件一之1-開班數'!H50="","-",'附件一之1-開班數'!H50))</f>
        <v/>
      </c>
      <c r="E49" s="196" t="str">
        <f>IF(B49="","",SUMIFS('附件一之2-參加學生名單'!$G$6:$G$19996,'附件一之2-參加學生名單'!$R$6:$R$19996,"*"&amp;B49&amp;"*"))</f>
        <v/>
      </c>
      <c r="F49" s="196" t="str">
        <f>IF(B49="","",SUMIFS('附件一之2-參加學生名單'!$H$6:$H$19996,'附件一之2-參加學生名單'!$R$6:$R$19996,"*"&amp;B49&amp;"*"))</f>
        <v/>
      </c>
      <c r="G49" s="196" t="str">
        <f>IF(B49="","",SUMIFS('附件一之2-參加學生名單'!$I$6:$I$19996,'附件一之2-參加學生名單'!$R$6:$R$19996,"*"&amp;B49&amp;"*"))</f>
        <v/>
      </c>
      <c r="H49" s="196" t="str">
        <f>IF(B49="","",SUMIFS('附件一之2-參加學生名單'!$J$6:$J$19996,'附件一之2-參加學生名單'!$R$6:$R$19996,"*"&amp;B49&amp;"*"))</f>
        <v/>
      </c>
      <c r="I49" s="196" t="str">
        <f>IF(B49="","",SUMIFS('附件一之2-參加學生名單'!$K$6:$K$19996,'附件一之2-參加學生名單'!$R$6:$R$19996,"*"&amp;B49&amp;"*"))</f>
        <v/>
      </c>
      <c r="J49" s="198" t="str">
        <f t="shared" si="31"/>
        <v/>
      </c>
      <c r="K49" s="133" t="str">
        <f t="shared" si="32"/>
        <v/>
      </c>
      <c r="L49" s="90"/>
      <c r="M49" s="103" t="str">
        <f t="shared" si="33"/>
        <v/>
      </c>
      <c r="N49" s="195" t="str">
        <f>IF(B49="","",'附件一之1-開班數'!AM50)</f>
        <v/>
      </c>
      <c r="O49" s="195" t="str">
        <f>IF(B49="","",'附件一之1-開班數'!AN50)</f>
        <v/>
      </c>
      <c r="P49" s="195" t="str">
        <f>IF(B49="","",'附件一之1-開班數'!AO50)</f>
        <v/>
      </c>
      <c r="Q49" s="25" t="str">
        <f t="shared" si="34"/>
        <v/>
      </c>
      <c r="R49" s="86" t="str">
        <f t="shared" si="26"/>
        <v/>
      </c>
      <c r="S49" s="86" t="str">
        <f t="shared" si="27"/>
        <v/>
      </c>
      <c r="T49" s="86" t="str">
        <f>IF('附件一之4-學校重要行事扣除'!M54="","",'附件一之4-學校重要行事扣除'!M54)</f>
        <v/>
      </c>
      <c r="U49" s="86" t="str">
        <f>IF('附件一之4-學校重要行事扣除'!N54="","",'附件一之4-學校重要行事扣除'!N54)</f>
        <v/>
      </c>
      <c r="V49" s="98" t="str">
        <f t="shared" si="20"/>
        <v/>
      </c>
      <c r="W49" s="101" t="str">
        <f t="shared" si="35"/>
        <v/>
      </c>
      <c r="X49" s="98" t="str">
        <f t="shared" si="36"/>
        <v/>
      </c>
      <c r="Y49" s="98" t="str">
        <f t="shared" si="37"/>
        <v/>
      </c>
      <c r="Z49" s="98" t="str">
        <f t="shared" si="38"/>
        <v/>
      </c>
      <c r="AA49" s="99" t="str">
        <f t="shared" si="39"/>
        <v/>
      </c>
      <c r="AB49" s="104" t="str">
        <f t="shared" si="22"/>
        <v/>
      </c>
      <c r="AC49" s="100" t="str">
        <f t="shared" si="40"/>
        <v/>
      </c>
      <c r="AD49" s="93" t="str">
        <f t="shared" si="41"/>
        <v/>
      </c>
      <c r="AE49" s="93" t="str">
        <f t="shared" si="42"/>
        <v/>
      </c>
      <c r="AF49" s="93" t="str">
        <f t="shared" si="43"/>
        <v/>
      </c>
      <c r="AG49" s="93" t="str">
        <f t="shared" si="44"/>
        <v/>
      </c>
      <c r="AH49" s="199" t="str">
        <f>IF(B49="","",'附件一之1-開班數'!AP50)</f>
        <v/>
      </c>
      <c r="AI49" s="200" t="str">
        <f>IF(B49="","",'附件一之1-開班數'!AQ50)</f>
        <v/>
      </c>
      <c r="AJ49" s="93" t="str">
        <f t="shared" si="45"/>
        <v/>
      </c>
      <c r="AK49" s="91" t="str">
        <f t="shared" si="46"/>
        <v/>
      </c>
      <c r="AL49" s="91" t="str">
        <f t="shared" si="47"/>
        <v/>
      </c>
      <c r="AM49" s="91" t="str">
        <f t="shared" si="23"/>
        <v/>
      </c>
      <c r="AN49" s="91" t="str">
        <f t="shared" si="24"/>
        <v/>
      </c>
      <c r="AO49" s="91" t="str">
        <f>IF(B49="","",'附件一之4-學校重要行事扣除'!Z54)</f>
        <v/>
      </c>
      <c r="AP49" s="91" t="str">
        <f>IF(B49="","",'附件一之4-學校重要行事扣除'!AA54)</f>
        <v/>
      </c>
      <c r="AQ49" s="93" t="str">
        <f t="shared" si="28"/>
        <v/>
      </c>
      <c r="AR49" s="13">
        <f t="shared" si="25"/>
        <v>1</v>
      </c>
      <c r="AS49" s="13">
        <f t="shared" si="48"/>
        <v>2</v>
      </c>
      <c r="AT49" s="13">
        <f t="shared" si="30"/>
        <v>1</v>
      </c>
    </row>
    <row r="50" spans="1:46" x14ac:dyDescent="0.3">
      <c r="A50" s="153" t="str">
        <f t="shared" si="19"/>
        <v/>
      </c>
      <c r="B50" s="153" t="str">
        <f>IF('附件一之1-開班數'!B51="","",'附件一之1-開班數'!B51)</f>
        <v/>
      </c>
      <c r="C50" s="202" t="str">
        <f>IF(B50="","",IF('附件一之1-開班數'!G51="","-",'附件一之1-開班數'!G51))</f>
        <v/>
      </c>
      <c r="D50" s="195" t="str">
        <f>IF(B50="","",IF('附件一之1-開班數'!H51="","-",'附件一之1-開班數'!H51))</f>
        <v/>
      </c>
      <c r="E50" s="196" t="str">
        <f>IF(B50="","",SUMIFS('附件一之2-參加學生名單'!$G$6:$G$19996,'附件一之2-參加學生名單'!$R$6:$R$19996,"*"&amp;B50&amp;"*"))</f>
        <v/>
      </c>
      <c r="F50" s="196" t="str">
        <f>IF(B50="","",SUMIFS('附件一之2-參加學生名單'!$H$6:$H$19996,'附件一之2-參加學生名單'!$R$6:$R$19996,"*"&amp;B50&amp;"*"))</f>
        <v/>
      </c>
      <c r="G50" s="196" t="str">
        <f>IF(B50="","",SUMIFS('附件一之2-參加學生名單'!$I$6:$I$19996,'附件一之2-參加學生名單'!$R$6:$R$19996,"*"&amp;B50&amp;"*"))</f>
        <v/>
      </c>
      <c r="H50" s="196" t="str">
        <f>IF(B50="","",SUMIFS('附件一之2-參加學生名單'!$J$6:$J$19996,'附件一之2-參加學生名單'!$R$6:$R$19996,"*"&amp;B50&amp;"*"))</f>
        <v/>
      </c>
      <c r="I50" s="196" t="str">
        <f>IF(B50="","",SUMIFS('附件一之2-參加學生名單'!$K$6:$K$19996,'附件一之2-參加學生名單'!$R$6:$R$19996,"*"&amp;B50&amp;"*"))</f>
        <v/>
      </c>
      <c r="J50" s="198" t="str">
        <f t="shared" si="31"/>
        <v/>
      </c>
      <c r="K50" s="133" t="str">
        <f t="shared" si="32"/>
        <v/>
      </c>
      <c r="L50" s="90"/>
      <c r="M50" s="103" t="str">
        <f t="shared" si="33"/>
        <v/>
      </c>
      <c r="N50" s="195" t="str">
        <f>IF(B50="","",'附件一之1-開班數'!AM51)</f>
        <v/>
      </c>
      <c r="O50" s="195" t="str">
        <f>IF(B50="","",'附件一之1-開班數'!AN51)</f>
        <v/>
      </c>
      <c r="P50" s="195" t="str">
        <f>IF(B50="","",'附件一之1-開班數'!AO51)</f>
        <v/>
      </c>
      <c r="Q50" s="25" t="str">
        <f t="shared" si="34"/>
        <v/>
      </c>
      <c r="R50" s="86" t="str">
        <f t="shared" si="26"/>
        <v/>
      </c>
      <c r="S50" s="86" t="str">
        <f t="shared" si="27"/>
        <v/>
      </c>
      <c r="T50" s="86" t="str">
        <f>IF('附件一之4-學校重要行事扣除'!M55="","",'附件一之4-學校重要行事扣除'!M55)</f>
        <v/>
      </c>
      <c r="U50" s="86" t="str">
        <f>IF('附件一之4-學校重要行事扣除'!N55="","",'附件一之4-學校重要行事扣除'!N55)</f>
        <v/>
      </c>
      <c r="V50" s="98" t="str">
        <f t="shared" si="20"/>
        <v/>
      </c>
      <c r="W50" s="101" t="str">
        <f t="shared" si="35"/>
        <v/>
      </c>
      <c r="X50" s="98" t="str">
        <f t="shared" si="36"/>
        <v/>
      </c>
      <c r="Y50" s="98" t="str">
        <f t="shared" si="37"/>
        <v/>
      </c>
      <c r="Z50" s="98" t="str">
        <f t="shared" si="38"/>
        <v/>
      </c>
      <c r="AA50" s="99" t="str">
        <f t="shared" si="39"/>
        <v/>
      </c>
      <c r="AB50" s="104" t="str">
        <f t="shared" si="22"/>
        <v/>
      </c>
      <c r="AC50" s="100" t="str">
        <f t="shared" si="40"/>
        <v/>
      </c>
      <c r="AD50" s="93" t="str">
        <f t="shared" si="41"/>
        <v/>
      </c>
      <c r="AE50" s="93" t="str">
        <f t="shared" si="42"/>
        <v/>
      </c>
      <c r="AF50" s="93" t="str">
        <f t="shared" si="43"/>
        <v/>
      </c>
      <c r="AG50" s="93" t="str">
        <f t="shared" si="44"/>
        <v/>
      </c>
      <c r="AH50" s="199" t="str">
        <f>IF(B50="","",'附件一之1-開班數'!AP51)</f>
        <v/>
      </c>
      <c r="AI50" s="200" t="str">
        <f>IF(B50="","",'附件一之1-開班數'!AQ51)</f>
        <v/>
      </c>
      <c r="AJ50" s="93" t="str">
        <f t="shared" si="45"/>
        <v/>
      </c>
      <c r="AK50" s="91" t="str">
        <f t="shared" si="46"/>
        <v/>
      </c>
      <c r="AL50" s="91" t="str">
        <f t="shared" si="47"/>
        <v/>
      </c>
      <c r="AM50" s="91" t="str">
        <f t="shared" si="23"/>
        <v/>
      </c>
      <c r="AN50" s="91" t="str">
        <f t="shared" si="24"/>
        <v/>
      </c>
      <c r="AO50" s="91" t="str">
        <f>IF(B50="","",'附件一之4-學校重要行事扣除'!Z55)</f>
        <v/>
      </c>
      <c r="AP50" s="91" t="str">
        <f>IF(B50="","",'附件一之4-學校重要行事扣除'!AA55)</f>
        <v/>
      </c>
      <c r="AQ50" s="93" t="str">
        <f t="shared" si="28"/>
        <v/>
      </c>
      <c r="AR50" s="13">
        <f t="shared" si="25"/>
        <v>1</v>
      </c>
      <c r="AS50" s="13">
        <f t="shared" si="48"/>
        <v>2</v>
      </c>
      <c r="AT50" s="13">
        <f t="shared" si="30"/>
        <v>1</v>
      </c>
    </row>
    <row r="51" spans="1:46" x14ac:dyDescent="0.3">
      <c r="A51" s="153" t="str">
        <f t="shared" si="19"/>
        <v/>
      </c>
      <c r="B51" s="153" t="str">
        <f>IF('附件一之1-開班數'!B52="","",'附件一之1-開班數'!B52)</f>
        <v/>
      </c>
      <c r="C51" s="202" t="str">
        <f>IF(B51="","",IF('附件一之1-開班數'!G52="","-",'附件一之1-開班數'!G52))</f>
        <v/>
      </c>
      <c r="D51" s="195" t="str">
        <f>IF(B51="","",IF('附件一之1-開班數'!H52="","-",'附件一之1-開班數'!H52))</f>
        <v/>
      </c>
      <c r="E51" s="196" t="str">
        <f>IF(B51="","",SUMIFS('附件一之2-參加學生名單'!$G$6:$G$19996,'附件一之2-參加學生名單'!$R$6:$R$19996,"*"&amp;B51&amp;"*"))</f>
        <v/>
      </c>
      <c r="F51" s="196" t="str">
        <f>IF(B51="","",SUMIFS('附件一之2-參加學生名單'!$H$6:$H$19996,'附件一之2-參加學生名單'!$R$6:$R$19996,"*"&amp;B51&amp;"*"))</f>
        <v/>
      </c>
      <c r="G51" s="196" t="str">
        <f>IF(B51="","",SUMIFS('附件一之2-參加學生名單'!$I$6:$I$19996,'附件一之2-參加學生名單'!$R$6:$R$19996,"*"&amp;B51&amp;"*"))</f>
        <v/>
      </c>
      <c r="H51" s="196" t="str">
        <f>IF(B51="","",SUMIFS('附件一之2-參加學生名單'!$J$6:$J$19996,'附件一之2-參加學生名單'!$R$6:$R$19996,"*"&amp;B51&amp;"*"))</f>
        <v/>
      </c>
      <c r="I51" s="196" t="str">
        <f>IF(B51="","",SUMIFS('附件一之2-參加學生名單'!$K$6:$K$19996,'附件一之2-參加學生名單'!$R$6:$R$19996,"*"&amp;B51&amp;"*"))</f>
        <v/>
      </c>
      <c r="J51" s="198" t="str">
        <f t="shared" si="31"/>
        <v/>
      </c>
      <c r="K51" s="133" t="str">
        <f t="shared" si="32"/>
        <v/>
      </c>
      <c r="L51" s="90"/>
      <c r="M51" s="103" t="str">
        <f t="shared" si="33"/>
        <v/>
      </c>
      <c r="N51" s="195" t="str">
        <f>IF(B51="","",'附件一之1-開班數'!AM52)</f>
        <v/>
      </c>
      <c r="O51" s="195" t="str">
        <f>IF(B51="","",'附件一之1-開班數'!AN52)</f>
        <v/>
      </c>
      <c r="P51" s="195" t="str">
        <f>IF(B51="","",'附件一之1-開班數'!AO52)</f>
        <v/>
      </c>
      <c r="Q51" s="25" t="str">
        <f t="shared" si="34"/>
        <v/>
      </c>
      <c r="R51" s="86" t="str">
        <f t="shared" si="26"/>
        <v/>
      </c>
      <c r="S51" s="86" t="str">
        <f t="shared" si="27"/>
        <v/>
      </c>
      <c r="T51" s="86" t="str">
        <f>IF('附件一之4-學校重要行事扣除'!M56="","",'附件一之4-學校重要行事扣除'!M56)</f>
        <v/>
      </c>
      <c r="U51" s="86" t="str">
        <f>IF('附件一之4-學校重要行事扣除'!N56="","",'附件一之4-學校重要行事扣除'!N56)</f>
        <v/>
      </c>
      <c r="V51" s="98" t="str">
        <f t="shared" si="20"/>
        <v/>
      </c>
      <c r="W51" s="101" t="str">
        <f t="shared" si="35"/>
        <v/>
      </c>
      <c r="X51" s="98" t="str">
        <f t="shared" si="36"/>
        <v/>
      </c>
      <c r="Y51" s="98" t="str">
        <f t="shared" si="37"/>
        <v/>
      </c>
      <c r="Z51" s="98" t="str">
        <f t="shared" si="38"/>
        <v/>
      </c>
      <c r="AA51" s="99" t="str">
        <f t="shared" si="39"/>
        <v/>
      </c>
      <c r="AB51" s="104" t="str">
        <f t="shared" si="22"/>
        <v/>
      </c>
      <c r="AC51" s="100" t="str">
        <f t="shared" si="40"/>
        <v/>
      </c>
      <c r="AD51" s="93" t="str">
        <f t="shared" si="41"/>
        <v/>
      </c>
      <c r="AE51" s="93" t="str">
        <f t="shared" si="42"/>
        <v/>
      </c>
      <c r="AF51" s="93" t="str">
        <f t="shared" si="43"/>
        <v/>
      </c>
      <c r="AG51" s="93" t="str">
        <f t="shared" si="44"/>
        <v/>
      </c>
      <c r="AH51" s="199" t="str">
        <f>IF(B51="","",'附件一之1-開班數'!AP52)</f>
        <v/>
      </c>
      <c r="AI51" s="200" t="str">
        <f>IF(B51="","",'附件一之1-開班數'!AQ52)</f>
        <v/>
      </c>
      <c r="AJ51" s="93" t="str">
        <f t="shared" si="45"/>
        <v/>
      </c>
      <c r="AK51" s="91" t="str">
        <f t="shared" si="46"/>
        <v/>
      </c>
      <c r="AL51" s="91" t="str">
        <f t="shared" si="47"/>
        <v/>
      </c>
      <c r="AM51" s="91" t="str">
        <f t="shared" si="23"/>
        <v/>
      </c>
      <c r="AN51" s="91" t="str">
        <f t="shared" si="24"/>
        <v/>
      </c>
      <c r="AO51" s="91" t="str">
        <f>IF(B51="","",'附件一之4-學校重要行事扣除'!Z56)</f>
        <v/>
      </c>
      <c r="AP51" s="91" t="str">
        <f>IF(B51="","",'附件一之4-學校重要行事扣除'!AA56)</f>
        <v/>
      </c>
      <c r="AQ51" s="93" t="str">
        <f t="shared" si="28"/>
        <v/>
      </c>
      <c r="AR51" s="13">
        <f t="shared" si="25"/>
        <v>1</v>
      </c>
      <c r="AS51" s="13">
        <f t="shared" si="48"/>
        <v>2</v>
      </c>
      <c r="AT51" s="13">
        <f t="shared" si="30"/>
        <v>1</v>
      </c>
    </row>
    <row r="52" spans="1:46" x14ac:dyDescent="0.3">
      <c r="A52" s="153" t="str">
        <f t="shared" si="19"/>
        <v/>
      </c>
      <c r="B52" s="153" t="str">
        <f>IF('附件一之1-開班數'!B53="","",'附件一之1-開班數'!B53)</f>
        <v/>
      </c>
      <c r="C52" s="202" t="str">
        <f>IF(B52="","",IF('附件一之1-開班數'!G53="","-",'附件一之1-開班數'!G53))</f>
        <v/>
      </c>
      <c r="D52" s="195" t="str">
        <f>IF(B52="","",IF('附件一之1-開班數'!H53="","-",'附件一之1-開班數'!H53))</f>
        <v/>
      </c>
      <c r="E52" s="196" t="str">
        <f>IF(B52="","",SUMIFS('附件一之2-參加學生名單'!$G$6:$G$19996,'附件一之2-參加學生名單'!$R$6:$R$19996,"*"&amp;B52&amp;"*"))</f>
        <v/>
      </c>
      <c r="F52" s="196" t="str">
        <f>IF(B52="","",SUMIFS('附件一之2-參加學生名單'!$H$6:$H$19996,'附件一之2-參加學生名單'!$R$6:$R$19996,"*"&amp;B52&amp;"*"))</f>
        <v/>
      </c>
      <c r="G52" s="196" t="str">
        <f>IF(B52="","",SUMIFS('附件一之2-參加學生名單'!$I$6:$I$19996,'附件一之2-參加學生名單'!$R$6:$R$19996,"*"&amp;B52&amp;"*"))</f>
        <v/>
      </c>
      <c r="H52" s="196" t="str">
        <f>IF(B52="","",SUMIFS('附件一之2-參加學生名單'!$J$6:$J$19996,'附件一之2-參加學生名單'!$R$6:$R$19996,"*"&amp;B52&amp;"*"))</f>
        <v/>
      </c>
      <c r="I52" s="196" t="str">
        <f>IF(B52="","",SUMIFS('附件一之2-參加學生名單'!$K$6:$K$19996,'附件一之2-參加學生名單'!$R$6:$R$19996,"*"&amp;B52&amp;"*"))</f>
        <v/>
      </c>
      <c r="J52" s="198" t="str">
        <f t="shared" si="31"/>
        <v/>
      </c>
      <c r="K52" s="133" t="str">
        <f t="shared" si="32"/>
        <v/>
      </c>
      <c r="L52" s="90"/>
      <c r="M52" s="103" t="str">
        <f t="shared" si="33"/>
        <v/>
      </c>
      <c r="N52" s="195" t="str">
        <f>IF(B52="","",'附件一之1-開班數'!AM53)</f>
        <v/>
      </c>
      <c r="O52" s="195" t="str">
        <f>IF(B52="","",'附件一之1-開班數'!AN53)</f>
        <v/>
      </c>
      <c r="P52" s="195" t="str">
        <f>IF(B52="","",'附件一之1-開班數'!AO53)</f>
        <v/>
      </c>
      <c r="Q52" s="25" t="str">
        <f t="shared" si="34"/>
        <v/>
      </c>
      <c r="R52" s="86" t="str">
        <f t="shared" si="26"/>
        <v/>
      </c>
      <c r="S52" s="86" t="str">
        <f t="shared" si="27"/>
        <v/>
      </c>
      <c r="T52" s="86" t="str">
        <f>IF('附件一之4-學校重要行事扣除'!M57="","",'附件一之4-學校重要行事扣除'!M57)</f>
        <v/>
      </c>
      <c r="U52" s="86" t="str">
        <f>IF('附件一之4-學校重要行事扣除'!N57="","",'附件一之4-學校重要行事扣除'!N57)</f>
        <v/>
      </c>
      <c r="V52" s="98" t="str">
        <f t="shared" si="20"/>
        <v/>
      </c>
      <c r="W52" s="101" t="str">
        <f t="shared" si="35"/>
        <v/>
      </c>
      <c r="X52" s="98" t="str">
        <f t="shared" si="36"/>
        <v/>
      </c>
      <c r="Y52" s="98" t="str">
        <f t="shared" si="37"/>
        <v/>
      </c>
      <c r="Z52" s="98" t="str">
        <f t="shared" si="38"/>
        <v/>
      </c>
      <c r="AA52" s="99" t="str">
        <f t="shared" si="39"/>
        <v/>
      </c>
      <c r="AB52" s="104" t="str">
        <f t="shared" si="22"/>
        <v/>
      </c>
      <c r="AC52" s="100" t="str">
        <f t="shared" si="40"/>
        <v/>
      </c>
      <c r="AD52" s="93" t="str">
        <f t="shared" si="41"/>
        <v/>
      </c>
      <c r="AE52" s="93" t="str">
        <f t="shared" si="42"/>
        <v/>
      </c>
      <c r="AF52" s="93" t="str">
        <f t="shared" si="43"/>
        <v/>
      </c>
      <c r="AG52" s="93" t="str">
        <f t="shared" si="44"/>
        <v/>
      </c>
      <c r="AH52" s="199" t="str">
        <f>IF(B52="","",'附件一之1-開班數'!AP53)</f>
        <v/>
      </c>
      <c r="AI52" s="200" t="str">
        <f>IF(B52="","",'附件一之1-開班數'!AQ53)</f>
        <v/>
      </c>
      <c r="AJ52" s="93" t="str">
        <f t="shared" si="45"/>
        <v/>
      </c>
      <c r="AK52" s="91" t="str">
        <f t="shared" si="46"/>
        <v/>
      </c>
      <c r="AL52" s="91" t="str">
        <f t="shared" si="47"/>
        <v/>
      </c>
      <c r="AM52" s="91" t="str">
        <f t="shared" si="23"/>
        <v/>
      </c>
      <c r="AN52" s="91" t="str">
        <f t="shared" si="24"/>
        <v/>
      </c>
      <c r="AO52" s="91" t="str">
        <f>IF(B52="","",'附件一之4-學校重要行事扣除'!Z57)</f>
        <v/>
      </c>
      <c r="AP52" s="91" t="str">
        <f>IF(B52="","",'附件一之4-學校重要行事扣除'!AA57)</f>
        <v/>
      </c>
      <c r="AQ52" s="93" t="str">
        <f t="shared" si="28"/>
        <v/>
      </c>
      <c r="AR52" s="13">
        <f t="shared" si="25"/>
        <v>1</v>
      </c>
      <c r="AS52" s="13">
        <f t="shared" si="48"/>
        <v>2</v>
      </c>
      <c r="AT52" s="13">
        <f t="shared" si="30"/>
        <v>1</v>
      </c>
    </row>
    <row r="53" spans="1:46" x14ac:dyDescent="0.3">
      <c r="A53" s="153" t="str">
        <f t="shared" si="19"/>
        <v/>
      </c>
      <c r="B53" s="153" t="str">
        <f>IF('附件一之1-開班數'!B54="","",'附件一之1-開班數'!B54)</f>
        <v/>
      </c>
      <c r="C53" s="202" t="str">
        <f>IF(B53="","",IF('附件一之1-開班數'!G54="","-",'附件一之1-開班數'!G54))</f>
        <v/>
      </c>
      <c r="D53" s="195" t="str">
        <f>IF(B53="","",IF('附件一之1-開班數'!H54="","-",'附件一之1-開班數'!H54))</f>
        <v/>
      </c>
      <c r="E53" s="196" t="str">
        <f>IF(B53="","",SUMIFS('附件一之2-參加學生名單'!$G$6:$G$19996,'附件一之2-參加學生名單'!$R$6:$R$19996,"*"&amp;B53&amp;"*"))</f>
        <v/>
      </c>
      <c r="F53" s="196" t="str">
        <f>IF(B53="","",SUMIFS('附件一之2-參加學生名單'!$H$6:$H$19996,'附件一之2-參加學生名單'!$R$6:$R$19996,"*"&amp;B53&amp;"*"))</f>
        <v/>
      </c>
      <c r="G53" s="196" t="str">
        <f>IF(B53="","",SUMIFS('附件一之2-參加學生名單'!$I$6:$I$19996,'附件一之2-參加學生名單'!$R$6:$R$19996,"*"&amp;B53&amp;"*"))</f>
        <v/>
      </c>
      <c r="H53" s="196" t="str">
        <f>IF(B53="","",SUMIFS('附件一之2-參加學生名單'!$J$6:$J$19996,'附件一之2-參加學生名單'!$R$6:$R$19996,"*"&amp;B53&amp;"*"))</f>
        <v/>
      </c>
      <c r="I53" s="196" t="str">
        <f>IF(B53="","",SUMIFS('附件一之2-參加學生名單'!$K$6:$K$19996,'附件一之2-參加學生名單'!$R$6:$R$19996,"*"&amp;B53&amp;"*"))</f>
        <v/>
      </c>
      <c r="J53" s="198" t="str">
        <f t="shared" si="31"/>
        <v/>
      </c>
      <c r="K53" s="133" t="str">
        <f t="shared" si="32"/>
        <v/>
      </c>
      <c r="L53" s="90"/>
      <c r="M53" s="103" t="str">
        <f t="shared" si="33"/>
        <v/>
      </c>
      <c r="N53" s="195" t="str">
        <f>IF(B53="","",'附件一之1-開班數'!AM54)</f>
        <v/>
      </c>
      <c r="O53" s="195" t="str">
        <f>IF(B53="","",'附件一之1-開班數'!AN54)</f>
        <v/>
      </c>
      <c r="P53" s="195" t="str">
        <f>IF(B53="","",'附件一之1-開班數'!AO54)</f>
        <v/>
      </c>
      <c r="Q53" s="25" t="str">
        <f t="shared" si="34"/>
        <v/>
      </c>
      <c r="R53" s="86" t="str">
        <f t="shared" si="26"/>
        <v/>
      </c>
      <c r="S53" s="86" t="str">
        <f t="shared" si="27"/>
        <v/>
      </c>
      <c r="T53" s="86" t="str">
        <f>IF('附件一之4-學校重要行事扣除'!M58="","",'附件一之4-學校重要行事扣除'!M58)</f>
        <v/>
      </c>
      <c r="U53" s="86" t="str">
        <f>IF('附件一之4-學校重要行事扣除'!N58="","",'附件一之4-學校重要行事扣除'!N58)</f>
        <v/>
      </c>
      <c r="V53" s="98" t="str">
        <f t="shared" si="20"/>
        <v/>
      </c>
      <c r="W53" s="101" t="str">
        <f t="shared" si="35"/>
        <v/>
      </c>
      <c r="X53" s="98" t="str">
        <f t="shared" si="36"/>
        <v/>
      </c>
      <c r="Y53" s="98" t="str">
        <f t="shared" si="37"/>
        <v/>
      </c>
      <c r="Z53" s="98" t="str">
        <f t="shared" si="38"/>
        <v/>
      </c>
      <c r="AA53" s="99" t="str">
        <f t="shared" si="39"/>
        <v/>
      </c>
      <c r="AB53" s="104" t="str">
        <f t="shared" si="22"/>
        <v/>
      </c>
      <c r="AC53" s="100" t="str">
        <f t="shared" si="40"/>
        <v/>
      </c>
      <c r="AD53" s="93" t="str">
        <f t="shared" si="41"/>
        <v/>
      </c>
      <c r="AE53" s="93" t="str">
        <f t="shared" si="42"/>
        <v/>
      </c>
      <c r="AF53" s="93" t="str">
        <f t="shared" si="43"/>
        <v/>
      </c>
      <c r="AG53" s="93" t="str">
        <f t="shared" si="44"/>
        <v/>
      </c>
      <c r="AH53" s="199" t="str">
        <f>IF(B53="","",'附件一之1-開班數'!AP54)</f>
        <v/>
      </c>
      <c r="AI53" s="200" t="str">
        <f>IF(B53="","",'附件一之1-開班數'!AQ54)</f>
        <v/>
      </c>
      <c r="AJ53" s="93" t="str">
        <f t="shared" si="45"/>
        <v/>
      </c>
      <c r="AK53" s="91" t="str">
        <f t="shared" si="46"/>
        <v/>
      </c>
      <c r="AL53" s="91" t="str">
        <f t="shared" si="47"/>
        <v/>
      </c>
      <c r="AM53" s="91" t="str">
        <f t="shared" si="23"/>
        <v/>
      </c>
      <c r="AN53" s="91" t="str">
        <f t="shared" si="24"/>
        <v/>
      </c>
      <c r="AO53" s="91" t="str">
        <f>IF(B53="","",'附件一之4-學校重要行事扣除'!Z58)</f>
        <v/>
      </c>
      <c r="AP53" s="91" t="str">
        <f>IF(B53="","",'附件一之4-學校重要行事扣除'!AA58)</f>
        <v/>
      </c>
      <c r="AQ53" s="93" t="str">
        <f t="shared" si="28"/>
        <v/>
      </c>
      <c r="AR53" s="13">
        <f t="shared" si="25"/>
        <v>1</v>
      </c>
      <c r="AS53" s="13">
        <f t="shared" si="48"/>
        <v>2</v>
      </c>
      <c r="AT53" s="13">
        <f t="shared" si="30"/>
        <v>1</v>
      </c>
    </row>
    <row r="54" spans="1:46" x14ac:dyDescent="0.3">
      <c r="A54" s="153" t="str">
        <f t="shared" si="19"/>
        <v/>
      </c>
      <c r="B54" s="153" t="str">
        <f>IF('附件一之1-開班數'!B55="","",'附件一之1-開班數'!B55)</f>
        <v/>
      </c>
      <c r="C54" s="202" t="str">
        <f>IF(B54="","",IF('附件一之1-開班數'!G55="","-",'附件一之1-開班數'!G55))</f>
        <v/>
      </c>
      <c r="D54" s="195" t="str">
        <f>IF(B54="","",IF('附件一之1-開班數'!H55="","-",'附件一之1-開班數'!H55))</f>
        <v/>
      </c>
      <c r="E54" s="196" t="str">
        <f>IF(B54="","",SUMIFS('附件一之2-參加學生名單'!$G$6:$G$19996,'附件一之2-參加學生名單'!$R$6:$R$19996,"*"&amp;B54&amp;"*"))</f>
        <v/>
      </c>
      <c r="F54" s="196" t="str">
        <f>IF(B54="","",SUMIFS('附件一之2-參加學生名單'!$H$6:$H$19996,'附件一之2-參加學生名單'!$R$6:$R$19996,"*"&amp;B54&amp;"*"))</f>
        <v/>
      </c>
      <c r="G54" s="196" t="str">
        <f>IF(B54="","",SUMIFS('附件一之2-參加學生名單'!$I$6:$I$19996,'附件一之2-參加學生名單'!$R$6:$R$19996,"*"&amp;B54&amp;"*"))</f>
        <v/>
      </c>
      <c r="H54" s="196" t="str">
        <f>IF(B54="","",SUMIFS('附件一之2-參加學生名單'!$J$6:$J$19996,'附件一之2-參加學生名單'!$R$6:$R$19996,"*"&amp;B54&amp;"*"))</f>
        <v/>
      </c>
      <c r="I54" s="196" t="str">
        <f>IF(B54="","",SUMIFS('附件一之2-參加學生名單'!$K$6:$K$19996,'附件一之2-參加學生名單'!$R$6:$R$19996,"*"&amp;B54&amp;"*"))</f>
        <v/>
      </c>
      <c r="J54" s="198" t="str">
        <f t="shared" si="31"/>
        <v/>
      </c>
      <c r="K54" s="133" t="str">
        <f t="shared" si="32"/>
        <v/>
      </c>
      <c r="L54" s="90"/>
      <c r="M54" s="103" t="str">
        <f t="shared" si="33"/>
        <v/>
      </c>
      <c r="N54" s="195" t="str">
        <f>IF(B54="","",'附件一之1-開班數'!AM55)</f>
        <v/>
      </c>
      <c r="O54" s="195" t="str">
        <f>IF(B54="","",'附件一之1-開班數'!AN55)</f>
        <v/>
      </c>
      <c r="P54" s="195" t="str">
        <f>IF(B54="","",'附件一之1-開班數'!AO55)</f>
        <v/>
      </c>
      <c r="Q54" s="25" t="str">
        <f t="shared" si="34"/>
        <v/>
      </c>
      <c r="R54" s="86" t="str">
        <f t="shared" si="26"/>
        <v/>
      </c>
      <c r="S54" s="86" t="str">
        <f t="shared" si="27"/>
        <v/>
      </c>
      <c r="T54" s="86" t="str">
        <f>IF('附件一之4-學校重要行事扣除'!M59="","",'附件一之4-學校重要行事扣除'!M59)</f>
        <v/>
      </c>
      <c r="U54" s="86" t="str">
        <f>IF('附件一之4-學校重要行事扣除'!N59="","",'附件一之4-學校重要行事扣除'!N59)</f>
        <v/>
      </c>
      <c r="V54" s="98" t="str">
        <f t="shared" si="20"/>
        <v/>
      </c>
      <c r="W54" s="101" t="str">
        <f t="shared" si="35"/>
        <v/>
      </c>
      <c r="X54" s="98" t="str">
        <f t="shared" si="36"/>
        <v/>
      </c>
      <c r="Y54" s="98" t="str">
        <f t="shared" si="37"/>
        <v/>
      </c>
      <c r="Z54" s="98" t="str">
        <f t="shared" si="38"/>
        <v/>
      </c>
      <c r="AA54" s="99" t="str">
        <f t="shared" si="39"/>
        <v/>
      </c>
      <c r="AB54" s="104" t="str">
        <f t="shared" si="22"/>
        <v/>
      </c>
      <c r="AC54" s="100" t="str">
        <f t="shared" si="40"/>
        <v/>
      </c>
      <c r="AD54" s="93" t="str">
        <f t="shared" si="41"/>
        <v/>
      </c>
      <c r="AE54" s="93" t="str">
        <f t="shared" si="42"/>
        <v/>
      </c>
      <c r="AF54" s="93" t="str">
        <f t="shared" si="43"/>
        <v/>
      </c>
      <c r="AG54" s="93" t="str">
        <f t="shared" si="44"/>
        <v/>
      </c>
      <c r="AH54" s="199" t="str">
        <f>IF(B54="","",'附件一之1-開班數'!AP55)</f>
        <v/>
      </c>
      <c r="AI54" s="200" t="str">
        <f>IF(B54="","",'附件一之1-開班數'!AQ55)</f>
        <v/>
      </c>
      <c r="AJ54" s="93" t="str">
        <f t="shared" si="45"/>
        <v/>
      </c>
      <c r="AK54" s="91" t="str">
        <f t="shared" si="46"/>
        <v/>
      </c>
      <c r="AL54" s="91" t="str">
        <f t="shared" si="47"/>
        <v/>
      </c>
      <c r="AM54" s="91" t="str">
        <f t="shared" si="23"/>
        <v/>
      </c>
      <c r="AN54" s="91" t="str">
        <f t="shared" si="24"/>
        <v/>
      </c>
      <c r="AO54" s="91" t="str">
        <f>IF(B54="","",'附件一之4-學校重要行事扣除'!Z59)</f>
        <v/>
      </c>
      <c r="AP54" s="91" t="str">
        <f>IF(B54="","",'附件一之4-學校重要行事扣除'!AA59)</f>
        <v/>
      </c>
      <c r="AQ54" s="93" t="str">
        <f t="shared" si="28"/>
        <v/>
      </c>
      <c r="AR54" s="13">
        <f t="shared" si="25"/>
        <v>1</v>
      </c>
      <c r="AS54" s="13">
        <f t="shared" si="48"/>
        <v>2</v>
      </c>
      <c r="AT54" s="13">
        <f t="shared" si="30"/>
        <v>1</v>
      </c>
    </row>
    <row r="55" spans="1:46" x14ac:dyDescent="0.3">
      <c r="A55" s="153" t="str">
        <f t="shared" si="19"/>
        <v/>
      </c>
      <c r="B55" s="153" t="str">
        <f>IF('附件一之1-開班數'!B56="","",'附件一之1-開班數'!B56)</f>
        <v/>
      </c>
      <c r="C55" s="202" t="str">
        <f>IF(B55="","",IF('附件一之1-開班數'!G56="","-",'附件一之1-開班數'!G56))</f>
        <v/>
      </c>
      <c r="D55" s="195" t="str">
        <f>IF(B55="","",IF('附件一之1-開班數'!H56="","-",'附件一之1-開班數'!H56))</f>
        <v/>
      </c>
      <c r="E55" s="196" t="str">
        <f>IF(B55="","",SUMIFS('附件一之2-參加學生名單'!$G$6:$G$19996,'附件一之2-參加學生名單'!$R$6:$R$19996,"*"&amp;B55&amp;"*"))</f>
        <v/>
      </c>
      <c r="F55" s="196" t="str">
        <f>IF(B55="","",SUMIFS('附件一之2-參加學生名單'!$H$6:$H$19996,'附件一之2-參加學生名單'!$R$6:$R$19996,"*"&amp;B55&amp;"*"))</f>
        <v/>
      </c>
      <c r="G55" s="196" t="str">
        <f>IF(B55="","",SUMIFS('附件一之2-參加學生名單'!$I$6:$I$19996,'附件一之2-參加學生名單'!$R$6:$R$19996,"*"&amp;B55&amp;"*"))</f>
        <v/>
      </c>
      <c r="H55" s="196" t="str">
        <f>IF(B55="","",SUMIFS('附件一之2-參加學生名單'!$J$6:$J$19996,'附件一之2-參加學生名單'!$R$6:$R$19996,"*"&amp;B55&amp;"*"))</f>
        <v/>
      </c>
      <c r="I55" s="196" t="str">
        <f>IF(B55="","",SUMIFS('附件一之2-參加學生名單'!$K$6:$K$19996,'附件一之2-參加學生名單'!$R$6:$R$19996,"*"&amp;B55&amp;"*"))</f>
        <v/>
      </c>
      <c r="J55" s="198" t="str">
        <f t="shared" si="31"/>
        <v/>
      </c>
      <c r="K55" s="133" t="str">
        <f t="shared" si="32"/>
        <v/>
      </c>
      <c r="L55" s="90"/>
      <c r="M55" s="103" t="str">
        <f t="shared" si="33"/>
        <v/>
      </c>
      <c r="N55" s="195" t="str">
        <f>IF(B55="","",'附件一之1-開班數'!AM56)</f>
        <v/>
      </c>
      <c r="O55" s="195" t="str">
        <f>IF(B55="","",'附件一之1-開班數'!AN56)</f>
        <v/>
      </c>
      <c r="P55" s="195" t="str">
        <f>IF(B55="","",'附件一之1-開班數'!AO56)</f>
        <v/>
      </c>
      <c r="Q55" s="25" t="str">
        <f t="shared" si="34"/>
        <v/>
      </c>
      <c r="R55" s="86" t="str">
        <f t="shared" si="26"/>
        <v/>
      </c>
      <c r="S55" s="86" t="str">
        <f t="shared" si="27"/>
        <v/>
      </c>
      <c r="T55" s="86" t="str">
        <f>IF('附件一之4-學校重要行事扣除'!M60="","",'附件一之4-學校重要行事扣除'!M60)</f>
        <v/>
      </c>
      <c r="U55" s="86" t="str">
        <f>IF('附件一之4-學校重要行事扣除'!N60="","",'附件一之4-學校重要行事扣除'!N60)</f>
        <v/>
      </c>
      <c r="V55" s="98" t="str">
        <f t="shared" si="20"/>
        <v/>
      </c>
      <c r="W55" s="101" t="str">
        <f t="shared" si="35"/>
        <v/>
      </c>
      <c r="X55" s="98" t="str">
        <f t="shared" si="36"/>
        <v/>
      </c>
      <c r="Y55" s="98" t="str">
        <f t="shared" si="37"/>
        <v/>
      </c>
      <c r="Z55" s="98" t="str">
        <f t="shared" si="38"/>
        <v/>
      </c>
      <c r="AA55" s="99" t="str">
        <f t="shared" si="39"/>
        <v/>
      </c>
      <c r="AB55" s="104" t="str">
        <f t="shared" si="22"/>
        <v/>
      </c>
      <c r="AC55" s="100" t="str">
        <f t="shared" si="40"/>
        <v/>
      </c>
      <c r="AD55" s="93" t="str">
        <f t="shared" si="41"/>
        <v/>
      </c>
      <c r="AE55" s="93" t="str">
        <f t="shared" si="42"/>
        <v/>
      </c>
      <c r="AF55" s="93" t="str">
        <f t="shared" si="43"/>
        <v/>
      </c>
      <c r="AG55" s="93" t="str">
        <f t="shared" si="44"/>
        <v/>
      </c>
      <c r="AH55" s="199" t="str">
        <f>IF(B55="","",'附件一之1-開班數'!AP56)</f>
        <v/>
      </c>
      <c r="AI55" s="200" t="str">
        <f>IF(B55="","",'附件一之1-開班數'!AQ56)</f>
        <v/>
      </c>
      <c r="AJ55" s="93" t="str">
        <f t="shared" si="45"/>
        <v/>
      </c>
      <c r="AK55" s="91" t="str">
        <f t="shared" si="46"/>
        <v/>
      </c>
      <c r="AL55" s="91" t="str">
        <f t="shared" si="47"/>
        <v/>
      </c>
      <c r="AM55" s="91" t="str">
        <f t="shared" si="23"/>
        <v/>
      </c>
      <c r="AN55" s="91" t="str">
        <f t="shared" si="24"/>
        <v/>
      </c>
      <c r="AO55" s="91" t="str">
        <f>IF(B55="","",'附件一之4-學校重要行事扣除'!Z60)</f>
        <v/>
      </c>
      <c r="AP55" s="91" t="str">
        <f>IF(B55="","",'附件一之4-學校重要行事扣除'!AA60)</f>
        <v/>
      </c>
      <c r="AQ55" s="93" t="str">
        <f t="shared" si="28"/>
        <v/>
      </c>
      <c r="AR55" s="13">
        <f t="shared" si="25"/>
        <v>1</v>
      </c>
      <c r="AS55" s="13">
        <f t="shared" si="48"/>
        <v>2</v>
      </c>
      <c r="AT55" s="13">
        <f t="shared" si="30"/>
        <v>1</v>
      </c>
    </row>
    <row r="56" spans="1:46" x14ac:dyDescent="0.3">
      <c r="A56" s="153" t="str">
        <f t="shared" si="19"/>
        <v/>
      </c>
      <c r="B56" s="153" t="str">
        <f>IF('附件一之1-開班數'!B57="","",'附件一之1-開班數'!B57)</f>
        <v/>
      </c>
      <c r="C56" s="202" t="str">
        <f>IF(B56="","",IF('附件一之1-開班數'!G57="","-",'附件一之1-開班數'!G57))</f>
        <v/>
      </c>
      <c r="D56" s="195" t="str">
        <f>IF(B56="","",IF('附件一之1-開班數'!H57="","-",'附件一之1-開班數'!H57))</f>
        <v/>
      </c>
      <c r="E56" s="196" t="str">
        <f>IF(B56="","",SUMIFS('附件一之2-參加學生名單'!$G$6:$G$19996,'附件一之2-參加學生名單'!$R$6:$R$19996,"*"&amp;B56&amp;"*"))</f>
        <v/>
      </c>
      <c r="F56" s="196" t="str">
        <f>IF(B56="","",SUMIFS('附件一之2-參加學生名單'!$H$6:$H$19996,'附件一之2-參加學生名單'!$R$6:$R$19996,"*"&amp;B56&amp;"*"))</f>
        <v/>
      </c>
      <c r="G56" s="196" t="str">
        <f>IF(B56="","",SUMIFS('附件一之2-參加學生名單'!$I$6:$I$19996,'附件一之2-參加學生名單'!$R$6:$R$19996,"*"&amp;B56&amp;"*"))</f>
        <v/>
      </c>
      <c r="H56" s="196" t="str">
        <f>IF(B56="","",SUMIFS('附件一之2-參加學生名單'!$J$6:$J$19996,'附件一之2-參加學生名單'!$R$6:$R$19996,"*"&amp;B56&amp;"*"))</f>
        <v/>
      </c>
      <c r="I56" s="196" t="str">
        <f>IF(B56="","",SUMIFS('附件一之2-參加學生名單'!$K$6:$K$19996,'附件一之2-參加學生名單'!$R$6:$R$19996,"*"&amp;B56&amp;"*"))</f>
        <v/>
      </c>
      <c r="J56" s="198" t="str">
        <f t="shared" si="31"/>
        <v/>
      </c>
      <c r="K56" s="133" t="str">
        <f t="shared" si="32"/>
        <v/>
      </c>
      <c r="L56" s="90"/>
      <c r="M56" s="103" t="str">
        <f t="shared" si="33"/>
        <v/>
      </c>
      <c r="N56" s="195" t="str">
        <f>IF(B56="","",'附件一之1-開班數'!AM57)</f>
        <v/>
      </c>
      <c r="O56" s="195" t="str">
        <f>IF(B56="","",'附件一之1-開班數'!AN57)</f>
        <v/>
      </c>
      <c r="P56" s="195" t="str">
        <f>IF(B56="","",'附件一之1-開班數'!AO57)</f>
        <v/>
      </c>
      <c r="Q56" s="25" t="str">
        <f t="shared" si="34"/>
        <v/>
      </c>
      <c r="R56" s="86" t="str">
        <f t="shared" si="26"/>
        <v/>
      </c>
      <c r="S56" s="86" t="str">
        <f t="shared" si="27"/>
        <v/>
      </c>
      <c r="T56" s="86" t="str">
        <f>IF('附件一之4-學校重要行事扣除'!M61="","",'附件一之4-學校重要行事扣除'!M61)</f>
        <v/>
      </c>
      <c r="U56" s="86" t="str">
        <f>IF('附件一之4-學校重要行事扣除'!N61="","",'附件一之4-學校重要行事扣除'!N61)</f>
        <v/>
      </c>
      <c r="V56" s="98" t="str">
        <f t="shared" si="20"/>
        <v/>
      </c>
      <c r="W56" s="101" t="str">
        <f t="shared" si="35"/>
        <v/>
      </c>
      <c r="X56" s="98" t="str">
        <f t="shared" si="36"/>
        <v/>
      </c>
      <c r="Y56" s="98" t="str">
        <f t="shared" si="37"/>
        <v/>
      </c>
      <c r="Z56" s="98" t="str">
        <f t="shared" si="38"/>
        <v/>
      </c>
      <c r="AA56" s="99" t="str">
        <f t="shared" si="39"/>
        <v/>
      </c>
      <c r="AB56" s="104" t="str">
        <f t="shared" si="22"/>
        <v/>
      </c>
      <c r="AC56" s="100" t="str">
        <f t="shared" si="40"/>
        <v/>
      </c>
      <c r="AD56" s="93" t="str">
        <f t="shared" si="41"/>
        <v/>
      </c>
      <c r="AE56" s="93" t="str">
        <f t="shared" si="42"/>
        <v/>
      </c>
      <c r="AF56" s="93" t="str">
        <f t="shared" si="43"/>
        <v/>
      </c>
      <c r="AG56" s="93" t="str">
        <f t="shared" si="44"/>
        <v/>
      </c>
      <c r="AH56" s="199" t="str">
        <f>IF(B56="","",'附件一之1-開班數'!AP57)</f>
        <v/>
      </c>
      <c r="AI56" s="200" t="str">
        <f>IF(B56="","",'附件一之1-開班數'!AQ57)</f>
        <v/>
      </c>
      <c r="AJ56" s="93" t="str">
        <f t="shared" si="45"/>
        <v/>
      </c>
      <c r="AK56" s="91" t="str">
        <f t="shared" si="46"/>
        <v/>
      </c>
      <c r="AL56" s="91" t="str">
        <f t="shared" si="47"/>
        <v/>
      </c>
      <c r="AM56" s="91" t="str">
        <f t="shared" si="23"/>
        <v/>
      </c>
      <c r="AN56" s="91" t="str">
        <f t="shared" si="24"/>
        <v/>
      </c>
      <c r="AO56" s="91" t="str">
        <f>IF(B56="","",'附件一之4-學校重要行事扣除'!Z61)</f>
        <v/>
      </c>
      <c r="AP56" s="91" t="str">
        <f>IF(B56="","",'附件一之4-學校重要行事扣除'!AA61)</f>
        <v/>
      </c>
      <c r="AQ56" s="93" t="str">
        <f t="shared" si="28"/>
        <v/>
      </c>
      <c r="AR56" s="13">
        <f t="shared" si="25"/>
        <v>1</v>
      </c>
      <c r="AS56" s="13">
        <f t="shared" si="48"/>
        <v>2</v>
      </c>
      <c r="AT56" s="13">
        <f t="shared" si="30"/>
        <v>1</v>
      </c>
    </row>
    <row r="57" spans="1:46" x14ac:dyDescent="0.3">
      <c r="A57" s="153" t="str">
        <f t="shared" si="19"/>
        <v/>
      </c>
      <c r="B57" s="153" t="str">
        <f>IF('附件一之1-開班數'!B58="","",'附件一之1-開班數'!B58)</f>
        <v/>
      </c>
      <c r="C57" s="202" t="str">
        <f>IF(B57="","",IF('附件一之1-開班數'!G58="","-",'附件一之1-開班數'!G58))</f>
        <v/>
      </c>
      <c r="D57" s="195" t="str">
        <f>IF(B57="","",IF('附件一之1-開班數'!H58="","-",'附件一之1-開班數'!H58))</f>
        <v/>
      </c>
      <c r="E57" s="196" t="str">
        <f>IF(B57="","",SUMIFS('附件一之2-參加學生名單'!$G$6:$G$19996,'附件一之2-參加學生名單'!$R$6:$R$19996,"*"&amp;B57&amp;"*"))</f>
        <v/>
      </c>
      <c r="F57" s="196" t="str">
        <f>IF(B57="","",SUMIFS('附件一之2-參加學生名單'!$H$6:$H$19996,'附件一之2-參加學生名單'!$R$6:$R$19996,"*"&amp;B57&amp;"*"))</f>
        <v/>
      </c>
      <c r="G57" s="196" t="str">
        <f>IF(B57="","",SUMIFS('附件一之2-參加學生名單'!$I$6:$I$19996,'附件一之2-參加學生名單'!$R$6:$R$19996,"*"&amp;B57&amp;"*"))</f>
        <v/>
      </c>
      <c r="H57" s="196" t="str">
        <f>IF(B57="","",SUMIFS('附件一之2-參加學生名單'!$J$6:$J$19996,'附件一之2-參加學生名單'!$R$6:$R$19996,"*"&amp;B57&amp;"*"))</f>
        <v/>
      </c>
      <c r="I57" s="196" t="str">
        <f>IF(B57="","",SUMIFS('附件一之2-參加學生名單'!$K$6:$K$19996,'附件一之2-參加學生名單'!$R$6:$R$19996,"*"&amp;B57&amp;"*"))</f>
        <v/>
      </c>
      <c r="J57" s="198" t="str">
        <f t="shared" si="31"/>
        <v/>
      </c>
      <c r="K57" s="133" t="str">
        <f t="shared" si="32"/>
        <v/>
      </c>
      <c r="L57" s="90"/>
      <c r="M57" s="103" t="str">
        <f t="shared" si="33"/>
        <v/>
      </c>
      <c r="N57" s="195" t="str">
        <f>IF(B57="","",'附件一之1-開班數'!AM58)</f>
        <v/>
      </c>
      <c r="O57" s="195" t="str">
        <f>IF(B57="","",'附件一之1-開班數'!AN58)</f>
        <v/>
      </c>
      <c r="P57" s="195" t="str">
        <f>IF(B57="","",'附件一之1-開班數'!AO58)</f>
        <v/>
      </c>
      <c r="Q57" s="25" t="str">
        <f t="shared" si="34"/>
        <v/>
      </c>
      <c r="R57" s="86" t="str">
        <f t="shared" si="26"/>
        <v/>
      </c>
      <c r="S57" s="86" t="str">
        <f t="shared" si="27"/>
        <v/>
      </c>
      <c r="T57" s="86" t="str">
        <f>IF('附件一之4-學校重要行事扣除'!M62="","",'附件一之4-學校重要行事扣除'!M62)</f>
        <v/>
      </c>
      <c r="U57" s="86" t="str">
        <f>IF('附件一之4-學校重要行事扣除'!N62="","",'附件一之4-學校重要行事扣除'!N62)</f>
        <v/>
      </c>
      <c r="V57" s="98" t="str">
        <f t="shared" si="20"/>
        <v/>
      </c>
      <c r="W57" s="101" t="str">
        <f t="shared" si="35"/>
        <v/>
      </c>
      <c r="X57" s="98" t="str">
        <f t="shared" si="36"/>
        <v/>
      </c>
      <c r="Y57" s="98" t="str">
        <f t="shared" si="37"/>
        <v/>
      </c>
      <c r="Z57" s="98" t="str">
        <f t="shared" si="38"/>
        <v/>
      </c>
      <c r="AA57" s="99" t="str">
        <f t="shared" si="39"/>
        <v/>
      </c>
      <c r="AB57" s="104" t="str">
        <f t="shared" si="22"/>
        <v/>
      </c>
      <c r="AC57" s="100" t="str">
        <f t="shared" si="40"/>
        <v/>
      </c>
      <c r="AD57" s="93" t="str">
        <f t="shared" si="41"/>
        <v/>
      </c>
      <c r="AE57" s="93" t="str">
        <f t="shared" si="42"/>
        <v/>
      </c>
      <c r="AF57" s="93" t="str">
        <f t="shared" si="43"/>
        <v/>
      </c>
      <c r="AG57" s="93" t="str">
        <f t="shared" si="44"/>
        <v/>
      </c>
      <c r="AH57" s="199" t="str">
        <f>IF(B57="","",'附件一之1-開班數'!AP58)</f>
        <v/>
      </c>
      <c r="AI57" s="200" t="str">
        <f>IF(B57="","",'附件一之1-開班數'!AQ58)</f>
        <v/>
      </c>
      <c r="AJ57" s="93" t="str">
        <f t="shared" si="45"/>
        <v/>
      </c>
      <c r="AK57" s="91" t="str">
        <f t="shared" si="46"/>
        <v/>
      </c>
      <c r="AL57" s="91" t="str">
        <f t="shared" si="47"/>
        <v/>
      </c>
      <c r="AM57" s="91" t="str">
        <f t="shared" si="23"/>
        <v/>
      </c>
      <c r="AN57" s="91" t="str">
        <f t="shared" si="24"/>
        <v/>
      </c>
      <c r="AO57" s="91" t="str">
        <f>IF(B57="","",'附件一之4-學校重要行事扣除'!Z62)</f>
        <v/>
      </c>
      <c r="AP57" s="91" t="str">
        <f>IF(B57="","",'附件一之4-學校重要行事扣除'!AA62)</f>
        <v/>
      </c>
      <c r="AQ57" s="93" t="str">
        <f t="shared" si="28"/>
        <v/>
      </c>
      <c r="AR57" s="13">
        <f t="shared" si="25"/>
        <v>1</v>
      </c>
      <c r="AS57" s="13">
        <f t="shared" si="48"/>
        <v>2</v>
      </c>
      <c r="AT57" s="13">
        <f t="shared" si="30"/>
        <v>1</v>
      </c>
    </row>
    <row r="58" spans="1:46" x14ac:dyDescent="0.3">
      <c r="A58" s="153" t="str">
        <f t="shared" si="19"/>
        <v/>
      </c>
      <c r="B58" s="153" t="str">
        <f>IF('附件一之1-開班數'!B59="","",'附件一之1-開班數'!B59)</f>
        <v/>
      </c>
      <c r="C58" s="202" t="str">
        <f>IF(B58="","",IF('附件一之1-開班數'!G59="","-",'附件一之1-開班數'!G59))</f>
        <v/>
      </c>
      <c r="D58" s="195" t="str">
        <f>IF(B58="","",IF('附件一之1-開班數'!H59="","-",'附件一之1-開班數'!H59))</f>
        <v/>
      </c>
      <c r="E58" s="196" t="str">
        <f>IF(B58="","",SUMIFS('附件一之2-參加學生名單'!$G$6:$G$19996,'附件一之2-參加學生名單'!$R$6:$R$19996,"*"&amp;B58&amp;"*"))</f>
        <v/>
      </c>
      <c r="F58" s="196" t="str">
        <f>IF(B58="","",SUMIFS('附件一之2-參加學生名單'!$H$6:$H$19996,'附件一之2-參加學生名單'!$R$6:$R$19996,"*"&amp;B58&amp;"*"))</f>
        <v/>
      </c>
      <c r="G58" s="196" t="str">
        <f>IF(B58="","",SUMIFS('附件一之2-參加學生名單'!$I$6:$I$19996,'附件一之2-參加學生名單'!$R$6:$R$19996,"*"&amp;B58&amp;"*"))</f>
        <v/>
      </c>
      <c r="H58" s="196" t="str">
        <f>IF(B58="","",SUMIFS('附件一之2-參加學生名單'!$J$6:$J$19996,'附件一之2-參加學生名單'!$R$6:$R$19996,"*"&amp;B58&amp;"*"))</f>
        <v/>
      </c>
      <c r="I58" s="196" t="str">
        <f>IF(B58="","",SUMIFS('附件一之2-參加學生名單'!$K$6:$K$19996,'附件一之2-參加學生名單'!$R$6:$R$19996,"*"&amp;B58&amp;"*"))</f>
        <v/>
      </c>
      <c r="J58" s="198" t="str">
        <f t="shared" si="31"/>
        <v/>
      </c>
      <c r="K58" s="133" t="str">
        <f t="shared" si="32"/>
        <v/>
      </c>
      <c r="L58" s="90"/>
      <c r="M58" s="103" t="str">
        <f t="shared" si="33"/>
        <v/>
      </c>
      <c r="N58" s="195" t="str">
        <f>IF(B58="","",'附件一之1-開班數'!AM59)</f>
        <v/>
      </c>
      <c r="O58" s="195" t="str">
        <f>IF(B58="","",'附件一之1-開班數'!AN59)</f>
        <v/>
      </c>
      <c r="P58" s="195" t="str">
        <f>IF(B58="","",'附件一之1-開班數'!AO59)</f>
        <v/>
      </c>
      <c r="Q58" s="25" t="str">
        <f t="shared" si="34"/>
        <v/>
      </c>
      <c r="R58" s="86" t="str">
        <f t="shared" si="26"/>
        <v/>
      </c>
      <c r="S58" s="86" t="str">
        <f t="shared" si="27"/>
        <v/>
      </c>
      <c r="T58" s="86" t="str">
        <f>IF('附件一之4-學校重要行事扣除'!M63="","",'附件一之4-學校重要行事扣除'!M63)</f>
        <v/>
      </c>
      <c r="U58" s="86" t="str">
        <f>IF('附件一之4-學校重要行事扣除'!N63="","",'附件一之4-學校重要行事扣除'!N63)</f>
        <v/>
      </c>
      <c r="V58" s="98" t="str">
        <f t="shared" si="20"/>
        <v/>
      </c>
      <c r="W58" s="101" t="str">
        <f t="shared" si="35"/>
        <v/>
      </c>
      <c r="X58" s="98" t="str">
        <f t="shared" si="36"/>
        <v/>
      </c>
      <c r="Y58" s="98" t="str">
        <f t="shared" si="37"/>
        <v/>
      </c>
      <c r="Z58" s="98" t="str">
        <f t="shared" si="38"/>
        <v/>
      </c>
      <c r="AA58" s="99" t="str">
        <f t="shared" si="39"/>
        <v/>
      </c>
      <c r="AB58" s="104" t="str">
        <f t="shared" si="22"/>
        <v/>
      </c>
      <c r="AC58" s="100" t="str">
        <f t="shared" si="40"/>
        <v/>
      </c>
      <c r="AD58" s="93" t="str">
        <f t="shared" si="41"/>
        <v/>
      </c>
      <c r="AE58" s="93" t="str">
        <f t="shared" si="42"/>
        <v/>
      </c>
      <c r="AF58" s="93" t="str">
        <f t="shared" si="43"/>
        <v/>
      </c>
      <c r="AG58" s="93" t="str">
        <f t="shared" si="44"/>
        <v/>
      </c>
      <c r="AH58" s="199" t="str">
        <f>IF(B58="","",'附件一之1-開班數'!AP59)</f>
        <v/>
      </c>
      <c r="AI58" s="200" t="str">
        <f>IF(B58="","",'附件一之1-開班數'!AQ59)</f>
        <v/>
      </c>
      <c r="AJ58" s="93" t="str">
        <f t="shared" si="45"/>
        <v/>
      </c>
      <c r="AK58" s="91" t="str">
        <f t="shared" si="46"/>
        <v/>
      </c>
      <c r="AL58" s="91" t="str">
        <f t="shared" si="47"/>
        <v/>
      </c>
      <c r="AM58" s="91" t="str">
        <f t="shared" si="23"/>
        <v/>
      </c>
      <c r="AN58" s="91" t="str">
        <f t="shared" si="24"/>
        <v/>
      </c>
      <c r="AO58" s="91" t="str">
        <f>IF(B58="","",'附件一之4-學校重要行事扣除'!Z63)</f>
        <v/>
      </c>
      <c r="AP58" s="91" t="str">
        <f>IF(B58="","",'附件一之4-學校重要行事扣除'!AA63)</f>
        <v/>
      </c>
      <c r="AQ58" s="93" t="str">
        <f t="shared" si="28"/>
        <v/>
      </c>
      <c r="AR58" s="13">
        <f t="shared" si="25"/>
        <v>1</v>
      </c>
      <c r="AS58" s="13">
        <f t="shared" si="48"/>
        <v>2</v>
      </c>
      <c r="AT58" s="13">
        <f t="shared" si="30"/>
        <v>1</v>
      </c>
    </row>
    <row r="59" spans="1:46" x14ac:dyDescent="0.3">
      <c r="A59" s="153" t="str">
        <f t="shared" si="19"/>
        <v/>
      </c>
      <c r="B59" s="153" t="str">
        <f>IF('附件一之1-開班數'!B60="","",'附件一之1-開班數'!B60)</f>
        <v/>
      </c>
      <c r="C59" s="202" t="str">
        <f>IF(B59="","",IF('附件一之1-開班數'!G60="","-",'附件一之1-開班數'!G60))</f>
        <v/>
      </c>
      <c r="D59" s="195" t="str">
        <f>IF(B59="","",IF('附件一之1-開班數'!H60="","-",'附件一之1-開班數'!H60))</f>
        <v/>
      </c>
      <c r="E59" s="196" t="str">
        <f>IF(B59="","",SUMIFS('附件一之2-參加學生名單'!$G$6:$G$19996,'附件一之2-參加學生名單'!$R$6:$R$19996,"*"&amp;B59&amp;"*"))</f>
        <v/>
      </c>
      <c r="F59" s="196" t="str">
        <f>IF(B59="","",SUMIFS('附件一之2-參加學生名單'!$H$6:$H$19996,'附件一之2-參加學生名單'!$R$6:$R$19996,"*"&amp;B59&amp;"*"))</f>
        <v/>
      </c>
      <c r="G59" s="196" t="str">
        <f>IF(B59="","",SUMIFS('附件一之2-參加學生名單'!$I$6:$I$19996,'附件一之2-參加學生名單'!$R$6:$R$19996,"*"&amp;B59&amp;"*"))</f>
        <v/>
      </c>
      <c r="H59" s="196" t="str">
        <f>IF(B59="","",SUMIFS('附件一之2-參加學生名單'!$J$6:$J$19996,'附件一之2-參加學生名單'!$R$6:$R$19996,"*"&amp;B59&amp;"*"))</f>
        <v/>
      </c>
      <c r="I59" s="196" t="str">
        <f>IF(B59="","",SUMIFS('附件一之2-參加學生名單'!$K$6:$K$19996,'附件一之2-參加學生名單'!$R$6:$R$19996,"*"&amp;B59&amp;"*"))</f>
        <v/>
      </c>
      <c r="J59" s="198" t="str">
        <f t="shared" si="31"/>
        <v/>
      </c>
      <c r="K59" s="133" t="str">
        <f t="shared" si="32"/>
        <v/>
      </c>
      <c r="L59" s="90"/>
      <c r="M59" s="103" t="str">
        <f t="shared" si="33"/>
        <v/>
      </c>
      <c r="N59" s="195" t="str">
        <f>IF(B59="","",'附件一之1-開班數'!AM60)</f>
        <v/>
      </c>
      <c r="O59" s="195" t="str">
        <f>IF(B59="","",'附件一之1-開班數'!AN60)</f>
        <v/>
      </c>
      <c r="P59" s="195" t="str">
        <f>IF(B59="","",'附件一之1-開班數'!AO60)</f>
        <v/>
      </c>
      <c r="Q59" s="25" t="str">
        <f t="shared" si="34"/>
        <v/>
      </c>
      <c r="R59" s="86" t="str">
        <f t="shared" si="26"/>
        <v/>
      </c>
      <c r="S59" s="86" t="str">
        <f t="shared" si="27"/>
        <v/>
      </c>
      <c r="T59" s="86" t="str">
        <f>IF('附件一之4-學校重要行事扣除'!M64="","",'附件一之4-學校重要行事扣除'!M64)</f>
        <v/>
      </c>
      <c r="U59" s="86" t="str">
        <f>IF('附件一之4-學校重要行事扣除'!N64="","",'附件一之4-學校重要行事扣除'!N64)</f>
        <v/>
      </c>
      <c r="V59" s="98" t="str">
        <f t="shared" si="20"/>
        <v/>
      </c>
      <c r="W59" s="101" t="str">
        <f t="shared" si="35"/>
        <v/>
      </c>
      <c r="X59" s="98" t="str">
        <f t="shared" si="36"/>
        <v/>
      </c>
      <c r="Y59" s="98" t="str">
        <f t="shared" si="37"/>
        <v/>
      </c>
      <c r="Z59" s="98" t="str">
        <f t="shared" si="38"/>
        <v/>
      </c>
      <c r="AA59" s="99" t="str">
        <f t="shared" si="39"/>
        <v/>
      </c>
      <c r="AB59" s="104" t="str">
        <f t="shared" si="22"/>
        <v/>
      </c>
      <c r="AC59" s="100" t="str">
        <f t="shared" si="40"/>
        <v/>
      </c>
      <c r="AD59" s="93" t="str">
        <f t="shared" si="41"/>
        <v/>
      </c>
      <c r="AE59" s="93" t="str">
        <f t="shared" si="42"/>
        <v/>
      </c>
      <c r="AF59" s="93" t="str">
        <f t="shared" si="43"/>
        <v/>
      </c>
      <c r="AG59" s="93" t="str">
        <f t="shared" si="44"/>
        <v/>
      </c>
      <c r="AH59" s="199" t="str">
        <f>IF(B59="","",'附件一之1-開班數'!AP60)</f>
        <v/>
      </c>
      <c r="AI59" s="200" t="str">
        <f>IF(B59="","",'附件一之1-開班數'!AQ60)</f>
        <v/>
      </c>
      <c r="AJ59" s="93" t="str">
        <f t="shared" si="45"/>
        <v/>
      </c>
      <c r="AK59" s="91" t="str">
        <f t="shared" si="46"/>
        <v/>
      </c>
      <c r="AL59" s="91" t="str">
        <f t="shared" si="47"/>
        <v/>
      </c>
      <c r="AM59" s="91" t="str">
        <f t="shared" si="23"/>
        <v/>
      </c>
      <c r="AN59" s="91" t="str">
        <f t="shared" si="24"/>
        <v/>
      </c>
      <c r="AO59" s="91" t="str">
        <f>IF(B59="","",'附件一之4-學校重要行事扣除'!Z64)</f>
        <v/>
      </c>
      <c r="AP59" s="91" t="str">
        <f>IF(B59="","",'附件一之4-學校重要行事扣除'!AA64)</f>
        <v/>
      </c>
      <c r="AQ59" s="93" t="str">
        <f t="shared" si="28"/>
        <v/>
      </c>
      <c r="AR59" s="13">
        <f t="shared" si="25"/>
        <v>1</v>
      </c>
      <c r="AS59" s="13">
        <f t="shared" si="48"/>
        <v>2</v>
      </c>
      <c r="AT59" s="13">
        <f t="shared" si="30"/>
        <v>1</v>
      </c>
    </row>
    <row r="60" spans="1:46" x14ac:dyDescent="0.3">
      <c r="A60" s="153" t="str">
        <f t="shared" si="19"/>
        <v/>
      </c>
      <c r="B60" s="153" t="str">
        <f>IF('附件一之1-開班數'!B61="","",'附件一之1-開班數'!B61)</f>
        <v/>
      </c>
      <c r="C60" s="202" t="str">
        <f>IF(B60="","",IF('附件一之1-開班數'!G61="","-",'附件一之1-開班數'!G61))</f>
        <v/>
      </c>
      <c r="D60" s="195" t="str">
        <f>IF(B60="","",IF('附件一之1-開班數'!H61="","-",'附件一之1-開班數'!H61))</f>
        <v/>
      </c>
      <c r="E60" s="196" t="str">
        <f>IF(B60="","",SUMIFS('附件一之2-參加學生名單'!$G$6:$G$19996,'附件一之2-參加學生名單'!$R$6:$R$19996,"*"&amp;B60&amp;"*"))</f>
        <v/>
      </c>
      <c r="F60" s="196" t="str">
        <f>IF(B60="","",SUMIFS('附件一之2-參加學生名單'!$H$6:$H$19996,'附件一之2-參加學生名單'!$R$6:$R$19996,"*"&amp;B60&amp;"*"))</f>
        <v/>
      </c>
      <c r="G60" s="196" t="str">
        <f>IF(B60="","",SUMIFS('附件一之2-參加學生名單'!$I$6:$I$19996,'附件一之2-參加學生名單'!$R$6:$R$19996,"*"&amp;B60&amp;"*"))</f>
        <v/>
      </c>
      <c r="H60" s="196" t="str">
        <f>IF(B60="","",SUMIFS('附件一之2-參加學生名單'!$J$6:$J$19996,'附件一之2-參加學生名單'!$R$6:$R$19996,"*"&amp;B60&amp;"*"))</f>
        <v/>
      </c>
      <c r="I60" s="196" t="str">
        <f>IF(B60="","",SUMIFS('附件一之2-參加學生名單'!$K$6:$K$19996,'附件一之2-參加學生名單'!$R$6:$R$19996,"*"&amp;B60&amp;"*"))</f>
        <v/>
      </c>
      <c r="J60" s="198" t="str">
        <f t="shared" si="31"/>
        <v/>
      </c>
      <c r="K60" s="133" t="str">
        <f t="shared" si="32"/>
        <v/>
      </c>
      <c r="L60" s="90"/>
      <c r="M60" s="103" t="str">
        <f t="shared" si="33"/>
        <v/>
      </c>
      <c r="N60" s="195" t="str">
        <f>IF(B60="","",'附件一之1-開班數'!AM61)</f>
        <v/>
      </c>
      <c r="O60" s="195" t="str">
        <f>IF(B60="","",'附件一之1-開班數'!AN61)</f>
        <v/>
      </c>
      <c r="P60" s="195" t="str">
        <f>IF(B60="","",'附件一之1-開班數'!AO61)</f>
        <v/>
      </c>
      <c r="Q60" s="25" t="str">
        <f t="shared" si="34"/>
        <v/>
      </c>
      <c r="R60" s="86" t="str">
        <f t="shared" si="26"/>
        <v/>
      </c>
      <c r="S60" s="86" t="str">
        <f t="shared" si="27"/>
        <v/>
      </c>
      <c r="T60" s="86" t="str">
        <f>IF('附件一之4-學校重要行事扣除'!M65="","",'附件一之4-學校重要行事扣除'!M65)</f>
        <v/>
      </c>
      <c r="U60" s="86" t="str">
        <f>IF('附件一之4-學校重要行事扣除'!N65="","",'附件一之4-學校重要行事扣除'!N65)</f>
        <v/>
      </c>
      <c r="V60" s="98" t="str">
        <f t="shared" si="20"/>
        <v/>
      </c>
      <c r="W60" s="101" t="str">
        <f t="shared" si="35"/>
        <v/>
      </c>
      <c r="X60" s="98" t="str">
        <f t="shared" si="36"/>
        <v/>
      </c>
      <c r="Y60" s="98" t="str">
        <f t="shared" si="37"/>
        <v/>
      </c>
      <c r="Z60" s="98" t="str">
        <f t="shared" si="38"/>
        <v/>
      </c>
      <c r="AA60" s="99" t="str">
        <f t="shared" si="39"/>
        <v/>
      </c>
      <c r="AB60" s="104" t="str">
        <f t="shared" si="22"/>
        <v/>
      </c>
      <c r="AC60" s="100" t="str">
        <f t="shared" si="40"/>
        <v/>
      </c>
      <c r="AD60" s="93" t="str">
        <f t="shared" si="41"/>
        <v/>
      </c>
      <c r="AE60" s="93" t="str">
        <f t="shared" si="42"/>
        <v/>
      </c>
      <c r="AF60" s="93" t="str">
        <f t="shared" si="43"/>
        <v/>
      </c>
      <c r="AG60" s="93" t="str">
        <f t="shared" si="44"/>
        <v/>
      </c>
      <c r="AH60" s="199" t="str">
        <f>IF(B60="","",'附件一之1-開班數'!AP61)</f>
        <v/>
      </c>
      <c r="AI60" s="200" t="str">
        <f>IF(B60="","",'附件一之1-開班數'!AQ61)</f>
        <v/>
      </c>
      <c r="AJ60" s="93" t="str">
        <f t="shared" si="45"/>
        <v/>
      </c>
      <c r="AK60" s="91" t="str">
        <f t="shared" si="46"/>
        <v/>
      </c>
      <c r="AL60" s="91" t="str">
        <f t="shared" si="47"/>
        <v/>
      </c>
      <c r="AM60" s="91" t="str">
        <f t="shared" si="23"/>
        <v/>
      </c>
      <c r="AN60" s="91" t="str">
        <f t="shared" si="24"/>
        <v/>
      </c>
      <c r="AO60" s="91" t="str">
        <f>IF(B60="","",'附件一之4-學校重要行事扣除'!Z65)</f>
        <v/>
      </c>
      <c r="AP60" s="91" t="str">
        <f>IF(B60="","",'附件一之4-學校重要行事扣除'!AA65)</f>
        <v/>
      </c>
      <c r="AQ60" s="93" t="str">
        <f t="shared" si="28"/>
        <v/>
      </c>
      <c r="AR60" s="13">
        <f t="shared" si="25"/>
        <v>1</v>
      </c>
      <c r="AS60" s="13">
        <f t="shared" si="48"/>
        <v>2</v>
      </c>
      <c r="AT60" s="13">
        <f t="shared" si="30"/>
        <v>1</v>
      </c>
    </row>
    <row r="61" spans="1:46" x14ac:dyDescent="0.3">
      <c r="A61" s="153" t="str">
        <f t="shared" si="19"/>
        <v/>
      </c>
      <c r="B61" s="153" t="str">
        <f>IF('附件一之1-開班數'!B62="","",'附件一之1-開班數'!B62)</f>
        <v/>
      </c>
      <c r="C61" s="202" t="str">
        <f>IF(B61="","",IF('附件一之1-開班數'!G62="","-",'附件一之1-開班數'!G62))</f>
        <v/>
      </c>
      <c r="D61" s="195" t="str">
        <f>IF(B61="","",IF('附件一之1-開班數'!H62="","-",'附件一之1-開班數'!H62))</f>
        <v/>
      </c>
      <c r="E61" s="196" t="str">
        <f>IF(B61="","",SUMIFS('附件一之2-參加學生名單'!$G$6:$G$19996,'附件一之2-參加學生名單'!$R$6:$R$19996,"*"&amp;B61&amp;"*"))</f>
        <v/>
      </c>
      <c r="F61" s="196" t="str">
        <f>IF(B61="","",SUMIFS('附件一之2-參加學生名單'!$H$6:$H$19996,'附件一之2-參加學生名單'!$R$6:$R$19996,"*"&amp;B61&amp;"*"))</f>
        <v/>
      </c>
      <c r="G61" s="196" t="str">
        <f>IF(B61="","",SUMIFS('附件一之2-參加學生名單'!$I$6:$I$19996,'附件一之2-參加學生名單'!$R$6:$R$19996,"*"&amp;B61&amp;"*"))</f>
        <v/>
      </c>
      <c r="H61" s="196" t="str">
        <f>IF(B61="","",SUMIFS('附件一之2-參加學生名單'!$J$6:$J$19996,'附件一之2-參加學生名單'!$R$6:$R$19996,"*"&amp;B61&amp;"*"))</f>
        <v/>
      </c>
      <c r="I61" s="196" t="str">
        <f>IF(B61="","",SUMIFS('附件一之2-參加學生名單'!$K$6:$K$19996,'附件一之2-參加學生名單'!$R$6:$R$19996,"*"&amp;B61&amp;"*"))</f>
        <v/>
      </c>
      <c r="J61" s="198" t="str">
        <f t="shared" si="31"/>
        <v/>
      </c>
      <c r="K61" s="133" t="str">
        <f t="shared" si="32"/>
        <v/>
      </c>
      <c r="L61" s="90"/>
      <c r="M61" s="103" t="str">
        <f t="shared" si="33"/>
        <v/>
      </c>
      <c r="N61" s="195" t="str">
        <f>IF(B61="","",'附件一之1-開班數'!AM62)</f>
        <v/>
      </c>
      <c r="O61" s="195" t="str">
        <f>IF(B61="","",'附件一之1-開班數'!AN62)</f>
        <v/>
      </c>
      <c r="P61" s="195" t="str">
        <f>IF(B61="","",'附件一之1-開班數'!AO62)</f>
        <v/>
      </c>
      <c r="Q61" s="25" t="str">
        <f t="shared" si="34"/>
        <v/>
      </c>
      <c r="R61" s="86" t="str">
        <f t="shared" si="26"/>
        <v/>
      </c>
      <c r="S61" s="86" t="str">
        <f t="shared" si="27"/>
        <v/>
      </c>
      <c r="T61" s="86" t="str">
        <f>IF('附件一之4-學校重要行事扣除'!M66="","",'附件一之4-學校重要行事扣除'!M66)</f>
        <v/>
      </c>
      <c r="U61" s="86" t="str">
        <f>IF('附件一之4-學校重要行事扣除'!N66="","",'附件一之4-學校重要行事扣除'!N66)</f>
        <v/>
      </c>
      <c r="V61" s="98" t="str">
        <f t="shared" si="20"/>
        <v/>
      </c>
      <c r="W61" s="101" t="str">
        <f t="shared" si="35"/>
        <v/>
      </c>
      <c r="X61" s="98" t="str">
        <f t="shared" si="36"/>
        <v/>
      </c>
      <c r="Y61" s="98" t="str">
        <f t="shared" si="37"/>
        <v/>
      </c>
      <c r="Z61" s="98" t="str">
        <f t="shared" si="38"/>
        <v/>
      </c>
      <c r="AA61" s="99" t="str">
        <f t="shared" si="39"/>
        <v/>
      </c>
      <c r="AB61" s="104" t="str">
        <f t="shared" si="22"/>
        <v/>
      </c>
      <c r="AC61" s="100" t="str">
        <f t="shared" si="40"/>
        <v/>
      </c>
      <c r="AD61" s="93" t="str">
        <f t="shared" si="41"/>
        <v/>
      </c>
      <c r="AE61" s="93" t="str">
        <f t="shared" si="42"/>
        <v/>
      </c>
      <c r="AF61" s="93" t="str">
        <f t="shared" si="43"/>
        <v/>
      </c>
      <c r="AG61" s="93" t="str">
        <f t="shared" si="44"/>
        <v/>
      </c>
      <c r="AH61" s="199" t="str">
        <f>IF(B61="","",'附件一之1-開班數'!AP62)</f>
        <v/>
      </c>
      <c r="AI61" s="200" t="str">
        <f>IF(B61="","",'附件一之1-開班數'!AQ62)</f>
        <v/>
      </c>
      <c r="AJ61" s="93" t="str">
        <f t="shared" si="45"/>
        <v/>
      </c>
      <c r="AK61" s="91" t="str">
        <f t="shared" si="46"/>
        <v/>
      </c>
      <c r="AL61" s="91" t="str">
        <f t="shared" si="47"/>
        <v/>
      </c>
      <c r="AM61" s="91" t="str">
        <f t="shared" si="23"/>
        <v/>
      </c>
      <c r="AN61" s="91" t="str">
        <f t="shared" si="24"/>
        <v/>
      </c>
      <c r="AO61" s="91" t="str">
        <f>IF(B61="","",'附件一之4-學校重要行事扣除'!Z66)</f>
        <v/>
      </c>
      <c r="AP61" s="91" t="str">
        <f>IF(B61="","",'附件一之4-學校重要行事扣除'!AA66)</f>
        <v/>
      </c>
      <c r="AQ61" s="93" t="str">
        <f t="shared" si="28"/>
        <v/>
      </c>
      <c r="AR61" s="13">
        <f t="shared" si="25"/>
        <v>1</v>
      </c>
      <c r="AS61" s="13">
        <f t="shared" si="48"/>
        <v>2</v>
      </c>
      <c r="AT61" s="13">
        <f t="shared" si="30"/>
        <v>1</v>
      </c>
    </row>
    <row r="62" spans="1:46" x14ac:dyDescent="0.3">
      <c r="A62" s="153" t="str">
        <f t="shared" si="19"/>
        <v/>
      </c>
      <c r="B62" s="153" t="str">
        <f>IF('附件一之1-開班數'!B63="","",'附件一之1-開班數'!B63)</f>
        <v/>
      </c>
      <c r="C62" s="202" t="str">
        <f>IF(B62="","",IF('附件一之1-開班數'!G63="","-",'附件一之1-開班數'!G63))</f>
        <v/>
      </c>
      <c r="D62" s="195" t="str">
        <f>IF(B62="","",IF('附件一之1-開班數'!H63="","-",'附件一之1-開班數'!H63))</f>
        <v/>
      </c>
      <c r="E62" s="196" t="str">
        <f>IF(B62="","",SUMIFS('附件一之2-參加學生名單'!$G$6:$G$19996,'附件一之2-參加學生名單'!$R$6:$R$19996,"*"&amp;B62&amp;"*"))</f>
        <v/>
      </c>
      <c r="F62" s="196" t="str">
        <f>IF(B62="","",SUMIFS('附件一之2-參加學生名單'!$H$6:$H$19996,'附件一之2-參加學生名單'!$R$6:$R$19996,"*"&amp;B62&amp;"*"))</f>
        <v/>
      </c>
      <c r="G62" s="196" t="str">
        <f>IF(B62="","",SUMIFS('附件一之2-參加學生名單'!$I$6:$I$19996,'附件一之2-參加學生名單'!$R$6:$R$19996,"*"&amp;B62&amp;"*"))</f>
        <v/>
      </c>
      <c r="H62" s="196" t="str">
        <f>IF(B62="","",SUMIFS('附件一之2-參加學生名單'!$J$6:$J$19996,'附件一之2-參加學生名單'!$R$6:$R$19996,"*"&amp;B62&amp;"*"))</f>
        <v/>
      </c>
      <c r="I62" s="196" t="str">
        <f>IF(B62="","",SUMIFS('附件一之2-參加學生名單'!$K$6:$K$19996,'附件一之2-參加學生名單'!$R$6:$R$19996,"*"&amp;B62&amp;"*"))</f>
        <v/>
      </c>
      <c r="J62" s="198" t="str">
        <f t="shared" si="31"/>
        <v/>
      </c>
      <c r="K62" s="133" t="str">
        <f t="shared" si="32"/>
        <v/>
      </c>
      <c r="L62" s="90"/>
      <c r="M62" s="103" t="str">
        <f t="shared" si="33"/>
        <v/>
      </c>
      <c r="N62" s="195" t="str">
        <f>IF(B62="","",'附件一之1-開班數'!AM63)</f>
        <v/>
      </c>
      <c r="O62" s="195" t="str">
        <f>IF(B62="","",'附件一之1-開班數'!AN63)</f>
        <v/>
      </c>
      <c r="P62" s="195" t="str">
        <f>IF(B62="","",'附件一之1-開班數'!AO63)</f>
        <v/>
      </c>
      <c r="Q62" s="25" t="str">
        <f t="shared" si="34"/>
        <v/>
      </c>
      <c r="R62" s="86" t="str">
        <f t="shared" si="26"/>
        <v/>
      </c>
      <c r="S62" s="86" t="str">
        <f t="shared" si="27"/>
        <v/>
      </c>
      <c r="T62" s="86" t="str">
        <f>IF('附件一之4-學校重要行事扣除'!M67="","",'附件一之4-學校重要行事扣除'!M67)</f>
        <v/>
      </c>
      <c r="U62" s="86" t="str">
        <f>IF('附件一之4-學校重要行事扣除'!N67="","",'附件一之4-學校重要行事扣除'!N67)</f>
        <v/>
      </c>
      <c r="V62" s="98" t="str">
        <f t="shared" si="20"/>
        <v/>
      </c>
      <c r="W62" s="101" t="str">
        <f t="shared" si="35"/>
        <v/>
      </c>
      <c r="X62" s="98" t="str">
        <f t="shared" si="36"/>
        <v/>
      </c>
      <c r="Y62" s="98" t="str">
        <f t="shared" si="37"/>
        <v/>
      </c>
      <c r="Z62" s="98" t="str">
        <f t="shared" si="38"/>
        <v/>
      </c>
      <c r="AA62" s="99" t="str">
        <f t="shared" si="39"/>
        <v/>
      </c>
      <c r="AB62" s="104" t="str">
        <f t="shared" si="22"/>
        <v/>
      </c>
      <c r="AC62" s="100" t="str">
        <f t="shared" si="40"/>
        <v/>
      </c>
      <c r="AD62" s="93" t="str">
        <f t="shared" si="41"/>
        <v/>
      </c>
      <c r="AE62" s="93" t="str">
        <f t="shared" si="42"/>
        <v/>
      </c>
      <c r="AF62" s="93" t="str">
        <f t="shared" si="43"/>
        <v/>
      </c>
      <c r="AG62" s="93" t="str">
        <f t="shared" si="44"/>
        <v/>
      </c>
      <c r="AH62" s="199" t="str">
        <f>IF(B62="","",'附件一之1-開班數'!AP63)</f>
        <v/>
      </c>
      <c r="AI62" s="200" t="str">
        <f>IF(B62="","",'附件一之1-開班數'!AQ63)</f>
        <v/>
      </c>
      <c r="AJ62" s="93" t="str">
        <f t="shared" si="45"/>
        <v/>
      </c>
      <c r="AK62" s="91" t="str">
        <f t="shared" si="46"/>
        <v/>
      </c>
      <c r="AL62" s="91" t="str">
        <f t="shared" si="47"/>
        <v/>
      </c>
      <c r="AM62" s="91" t="str">
        <f t="shared" si="23"/>
        <v/>
      </c>
      <c r="AN62" s="91" t="str">
        <f t="shared" si="24"/>
        <v/>
      </c>
      <c r="AO62" s="91" t="str">
        <f>IF(B62="","",'附件一之4-學校重要行事扣除'!Z67)</f>
        <v/>
      </c>
      <c r="AP62" s="91" t="str">
        <f>IF(B62="","",'附件一之4-學校重要行事扣除'!AA67)</f>
        <v/>
      </c>
      <c r="AQ62" s="93" t="str">
        <f t="shared" si="28"/>
        <v/>
      </c>
      <c r="AR62" s="13">
        <f t="shared" si="25"/>
        <v>1</v>
      </c>
      <c r="AS62" s="13">
        <f t="shared" si="48"/>
        <v>2</v>
      </c>
      <c r="AT62" s="13">
        <f t="shared" si="30"/>
        <v>1</v>
      </c>
    </row>
    <row r="63" spans="1:46" x14ac:dyDescent="0.3">
      <c r="A63" s="153" t="str">
        <f t="shared" si="19"/>
        <v/>
      </c>
      <c r="B63" s="153" t="str">
        <f>IF('附件一之1-開班數'!B64="","",'附件一之1-開班數'!B64)</f>
        <v/>
      </c>
      <c r="C63" s="202" t="str">
        <f>IF(B63="","",IF('附件一之1-開班數'!G64="","-",'附件一之1-開班數'!G64))</f>
        <v/>
      </c>
      <c r="D63" s="195" t="str">
        <f>IF(B63="","",IF('附件一之1-開班數'!H64="","-",'附件一之1-開班數'!H64))</f>
        <v/>
      </c>
      <c r="E63" s="196" t="str">
        <f>IF(B63="","",SUMIFS('附件一之2-參加學生名單'!$G$6:$G$19996,'附件一之2-參加學生名單'!$R$6:$R$19996,"*"&amp;B63&amp;"*"))</f>
        <v/>
      </c>
      <c r="F63" s="196" t="str">
        <f>IF(B63="","",SUMIFS('附件一之2-參加學生名單'!$H$6:$H$19996,'附件一之2-參加學生名單'!$R$6:$R$19996,"*"&amp;B63&amp;"*"))</f>
        <v/>
      </c>
      <c r="G63" s="196" t="str">
        <f>IF(B63="","",SUMIFS('附件一之2-參加學生名單'!$I$6:$I$19996,'附件一之2-參加學生名單'!$R$6:$R$19996,"*"&amp;B63&amp;"*"))</f>
        <v/>
      </c>
      <c r="H63" s="196" t="str">
        <f>IF(B63="","",SUMIFS('附件一之2-參加學生名單'!$J$6:$J$19996,'附件一之2-參加學生名單'!$R$6:$R$19996,"*"&amp;B63&amp;"*"))</f>
        <v/>
      </c>
      <c r="I63" s="196" t="str">
        <f>IF(B63="","",SUMIFS('附件一之2-參加學生名單'!$K$6:$K$19996,'附件一之2-參加學生名單'!$R$6:$R$19996,"*"&amp;B63&amp;"*"))</f>
        <v/>
      </c>
      <c r="J63" s="198" t="str">
        <f t="shared" si="31"/>
        <v/>
      </c>
      <c r="K63" s="133" t="str">
        <f t="shared" si="32"/>
        <v/>
      </c>
      <c r="L63" s="90"/>
      <c r="M63" s="103" t="str">
        <f t="shared" si="33"/>
        <v/>
      </c>
      <c r="N63" s="195" t="str">
        <f>IF(B63="","",'附件一之1-開班數'!AM64)</f>
        <v/>
      </c>
      <c r="O63" s="195" t="str">
        <f>IF(B63="","",'附件一之1-開班數'!AN64)</f>
        <v/>
      </c>
      <c r="P63" s="195" t="str">
        <f>IF(B63="","",'附件一之1-開班數'!AO64)</f>
        <v/>
      </c>
      <c r="Q63" s="25" t="str">
        <f t="shared" si="34"/>
        <v/>
      </c>
      <c r="R63" s="86" t="str">
        <f t="shared" si="26"/>
        <v/>
      </c>
      <c r="S63" s="86" t="str">
        <f t="shared" si="27"/>
        <v/>
      </c>
      <c r="T63" s="86" t="str">
        <f>IF('附件一之4-學校重要行事扣除'!M68="","",'附件一之4-學校重要行事扣除'!M68)</f>
        <v/>
      </c>
      <c r="U63" s="86" t="str">
        <f>IF('附件一之4-學校重要行事扣除'!N68="","",'附件一之4-學校重要行事扣除'!N68)</f>
        <v/>
      </c>
      <c r="V63" s="98" t="str">
        <f t="shared" si="20"/>
        <v/>
      </c>
      <c r="W63" s="101" t="str">
        <f t="shared" si="35"/>
        <v/>
      </c>
      <c r="X63" s="98" t="str">
        <f t="shared" si="36"/>
        <v/>
      </c>
      <c r="Y63" s="98" t="str">
        <f t="shared" si="37"/>
        <v/>
      </c>
      <c r="Z63" s="98" t="str">
        <f t="shared" si="38"/>
        <v/>
      </c>
      <c r="AA63" s="99" t="str">
        <f t="shared" si="39"/>
        <v/>
      </c>
      <c r="AB63" s="104" t="str">
        <f t="shared" si="22"/>
        <v/>
      </c>
      <c r="AC63" s="100" t="str">
        <f t="shared" si="40"/>
        <v/>
      </c>
      <c r="AD63" s="93" t="str">
        <f t="shared" si="41"/>
        <v/>
      </c>
      <c r="AE63" s="93" t="str">
        <f t="shared" si="42"/>
        <v/>
      </c>
      <c r="AF63" s="93" t="str">
        <f t="shared" si="43"/>
        <v/>
      </c>
      <c r="AG63" s="93" t="str">
        <f t="shared" si="44"/>
        <v/>
      </c>
      <c r="AH63" s="199" t="str">
        <f>IF(B63="","",'附件一之1-開班數'!AP64)</f>
        <v/>
      </c>
      <c r="AI63" s="200" t="str">
        <f>IF(B63="","",'附件一之1-開班數'!AQ64)</f>
        <v/>
      </c>
      <c r="AJ63" s="93" t="str">
        <f t="shared" si="45"/>
        <v/>
      </c>
      <c r="AK63" s="91" t="str">
        <f t="shared" si="46"/>
        <v/>
      </c>
      <c r="AL63" s="91" t="str">
        <f t="shared" si="47"/>
        <v/>
      </c>
      <c r="AM63" s="91" t="str">
        <f t="shared" si="23"/>
        <v/>
      </c>
      <c r="AN63" s="91" t="str">
        <f t="shared" si="24"/>
        <v/>
      </c>
      <c r="AO63" s="91" t="str">
        <f>IF(B63="","",'附件一之4-學校重要行事扣除'!Z68)</f>
        <v/>
      </c>
      <c r="AP63" s="91" t="str">
        <f>IF(B63="","",'附件一之4-學校重要行事扣除'!AA68)</f>
        <v/>
      </c>
      <c r="AQ63" s="93" t="str">
        <f t="shared" si="28"/>
        <v/>
      </c>
      <c r="AR63" s="13">
        <f t="shared" si="25"/>
        <v>1</v>
      </c>
      <c r="AS63" s="13">
        <f t="shared" si="48"/>
        <v>2</v>
      </c>
      <c r="AT63" s="13">
        <f t="shared" si="30"/>
        <v>1</v>
      </c>
    </row>
    <row r="64" spans="1:46" x14ac:dyDescent="0.3">
      <c r="A64" s="153" t="str">
        <f t="shared" si="19"/>
        <v/>
      </c>
      <c r="B64" s="153" t="str">
        <f>IF('附件一之1-開班數'!B65="","",'附件一之1-開班數'!B65)</f>
        <v/>
      </c>
      <c r="C64" s="202" t="str">
        <f>IF(B64="","",IF('附件一之1-開班數'!G65="","-",'附件一之1-開班數'!G65))</f>
        <v/>
      </c>
      <c r="D64" s="195" t="str">
        <f>IF(B64="","",IF('附件一之1-開班數'!H65="","-",'附件一之1-開班數'!H65))</f>
        <v/>
      </c>
      <c r="E64" s="196" t="str">
        <f>IF(B64="","",SUMIFS('附件一之2-參加學生名單'!$G$6:$G$19996,'附件一之2-參加學生名單'!$R$6:$R$19996,"*"&amp;B64&amp;"*"))</f>
        <v/>
      </c>
      <c r="F64" s="196" t="str">
        <f>IF(B64="","",SUMIFS('附件一之2-參加學生名單'!$H$6:$H$19996,'附件一之2-參加學生名單'!$R$6:$R$19996,"*"&amp;B64&amp;"*"))</f>
        <v/>
      </c>
      <c r="G64" s="196" t="str">
        <f>IF(B64="","",SUMIFS('附件一之2-參加學生名單'!$I$6:$I$19996,'附件一之2-參加學生名單'!$R$6:$R$19996,"*"&amp;B64&amp;"*"))</f>
        <v/>
      </c>
      <c r="H64" s="196" t="str">
        <f>IF(B64="","",SUMIFS('附件一之2-參加學生名單'!$J$6:$J$19996,'附件一之2-參加學生名單'!$R$6:$R$19996,"*"&amp;B64&amp;"*"))</f>
        <v/>
      </c>
      <c r="I64" s="196" t="str">
        <f>IF(B64="","",SUMIFS('附件一之2-參加學生名單'!$K$6:$K$19996,'附件一之2-參加學生名單'!$R$6:$R$19996,"*"&amp;B64&amp;"*"))</f>
        <v/>
      </c>
      <c r="J64" s="198" t="str">
        <f t="shared" si="31"/>
        <v/>
      </c>
      <c r="K64" s="133" t="str">
        <f t="shared" si="32"/>
        <v/>
      </c>
      <c r="L64" s="90"/>
      <c r="M64" s="103" t="str">
        <f t="shared" si="33"/>
        <v/>
      </c>
      <c r="N64" s="195" t="str">
        <f>IF(B64="","",'附件一之1-開班數'!AM65)</f>
        <v/>
      </c>
      <c r="O64" s="195" t="str">
        <f>IF(B64="","",'附件一之1-開班數'!AN65)</f>
        <v/>
      </c>
      <c r="P64" s="195" t="str">
        <f>IF(B64="","",'附件一之1-開班數'!AO65)</f>
        <v/>
      </c>
      <c r="Q64" s="25" t="str">
        <f t="shared" si="34"/>
        <v/>
      </c>
      <c r="R64" s="86" t="str">
        <f t="shared" si="26"/>
        <v/>
      </c>
      <c r="S64" s="86" t="str">
        <f t="shared" si="27"/>
        <v/>
      </c>
      <c r="T64" s="86" t="str">
        <f>IF('附件一之4-學校重要行事扣除'!M69="","",'附件一之4-學校重要行事扣除'!M69)</f>
        <v/>
      </c>
      <c r="U64" s="86" t="str">
        <f>IF('附件一之4-學校重要行事扣除'!N69="","",'附件一之4-學校重要行事扣除'!N69)</f>
        <v/>
      </c>
      <c r="V64" s="98" t="str">
        <f t="shared" si="20"/>
        <v/>
      </c>
      <c r="W64" s="101" t="str">
        <f t="shared" si="35"/>
        <v/>
      </c>
      <c r="X64" s="98" t="str">
        <f t="shared" si="36"/>
        <v/>
      </c>
      <c r="Y64" s="98" t="str">
        <f t="shared" si="37"/>
        <v/>
      </c>
      <c r="Z64" s="98" t="str">
        <f t="shared" si="38"/>
        <v/>
      </c>
      <c r="AA64" s="99" t="str">
        <f t="shared" si="39"/>
        <v/>
      </c>
      <c r="AB64" s="104" t="str">
        <f t="shared" si="22"/>
        <v/>
      </c>
      <c r="AC64" s="100" t="str">
        <f t="shared" si="40"/>
        <v/>
      </c>
      <c r="AD64" s="93" t="str">
        <f t="shared" si="41"/>
        <v/>
      </c>
      <c r="AE64" s="93" t="str">
        <f t="shared" si="42"/>
        <v/>
      </c>
      <c r="AF64" s="93" t="str">
        <f t="shared" si="43"/>
        <v/>
      </c>
      <c r="AG64" s="93" t="str">
        <f t="shared" si="44"/>
        <v/>
      </c>
      <c r="AH64" s="199" t="str">
        <f>IF(B64="","",'附件一之1-開班數'!AP65)</f>
        <v/>
      </c>
      <c r="AI64" s="200" t="str">
        <f>IF(B64="","",'附件一之1-開班數'!AQ65)</f>
        <v/>
      </c>
      <c r="AJ64" s="93" t="str">
        <f t="shared" si="45"/>
        <v/>
      </c>
      <c r="AK64" s="91" t="str">
        <f t="shared" si="46"/>
        <v/>
      </c>
      <c r="AL64" s="91" t="str">
        <f t="shared" si="47"/>
        <v/>
      </c>
      <c r="AM64" s="91" t="str">
        <f t="shared" si="23"/>
        <v/>
      </c>
      <c r="AN64" s="91" t="str">
        <f t="shared" si="24"/>
        <v/>
      </c>
      <c r="AO64" s="91" t="str">
        <f>IF(B64="","",'附件一之4-學校重要行事扣除'!Z69)</f>
        <v/>
      </c>
      <c r="AP64" s="91" t="str">
        <f>IF(B64="","",'附件一之4-學校重要行事扣除'!AA69)</f>
        <v/>
      </c>
      <c r="AQ64" s="93" t="str">
        <f t="shared" si="28"/>
        <v/>
      </c>
      <c r="AR64" s="13">
        <f t="shared" si="25"/>
        <v>1</v>
      </c>
      <c r="AS64" s="13">
        <f t="shared" si="48"/>
        <v>2</v>
      </c>
      <c r="AT64" s="13">
        <f t="shared" si="30"/>
        <v>1</v>
      </c>
    </row>
    <row r="65" spans="1:46" x14ac:dyDescent="0.3">
      <c r="A65" s="153" t="str">
        <f t="shared" si="19"/>
        <v/>
      </c>
      <c r="B65" s="153" t="str">
        <f>IF('附件一之1-開班數'!B66="","",'附件一之1-開班數'!B66)</f>
        <v/>
      </c>
      <c r="C65" s="202" t="str">
        <f>IF(B65="","",IF('附件一之1-開班數'!G66="","-",'附件一之1-開班數'!G66))</f>
        <v/>
      </c>
      <c r="D65" s="195" t="str">
        <f>IF(B65="","",IF('附件一之1-開班數'!H66="","-",'附件一之1-開班數'!H66))</f>
        <v/>
      </c>
      <c r="E65" s="196" t="str">
        <f>IF(B65="","",SUMIFS('附件一之2-參加學生名單'!$G$6:$G$19996,'附件一之2-參加學生名單'!$R$6:$R$19996,"*"&amp;B65&amp;"*"))</f>
        <v/>
      </c>
      <c r="F65" s="196" t="str">
        <f>IF(B65="","",SUMIFS('附件一之2-參加學生名單'!$H$6:$H$19996,'附件一之2-參加學生名單'!$R$6:$R$19996,"*"&amp;B65&amp;"*"))</f>
        <v/>
      </c>
      <c r="G65" s="196" t="str">
        <f>IF(B65="","",SUMIFS('附件一之2-參加學生名單'!$I$6:$I$19996,'附件一之2-參加學生名單'!$R$6:$R$19996,"*"&amp;B65&amp;"*"))</f>
        <v/>
      </c>
      <c r="H65" s="196" t="str">
        <f>IF(B65="","",SUMIFS('附件一之2-參加學生名單'!$J$6:$J$19996,'附件一之2-參加學生名單'!$R$6:$R$19996,"*"&amp;B65&amp;"*"))</f>
        <v/>
      </c>
      <c r="I65" s="196" t="str">
        <f>IF(B65="","",SUMIFS('附件一之2-參加學生名單'!$K$6:$K$19996,'附件一之2-參加學生名單'!$R$6:$R$19996,"*"&amp;B65&amp;"*"))</f>
        <v/>
      </c>
      <c r="J65" s="198" t="str">
        <f t="shared" si="31"/>
        <v/>
      </c>
      <c r="K65" s="133" t="str">
        <f t="shared" si="32"/>
        <v/>
      </c>
      <c r="L65" s="90"/>
      <c r="M65" s="103" t="str">
        <f t="shared" si="33"/>
        <v/>
      </c>
      <c r="N65" s="195" t="str">
        <f>IF(B65="","",'附件一之1-開班數'!AM66)</f>
        <v/>
      </c>
      <c r="O65" s="195" t="str">
        <f>IF(B65="","",'附件一之1-開班數'!AN66)</f>
        <v/>
      </c>
      <c r="P65" s="195" t="str">
        <f>IF(B65="","",'附件一之1-開班數'!AO66)</f>
        <v/>
      </c>
      <c r="Q65" s="25" t="str">
        <f t="shared" si="34"/>
        <v/>
      </c>
      <c r="R65" s="86" t="str">
        <f t="shared" si="26"/>
        <v/>
      </c>
      <c r="S65" s="86" t="str">
        <f t="shared" si="27"/>
        <v/>
      </c>
      <c r="T65" s="86" t="str">
        <f>IF('附件一之4-學校重要行事扣除'!M70="","",'附件一之4-學校重要行事扣除'!M70)</f>
        <v/>
      </c>
      <c r="U65" s="86" t="str">
        <f>IF('附件一之4-學校重要行事扣除'!N70="","",'附件一之4-學校重要行事扣除'!N70)</f>
        <v/>
      </c>
      <c r="V65" s="98" t="str">
        <f t="shared" si="20"/>
        <v/>
      </c>
      <c r="W65" s="101" t="str">
        <f t="shared" si="35"/>
        <v/>
      </c>
      <c r="X65" s="98" t="str">
        <f t="shared" si="36"/>
        <v/>
      </c>
      <c r="Y65" s="98" t="str">
        <f t="shared" si="37"/>
        <v/>
      </c>
      <c r="Z65" s="98" t="str">
        <f t="shared" si="38"/>
        <v/>
      </c>
      <c r="AA65" s="99" t="str">
        <f t="shared" si="39"/>
        <v/>
      </c>
      <c r="AB65" s="104" t="str">
        <f t="shared" si="22"/>
        <v/>
      </c>
      <c r="AC65" s="100" t="str">
        <f t="shared" si="40"/>
        <v/>
      </c>
      <c r="AD65" s="93" t="str">
        <f t="shared" si="41"/>
        <v/>
      </c>
      <c r="AE65" s="93" t="str">
        <f t="shared" si="42"/>
        <v/>
      </c>
      <c r="AF65" s="93" t="str">
        <f t="shared" si="43"/>
        <v/>
      </c>
      <c r="AG65" s="93" t="str">
        <f t="shared" si="44"/>
        <v/>
      </c>
      <c r="AH65" s="199" t="str">
        <f>IF(B65="","",'附件一之1-開班數'!AP66)</f>
        <v/>
      </c>
      <c r="AI65" s="200" t="str">
        <f>IF(B65="","",'附件一之1-開班數'!AQ66)</f>
        <v/>
      </c>
      <c r="AJ65" s="93" t="str">
        <f t="shared" si="45"/>
        <v/>
      </c>
      <c r="AK65" s="91" t="str">
        <f t="shared" si="46"/>
        <v/>
      </c>
      <c r="AL65" s="91" t="str">
        <f t="shared" si="47"/>
        <v/>
      </c>
      <c r="AM65" s="91" t="str">
        <f t="shared" si="23"/>
        <v/>
      </c>
      <c r="AN65" s="91" t="str">
        <f t="shared" si="24"/>
        <v/>
      </c>
      <c r="AO65" s="91" t="str">
        <f>IF(B65="","",'附件一之4-學校重要行事扣除'!Z70)</f>
        <v/>
      </c>
      <c r="AP65" s="91" t="str">
        <f>IF(B65="","",'附件一之4-學校重要行事扣除'!AA70)</f>
        <v/>
      </c>
      <c r="AQ65" s="93" t="str">
        <f t="shared" si="28"/>
        <v/>
      </c>
      <c r="AR65" s="13">
        <f t="shared" si="25"/>
        <v>1</v>
      </c>
      <c r="AS65" s="13">
        <f t="shared" si="48"/>
        <v>2</v>
      </c>
      <c r="AT65" s="13">
        <f t="shared" si="30"/>
        <v>1</v>
      </c>
    </row>
    <row r="67" spans="1:46" x14ac:dyDescent="0.3">
      <c r="A67" s="56"/>
      <c r="B67" s="56"/>
      <c r="K67" s="59"/>
      <c r="V67" s="55"/>
      <c r="AB67" s="60"/>
    </row>
    <row r="68" spans="1:46" x14ac:dyDescent="0.3">
      <c r="A68" s="56"/>
      <c r="B68" s="56"/>
    </row>
  </sheetData>
  <sheetProtection algorithmName="SHA-512" hashValue="qDgr5Wo+nIrCC2EUK6zVUb2yobHjcNoskVk/UB9urkU3XmgD1rGvA31aFXaSloyeIV1PijoanfscRhEfP4Pi6g==" saltValue="iOCFHFMeetkPgQRq9PZBRw==" spinCount="100000" sheet="1" selectLockedCells="1"/>
  <mergeCells count="14">
    <mergeCell ref="Y2:AB2"/>
    <mergeCell ref="Y3:AB3"/>
    <mergeCell ref="A1:AQ1"/>
    <mergeCell ref="AH3:AJ3"/>
    <mergeCell ref="E3:J3"/>
    <mergeCell ref="E2:J2"/>
    <mergeCell ref="C2:D2"/>
    <mergeCell ref="A3:A5"/>
    <mergeCell ref="V2:W2"/>
    <mergeCell ref="V3:W3"/>
    <mergeCell ref="AH2:AJ2"/>
    <mergeCell ref="AD3:AF3"/>
    <mergeCell ref="AD2:AF2"/>
    <mergeCell ref="B3:B4"/>
  </mergeCells>
  <phoneticPr fontId="2" type="noConversion"/>
  <conditionalFormatting sqref="A6:AQ65">
    <cfRule type="containsBlanks" dxfId="7" priority="16">
      <formula>LEN(TRIM(A6))=0</formula>
    </cfRule>
  </conditionalFormatting>
  <conditionalFormatting sqref="J6:J65">
    <cfRule type="cellIs" dxfId="6" priority="23" stopIfTrue="1" operator="lessThan">
      <formula>15</formula>
    </cfRule>
  </conditionalFormatting>
  <conditionalFormatting sqref="L5">
    <cfRule type="expression" dxfId="5" priority="29" stopIfTrue="1">
      <formula>$L$5&lt;&gt;SUM($L$6:$L$60)</formula>
    </cfRule>
  </conditionalFormatting>
  <conditionalFormatting sqref="L6:L65">
    <cfRule type="expression" dxfId="4" priority="14">
      <formula>K6=0</formula>
    </cfRule>
  </conditionalFormatting>
  <conditionalFormatting sqref="P6:P65">
    <cfRule type="containsBlanks" dxfId="3" priority="4">
      <formula>LEN(TRIM(P6))=0</formula>
    </cfRule>
    <cfRule type="cellIs" dxfId="2" priority="24" operator="greaterThan">
      <formula>18</formula>
    </cfRule>
  </conditionalFormatting>
  <conditionalFormatting sqref="R6:S65">
    <cfRule type="cellIs" dxfId="1" priority="2" operator="lessThan">
      <formula>0</formula>
    </cfRule>
  </conditionalFormatting>
  <conditionalFormatting sqref="AM6:AN65">
    <cfRule type="cellIs" dxfId="0" priority="1" operator="lessThan">
      <formula>0</formula>
    </cfRule>
  </conditionalFormatting>
  <printOptions horizontalCentered="1"/>
  <pageMargins left="0.23622047244094491" right="0.23622047244094491" top="0.74803149606299213" bottom="0.74803149606299213" header="0.31496062992125984" footer="0.31496062992125984"/>
  <pageSetup paperSize="8" scale="87" fitToHeight="0" orientation="landscape" r:id="rId1"/>
  <headerFooter>
    <oddFooter>&amp;L&amp;"標楷體,標準"承辦人：                      主任：                       會計：                             校長：</oddFooter>
  </headerFooter>
  <ignoredErrors>
    <ignoredError sqref="L5" formula="1"/>
    <ignoredError sqref="B10" unlocked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pageSetUpPr fitToPage="1"/>
  </sheetPr>
  <dimension ref="A1:AG28"/>
  <sheetViews>
    <sheetView zoomScaleNormal="100" workbookViewId="0">
      <selection activeCell="A17" sqref="A17"/>
    </sheetView>
  </sheetViews>
  <sheetFormatPr defaultColWidth="8.6640625" defaultRowHeight="16.2" x14ac:dyDescent="0.3"/>
  <cols>
    <col min="1" max="1" width="10.88671875" style="54" customWidth="1"/>
    <col min="2" max="2" width="11.88671875" style="53" customWidth="1"/>
    <col min="3" max="3" width="9" style="54" customWidth="1"/>
    <col min="4" max="9" width="6.109375" style="53" customWidth="1"/>
    <col min="10" max="17" width="10.6640625" style="53" customWidth="1"/>
    <col min="18" max="18" width="12.6640625" style="53" customWidth="1"/>
    <col min="19" max="23" width="11.109375" style="53" customWidth="1"/>
    <col min="24" max="29" width="6.88671875" style="53" customWidth="1"/>
    <col min="30" max="30" width="11.88671875" style="53" customWidth="1"/>
    <col min="31" max="31" width="4.109375" style="53" customWidth="1"/>
    <col min="32" max="33" width="6.88671875" style="53" customWidth="1"/>
    <col min="34" max="34" width="8.6640625" style="53" customWidth="1"/>
    <col min="35" max="16384" width="8.6640625" style="53"/>
  </cols>
  <sheetData>
    <row r="1" spans="1:33" ht="48.75" customHeight="1" x14ac:dyDescent="0.3">
      <c r="A1" s="461" t="str">
        <f>"國小附件六    花蓮縣"&amp;'附件四-學校代號暨類型表'!E2&amp;"國民小學辦理課後輔導-低收入戶、身心障礙、原住民及情況特殊學生參加費用調查表(表1)"</f>
        <v>國小附件六    花蓮縣113學年度第2學期國民小學辦理課後輔導-低收入戶、身心障礙、原住民及情況特殊學生參加費用調查表(表1)</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row>
    <row r="2" spans="1:33" ht="25.35" customHeight="1" x14ac:dyDescent="0.3">
      <c r="A2" s="462" t="s">
        <v>311</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row>
    <row r="3" spans="1:33" ht="24.75" customHeight="1" x14ac:dyDescent="0.3">
      <c r="A3" s="446" t="s">
        <v>3</v>
      </c>
      <c r="B3" s="446" t="s">
        <v>2</v>
      </c>
      <c r="C3" s="446" t="s">
        <v>114</v>
      </c>
      <c r="D3" s="434" t="s">
        <v>266</v>
      </c>
      <c r="E3" s="435"/>
      <c r="F3" s="435"/>
      <c r="G3" s="435"/>
      <c r="H3" s="435"/>
      <c r="I3" s="436"/>
      <c r="J3" s="434" t="s">
        <v>287</v>
      </c>
      <c r="K3" s="435"/>
      <c r="L3" s="435"/>
      <c r="M3" s="435"/>
      <c r="N3" s="435"/>
      <c r="O3" s="435"/>
      <c r="P3" s="435"/>
      <c r="Q3" s="435"/>
      <c r="R3" s="435"/>
      <c r="S3" s="435"/>
      <c r="T3" s="435"/>
      <c r="U3" s="435"/>
      <c r="V3" s="435"/>
      <c r="W3" s="436"/>
      <c r="X3" s="435" t="s">
        <v>267</v>
      </c>
      <c r="Y3" s="435"/>
      <c r="Z3" s="435"/>
      <c r="AA3" s="435"/>
      <c r="AB3" s="435"/>
      <c r="AC3" s="436"/>
      <c r="AD3" s="466" t="s">
        <v>112</v>
      </c>
      <c r="AE3" s="70"/>
      <c r="AF3" s="467"/>
      <c r="AG3" s="468"/>
    </row>
    <row r="4" spans="1:33" ht="24.75" customHeight="1" thickBot="1" x14ac:dyDescent="0.35">
      <c r="A4" s="447"/>
      <c r="B4" s="447"/>
      <c r="C4" s="447"/>
      <c r="D4" s="437" t="s">
        <v>115</v>
      </c>
      <c r="E4" s="437"/>
      <c r="F4" s="437"/>
      <c r="G4" s="437"/>
      <c r="H4" s="437"/>
      <c r="I4" s="437"/>
      <c r="J4" s="467" t="s">
        <v>113</v>
      </c>
      <c r="K4" s="471"/>
      <c r="L4" s="471"/>
      <c r="M4" s="471"/>
      <c r="N4" s="471"/>
      <c r="O4" s="471"/>
      <c r="P4" s="471"/>
      <c r="Q4" s="471"/>
      <c r="R4" s="471"/>
      <c r="S4" s="435"/>
      <c r="T4" s="435"/>
      <c r="U4" s="435"/>
      <c r="V4" s="435"/>
      <c r="W4" s="436"/>
      <c r="X4" s="434" t="s">
        <v>118</v>
      </c>
      <c r="Y4" s="435"/>
      <c r="Z4" s="435"/>
      <c r="AA4" s="435"/>
      <c r="AB4" s="435"/>
      <c r="AC4" s="436"/>
      <c r="AD4" s="466"/>
      <c r="AE4" s="70"/>
      <c r="AF4" s="463" t="s">
        <v>188</v>
      </c>
      <c r="AG4" s="464"/>
    </row>
    <row r="5" spans="1:33" s="54" customFormat="1" ht="119.25" customHeight="1" thickTop="1" x14ac:dyDescent="0.3">
      <c r="A5" s="447"/>
      <c r="B5" s="447"/>
      <c r="C5" s="447"/>
      <c r="D5" s="439" t="s">
        <v>178</v>
      </c>
      <c r="E5" s="449"/>
      <c r="F5" s="439" t="s">
        <v>229</v>
      </c>
      <c r="G5" s="449"/>
      <c r="H5" s="439" t="s">
        <v>116</v>
      </c>
      <c r="I5" s="440"/>
      <c r="J5" s="469" t="s">
        <v>278</v>
      </c>
      <c r="K5" s="441" t="s">
        <v>279</v>
      </c>
      <c r="L5" s="441" t="s">
        <v>305</v>
      </c>
      <c r="M5" s="441" t="s">
        <v>190</v>
      </c>
      <c r="N5" s="441" t="s">
        <v>195</v>
      </c>
      <c r="O5" s="441" t="s">
        <v>191</v>
      </c>
      <c r="P5" s="441" t="s">
        <v>333</v>
      </c>
      <c r="Q5" s="441" t="s">
        <v>283</v>
      </c>
      <c r="R5" s="450" t="s">
        <v>180</v>
      </c>
      <c r="S5" s="452" t="s">
        <v>181</v>
      </c>
      <c r="T5" s="443" t="s">
        <v>183</v>
      </c>
      <c r="U5" s="444"/>
      <c r="V5" s="445"/>
      <c r="W5" s="446" t="s">
        <v>179</v>
      </c>
      <c r="X5" s="443" t="s">
        <v>117</v>
      </c>
      <c r="Y5" s="445"/>
      <c r="Z5" s="443" t="s">
        <v>186</v>
      </c>
      <c r="AA5" s="445"/>
      <c r="AB5" s="443" t="s">
        <v>189</v>
      </c>
      <c r="AC5" s="445"/>
      <c r="AD5" s="466"/>
      <c r="AE5" s="71"/>
      <c r="AF5" s="465" t="s">
        <v>288</v>
      </c>
      <c r="AG5" s="465"/>
    </row>
    <row r="6" spans="1:33" s="54" customFormat="1" ht="37.5" customHeight="1" x14ac:dyDescent="0.3">
      <c r="A6" s="448"/>
      <c r="B6" s="448"/>
      <c r="C6" s="448"/>
      <c r="D6" s="136" t="s">
        <v>137</v>
      </c>
      <c r="E6" s="136" t="s">
        <v>182</v>
      </c>
      <c r="F6" s="136" t="s">
        <v>137</v>
      </c>
      <c r="G6" s="136" t="s">
        <v>182</v>
      </c>
      <c r="H6" s="136" t="s">
        <v>137</v>
      </c>
      <c r="I6" s="137" t="s">
        <v>182</v>
      </c>
      <c r="J6" s="470"/>
      <c r="K6" s="442"/>
      <c r="L6" s="442"/>
      <c r="M6" s="442"/>
      <c r="N6" s="442"/>
      <c r="O6" s="442"/>
      <c r="P6" s="442"/>
      <c r="Q6" s="442"/>
      <c r="R6" s="451"/>
      <c r="S6" s="453"/>
      <c r="T6" s="72" t="s">
        <v>187</v>
      </c>
      <c r="U6" s="72" t="s">
        <v>184</v>
      </c>
      <c r="V6" s="72" t="s">
        <v>185</v>
      </c>
      <c r="W6" s="448"/>
      <c r="X6" s="33" t="s">
        <v>137</v>
      </c>
      <c r="Y6" s="33" t="s">
        <v>182</v>
      </c>
      <c r="Z6" s="33" t="s">
        <v>137</v>
      </c>
      <c r="AA6" s="33" t="s">
        <v>182</v>
      </c>
      <c r="AB6" s="33" t="s">
        <v>137</v>
      </c>
      <c r="AC6" s="33" t="s">
        <v>182</v>
      </c>
      <c r="AD6" s="73"/>
      <c r="AE6" s="71"/>
      <c r="AF6" s="34" t="s">
        <v>137</v>
      </c>
      <c r="AG6" s="34" t="s">
        <v>138</v>
      </c>
    </row>
    <row r="7" spans="1:33" ht="33" customHeight="1" thickBot="1" x14ac:dyDescent="0.35">
      <c r="A7" s="26">
        <f>'附件五-經費申請表'!B2</f>
        <v>601</v>
      </c>
      <c r="B7" s="26" t="str">
        <f>'附件五-經費申請表'!E2</f>
        <v>明禮國小</v>
      </c>
      <c r="C7" s="26" t="str">
        <f>VLOOKUP(A7,'附件四-學校代號暨類型表'!$A$4:$C$108,3,FALSE)</f>
        <v>一般</v>
      </c>
      <c r="D7" s="27">
        <f>SUMIFS('附件一之2-參加學生名單'!G6:G20000,'附件一之2-參加學生名單'!G6:G20000,1,'附件一之2-參加學生名單'!E6:E20000,1)</f>
        <v>2</v>
      </c>
      <c r="E7" s="27">
        <f>SUMIFS('附件一之2-參加學生名單'!G6:G20000,'附件一之2-參加學生名單'!G6:G20000,1,'附件一之2-參加學生名單'!F6:F20000,1)</f>
        <v>0</v>
      </c>
      <c r="F7" s="27">
        <f>SUMIFS('附件一之2-參加學生名單'!H6:H20000,'附件一之2-參加學生名單'!H6:H20000,1,'附件一之2-參加學生名單'!E6:E20000,1)</f>
        <v>1</v>
      </c>
      <c r="G7" s="27">
        <f>SUMIFS('附件一之2-參加學生名單'!H6:H20000,'附件一之2-參加學生名單'!H6:H20000,1,'附件一之2-參加學生名單'!F6:F20000,1)</f>
        <v>1</v>
      </c>
      <c r="H7" s="27">
        <f>SUMIFS('附件一之2-參加學生名單'!I6:I20000,'附件一之2-參加學生名單'!I6:I20000,1,'附件一之2-參加學生名單'!E6:E20000,1)</f>
        <v>0</v>
      </c>
      <c r="I7" s="115">
        <f>SUMIFS('附件一之2-參加學生名單'!I6:I20000,'附件一之2-參加學生名單'!I6:I20000,1,'附件一之2-參加學生名單'!F6:F20000,1)</f>
        <v>0</v>
      </c>
      <c r="J7" s="117">
        <f>'附件五-經費申請表'!AD5</f>
        <v>54080</v>
      </c>
      <c r="K7" s="118">
        <f>'附件五-經費申請表'!AE5</f>
        <v>27840</v>
      </c>
      <c r="L7" s="118">
        <f>'附件五-經費申請表'!AF5</f>
        <v>22768</v>
      </c>
      <c r="M7" s="118">
        <f>'附件五-經費申請表'!AG5</f>
        <v>2950</v>
      </c>
      <c r="N7" s="118">
        <f>'附件五-經費申請表'!AH5</f>
        <v>122333</v>
      </c>
      <c r="O7" s="118">
        <f>'附件五-經費申請表'!AI5</f>
        <v>186</v>
      </c>
      <c r="P7" s="118">
        <f>'附件五-經費申請表'!AA5</f>
        <v>9072</v>
      </c>
      <c r="Q7" s="130">
        <f>'附件五-經費申請表'!AD3</f>
        <v>1000</v>
      </c>
      <c r="R7" s="119">
        <f>'附件五-經費申請表'!M5</f>
        <v>0</v>
      </c>
      <c r="S7" s="116">
        <f>'附件五-經費申請表'!Y5</f>
        <v>174922</v>
      </c>
      <c r="T7" s="28">
        <f>'附件五-經費申請表'!AQ5</f>
        <v>13442</v>
      </c>
      <c r="U7" s="28">
        <f>'附件五-經費申請表'!Z5</f>
        <v>32720</v>
      </c>
      <c r="V7" s="28">
        <f>S7-W7-R7</f>
        <v>69969</v>
      </c>
      <c r="W7" s="28">
        <f>INT(S7*0.6)</f>
        <v>104953</v>
      </c>
      <c r="X7" s="27">
        <f>SUMIFS('附件一之2-參加學生名單'!J6:J20000,'附件一之2-參加學生名單'!J6:J20000,1,'附件一之2-參加學生名單'!E6:E20000,1)</f>
        <v>0</v>
      </c>
      <c r="Y7" s="27">
        <f>SUMIFS('附件一之2-參加學生名單'!J6:J20000,'附件一之2-參加學生名單'!J6:J20000,1,'附件一之2-參加學生名單'!F6:F20000,1)</f>
        <v>2</v>
      </c>
      <c r="Z7" s="27">
        <f>SUMIFS('附件一之2-參加學生名單'!K6:K20000,'附件一之2-參加學生名單'!K6:K20000,1,'附件一之2-參加學生名單'!E6:E20000,1)</f>
        <v>1</v>
      </c>
      <c r="AA7" s="27">
        <f>SUMIFS('附件一之2-參加學生名單'!K6:K20000,'附件一之2-參加學生名單'!K6:K20000,1,'附件一之2-參加學生名單'!F6:F20000,1)</f>
        <v>1</v>
      </c>
      <c r="AB7" s="28">
        <f>SUM(D7,F7,H7,X7,Z7)</f>
        <v>4</v>
      </c>
      <c r="AC7" s="28">
        <f>SUM(E7,G7,I7,Y7,AA7)</f>
        <v>4</v>
      </c>
      <c r="AD7" s="74"/>
      <c r="AE7" s="138"/>
      <c r="AF7" s="135">
        <f>SUMIFS('附件一之2-參加學生名單'!L6:L20000,'附件一之2-參加學生名單'!L6:L20000,1,'附件一之2-參加學生名單'!E6:E20000,1)</f>
        <v>0</v>
      </c>
      <c r="AG7" s="135">
        <f>SUMIFS('附件一之2-參加學生名單'!L6:L20000,'附件一之2-參加學生名單'!L6:L20000,1,'附件一之2-參加學生名單'!F6:F20000,1)</f>
        <v>1</v>
      </c>
    </row>
    <row r="8" spans="1:33" s="57" customFormat="1" ht="9.75" customHeight="1" thickTop="1" x14ac:dyDescent="0.3">
      <c r="A8" s="120"/>
      <c r="B8" s="70"/>
      <c r="C8" s="7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2"/>
      <c r="AF8" s="58"/>
      <c r="AG8" s="58"/>
    </row>
    <row r="9" spans="1:33" s="57" customFormat="1" ht="27.75" customHeight="1" x14ac:dyDescent="0.3">
      <c r="A9" s="120"/>
      <c r="B9" s="70"/>
      <c r="C9" s="71"/>
      <c r="D9" s="121"/>
      <c r="E9" s="121"/>
      <c r="F9" s="121"/>
      <c r="G9" s="121"/>
      <c r="H9" s="121"/>
      <c r="I9" s="121"/>
      <c r="J9" s="123"/>
      <c r="K9" s="124"/>
      <c r="L9" s="124"/>
      <c r="M9" s="124"/>
      <c r="N9" s="124"/>
      <c r="O9" s="124"/>
      <c r="P9" s="124"/>
      <c r="Q9" s="124"/>
      <c r="R9" s="124"/>
      <c r="S9" s="121"/>
      <c r="T9" s="123"/>
      <c r="U9" s="125"/>
      <c r="V9" s="152"/>
      <c r="W9" s="152"/>
      <c r="X9" s="121"/>
      <c r="Y9" s="121"/>
      <c r="Z9" s="121"/>
      <c r="AA9" s="121"/>
      <c r="AB9" s="121"/>
      <c r="AC9" s="121"/>
      <c r="AD9" s="122"/>
      <c r="AF9" s="58"/>
      <c r="AG9" s="58"/>
    </row>
    <row r="10" spans="1:33" s="57" customFormat="1" ht="9.75" customHeight="1" x14ac:dyDescent="0.3">
      <c r="A10" s="120"/>
      <c r="B10" s="70"/>
      <c r="C10" s="71"/>
      <c r="D10" s="121"/>
      <c r="E10" s="121"/>
      <c r="F10" s="121"/>
      <c r="G10" s="121"/>
      <c r="H10" s="121"/>
      <c r="I10" s="121"/>
      <c r="J10" s="121"/>
      <c r="K10" s="121"/>
      <c r="L10" s="121"/>
      <c r="M10" s="121"/>
      <c r="N10" s="121"/>
      <c r="O10" s="121"/>
      <c r="P10" s="121"/>
      <c r="Q10" s="121"/>
      <c r="R10" s="121"/>
      <c r="S10" s="121"/>
      <c r="T10" s="124"/>
      <c r="U10" s="121"/>
      <c r="V10" s="121"/>
      <c r="W10" s="121"/>
      <c r="X10" s="121"/>
      <c r="Y10" s="121"/>
      <c r="Z10" s="121"/>
      <c r="AA10" s="121"/>
      <c r="AB10" s="121"/>
      <c r="AC10" s="121"/>
      <c r="AD10" s="122"/>
      <c r="AF10" s="58"/>
      <c r="AG10" s="58"/>
    </row>
    <row r="11" spans="1:33" s="57" customFormat="1" ht="9.75" customHeight="1" x14ac:dyDescent="0.3">
      <c r="A11" s="120"/>
      <c r="B11" s="70"/>
      <c r="C11" s="7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2"/>
      <c r="AF11" s="58"/>
      <c r="AG11" s="58"/>
    </row>
    <row r="12" spans="1:33" s="57" customFormat="1" ht="9.75" customHeight="1" x14ac:dyDescent="0.3">
      <c r="A12" s="120"/>
      <c r="B12" s="70"/>
      <c r="C12" s="7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2"/>
      <c r="AF12" s="58"/>
      <c r="AG12" s="58"/>
    </row>
    <row r="13" spans="1:33" s="57" customFormat="1" ht="9.75" customHeight="1" x14ac:dyDescent="0.3">
      <c r="A13" s="55"/>
      <c r="B13" s="53"/>
      <c r="C13" s="54"/>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F13" s="58"/>
      <c r="AG13" s="58"/>
    </row>
    <row r="14" spans="1:33" s="57" customFormat="1" ht="9.75" customHeight="1" x14ac:dyDescent="0.3">
      <c r="A14" s="55"/>
      <c r="B14" s="53"/>
      <c r="C14" s="54"/>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F14" s="58"/>
      <c r="AG14" s="58"/>
    </row>
    <row r="15" spans="1:33" s="57" customFormat="1" ht="9.75" customHeight="1" x14ac:dyDescent="0.3">
      <c r="A15" s="55"/>
      <c r="B15" s="53"/>
      <c r="C15" s="54"/>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F15" s="58"/>
      <c r="AG15" s="58"/>
    </row>
    <row r="16" spans="1:33" s="57" customFormat="1" ht="9.75" customHeight="1" x14ac:dyDescent="0.3">
      <c r="A16" s="55"/>
      <c r="B16" s="53"/>
      <c r="C16" s="54"/>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F16" s="58"/>
      <c r="AG16" s="58"/>
    </row>
    <row r="17" spans="1:32" ht="36" customHeight="1" x14ac:dyDescent="0.3">
      <c r="A17" s="56" t="s">
        <v>142</v>
      </c>
      <c r="C17" s="53"/>
      <c r="D17" s="55"/>
      <c r="E17" s="55"/>
      <c r="F17" s="59"/>
      <c r="G17" s="59"/>
      <c r="H17" s="59"/>
      <c r="I17" s="59" t="s">
        <v>192</v>
      </c>
      <c r="J17" s="59"/>
      <c r="K17" s="59"/>
      <c r="L17" s="59"/>
      <c r="M17" s="59"/>
      <c r="N17" s="59"/>
      <c r="O17" s="59"/>
      <c r="P17" s="55" t="s">
        <v>143</v>
      </c>
      <c r="Q17" s="55"/>
      <c r="R17" s="59"/>
      <c r="S17" s="55"/>
      <c r="W17" s="60"/>
      <c r="X17" s="60" t="s">
        <v>144</v>
      </c>
      <c r="Y17" s="60"/>
      <c r="Z17" s="60"/>
      <c r="AA17" s="60"/>
      <c r="AB17" s="60"/>
      <c r="AC17" s="60"/>
    </row>
    <row r="18" spans="1:32" ht="36" customHeight="1" x14ac:dyDescent="0.3">
      <c r="A18" s="438" t="s">
        <v>268</v>
      </c>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row>
    <row r="19" spans="1:32" ht="9" customHeight="1" x14ac:dyDescent="0.3">
      <c r="A19" s="61"/>
      <c r="C19" s="53"/>
    </row>
    <row r="20" spans="1:32" ht="26.25" customHeight="1" x14ac:dyDescent="0.3">
      <c r="A20" s="62" t="s">
        <v>139</v>
      </c>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row>
    <row r="21" spans="1:32" ht="18" customHeight="1" x14ac:dyDescent="0.3">
      <c r="A21" s="64" t="s">
        <v>150</v>
      </c>
      <c r="B21" s="456" t="s">
        <v>145</v>
      </c>
      <c r="C21" s="456"/>
      <c r="D21" s="456"/>
      <c r="E21" s="456"/>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65"/>
      <c r="AF21" s="65"/>
    </row>
    <row r="22" spans="1:32" ht="18" customHeight="1" x14ac:dyDescent="0.3">
      <c r="A22" s="64" t="s">
        <v>156</v>
      </c>
      <c r="B22" s="460" t="s">
        <v>161</v>
      </c>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65"/>
      <c r="AF22" s="65"/>
    </row>
    <row r="23" spans="1:32" ht="18" customHeight="1" x14ac:dyDescent="0.3">
      <c r="A23" s="64" t="s">
        <v>157</v>
      </c>
      <c r="B23" s="456" t="s">
        <v>146</v>
      </c>
      <c r="C23" s="456"/>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65"/>
      <c r="AF23" s="65"/>
    </row>
    <row r="24" spans="1:32" ht="18" customHeight="1" x14ac:dyDescent="0.3">
      <c r="A24" s="66" t="s">
        <v>158</v>
      </c>
      <c r="B24" s="459" t="s">
        <v>149</v>
      </c>
      <c r="C24" s="459"/>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65"/>
      <c r="AF24" s="65"/>
    </row>
    <row r="25" spans="1:32" ht="18" customHeight="1" x14ac:dyDescent="0.3">
      <c r="A25" s="64" t="s">
        <v>159</v>
      </c>
      <c r="B25" s="457" t="s">
        <v>154</v>
      </c>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F25" s="65"/>
    </row>
    <row r="26" spans="1:32" ht="18" customHeight="1" x14ac:dyDescent="0.3">
      <c r="A26" s="64" t="s">
        <v>160</v>
      </c>
      <c r="B26" s="458" t="s">
        <v>119</v>
      </c>
      <c r="C26" s="458"/>
      <c r="D26" s="458"/>
      <c r="E26" s="458"/>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67"/>
    </row>
    <row r="27" spans="1:32" ht="23.25" customHeight="1" x14ac:dyDescent="0.3">
      <c r="A27" s="64" t="s">
        <v>155</v>
      </c>
      <c r="B27" s="456" t="s">
        <v>129</v>
      </c>
      <c r="C27" s="456"/>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row>
    <row r="28" spans="1:32" x14ac:dyDescent="0.3">
      <c r="A28" s="454"/>
      <c r="B28" s="455"/>
      <c r="C28" s="455"/>
      <c r="D28" s="455"/>
      <c r="E28" s="455"/>
      <c r="F28" s="455"/>
      <c r="G28" s="455"/>
      <c r="H28" s="455"/>
      <c r="I28" s="455"/>
      <c r="J28" s="455"/>
      <c r="K28" s="455"/>
      <c r="L28" s="455"/>
      <c r="M28" s="455"/>
      <c r="N28" s="455"/>
      <c r="O28" s="455"/>
      <c r="P28" s="455"/>
      <c r="Q28" s="455"/>
      <c r="R28" s="455"/>
      <c r="S28" s="455"/>
      <c r="T28" s="455"/>
      <c r="U28" s="455"/>
      <c r="V28" s="455"/>
      <c r="W28" s="455"/>
      <c r="X28" s="455"/>
      <c r="Y28" s="68"/>
      <c r="Z28" s="68"/>
      <c r="AA28" s="68"/>
      <c r="AB28" s="68"/>
      <c r="AC28" s="68"/>
      <c r="AD28" s="68"/>
      <c r="AE28" s="69"/>
    </row>
  </sheetData>
  <sheetProtection algorithmName="SHA-512" hashValue="+aRHeTAFdiJWJtZ/lscMKqZvA3goWUDImfP5XWuPSfg53nGIgtxJcwL6Ewsef4CXUatz+K34inP6Y986yi+Gpg==" saltValue="78VotcUy2G2Hu/+6/U5FNA==" spinCount="100000" sheet="1" selectLockedCells="1"/>
  <protectedRanges>
    <protectedRange sqref="D7:J7 X7:AA7 AD7 AF7:AG7" name="範圍1"/>
  </protectedRanges>
  <mergeCells count="42">
    <mergeCell ref="A1:AG1"/>
    <mergeCell ref="A2:AG2"/>
    <mergeCell ref="AF4:AG4"/>
    <mergeCell ref="AF5:AG5"/>
    <mergeCell ref="AD3:AD5"/>
    <mergeCell ref="P5:P6"/>
    <mergeCell ref="O5:O6"/>
    <mergeCell ref="J3:W3"/>
    <mergeCell ref="AF3:AG3"/>
    <mergeCell ref="Z5:AA5"/>
    <mergeCell ref="AB5:AC5"/>
    <mergeCell ref="J5:J6"/>
    <mergeCell ref="L5:L6"/>
    <mergeCell ref="J4:W4"/>
    <mergeCell ref="A3:A6"/>
    <mergeCell ref="B3:B6"/>
    <mergeCell ref="W5:W6"/>
    <mergeCell ref="S5:S6"/>
    <mergeCell ref="A28:X28"/>
    <mergeCell ref="B21:AD21"/>
    <mergeCell ref="B25:AD25"/>
    <mergeCell ref="B26:AD26"/>
    <mergeCell ref="B27:AD27"/>
    <mergeCell ref="B24:AD24"/>
    <mergeCell ref="B23:AD23"/>
    <mergeCell ref="B22:AD22"/>
    <mergeCell ref="D3:I3"/>
    <mergeCell ref="D4:I4"/>
    <mergeCell ref="A18:AD18"/>
    <mergeCell ref="H5:I5"/>
    <mergeCell ref="K5:K6"/>
    <mergeCell ref="T5:V5"/>
    <mergeCell ref="X5:Y5"/>
    <mergeCell ref="C3:C6"/>
    <mergeCell ref="D5:E5"/>
    <mergeCell ref="F5:G5"/>
    <mergeCell ref="M5:M6"/>
    <mergeCell ref="X4:AC4"/>
    <mergeCell ref="Q5:Q6"/>
    <mergeCell ref="X3:AC3"/>
    <mergeCell ref="R5:R6"/>
    <mergeCell ref="N5:N6"/>
  </mergeCells>
  <phoneticPr fontId="2" type="noConversion"/>
  <printOptions horizontalCentered="1"/>
  <pageMargins left="0" right="0" top="0.59055118110236204" bottom="0.59055118110236204" header="0.31496062992126" footer="0.196850393700787"/>
  <pageSetup paperSize="8" scale="70" fitToHeight="0" orientation="landscape" r:id="rId1"/>
  <headerFooter scaleWithDoc="0"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16"/>
  <sheetViews>
    <sheetView zoomScalePageLayoutView="50" workbookViewId="0">
      <selection activeCell="A9" sqref="A9:AL9"/>
    </sheetView>
  </sheetViews>
  <sheetFormatPr defaultColWidth="8.6640625" defaultRowHeight="16.2" x14ac:dyDescent="0.3"/>
  <cols>
    <col min="1" max="1" width="10" style="32" customWidth="1"/>
    <col min="2" max="2" width="9.109375" style="36" customWidth="1"/>
    <col min="3" max="3" width="9.109375" style="51" customWidth="1"/>
    <col min="4" max="4" width="10" style="52" customWidth="1"/>
    <col min="5" max="9" width="5.6640625" style="52" customWidth="1"/>
    <col min="10" max="11" width="8.6640625" style="52" customWidth="1"/>
    <col min="12" max="14" width="5.6640625" style="52" customWidth="1"/>
    <col min="15" max="16" width="5.6640625" style="36" customWidth="1"/>
    <col min="17" max="37" width="4.109375" style="36" customWidth="1"/>
    <col min="38" max="38" width="4.109375" style="35" customWidth="1"/>
    <col min="39" max="39" width="4.109375" style="36" customWidth="1"/>
    <col min="40" max="40" width="2.6640625" style="36" customWidth="1"/>
    <col min="41" max="42" width="6.88671875" style="36" customWidth="1"/>
    <col min="43" max="16384" width="8.6640625" style="36"/>
  </cols>
  <sheetData>
    <row r="1" spans="1:42" s="30" customFormat="1" ht="46.5" customHeight="1" x14ac:dyDescent="0.4">
      <c r="A1" s="478" t="str">
        <f>"國小附件七        花蓮縣"&amp;'附件四-學校代號暨類型表'!E2&amp;"國民小學課後輔導辦理情形(開辦班數、時段、人數、師資)調查表-(表2)"</f>
        <v>國小附件七        花蓮縣113學年度第2學期國民小學課後輔導辦理情形(開辦班數、時段、人數、師資)調查表-(表2)</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c r="AM1" s="478"/>
    </row>
    <row r="2" spans="1:42" s="30" customFormat="1" ht="25.35" customHeight="1" thickBot="1" x14ac:dyDescent="0.35">
      <c r="A2" s="31"/>
      <c r="B2" s="31"/>
      <c r="C2" s="31"/>
      <c r="D2" s="31"/>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479" t="s">
        <v>311</v>
      </c>
      <c r="AL2" s="479"/>
      <c r="AM2" s="479"/>
    </row>
    <row r="3" spans="1:42" s="32" customFormat="1" ht="52.5" customHeight="1" thickTop="1" x14ac:dyDescent="0.3">
      <c r="A3" s="515" t="s">
        <v>1</v>
      </c>
      <c r="B3" s="515" t="s">
        <v>0</v>
      </c>
      <c r="C3" s="515" t="s">
        <v>3</v>
      </c>
      <c r="D3" s="518" t="s">
        <v>2</v>
      </c>
      <c r="E3" s="489" t="s">
        <v>261</v>
      </c>
      <c r="F3" s="490"/>
      <c r="G3" s="490"/>
      <c r="H3" s="490"/>
      <c r="I3" s="491"/>
      <c r="J3" s="494" t="s">
        <v>249</v>
      </c>
      <c r="K3" s="495"/>
      <c r="L3" s="489" t="s">
        <v>250</v>
      </c>
      <c r="M3" s="490"/>
      <c r="N3" s="490"/>
      <c r="O3" s="490"/>
      <c r="P3" s="490"/>
      <c r="Q3" s="490"/>
      <c r="R3" s="490"/>
      <c r="S3" s="490"/>
      <c r="T3" s="490"/>
      <c r="U3" s="490"/>
      <c r="V3" s="490"/>
      <c r="W3" s="490"/>
      <c r="X3" s="490"/>
      <c r="Y3" s="490"/>
      <c r="Z3" s="490"/>
      <c r="AA3" s="490"/>
      <c r="AB3" s="491"/>
      <c r="AC3" s="489" t="s">
        <v>262</v>
      </c>
      <c r="AD3" s="490"/>
      <c r="AE3" s="490"/>
      <c r="AF3" s="490"/>
      <c r="AG3" s="490"/>
      <c r="AH3" s="490"/>
      <c r="AI3" s="490"/>
      <c r="AJ3" s="490"/>
      <c r="AK3" s="490"/>
      <c r="AL3" s="490"/>
      <c r="AM3" s="491"/>
      <c r="AO3" s="476" t="s">
        <v>426</v>
      </c>
      <c r="AP3" s="477"/>
    </row>
    <row r="4" spans="1:42" s="32" customFormat="1" ht="26.25" customHeight="1" x14ac:dyDescent="0.3">
      <c r="A4" s="516"/>
      <c r="B4" s="516"/>
      <c r="C4" s="516"/>
      <c r="D4" s="519"/>
      <c r="E4" s="498" t="s">
        <v>244</v>
      </c>
      <c r="F4" s="482" t="s">
        <v>245</v>
      </c>
      <c r="G4" s="482" t="s">
        <v>246</v>
      </c>
      <c r="H4" s="482" t="s">
        <v>247</v>
      </c>
      <c r="I4" s="480" t="s">
        <v>248</v>
      </c>
      <c r="J4" s="492" t="str">
        <f>'附件四-學校代號暨類型表'!E2&amp;"總班級節數"</f>
        <v>113學年度第2學期總班級節數</v>
      </c>
      <c r="K4" s="493"/>
      <c r="L4" s="500" t="s">
        <v>256</v>
      </c>
      <c r="M4" s="501"/>
      <c r="N4" s="502"/>
      <c r="O4" s="482" t="s">
        <v>255</v>
      </c>
      <c r="P4" s="483"/>
      <c r="Q4" s="443" t="s">
        <v>265</v>
      </c>
      <c r="R4" s="444"/>
      <c r="S4" s="444"/>
      <c r="T4" s="444"/>
      <c r="U4" s="444"/>
      <c r="V4" s="444"/>
      <c r="W4" s="444"/>
      <c r="X4" s="444"/>
      <c r="Y4" s="444"/>
      <c r="Z4" s="444"/>
      <c r="AA4" s="444"/>
      <c r="AB4" s="496"/>
      <c r="AC4" s="486" t="s">
        <v>259</v>
      </c>
      <c r="AD4" s="487"/>
      <c r="AE4" s="487"/>
      <c r="AF4" s="487"/>
      <c r="AG4" s="488" t="s">
        <v>260</v>
      </c>
      <c r="AH4" s="488"/>
      <c r="AI4" s="488"/>
      <c r="AJ4" s="488"/>
      <c r="AK4" s="488"/>
      <c r="AL4" s="446" t="s">
        <v>263</v>
      </c>
      <c r="AM4" s="480" t="s">
        <v>264</v>
      </c>
      <c r="AO4" s="472" t="str">
        <f>'附件四-學校代號暨類型表'!E2&amp;"行事扣除總節數"</f>
        <v>113學年度第2學期行事扣除總節數</v>
      </c>
      <c r="AP4" s="473"/>
    </row>
    <row r="5" spans="1:42" s="32" customFormat="1" ht="24" customHeight="1" x14ac:dyDescent="0.25">
      <c r="A5" s="516"/>
      <c r="B5" s="516"/>
      <c r="C5" s="516"/>
      <c r="D5" s="519"/>
      <c r="E5" s="499"/>
      <c r="F5" s="463"/>
      <c r="G5" s="463"/>
      <c r="H5" s="463"/>
      <c r="I5" s="481"/>
      <c r="J5" s="492"/>
      <c r="K5" s="493"/>
      <c r="L5" s="503"/>
      <c r="M5" s="504"/>
      <c r="N5" s="505"/>
      <c r="O5" s="484"/>
      <c r="P5" s="485"/>
      <c r="Q5" s="443" t="s">
        <v>120</v>
      </c>
      <c r="R5" s="445"/>
      <c r="S5" s="443" t="s">
        <v>121</v>
      </c>
      <c r="T5" s="445"/>
      <c r="U5" s="443" t="s">
        <v>122</v>
      </c>
      <c r="V5" s="445"/>
      <c r="W5" s="443" t="s">
        <v>128</v>
      </c>
      <c r="X5" s="445"/>
      <c r="Y5" s="443" t="s">
        <v>123</v>
      </c>
      <c r="Z5" s="445"/>
      <c r="AA5" s="443" t="s">
        <v>124</v>
      </c>
      <c r="AB5" s="496"/>
      <c r="AC5" s="506" t="s">
        <v>257</v>
      </c>
      <c r="AD5" s="507"/>
      <c r="AE5" s="508" t="s">
        <v>258</v>
      </c>
      <c r="AF5" s="509"/>
      <c r="AG5" s="488"/>
      <c r="AH5" s="488"/>
      <c r="AI5" s="488"/>
      <c r="AJ5" s="488"/>
      <c r="AK5" s="488"/>
      <c r="AL5" s="447"/>
      <c r="AM5" s="481"/>
      <c r="AO5" s="474"/>
      <c r="AP5" s="475"/>
    </row>
    <row r="6" spans="1:42" s="32" customFormat="1" ht="98.25" customHeight="1" x14ac:dyDescent="0.3">
      <c r="A6" s="517"/>
      <c r="B6" s="517"/>
      <c r="C6" s="517"/>
      <c r="D6" s="520"/>
      <c r="E6" s="499"/>
      <c r="F6" s="463"/>
      <c r="G6" s="463"/>
      <c r="H6" s="463"/>
      <c r="I6" s="481"/>
      <c r="J6" s="113" t="s">
        <v>427</v>
      </c>
      <c r="K6" s="114" t="s">
        <v>428</v>
      </c>
      <c r="L6" s="113" t="s">
        <v>251</v>
      </c>
      <c r="M6" s="108" t="s">
        <v>252</v>
      </c>
      <c r="N6" s="108" t="s">
        <v>253</v>
      </c>
      <c r="O6" s="108" t="s">
        <v>254</v>
      </c>
      <c r="P6" s="108" t="s">
        <v>186</v>
      </c>
      <c r="Q6" s="139" t="s">
        <v>137</v>
      </c>
      <c r="R6" s="139" t="s">
        <v>138</v>
      </c>
      <c r="S6" s="139" t="s">
        <v>137</v>
      </c>
      <c r="T6" s="139" t="s">
        <v>138</v>
      </c>
      <c r="U6" s="139" t="s">
        <v>137</v>
      </c>
      <c r="V6" s="139" t="s">
        <v>138</v>
      </c>
      <c r="W6" s="139" t="s">
        <v>137</v>
      </c>
      <c r="X6" s="139" t="s">
        <v>138</v>
      </c>
      <c r="Y6" s="139" t="s">
        <v>137</v>
      </c>
      <c r="Z6" s="139" t="s">
        <v>138</v>
      </c>
      <c r="AA6" s="139" t="s">
        <v>137</v>
      </c>
      <c r="AB6" s="140" t="s">
        <v>138</v>
      </c>
      <c r="AC6" s="141" t="s">
        <v>137</v>
      </c>
      <c r="AD6" s="139" t="s">
        <v>138</v>
      </c>
      <c r="AE6" s="139" t="s">
        <v>137</v>
      </c>
      <c r="AF6" s="139" t="s">
        <v>138</v>
      </c>
      <c r="AG6" s="142" t="s">
        <v>134</v>
      </c>
      <c r="AH6" s="142" t="s">
        <v>130</v>
      </c>
      <c r="AI6" s="142" t="s">
        <v>131</v>
      </c>
      <c r="AJ6" s="142" t="s">
        <v>132</v>
      </c>
      <c r="AK6" s="142" t="s">
        <v>133</v>
      </c>
      <c r="AL6" s="448"/>
      <c r="AM6" s="451"/>
      <c r="AO6" s="113" t="s">
        <v>280</v>
      </c>
      <c r="AP6" s="114" t="s">
        <v>281</v>
      </c>
    </row>
    <row r="7" spans="1:42" s="32" customFormat="1" ht="39.9" customHeight="1" thickBot="1" x14ac:dyDescent="0.35">
      <c r="A7" s="136" t="s">
        <v>135</v>
      </c>
      <c r="B7" s="34"/>
      <c r="C7" s="143">
        <f>'附件五-經費申請表'!B2</f>
        <v>601</v>
      </c>
      <c r="D7" s="144" t="str">
        <f>'附件五-經費申請表'!E2</f>
        <v>明禮國小</v>
      </c>
      <c r="E7" s="110">
        <f>'附件一之1-開班數'!C6</f>
        <v>2</v>
      </c>
      <c r="F7" s="111">
        <f>'附件一之1-開班數'!D6</f>
        <v>1</v>
      </c>
      <c r="G7" s="111">
        <f>'附件一之1-開班數'!E6</f>
        <v>1</v>
      </c>
      <c r="H7" s="111">
        <f>'附件一之1-開班數'!F6</f>
        <v>0</v>
      </c>
      <c r="I7" s="112">
        <f>SUM(E7:H7)</f>
        <v>4</v>
      </c>
      <c r="J7" s="110">
        <f>'附件五-經費申請表'!R5</f>
        <v>208</v>
      </c>
      <c r="K7" s="112">
        <f>'附件五-經費申請表'!S5</f>
        <v>87</v>
      </c>
      <c r="L7" s="110">
        <f>'附件一之2-參加學生名單'!G5</f>
        <v>2</v>
      </c>
      <c r="M7" s="111">
        <f>'附件一之2-參加學生名單'!H5</f>
        <v>2</v>
      </c>
      <c r="N7" s="111">
        <f>'附件一之2-參加學生名單'!I5</f>
        <v>0</v>
      </c>
      <c r="O7" s="111">
        <f>'附件一之2-參加學生名單'!J5</f>
        <v>2</v>
      </c>
      <c r="P7" s="111">
        <f>'附件一之2-參加學生名單'!K5</f>
        <v>2</v>
      </c>
      <c r="Q7" s="111">
        <f>SUMIFS('附件一之2-參加學生名單'!E6:E20000,'附件一之2-參加學生名單'!E6:E20000,1,'附件一之2-參加學生名單'!B6:B20000,1)</f>
        <v>3</v>
      </c>
      <c r="R7" s="111">
        <f>SUMIFS('附件一之2-參加學生名單'!F6:F20000,'附件一之2-參加學生名單'!F6:F20000,1,'附件一之2-參加學生名單'!B6:B20000,1)</f>
        <v>1</v>
      </c>
      <c r="S7" s="111">
        <f>SUMIFS('附件一之2-參加學生名單'!E6:E20000,'附件一之2-參加學生名單'!E6:E20000,1,'附件一之2-參加學生名單'!B6:B20000,2)</f>
        <v>1</v>
      </c>
      <c r="T7" s="111">
        <f>SUMIFS('附件一之2-參加學生名單'!F6:F20000,'附件一之2-參加學生名單'!F6:F20000,1,'附件一之2-參加學生名單'!B6:B20000,2)</f>
        <v>2</v>
      </c>
      <c r="U7" s="111">
        <f>SUMIFS('附件一之2-參加學生名單'!E6:E20000,'附件一之2-參加學生名單'!E6:E20000,1,'附件一之2-參加學生名單'!B6:B20000,3)</f>
        <v>0</v>
      </c>
      <c r="V7" s="111">
        <f>SUMIFS('附件一之2-參加學生名單'!F6:F20000,'附件一之2-參加學生名單'!F6:F20000,1,'附件一之2-參加學生名單'!B6:B20000,3)</f>
        <v>1</v>
      </c>
      <c r="W7" s="111">
        <f>SUMIFS('附件一之2-參加學生名單'!E6:E20000,'附件一之2-參加學生名單'!E6:E20000,1,'附件一之2-參加學生名單'!B6:B20000,4)</f>
        <v>0</v>
      </c>
      <c r="X7" s="111">
        <f>SUMIFS('附件一之2-參加學生名單'!F6:F20000,'附件一之2-參加學生名單'!F6:F20000,1,'附件一之2-參加學生名單'!B6:B20000,4)</f>
        <v>0</v>
      </c>
      <c r="Y7" s="111">
        <f>SUMIFS('附件一之2-參加學生名單'!E6:E20000,'附件一之2-參加學生名單'!E6:E20000,1,'附件一之2-參加學生名單'!B6:B20000,5)</f>
        <v>0</v>
      </c>
      <c r="Z7" s="111">
        <f>SUMIFS('附件一之2-參加學生名單'!F6:F20000,'附件一之2-參加學生名單'!F6:F20000,1,'附件一之2-參加學生名單'!B6:B20000,5)</f>
        <v>0</v>
      </c>
      <c r="AA7" s="111">
        <f>SUMIFS('附件一之2-參加學生名單'!E6:E20000,'附件一之2-參加學生名單'!E6:E20000,1,'附件一之2-參加學生名單'!B6:B20000,6)</f>
        <v>0</v>
      </c>
      <c r="AB7" s="112">
        <f>SUMIFS('附件一之2-參加學生名單'!F6:F20000,'附件一之2-參加學生名單'!F6:F20000,1,'附件一之2-參加學生名單'!B6:B20000,6)</f>
        <v>0</v>
      </c>
      <c r="AC7" s="110">
        <f>SUMIFS('附件一之3-授課教師名單'!$E$6:$E$189,'附件一之3-授課教師名單'!$E$6:$E$189,1,'附件一之3-授課教師名單'!$C$6:$C$189,1)</f>
        <v>2</v>
      </c>
      <c r="AD7" s="111">
        <f>SUMIFS('附件一之3-授課教師名單'!$E$6:$E$189,'附件一之3-授課教師名單'!$E$6:$E$189,1,'附件一之3-授課教師名單'!$D$6:$D$189,1)</f>
        <v>0</v>
      </c>
      <c r="AE7" s="111">
        <f>SUMIFS('附件一之3-授課教師名單'!$F$6:$F$189,'附件一之3-授課教師名單'!$F$6:$F$189,1,'附件一之3-授課教師名單'!$C$6:$C$189,1)</f>
        <v>1</v>
      </c>
      <c r="AF7" s="111">
        <f>SUMIFS('附件一之3-授課教師名單'!$F$6:$F$189,'附件一之3-授課教師名單'!$F$6:$F$189,1,'附件一之3-授課教師名單'!$D$6:$D$189,1)</f>
        <v>3</v>
      </c>
      <c r="AG7" s="111">
        <f>SUMIFS('附件一之3-授課教師名單'!$G$6:$G$189,'附件一之3-授課教師名單'!$G$6:$G$189,1)</f>
        <v>3</v>
      </c>
      <c r="AH7" s="111">
        <f>SUMIFS('附件一之3-授課教師名單'!$H$6:$H$189,'附件一之3-授課教師名單'!$H$6:$H$189,1)</f>
        <v>1</v>
      </c>
      <c r="AI7" s="111">
        <f>SUMIFS('附件一之3-授課教師名單'!$I$6:$I$189,'附件一之3-授課教師名單'!$I$6:$I$189,1)</f>
        <v>2</v>
      </c>
      <c r="AJ7" s="111">
        <f>SUMIFS('附件一之3-授課教師名單'!$J$6:$J$189,'附件一之3-授課教師名單'!$J$6:$J$189,1)</f>
        <v>1</v>
      </c>
      <c r="AK7" s="111">
        <f>SUMIFS('附件一之3-授課教師名單'!$K$6:$K$189,'附件一之3-授課教師名單'!$K$6:$K$189,1)</f>
        <v>0</v>
      </c>
      <c r="AL7" s="111">
        <f>SUM('附件一之3-授課教師名單'!L5:O5)</f>
        <v>3</v>
      </c>
      <c r="AM7" s="112">
        <f>SUM(AG7:AK7)-AL7</f>
        <v>4</v>
      </c>
      <c r="AO7" s="285">
        <f>'附件一之4-學校重要行事扣除'!M9</f>
        <v>6</v>
      </c>
      <c r="AP7" s="286">
        <f>'附件一之4-學校重要行事扣除'!N9</f>
        <v>3</v>
      </c>
    </row>
    <row r="8" spans="1:42" ht="16.8" thickTop="1" x14ac:dyDescent="0.3">
      <c r="A8" s="35"/>
      <c r="C8" s="36"/>
      <c r="D8" s="36"/>
      <c r="E8" s="36"/>
      <c r="F8" s="36"/>
      <c r="G8" s="36"/>
      <c r="H8" s="36"/>
      <c r="I8" s="36"/>
      <c r="J8" s="36"/>
      <c r="K8" s="36"/>
      <c r="L8" s="36"/>
      <c r="M8" s="36"/>
      <c r="N8" s="36"/>
      <c r="AL8" s="36"/>
    </row>
    <row r="9" spans="1:42" s="37" customFormat="1" ht="19.5" customHeight="1" x14ac:dyDescent="0.3">
      <c r="A9" s="511" t="s">
        <v>285</v>
      </c>
      <c r="B9" s="511"/>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row>
    <row r="10" spans="1:42" ht="19.8" x14ac:dyDescent="0.3">
      <c r="A10" s="38"/>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row>
    <row r="11" spans="1:42" s="44" customFormat="1" ht="15" x14ac:dyDescent="0.3">
      <c r="A11" s="40" t="s">
        <v>140</v>
      </c>
      <c r="B11" s="41"/>
      <c r="C11" s="42"/>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3"/>
    </row>
    <row r="12" spans="1:42" s="46" customFormat="1" ht="32.25" customHeight="1" x14ac:dyDescent="0.3">
      <c r="A12" s="45" t="s">
        <v>150</v>
      </c>
      <c r="B12" s="512" t="s">
        <v>174</v>
      </c>
      <c r="C12" s="512"/>
      <c r="D12" s="512"/>
      <c r="E12" s="512"/>
      <c r="F12" s="512"/>
      <c r="G12" s="512"/>
      <c r="H12" s="512"/>
      <c r="I12" s="512"/>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row>
    <row r="13" spans="1:42" s="48" customFormat="1" ht="33" customHeight="1" x14ac:dyDescent="0.3">
      <c r="A13" s="47" t="s">
        <v>151</v>
      </c>
      <c r="B13" s="513" t="s">
        <v>147</v>
      </c>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row>
    <row r="14" spans="1:42" s="48" customFormat="1" ht="33.75" customHeight="1" x14ac:dyDescent="0.3">
      <c r="A14" s="47" t="s">
        <v>152</v>
      </c>
      <c r="B14" s="514" t="s">
        <v>148</v>
      </c>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4"/>
    </row>
    <row r="15" spans="1:42" s="50" customFormat="1" ht="18" customHeight="1" x14ac:dyDescent="0.3">
      <c r="A15" s="49" t="s">
        <v>153</v>
      </c>
      <c r="B15" s="510" t="s">
        <v>161</v>
      </c>
      <c r="C15" s="510"/>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row>
    <row r="16" spans="1:42" s="44" customFormat="1" ht="16.5" customHeight="1" x14ac:dyDescent="0.3">
      <c r="A16" s="49"/>
      <c r="B16" s="497"/>
      <c r="C16" s="497"/>
      <c r="D16" s="497"/>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497"/>
      <c r="AK16" s="497"/>
      <c r="AL16" s="497"/>
    </row>
  </sheetData>
  <sheetProtection algorithmName="SHA-512" hashValue="y7hvGYLTnD5QFm2fs9IrieILSUtIB6vvOis/iIK0cqn296jLaSIXuPjXguYtvOmWwIjkcLFhHmMLrGzpV/woCw==" saltValue="S3oqUUXybfBB7zThyXXLrA==" spinCount="100000" sheet="1" selectLockedCells="1"/>
  <protectedRanges>
    <protectedRange sqref="E7:AJ7" name="範圍1"/>
  </protectedRanges>
  <mergeCells count="39">
    <mergeCell ref="AC3:AM3"/>
    <mergeCell ref="A9:AL9"/>
    <mergeCell ref="B12:AL12"/>
    <mergeCell ref="B13:AL13"/>
    <mergeCell ref="B14:AL14"/>
    <mergeCell ref="A3:A6"/>
    <mergeCell ref="B3:B6"/>
    <mergeCell ref="C3:C6"/>
    <mergeCell ref="D3:D6"/>
    <mergeCell ref="L3:AB3"/>
    <mergeCell ref="W5:X5"/>
    <mergeCell ref="Y5:Z5"/>
    <mergeCell ref="B16:AL16"/>
    <mergeCell ref="E4:E6"/>
    <mergeCell ref="F4:F6"/>
    <mergeCell ref="G4:G6"/>
    <mergeCell ref="H4:H6"/>
    <mergeCell ref="I4:I6"/>
    <mergeCell ref="L4:N5"/>
    <mergeCell ref="AC5:AD5"/>
    <mergeCell ref="AE5:AF5"/>
    <mergeCell ref="AL4:AL6"/>
    <mergeCell ref="B15:AL15"/>
    <mergeCell ref="AO4:AP5"/>
    <mergeCell ref="AO3:AP3"/>
    <mergeCell ref="A1:AM1"/>
    <mergeCell ref="AK2:AM2"/>
    <mergeCell ref="AM4:AM6"/>
    <mergeCell ref="O4:P5"/>
    <mergeCell ref="AC4:AF4"/>
    <mergeCell ref="AG4:AK5"/>
    <mergeCell ref="E3:I3"/>
    <mergeCell ref="J4:K5"/>
    <mergeCell ref="J3:K3"/>
    <mergeCell ref="AA5:AB5"/>
    <mergeCell ref="Q4:AB4"/>
    <mergeCell ref="Q5:R5"/>
    <mergeCell ref="S5:T5"/>
    <mergeCell ref="U5:V5"/>
  </mergeCells>
  <phoneticPr fontId="2" type="noConversion"/>
  <printOptions horizontalCentered="1"/>
  <pageMargins left="0.25" right="0.25" top="0.75" bottom="0.75" header="0.3" footer="0.3"/>
  <pageSetup paperSize="8" scale="9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具名範圍</vt:lpstr>
      </vt:variant>
      <vt:variant>
        <vt:i4>7</vt:i4>
      </vt:variant>
    </vt:vector>
  </HeadingPairs>
  <TitlesOfParts>
    <vt:vector size="16" baseType="lpstr">
      <vt:lpstr>附件四-學校代號暨類型表</vt:lpstr>
      <vt:lpstr>附件一之0-基本資料</vt:lpstr>
      <vt:lpstr>附件一之1-開班數</vt:lpstr>
      <vt:lpstr>附件一之2-參加學生名單</vt:lpstr>
      <vt:lpstr>附件一之3-授課教師名單</vt:lpstr>
      <vt:lpstr>附件一之4-學校重要行事扣除</vt:lpstr>
      <vt:lpstr>附件五-經費申請表</vt:lpstr>
      <vt:lpstr>附件六-費用調查表(表一)</vt:lpstr>
      <vt:lpstr>附件七-開班數及時段及人數 (表二)</vt:lpstr>
      <vt:lpstr>'附件七-開班數及時段及人數 (表二)'!Print_Area</vt:lpstr>
      <vt:lpstr>'附件六-費用調查表(表一)'!Print_Area</vt:lpstr>
      <vt:lpstr>'附件一之1-開班數'!Print_Titles</vt:lpstr>
      <vt:lpstr>'附件一之2-參加學生名單'!Print_Titles</vt:lpstr>
      <vt:lpstr>'附件一之3-授課教師名單'!Print_Titles</vt:lpstr>
      <vt:lpstr>'附件一之4-學校重要行事扣除'!Print_Titles</vt:lpstr>
      <vt:lpstr>'附件五-經費申請表'!Print_Titles</vt:lpstr>
    </vt:vector>
  </TitlesOfParts>
  <Company>教育部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教育處-008</cp:lastModifiedBy>
  <cp:lastPrinted>2025-01-09T03:49:52Z</cp:lastPrinted>
  <dcterms:created xsi:type="dcterms:W3CDTF">2007-06-13T11:27:56Z</dcterms:created>
  <dcterms:modified xsi:type="dcterms:W3CDTF">2025-01-15T06:39:30Z</dcterms:modified>
</cp:coreProperties>
</file>