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F:\楊雨蓁檔案1140122\1-3.撥補數(繳款書)\1-3.114年度\1-3..114.3月\"/>
    </mc:Choice>
  </mc:AlternateContent>
  <xr:revisionPtr revIDLastSave="0" documentId="13_ncr:1_{DB38B873-E42F-4B33-ACA0-CE4E56842DE8}" xr6:coauthVersionLast="47" xr6:coauthVersionMax="47" xr10:uidLastSave="{00000000-0000-0000-0000-000000000000}"/>
  <bookViews>
    <workbookView xWindow="-120" yWindow="-120" windowWidth="29040" windowHeight="15720" tabRatio="682" xr2:uid="{00000000-000D-0000-FFFF-FFFF00000000}"/>
  </bookViews>
  <sheets>
    <sheet name="繳款書" sheetId="7" r:id="rId1"/>
    <sheet name="試算" sheetId="6" r:id="rId2"/>
    <sheet name="統籌科目新增撥補經費統計表" sheetId="5" r:id="rId3"/>
    <sheet name="統籌科目新增撥補經費明細表" sheetId="4" r:id="rId4"/>
    <sheet name="參數" sheetId="1" r:id="rId5"/>
  </sheets>
  <definedNames>
    <definedName name="_xlnm.Print_Area" localSheetId="3">統籌科目新增撥補經費明細表!$A$1:$I$237</definedName>
    <definedName name="_xlnm.Print_Area" localSheetId="2">統籌科目新增撥補經費統計表!$A$1:$G$138</definedName>
    <definedName name="_xlnm.Print_Area" localSheetId="1">試算!$A$1:$I$139</definedName>
    <definedName name="_xlnm.Print_Area" localSheetId="0">繳款書!$A$1:$G$142</definedName>
    <definedName name="_xlnm.Print_Titles" localSheetId="3">統籌科目新增撥補經費明細表!$1:$5</definedName>
    <definedName name="_xlnm.Print_Titles" localSheetId="1">試算!$1:$2</definedName>
    <definedName name="_xlnm.Print_Titles" localSheetId="0">繳款書!$1:$3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0" i="5" l="1"/>
  <c r="E130" i="5"/>
  <c r="D130" i="5"/>
  <c r="F129" i="5"/>
  <c r="E129" i="5"/>
  <c r="D129" i="5"/>
  <c r="F128" i="5"/>
  <c r="E128" i="5"/>
  <c r="D128" i="5"/>
  <c r="F127" i="5"/>
  <c r="E127" i="5"/>
  <c r="D127" i="5"/>
  <c r="F126" i="5"/>
  <c r="E126" i="5"/>
  <c r="D126" i="5"/>
  <c r="F125" i="5"/>
  <c r="E125" i="5"/>
  <c r="D125" i="5"/>
  <c r="F124" i="5"/>
  <c r="E124" i="5"/>
  <c r="D124" i="5"/>
  <c r="F123" i="5"/>
  <c r="E123" i="5"/>
  <c r="D123" i="5"/>
  <c r="F122" i="5"/>
  <c r="E122" i="5"/>
  <c r="D122" i="5"/>
  <c r="C122" i="5"/>
  <c r="F121" i="5"/>
  <c r="E121" i="5"/>
  <c r="D121" i="5"/>
  <c r="F120" i="5"/>
  <c r="E120" i="5"/>
  <c r="D120" i="5"/>
  <c r="F119" i="5"/>
  <c r="E119" i="5"/>
  <c r="D119" i="5"/>
  <c r="F118" i="5"/>
  <c r="E118" i="5"/>
  <c r="D118" i="5"/>
  <c r="F117" i="5"/>
  <c r="E117" i="5"/>
  <c r="D117" i="5"/>
  <c r="F116" i="5"/>
  <c r="E116" i="5"/>
  <c r="D116" i="5"/>
  <c r="F115" i="5"/>
  <c r="E115" i="5"/>
  <c r="D115" i="5"/>
  <c r="F114" i="5"/>
  <c r="E114" i="5"/>
  <c r="D114" i="5"/>
  <c r="F113" i="5"/>
  <c r="E113" i="5"/>
  <c r="D113" i="5"/>
  <c r="F112" i="5"/>
  <c r="E112" i="5"/>
  <c r="D112" i="5"/>
  <c r="F111" i="5"/>
  <c r="E111" i="5"/>
  <c r="D111" i="5"/>
  <c r="F110" i="5"/>
  <c r="E110" i="5"/>
  <c r="D110" i="5"/>
  <c r="F109" i="5"/>
  <c r="E109" i="5"/>
  <c r="D109" i="5"/>
  <c r="F108" i="5"/>
  <c r="E108" i="5"/>
  <c r="D108" i="5"/>
  <c r="F107" i="5"/>
  <c r="E107" i="5"/>
  <c r="D107" i="5"/>
  <c r="F106" i="5"/>
  <c r="E106" i="5"/>
  <c r="D106" i="5"/>
  <c r="F105" i="5"/>
  <c r="E105" i="5"/>
  <c r="D105" i="5"/>
  <c r="F104" i="5"/>
  <c r="E104" i="5"/>
  <c r="D104" i="5"/>
  <c r="F103" i="5"/>
  <c r="E103" i="5"/>
  <c r="D103" i="5"/>
  <c r="F102" i="5"/>
  <c r="E102" i="5"/>
  <c r="D102" i="5"/>
  <c r="F101" i="5"/>
  <c r="E101" i="5"/>
  <c r="D101" i="5"/>
  <c r="F100" i="5"/>
  <c r="E100" i="5"/>
  <c r="D100" i="5"/>
  <c r="F99" i="5"/>
  <c r="E99" i="5"/>
  <c r="D99" i="5"/>
  <c r="F98" i="5"/>
  <c r="E98" i="5"/>
  <c r="D98" i="5"/>
  <c r="F97" i="5"/>
  <c r="E97" i="5"/>
  <c r="D97" i="5"/>
  <c r="F96" i="5"/>
  <c r="E96" i="5"/>
  <c r="D96" i="5"/>
  <c r="F95" i="5"/>
  <c r="E95" i="5"/>
  <c r="D95" i="5"/>
  <c r="F94" i="5"/>
  <c r="E94" i="5"/>
  <c r="D94" i="5"/>
  <c r="F93" i="5"/>
  <c r="E93" i="5"/>
  <c r="D93" i="5"/>
  <c r="F92" i="5"/>
  <c r="E92" i="5"/>
  <c r="D92" i="5"/>
  <c r="F91" i="5"/>
  <c r="E91" i="5"/>
  <c r="D91" i="5"/>
  <c r="C91" i="5"/>
  <c r="F90" i="5"/>
  <c r="E90" i="5"/>
  <c r="D90" i="5"/>
  <c r="F89" i="5"/>
  <c r="E89" i="5"/>
  <c r="D89" i="5"/>
  <c r="F88" i="5"/>
  <c r="E88" i="5"/>
  <c r="D88" i="5"/>
  <c r="F87" i="5"/>
  <c r="E87" i="5"/>
  <c r="D87" i="5"/>
  <c r="F86" i="5"/>
  <c r="E86" i="5"/>
  <c r="D86" i="5"/>
  <c r="F85" i="5"/>
  <c r="E85" i="5"/>
  <c r="D85" i="5"/>
  <c r="F84" i="5"/>
  <c r="E84" i="5"/>
  <c r="D84" i="5"/>
  <c r="F83" i="5"/>
  <c r="E83" i="5"/>
  <c r="D83" i="5"/>
  <c r="F82" i="5"/>
  <c r="E82" i="5"/>
  <c r="D82" i="5"/>
  <c r="F81" i="5"/>
  <c r="E81" i="5"/>
  <c r="D81" i="5"/>
  <c r="F80" i="5"/>
  <c r="E80" i="5"/>
  <c r="D80" i="5"/>
  <c r="F79" i="5"/>
  <c r="E79" i="5"/>
  <c r="D79" i="5"/>
  <c r="F78" i="5"/>
  <c r="E78" i="5"/>
  <c r="D78" i="5"/>
  <c r="F77" i="5"/>
  <c r="E77" i="5"/>
  <c r="D77" i="5"/>
  <c r="F76" i="5"/>
  <c r="E76" i="5"/>
  <c r="D76" i="5"/>
  <c r="F75" i="5"/>
  <c r="E75" i="5"/>
  <c r="D75" i="5"/>
  <c r="F74" i="5"/>
  <c r="E74" i="5"/>
  <c r="D74" i="5"/>
  <c r="F73" i="5"/>
  <c r="E73" i="5"/>
  <c r="D73" i="5"/>
  <c r="F72" i="5"/>
  <c r="E72" i="5"/>
  <c r="D72" i="5"/>
  <c r="F71" i="5"/>
  <c r="E71" i="5"/>
  <c r="D71" i="5"/>
  <c r="F70" i="5"/>
  <c r="E70" i="5"/>
  <c r="D70" i="5"/>
  <c r="F69" i="5"/>
  <c r="E69" i="5"/>
  <c r="D69" i="5"/>
  <c r="F68" i="5"/>
  <c r="E68" i="5"/>
  <c r="D68" i="5"/>
  <c r="F67" i="5"/>
  <c r="E67" i="5"/>
  <c r="D67" i="5"/>
  <c r="F66" i="5"/>
  <c r="E66" i="5"/>
  <c r="D66" i="5"/>
  <c r="F65" i="5"/>
  <c r="E65" i="5"/>
  <c r="D65" i="5"/>
  <c r="F64" i="5"/>
  <c r="E64" i="5"/>
  <c r="D64" i="5"/>
  <c r="F63" i="5"/>
  <c r="E63" i="5"/>
  <c r="D63" i="5"/>
  <c r="F62" i="5"/>
  <c r="E62" i="5"/>
  <c r="D62" i="5"/>
  <c r="F61" i="5"/>
  <c r="E61" i="5"/>
  <c r="D61" i="5"/>
  <c r="F60" i="5"/>
  <c r="E60" i="5"/>
  <c r="D60" i="5"/>
  <c r="F59" i="5"/>
  <c r="E59" i="5"/>
  <c r="D59" i="5"/>
  <c r="F58" i="5"/>
  <c r="E58" i="5"/>
  <c r="D58" i="5"/>
  <c r="F57" i="5"/>
  <c r="E57" i="5"/>
  <c r="D57" i="5"/>
  <c r="F56" i="5"/>
  <c r="E56" i="5"/>
  <c r="D56" i="5"/>
  <c r="F55" i="5"/>
  <c r="E55" i="5"/>
  <c r="D55" i="5"/>
  <c r="F54" i="5"/>
  <c r="E54" i="5"/>
  <c r="D54" i="5"/>
  <c r="F53" i="5"/>
  <c r="E53" i="5"/>
  <c r="D53" i="5"/>
  <c r="F52" i="5"/>
  <c r="E52" i="5"/>
  <c r="D52" i="5"/>
  <c r="F51" i="5"/>
  <c r="E51" i="5"/>
  <c r="D51" i="5"/>
  <c r="F50" i="5"/>
  <c r="E50" i="5"/>
  <c r="D50" i="5"/>
  <c r="F49" i="5"/>
  <c r="E49" i="5"/>
  <c r="D49" i="5"/>
  <c r="F48" i="5"/>
  <c r="E48" i="5"/>
  <c r="D48" i="5"/>
  <c r="F47" i="5"/>
  <c r="E47" i="5"/>
  <c r="D47" i="5"/>
  <c r="F46" i="5"/>
  <c r="E46" i="5"/>
  <c r="D46" i="5"/>
  <c r="F45" i="5"/>
  <c r="E45" i="5"/>
  <c r="D45" i="5"/>
  <c r="F44" i="5"/>
  <c r="E44" i="5"/>
  <c r="D44" i="5"/>
  <c r="F43" i="5"/>
  <c r="E43" i="5"/>
  <c r="D43" i="5"/>
  <c r="F42" i="5"/>
  <c r="E42" i="5"/>
  <c r="D42" i="5"/>
  <c r="F41" i="5"/>
  <c r="E41" i="5"/>
  <c r="D41" i="5"/>
  <c r="F40" i="5"/>
  <c r="E40" i="5"/>
  <c r="D40" i="5"/>
  <c r="F39" i="5"/>
  <c r="E39" i="5"/>
  <c r="D39" i="5"/>
  <c r="F38" i="5"/>
  <c r="E38" i="5"/>
  <c r="D38" i="5"/>
  <c r="F37" i="5"/>
  <c r="E37" i="5"/>
  <c r="D37" i="5"/>
  <c r="F36" i="5"/>
  <c r="E36" i="5"/>
  <c r="D36" i="5"/>
  <c r="F35" i="5"/>
  <c r="E35" i="5"/>
  <c r="D35" i="5"/>
  <c r="F34" i="5"/>
  <c r="E34" i="5"/>
  <c r="D34" i="5"/>
  <c r="F33" i="5"/>
  <c r="E33" i="5"/>
  <c r="D33" i="5"/>
  <c r="F32" i="5"/>
  <c r="E32" i="5"/>
  <c r="D32" i="5"/>
  <c r="F31" i="5"/>
  <c r="E31" i="5"/>
  <c r="D31" i="5"/>
  <c r="F30" i="5"/>
  <c r="E30" i="5"/>
  <c r="D30" i="5"/>
  <c r="F29" i="5"/>
  <c r="E29" i="5"/>
  <c r="D29" i="5"/>
  <c r="F28" i="5"/>
  <c r="E28" i="5"/>
  <c r="D28" i="5"/>
  <c r="F27" i="5"/>
  <c r="E27" i="5"/>
  <c r="D27" i="5"/>
  <c r="F26" i="5"/>
  <c r="E26" i="5"/>
  <c r="D26" i="5"/>
  <c r="F25" i="5"/>
  <c r="E25" i="5"/>
  <c r="D25" i="5"/>
  <c r="F24" i="5"/>
  <c r="E24" i="5"/>
  <c r="D24" i="5"/>
  <c r="F23" i="5"/>
  <c r="E23" i="5"/>
  <c r="D23" i="5"/>
  <c r="F22" i="5"/>
  <c r="E22" i="5"/>
  <c r="D22" i="5"/>
  <c r="F21" i="5"/>
  <c r="E21" i="5"/>
  <c r="D21" i="5"/>
  <c r="F20" i="5"/>
  <c r="E20" i="5"/>
  <c r="D20" i="5"/>
  <c r="F19" i="5"/>
  <c r="E19" i="5"/>
  <c r="D19" i="5"/>
  <c r="F18" i="5"/>
  <c r="E18" i="5"/>
  <c r="D18" i="5"/>
  <c r="F17" i="5"/>
  <c r="E17" i="5"/>
  <c r="D17" i="5"/>
  <c r="F16" i="5"/>
  <c r="E16" i="5"/>
  <c r="D16" i="5"/>
  <c r="F15" i="5"/>
  <c r="E15" i="5"/>
  <c r="D15" i="5"/>
  <c r="F14" i="5"/>
  <c r="E14" i="5"/>
  <c r="D14" i="5"/>
  <c r="F13" i="5"/>
  <c r="E13" i="5"/>
  <c r="D13" i="5"/>
  <c r="F12" i="5"/>
  <c r="E12" i="5"/>
  <c r="D12" i="5"/>
  <c r="F11" i="5"/>
  <c r="E11" i="5"/>
  <c r="D11" i="5"/>
  <c r="F10" i="5"/>
  <c r="E10" i="5"/>
  <c r="D10" i="5"/>
  <c r="F9" i="5"/>
  <c r="E9" i="5"/>
  <c r="D9" i="5"/>
  <c r="F8" i="5"/>
  <c r="E8" i="5"/>
  <c r="D8" i="5"/>
  <c r="F7" i="5"/>
  <c r="E7" i="5"/>
  <c r="D7" i="5"/>
  <c r="F6" i="5"/>
  <c r="E6" i="5"/>
  <c r="D6" i="5"/>
  <c r="C130" i="5"/>
  <c r="C129" i="5"/>
  <c r="C128" i="5"/>
  <c r="C127" i="5"/>
  <c r="C126" i="5"/>
  <c r="C125" i="5"/>
  <c r="C124" i="5"/>
  <c r="C123"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F5" i="5"/>
  <c r="E5" i="5"/>
  <c r="D5" i="5"/>
  <c r="C5" i="5"/>
  <c r="F4" i="5"/>
  <c r="E4" i="5"/>
  <c r="D4" i="5"/>
  <c r="C4" i="5"/>
  <c r="G137" i="6" l="1"/>
  <c r="F137" i="6"/>
  <c r="C137" i="6"/>
  <c r="G136" i="6"/>
  <c r="F136" i="6"/>
  <c r="C136" i="6"/>
  <c r="G135" i="6"/>
  <c r="F135" i="6"/>
  <c r="C135" i="6"/>
  <c r="G134" i="6"/>
  <c r="F134" i="6"/>
  <c r="C134" i="6"/>
  <c r="G130" i="6"/>
  <c r="F130" i="6"/>
  <c r="C130" i="6"/>
  <c r="D134" i="6"/>
  <c r="F138" i="6" l="1"/>
  <c r="G138" i="6"/>
  <c r="D137" i="6"/>
  <c r="D130" i="6"/>
  <c r="C138" i="6"/>
  <c r="D135" i="6"/>
  <c r="D136" i="6"/>
  <c r="D138" i="6" l="1"/>
  <c r="F137" i="5" l="1"/>
  <c r="E137" i="5"/>
  <c r="D137" i="5"/>
  <c r="C137" i="5"/>
  <c r="F136" i="5"/>
  <c r="E136" i="5"/>
  <c r="D136" i="5"/>
  <c r="F135" i="5"/>
  <c r="E135" i="5"/>
  <c r="D135" i="5"/>
  <c r="F134" i="5"/>
  <c r="E134" i="5"/>
  <c r="D131" i="5"/>
  <c r="C134" i="5"/>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G4" i="4"/>
  <c r="F4" i="4"/>
  <c r="E4" i="4"/>
  <c r="D4" i="4"/>
  <c r="D5" i="4" l="1"/>
  <c r="E138" i="5"/>
  <c r="F138" i="5"/>
  <c r="G5" i="5"/>
  <c r="E4" i="6" s="1"/>
  <c r="G6" i="5"/>
  <c r="E5" i="6" s="1"/>
  <c r="H5" i="6" s="1"/>
  <c r="F6" i="7" s="1"/>
  <c r="G7" i="5"/>
  <c r="E6" i="6" s="1"/>
  <c r="H6" i="6" s="1"/>
  <c r="F7" i="7" s="1"/>
  <c r="G8" i="5"/>
  <c r="E7" i="6" s="1"/>
  <c r="H7" i="6" s="1"/>
  <c r="F8" i="7" s="1"/>
  <c r="G9" i="5"/>
  <c r="E8" i="6" s="1"/>
  <c r="H8" i="6" s="1"/>
  <c r="F9" i="7" s="1"/>
  <c r="G10" i="5"/>
  <c r="E9" i="6" s="1"/>
  <c r="H9" i="6" s="1"/>
  <c r="F10" i="7" s="1"/>
  <c r="G11" i="5"/>
  <c r="E10" i="6" s="1"/>
  <c r="H10" i="6" s="1"/>
  <c r="F11" i="7" s="1"/>
  <c r="G12" i="5"/>
  <c r="E11" i="6" s="1"/>
  <c r="H11" i="6" s="1"/>
  <c r="F12" i="7" s="1"/>
  <c r="G13" i="5"/>
  <c r="E12" i="6" s="1"/>
  <c r="H12" i="6" s="1"/>
  <c r="F13" i="7" s="1"/>
  <c r="G14" i="5"/>
  <c r="E13" i="6" s="1"/>
  <c r="H13" i="6" s="1"/>
  <c r="F14" i="7" s="1"/>
  <c r="G15" i="5"/>
  <c r="E14" i="6" s="1"/>
  <c r="H14" i="6" s="1"/>
  <c r="F15" i="7" s="1"/>
  <c r="G16" i="5"/>
  <c r="E15" i="6" s="1"/>
  <c r="H15" i="6" s="1"/>
  <c r="F16" i="7" s="1"/>
  <c r="G17" i="5"/>
  <c r="E16" i="6" s="1"/>
  <c r="H16" i="6" s="1"/>
  <c r="F17" i="7" s="1"/>
  <c r="G18" i="5"/>
  <c r="E17" i="6" s="1"/>
  <c r="H17" i="6" s="1"/>
  <c r="F18" i="7" s="1"/>
  <c r="G19" i="5"/>
  <c r="E18" i="6" s="1"/>
  <c r="H18" i="6" s="1"/>
  <c r="F19" i="7" s="1"/>
  <c r="G20" i="5"/>
  <c r="E19" i="6" s="1"/>
  <c r="H19" i="6" s="1"/>
  <c r="F20" i="7" s="1"/>
  <c r="G21" i="5"/>
  <c r="E20" i="6" s="1"/>
  <c r="H20" i="6" s="1"/>
  <c r="F21" i="7" s="1"/>
  <c r="G22" i="5"/>
  <c r="E21" i="6" s="1"/>
  <c r="H21" i="6" s="1"/>
  <c r="F22" i="7" s="1"/>
  <c r="G23" i="5"/>
  <c r="E22" i="6" s="1"/>
  <c r="H22" i="6" s="1"/>
  <c r="F23" i="7" s="1"/>
  <c r="G24" i="5"/>
  <c r="E23" i="6" s="1"/>
  <c r="H23" i="6" s="1"/>
  <c r="F24" i="7" s="1"/>
  <c r="G25" i="5"/>
  <c r="E24" i="6" s="1"/>
  <c r="H24" i="6" s="1"/>
  <c r="F25" i="7" s="1"/>
  <c r="G26" i="5"/>
  <c r="E25" i="6" s="1"/>
  <c r="H25" i="6" s="1"/>
  <c r="F26" i="7" s="1"/>
  <c r="G27" i="5"/>
  <c r="E26" i="6" s="1"/>
  <c r="H26" i="6" s="1"/>
  <c r="F27" i="7" s="1"/>
  <c r="G28" i="5"/>
  <c r="E27" i="6" s="1"/>
  <c r="H27" i="6" s="1"/>
  <c r="F28" i="7" s="1"/>
  <c r="G29" i="5"/>
  <c r="E28" i="6" s="1"/>
  <c r="G30" i="5"/>
  <c r="E29" i="6" s="1"/>
  <c r="H29" i="6" s="1"/>
  <c r="F30" i="7" s="1"/>
  <c r="G31" i="5"/>
  <c r="E30" i="6" s="1"/>
  <c r="H30" i="6" s="1"/>
  <c r="F31" i="7" s="1"/>
  <c r="G32" i="5"/>
  <c r="E31" i="6" s="1"/>
  <c r="H31" i="6" s="1"/>
  <c r="F32" i="7" s="1"/>
  <c r="G33" i="5"/>
  <c r="E32" i="6" s="1"/>
  <c r="H32" i="6" s="1"/>
  <c r="F33" i="7" s="1"/>
  <c r="G34" i="5"/>
  <c r="E33" i="6" s="1"/>
  <c r="H33" i="6" s="1"/>
  <c r="F34" i="7" s="1"/>
  <c r="G35" i="5"/>
  <c r="E34" i="6" s="1"/>
  <c r="H34" i="6" s="1"/>
  <c r="F35" i="7" s="1"/>
  <c r="G36" i="5"/>
  <c r="E35" i="6" s="1"/>
  <c r="H35" i="6" s="1"/>
  <c r="F36" i="7" s="1"/>
  <c r="G37" i="5"/>
  <c r="E36" i="6" s="1"/>
  <c r="H36" i="6" s="1"/>
  <c r="F37" i="7" s="1"/>
  <c r="G38" i="5"/>
  <c r="E37" i="6" s="1"/>
  <c r="H37" i="6" s="1"/>
  <c r="F38" i="7" s="1"/>
  <c r="G39" i="5"/>
  <c r="E38" i="6" s="1"/>
  <c r="H38" i="6" s="1"/>
  <c r="F39" i="7" s="1"/>
  <c r="G40" i="5"/>
  <c r="E39" i="6" s="1"/>
  <c r="H39" i="6" s="1"/>
  <c r="F40" i="7" s="1"/>
  <c r="G41" i="5"/>
  <c r="E40" i="6" s="1"/>
  <c r="H40" i="6" s="1"/>
  <c r="F41" i="7" s="1"/>
  <c r="G42" i="5"/>
  <c r="E41" i="6" s="1"/>
  <c r="H41" i="6" s="1"/>
  <c r="F42" i="7" s="1"/>
  <c r="G43" i="5"/>
  <c r="E42" i="6" s="1"/>
  <c r="H42" i="6" s="1"/>
  <c r="F43" i="7" s="1"/>
  <c r="G44" i="5"/>
  <c r="E43" i="6" s="1"/>
  <c r="H43" i="6" s="1"/>
  <c r="F44" i="7" s="1"/>
  <c r="G45" i="5"/>
  <c r="E44" i="6" s="1"/>
  <c r="H44" i="6" s="1"/>
  <c r="F45" i="7" s="1"/>
  <c r="G46" i="5"/>
  <c r="E45" i="6" s="1"/>
  <c r="H45" i="6" s="1"/>
  <c r="F46" i="7" s="1"/>
  <c r="G47" i="5"/>
  <c r="E46" i="6" s="1"/>
  <c r="H46" i="6" s="1"/>
  <c r="F47" i="7" s="1"/>
  <c r="G48" i="5"/>
  <c r="E47" i="6" s="1"/>
  <c r="H47" i="6" s="1"/>
  <c r="F48" i="7" s="1"/>
  <c r="G49" i="5"/>
  <c r="E48" i="6" s="1"/>
  <c r="H48" i="6" s="1"/>
  <c r="F49" i="7" s="1"/>
  <c r="G50" i="5"/>
  <c r="E49" i="6" s="1"/>
  <c r="H49" i="6" s="1"/>
  <c r="F50" i="7" s="1"/>
  <c r="G51" i="5"/>
  <c r="E50" i="6" s="1"/>
  <c r="H50" i="6" s="1"/>
  <c r="F51" i="7" s="1"/>
  <c r="G52" i="5"/>
  <c r="E51" i="6" s="1"/>
  <c r="H51" i="6" s="1"/>
  <c r="F52" i="7" s="1"/>
  <c r="G53" i="5"/>
  <c r="E52" i="6" s="1"/>
  <c r="H52" i="6" s="1"/>
  <c r="F53" i="7" s="1"/>
  <c r="G54" i="5"/>
  <c r="E53" i="6" s="1"/>
  <c r="H53" i="6" s="1"/>
  <c r="F54" i="7" s="1"/>
  <c r="G55" i="5"/>
  <c r="E54" i="6" s="1"/>
  <c r="H54" i="6" s="1"/>
  <c r="F55" i="7" s="1"/>
  <c r="G56" i="5"/>
  <c r="E55" i="6" s="1"/>
  <c r="H55" i="6" s="1"/>
  <c r="F56" i="7" s="1"/>
  <c r="G57" i="5"/>
  <c r="E56" i="6" s="1"/>
  <c r="H56" i="6" s="1"/>
  <c r="F57" i="7" s="1"/>
  <c r="G58" i="5"/>
  <c r="E57" i="6" s="1"/>
  <c r="H57" i="6" s="1"/>
  <c r="F58" i="7" s="1"/>
  <c r="G59" i="5"/>
  <c r="E58" i="6" s="1"/>
  <c r="H58" i="6" s="1"/>
  <c r="F59" i="7" s="1"/>
  <c r="G60" i="5"/>
  <c r="E59" i="6" s="1"/>
  <c r="H59" i="6" s="1"/>
  <c r="F60" i="7" s="1"/>
  <c r="G61" i="5"/>
  <c r="E60" i="6" s="1"/>
  <c r="H60" i="6" s="1"/>
  <c r="F61" i="7" s="1"/>
  <c r="G62" i="5"/>
  <c r="E61" i="6" s="1"/>
  <c r="H61" i="6" s="1"/>
  <c r="F62" i="7" s="1"/>
  <c r="G63" i="5"/>
  <c r="E62" i="6" s="1"/>
  <c r="H62" i="6" s="1"/>
  <c r="F63" i="7" s="1"/>
  <c r="G64" i="5"/>
  <c r="E63" i="6" s="1"/>
  <c r="H63" i="6" s="1"/>
  <c r="F64" i="7" s="1"/>
  <c r="G65" i="5"/>
  <c r="E64" i="6" s="1"/>
  <c r="H64" i="6" s="1"/>
  <c r="F65" i="7" s="1"/>
  <c r="G66" i="5"/>
  <c r="E65" i="6" s="1"/>
  <c r="H65" i="6" s="1"/>
  <c r="F66" i="7" s="1"/>
  <c r="G67" i="5"/>
  <c r="E66" i="6" s="1"/>
  <c r="H66" i="6" s="1"/>
  <c r="F67" i="7" s="1"/>
  <c r="G68" i="5"/>
  <c r="E67" i="6" s="1"/>
  <c r="H67" i="6" s="1"/>
  <c r="F68" i="7" s="1"/>
  <c r="G69" i="5"/>
  <c r="E68" i="6" s="1"/>
  <c r="H68" i="6" s="1"/>
  <c r="F69" i="7" s="1"/>
  <c r="G70" i="5"/>
  <c r="E69" i="6" s="1"/>
  <c r="H69" i="6" s="1"/>
  <c r="F70" i="7" s="1"/>
  <c r="G71" i="5"/>
  <c r="E70" i="6" s="1"/>
  <c r="H70" i="6" s="1"/>
  <c r="F71" i="7" s="1"/>
  <c r="G72" i="5"/>
  <c r="E71" i="6" s="1"/>
  <c r="H71" i="6" s="1"/>
  <c r="F72" i="7" s="1"/>
  <c r="G73" i="5"/>
  <c r="E72" i="6" s="1"/>
  <c r="H72" i="6" s="1"/>
  <c r="F73" i="7" s="1"/>
  <c r="G74" i="5"/>
  <c r="E73" i="6" s="1"/>
  <c r="H73" i="6" s="1"/>
  <c r="F74" i="7" s="1"/>
  <c r="G75" i="5"/>
  <c r="E74" i="6" s="1"/>
  <c r="H74" i="6" s="1"/>
  <c r="F75" i="7" s="1"/>
  <c r="G76" i="5"/>
  <c r="E75" i="6" s="1"/>
  <c r="H75" i="6" s="1"/>
  <c r="F76" i="7" s="1"/>
  <c r="G77" i="5"/>
  <c r="E76" i="6" s="1"/>
  <c r="H76" i="6" s="1"/>
  <c r="F77" i="7" s="1"/>
  <c r="G78" i="5"/>
  <c r="E77" i="6" s="1"/>
  <c r="H77" i="6" s="1"/>
  <c r="F78" i="7" s="1"/>
  <c r="G79" i="5"/>
  <c r="E78" i="6" s="1"/>
  <c r="H78" i="6" s="1"/>
  <c r="F79" i="7" s="1"/>
  <c r="G80" i="5"/>
  <c r="E79" i="6" s="1"/>
  <c r="H79" i="6" s="1"/>
  <c r="F80" i="7" s="1"/>
  <c r="G81" i="5"/>
  <c r="E80" i="6" s="1"/>
  <c r="H80" i="6" s="1"/>
  <c r="F81" i="7" s="1"/>
  <c r="G82" i="5"/>
  <c r="E81" i="6" s="1"/>
  <c r="H81" i="6" s="1"/>
  <c r="F82" i="7" s="1"/>
  <c r="G83" i="5"/>
  <c r="E82" i="6" s="1"/>
  <c r="H82" i="6" s="1"/>
  <c r="F83" i="7" s="1"/>
  <c r="G84" i="5"/>
  <c r="E83" i="6" s="1"/>
  <c r="H83" i="6" s="1"/>
  <c r="F84" i="7" s="1"/>
  <c r="G85" i="5"/>
  <c r="E84" i="6" s="1"/>
  <c r="H84" i="6" s="1"/>
  <c r="F85" i="7" s="1"/>
  <c r="G86" i="5"/>
  <c r="E85" i="6" s="1"/>
  <c r="H85" i="6" s="1"/>
  <c r="F86" i="7" s="1"/>
  <c r="G87" i="5"/>
  <c r="E86" i="6" s="1"/>
  <c r="H86" i="6" s="1"/>
  <c r="F87" i="7" s="1"/>
  <c r="G88" i="5"/>
  <c r="E87" i="6" s="1"/>
  <c r="H87" i="6" s="1"/>
  <c r="F88" i="7" s="1"/>
  <c r="G89" i="5"/>
  <c r="E88" i="6" s="1"/>
  <c r="H88" i="6" s="1"/>
  <c r="F89" i="7" s="1"/>
  <c r="G90" i="5"/>
  <c r="E89" i="6" s="1"/>
  <c r="H89" i="6" s="1"/>
  <c r="F90" i="7" s="1"/>
  <c r="G91" i="5"/>
  <c r="E90" i="6" s="1"/>
  <c r="H90" i="6" s="1"/>
  <c r="F91" i="7" s="1"/>
  <c r="G92" i="5"/>
  <c r="E91" i="6" s="1"/>
  <c r="H91" i="6" s="1"/>
  <c r="F92" i="7" s="1"/>
  <c r="G93" i="5"/>
  <c r="E92" i="6" s="1"/>
  <c r="H92" i="6" s="1"/>
  <c r="F93" i="7" s="1"/>
  <c r="G94" i="5"/>
  <c r="E93" i="6" s="1"/>
  <c r="H93" i="6" s="1"/>
  <c r="F94" i="7" s="1"/>
  <c r="G95" i="5"/>
  <c r="E94" i="6" s="1"/>
  <c r="H94" i="6" s="1"/>
  <c r="F95" i="7" s="1"/>
  <c r="G96" i="5"/>
  <c r="E95" i="6" s="1"/>
  <c r="H95" i="6" s="1"/>
  <c r="F96" i="7" s="1"/>
  <c r="G97" i="5"/>
  <c r="E96" i="6" s="1"/>
  <c r="H96" i="6" s="1"/>
  <c r="F97" i="7" s="1"/>
  <c r="G98" i="5"/>
  <c r="E97" i="6" s="1"/>
  <c r="H97" i="6" s="1"/>
  <c r="F98" i="7" s="1"/>
  <c r="G99" i="5"/>
  <c r="E98" i="6" s="1"/>
  <c r="H98" i="6" s="1"/>
  <c r="F99" i="7" s="1"/>
  <c r="G100" i="5"/>
  <c r="E99" i="6" s="1"/>
  <c r="H99" i="6" s="1"/>
  <c r="F100" i="7" s="1"/>
  <c r="G101" i="5"/>
  <c r="E100" i="6" s="1"/>
  <c r="H100" i="6" s="1"/>
  <c r="F101" i="7" s="1"/>
  <c r="G102" i="5"/>
  <c r="E101" i="6" s="1"/>
  <c r="H101" i="6" s="1"/>
  <c r="F102" i="7" s="1"/>
  <c r="G103" i="5"/>
  <c r="E102" i="6" s="1"/>
  <c r="H102" i="6" s="1"/>
  <c r="F103" i="7" s="1"/>
  <c r="G104" i="5"/>
  <c r="E103" i="6" s="1"/>
  <c r="H103" i="6" s="1"/>
  <c r="F104" i="7" s="1"/>
  <c r="G105" i="5"/>
  <c r="E104" i="6" s="1"/>
  <c r="H104" i="6" s="1"/>
  <c r="F105" i="7" s="1"/>
  <c r="G106" i="5"/>
  <c r="E105" i="6" s="1"/>
  <c r="H105" i="6" s="1"/>
  <c r="F106" i="7" s="1"/>
  <c r="G107" i="5"/>
  <c r="E106" i="6" s="1"/>
  <c r="H106" i="6" s="1"/>
  <c r="F107" i="7" s="1"/>
  <c r="G108" i="5"/>
  <c r="E107" i="6" s="1"/>
  <c r="H107" i="6" s="1"/>
  <c r="F108" i="7" s="1"/>
  <c r="G109" i="5"/>
  <c r="E108" i="6" s="1"/>
  <c r="H108" i="6" s="1"/>
  <c r="F109" i="7" s="1"/>
  <c r="G110" i="5"/>
  <c r="E109" i="6" s="1"/>
  <c r="H109" i="6" s="1"/>
  <c r="F110" i="7" s="1"/>
  <c r="G111" i="5"/>
  <c r="E110" i="6" s="1"/>
  <c r="H110" i="6" s="1"/>
  <c r="F111" i="7" s="1"/>
  <c r="G112" i="5"/>
  <c r="E111" i="6" s="1"/>
  <c r="H111" i="6" s="1"/>
  <c r="F112" i="7" s="1"/>
  <c r="G113" i="5"/>
  <c r="E112" i="6" s="1"/>
  <c r="H112" i="6" s="1"/>
  <c r="F113" i="7" s="1"/>
  <c r="G114" i="5"/>
  <c r="E113" i="6" s="1"/>
  <c r="H113" i="6" s="1"/>
  <c r="F114" i="7" s="1"/>
  <c r="G115" i="5"/>
  <c r="E114" i="6" s="1"/>
  <c r="H114" i="6" s="1"/>
  <c r="F115" i="7" s="1"/>
  <c r="G116" i="5"/>
  <c r="E115" i="6" s="1"/>
  <c r="H115" i="6" s="1"/>
  <c r="F116" i="7" s="1"/>
  <c r="G117" i="5"/>
  <c r="E116" i="6" s="1"/>
  <c r="H116" i="6" s="1"/>
  <c r="F117" i="7" s="1"/>
  <c r="G118" i="5"/>
  <c r="E117" i="6" s="1"/>
  <c r="H117" i="6" s="1"/>
  <c r="F118" i="7" s="1"/>
  <c r="G119" i="5"/>
  <c r="E118" i="6" s="1"/>
  <c r="H118" i="6" s="1"/>
  <c r="F119" i="7" s="1"/>
  <c r="G120" i="5"/>
  <c r="E119" i="6" s="1"/>
  <c r="H119" i="6" s="1"/>
  <c r="F120" i="7" s="1"/>
  <c r="G121" i="5"/>
  <c r="E120" i="6" s="1"/>
  <c r="H120" i="6" s="1"/>
  <c r="F121" i="7" s="1"/>
  <c r="G122" i="5"/>
  <c r="E121" i="6" s="1"/>
  <c r="H121" i="6" s="1"/>
  <c r="F122" i="7" s="1"/>
  <c r="G123" i="5"/>
  <c r="E122" i="6" s="1"/>
  <c r="H122" i="6" s="1"/>
  <c r="F123" i="7" s="1"/>
  <c r="G124" i="5"/>
  <c r="E123" i="6" s="1"/>
  <c r="H123" i="6" s="1"/>
  <c r="F124" i="7" s="1"/>
  <c r="G125" i="5"/>
  <c r="E124" i="6" s="1"/>
  <c r="H124" i="6" s="1"/>
  <c r="F125" i="7" s="1"/>
  <c r="G126" i="5"/>
  <c r="E125" i="6" s="1"/>
  <c r="H125" i="6" s="1"/>
  <c r="F126" i="7" s="1"/>
  <c r="G127" i="5"/>
  <c r="E126" i="6" s="1"/>
  <c r="H126" i="6" s="1"/>
  <c r="F127" i="7" s="1"/>
  <c r="G128" i="5"/>
  <c r="E127" i="6" s="1"/>
  <c r="H127" i="6" s="1"/>
  <c r="F128" i="7" s="1"/>
  <c r="G129" i="5"/>
  <c r="E128" i="6" s="1"/>
  <c r="H128" i="6" s="1"/>
  <c r="F129" i="7" s="1"/>
  <c r="E131" i="5"/>
  <c r="D134" i="5"/>
  <c r="D138" i="5" s="1"/>
  <c r="C135" i="5"/>
  <c r="G130" i="5"/>
  <c r="F131" i="5"/>
  <c r="C136" i="5"/>
  <c r="G4" i="5"/>
  <c r="E3" i="6" s="1"/>
  <c r="C131" i="5"/>
  <c r="G137" i="5" l="1"/>
  <c r="E129" i="6"/>
  <c r="E130" i="6" s="1"/>
  <c r="H130" i="6" s="1"/>
  <c r="E136" i="6"/>
  <c r="H136" i="6" s="1"/>
  <c r="H28" i="6"/>
  <c r="F29" i="7" s="1"/>
  <c r="E135" i="6"/>
  <c r="H135" i="6" s="1"/>
  <c r="H4" i="6"/>
  <c r="F5" i="7" s="1"/>
  <c r="E134" i="6"/>
  <c r="H3" i="6"/>
  <c r="F4" i="7" s="1"/>
  <c r="C138" i="5"/>
  <c r="G136" i="5"/>
  <c r="G135" i="5"/>
  <c r="G134" i="5"/>
  <c r="G131" i="5"/>
  <c r="H134" i="6" l="1"/>
  <c r="E137" i="6"/>
  <c r="H137" i="6" s="1"/>
  <c r="H129" i="6"/>
  <c r="F130" i="7" s="1"/>
  <c r="G138" i="5"/>
  <c r="F131" i="7" l="1"/>
  <c r="C133" i="7" s="1"/>
  <c r="E138" i="6"/>
  <c r="H138" i="6" s="1"/>
</calcChain>
</file>

<file path=xl/sharedStrings.xml><?xml version="1.0" encoding="utf-8"?>
<sst xmlns="http://schemas.openxmlformats.org/spreadsheetml/2006/main" count="1128" uniqueCount="429">
  <si>
    <t>代號</t>
  </si>
  <si>
    <t>學校名稱</t>
  </si>
  <si>
    <t>教育處</t>
  </si>
  <si>
    <t>800</t>
    <phoneticPr fontId="8" type="noConversion"/>
  </si>
  <si>
    <t>310</t>
    <phoneticPr fontId="8" type="noConversion"/>
  </si>
  <si>
    <t>311</t>
    <phoneticPr fontId="8" type="noConversion"/>
  </si>
  <si>
    <t>312</t>
    <phoneticPr fontId="8" type="noConversion"/>
  </si>
  <si>
    <t>313</t>
    <phoneticPr fontId="8" type="noConversion"/>
  </si>
  <si>
    <t>315</t>
    <phoneticPr fontId="8" type="noConversion"/>
  </si>
  <si>
    <t>316</t>
  </si>
  <si>
    <t>317</t>
  </si>
  <si>
    <t>318</t>
  </si>
  <si>
    <t>320</t>
    <phoneticPr fontId="8" type="noConversion"/>
  </si>
  <si>
    <t>321</t>
  </si>
  <si>
    <t>322</t>
  </si>
  <si>
    <t>325</t>
    <phoneticPr fontId="8" type="noConversion"/>
  </si>
  <si>
    <t>326</t>
  </si>
  <si>
    <t>327</t>
  </si>
  <si>
    <t>328</t>
  </si>
  <si>
    <t>329</t>
  </si>
  <si>
    <t>330</t>
  </si>
  <si>
    <t>332</t>
    <phoneticPr fontId="8" type="noConversion"/>
  </si>
  <si>
    <t>333</t>
    <phoneticPr fontId="8" type="noConversion"/>
  </si>
  <si>
    <t>334</t>
  </si>
  <si>
    <t>335</t>
  </si>
  <si>
    <t>336</t>
  </si>
  <si>
    <t>337</t>
  </si>
  <si>
    <t>338</t>
  </si>
  <si>
    <t>撥補明細分類-資料驗證-來源</t>
    <phoneticPr fontId="8" type="noConversion"/>
  </si>
  <si>
    <t>學校</t>
    <phoneticPr fontId="8" type="noConversion"/>
  </si>
  <si>
    <t>申請人姓名</t>
    <phoneticPr fontId="8" type="noConversion"/>
  </si>
  <si>
    <t>金額</t>
    <phoneticPr fontId="8" type="noConversion"/>
  </si>
  <si>
    <t>明細說明</t>
    <phoneticPr fontId="8" type="noConversion"/>
  </si>
  <si>
    <t>項目</t>
    <phoneticPr fontId="8" type="noConversion"/>
  </si>
  <si>
    <t>退休</t>
    <phoneticPr fontId="8" type="noConversion"/>
  </si>
  <si>
    <t>撫卹</t>
    <phoneticPr fontId="8" type="noConversion"/>
  </si>
  <si>
    <t>生活津貼</t>
    <phoneticPr fontId="8" type="noConversion"/>
  </si>
  <si>
    <t>首期月退休金</t>
    <phoneticPr fontId="8" type="noConversion"/>
  </si>
  <si>
    <t>合計</t>
    <phoneticPr fontId="8" type="noConversion"/>
  </si>
  <si>
    <t>特等服務獎章獎勵金</t>
    <phoneticPr fontId="8" type="noConversion"/>
  </si>
  <si>
    <t>總計</t>
    <phoneticPr fontId="8" type="noConversion"/>
  </si>
  <si>
    <t>一等服務獎章獎勵金</t>
    <phoneticPr fontId="8" type="noConversion"/>
  </si>
  <si>
    <t>二等服務獎章獎勵金</t>
    <phoneticPr fontId="8" type="noConversion"/>
  </si>
  <si>
    <t>三等服務獎章獎勵金</t>
    <phoneticPr fontId="8" type="noConversion"/>
  </si>
  <si>
    <t>101學年度另予成績考核</t>
    <phoneticPr fontId="8" type="noConversion"/>
  </si>
  <si>
    <t>103學年度另予成績考核</t>
    <phoneticPr fontId="8" type="noConversion"/>
  </si>
  <si>
    <t>102年另予成績考核獎金</t>
    <phoneticPr fontId="8" type="noConversion"/>
  </si>
  <si>
    <t>102學年成績考核獎金</t>
    <phoneticPr fontId="8" type="noConversion"/>
  </si>
  <si>
    <t>退休人員子女教育補助</t>
    <phoneticPr fontId="8" type="noConversion"/>
  </si>
  <si>
    <t>退職補償金</t>
    <phoneticPr fontId="8" type="noConversion"/>
  </si>
  <si>
    <t>慰助金及退職補償金</t>
    <phoneticPr fontId="8" type="noConversion"/>
  </si>
  <si>
    <t>月撫慰金</t>
    <phoneticPr fontId="8" type="noConversion"/>
  </si>
  <si>
    <t>第2期月撫慰金</t>
    <phoneticPr fontId="8" type="noConversion"/>
  </si>
  <si>
    <t>一次及年撫卹金</t>
    <phoneticPr fontId="8" type="noConversion"/>
  </si>
  <si>
    <t>一次撫慰金</t>
    <phoneticPr fontId="8" type="noConversion"/>
  </si>
  <si>
    <t>撫卹金</t>
    <phoneticPr fontId="8" type="noConversion"/>
  </si>
  <si>
    <t>殮葬補助</t>
    <phoneticPr fontId="8" type="noConversion"/>
  </si>
  <si>
    <t>教職員子女教育補助</t>
    <phoneticPr fontId="8" type="noConversion"/>
  </si>
  <si>
    <t>眷屬喪葬補助費</t>
    <phoneticPr fontId="8" type="noConversion"/>
  </si>
  <si>
    <t>生育補助費</t>
    <phoneticPr fontId="8" type="noConversion"/>
  </si>
  <si>
    <t>結婚補助費</t>
    <phoneticPr fontId="8" type="noConversion"/>
  </si>
  <si>
    <t>103考核獎金</t>
    <phoneticPr fontId="8" type="noConversion"/>
  </si>
  <si>
    <t>退休人員退休等級複審差額</t>
    <phoneticPr fontId="8" type="noConversion"/>
  </si>
  <si>
    <t>公教遺族就學優待金</t>
    <phoneticPr fontId="8" type="noConversion"/>
  </si>
  <si>
    <t>因公傷病住院醫療補助</t>
    <phoneticPr fontId="8" type="noConversion"/>
  </si>
  <si>
    <t>因公傷殘死亡慰問金</t>
    <phoneticPr fontId="8" type="noConversion"/>
  </si>
  <si>
    <t>改敘補登致增加眷屬生育補助差額(101.8.1-103.5.31)</t>
    <phoneticPr fontId="8" type="noConversion"/>
  </si>
  <si>
    <t>生育補助差額補領</t>
    <phoneticPr fontId="8" type="noConversion"/>
  </si>
  <si>
    <t>溢領生育補助</t>
    <phoneticPr fontId="8" type="noConversion"/>
  </si>
  <si>
    <t>生育補助差額</t>
    <phoneticPr fontId="8" type="noConversion"/>
  </si>
  <si>
    <t>退休複審差額</t>
    <phoneticPr fontId="8" type="noConversion"/>
  </si>
  <si>
    <t>扣減首期月退休金</t>
    <phoneticPr fontId="8" type="noConversion"/>
  </si>
  <si>
    <t>美崙國民中學</t>
    <phoneticPr fontId="8" type="noConversion"/>
  </si>
  <si>
    <t>明禮國民小學</t>
  </si>
  <si>
    <t>明義國民小學</t>
  </si>
  <si>
    <t>明廉國民小學</t>
  </si>
  <si>
    <t>明恥國民小學</t>
  </si>
  <si>
    <t>中正國民小學</t>
  </si>
  <si>
    <t>信義國民小學</t>
  </si>
  <si>
    <t>復興國民小學</t>
  </si>
  <si>
    <t>中華國民小學</t>
  </si>
  <si>
    <t>忠孝國民小學</t>
  </si>
  <si>
    <t>北濱國民小學</t>
  </si>
  <si>
    <t>鑄強國民小學</t>
  </si>
  <si>
    <t>國福國民小學</t>
  </si>
  <si>
    <t>新城國民小學</t>
  </si>
  <si>
    <t>北埔國民小學</t>
  </si>
  <si>
    <t>康樂國民小學</t>
  </si>
  <si>
    <t>嘉里國民小學</t>
  </si>
  <si>
    <t>吉安國民小學</t>
  </si>
  <si>
    <t>宜昌國民小學</t>
  </si>
  <si>
    <t>北昌國民小學</t>
  </si>
  <si>
    <t>光華國民小學</t>
  </si>
  <si>
    <t>稻香國民小學</t>
  </si>
  <si>
    <t>南華國民小學</t>
  </si>
  <si>
    <t>化仁國民小學</t>
  </si>
  <si>
    <t>太昌國民小學</t>
  </si>
  <si>
    <t>平和國民小學</t>
  </si>
  <si>
    <t>壽豐國民小學</t>
  </si>
  <si>
    <t>豐裡國民小學</t>
  </si>
  <si>
    <t>豐山國民小學</t>
  </si>
  <si>
    <t>志學國民小學</t>
  </si>
  <si>
    <t>月眉國民小學</t>
  </si>
  <si>
    <t>水璉國民小學</t>
  </si>
  <si>
    <t>溪口國民小學</t>
  </si>
  <si>
    <t>鳳林國民小學</t>
  </si>
  <si>
    <t>大榮國民小學</t>
  </si>
  <si>
    <t>林榮國民小學</t>
  </si>
  <si>
    <t>長橋國民小學</t>
  </si>
  <si>
    <t>北林國民小學</t>
  </si>
  <si>
    <t>鳳仁國民小學</t>
  </si>
  <si>
    <t>光復國民小學</t>
  </si>
  <si>
    <t>太巴塱國民小學</t>
  </si>
  <si>
    <t>大進國民小學</t>
  </si>
  <si>
    <t>瑞穗國民小學</t>
  </si>
  <si>
    <t>瑞美國民小學</t>
  </si>
  <si>
    <t>鶴岡國民小學</t>
  </si>
  <si>
    <t>舞鶴國民小學</t>
  </si>
  <si>
    <t>奇美國民小學</t>
  </si>
  <si>
    <t>富源國民小學</t>
  </si>
  <si>
    <t>瑞北國民小學</t>
  </si>
  <si>
    <t>豐濱國民小學</t>
  </si>
  <si>
    <t>港口國民小學</t>
  </si>
  <si>
    <t>靜浦國民小學</t>
  </si>
  <si>
    <t>新社國民小學</t>
  </si>
  <si>
    <t>玉里國民小學</t>
  </si>
  <si>
    <t>源城國民小學</t>
  </si>
  <si>
    <t>樂合國民小學</t>
  </si>
  <si>
    <t>觀音國民小學</t>
  </si>
  <si>
    <t>三民國民小學</t>
  </si>
  <si>
    <t>春日國民小學</t>
  </si>
  <si>
    <t>德武國民小學</t>
  </si>
  <si>
    <t>中城國民小學</t>
  </si>
  <si>
    <t>長良國民小學</t>
  </si>
  <si>
    <t>大禹國民小學</t>
  </si>
  <si>
    <t>松浦國民小學</t>
  </si>
  <si>
    <t>高寮國民小學</t>
  </si>
  <si>
    <t>富里國民小學</t>
  </si>
  <si>
    <t>萬寧國民小學</t>
  </si>
  <si>
    <t>永豐國民小學</t>
  </si>
  <si>
    <t>學田國民小學</t>
  </si>
  <si>
    <t>東竹國民小學</t>
  </si>
  <si>
    <t>東里國民小學</t>
  </si>
  <si>
    <t>明里國民小學</t>
  </si>
  <si>
    <t>吳江國民小學</t>
  </si>
  <si>
    <t>秀林國民小學</t>
  </si>
  <si>
    <t>富世國民小學</t>
  </si>
  <si>
    <t>和平國民小學</t>
  </si>
  <si>
    <t>佳民國民小學</t>
  </si>
  <si>
    <t>銅門國民小學</t>
  </si>
  <si>
    <t>水源國民小學</t>
  </si>
  <si>
    <t>崇德國民小學</t>
  </si>
  <si>
    <t>文蘭國民小學</t>
  </si>
  <si>
    <t>景美國民小學</t>
  </si>
  <si>
    <t>三棧國民小學</t>
  </si>
  <si>
    <t>銅蘭國民小學</t>
  </si>
  <si>
    <t>萬榮國民小學</t>
  </si>
  <si>
    <t>西林國民小學</t>
  </si>
  <si>
    <t>見晴國民小學</t>
  </si>
  <si>
    <t>馬遠國民小學</t>
  </si>
  <si>
    <t>紅葉國民小學</t>
  </si>
  <si>
    <t>明利國民小學</t>
  </si>
  <si>
    <t>卓溪國民小學</t>
  </si>
  <si>
    <t>崙山國民小學</t>
  </si>
  <si>
    <t>太平國民小學</t>
  </si>
  <si>
    <t>卓清國民小學</t>
  </si>
  <si>
    <t>古風國民小學</t>
  </si>
  <si>
    <t>立山國民小學</t>
  </si>
  <si>
    <t>卓樂國民小學</t>
  </si>
  <si>
    <t>卓楓國民小學</t>
  </si>
  <si>
    <t>西富國民小學</t>
  </si>
  <si>
    <t>大興國民小學</t>
  </si>
  <si>
    <t>中原國民小學</t>
  </si>
  <si>
    <t>西寶國民小學</t>
  </si>
  <si>
    <t>國中小計</t>
    <phoneticPr fontId="7" type="noConversion"/>
  </si>
  <si>
    <t>國小小計</t>
    <phoneticPr fontId="7" type="noConversion"/>
  </si>
  <si>
    <t>教育處小計</t>
    <phoneticPr fontId="7" type="noConversion"/>
  </si>
  <si>
    <t>合計</t>
    <phoneticPr fontId="7" type="noConversion"/>
  </si>
  <si>
    <t>機關代號</t>
    <phoneticPr fontId="8" type="noConversion"/>
  </si>
  <si>
    <t>學校名稱</t>
    <phoneticPr fontId="8" type="noConversion"/>
  </si>
  <si>
    <t>金額</t>
    <phoneticPr fontId="8" type="noConversion"/>
  </si>
  <si>
    <t>印會雨蓁</t>
    <phoneticPr fontId="8" type="noConversion"/>
  </si>
  <si>
    <t>退休</t>
    <phoneticPr fontId="8" type="noConversion"/>
  </si>
  <si>
    <t>撫卹</t>
    <phoneticPr fontId="8" type="noConversion"/>
  </si>
  <si>
    <t>合計</t>
    <phoneticPr fontId="8" type="noConversion"/>
  </si>
  <si>
    <t>項目</t>
    <phoneticPr fontId="7" type="noConversion"/>
  </si>
  <si>
    <t>體中小計</t>
    <phoneticPr fontId="7" type="noConversion"/>
  </si>
  <si>
    <t>800</t>
    <phoneticPr fontId="8" type="noConversion"/>
  </si>
  <si>
    <t>310</t>
    <phoneticPr fontId="8" type="noConversion"/>
  </si>
  <si>
    <t>311</t>
    <phoneticPr fontId="8" type="noConversion"/>
  </si>
  <si>
    <t>312</t>
    <phoneticPr fontId="8" type="noConversion"/>
  </si>
  <si>
    <t>313</t>
    <phoneticPr fontId="8" type="noConversion"/>
  </si>
  <si>
    <t>315</t>
    <phoneticPr fontId="8" type="noConversion"/>
  </si>
  <si>
    <t>320</t>
    <phoneticPr fontId="8" type="noConversion"/>
  </si>
  <si>
    <t>325</t>
    <phoneticPr fontId="8" type="noConversion"/>
  </si>
  <si>
    <t>332</t>
    <phoneticPr fontId="8" type="noConversion"/>
  </si>
  <si>
    <t>333</t>
    <phoneticPr fontId="8" type="noConversion"/>
  </si>
  <si>
    <t>南平中學</t>
    <phoneticPr fontId="8" type="noConversion"/>
  </si>
  <si>
    <t>200</t>
    <phoneticPr fontId="8" type="noConversion"/>
  </si>
  <si>
    <t>教育處</t>
    <phoneticPr fontId="8" type="noConversion"/>
  </si>
  <si>
    <t>主計處參考</t>
    <phoneticPr fontId="8" type="noConversion"/>
  </si>
  <si>
    <t>機關名稱</t>
    <phoneticPr fontId="8" type="noConversion"/>
  </si>
  <si>
    <t>人事費暨業務費</t>
    <phoneticPr fontId="8" type="noConversion"/>
  </si>
  <si>
    <t>其他撥補款</t>
    <phoneticPr fontId="8" type="noConversion"/>
  </si>
  <si>
    <t>收回款</t>
    <phoneticPr fontId="8" type="noConversion"/>
  </si>
  <si>
    <t>合計</t>
    <phoneticPr fontId="8" type="noConversion"/>
  </si>
  <si>
    <t>說明</t>
  </si>
  <si>
    <t>800</t>
    <phoneticPr fontId="8" type="noConversion"/>
  </si>
  <si>
    <t>美崙國民中學</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</si>
  <si>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</si>
  <si>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</si>
  <si>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</si>
  <si>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</si>
  <si>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</si>
  <si>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</si>
  <si>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</si>
  <si>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</si>
  <si>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</si>
  <si>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</si>
  <si>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</si>
  <si>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</si>
  <si>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</si>
  <si>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</si>
  <si>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</si>
  <si>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</si>
  <si>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</si>
  <si>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</si>
  <si>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</si>
  <si>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</si>
  <si>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</si>
  <si>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</si>
  <si>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合      計</t>
    <phoneticPr fontId="8" type="noConversion"/>
  </si>
  <si>
    <t>機關類別</t>
    <phoneticPr fontId="8" type="noConversion"/>
  </si>
  <si>
    <t>人事費暨業務費</t>
    <phoneticPr fontId="8" type="noConversion"/>
  </si>
  <si>
    <t>其他補助款</t>
    <phoneticPr fontId="8" type="noConversion"/>
  </si>
  <si>
    <t>合計</t>
    <phoneticPr fontId="8" type="noConversion"/>
  </si>
  <si>
    <t>體中</t>
    <phoneticPr fontId="8" type="noConversion"/>
  </si>
  <si>
    <t>國中</t>
    <phoneticPr fontId="8" type="noConversion"/>
  </si>
  <si>
    <t>國小</t>
    <phoneticPr fontId="8" type="noConversion"/>
  </si>
  <si>
    <t>教育處</t>
    <phoneticPr fontId="8" type="noConversion"/>
  </si>
  <si>
    <t>合計</t>
    <phoneticPr fontId="8" type="noConversion"/>
  </si>
  <si>
    <t>特種基金繳款書（地方教育發展基金專用）</t>
  </si>
  <si>
    <t>編號：</t>
    <phoneticPr fontId="8" type="noConversion"/>
  </si>
  <si>
    <t>序號</t>
  </si>
  <si>
    <t>繳款機關名稱</t>
    <phoneticPr fontId="8" type="noConversion"/>
  </si>
  <si>
    <t>繳入基金代號</t>
    <phoneticPr fontId="8" type="noConversion"/>
  </si>
  <si>
    <t>機關代號</t>
    <phoneticPr fontId="8" type="noConversion"/>
  </si>
  <si>
    <t>年度</t>
  </si>
  <si>
    <t>金      額</t>
    <phoneticPr fontId="8" type="noConversion"/>
  </si>
  <si>
    <t>應行說明事項</t>
    <phoneticPr fontId="8" type="noConversion"/>
  </si>
  <si>
    <t>02</t>
    <phoneticPr fontId="8" type="noConversion"/>
  </si>
  <si>
    <t>02</t>
  </si>
  <si>
    <t>教育處</t>
    <phoneticPr fontId="8" type="noConversion"/>
  </si>
  <si>
    <t>合      計</t>
    <phoneticPr fontId="8" type="noConversion"/>
  </si>
  <si>
    <t>收款市庫簽章</t>
    <phoneticPr fontId="8" type="noConversion"/>
  </si>
  <si>
    <t>主辦會計：　　　　　　　　　　　　　基金主持人：</t>
    <phoneticPr fontId="8" type="noConversion"/>
  </si>
  <si>
    <t>經副襄理　　　　　會計（認證）　　　　　　經辦記帳                  對方科目：1112銀行存款</t>
    <phoneticPr fontId="8" type="noConversion"/>
  </si>
  <si>
    <t>體育高級中等學校</t>
    <phoneticPr fontId="8" type="noConversion"/>
  </si>
  <si>
    <t>機關代號</t>
    <phoneticPr fontId="8" type="noConversion"/>
  </si>
  <si>
    <t>主計處參考</t>
  </si>
  <si>
    <t>學校統籌科目新增撥補經費統計表</t>
    <phoneticPr fontId="1" type="noConversion"/>
  </si>
  <si>
    <t>學校統籌科目新增撥補經費明細表</t>
    <phoneticPr fontId="8" type="noConversion"/>
  </si>
  <si>
    <t>金額(大寫):新臺幣</t>
    <phoneticPr fontId="8" type="noConversion"/>
  </si>
  <si>
    <t>因公傷殘</t>
    <phoneticPr fontId="8" type="noConversion"/>
  </si>
  <si>
    <t>退休撫卹</t>
    <phoneticPr fontId="8" type="noConversion"/>
  </si>
  <si>
    <t>收回款</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</si>
  <si>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</si>
  <si>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</si>
  <si>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</si>
  <si>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</si>
  <si>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</si>
  <si>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</si>
  <si>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</si>
  <si>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</si>
  <si>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</si>
  <si>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</si>
  <si>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</si>
  <si>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</si>
  <si>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</si>
  <si>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</si>
  <si>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</si>
  <si>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</si>
  <si>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</si>
  <si>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</si>
  <si>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</si>
  <si>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</si>
  <si>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</si>
  <si>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</si>
  <si>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南平中學</t>
    <phoneticPr fontId="8" type="noConversion"/>
  </si>
  <si>
    <t>明禮國民小學</t>
    <phoneticPr fontId="1" type="noConversion"/>
  </si>
  <si>
    <t>明義國民小學</t>
    <phoneticPr fontId="1" type="noConversion"/>
  </si>
  <si>
    <t>明廉國民小學</t>
    <phoneticPr fontId="1" type="noConversion"/>
  </si>
  <si>
    <t>明恥國民小學</t>
    <phoneticPr fontId="1" type="noConversion"/>
  </si>
  <si>
    <t>中正國民小學</t>
    <phoneticPr fontId="1" type="noConversion"/>
  </si>
  <si>
    <t>信義國民小學</t>
    <phoneticPr fontId="1" type="noConversion"/>
  </si>
  <si>
    <t>復興國民小學</t>
    <phoneticPr fontId="1" type="noConversion"/>
  </si>
  <si>
    <t>中華國民小學</t>
    <phoneticPr fontId="1" type="noConversion"/>
  </si>
  <si>
    <t>忠孝國民小學</t>
    <phoneticPr fontId="1" type="noConversion"/>
  </si>
  <si>
    <t>北濱國民小學</t>
    <phoneticPr fontId="1" type="noConversion"/>
  </si>
  <si>
    <t>鑄強國民小學</t>
    <phoneticPr fontId="1" type="noConversion"/>
  </si>
  <si>
    <t>國福國民小學</t>
    <phoneticPr fontId="1" type="noConversion"/>
  </si>
  <si>
    <t>新城國民小學</t>
    <phoneticPr fontId="1" type="noConversion"/>
  </si>
  <si>
    <t>北埔國民小學</t>
    <phoneticPr fontId="1" type="noConversion"/>
  </si>
  <si>
    <t>康樂國民小學</t>
    <phoneticPr fontId="1" type="noConversion"/>
  </si>
  <si>
    <t>嘉里國民小學</t>
    <phoneticPr fontId="1" type="noConversion"/>
  </si>
  <si>
    <t>吉安國民小學</t>
    <phoneticPr fontId="1" type="noConversion"/>
  </si>
  <si>
    <t>宜昌國民小學</t>
    <phoneticPr fontId="1" type="noConversion"/>
  </si>
  <si>
    <t>北昌國民小學</t>
    <phoneticPr fontId="1" type="noConversion"/>
  </si>
  <si>
    <t>光華國民小學</t>
    <phoneticPr fontId="1" type="noConversion"/>
  </si>
  <si>
    <t>稻香國民小學</t>
    <phoneticPr fontId="1" type="noConversion"/>
  </si>
  <si>
    <t>南華國民小學</t>
    <phoneticPr fontId="1" type="noConversion"/>
  </si>
  <si>
    <t>化仁國民小學</t>
    <phoneticPr fontId="1" type="noConversion"/>
  </si>
  <si>
    <t>太昌國民小學</t>
    <phoneticPr fontId="1" type="noConversion"/>
  </si>
  <si>
    <t>平和國民小學</t>
    <phoneticPr fontId="1" type="noConversion"/>
  </si>
  <si>
    <t>壽豐國民小學</t>
    <phoneticPr fontId="1" type="noConversion"/>
  </si>
  <si>
    <t>豐裡國民小學</t>
    <phoneticPr fontId="1" type="noConversion"/>
  </si>
  <si>
    <t>豐山國民小學</t>
    <phoneticPr fontId="1" type="noConversion"/>
  </si>
  <si>
    <t>志學國民小學</t>
    <phoneticPr fontId="1" type="noConversion"/>
  </si>
  <si>
    <t>月眉國民小學</t>
    <phoneticPr fontId="1" type="noConversion"/>
  </si>
  <si>
    <t>水璉國民小學</t>
    <phoneticPr fontId="1" type="noConversion"/>
  </si>
  <si>
    <t>溪口國民小學</t>
    <phoneticPr fontId="1" type="noConversion"/>
  </si>
  <si>
    <t>鳳林國民小學</t>
    <phoneticPr fontId="1" type="noConversion"/>
  </si>
  <si>
    <t>大榮國民小學</t>
    <phoneticPr fontId="1" type="noConversion"/>
  </si>
  <si>
    <t>林榮國民小學</t>
    <phoneticPr fontId="1" type="noConversion"/>
  </si>
  <si>
    <t>長橋國民小學</t>
    <phoneticPr fontId="1" type="noConversion"/>
  </si>
  <si>
    <t>北林國民小學</t>
    <phoneticPr fontId="1" type="noConversion"/>
  </si>
  <si>
    <t>鳳仁國民小學</t>
    <phoneticPr fontId="1" type="noConversion"/>
  </si>
  <si>
    <t>光復國民小學</t>
    <phoneticPr fontId="1" type="noConversion"/>
  </si>
  <si>
    <t>太巴塱國民小學</t>
    <phoneticPr fontId="1" type="noConversion"/>
  </si>
  <si>
    <t>大進國民小學</t>
    <phoneticPr fontId="1" type="noConversion"/>
  </si>
  <si>
    <t>瑞穗國民小學</t>
    <phoneticPr fontId="1" type="noConversion"/>
  </si>
  <si>
    <t>瑞美國民小學</t>
    <phoneticPr fontId="1" type="noConversion"/>
  </si>
  <si>
    <t>鶴岡國民小學</t>
    <phoneticPr fontId="1" type="noConversion"/>
  </si>
  <si>
    <t>舞鶴國民小學</t>
    <phoneticPr fontId="1" type="noConversion"/>
  </si>
  <si>
    <t>奇美國民小學</t>
    <phoneticPr fontId="1" type="noConversion"/>
  </si>
  <si>
    <t>富源國民小學</t>
    <phoneticPr fontId="1" type="noConversion"/>
  </si>
  <si>
    <t>瑞北國民小學</t>
    <phoneticPr fontId="1" type="noConversion"/>
  </si>
  <si>
    <t>豐濱國民小學</t>
    <phoneticPr fontId="1" type="noConversion"/>
  </si>
  <si>
    <t>港口國民小學</t>
    <phoneticPr fontId="1" type="noConversion"/>
  </si>
  <si>
    <t>靜浦國民小學</t>
    <phoneticPr fontId="1" type="noConversion"/>
  </si>
  <si>
    <t>新社國民小學</t>
    <phoneticPr fontId="1" type="noConversion"/>
  </si>
  <si>
    <t>玉里國民小學</t>
    <phoneticPr fontId="1" type="noConversion"/>
  </si>
  <si>
    <t>源城國民小學</t>
    <phoneticPr fontId="1" type="noConversion"/>
  </si>
  <si>
    <t>樂合國民小學</t>
    <phoneticPr fontId="1" type="noConversion"/>
  </si>
  <si>
    <t>觀音國民小學</t>
    <phoneticPr fontId="1" type="noConversion"/>
  </si>
  <si>
    <t>三民國民小學</t>
    <phoneticPr fontId="1" type="noConversion"/>
  </si>
  <si>
    <t>春日國民小學</t>
    <phoneticPr fontId="1" type="noConversion"/>
  </si>
  <si>
    <t>德武國民小學</t>
    <phoneticPr fontId="1" type="noConversion"/>
  </si>
  <si>
    <t>中城國民小學</t>
    <phoneticPr fontId="1" type="noConversion"/>
  </si>
  <si>
    <t>長良國民小學</t>
    <phoneticPr fontId="1" type="noConversion"/>
  </si>
  <si>
    <t>大禹國民小學</t>
    <phoneticPr fontId="1" type="noConversion"/>
  </si>
  <si>
    <t>松浦國民小學</t>
    <phoneticPr fontId="1" type="noConversion"/>
  </si>
  <si>
    <t>高寮國民小學</t>
    <phoneticPr fontId="1" type="noConversion"/>
  </si>
  <si>
    <t>富里國民小學</t>
    <phoneticPr fontId="1" type="noConversion"/>
  </si>
  <si>
    <t>萬寧國民小學</t>
    <phoneticPr fontId="1" type="noConversion"/>
  </si>
  <si>
    <t>永豐國民小學</t>
    <phoneticPr fontId="1" type="noConversion"/>
  </si>
  <si>
    <t>學田國民小學</t>
    <phoneticPr fontId="1" type="noConversion"/>
  </si>
  <si>
    <t>東竹國民小學</t>
    <phoneticPr fontId="1" type="noConversion"/>
  </si>
  <si>
    <t>東里國民小學</t>
    <phoneticPr fontId="1" type="noConversion"/>
  </si>
  <si>
    <t>明里國民小學</t>
    <phoneticPr fontId="1" type="noConversion"/>
  </si>
  <si>
    <t>吳江國民小學</t>
    <phoneticPr fontId="1" type="noConversion"/>
  </si>
  <si>
    <t>秀林國民小學</t>
    <phoneticPr fontId="1" type="noConversion"/>
  </si>
  <si>
    <t>富世國民小學</t>
    <phoneticPr fontId="1" type="noConversion"/>
  </si>
  <si>
    <t>和平國民小學</t>
    <phoneticPr fontId="1" type="noConversion"/>
  </si>
  <si>
    <t>佳民國民小學</t>
    <phoneticPr fontId="1" type="noConversion"/>
  </si>
  <si>
    <t>銅門國民小學</t>
    <phoneticPr fontId="1" type="noConversion"/>
  </si>
  <si>
    <t>水源國民小學</t>
    <phoneticPr fontId="1" type="noConversion"/>
  </si>
  <si>
    <t>崇德國民小學</t>
    <phoneticPr fontId="1" type="noConversion"/>
  </si>
  <si>
    <t>文蘭國民小學</t>
    <phoneticPr fontId="1" type="noConversion"/>
  </si>
  <si>
    <t>景美國民小學</t>
    <phoneticPr fontId="1" type="noConversion"/>
  </si>
  <si>
    <t>三棧國民小學</t>
    <phoneticPr fontId="1" type="noConversion"/>
  </si>
  <si>
    <t>銅蘭國民小學</t>
    <phoneticPr fontId="1" type="noConversion"/>
  </si>
  <si>
    <t>萬榮國民小學</t>
    <phoneticPr fontId="1" type="noConversion"/>
  </si>
  <si>
    <t>西林國民小學</t>
    <phoneticPr fontId="1" type="noConversion"/>
  </si>
  <si>
    <t>見晴國民小學</t>
    <phoneticPr fontId="1" type="noConversion"/>
  </si>
  <si>
    <t>馬遠國民小學</t>
    <phoneticPr fontId="1" type="noConversion"/>
  </si>
  <si>
    <t>紅葉國民小學</t>
    <phoneticPr fontId="1" type="noConversion"/>
  </si>
  <si>
    <t>明利國民小學</t>
    <phoneticPr fontId="1" type="noConversion"/>
  </si>
  <si>
    <t>卓溪國民小學</t>
    <phoneticPr fontId="1" type="noConversion"/>
  </si>
  <si>
    <t>崙山國民小學</t>
    <phoneticPr fontId="1" type="noConversion"/>
  </si>
  <si>
    <t>太平國民小學</t>
    <phoneticPr fontId="1" type="noConversion"/>
  </si>
  <si>
    <t>卓清國民小學</t>
    <phoneticPr fontId="1" type="noConversion"/>
  </si>
  <si>
    <t>古風國民小學</t>
    <phoneticPr fontId="1" type="noConversion"/>
  </si>
  <si>
    <t>立山國民小學</t>
    <phoneticPr fontId="1" type="noConversion"/>
  </si>
  <si>
    <t>卓樂國民小學</t>
    <phoneticPr fontId="1" type="noConversion"/>
  </si>
  <si>
    <t>卓楓國民小學</t>
    <phoneticPr fontId="1" type="noConversion"/>
  </si>
  <si>
    <t>西富國民小學</t>
    <phoneticPr fontId="1" type="noConversion"/>
  </si>
  <si>
    <t>大興國民小學</t>
    <phoneticPr fontId="1" type="noConversion"/>
  </si>
  <si>
    <t>中原國民小學</t>
    <phoneticPr fontId="1" type="noConversion"/>
  </si>
  <si>
    <t>西寶國民小學</t>
    <phoneticPr fontId="1" type="noConversion"/>
  </si>
  <si>
    <t>教育處</t>
    <phoneticPr fontId="8" type="noConversion"/>
  </si>
  <si>
    <t>新增統籌款</t>
    <phoneticPr fontId="1" type="noConversion"/>
  </si>
  <si>
    <t>體育高級中等學校</t>
    <phoneticPr fontId="8" type="noConversion"/>
  </si>
  <si>
    <t>美崙國民中學</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</si>
  <si>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</si>
  <si>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</si>
  <si>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</si>
  <si>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</si>
  <si>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</si>
  <si>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</si>
  <si>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</si>
  <si>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</si>
  <si>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</si>
  <si>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</si>
  <si>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</si>
  <si>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</si>
  <si>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</si>
  <si>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</si>
  <si>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</si>
  <si>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</si>
  <si>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</si>
  <si>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</si>
  <si>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</si>
  <si>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</si>
  <si>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</si>
  <si>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</si>
  <si>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南平中學</t>
    <phoneticPr fontId="8" type="noConversion"/>
  </si>
  <si>
    <t>製單：　　　　　　　　　　　　　　　覆核：科長</t>
    <phoneticPr fontId="8" type="noConversion"/>
  </si>
  <si>
    <t>資料驗證</t>
  </si>
  <si>
    <t>第二聯  送縣政府財政處（支付科）</t>
    <phoneticPr fontId="1" type="noConversion"/>
  </si>
  <si>
    <t>第四聯  送縣政府教育處（設施科）</t>
    <phoneticPr fontId="1" type="noConversion"/>
  </si>
  <si>
    <t>第一聯  由公庫留存</t>
  </si>
  <si>
    <t>第一聯  由公庫留存</t>
    <phoneticPr fontId="1" type="noConversion"/>
  </si>
  <si>
    <t xml:space="preserve">  
   處長
</t>
    <phoneticPr fontId="1" type="noConversion"/>
  </si>
  <si>
    <t>第三聯  送縣政府主計處（基金科）</t>
    <phoneticPr fontId="1" type="noConversion"/>
  </si>
  <si>
    <t>114</t>
  </si>
  <si>
    <t>114</t>
    <phoneticPr fontId="1" type="noConversion"/>
  </si>
  <si>
    <t>114年3月-人事費暨業務費。</t>
  </si>
  <si>
    <t>114年3月-人事費暨業務費。</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</si>
</sst>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76" formatCode="#,##0_ "/>
    <numFmt numFmtId="177" formatCode="0_);[Red]\(0\)"/>
    <numFmt numFmtId="178" formatCode="_-* #,##0_-;\-* #,##0_-;_-* &quot;-&quot;??_-;_-@_-"/>
    <numFmt numFmtId="179" formatCode="#&quot;月&quot;&quot;份&quot;&quot;特&quot;&quot;種&quot;&quot;基&quot;&quot;金&quot;&quot;學&quot;&quot;校&quot;&quot;撥&quot;&quot;補&quot;&quot;數&quot;&quot;統&quot;&quot;計&quot;&quot;表&quot;"/>
    <numFmt numFmtId="180" formatCode="\A000#"/>
    <numFmt numFmtId="181" formatCode="[$-404]&quot;製&quot;&quot;單&quot;&quot;日&quot;&quot;期&quot;&quot;：&quot;ee&quot;年&quot;m&quot;月&quot;d&quot;日&quot;"/>
    <numFmt numFmtId="182" formatCode="\10\1&quot;年&quot;##&quot;月&quot;\-&quot;第&quot;\1&quot;期&quot;&quot;人&quot;&quot;事&quot;&quot;費&quot;&quot;暨&quot;&quot;業&quot;&quot;務&quot;&quot;費&quot;"/>
    <numFmt numFmtId="183" formatCode="[DBNum2][$-404]General\ \ &quot;元&quot;&quot;整&quot;"/>
  </numFmts>
  <fonts count="19" x14ac:knownFonts="1">
    <font>
      <sz val="12"/>
      <color theme="1"/>
      <name val="新細明體"/>
      <family val="2"/>
      <charset val="136"/>
      <scheme val="minor"/>
    </font>
    <font>
      <sz val="9"/>
      <name val="新細明體"/>
      <family val="2"/>
      <charset val="136"/>
      <scheme val="minor"/>
    </font>
    <font>
      <sz val="10"/>
      <color indexed="8"/>
      <name val="Arial"/>
      <family val="2"/>
    </font>
    <font>
      <sz val="14"/>
      <color indexed="8"/>
      <name val="標楷體"/>
      <family val="4"/>
      <charset val="136"/>
    </font>
    <font>
      <sz val="12"/>
      <color indexed="8"/>
      <name val="標楷體"/>
      <family val="4"/>
      <charset val="136"/>
    </font>
    <font>
      <sz val="12"/>
      <color theme="1"/>
      <name val="新細明體"/>
      <family val="2"/>
      <charset val="136"/>
      <scheme val="minor"/>
    </font>
    <font>
      <sz val="12"/>
      <name val="標楷體"/>
      <family val="4"/>
      <charset val="136"/>
    </font>
    <font>
      <sz val="9"/>
      <name val="新細明體"/>
      <family val="1"/>
      <charset val="136"/>
    </font>
    <font>
      <sz val="9"/>
      <name val="細明體"/>
      <family val="3"/>
      <charset val="136"/>
    </font>
    <font>
      <sz val="12"/>
      <color indexed="8"/>
      <name val="Arial"/>
      <family val="2"/>
    </font>
    <font>
      <b/>
      <sz val="14"/>
      <color indexed="8"/>
      <name val="標楷體"/>
      <family val="4"/>
      <charset val="136"/>
    </font>
    <font>
      <b/>
      <sz val="12"/>
      <color indexed="8"/>
      <name val="標楷體"/>
      <family val="4"/>
      <charset val="136"/>
    </font>
    <font>
      <sz val="10"/>
      <color indexed="8"/>
      <name val="標楷體"/>
      <family val="4"/>
      <charset val="136"/>
    </font>
    <font>
      <sz val="16"/>
      <color indexed="8"/>
      <name val="標楷體"/>
      <family val="4"/>
      <charset val="136"/>
    </font>
    <font>
      <sz val="11"/>
      <color indexed="8"/>
      <name val="標楷體"/>
      <family val="4"/>
      <charset val="136"/>
    </font>
    <font>
      <sz val="12"/>
      <color indexed="12"/>
      <name val="標楷體"/>
      <family val="4"/>
      <charset val="136"/>
    </font>
    <font>
      <sz val="13"/>
      <color indexed="8"/>
      <name val="標楷體"/>
      <family val="4"/>
      <charset val="136"/>
    </font>
    <font>
      <sz val="16"/>
      <name val="標楷體"/>
      <family val="4"/>
      <charset val="136"/>
    </font>
    <font>
      <sz val="12"/>
      <color theme="1"/>
      <name val="標楷體"/>
      <family val="4"/>
      <charset val="136"/>
    </font>
  </fonts>
  <fills count="1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indexed="45"/>
        <bgColor indexed="64"/>
      </patternFill>
    </fill>
    <fill>
      <patternFill patternType="solid">
        <fgColor indexed="15"/>
        <bgColor indexed="64"/>
      </patternFill>
    </fill>
    <fill>
      <patternFill patternType="solid">
        <fgColor indexed="44"/>
        <bgColor indexed="64"/>
      </patternFill>
    </fill>
    <fill>
      <patternFill patternType="solid">
        <fgColor indexed="9"/>
        <bgColor indexed="9"/>
      </patternFill>
    </fill>
    <fill>
      <patternFill patternType="solid">
        <fgColor indexed="43"/>
        <bgColor indexed="9"/>
      </patternFill>
    </fill>
    <fill>
      <patternFill patternType="solid">
        <fgColor indexed="42"/>
        <bgColor indexed="9"/>
      </patternFill>
    </fill>
    <fill>
      <patternFill patternType="solid">
        <fgColor indexed="44"/>
        <bgColor indexed="9"/>
      </patternFill>
    </fill>
    <fill>
      <patternFill patternType="solid">
        <fgColor indexed="43"/>
        <bgColor indexed="64"/>
      </patternFill>
    </fill>
    <fill>
      <patternFill patternType="solid">
        <fgColor rgb="FFCCFFCC"/>
        <bgColor indexed="9"/>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diagonal/>
    </border>
    <border>
      <left style="double">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2" fillId="0" borderId="0">
      <alignment vertical="top"/>
    </xf>
    <xf numFmtId="43" fontId="2" fillId="0" borderId="0" applyFont="0" applyFill="0" applyBorder="0" applyAlignment="0" applyProtection="0">
      <alignment vertical="top"/>
    </xf>
  </cellStyleXfs>
  <cellXfs count="186">
    <xf numFmtId="0" fontId="0" fillId="0" borderId="0" xfId="0">
      <alignment vertical="center"/>
    </xf>
    <xf numFmtId="176" fontId="4" fillId="0" borderId="0" xfId="1" applyNumberFormat="1" applyFont="1" applyAlignment="1">
      <alignment horizontal="center" vertical="center"/>
    </xf>
    <xf numFmtId="176" fontId="4" fillId="0" borderId="0" xfId="1" applyNumberFormat="1"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1" applyFont="1">
      <alignment vertical="top"/>
    </xf>
    <xf numFmtId="38" fontId="4" fillId="2" borderId="1" xfId="0" applyNumberFormat="1" applyFont="1" applyFill="1" applyBorder="1" applyAlignment="1">
      <alignment horizontal="right" vertical="center"/>
    </xf>
    <xf numFmtId="38" fontId="4" fillId="0" borderId="5" xfId="0" applyNumberFormat="1" applyFont="1" applyBorder="1" applyAlignment="1">
      <alignment horizontal="right" vertical="center"/>
    </xf>
    <xf numFmtId="0" fontId="4" fillId="0" borderId="0" xfId="0" applyFont="1">
      <alignment vertical="center"/>
    </xf>
    <xf numFmtId="176" fontId="3" fillId="0" borderId="0" xfId="0" applyNumberFormat="1" applyFont="1">
      <alignment vertical="center"/>
    </xf>
    <xf numFmtId="0" fontId="3" fillId="0" borderId="0" xfId="0" applyFont="1">
      <alignment vertical="center"/>
    </xf>
    <xf numFmtId="38" fontId="4" fillId="2" borderId="1" xfId="0" applyNumberFormat="1" applyFont="1" applyFill="1" applyBorder="1" applyAlignment="1">
      <alignment vertical="center" wrapText="1"/>
    </xf>
    <xf numFmtId="38" fontId="4" fillId="0" borderId="5" xfId="0" applyNumberFormat="1" applyFont="1" applyBorder="1" applyAlignment="1">
      <alignment vertical="center" wrapText="1"/>
    </xf>
    <xf numFmtId="0" fontId="3" fillId="0" borderId="0" xfId="0" applyFont="1" applyAlignment="1">
      <alignment horizontal="center" vertical="center"/>
    </xf>
    <xf numFmtId="38" fontId="4" fillId="0" borderId="9" xfId="0" applyNumberFormat="1" applyFont="1" applyBorder="1" applyAlignment="1">
      <alignment horizontal="center" vertical="center" wrapText="1"/>
    </xf>
    <xf numFmtId="38" fontId="4" fillId="0" borderId="6" xfId="0" applyNumberFormat="1" applyFont="1" applyBorder="1" applyAlignment="1">
      <alignment horizontal="center" vertical="center" wrapText="1"/>
    </xf>
    <xf numFmtId="38" fontId="4" fillId="2" borderId="1" xfId="0" applyNumberFormat="1" applyFont="1" applyFill="1" applyBorder="1" applyAlignment="1">
      <alignment horizontal="center" vertical="center" wrapText="1"/>
    </xf>
    <xf numFmtId="38" fontId="4" fillId="0" borderId="5" xfId="0" applyNumberFormat="1" applyFont="1" applyBorder="1" applyAlignment="1">
      <alignment horizontal="center" vertical="center" wrapText="1"/>
    </xf>
    <xf numFmtId="0" fontId="4" fillId="3" borderId="1" xfId="0" applyFont="1" applyFill="1" applyBorder="1">
      <alignment vertical="center"/>
    </xf>
    <xf numFmtId="176" fontId="3" fillId="0" borderId="0" xfId="0" applyNumberFormat="1" applyFont="1" applyAlignment="1">
      <alignment horizontal="center" vertical="center"/>
    </xf>
    <xf numFmtId="38" fontId="4" fillId="2" borderId="15" xfId="0" applyNumberFormat="1" applyFont="1" applyFill="1" applyBorder="1" applyAlignment="1">
      <alignment horizontal="right" vertical="center"/>
    </xf>
    <xf numFmtId="38" fontId="4" fillId="2" borderId="16" xfId="0" applyNumberFormat="1" applyFont="1" applyFill="1" applyBorder="1" applyAlignment="1">
      <alignment horizontal="right" vertical="center"/>
    </xf>
    <xf numFmtId="38" fontId="4" fillId="2" borderId="17" xfId="0" applyNumberFormat="1" applyFont="1" applyFill="1" applyBorder="1" applyAlignment="1">
      <alignment horizontal="right" vertical="center"/>
    </xf>
    <xf numFmtId="38" fontId="4" fillId="2" borderId="4" xfId="0" applyNumberFormat="1" applyFont="1" applyFill="1" applyBorder="1" applyAlignment="1">
      <alignment horizontal="right" vertical="center"/>
    </xf>
    <xf numFmtId="176" fontId="3" fillId="3" borderId="1" xfId="0" applyNumberFormat="1" applyFont="1" applyFill="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38" fontId="4" fillId="0" borderId="23" xfId="0" applyNumberFormat="1" applyFont="1" applyBorder="1" applyAlignment="1">
      <alignment horizontal="right" vertical="center"/>
    </xf>
    <xf numFmtId="38" fontId="4" fillId="0" borderId="24" xfId="0" applyNumberFormat="1" applyFont="1" applyBorder="1" applyAlignment="1">
      <alignment horizontal="right" vertical="center"/>
    </xf>
    <xf numFmtId="38" fontId="4" fillId="0" borderId="25" xfId="0" applyNumberFormat="1" applyFont="1" applyBorder="1" applyAlignment="1">
      <alignment horizontal="right" vertical="center"/>
    </xf>
    <xf numFmtId="0" fontId="4" fillId="0" borderId="1" xfId="0" applyFont="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38" fontId="4" fillId="0" borderId="27" xfId="0" applyNumberFormat="1" applyFont="1" applyBorder="1" applyAlignment="1">
      <alignment horizontal="right" vertical="center"/>
    </xf>
    <xf numFmtId="38" fontId="4" fillId="0" borderId="1" xfId="0" applyNumberFormat="1" applyFont="1" applyBorder="1" applyAlignment="1">
      <alignment horizontal="right" vertical="center"/>
    </xf>
    <xf numFmtId="38" fontId="4" fillId="0" borderId="28" xfId="0" applyNumberFormat="1"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5" borderId="2" xfId="0" applyFont="1" applyFill="1" applyBorder="1" applyAlignment="1">
      <alignment horizontal="center" vertical="center"/>
    </xf>
    <xf numFmtId="0" fontId="4" fillId="3" borderId="1" xfId="0" applyFont="1" applyFill="1" applyBorder="1" applyAlignment="1">
      <alignment horizontal="left" vertical="center"/>
    </xf>
    <xf numFmtId="0" fontId="4" fillId="0" borderId="7" xfId="0" applyFont="1" applyBorder="1" applyAlignment="1">
      <alignment horizontal="center" vertical="center"/>
    </xf>
    <xf numFmtId="0" fontId="4" fillId="3" borderId="1" xfId="0" applyFont="1" applyFill="1" applyBorder="1" applyAlignment="1">
      <alignment horizontal="left" vertical="center" wrapText="1"/>
    </xf>
    <xf numFmtId="38" fontId="4" fillId="6" borderId="1" xfId="0" applyNumberFormat="1" applyFont="1" applyFill="1" applyBorder="1">
      <alignment vertical="center"/>
    </xf>
    <xf numFmtId="0" fontId="4" fillId="0" borderId="0" xfId="0" applyFont="1" applyAlignment="1">
      <alignment horizontal="center" vertical="center" wrapText="1"/>
    </xf>
    <xf numFmtId="38" fontId="4" fillId="0" borderId="0" xfId="0" applyNumberFormat="1" applyFont="1" applyAlignment="1">
      <alignment horizontal="right" vertical="center"/>
    </xf>
    <xf numFmtId="0" fontId="4" fillId="0" borderId="0" xfId="0" applyFont="1" applyAlignment="1">
      <alignment vertical="center" wrapText="1"/>
    </xf>
    <xf numFmtId="0" fontId="4" fillId="6" borderId="1" xfId="0" applyFont="1" applyFill="1" applyBorder="1">
      <alignment vertical="center"/>
    </xf>
    <xf numFmtId="0" fontId="4" fillId="7" borderId="1" xfId="0" applyFont="1" applyFill="1" applyBorder="1" applyAlignment="1">
      <alignment horizontal="left" vertical="center" wrapText="1"/>
    </xf>
    <xf numFmtId="0" fontId="4" fillId="0" borderId="28" xfId="0" applyFont="1" applyBorder="1" applyAlignment="1">
      <alignment horizontal="center" vertical="center"/>
    </xf>
    <xf numFmtId="38" fontId="4" fillId="0" borderId="4" xfId="0" applyNumberFormat="1" applyFont="1" applyBorder="1" applyAlignment="1">
      <alignment horizontal="right" vertical="center"/>
    </xf>
    <xf numFmtId="0" fontId="4" fillId="7" borderId="1" xfId="0" applyFont="1" applyFill="1" applyBorder="1">
      <alignment vertical="center"/>
    </xf>
    <xf numFmtId="0" fontId="4" fillId="7" borderId="0" xfId="0" applyFont="1" applyFill="1">
      <alignment vertical="center"/>
    </xf>
    <xf numFmtId="0" fontId="4" fillId="8" borderId="0" xfId="0" applyFont="1" applyFill="1">
      <alignment vertical="center"/>
    </xf>
    <xf numFmtId="38" fontId="4" fillId="0" borderId="1" xfId="0" applyNumberFormat="1" applyFont="1" applyBorder="1" applyAlignment="1">
      <alignment horizontal="right"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shrinkToFit="1"/>
    </xf>
    <xf numFmtId="38" fontId="4" fillId="0" borderId="10" xfId="0" applyNumberFormat="1" applyFont="1" applyBorder="1" applyAlignment="1">
      <alignment horizontal="right" vertical="center"/>
    </xf>
    <xf numFmtId="0" fontId="6" fillId="0" borderId="2" xfId="0" applyFont="1" applyBorder="1" applyAlignment="1">
      <alignment horizontal="center" vertical="center"/>
    </xf>
    <xf numFmtId="178" fontId="4" fillId="0" borderId="27" xfId="2" applyNumberFormat="1" applyFont="1" applyFill="1" applyBorder="1" applyAlignment="1" applyProtection="1">
      <alignment horizontal="right" vertical="center"/>
      <protection locked="0"/>
    </xf>
    <xf numFmtId="0" fontId="4" fillId="0" borderId="1" xfId="0" applyFont="1" applyBorder="1" applyAlignment="1">
      <alignment horizontal="center" vertical="center"/>
    </xf>
    <xf numFmtId="177" fontId="6" fillId="0" borderId="1" xfId="1" applyNumberFormat="1" applyFont="1" applyBorder="1" applyAlignment="1">
      <alignment horizontal="center" vertical="center"/>
    </xf>
    <xf numFmtId="49" fontId="6" fillId="0" borderId="1" xfId="1" applyNumberFormat="1" applyFont="1" applyBorder="1" applyAlignment="1">
      <alignment horizontal="center" vertical="center"/>
    </xf>
    <xf numFmtId="0" fontId="9" fillId="0" borderId="0" xfId="1" applyFont="1">
      <alignment vertical="top"/>
    </xf>
    <xf numFmtId="0" fontId="5" fillId="0" borderId="0" xfId="0" applyFont="1">
      <alignment vertical="center"/>
    </xf>
    <xf numFmtId="0" fontId="4" fillId="0" borderId="1" xfId="1" applyFont="1" applyBorder="1" applyAlignment="1">
      <alignment horizontal="center" vertical="center" wrapText="1"/>
    </xf>
    <xf numFmtId="177" fontId="4"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top"/>
    </xf>
    <xf numFmtId="38" fontId="4" fillId="0" borderId="1" xfId="0" applyNumberFormat="1" applyFont="1" applyBorder="1" applyAlignment="1">
      <alignment horizontal="center" vertical="center" wrapText="1"/>
    </xf>
    <xf numFmtId="0" fontId="4" fillId="0" borderId="1" xfId="0" applyFont="1" applyBorder="1" applyAlignment="1">
      <alignment horizontal="center" vertical="top"/>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38" fontId="4" fillId="0" borderId="1" xfId="0" applyNumberFormat="1" applyFont="1" applyBorder="1" applyAlignment="1">
      <alignment horizontal="right" vertical="top"/>
    </xf>
    <xf numFmtId="38" fontId="4" fillId="0" borderId="1" xfId="0" applyNumberFormat="1" applyFont="1" applyBorder="1" applyAlignment="1">
      <alignment vertical="top"/>
    </xf>
    <xf numFmtId="49" fontId="4"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1" fontId="4" fillId="0" borderId="2" xfId="0" applyNumberFormat="1" applyFont="1" applyBorder="1" applyAlignment="1">
      <alignment horizontal="center" vertical="center" shrinkToFit="1"/>
    </xf>
    <xf numFmtId="38" fontId="4" fillId="0" borderId="0" xfId="0" applyNumberFormat="1" applyFont="1" applyAlignment="1">
      <alignment horizontal="right" vertical="top"/>
    </xf>
    <xf numFmtId="0" fontId="4" fillId="0" borderId="10" xfId="0" applyFont="1" applyBorder="1">
      <alignment vertical="center"/>
    </xf>
    <xf numFmtId="179" fontId="6" fillId="0" borderId="30" xfId="0" applyNumberFormat="1"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1" fillId="0" borderId="1" xfId="0" applyFont="1" applyBorder="1" applyAlignment="1" applyProtection="1">
      <alignment horizontal="center" vertical="center" wrapText="1"/>
      <protection locked="0"/>
    </xf>
    <xf numFmtId="3" fontId="3" fillId="0" borderId="0" xfId="0" applyNumberFormat="1" applyFont="1" applyProtection="1">
      <alignment vertical="center"/>
      <protection locked="0"/>
    </xf>
    <xf numFmtId="0" fontId="4" fillId="0" borderId="1" xfId="0" applyFont="1" applyBorder="1" applyAlignment="1" applyProtection="1">
      <alignment vertical="center" wrapText="1"/>
      <protection locked="0"/>
    </xf>
    <xf numFmtId="38" fontId="3" fillId="0" borderId="0" xfId="0" applyNumberFormat="1" applyFont="1" applyProtection="1">
      <alignment vertical="center"/>
      <protection locked="0"/>
    </xf>
    <xf numFmtId="3" fontId="4" fillId="0" borderId="1" xfId="0" applyNumberFormat="1"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38" fontId="4" fillId="0" borderId="1" xfId="0" applyNumberFormat="1" applyFont="1" applyBorder="1" applyAlignment="1" applyProtection="1">
      <alignment vertical="center" wrapText="1"/>
      <protection locked="0"/>
    </xf>
    <xf numFmtId="176" fontId="3" fillId="0" borderId="0" xfId="0" applyNumberFormat="1" applyFont="1" applyProtection="1">
      <alignment vertical="center"/>
      <protection locked="0"/>
    </xf>
    <xf numFmtId="0" fontId="4" fillId="0" borderId="0" xfId="0" applyFont="1" applyAlignment="1" applyProtection="1">
      <alignment vertical="center" wrapText="1"/>
      <protection locked="0"/>
    </xf>
    <xf numFmtId="3" fontId="4" fillId="0" borderId="0" xfId="0" applyNumberFormat="1" applyFont="1" applyAlignment="1" applyProtection="1">
      <alignment vertical="center" wrapText="1"/>
      <protection locked="0"/>
    </xf>
    <xf numFmtId="38" fontId="3" fillId="0" borderId="0" xfId="0" applyNumberFormat="1" applyFont="1" applyAlignment="1" applyProtection="1">
      <alignment vertical="center" wrapText="1"/>
      <protection locked="0"/>
    </xf>
    <xf numFmtId="0" fontId="3" fillId="0" borderId="0" xfId="0" applyFont="1" applyAlignment="1" applyProtection="1">
      <alignment horizontal="center" vertical="center"/>
      <protection locked="0"/>
    </xf>
    <xf numFmtId="3" fontId="3" fillId="0" borderId="29" xfId="0" applyNumberFormat="1" applyFont="1" applyBorder="1" applyProtection="1">
      <alignment vertical="center"/>
      <protection locked="0"/>
    </xf>
    <xf numFmtId="0" fontId="14" fillId="0" borderId="0" xfId="0" applyFont="1" applyAlignment="1" applyProtection="1">
      <alignment horizontal="left" vertical="center"/>
      <protection locked="0"/>
    </xf>
    <xf numFmtId="0" fontId="12" fillId="0" borderId="0" xfId="0" applyFont="1" applyProtection="1">
      <alignment vertical="center"/>
      <protection locked="0"/>
    </xf>
    <xf numFmtId="0" fontId="4" fillId="0" borderId="0" xfId="0" applyFont="1" applyAlignment="1" applyProtection="1">
      <alignment horizontal="center" vertical="center"/>
      <protection locked="0"/>
    </xf>
    <xf numFmtId="180" fontId="15" fillId="0" borderId="0" xfId="0" applyNumberFormat="1" applyFont="1" applyAlignment="1" applyProtection="1">
      <alignment horizontal="left" vertical="center"/>
      <protection locked="0"/>
    </xf>
    <xf numFmtId="176" fontId="4" fillId="0" borderId="0" xfId="0" applyNumberFormat="1" applyFont="1" applyProtection="1">
      <alignment vertical="center"/>
      <protection locked="0"/>
    </xf>
    <xf numFmtId="181" fontId="15" fillId="0" borderId="0" xfId="0" applyNumberFormat="1" applyFont="1" applyAlignment="1" applyProtection="1">
      <alignment horizontal="right" vertical="center"/>
      <protection locked="0"/>
    </xf>
    <xf numFmtId="176" fontId="4" fillId="0" borderId="1" xfId="0" applyNumberFormat="1" applyFont="1" applyBorder="1" applyAlignment="1">
      <alignment horizontal="center" vertical="center" wrapText="1"/>
    </xf>
    <xf numFmtId="3" fontId="6" fillId="0" borderId="1" xfId="0" applyNumberFormat="1" applyFont="1" applyBorder="1" applyAlignment="1">
      <alignment vertical="center" wrapText="1"/>
    </xf>
    <xf numFmtId="182" fontId="4" fillId="0" borderId="1" xfId="0" applyNumberFormat="1"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182" fontId="4" fillId="0" borderId="0" xfId="0" applyNumberFormat="1" applyFont="1" applyAlignment="1" applyProtection="1">
      <alignment horizontal="left" vertical="center" wrapText="1"/>
      <protection locked="0"/>
    </xf>
    <xf numFmtId="41" fontId="4" fillId="0" borderId="1" xfId="0" applyNumberFormat="1" applyFont="1" applyBorder="1" applyAlignment="1">
      <alignment horizontal="center" vertical="center" shrinkToFit="1"/>
    </xf>
    <xf numFmtId="0" fontId="4" fillId="5" borderId="1" xfId="0" applyFont="1" applyFill="1" applyBorder="1" applyAlignment="1">
      <alignment horizontal="center" vertical="center"/>
    </xf>
    <xf numFmtId="182" fontId="15" fillId="0" borderId="0" xfId="0" applyNumberFormat="1" applyFont="1" applyAlignment="1" applyProtection="1">
      <alignment horizontal="left" vertical="center" wrapText="1"/>
      <protection locked="0"/>
    </xf>
    <xf numFmtId="182" fontId="4" fillId="0" borderId="0" xfId="0" applyNumberFormat="1" applyFont="1" applyAlignment="1" applyProtection="1">
      <alignment horizontal="left" vertical="center"/>
      <protection locked="0"/>
    </xf>
    <xf numFmtId="176" fontId="4" fillId="0" borderId="1" xfId="0" applyNumberFormat="1" applyFont="1" applyBorder="1">
      <alignment vertical="center"/>
    </xf>
    <xf numFmtId="0" fontId="14" fillId="0" borderId="1" xfId="0" applyFont="1" applyBorder="1" applyAlignment="1" applyProtection="1">
      <alignment horizontal="left" vertical="center"/>
      <protection locked="0"/>
    </xf>
    <xf numFmtId="0" fontId="12" fillId="0" borderId="0" xfId="0" applyFont="1" applyAlignment="1">
      <alignment horizontal="center" vertical="center"/>
    </xf>
    <xf numFmtId="0" fontId="14" fillId="0" borderId="0" xfId="0" applyFont="1" applyAlignment="1">
      <alignment horizontal="left" vertical="center"/>
    </xf>
    <xf numFmtId="183" fontId="3" fillId="0" borderId="0" xfId="0" applyNumberFormat="1" applyFont="1" applyAlignment="1" applyProtection="1">
      <alignment horizontal="left" vertical="center" wrapText="1"/>
      <protection locked="0"/>
    </xf>
    <xf numFmtId="0" fontId="3" fillId="0" borderId="0" xfId="0" applyFont="1" applyAlignment="1" applyProtection="1">
      <alignment horizontal="left" vertical="top"/>
      <protection locked="0"/>
    </xf>
    <xf numFmtId="0" fontId="3" fillId="0" borderId="0" xfId="0" applyFont="1" applyAlignment="1">
      <alignment horizontal="left" vertical="center"/>
    </xf>
    <xf numFmtId="176" fontId="3" fillId="0" borderId="0" xfId="0" applyNumberFormat="1" applyFont="1" applyAlignment="1">
      <alignment horizontal="left"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176" fontId="3" fillId="0" borderId="0" xfId="0" applyNumberFormat="1" applyFont="1" applyAlignment="1" applyProtection="1">
      <alignment horizontal="left" vertical="center"/>
      <protection locked="0"/>
    </xf>
    <xf numFmtId="0" fontId="12" fillId="0" borderId="0" xfId="0" applyFont="1" applyAlignment="1" applyProtection="1">
      <alignment horizontal="center" vertical="center"/>
      <protection locked="0"/>
    </xf>
    <xf numFmtId="176" fontId="4" fillId="9" borderId="1" xfId="0" applyNumberFormat="1" applyFont="1" applyFill="1" applyBorder="1" applyAlignment="1">
      <alignment horizontal="center" vertical="center" wrapText="1"/>
    </xf>
    <xf numFmtId="38" fontId="4" fillId="9" borderId="1" xfId="0" applyNumberFormat="1" applyFont="1" applyFill="1" applyBorder="1" applyAlignment="1">
      <alignment horizontal="center" vertical="center" wrapText="1"/>
    </xf>
    <xf numFmtId="38" fontId="4" fillId="9" borderId="1" xfId="0" applyNumberFormat="1" applyFont="1" applyFill="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38" fontId="6" fillId="0" borderId="1" xfId="0" applyNumberFormat="1" applyFont="1" applyBorder="1" applyAlignment="1">
      <alignment vertical="center" wrapText="1"/>
    </xf>
    <xf numFmtId="38" fontId="6" fillId="0" borderId="1" xfId="0" applyNumberFormat="1" applyFont="1" applyBorder="1" applyAlignment="1" applyProtection="1">
      <alignment vertical="center" wrapText="1"/>
      <protection locked="0"/>
    </xf>
    <xf numFmtId="38" fontId="4" fillId="0" borderId="1" xfId="0" applyNumberFormat="1" applyFont="1" applyBorder="1" applyAlignment="1">
      <alignment vertical="center" wrapText="1"/>
    </xf>
    <xf numFmtId="38" fontId="4" fillId="0" borderId="1" xfId="0" applyNumberFormat="1" applyFont="1" applyBorder="1" applyAlignment="1">
      <alignment vertical="center" shrinkToFit="1"/>
    </xf>
    <xf numFmtId="0" fontId="4" fillId="0" borderId="0" xfId="0" applyFont="1" applyAlignment="1">
      <alignment horizontal="center" vertical="center"/>
    </xf>
    <xf numFmtId="176" fontId="4" fillId="0" borderId="0" xfId="0" applyNumberFormat="1" applyFont="1">
      <alignment vertical="center"/>
    </xf>
    <xf numFmtId="38" fontId="4" fillId="0" borderId="0" xfId="0" applyNumberFormat="1" applyFont="1">
      <alignment vertical="center"/>
    </xf>
    <xf numFmtId="38" fontId="4" fillId="0" borderId="0" xfId="0" applyNumberFormat="1" applyFont="1" applyProtection="1">
      <alignment vertical="center"/>
      <protection locked="0"/>
    </xf>
    <xf numFmtId="176" fontId="4" fillId="10" borderId="1" xfId="0" applyNumberFormat="1" applyFont="1" applyFill="1" applyBorder="1" applyAlignment="1">
      <alignment horizontal="center" vertical="center" wrapText="1"/>
    </xf>
    <xf numFmtId="38" fontId="4" fillId="11" borderId="1" xfId="0" applyNumberFormat="1" applyFont="1" applyFill="1" applyBorder="1" applyAlignment="1">
      <alignment horizontal="center" vertical="center" wrapText="1"/>
    </xf>
    <xf numFmtId="38" fontId="4" fillId="12" borderId="1" xfId="0" applyNumberFormat="1" applyFont="1" applyFill="1" applyBorder="1" applyAlignment="1" applyProtection="1">
      <alignment horizontal="center" vertical="center" wrapText="1"/>
      <protection locked="0"/>
    </xf>
    <xf numFmtId="3" fontId="4" fillId="13" borderId="1" xfId="0" applyNumberFormat="1" applyFont="1" applyFill="1" applyBorder="1" applyAlignment="1">
      <alignment horizontal="right" vertical="center"/>
    </xf>
    <xf numFmtId="38" fontId="4" fillId="3" borderId="1" xfId="0" applyNumberFormat="1" applyFont="1" applyFill="1" applyBorder="1" applyAlignment="1">
      <alignment horizontal="right" vertical="center"/>
    </xf>
    <xf numFmtId="38" fontId="4" fillId="8" borderId="1" xfId="0" applyNumberFormat="1" applyFont="1" applyFill="1" applyBorder="1" applyProtection="1">
      <alignment vertical="center"/>
      <protection locked="0"/>
    </xf>
    <xf numFmtId="38" fontId="4" fillId="0" borderId="1" xfId="0" applyNumberFormat="1" applyFont="1" applyBorder="1" applyAlignment="1" applyProtection="1">
      <alignment horizontal="right" vertical="center"/>
      <protection locked="0"/>
    </xf>
    <xf numFmtId="3" fontId="4" fillId="0" borderId="1" xfId="0" applyNumberFormat="1" applyFont="1" applyBorder="1">
      <alignment vertical="center"/>
    </xf>
    <xf numFmtId="38" fontId="4" fillId="0" borderId="2" xfId="0" applyNumberFormat="1" applyFont="1" applyBorder="1" applyAlignment="1">
      <alignment horizontal="center" vertical="center"/>
    </xf>
    <xf numFmtId="38" fontId="4" fillId="14" borderId="1" xfId="0" applyNumberFormat="1" applyFont="1" applyFill="1" applyBorder="1" applyAlignment="1">
      <alignment horizontal="center" vertical="center" wrapText="1"/>
    </xf>
    <xf numFmtId="177" fontId="6" fillId="0" borderId="1" xfId="1" applyNumberFormat="1" applyFont="1" applyBorder="1" applyAlignment="1">
      <alignment horizontal="center" vertical="center" wrapText="1"/>
    </xf>
    <xf numFmtId="176" fontId="3" fillId="0" borderId="0" xfId="0" applyNumberFormat="1" applyFont="1" applyAlignment="1">
      <alignment horizontal="left" vertical="top"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18" fillId="0" borderId="4" xfId="0" applyFont="1" applyBorder="1" applyAlignment="1">
      <alignment horizontal="center" vertical="center" wrapText="1"/>
    </xf>
    <xf numFmtId="38" fontId="4" fillId="0" borderId="17" xfId="0" applyNumberFormat="1" applyFont="1" applyBorder="1" applyAlignment="1">
      <alignment horizontal="right" vertical="center"/>
    </xf>
    <xf numFmtId="0" fontId="12"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6" fillId="0" borderId="0" xfId="0" applyFont="1" applyAlignment="1">
      <alignment horizontal="left" vertical="center" wrapText="1"/>
    </xf>
    <xf numFmtId="183" fontId="3" fillId="0" borderId="0" xfId="0" applyNumberFormat="1" applyFont="1" applyAlignment="1">
      <alignment horizontal="left" vertical="center" wrapText="1"/>
    </xf>
    <xf numFmtId="179" fontId="17" fillId="0" borderId="30" xfId="0" applyNumberFormat="1"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38"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38" fontId="4" fillId="4" borderId="21" xfId="0" applyNumberFormat="1" applyFont="1" applyFill="1" applyBorder="1" applyAlignment="1">
      <alignment horizontal="center" vertical="center"/>
    </xf>
    <xf numFmtId="38" fontId="4" fillId="4" borderId="19" xfId="0" applyNumberFormat="1" applyFont="1" applyFill="1" applyBorder="1" applyAlignment="1">
      <alignment horizontal="center" vertical="center"/>
    </xf>
    <xf numFmtId="38" fontId="4" fillId="4" borderId="22" xfId="0" applyNumberFormat="1" applyFont="1" applyFill="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38" fontId="4" fillId="0" borderId="8" xfId="0" applyNumberFormat="1" applyFont="1" applyBorder="1" applyAlignment="1">
      <alignment horizontal="center" vertical="center" wrapText="1"/>
    </xf>
    <xf numFmtId="38" fontId="4" fillId="0" borderId="3" xfId="0" applyNumberFormat="1" applyFont="1" applyBorder="1" applyAlignment="1">
      <alignment horizontal="center" vertical="center" wrapText="1"/>
    </xf>
  </cellXfs>
  <cellStyles count="3">
    <cellStyle name="一般" xfId="0" builtinId="0"/>
    <cellStyle name="一般 2" xfId="1" xr:uid="{00000000-0005-0000-0000-000001000000}"/>
    <cellStyle name="千分位 2" xfId="2" xr:uid="{00000000-0005-0000-0000-00000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142"/>
  <sheetViews>
    <sheetView tabSelected="1" view="pageBreakPreview" zoomScaleNormal="100" zoomScaleSheetLayoutView="100" workbookViewId="0">
      <pane xSplit="5" ySplit="4" topLeftCell="F5" activePane="bottomRight" state="frozen"/>
      <selection pane="topRight" activeCell="F1" sqref="F1"/>
      <selection pane="bottomLeft" activeCell="A5" sqref="A5"/>
      <selection pane="bottomRight" activeCell="B2" sqref="B2"/>
    </sheetView>
  </sheetViews>
  <sheetFormatPr defaultColWidth="6.875" defaultRowHeight="19.5" x14ac:dyDescent="0.25"/>
  <cols>
    <col min="1" max="1" width="6.875" style="93" customWidth="1"/>
    <col min="2" max="2" width="20.25" style="121" bestFit="1" customWidth="1"/>
    <col min="3" max="3" width="8" style="121" customWidth="1"/>
    <col min="4" max="4" width="7.375" style="121" customWidth="1"/>
    <col min="5" max="5" width="6.5" style="121" customWidth="1"/>
    <col min="6" max="6" width="18.375" style="89" customWidth="1"/>
    <col min="7" max="7" width="60.875" style="95" customWidth="1"/>
    <col min="8" max="8" width="5.625" style="95" customWidth="1"/>
    <col min="9" max="239" width="6.875" style="96"/>
    <col min="240" max="240" width="6.875" style="96" customWidth="1"/>
    <col min="241" max="241" width="17.625" style="96" customWidth="1"/>
    <col min="242" max="242" width="8" style="96" customWidth="1"/>
    <col min="243" max="243" width="7.375" style="96" customWidth="1"/>
    <col min="244" max="244" width="6.5" style="96" customWidth="1"/>
    <col min="245" max="245" width="18.375" style="96" customWidth="1"/>
    <col min="246" max="246" width="60.875" style="96" customWidth="1"/>
    <col min="247" max="247" width="5.625" style="96" customWidth="1"/>
    <col min="248" max="249" width="15" style="96" customWidth="1"/>
    <col min="250" max="250" width="15.5" style="96" customWidth="1"/>
    <col min="251" max="251" width="14.375" style="96" customWidth="1"/>
    <col min="252" max="252" width="14.125" style="96" customWidth="1"/>
    <col min="253" max="253" width="14.875" style="96" bestFit="1" customWidth="1"/>
    <col min="254" max="254" width="11.375" style="96" customWidth="1"/>
    <col min="255" max="255" width="14.125" style="96" bestFit="1" customWidth="1"/>
    <col min="256" max="256" width="10.5" style="96" customWidth="1"/>
    <col min="257" max="258" width="10.875" style="96" customWidth="1"/>
    <col min="259" max="259" width="39" style="96" customWidth="1"/>
    <col min="260" max="495" width="6.875" style="96"/>
    <col min="496" max="496" width="6.875" style="96" customWidth="1"/>
    <col min="497" max="497" width="17.625" style="96" customWidth="1"/>
    <col min="498" max="498" width="8" style="96" customWidth="1"/>
    <col min="499" max="499" width="7.375" style="96" customWidth="1"/>
    <col min="500" max="500" width="6.5" style="96" customWidth="1"/>
    <col min="501" max="501" width="18.375" style="96" customWidth="1"/>
    <col min="502" max="502" width="60.875" style="96" customWidth="1"/>
    <col min="503" max="503" width="5.625" style="96" customWidth="1"/>
    <col min="504" max="505" width="15" style="96" customWidth="1"/>
    <col min="506" max="506" width="15.5" style="96" customWidth="1"/>
    <col min="507" max="507" width="14.375" style="96" customWidth="1"/>
    <col min="508" max="508" width="14.125" style="96" customWidth="1"/>
    <col min="509" max="509" width="14.875" style="96" bestFit="1" customWidth="1"/>
    <col min="510" max="510" width="11.375" style="96" customWidth="1"/>
    <col min="511" max="511" width="14.125" style="96" bestFit="1" customWidth="1"/>
    <col min="512" max="512" width="10.5" style="96" customWidth="1"/>
    <col min="513" max="514" width="10.875" style="96" customWidth="1"/>
    <col min="515" max="515" width="39" style="96" customWidth="1"/>
    <col min="516" max="751" width="6.875" style="96"/>
    <col min="752" max="752" width="6.875" style="96" customWidth="1"/>
    <col min="753" max="753" width="17.625" style="96" customWidth="1"/>
    <col min="754" max="754" width="8" style="96" customWidth="1"/>
    <col min="755" max="755" width="7.375" style="96" customWidth="1"/>
    <col min="756" max="756" width="6.5" style="96" customWidth="1"/>
    <col min="757" max="757" width="18.375" style="96" customWidth="1"/>
    <col min="758" max="758" width="60.875" style="96" customWidth="1"/>
    <col min="759" max="759" width="5.625" style="96" customWidth="1"/>
    <col min="760" max="761" width="15" style="96" customWidth="1"/>
    <col min="762" max="762" width="15.5" style="96" customWidth="1"/>
    <col min="763" max="763" width="14.375" style="96" customWidth="1"/>
    <col min="764" max="764" width="14.125" style="96" customWidth="1"/>
    <col min="765" max="765" width="14.875" style="96" bestFit="1" customWidth="1"/>
    <col min="766" max="766" width="11.375" style="96" customWidth="1"/>
    <col min="767" max="767" width="14.125" style="96" bestFit="1" customWidth="1"/>
    <col min="768" max="768" width="10.5" style="96" customWidth="1"/>
    <col min="769" max="770" width="10.875" style="96" customWidth="1"/>
    <col min="771" max="771" width="39" style="96" customWidth="1"/>
    <col min="772" max="1007" width="6.875" style="96"/>
    <col min="1008" max="1008" width="6.875" style="96" customWidth="1"/>
    <col min="1009" max="1009" width="17.625" style="96" customWidth="1"/>
    <col min="1010" max="1010" width="8" style="96" customWidth="1"/>
    <col min="1011" max="1011" width="7.375" style="96" customWidth="1"/>
    <col min="1012" max="1012" width="6.5" style="96" customWidth="1"/>
    <col min="1013" max="1013" width="18.375" style="96" customWidth="1"/>
    <col min="1014" max="1014" width="60.875" style="96" customWidth="1"/>
    <col min="1015" max="1015" width="5.625" style="96" customWidth="1"/>
    <col min="1016" max="1017" width="15" style="96" customWidth="1"/>
    <col min="1018" max="1018" width="15.5" style="96" customWidth="1"/>
    <col min="1019" max="1019" width="14.375" style="96" customWidth="1"/>
    <col min="1020" max="1020" width="14.125" style="96" customWidth="1"/>
    <col min="1021" max="1021" width="14.875" style="96" bestFit="1" customWidth="1"/>
    <col min="1022" max="1022" width="11.375" style="96" customWidth="1"/>
    <col min="1023" max="1023" width="14.125" style="96" bestFit="1" customWidth="1"/>
    <col min="1024" max="1024" width="10.5" style="96" customWidth="1"/>
    <col min="1025" max="1026" width="10.875" style="96" customWidth="1"/>
    <col min="1027" max="1027" width="39" style="96" customWidth="1"/>
    <col min="1028" max="1263" width="6.875" style="96"/>
    <col min="1264" max="1264" width="6.875" style="96" customWidth="1"/>
    <col min="1265" max="1265" width="17.625" style="96" customWidth="1"/>
    <col min="1266" max="1266" width="8" style="96" customWidth="1"/>
    <col min="1267" max="1267" width="7.375" style="96" customWidth="1"/>
    <col min="1268" max="1268" width="6.5" style="96" customWidth="1"/>
    <col min="1269" max="1269" width="18.375" style="96" customWidth="1"/>
    <col min="1270" max="1270" width="60.875" style="96" customWidth="1"/>
    <col min="1271" max="1271" width="5.625" style="96" customWidth="1"/>
    <col min="1272" max="1273" width="15" style="96" customWidth="1"/>
    <col min="1274" max="1274" width="15.5" style="96" customWidth="1"/>
    <col min="1275" max="1275" width="14.375" style="96" customWidth="1"/>
    <col min="1276" max="1276" width="14.125" style="96" customWidth="1"/>
    <col min="1277" max="1277" width="14.875" style="96" bestFit="1" customWidth="1"/>
    <col min="1278" max="1278" width="11.375" style="96" customWidth="1"/>
    <col min="1279" max="1279" width="14.125" style="96" bestFit="1" customWidth="1"/>
    <col min="1280" max="1280" width="10.5" style="96" customWidth="1"/>
    <col min="1281" max="1282" width="10.875" style="96" customWidth="1"/>
    <col min="1283" max="1283" width="39" style="96" customWidth="1"/>
    <col min="1284" max="1519" width="6.875" style="96"/>
    <col min="1520" max="1520" width="6.875" style="96" customWidth="1"/>
    <col min="1521" max="1521" width="17.625" style="96" customWidth="1"/>
    <col min="1522" max="1522" width="8" style="96" customWidth="1"/>
    <col min="1523" max="1523" width="7.375" style="96" customWidth="1"/>
    <col min="1524" max="1524" width="6.5" style="96" customWidth="1"/>
    <col min="1525" max="1525" width="18.375" style="96" customWidth="1"/>
    <col min="1526" max="1526" width="60.875" style="96" customWidth="1"/>
    <col min="1527" max="1527" width="5.625" style="96" customWidth="1"/>
    <col min="1528" max="1529" width="15" style="96" customWidth="1"/>
    <col min="1530" max="1530" width="15.5" style="96" customWidth="1"/>
    <col min="1531" max="1531" width="14.375" style="96" customWidth="1"/>
    <col min="1532" max="1532" width="14.125" style="96" customWidth="1"/>
    <col min="1533" max="1533" width="14.875" style="96" bestFit="1" customWidth="1"/>
    <col min="1534" max="1534" width="11.375" style="96" customWidth="1"/>
    <col min="1535" max="1535" width="14.125" style="96" bestFit="1" customWidth="1"/>
    <col min="1536" max="1536" width="10.5" style="96" customWidth="1"/>
    <col min="1537" max="1538" width="10.875" style="96" customWidth="1"/>
    <col min="1539" max="1539" width="39" style="96" customWidth="1"/>
    <col min="1540" max="1775" width="6.875" style="96"/>
    <col min="1776" max="1776" width="6.875" style="96" customWidth="1"/>
    <col min="1777" max="1777" width="17.625" style="96" customWidth="1"/>
    <col min="1778" max="1778" width="8" style="96" customWidth="1"/>
    <col min="1779" max="1779" width="7.375" style="96" customWidth="1"/>
    <col min="1780" max="1780" width="6.5" style="96" customWidth="1"/>
    <col min="1781" max="1781" width="18.375" style="96" customWidth="1"/>
    <col min="1782" max="1782" width="60.875" style="96" customWidth="1"/>
    <col min="1783" max="1783" width="5.625" style="96" customWidth="1"/>
    <col min="1784" max="1785" width="15" style="96" customWidth="1"/>
    <col min="1786" max="1786" width="15.5" style="96" customWidth="1"/>
    <col min="1787" max="1787" width="14.375" style="96" customWidth="1"/>
    <col min="1788" max="1788" width="14.125" style="96" customWidth="1"/>
    <col min="1789" max="1789" width="14.875" style="96" bestFit="1" customWidth="1"/>
    <col min="1790" max="1790" width="11.375" style="96" customWidth="1"/>
    <col min="1791" max="1791" width="14.125" style="96" bestFit="1" customWidth="1"/>
    <col min="1792" max="1792" width="10.5" style="96" customWidth="1"/>
    <col min="1793" max="1794" width="10.875" style="96" customWidth="1"/>
    <col min="1795" max="1795" width="39" style="96" customWidth="1"/>
    <col min="1796" max="2031" width="6.875" style="96"/>
    <col min="2032" max="2032" width="6.875" style="96" customWidth="1"/>
    <col min="2033" max="2033" width="17.625" style="96" customWidth="1"/>
    <col min="2034" max="2034" width="8" style="96" customWidth="1"/>
    <col min="2035" max="2035" width="7.375" style="96" customWidth="1"/>
    <col min="2036" max="2036" width="6.5" style="96" customWidth="1"/>
    <col min="2037" max="2037" width="18.375" style="96" customWidth="1"/>
    <col min="2038" max="2038" width="60.875" style="96" customWidth="1"/>
    <col min="2039" max="2039" width="5.625" style="96" customWidth="1"/>
    <col min="2040" max="2041" width="15" style="96" customWidth="1"/>
    <col min="2042" max="2042" width="15.5" style="96" customWidth="1"/>
    <col min="2043" max="2043" width="14.375" style="96" customWidth="1"/>
    <col min="2044" max="2044" width="14.125" style="96" customWidth="1"/>
    <col min="2045" max="2045" width="14.875" style="96" bestFit="1" customWidth="1"/>
    <col min="2046" max="2046" width="11.375" style="96" customWidth="1"/>
    <col min="2047" max="2047" width="14.125" style="96" bestFit="1" customWidth="1"/>
    <col min="2048" max="2048" width="10.5" style="96" customWidth="1"/>
    <col min="2049" max="2050" width="10.875" style="96" customWidth="1"/>
    <col min="2051" max="2051" width="39" style="96" customWidth="1"/>
    <col min="2052" max="2287" width="6.875" style="96"/>
    <col min="2288" max="2288" width="6.875" style="96" customWidth="1"/>
    <col min="2289" max="2289" width="17.625" style="96" customWidth="1"/>
    <col min="2290" max="2290" width="8" style="96" customWidth="1"/>
    <col min="2291" max="2291" width="7.375" style="96" customWidth="1"/>
    <col min="2292" max="2292" width="6.5" style="96" customWidth="1"/>
    <col min="2293" max="2293" width="18.375" style="96" customWidth="1"/>
    <col min="2294" max="2294" width="60.875" style="96" customWidth="1"/>
    <col min="2295" max="2295" width="5.625" style="96" customWidth="1"/>
    <col min="2296" max="2297" width="15" style="96" customWidth="1"/>
    <col min="2298" max="2298" width="15.5" style="96" customWidth="1"/>
    <col min="2299" max="2299" width="14.375" style="96" customWidth="1"/>
    <col min="2300" max="2300" width="14.125" style="96" customWidth="1"/>
    <col min="2301" max="2301" width="14.875" style="96" bestFit="1" customWidth="1"/>
    <col min="2302" max="2302" width="11.375" style="96" customWidth="1"/>
    <col min="2303" max="2303" width="14.125" style="96" bestFit="1" customWidth="1"/>
    <col min="2304" max="2304" width="10.5" style="96" customWidth="1"/>
    <col min="2305" max="2306" width="10.875" style="96" customWidth="1"/>
    <col min="2307" max="2307" width="39" style="96" customWidth="1"/>
    <col min="2308" max="2543" width="6.875" style="96"/>
    <col min="2544" max="2544" width="6.875" style="96" customWidth="1"/>
    <col min="2545" max="2545" width="17.625" style="96" customWidth="1"/>
    <col min="2546" max="2546" width="8" style="96" customWidth="1"/>
    <col min="2547" max="2547" width="7.375" style="96" customWidth="1"/>
    <col min="2548" max="2548" width="6.5" style="96" customWidth="1"/>
    <col min="2549" max="2549" width="18.375" style="96" customWidth="1"/>
    <col min="2550" max="2550" width="60.875" style="96" customWidth="1"/>
    <col min="2551" max="2551" width="5.625" style="96" customWidth="1"/>
    <col min="2552" max="2553" width="15" style="96" customWidth="1"/>
    <col min="2554" max="2554" width="15.5" style="96" customWidth="1"/>
    <col min="2555" max="2555" width="14.375" style="96" customWidth="1"/>
    <col min="2556" max="2556" width="14.125" style="96" customWidth="1"/>
    <col min="2557" max="2557" width="14.875" style="96" bestFit="1" customWidth="1"/>
    <col min="2558" max="2558" width="11.375" style="96" customWidth="1"/>
    <col min="2559" max="2559" width="14.125" style="96" bestFit="1" customWidth="1"/>
    <col min="2560" max="2560" width="10.5" style="96" customWidth="1"/>
    <col min="2561" max="2562" width="10.875" style="96" customWidth="1"/>
    <col min="2563" max="2563" width="39" style="96" customWidth="1"/>
    <col min="2564" max="2799" width="6.875" style="96"/>
    <col min="2800" max="2800" width="6.875" style="96" customWidth="1"/>
    <col min="2801" max="2801" width="17.625" style="96" customWidth="1"/>
    <col min="2802" max="2802" width="8" style="96" customWidth="1"/>
    <col min="2803" max="2803" width="7.375" style="96" customWidth="1"/>
    <col min="2804" max="2804" width="6.5" style="96" customWidth="1"/>
    <col min="2805" max="2805" width="18.375" style="96" customWidth="1"/>
    <col min="2806" max="2806" width="60.875" style="96" customWidth="1"/>
    <col min="2807" max="2807" width="5.625" style="96" customWidth="1"/>
    <col min="2808" max="2809" width="15" style="96" customWidth="1"/>
    <col min="2810" max="2810" width="15.5" style="96" customWidth="1"/>
    <col min="2811" max="2811" width="14.375" style="96" customWidth="1"/>
    <col min="2812" max="2812" width="14.125" style="96" customWidth="1"/>
    <col min="2813" max="2813" width="14.875" style="96" bestFit="1" customWidth="1"/>
    <col min="2814" max="2814" width="11.375" style="96" customWidth="1"/>
    <col min="2815" max="2815" width="14.125" style="96" bestFit="1" customWidth="1"/>
    <col min="2816" max="2816" width="10.5" style="96" customWidth="1"/>
    <col min="2817" max="2818" width="10.875" style="96" customWidth="1"/>
    <col min="2819" max="2819" width="39" style="96" customWidth="1"/>
    <col min="2820" max="3055" width="6.875" style="96"/>
    <col min="3056" max="3056" width="6.875" style="96" customWidth="1"/>
    <col min="3057" max="3057" width="17.625" style="96" customWidth="1"/>
    <col min="3058" max="3058" width="8" style="96" customWidth="1"/>
    <col min="3059" max="3059" width="7.375" style="96" customWidth="1"/>
    <col min="3060" max="3060" width="6.5" style="96" customWidth="1"/>
    <col min="3061" max="3061" width="18.375" style="96" customWidth="1"/>
    <col min="3062" max="3062" width="60.875" style="96" customWidth="1"/>
    <col min="3063" max="3063" width="5.625" style="96" customWidth="1"/>
    <col min="3064" max="3065" width="15" style="96" customWidth="1"/>
    <col min="3066" max="3066" width="15.5" style="96" customWidth="1"/>
    <col min="3067" max="3067" width="14.375" style="96" customWidth="1"/>
    <col min="3068" max="3068" width="14.125" style="96" customWidth="1"/>
    <col min="3069" max="3069" width="14.875" style="96" bestFit="1" customWidth="1"/>
    <col min="3070" max="3070" width="11.375" style="96" customWidth="1"/>
    <col min="3071" max="3071" width="14.125" style="96" bestFit="1" customWidth="1"/>
    <col min="3072" max="3072" width="10.5" style="96" customWidth="1"/>
    <col min="3073" max="3074" width="10.875" style="96" customWidth="1"/>
    <col min="3075" max="3075" width="39" style="96" customWidth="1"/>
    <col min="3076" max="3311" width="6.875" style="96"/>
    <col min="3312" max="3312" width="6.875" style="96" customWidth="1"/>
    <col min="3313" max="3313" width="17.625" style="96" customWidth="1"/>
    <col min="3314" max="3314" width="8" style="96" customWidth="1"/>
    <col min="3315" max="3315" width="7.375" style="96" customWidth="1"/>
    <col min="3316" max="3316" width="6.5" style="96" customWidth="1"/>
    <col min="3317" max="3317" width="18.375" style="96" customWidth="1"/>
    <col min="3318" max="3318" width="60.875" style="96" customWidth="1"/>
    <col min="3319" max="3319" width="5.625" style="96" customWidth="1"/>
    <col min="3320" max="3321" width="15" style="96" customWidth="1"/>
    <col min="3322" max="3322" width="15.5" style="96" customWidth="1"/>
    <col min="3323" max="3323" width="14.375" style="96" customWidth="1"/>
    <col min="3324" max="3324" width="14.125" style="96" customWidth="1"/>
    <col min="3325" max="3325" width="14.875" style="96" bestFit="1" customWidth="1"/>
    <col min="3326" max="3326" width="11.375" style="96" customWidth="1"/>
    <col min="3327" max="3327" width="14.125" style="96" bestFit="1" customWidth="1"/>
    <col min="3328" max="3328" width="10.5" style="96" customWidth="1"/>
    <col min="3329" max="3330" width="10.875" style="96" customWidth="1"/>
    <col min="3331" max="3331" width="39" style="96" customWidth="1"/>
    <col min="3332" max="3567" width="6.875" style="96"/>
    <col min="3568" max="3568" width="6.875" style="96" customWidth="1"/>
    <col min="3569" max="3569" width="17.625" style="96" customWidth="1"/>
    <col min="3570" max="3570" width="8" style="96" customWidth="1"/>
    <col min="3571" max="3571" width="7.375" style="96" customWidth="1"/>
    <col min="3572" max="3572" width="6.5" style="96" customWidth="1"/>
    <col min="3573" max="3573" width="18.375" style="96" customWidth="1"/>
    <col min="3574" max="3574" width="60.875" style="96" customWidth="1"/>
    <col min="3575" max="3575" width="5.625" style="96" customWidth="1"/>
    <col min="3576" max="3577" width="15" style="96" customWidth="1"/>
    <col min="3578" max="3578" width="15.5" style="96" customWidth="1"/>
    <col min="3579" max="3579" width="14.375" style="96" customWidth="1"/>
    <col min="3580" max="3580" width="14.125" style="96" customWidth="1"/>
    <col min="3581" max="3581" width="14.875" style="96" bestFit="1" customWidth="1"/>
    <col min="3582" max="3582" width="11.375" style="96" customWidth="1"/>
    <col min="3583" max="3583" width="14.125" style="96" bestFit="1" customWidth="1"/>
    <col min="3584" max="3584" width="10.5" style="96" customWidth="1"/>
    <col min="3585" max="3586" width="10.875" style="96" customWidth="1"/>
    <col min="3587" max="3587" width="39" style="96" customWidth="1"/>
    <col min="3588" max="3823" width="6.875" style="96"/>
    <col min="3824" max="3824" width="6.875" style="96" customWidth="1"/>
    <col min="3825" max="3825" width="17.625" style="96" customWidth="1"/>
    <col min="3826" max="3826" width="8" style="96" customWidth="1"/>
    <col min="3827" max="3827" width="7.375" style="96" customWidth="1"/>
    <col min="3828" max="3828" width="6.5" style="96" customWidth="1"/>
    <col min="3829" max="3829" width="18.375" style="96" customWidth="1"/>
    <col min="3830" max="3830" width="60.875" style="96" customWidth="1"/>
    <col min="3831" max="3831" width="5.625" style="96" customWidth="1"/>
    <col min="3832" max="3833" width="15" style="96" customWidth="1"/>
    <col min="3834" max="3834" width="15.5" style="96" customWidth="1"/>
    <col min="3835" max="3835" width="14.375" style="96" customWidth="1"/>
    <col min="3836" max="3836" width="14.125" style="96" customWidth="1"/>
    <col min="3837" max="3837" width="14.875" style="96" bestFit="1" customWidth="1"/>
    <col min="3838" max="3838" width="11.375" style="96" customWidth="1"/>
    <col min="3839" max="3839" width="14.125" style="96" bestFit="1" customWidth="1"/>
    <col min="3840" max="3840" width="10.5" style="96" customWidth="1"/>
    <col min="3841" max="3842" width="10.875" style="96" customWidth="1"/>
    <col min="3843" max="3843" width="39" style="96" customWidth="1"/>
    <col min="3844" max="4079" width="6.875" style="96"/>
    <col min="4080" max="4080" width="6.875" style="96" customWidth="1"/>
    <col min="4081" max="4081" width="17.625" style="96" customWidth="1"/>
    <col min="4082" max="4082" width="8" style="96" customWidth="1"/>
    <col min="4083" max="4083" width="7.375" style="96" customWidth="1"/>
    <col min="4084" max="4084" width="6.5" style="96" customWidth="1"/>
    <col min="4085" max="4085" width="18.375" style="96" customWidth="1"/>
    <col min="4086" max="4086" width="60.875" style="96" customWidth="1"/>
    <col min="4087" max="4087" width="5.625" style="96" customWidth="1"/>
    <col min="4088" max="4089" width="15" style="96" customWidth="1"/>
    <col min="4090" max="4090" width="15.5" style="96" customWidth="1"/>
    <col min="4091" max="4091" width="14.375" style="96" customWidth="1"/>
    <col min="4092" max="4092" width="14.125" style="96" customWidth="1"/>
    <col min="4093" max="4093" width="14.875" style="96" bestFit="1" customWidth="1"/>
    <col min="4094" max="4094" width="11.375" style="96" customWidth="1"/>
    <col min="4095" max="4095" width="14.125" style="96" bestFit="1" customWidth="1"/>
    <col min="4096" max="4096" width="10.5" style="96" customWidth="1"/>
    <col min="4097" max="4098" width="10.875" style="96" customWidth="1"/>
    <col min="4099" max="4099" width="39" style="96" customWidth="1"/>
    <col min="4100" max="4335" width="6.875" style="96"/>
    <col min="4336" max="4336" width="6.875" style="96" customWidth="1"/>
    <col min="4337" max="4337" width="17.625" style="96" customWidth="1"/>
    <col min="4338" max="4338" width="8" style="96" customWidth="1"/>
    <col min="4339" max="4339" width="7.375" style="96" customWidth="1"/>
    <col min="4340" max="4340" width="6.5" style="96" customWidth="1"/>
    <col min="4341" max="4341" width="18.375" style="96" customWidth="1"/>
    <col min="4342" max="4342" width="60.875" style="96" customWidth="1"/>
    <col min="4343" max="4343" width="5.625" style="96" customWidth="1"/>
    <col min="4344" max="4345" width="15" style="96" customWidth="1"/>
    <col min="4346" max="4346" width="15.5" style="96" customWidth="1"/>
    <col min="4347" max="4347" width="14.375" style="96" customWidth="1"/>
    <col min="4348" max="4348" width="14.125" style="96" customWidth="1"/>
    <col min="4349" max="4349" width="14.875" style="96" bestFit="1" customWidth="1"/>
    <col min="4350" max="4350" width="11.375" style="96" customWidth="1"/>
    <col min="4351" max="4351" width="14.125" style="96" bestFit="1" customWidth="1"/>
    <col min="4352" max="4352" width="10.5" style="96" customWidth="1"/>
    <col min="4353" max="4354" width="10.875" style="96" customWidth="1"/>
    <col min="4355" max="4355" width="39" style="96" customWidth="1"/>
    <col min="4356" max="4591" width="6.875" style="96"/>
    <col min="4592" max="4592" width="6.875" style="96" customWidth="1"/>
    <col min="4593" max="4593" width="17.625" style="96" customWidth="1"/>
    <col min="4594" max="4594" width="8" style="96" customWidth="1"/>
    <col min="4595" max="4595" width="7.375" style="96" customWidth="1"/>
    <col min="4596" max="4596" width="6.5" style="96" customWidth="1"/>
    <col min="4597" max="4597" width="18.375" style="96" customWidth="1"/>
    <col min="4598" max="4598" width="60.875" style="96" customWidth="1"/>
    <col min="4599" max="4599" width="5.625" style="96" customWidth="1"/>
    <col min="4600" max="4601" width="15" style="96" customWidth="1"/>
    <col min="4602" max="4602" width="15.5" style="96" customWidth="1"/>
    <col min="4603" max="4603" width="14.375" style="96" customWidth="1"/>
    <col min="4604" max="4604" width="14.125" style="96" customWidth="1"/>
    <col min="4605" max="4605" width="14.875" style="96" bestFit="1" customWidth="1"/>
    <col min="4606" max="4606" width="11.375" style="96" customWidth="1"/>
    <col min="4607" max="4607" width="14.125" style="96" bestFit="1" customWidth="1"/>
    <col min="4608" max="4608" width="10.5" style="96" customWidth="1"/>
    <col min="4609" max="4610" width="10.875" style="96" customWidth="1"/>
    <col min="4611" max="4611" width="39" style="96" customWidth="1"/>
    <col min="4612" max="4847" width="6.875" style="96"/>
    <col min="4848" max="4848" width="6.875" style="96" customWidth="1"/>
    <col min="4849" max="4849" width="17.625" style="96" customWidth="1"/>
    <col min="4850" max="4850" width="8" style="96" customWidth="1"/>
    <col min="4851" max="4851" width="7.375" style="96" customWidth="1"/>
    <col min="4852" max="4852" width="6.5" style="96" customWidth="1"/>
    <col min="4853" max="4853" width="18.375" style="96" customWidth="1"/>
    <col min="4854" max="4854" width="60.875" style="96" customWidth="1"/>
    <col min="4855" max="4855" width="5.625" style="96" customWidth="1"/>
    <col min="4856" max="4857" width="15" style="96" customWidth="1"/>
    <col min="4858" max="4858" width="15.5" style="96" customWidth="1"/>
    <col min="4859" max="4859" width="14.375" style="96" customWidth="1"/>
    <col min="4860" max="4860" width="14.125" style="96" customWidth="1"/>
    <col min="4861" max="4861" width="14.875" style="96" bestFit="1" customWidth="1"/>
    <col min="4862" max="4862" width="11.375" style="96" customWidth="1"/>
    <col min="4863" max="4863" width="14.125" style="96" bestFit="1" customWidth="1"/>
    <col min="4864" max="4864" width="10.5" style="96" customWidth="1"/>
    <col min="4865" max="4866" width="10.875" style="96" customWidth="1"/>
    <col min="4867" max="4867" width="39" style="96" customWidth="1"/>
    <col min="4868" max="5103" width="6.875" style="96"/>
    <col min="5104" max="5104" width="6.875" style="96" customWidth="1"/>
    <col min="5105" max="5105" width="17.625" style="96" customWidth="1"/>
    <col min="5106" max="5106" width="8" style="96" customWidth="1"/>
    <col min="5107" max="5107" width="7.375" style="96" customWidth="1"/>
    <col min="5108" max="5108" width="6.5" style="96" customWidth="1"/>
    <col min="5109" max="5109" width="18.375" style="96" customWidth="1"/>
    <col min="5110" max="5110" width="60.875" style="96" customWidth="1"/>
    <col min="5111" max="5111" width="5.625" style="96" customWidth="1"/>
    <col min="5112" max="5113" width="15" style="96" customWidth="1"/>
    <col min="5114" max="5114" width="15.5" style="96" customWidth="1"/>
    <col min="5115" max="5115" width="14.375" style="96" customWidth="1"/>
    <col min="5116" max="5116" width="14.125" style="96" customWidth="1"/>
    <col min="5117" max="5117" width="14.875" style="96" bestFit="1" customWidth="1"/>
    <col min="5118" max="5118" width="11.375" style="96" customWidth="1"/>
    <col min="5119" max="5119" width="14.125" style="96" bestFit="1" customWidth="1"/>
    <col min="5120" max="5120" width="10.5" style="96" customWidth="1"/>
    <col min="5121" max="5122" width="10.875" style="96" customWidth="1"/>
    <col min="5123" max="5123" width="39" style="96" customWidth="1"/>
    <col min="5124" max="5359" width="6.875" style="96"/>
    <col min="5360" max="5360" width="6.875" style="96" customWidth="1"/>
    <col min="5361" max="5361" width="17.625" style="96" customWidth="1"/>
    <col min="5362" max="5362" width="8" style="96" customWidth="1"/>
    <col min="5363" max="5363" width="7.375" style="96" customWidth="1"/>
    <col min="5364" max="5364" width="6.5" style="96" customWidth="1"/>
    <col min="5365" max="5365" width="18.375" style="96" customWidth="1"/>
    <col min="5366" max="5366" width="60.875" style="96" customWidth="1"/>
    <col min="5367" max="5367" width="5.625" style="96" customWidth="1"/>
    <col min="5368" max="5369" width="15" style="96" customWidth="1"/>
    <col min="5370" max="5370" width="15.5" style="96" customWidth="1"/>
    <col min="5371" max="5371" width="14.375" style="96" customWidth="1"/>
    <col min="5372" max="5372" width="14.125" style="96" customWidth="1"/>
    <col min="5373" max="5373" width="14.875" style="96" bestFit="1" customWidth="1"/>
    <col min="5374" max="5374" width="11.375" style="96" customWidth="1"/>
    <col min="5375" max="5375" width="14.125" style="96" bestFit="1" customWidth="1"/>
    <col min="5376" max="5376" width="10.5" style="96" customWidth="1"/>
    <col min="5377" max="5378" width="10.875" style="96" customWidth="1"/>
    <col min="5379" max="5379" width="39" style="96" customWidth="1"/>
    <col min="5380" max="5615" width="6.875" style="96"/>
    <col min="5616" max="5616" width="6.875" style="96" customWidth="1"/>
    <col min="5617" max="5617" width="17.625" style="96" customWidth="1"/>
    <col min="5618" max="5618" width="8" style="96" customWidth="1"/>
    <col min="5619" max="5619" width="7.375" style="96" customWidth="1"/>
    <col min="5620" max="5620" width="6.5" style="96" customWidth="1"/>
    <col min="5621" max="5621" width="18.375" style="96" customWidth="1"/>
    <col min="5622" max="5622" width="60.875" style="96" customWidth="1"/>
    <col min="5623" max="5623" width="5.625" style="96" customWidth="1"/>
    <col min="5624" max="5625" width="15" style="96" customWidth="1"/>
    <col min="5626" max="5626" width="15.5" style="96" customWidth="1"/>
    <col min="5627" max="5627" width="14.375" style="96" customWidth="1"/>
    <col min="5628" max="5628" width="14.125" style="96" customWidth="1"/>
    <col min="5629" max="5629" width="14.875" style="96" bestFit="1" customWidth="1"/>
    <col min="5630" max="5630" width="11.375" style="96" customWidth="1"/>
    <col min="5631" max="5631" width="14.125" style="96" bestFit="1" customWidth="1"/>
    <col min="5632" max="5632" width="10.5" style="96" customWidth="1"/>
    <col min="5633" max="5634" width="10.875" style="96" customWidth="1"/>
    <col min="5635" max="5635" width="39" style="96" customWidth="1"/>
    <col min="5636" max="5871" width="6.875" style="96"/>
    <col min="5872" max="5872" width="6.875" style="96" customWidth="1"/>
    <col min="5873" max="5873" width="17.625" style="96" customWidth="1"/>
    <col min="5874" max="5874" width="8" style="96" customWidth="1"/>
    <col min="5875" max="5875" width="7.375" style="96" customWidth="1"/>
    <col min="5876" max="5876" width="6.5" style="96" customWidth="1"/>
    <col min="5877" max="5877" width="18.375" style="96" customWidth="1"/>
    <col min="5878" max="5878" width="60.875" style="96" customWidth="1"/>
    <col min="5879" max="5879" width="5.625" style="96" customWidth="1"/>
    <col min="5880" max="5881" width="15" style="96" customWidth="1"/>
    <col min="5882" max="5882" width="15.5" style="96" customWidth="1"/>
    <col min="5883" max="5883" width="14.375" style="96" customWidth="1"/>
    <col min="5884" max="5884" width="14.125" style="96" customWidth="1"/>
    <col min="5885" max="5885" width="14.875" style="96" bestFit="1" customWidth="1"/>
    <col min="5886" max="5886" width="11.375" style="96" customWidth="1"/>
    <col min="5887" max="5887" width="14.125" style="96" bestFit="1" customWidth="1"/>
    <col min="5888" max="5888" width="10.5" style="96" customWidth="1"/>
    <col min="5889" max="5890" width="10.875" style="96" customWidth="1"/>
    <col min="5891" max="5891" width="39" style="96" customWidth="1"/>
    <col min="5892" max="6127" width="6.875" style="96"/>
    <col min="6128" max="6128" width="6.875" style="96" customWidth="1"/>
    <col min="6129" max="6129" width="17.625" style="96" customWidth="1"/>
    <col min="6130" max="6130" width="8" style="96" customWidth="1"/>
    <col min="6131" max="6131" width="7.375" style="96" customWidth="1"/>
    <col min="6132" max="6132" width="6.5" style="96" customWidth="1"/>
    <col min="6133" max="6133" width="18.375" style="96" customWidth="1"/>
    <col min="6134" max="6134" width="60.875" style="96" customWidth="1"/>
    <col min="6135" max="6135" width="5.625" style="96" customWidth="1"/>
    <col min="6136" max="6137" width="15" style="96" customWidth="1"/>
    <col min="6138" max="6138" width="15.5" style="96" customWidth="1"/>
    <col min="6139" max="6139" width="14.375" style="96" customWidth="1"/>
    <col min="6140" max="6140" width="14.125" style="96" customWidth="1"/>
    <col min="6141" max="6141" width="14.875" style="96" bestFit="1" customWidth="1"/>
    <col min="6142" max="6142" width="11.375" style="96" customWidth="1"/>
    <col min="6143" max="6143" width="14.125" style="96" bestFit="1" customWidth="1"/>
    <col min="6144" max="6144" width="10.5" style="96" customWidth="1"/>
    <col min="6145" max="6146" width="10.875" style="96" customWidth="1"/>
    <col min="6147" max="6147" width="39" style="96" customWidth="1"/>
    <col min="6148" max="6383" width="6.875" style="96"/>
    <col min="6384" max="6384" width="6.875" style="96" customWidth="1"/>
    <col min="6385" max="6385" width="17.625" style="96" customWidth="1"/>
    <col min="6386" max="6386" width="8" style="96" customWidth="1"/>
    <col min="6387" max="6387" width="7.375" style="96" customWidth="1"/>
    <col min="6388" max="6388" width="6.5" style="96" customWidth="1"/>
    <col min="6389" max="6389" width="18.375" style="96" customWidth="1"/>
    <col min="6390" max="6390" width="60.875" style="96" customWidth="1"/>
    <col min="6391" max="6391" width="5.625" style="96" customWidth="1"/>
    <col min="6392" max="6393" width="15" style="96" customWidth="1"/>
    <col min="6394" max="6394" width="15.5" style="96" customWidth="1"/>
    <col min="6395" max="6395" width="14.375" style="96" customWidth="1"/>
    <col min="6396" max="6396" width="14.125" style="96" customWidth="1"/>
    <col min="6397" max="6397" width="14.875" style="96" bestFit="1" customWidth="1"/>
    <col min="6398" max="6398" width="11.375" style="96" customWidth="1"/>
    <col min="6399" max="6399" width="14.125" style="96" bestFit="1" customWidth="1"/>
    <col min="6400" max="6400" width="10.5" style="96" customWidth="1"/>
    <col min="6401" max="6402" width="10.875" style="96" customWidth="1"/>
    <col min="6403" max="6403" width="39" style="96" customWidth="1"/>
    <col min="6404" max="6639" width="6.875" style="96"/>
    <col min="6640" max="6640" width="6.875" style="96" customWidth="1"/>
    <col min="6641" max="6641" width="17.625" style="96" customWidth="1"/>
    <col min="6642" max="6642" width="8" style="96" customWidth="1"/>
    <col min="6643" max="6643" width="7.375" style="96" customWidth="1"/>
    <col min="6644" max="6644" width="6.5" style="96" customWidth="1"/>
    <col min="6645" max="6645" width="18.375" style="96" customWidth="1"/>
    <col min="6646" max="6646" width="60.875" style="96" customWidth="1"/>
    <col min="6647" max="6647" width="5.625" style="96" customWidth="1"/>
    <col min="6648" max="6649" width="15" style="96" customWidth="1"/>
    <col min="6650" max="6650" width="15.5" style="96" customWidth="1"/>
    <col min="6651" max="6651" width="14.375" style="96" customWidth="1"/>
    <col min="6652" max="6652" width="14.125" style="96" customWidth="1"/>
    <col min="6653" max="6653" width="14.875" style="96" bestFit="1" customWidth="1"/>
    <col min="6654" max="6654" width="11.375" style="96" customWidth="1"/>
    <col min="6655" max="6655" width="14.125" style="96" bestFit="1" customWidth="1"/>
    <col min="6656" max="6656" width="10.5" style="96" customWidth="1"/>
    <col min="6657" max="6658" width="10.875" style="96" customWidth="1"/>
    <col min="6659" max="6659" width="39" style="96" customWidth="1"/>
    <col min="6660" max="6895" width="6.875" style="96"/>
    <col min="6896" max="6896" width="6.875" style="96" customWidth="1"/>
    <col min="6897" max="6897" width="17.625" style="96" customWidth="1"/>
    <col min="6898" max="6898" width="8" style="96" customWidth="1"/>
    <col min="6899" max="6899" width="7.375" style="96" customWidth="1"/>
    <col min="6900" max="6900" width="6.5" style="96" customWidth="1"/>
    <col min="6901" max="6901" width="18.375" style="96" customWidth="1"/>
    <col min="6902" max="6902" width="60.875" style="96" customWidth="1"/>
    <col min="6903" max="6903" width="5.625" style="96" customWidth="1"/>
    <col min="6904" max="6905" width="15" style="96" customWidth="1"/>
    <col min="6906" max="6906" width="15.5" style="96" customWidth="1"/>
    <col min="6907" max="6907" width="14.375" style="96" customWidth="1"/>
    <col min="6908" max="6908" width="14.125" style="96" customWidth="1"/>
    <col min="6909" max="6909" width="14.875" style="96" bestFit="1" customWidth="1"/>
    <col min="6910" max="6910" width="11.375" style="96" customWidth="1"/>
    <col min="6911" max="6911" width="14.125" style="96" bestFit="1" customWidth="1"/>
    <col min="6912" max="6912" width="10.5" style="96" customWidth="1"/>
    <col min="6913" max="6914" width="10.875" style="96" customWidth="1"/>
    <col min="6915" max="6915" width="39" style="96" customWidth="1"/>
    <col min="6916" max="7151" width="6.875" style="96"/>
    <col min="7152" max="7152" width="6.875" style="96" customWidth="1"/>
    <col min="7153" max="7153" width="17.625" style="96" customWidth="1"/>
    <col min="7154" max="7154" width="8" style="96" customWidth="1"/>
    <col min="7155" max="7155" width="7.375" style="96" customWidth="1"/>
    <col min="7156" max="7156" width="6.5" style="96" customWidth="1"/>
    <col min="7157" max="7157" width="18.375" style="96" customWidth="1"/>
    <col min="7158" max="7158" width="60.875" style="96" customWidth="1"/>
    <col min="7159" max="7159" width="5.625" style="96" customWidth="1"/>
    <col min="7160" max="7161" width="15" style="96" customWidth="1"/>
    <col min="7162" max="7162" width="15.5" style="96" customWidth="1"/>
    <col min="7163" max="7163" width="14.375" style="96" customWidth="1"/>
    <col min="7164" max="7164" width="14.125" style="96" customWidth="1"/>
    <col min="7165" max="7165" width="14.875" style="96" bestFit="1" customWidth="1"/>
    <col min="7166" max="7166" width="11.375" style="96" customWidth="1"/>
    <col min="7167" max="7167" width="14.125" style="96" bestFit="1" customWidth="1"/>
    <col min="7168" max="7168" width="10.5" style="96" customWidth="1"/>
    <col min="7169" max="7170" width="10.875" style="96" customWidth="1"/>
    <col min="7171" max="7171" width="39" style="96" customWidth="1"/>
    <col min="7172" max="7407" width="6.875" style="96"/>
    <col min="7408" max="7408" width="6.875" style="96" customWidth="1"/>
    <col min="7409" max="7409" width="17.625" style="96" customWidth="1"/>
    <col min="7410" max="7410" width="8" style="96" customWidth="1"/>
    <col min="7411" max="7411" width="7.375" style="96" customWidth="1"/>
    <col min="7412" max="7412" width="6.5" style="96" customWidth="1"/>
    <col min="7413" max="7413" width="18.375" style="96" customWidth="1"/>
    <col min="7414" max="7414" width="60.875" style="96" customWidth="1"/>
    <col min="7415" max="7415" width="5.625" style="96" customWidth="1"/>
    <col min="7416" max="7417" width="15" style="96" customWidth="1"/>
    <col min="7418" max="7418" width="15.5" style="96" customWidth="1"/>
    <col min="7419" max="7419" width="14.375" style="96" customWidth="1"/>
    <col min="7420" max="7420" width="14.125" style="96" customWidth="1"/>
    <col min="7421" max="7421" width="14.875" style="96" bestFit="1" customWidth="1"/>
    <col min="7422" max="7422" width="11.375" style="96" customWidth="1"/>
    <col min="7423" max="7423" width="14.125" style="96" bestFit="1" customWidth="1"/>
    <col min="7424" max="7424" width="10.5" style="96" customWidth="1"/>
    <col min="7425" max="7426" width="10.875" style="96" customWidth="1"/>
    <col min="7427" max="7427" width="39" style="96" customWidth="1"/>
    <col min="7428" max="7663" width="6.875" style="96"/>
    <col min="7664" max="7664" width="6.875" style="96" customWidth="1"/>
    <col min="7665" max="7665" width="17.625" style="96" customWidth="1"/>
    <col min="7666" max="7666" width="8" style="96" customWidth="1"/>
    <col min="7667" max="7667" width="7.375" style="96" customWidth="1"/>
    <col min="7668" max="7668" width="6.5" style="96" customWidth="1"/>
    <col min="7669" max="7669" width="18.375" style="96" customWidth="1"/>
    <col min="7670" max="7670" width="60.875" style="96" customWidth="1"/>
    <col min="7671" max="7671" width="5.625" style="96" customWidth="1"/>
    <col min="7672" max="7673" width="15" style="96" customWidth="1"/>
    <col min="7674" max="7674" width="15.5" style="96" customWidth="1"/>
    <col min="7675" max="7675" width="14.375" style="96" customWidth="1"/>
    <col min="7676" max="7676" width="14.125" style="96" customWidth="1"/>
    <col min="7677" max="7677" width="14.875" style="96" bestFit="1" customWidth="1"/>
    <col min="7678" max="7678" width="11.375" style="96" customWidth="1"/>
    <col min="7679" max="7679" width="14.125" style="96" bestFit="1" customWidth="1"/>
    <col min="7680" max="7680" width="10.5" style="96" customWidth="1"/>
    <col min="7681" max="7682" width="10.875" style="96" customWidth="1"/>
    <col min="7683" max="7683" width="39" style="96" customWidth="1"/>
    <col min="7684" max="7919" width="6.875" style="96"/>
    <col min="7920" max="7920" width="6.875" style="96" customWidth="1"/>
    <col min="7921" max="7921" width="17.625" style="96" customWidth="1"/>
    <col min="7922" max="7922" width="8" style="96" customWidth="1"/>
    <col min="7923" max="7923" width="7.375" style="96" customWidth="1"/>
    <col min="7924" max="7924" width="6.5" style="96" customWidth="1"/>
    <col min="7925" max="7925" width="18.375" style="96" customWidth="1"/>
    <col min="7926" max="7926" width="60.875" style="96" customWidth="1"/>
    <col min="7927" max="7927" width="5.625" style="96" customWidth="1"/>
    <col min="7928" max="7929" width="15" style="96" customWidth="1"/>
    <col min="7930" max="7930" width="15.5" style="96" customWidth="1"/>
    <col min="7931" max="7931" width="14.375" style="96" customWidth="1"/>
    <col min="7932" max="7932" width="14.125" style="96" customWidth="1"/>
    <col min="7933" max="7933" width="14.875" style="96" bestFit="1" customWidth="1"/>
    <col min="7934" max="7934" width="11.375" style="96" customWidth="1"/>
    <col min="7935" max="7935" width="14.125" style="96" bestFit="1" customWidth="1"/>
    <col min="7936" max="7936" width="10.5" style="96" customWidth="1"/>
    <col min="7937" max="7938" width="10.875" style="96" customWidth="1"/>
    <col min="7939" max="7939" width="39" style="96" customWidth="1"/>
    <col min="7940" max="8175" width="6.875" style="96"/>
    <col min="8176" max="8176" width="6.875" style="96" customWidth="1"/>
    <col min="8177" max="8177" width="17.625" style="96" customWidth="1"/>
    <col min="8178" max="8178" width="8" style="96" customWidth="1"/>
    <col min="8179" max="8179" width="7.375" style="96" customWidth="1"/>
    <col min="8180" max="8180" width="6.5" style="96" customWidth="1"/>
    <col min="8181" max="8181" width="18.375" style="96" customWidth="1"/>
    <col min="8182" max="8182" width="60.875" style="96" customWidth="1"/>
    <col min="8183" max="8183" width="5.625" style="96" customWidth="1"/>
    <col min="8184" max="8185" width="15" style="96" customWidth="1"/>
    <col min="8186" max="8186" width="15.5" style="96" customWidth="1"/>
    <col min="8187" max="8187" width="14.375" style="96" customWidth="1"/>
    <col min="8188" max="8188" width="14.125" style="96" customWidth="1"/>
    <col min="8189" max="8189" width="14.875" style="96" bestFit="1" customWidth="1"/>
    <col min="8190" max="8190" width="11.375" style="96" customWidth="1"/>
    <col min="8191" max="8191" width="14.125" style="96" bestFit="1" customWidth="1"/>
    <col min="8192" max="8192" width="10.5" style="96" customWidth="1"/>
    <col min="8193" max="8194" width="10.875" style="96" customWidth="1"/>
    <col min="8195" max="8195" width="39" style="96" customWidth="1"/>
    <col min="8196" max="8431" width="6.875" style="96"/>
    <col min="8432" max="8432" width="6.875" style="96" customWidth="1"/>
    <col min="8433" max="8433" width="17.625" style="96" customWidth="1"/>
    <col min="8434" max="8434" width="8" style="96" customWidth="1"/>
    <col min="8435" max="8435" width="7.375" style="96" customWidth="1"/>
    <col min="8436" max="8436" width="6.5" style="96" customWidth="1"/>
    <col min="8437" max="8437" width="18.375" style="96" customWidth="1"/>
    <col min="8438" max="8438" width="60.875" style="96" customWidth="1"/>
    <col min="8439" max="8439" width="5.625" style="96" customWidth="1"/>
    <col min="8440" max="8441" width="15" style="96" customWidth="1"/>
    <col min="8442" max="8442" width="15.5" style="96" customWidth="1"/>
    <col min="8443" max="8443" width="14.375" style="96" customWidth="1"/>
    <col min="8444" max="8444" width="14.125" style="96" customWidth="1"/>
    <col min="8445" max="8445" width="14.875" style="96" bestFit="1" customWidth="1"/>
    <col min="8446" max="8446" width="11.375" style="96" customWidth="1"/>
    <col min="8447" max="8447" width="14.125" style="96" bestFit="1" customWidth="1"/>
    <col min="8448" max="8448" width="10.5" style="96" customWidth="1"/>
    <col min="8449" max="8450" width="10.875" style="96" customWidth="1"/>
    <col min="8451" max="8451" width="39" style="96" customWidth="1"/>
    <col min="8452" max="8687" width="6.875" style="96"/>
    <col min="8688" max="8688" width="6.875" style="96" customWidth="1"/>
    <col min="8689" max="8689" width="17.625" style="96" customWidth="1"/>
    <col min="8690" max="8690" width="8" style="96" customWidth="1"/>
    <col min="8691" max="8691" width="7.375" style="96" customWidth="1"/>
    <col min="8692" max="8692" width="6.5" style="96" customWidth="1"/>
    <col min="8693" max="8693" width="18.375" style="96" customWidth="1"/>
    <col min="8694" max="8694" width="60.875" style="96" customWidth="1"/>
    <col min="8695" max="8695" width="5.625" style="96" customWidth="1"/>
    <col min="8696" max="8697" width="15" style="96" customWidth="1"/>
    <col min="8698" max="8698" width="15.5" style="96" customWidth="1"/>
    <col min="8699" max="8699" width="14.375" style="96" customWidth="1"/>
    <col min="8700" max="8700" width="14.125" style="96" customWidth="1"/>
    <col min="8701" max="8701" width="14.875" style="96" bestFit="1" customWidth="1"/>
    <col min="8702" max="8702" width="11.375" style="96" customWidth="1"/>
    <col min="8703" max="8703" width="14.125" style="96" bestFit="1" customWidth="1"/>
    <col min="8704" max="8704" width="10.5" style="96" customWidth="1"/>
    <col min="8705" max="8706" width="10.875" style="96" customWidth="1"/>
    <col min="8707" max="8707" width="39" style="96" customWidth="1"/>
    <col min="8708" max="8943" width="6.875" style="96"/>
    <col min="8944" max="8944" width="6.875" style="96" customWidth="1"/>
    <col min="8945" max="8945" width="17.625" style="96" customWidth="1"/>
    <col min="8946" max="8946" width="8" style="96" customWidth="1"/>
    <col min="8947" max="8947" width="7.375" style="96" customWidth="1"/>
    <col min="8948" max="8948" width="6.5" style="96" customWidth="1"/>
    <col min="8949" max="8949" width="18.375" style="96" customWidth="1"/>
    <col min="8950" max="8950" width="60.875" style="96" customWidth="1"/>
    <col min="8951" max="8951" width="5.625" style="96" customWidth="1"/>
    <col min="8952" max="8953" width="15" style="96" customWidth="1"/>
    <col min="8954" max="8954" width="15.5" style="96" customWidth="1"/>
    <col min="8955" max="8955" width="14.375" style="96" customWidth="1"/>
    <col min="8956" max="8956" width="14.125" style="96" customWidth="1"/>
    <col min="8957" max="8957" width="14.875" style="96" bestFit="1" customWidth="1"/>
    <col min="8958" max="8958" width="11.375" style="96" customWidth="1"/>
    <col min="8959" max="8959" width="14.125" style="96" bestFit="1" customWidth="1"/>
    <col min="8960" max="8960" width="10.5" style="96" customWidth="1"/>
    <col min="8961" max="8962" width="10.875" style="96" customWidth="1"/>
    <col min="8963" max="8963" width="39" style="96" customWidth="1"/>
    <col min="8964" max="9199" width="6.875" style="96"/>
    <col min="9200" max="9200" width="6.875" style="96" customWidth="1"/>
    <col min="9201" max="9201" width="17.625" style="96" customWidth="1"/>
    <col min="9202" max="9202" width="8" style="96" customWidth="1"/>
    <col min="9203" max="9203" width="7.375" style="96" customWidth="1"/>
    <col min="9204" max="9204" width="6.5" style="96" customWidth="1"/>
    <col min="9205" max="9205" width="18.375" style="96" customWidth="1"/>
    <col min="9206" max="9206" width="60.875" style="96" customWidth="1"/>
    <col min="9207" max="9207" width="5.625" style="96" customWidth="1"/>
    <col min="9208" max="9209" width="15" style="96" customWidth="1"/>
    <col min="9210" max="9210" width="15.5" style="96" customWidth="1"/>
    <col min="9211" max="9211" width="14.375" style="96" customWidth="1"/>
    <col min="9212" max="9212" width="14.125" style="96" customWidth="1"/>
    <col min="9213" max="9213" width="14.875" style="96" bestFit="1" customWidth="1"/>
    <col min="9214" max="9214" width="11.375" style="96" customWidth="1"/>
    <col min="9215" max="9215" width="14.125" style="96" bestFit="1" customWidth="1"/>
    <col min="9216" max="9216" width="10.5" style="96" customWidth="1"/>
    <col min="9217" max="9218" width="10.875" style="96" customWidth="1"/>
    <col min="9219" max="9219" width="39" style="96" customWidth="1"/>
    <col min="9220" max="9455" width="6.875" style="96"/>
    <col min="9456" max="9456" width="6.875" style="96" customWidth="1"/>
    <col min="9457" max="9457" width="17.625" style="96" customWidth="1"/>
    <col min="9458" max="9458" width="8" style="96" customWidth="1"/>
    <col min="9459" max="9459" width="7.375" style="96" customWidth="1"/>
    <col min="9460" max="9460" width="6.5" style="96" customWidth="1"/>
    <col min="9461" max="9461" width="18.375" style="96" customWidth="1"/>
    <col min="9462" max="9462" width="60.875" style="96" customWidth="1"/>
    <col min="9463" max="9463" width="5.625" style="96" customWidth="1"/>
    <col min="9464" max="9465" width="15" style="96" customWidth="1"/>
    <col min="9466" max="9466" width="15.5" style="96" customWidth="1"/>
    <col min="9467" max="9467" width="14.375" style="96" customWidth="1"/>
    <col min="9468" max="9468" width="14.125" style="96" customWidth="1"/>
    <col min="9469" max="9469" width="14.875" style="96" bestFit="1" customWidth="1"/>
    <col min="9470" max="9470" width="11.375" style="96" customWidth="1"/>
    <col min="9471" max="9471" width="14.125" style="96" bestFit="1" customWidth="1"/>
    <col min="9472" max="9472" width="10.5" style="96" customWidth="1"/>
    <col min="9473" max="9474" width="10.875" style="96" customWidth="1"/>
    <col min="9475" max="9475" width="39" style="96" customWidth="1"/>
    <col min="9476" max="9711" width="6.875" style="96"/>
    <col min="9712" max="9712" width="6.875" style="96" customWidth="1"/>
    <col min="9713" max="9713" width="17.625" style="96" customWidth="1"/>
    <col min="9714" max="9714" width="8" style="96" customWidth="1"/>
    <col min="9715" max="9715" width="7.375" style="96" customWidth="1"/>
    <col min="9716" max="9716" width="6.5" style="96" customWidth="1"/>
    <col min="9717" max="9717" width="18.375" style="96" customWidth="1"/>
    <col min="9718" max="9718" width="60.875" style="96" customWidth="1"/>
    <col min="9719" max="9719" width="5.625" style="96" customWidth="1"/>
    <col min="9720" max="9721" width="15" style="96" customWidth="1"/>
    <col min="9722" max="9722" width="15.5" style="96" customWidth="1"/>
    <col min="9723" max="9723" width="14.375" style="96" customWidth="1"/>
    <col min="9724" max="9724" width="14.125" style="96" customWidth="1"/>
    <col min="9725" max="9725" width="14.875" style="96" bestFit="1" customWidth="1"/>
    <col min="9726" max="9726" width="11.375" style="96" customWidth="1"/>
    <col min="9727" max="9727" width="14.125" style="96" bestFit="1" customWidth="1"/>
    <col min="9728" max="9728" width="10.5" style="96" customWidth="1"/>
    <col min="9729" max="9730" width="10.875" style="96" customWidth="1"/>
    <col min="9731" max="9731" width="39" style="96" customWidth="1"/>
    <col min="9732" max="9967" width="6.875" style="96"/>
    <col min="9968" max="9968" width="6.875" style="96" customWidth="1"/>
    <col min="9969" max="9969" width="17.625" style="96" customWidth="1"/>
    <col min="9970" max="9970" width="8" style="96" customWidth="1"/>
    <col min="9971" max="9971" width="7.375" style="96" customWidth="1"/>
    <col min="9972" max="9972" width="6.5" style="96" customWidth="1"/>
    <col min="9973" max="9973" width="18.375" style="96" customWidth="1"/>
    <col min="9974" max="9974" width="60.875" style="96" customWidth="1"/>
    <col min="9975" max="9975" width="5.625" style="96" customWidth="1"/>
    <col min="9976" max="9977" width="15" style="96" customWidth="1"/>
    <col min="9978" max="9978" width="15.5" style="96" customWidth="1"/>
    <col min="9979" max="9979" width="14.375" style="96" customWidth="1"/>
    <col min="9980" max="9980" width="14.125" style="96" customWidth="1"/>
    <col min="9981" max="9981" width="14.875" style="96" bestFit="1" customWidth="1"/>
    <col min="9982" max="9982" width="11.375" style="96" customWidth="1"/>
    <col min="9983" max="9983" width="14.125" style="96" bestFit="1" customWidth="1"/>
    <col min="9984" max="9984" width="10.5" style="96" customWidth="1"/>
    <col min="9985" max="9986" width="10.875" style="96" customWidth="1"/>
    <col min="9987" max="9987" width="39" style="96" customWidth="1"/>
    <col min="9988" max="10223" width="6.875" style="96"/>
    <col min="10224" max="10224" width="6.875" style="96" customWidth="1"/>
    <col min="10225" max="10225" width="17.625" style="96" customWidth="1"/>
    <col min="10226" max="10226" width="8" style="96" customWidth="1"/>
    <col min="10227" max="10227" width="7.375" style="96" customWidth="1"/>
    <col min="10228" max="10228" width="6.5" style="96" customWidth="1"/>
    <col min="10229" max="10229" width="18.375" style="96" customWidth="1"/>
    <col min="10230" max="10230" width="60.875" style="96" customWidth="1"/>
    <col min="10231" max="10231" width="5.625" style="96" customWidth="1"/>
    <col min="10232" max="10233" width="15" style="96" customWidth="1"/>
    <col min="10234" max="10234" width="15.5" style="96" customWidth="1"/>
    <col min="10235" max="10235" width="14.375" style="96" customWidth="1"/>
    <col min="10236" max="10236" width="14.125" style="96" customWidth="1"/>
    <col min="10237" max="10237" width="14.875" style="96" bestFit="1" customWidth="1"/>
    <col min="10238" max="10238" width="11.375" style="96" customWidth="1"/>
    <col min="10239" max="10239" width="14.125" style="96" bestFit="1" customWidth="1"/>
    <col min="10240" max="10240" width="10.5" style="96" customWidth="1"/>
    <col min="10241" max="10242" width="10.875" style="96" customWidth="1"/>
    <col min="10243" max="10243" width="39" style="96" customWidth="1"/>
    <col min="10244" max="10479" width="6.875" style="96"/>
    <col min="10480" max="10480" width="6.875" style="96" customWidth="1"/>
    <col min="10481" max="10481" width="17.625" style="96" customWidth="1"/>
    <col min="10482" max="10482" width="8" style="96" customWidth="1"/>
    <col min="10483" max="10483" width="7.375" style="96" customWidth="1"/>
    <col min="10484" max="10484" width="6.5" style="96" customWidth="1"/>
    <col min="10485" max="10485" width="18.375" style="96" customWidth="1"/>
    <col min="10486" max="10486" width="60.875" style="96" customWidth="1"/>
    <col min="10487" max="10487" width="5.625" style="96" customWidth="1"/>
    <col min="10488" max="10489" width="15" style="96" customWidth="1"/>
    <col min="10490" max="10490" width="15.5" style="96" customWidth="1"/>
    <col min="10491" max="10491" width="14.375" style="96" customWidth="1"/>
    <col min="10492" max="10492" width="14.125" style="96" customWidth="1"/>
    <col min="10493" max="10493" width="14.875" style="96" bestFit="1" customWidth="1"/>
    <col min="10494" max="10494" width="11.375" style="96" customWidth="1"/>
    <col min="10495" max="10495" width="14.125" style="96" bestFit="1" customWidth="1"/>
    <col min="10496" max="10496" width="10.5" style="96" customWidth="1"/>
    <col min="10497" max="10498" width="10.875" style="96" customWidth="1"/>
    <col min="10499" max="10499" width="39" style="96" customWidth="1"/>
    <col min="10500" max="10735" width="6.875" style="96"/>
    <col min="10736" max="10736" width="6.875" style="96" customWidth="1"/>
    <col min="10737" max="10737" width="17.625" style="96" customWidth="1"/>
    <col min="10738" max="10738" width="8" style="96" customWidth="1"/>
    <col min="10739" max="10739" width="7.375" style="96" customWidth="1"/>
    <col min="10740" max="10740" width="6.5" style="96" customWidth="1"/>
    <col min="10741" max="10741" width="18.375" style="96" customWidth="1"/>
    <col min="10742" max="10742" width="60.875" style="96" customWidth="1"/>
    <col min="10743" max="10743" width="5.625" style="96" customWidth="1"/>
    <col min="10744" max="10745" width="15" style="96" customWidth="1"/>
    <col min="10746" max="10746" width="15.5" style="96" customWidth="1"/>
    <col min="10747" max="10747" width="14.375" style="96" customWidth="1"/>
    <col min="10748" max="10748" width="14.125" style="96" customWidth="1"/>
    <col min="10749" max="10749" width="14.875" style="96" bestFit="1" customWidth="1"/>
    <col min="10750" max="10750" width="11.375" style="96" customWidth="1"/>
    <col min="10751" max="10751" width="14.125" style="96" bestFit="1" customWidth="1"/>
    <col min="10752" max="10752" width="10.5" style="96" customWidth="1"/>
    <col min="10753" max="10754" width="10.875" style="96" customWidth="1"/>
    <col min="10755" max="10755" width="39" style="96" customWidth="1"/>
    <col min="10756" max="10991" width="6.875" style="96"/>
    <col min="10992" max="10992" width="6.875" style="96" customWidth="1"/>
    <col min="10993" max="10993" width="17.625" style="96" customWidth="1"/>
    <col min="10994" max="10994" width="8" style="96" customWidth="1"/>
    <col min="10995" max="10995" width="7.375" style="96" customWidth="1"/>
    <col min="10996" max="10996" width="6.5" style="96" customWidth="1"/>
    <col min="10997" max="10997" width="18.375" style="96" customWidth="1"/>
    <col min="10998" max="10998" width="60.875" style="96" customWidth="1"/>
    <col min="10999" max="10999" width="5.625" style="96" customWidth="1"/>
    <col min="11000" max="11001" width="15" style="96" customWidth="1"/>
    <col min="11002" max="11002" width="15.5" style="96" customWidth="1"/>
    <col min="11003" max="11003" width="14.375" style="96" customWidth="1"/>
    <col min="11004" max="11004" width="14.125" style="96" customWidth="1"/>
    <col min="11005" max="11005" width="14.875" style="96" bestFit="1" customWidth="1"/>
    <col min="11006" max="11006" width="11.375" style="96" customWidth="1"/>
    <col min="11007" max="11007" width="14.125" style="96" bestFit="1" customWidth="1"/>
    <col min="11008" max="11008" width="10.5" style="96" customWidth="1"/>
    <col min="11009" max="11010" width="10.875" style="96" customWidth="1"/>
    <col min="11011" max="11011" width="39" style="96" customWidth="1"/>
    <col min="11012" max="11247" width="6.875" style="96"/>
    <col min="11248" max="11248" width="6.875" style="96" customWidth="1"/>
    <col min="11249" max="11249" width="17.625" style="96" customWidth="1"/>
    <col min="11250" max="11250" width="8" style="96" customWidth="1"/>
    <col min="11251" max="11251" width="7.375" style="96" customWidth="1"/>
    <col min="11252" max="11252" width="6.5" style="96" customWidth="1"/>
    <col min="11253" max="11253" width="18.375" style="96" customWidth="1"/>
    <col min="11254" max="11254" width="60.875" style="96" customWidth="1"/>
    <col min="11255" max="11255" width="5.625" style="96" customWidth="1"/>
    <col min="11256" max="11257" width="15" style="96" customWidth="1"/>
    <col min="11258" max="11258" width="15.5" style="96" customWidth="1"/>
    <col min="11259" max="11259" width="14.375" style="96" customWidth="1"/>
    <col min="11260" max="11260" width="14.125" style="96" customWidth="1"/>
    <col min="11261" max="11261" width="14.875" style="96" bestFit="1" customWidth="1"/>
    <col min="11262" max="11262" width="11.375" style="96" customWidth="1"/>
    <col min="11263" max="11263" width="14.125" style="96" bestFit="1" customWidth="1"/>
    <col min="11264" max="11264" width="10.5" style="96" customWidth="1"/>
    <col min="11265" max="11266" width="10.875" style="96" customWidth="1"/>
    <col min="11267" max="11267" width="39" style="96" customWidth="1"/>
    <col min="11268" max="11503" width="6.875" style="96"/>
    <col min="11504" max="11504" width="6.875" style="96" customWidth="1"/>
    <col min="11505" max="11505" width="17.625" style="96" customWidth="1"/>
    <col min="11506" max="11506" width="8" style="96" customWidth="1"/>
    <col min="11507" max="11507" width="7.375" style="96" customWidth="1"/>
    <col min="11508" max="11508" width="6.5" style="96" customWidth="1"/>
    <col min="11509" max="11509" width="18.375" style="96" customWidth="1"/>
    <col min="11510" max="11510" width="60.875" style="96" customWidth="1"/>
    <col min="11511" max="11511" width="5.625" style="96" customWidth="1"/>
    <col min="11512" max="11513" width="15" style="96" customWidth="1"/>
    <col min="11514" max="11514" width="15.5" style="96" customWidth="1"/>
    <col min="11515" max="11515" width="14.375" style="96" customWidth="1"/>
    <col min="11516" max="11516" width="14.125" style="96" customWidth="1"/>
    <col min="11517" max="11517" width="14.875" style="96" bestFit="1" customWidth="1"/>
    <col min="11518" max="11518" width="11.375" style="96" customWidth="1"/>
    <col min="11519" max="11519" width="14.125" style="96" bestFit="1" customWidth="1"/>
    <col min="11520" max="11520" width="10.5" style="96" customWidth="1"/>
    <col min="11521" max="11522" width="10.875" style="96" customWidth="1"/>
    <col min="11523" max="11523" width="39" style="96" customWidth="1"/>
    <col min="11524" max="11759" width="6.875" style="96"/>
    <col min="11760" max="11760" width="6.875" style="96" customWidth="1"/>
    <col min="11761" max="11761" width="17.625" style="96" customWidth="1"/>
    <col min="11762" max="11762" width="8" style="96" customWidth="1"/>
    <col min="11763" max="11763" width="7.375" style="96" customWidth="1"/>
    <col min="11764" max="11764" width="6.5" style="96" customWidth="1"/>
    <col min="11765" max="11765" width="18.375" style="96" customWidth="1"/>
    <col min="11766" max="11766" width="60.875" style="96" customWidth="1"/>
    <col min="11767" max="11767" width="5.625" style="96" customWidth="1"/>
    <col min="11768" max="11769" width="15" style="96" customWidth="1"/>
    <col min="11770" max="11770" width="15.5" style="96" customWidth="1"/>
    <col min="11771" max="11771" width="14.375" style="96" customWidth="1"/>
    <col min="11772" max="11772" width="14.125" style="96" customWidth="1"/>
    <col min="11773" max="11773" width="14.875" style="96" bestFit="1" customWidth="1"/>
    <col min="11774" max="11774" width="11.375" style="96" customWidth="1"/>
    <col min="11775" max="11775" width="14.125" style="96" bestFit="1" customWidth="1"/>
    <col min="11776" max="11776" width="10.5" style="96" customWidth="1"/>
    <col min="11777" max="11778" width="10.875" style="96" customWidth="1"/>
    <col min="11779" max="11779" width="39" style="96" customWidth="1"/>
    <col min="11780" max="12015" width="6.875" style="96"/>
    <col min="12016" max="12016" width="6.875" style="96" customWidth="1"/>
    <col min="12017" max="12017" width="17.625" style="96" customWidth="1"/>
    <col min="12018" max="12018" width="8" style="96" customWidth="1"/>
    <col min="12019" max="12019" width="7.375" style="96" customWidth="1"/>
    <col min="12020" max="12020" width="6.5" style="96" customWidth="1"/>
    <col min="12021" max="12021" width="18.375" style="96" customWidth="1"/>
    <col min="12022" max="12022" width="60.875" style="96" customWidth="1"/>
    <col min="12023" max="12023" width="5.625" style="96" customWidth="1"/>
    <col min="12024" max="12025" width="15" style="96" customWidth="1"/>
    <col min="12026" max="12026" width="15.5" style="96" customWidth="1"/>
    <col min="12027" max="12027" width="14.375" style="96" customWidth="1"/>
    <col min="12028" max="12028" width="14.125" style="96" customWidth="1"/>
    <col min="12029" max="12029" width="14.875" style="96" bestFit="1" customWidth="1"/>
    <col min="12030" max="12030" width="11.375" style="96" customWidth="1"/>
    <col min="12031" max="12031" width="14.125" style="96" bestFit="1" customWidth="1"/>
    <col min="12032" max="12032" width="10.5" style="96" customWidth="1"/>
    <col min="12033" max="12034" width="10.875" style="96" customWidth="1"/>
    <col min="12035" max="12035" width="39" style="96" customWidth="1"/>
    <col min="12036" max="12271" width="6.875" style="96"/>
    <col min="12272" max="12272" width="6.875" style="96" customWidth="1"/>
    <col min="12273" max="12273" width="17.625" style="96" customWidth="1"/>
    <col min="12274" max="12274" width="8" style="96" customWidth="1"/>
    <col min="12275" max="12275" width="7.375" style="96" customWidth="1"/>
    <col min="12276" max="12276" width="6.5" style="96" customWidth="1"/>
    <col min="12277" max="12277" width="18.375" style="96" customWidth="1"/>
    <col min="12278" max="12278" width="60.875" style="96" customWidth="1"/>
    <col min="12279" max="12279" width="5.625" style="96" customWidth="1"/>
    <col min="12280" max="12281" width="15" style="96" customWidth="1"/>
    <col min="12282" max="12282" width="15.5" style="96" customWidth="1"/>
    <col min="12283" max="12283" width="14.375" style="96" customWidth="1"/>
    <col min="12284" max="12284" width="14.125" style="96" customWidth="1"/>
    <col min="12285" max="12285" width="14.875" style="96" bestFit="1" customWidth="1"/>
    <col min="12286" max="12286" width="11.375" style="96" customWidth="1"/>
    <col min="12287" max="12287" width="14.125" style="96" bestFit="1" customWidth="1"/>
    <col min="12288" max="12288" width="10.5" style="96" customWidth="1"/>
    <col min="12289" max="12290" width="10.875" style="96" customWidth="1"/>
    <col min="12291" max="12291" width="39" style="96" customWidth="1"/>
    <col min="12292" max="12527" width="6.875" style="96"/>
    <col min="12528" max="12528" width="6.875" style="96" customWidth="1"/>
    <col min="12529" max="12529" width="17.625" style="96" customWidth="1"/>
    <col min="12530" max="12530" width="8" style="96" customWidth="1"/>
    <col min="12531" max="12531" width="7.375" style="96" customWidth="1"/>
    <col min="12532" max="12532" width="6.5" style="96" customWidth="1"/>
    <col min="12533" max="12533" width="18.375" style="96" customWidth="1"/>
    <col min="12534" max="12534" width="60.875" style="96" customWidth="1"/>
    <col min="12535" max="12535" width="5.625" style="96" customWidth="1"/>
    <col min="12536" max="12537" width="15" style="96" customWidth="1"/>
    <col min="12538" max="12538" width="15.5" style="96" customWidth="1"/>
    <col min="12539" max="12539" width="14.375" style="96" customWidth="1"/>
    <col min="12540" max="12540" width="14.125" style="96" customWidth="1"/>
    <col min="12541" max="12541" width="14.875" style="96" bestFit="1" customWidth="1"/>
    <col min="12542" max="12542" width="11.375" style="96" customWidth="1"/>
    <col min="12543" max="12543" width="14.125" style="96" bestFit="1" customWidth="1"/>
    <col min="12544" max="12544" width="10.5" style="96" customWidth="1"/>
    <col min="12545" max="12546" width="10.875" style="96" customWidth="1"/>
    <col min="12547" max="12547" width="39" style="96" customWidth="1"/>
    <col min="12548" max="12783" width="6.875" style="96"/>
    <col min="12784" max="12784" width="6.875" style="96" customWidth="1"/>
    <col min="12785" max="12785" width="17.625" style="96" customWidth="1"/>
    <col min="12786" max="12786" width="8" style="96" customWidth="1"/>
    <col min="12787" max="12787" width="7.375" style="96" customWidth="1"/>
    <col min="12788" max="12788" width="6.5" style="96" customWidth="1"/>
    <col min="12789" max="12789" width="18.375" style="96" customWidth="1"/>
    <col min="12790" max="12790" width="60.875" style="96" customWidth="1"/>
    <col min="12791" max="12791" width="5.625" style="96" customWidth="1"/>
    <col min="12792" max="12793" width="15" style="96" customWidth="1"/>
    <col min="12794" max="12794" width="15.5" style="96" customWidth="1"/>
    <col min="12795" max="12795" width="14.375" style="96" customWidth="1"/>
    <col min="12796" max="12796" width="14.125" style="96" customWidth="1"/>
    <col min="12797" max="12797" width="14.875" style="96" bestFit="1" customWidth="1"/>
    <col min="12798" max="12798" width="11.375" style="96" customWidth="1"/>
    <col min="12799" max="12799" width="14.125" style="96" bestFit="1" customWidth="1"/>
    <col min="12800" max="12800" width="10.5" style="96" customWidth="1"/>
    <col min="12801" max="12802" width="10.875" style="96" customWidth="1"/>
    <col min="12803" max="12803" width="39" style="96" customWidth="1"/>
    <col min="12804" max="13039" width="6.875" style="96"/>
    <col min="13040" max="13040" width="6.875" style="96" customWidth="1"/>
    <col min="13041" max="13041" width="17.625" style="96" customWidth="1"/>
    <col min="13042" max="13042" width="8" style="96" customWidth="1"/>
    <col min="13043" max="13043" width="7.375" style="96" customWidth="1"/>
    <col min="13044" max="13044" width="6.5" style="96" customWidth="1"/>
    <col min="13045" max="13045" width="18.375" style="96" customWidth="1"/>
    <col min="13046" max="13046" width="60.875" style="96" customWidth="1"/>
    <col min="13047" max="13047" width="5.625" style="96" customWidth="1"/>
    <col min="13048" max="13049" width="15" style="96" customWidth="1"/>
    <col min="13050" max="13050" width="15.5" style="96" customWidth="1"/>
    <col min="13051" max="13051" width="14.375" style="96" customWidth="1"/>
    <col min="13052" max="13052" width="14.125" style="96" customWidth="1"/>
    <col min="13053" max="13053" width="14.875" style="96" bestFit="1" customWidth="1"/>
    <col min="13054" max="13054" width="11.375" style="96" customWidth="1"/>
    <col min="13055" max="13055" width="14.125" style="96" bestFit="1" customWidth="1"/>
    <col min="13056" max="13056" width="10.5" style="96" customWidth="1"/>
    <col min="13057" max="13058" width="10.875" style="96" customWidth="1"/>
    <col min="13059" max="13059" width="39" style="96" customWidth="1"/>
    <col min="13060" max="13295" width="6.875" style="96"/>
    <col min="13296" max="13296" width="6.875" style="96" customWidth="1"/>
    <col min="13297" max="13297" width="17.625" style="96" customWidth="1"/>
    <col min="13298" max="13298" width="8" style="96" customWidth="1"/>
    <col min="13299" max="13299" width="7.375" style="96" customWidth="1"/>
    <col min="13300" max="13300" width="6.5" style="96" customWidth="1"/>
    <col min="13301" max="13301" width="18.375" style="96" customWidth="1"/>
    <col min="13302" max="13302" width="60.875" style="96" customWidth="1"/>
    <col min="13303" max="13303" width="5.625" style="96" customWidth="1"/>
    <col min="13304" max="13305" width="15" style="96" customWidth="1"/>
    <col min="13306" max="13306" width="15.5" style="96" customWidth="1"/>
    <col min="13307" max="13307" width="14.375" style="96" customWidth="1"/>
    <col min="13308" max="13308" width="14.125" style="96" customWidth="1"/>
    <col min="13309" max="13309" width="14.875" style="96" bestFit="1" customWidth="1"/>
    <col min="13310" max="13310" width="11.375" style="96" customWidth="1"/>
    <col min="13311" max="13311" width="14.125" style="96" bestFit="1" customWidth="1"/>
    <col min="13312" max="13312" width="10.5" style="96" customWidth="1"/>
    <col min="13313" max="13314" width="10.875" style="96" customWidth="1"/>
    <col min="13315" max="13315" width="39" style="96" customWidth="1"/>
    <col min="13316" max="13551" width="6.875" style="96"/>
    <col min="13552" max="13552" width="6.875" style="96" customWidth="1"/>
    <col min="13553" max="13553" width="17.625" style="96" customWidth="1"/>
    <col min="13554" max="13554" width="8" style="96" customWidth="1"/>
    <col min="13555" max="13555" width="7.375" style="96" customWidth="1"/>
    <col min="13556" max="13556" width="6.5" style="96" customWidth="1"/>
    <col min="13557" max="13557" width="18.375" style="96" customWidth="1"/>
    <col min="13558" max="13558" width="60.875" style="96" customWidth="1"/>
    <col min="13559" max="13559" width="5.625" style="96" customWidth="1"/>
    <col min="13560" max="13561" width="15" style="96" customWidth="1"/>
    <col min="13562" max="13562" width="15.5" style="96" customWidth="1"/>
    <col min="13563" max="13563" width="14.375" style="96" customWidth="1"/>
    <col min="13564" max="13564" width="14.125" style="96" customWidth="1"/>
    <col min="13565" max="13565" width="14.875" style="96" bestFit="1" customWidth="1"/>
    <col min="13566" max="13566" width="11.375" style="96" customWidth="1"/>
    <col min="13567" max="13567" width="14.125" style="96" bestFit="1" customWidth="1"/>
    <col min="13568" max="13568" width="10.5" style="96" customWidth="1"/>
    <col min="13569" max="13570" width="10.875" style="96" customWidth="1"/>
    <col min="13571" max="13571" width="39" style="96" customWidth="1"/>
    <col min="13572" max="13807" width="6.875" style="96"/>
    <col min="13808" max="13808" width="6.875" style="96" customWidth="1"/>
    <col min="13809" max="13809" width="17.625" style="96" customWidth="1"/>
    <col min="13810" max="13810" width="8" style="96" customWidth="1"/>
    <col min="13811" max="13811" width="7.375" style="96" customWidth="1"/>
    <col min="13812" max="13812" width="6.5" style="96" customWidth="1"/>
    <col min="13813" max="13813" width="18.375" style="96" customWidth="1"/>
    <col min="13814" max="13814" width="60.875" style="96" customWidth="1"/>
    <col min="13815" max="13815" width="5.625" style="96" customWidth="1"/>
    <col min="13816" max="13817" width="15" style="96" customWidth="1"/>
    <col min="13818" max="13818" width="15.5" style="96" customWidth="1"/>
    <col min="13819" max="13819" width="14.375" style="96" customWidth="1"/>
    <col min="13820" max="13820" width="14.125" style="96" customWidth="1"/>
    <col min="13821" max="13821" width="14.875" style="96" bestFit="1" customWidth="1"/>
    <col min="13822" max="13822" width="11.375" style="96" customWidth="1"/>
    <col min="13823" max="13823" width="14.125" style="96" bestFit="1" customWidth="1"/>
    <col min="13824" max="13824" width="10.5" style="96" customWidth="1"/>
    <col min="13825" max="13826" width="10.875" style="96" customWidth="1"/>
    <col min="13827" max="13827" width="39" style="96" customWidth="1"/>
    <col min="13828" max="14063" width="6.875" style="96"/>
    <col min="14064" max="14064" width="6.875" style="96" customWidth="1"/>
    <col min="14065" max="14065" width="17.625" style="96" customWidth="1"/>
    <col min="14066" max="14066" width="8" style="96" customWidth="1"/>
    <col min="14067" max="14067" width="7.375" style="96" customWidth="1"/>
    <col min="14068" max="14068" width="6.5" style="96" customWidth="1"/>
    <col min="14069" max="14069" width="18.375" style="96" customWidth="1"/>
    <col min="14070" max="14070" width="60.875" style="96" customWidth="1"/>
    <col min="14071" max="14071" width="5.625" style="96" customWidth="1"/>
    <col min="14072" max="14073" width="15" style="96" customWidth="1"/>
    <col min="14074" max="14074" width="15.5" style="96" customWidth="1"/>
    <col min="14075" max="14075" width="14.375" style="96" customWidth="1"/>
    <col min="14076" max="14076" width="14.125" style="96" customWidth="1"/>
    <col min="14077" max="14077" width="14.875" style="96" bestFit="1" customWidth="1"/>
    <col min="14078" max="14078" width="11.375" style="96" customWidth="1"/>
    <col min="14079" max="14079" width="14.125" style="96" bestFit="1" customWidth="1"/>
    <col min="14080" max="14080" width="10.5" style="96" customWidth="1"/>
    <col min="14081" max="14082" width="10.875" style="96" customWidth="1"/>
    <col min="14083" max="14083" width="39" style="96" customWidth="1"/>
    <col min="14084" max="14319" width="6.875" style="96"/>
    <col min="14320" max="14320" width="6.875" style="96" customWidth="1"/>
    <col min="14321" max="14321" width="17.625" style="96" customWidth="1"/>
    <col min="14322" max="14322" width="8" style="96" customWidth="1"/>
    <col min="14323" max="14323" width="7.375" style="96" customWidth="1"/>
    <col min="14324" max="14324" width="6.5" style="96" customWidth="1"/>
    <col min="14325" max="14325" width="18.375" style="96" customWidth="1"/>
    <col min="14326" max="14326" width="60.875" style="96" customWidth="1"/>
    <col min="14327" max="14327" width="5.625" style="96" customWidth="1"/>
    <col min="14328" max="14329" width="15" style="96" customWidth="1"/>
    <col min="14330" max="14330" width="15.5" style="96" customWidth="1"/>
    <col min="14331" max="14331" width="14.375" style="96" customWidth="1"/>
    <col min="14332" max="14332" width="14.125" style="96" customWidth="1"/>
    <col min="14333" max="14333" width="14.875" style="96" bestFit="1" customWidth="1"/>
    <col min="14334" max="14334" width="11.375" style="96" customWidth="1"/>
    <col min="14335" max="14335" width="14.125" style="96" bestFit="1" customWidth="1"/>
    <col min="14336" max="14336" width="10.5" style="96" customWidth="1"/>
    <col min="14337" max="14338" width="10.875" style="96" customWidth="1"/>
    <col min="14339" max="14339" width="39" style="96" customWidth="1"/>
    <col min="14340" max="14575" width="6.875" style="96"/>
    <col min="14576" max="14576" width="6.875" style="96" customWidth="1"/>
    <col min="14577" max="14577" width="17.625" style="96" customWidth="1"/>
    <col min="14578" max="14578" width="8" style="96" customWidth="1"/>
    <col min="14579" max="14579" width="7.375" style="96" customWidth="1"/>
    <col min="14580" max="14580" width="6.5" style="96" customWidth="1"/>
    <col min="14581" max="14581" width="18.375" style="96" customWidth="1"/>
    <col min="14582" max="14582" width="60.875" style="96" customWidth="1"/>
    <col min="14583" max="14583" width="5.625" style="96" customWidth="1"/>
    <col min="14584" max="14585" width="15" style="96" customWidth="1"/>
    <col min="14586" max="14586" width="15.5" style="96" customWidth="1"/>
    <col min="14587" max="14587" width="14.375" style="96" customWidth="1"/>
    <col min="14588" max="14588" width="14.125" style="96" customWidth="1"/>
    <col min="14589" max="14589" width="14.875" style="96" bestFit="1" customWidth="1"/>
    <col min="14590" max="14590" width="11.375" style="96" customWidth="1"/>
    <col min="14591" max="14591" width="14.125" style="96" bestFit="1" customWidth="1"/>
    <col min="14592" max="14592" width="10.5" style="96" customWidth="1"/>
    <col min="14593" max="14594" width="10.875" style="96" customWidth="1"/>
    <col min="14595" max="14595" width="39" style="96" customWidth="1"/>
    <col min="14596" max="14831" width="6.875" style="96"/>
    <col min="14832" max="14832" width="6.875" style="96" customWidth="1"/>
    <col min="14833" max="14833" width="17.625" style="96" customWidth="1"/>
    <col min="14834" max="14834" width="8" style="96" customWidth="1"/>
    <col min="14835" max="14835" width="7.375" style="96" customWidth="1"/>
    <col min="14836" max="14836" width="6.5" style="96" customWidth="1"/>
    <col min="14837" max="14837" width="18.375" style="96" customWidth="1"/>
    <col min="14838" max="14838" width="60.875" style="96" customWidth="1"/>
    <col min="14839" max="14839" width="5.625" style="96" customWidth="1"/>
    <col min="14840" max="14841" width="15" style="96" customWidth="1"/>
    <col min="14842" max="14842" width="15.5" style="96" customWidth="1"/>
    <col min="14843" max="14843" width="14.375" style="96" customWidth="1"/>
    <col min="14844" max="14844" width="14.125" style="96" customWidth="1"/>
    <col min="14845" max="14845" width="14.875" style="96" bestFit="1" customWidth="1"/>
    <col min="14846" max="14846" width="11.375" style="96" customWidth="1"/>
    <col min="14847" max="14847" width="14.125" style="96" bestFit="1" customWidth="1"/>
    <col min="14848" max="14848" width="10.5" style="96" customWidth="1"/>
    <col min="14849" max="14850" width="10.875" style="96" customWidth="1"/>
    <col min="14851" max="14851" width="39" style="96" customWidth="1"/>
    <col min="14852" max="15087" width="6.875" style="96"/>
    <col min="15088" max="15088" width="6.875" style="96" customWidth="1"/>
    <col min="15089" max="15089" width="17.625" style="96" customWidth="1"/>
    <col min="15090" max="15090" width="8" style="96" customWidth="1"/>
    <col min="15091" max="15091" width="7.375" style="96" customWidth="1"/>
    <col min="15092" max="15092" width="6.5" style="96" customWidth="1"/>
    <col min="15093" max="15093" width="18.375" style="96" customWidth="1"/>
    <col min="15094" max="15094" width="60.875" style="96" customWidth="1"/>
    <col min="15095" max="15095" width="5.625" style="96" customWidth="1"/>
    <col min="15096" max="15097" width="15" style="96" customWidth="1"/>
    <col min="15098" max="15098" width="15.5" style="96" customWidth="1"/>
    <col min="15099" max="15099" width="14.375" style="96" customWidth="1"/>
    <col min="15100" max="15100" width="14.125" style="96" customWidth="1"/>
    <col min="15101" max="15101" width="14.875" style="96" bestFit="1" customWidth="1"/>
    <col min="15102" max="15102" width="11.375" style="96" customWidth="1"/>
    <col min="15103" max="15103" width="14.125" style="96" bestFit="1" customWidth="1"/>
    <col min="15104" max="15104" width="10.5" style="96" customWidth="1"/>
    <col min="15105" max="15106" width="10.875" style="96" customWidth="1"/>
    <col min="15107" max="15107" width="39" style="96" customWidth="1"/>
    <col min="15108" max="15343" width="6.875" style="96"/>
    <col min="15344" max="15344" width="6.875" style="96" customWidth="1"/>
    <col min="15345" max="15345" width="17.625" style="96" customWidth="1"/>
    <col min="15346" max="15346" width="8" style="96" customWidth="1"/>
    <col min="15347" max="15347" width="7.375" style="96" customWidth="1"/>
    <col min="15348" max="15348" width="6.5" style="96" customWidth="1"/>
    <col min="15349" max="15349" width="18.375" style="96" customWidth="1"/>
    <col min="15350" max="15350" width="60.875" style="96" customWidth="1"/>
    <col min="15351" max="15351" width="5.625" style="96" customWidth="1"/>
    <col min="15352" max="15353" width="15" style="96" customWidth="1"/>
    <col min="15354" max="15354" width="15.5" style="96" customWidth="1"/>
    <col min="15355" max="15355" width="14.375" style="96" customWidth="1"/>
    <col min="15356" max="15356" width="14.125" style="96" customWidth="1"/>
    <col min="15357" max="15357" width="14.875" style="96" bestFit="1" customWidth="1"/>
    <col min="15358" max="15358" width="11.375" style="96" customWidth="1"/>
    <col min="15359" max="15359" width="14.125" style="96" bestFit="1" customWidth="1"/>
    <col min="15360" max="15360" width="10.5" style="96" customWidth="1"/>
    <col min="15361" max="15362" width="10.875" style="96" customWidth="1"/>
    <col min="15363" max="15363" width="39" style="96" customWidth="1"/>
    <col min="15364" max="15599" width="6.875" style="96"/>
    <col min="15600" max="15600" width="6.875" style="96" customWidth="1"/>
    <col min="15601" max="15601" width="17.625" style="96" customWidth="1"/>
    <col min="15602" max="15602" width="8" style="96" customWidth="1"/>
    <col min="15603" max="15603" width="7.375" style="96" customWidth="1"/>
    <col min="15604" max="15604" width="6.5" style="96" customWidth="1"/>
    <col min="15605" max="15605" width="18.375" style="96" customWidth="1"/>
    <col min="15606" max="15606" width="60.875" style="96" customWidth="1"/>
    <col min="15607" max="15607" width="5.625" style="96" customWidth="1"/>
    <col min="15608" max="15609" width="15" style="96" customWidth="1"/>
    <col min="15610" max="15610" width="15.5" style="96" customWidth="1"/>
    <col min="15611" max="15611" width="14.375" style="96" customWidth="1"/>
    <col min="15612" max="15612" width="14.125" style="96" customWidth="1"/>
    <col min="15613" max="15613" width="14.875" style="96" bestFit="1" customWidth="1"/>
    <col min="15614" max="15614" width="11.375" style="96" customWidth="1"/>
    <col min="15615" max="15615" width="14.125" style="96" bestFit="1" customWidth="1"/>
    <col min="15616" max="15616" width="10.5" style="96" customWidth="1"/>
    <col min="15617" max="15618" width="10.875" style="96" customWidth="1"/>
    <col min="15619" max="15619" width="39" style="96" customWidth="1"/>
    <col min="15620" max="15855" width="6.875" style="96"/>
    <col min="15856" max="15856" width="6.875" style="96" customWidth="1"/>
    <col min="15857" max="15857" width="17.625" style="96" customWidth="1"/>
    <col min="15858" max="15858" width="8" style="96" customWidth="1"/>
    <col min="15859" max="15859" width="7.375" style="96" customWidth="1"/>
    <col min="15860" max="15860" width="6.5" style="96" customWidth="1"/>
    <col min="15861" max="15861" width="18.375" style="96" customWidth="1"/>
    <col min="15862" max="15862" width="60.875" style="96" customWidth="1"/>
    <col min="15863" max="15863" width="5.625" style="96" customWidth="1"/>
    <col min="15864" max="15865" width="15" style="96" customWidth="1"/>
    <col min="15866" max="15866" width="15.5" style="96" customWidth="1"/>
    <col min="15867" max="15867" width="14.375" style="96" customWidth="1"/>
    <col min="15868" max="15868" width="14.125" style="96" customWidth="1"/>
    <col min="15869" max="15869" width="14.875" style="96" bestFit="1" customWidth="1"/>
    <col min="15870" max="15870" width="11.375" style="96" customWidth="1"/>
    <col min="15871" max="15871" width="14.125" style="96" bestFit="1" customWidth="1"/>
    <col min="15872" max="15872" width="10.5" style="96" customWidth="1"/>
    <col min="15873" max="15874" width="10.875" style="96" customWidth="1"/>
    <col min="15875" max="15875" width="39" style="96" customWidth="1"/>
    <col min="15876" max="16111" width="6.875" style="96"/>
    <col min="16112" max="16112" width="6.875" style="96" customWidth="1"/>
    <col min="16113" max="16113" width="17.625" style="96" customWidth="1"/>
    <col min="16114" max="16114" width="8" style="96" customWidth="1"/>
    <col min="16115" max="16115" width="7.375" style="96" customWidth="1"/>
    <col min="16116" max="16116" width="6.5" style="96" customWidth="1"/>
    <col min="16117" max="16117" width="18.375" style="96" customWidth="1"/>
    <col min="16118" max="16118" width="60.875" style="96" customWidth="1"/>
    <col min="16119" max="16119" width="5.625" style="96" customWidth="1"/>
    <col min="16120" max="16121" width="15" style="96" customWidth="1"/>
    <col min="16122" max="16122" width="15.5" style="96" customWidth="1"/>
    <col min="16123" max="16123" width="14.375" style="96" customWidth="1"/>
    <col min="16124" max="16124" width="14.125" style="96" customWidth="1"/>
    <col min="16125" max="16125" width="14.875" style="96" bestFit="1" customWidth="1"/>
    <col min="16126" max="16126" width="11.375" style="96" customWidth="1"/>
    <col min="16127" max="16127" width="14.125" style="96" bestFit="1" customWidth="1"/>
    <col min="16128" max="16128" width="10.5" style="96" customWidth="1"/>
    <col min="16129" max="16130" width="10.875" style="96" customWidth="1"/>
    <col min="16131" max="16131" width="39" style="96" customWidth="1"/>
    <col min="16132" max="16384" width="6.875" style="96"/>
  </cols>
  <sheetData>
    <row r="1" spans="1:9" ht="22.15" customHeight="1" x14ac:dyDescent="0.25">
      <c r="A1" s="151" t="s">
        <v>241</v>
      </c>
      <c r="B1" s="151"/>
      <c r="C1" s="151"/>
      <c r="D1" s="151"/>
      <c r="E1" s="151"/>
      <c r="F1" s="151"/>
      <c r="G1" s="151"/>
    </row>
    <row r="2" spans="1:9" ht="19.899999999999999" customHeight="1" x14ac:dyDescent="0.25">
      <c r="A2" s="97" t="s">
        <v>242</v>
      </c>
      <c r="B2" s="98">
        <v>390</v>
      </c>
      <c r="C2" s="97"/>
      <c r="D2" s="97"/>
      <c r="E2" s="97"/>
      <c r="F2" s="99"/>
      <c r="G2" s="100">
        <v>45708</v>
      </c>
    </row>
    <row r="3" spans="1:9" ht="40.15" customHeight="1" x14ac:dyDescent="0.25">
      <c r="A3" s="25" t="s">
        <v>243</v>
      </c>
      <c r="B3" s="25" t="s">
        <v>244</v>
      </c>
      <c r="C3" s="25" t="s">
        <v>245</v>
      </c>
      <c r="D3" s="25" t="s">
        <v>246</v>
      </c>
      <c r="E3" s="25" t="s">
        <v>247</v>
      </c>
      <c r="F3" s="101" t="s">
        <v>248</v>
      </c>
      <c r="G3" s="36" t="s">
        <v>249</v>
      </c>
      <c r="I3" s="96" t="s">
        <v>418</v>
      </c>
    </row>
    <row r="4" spans="1:9" ht="18" customHeight="1" x14ac:dyDescent="0.25">
      <c r="A4" s="58">
        <v>1</v>
      </c>
      <c r="B4" s="25" t="s">
        <v>257</v>
      </c>
      <c r="C4" s="70" t="s">
        <v>250</v>
      </c>
      <c r="D4" s="70" t="s">
        <v>187</v>
      </c>
      <c r="E4" s="70" t="s">
        <v>426</v>
      </c>
      <c r="F4" s="102">
        <f>試算!H3</f>
        <v>5437000</v>
      </c>
      <c r="G4" s="103" t="s">
        <v>428</v>
      </c>
      <c r="H4" s="97"/>
      <c r="I4" s="96" t="s">
        <v>422</v>
      </c>
    </row>
    <row r="5" spans="1:9" ht="18" customHeight="1" x14ac:dyDescent="0.25">
      <c r="A5" s="58">
        <v>2</v>
      </c>
      <c r="B5" s="25" t="s">
        <v>208</v>
      </c>
      <c r="C5" s="70" t="s">
        <v>250</v>
      </c>
      <c r="D5" s="74" t="s">
        <v>188</v>
      </c>
      <c r="E5" s="70" t="s">
        <v>425</v>
      </c>
      <c r="F5" s="102">
        <f>試算!H4</f>
        <v>5369000</v>
      </c>
      <c r="G5" s="103" t="s">
        <v>427</v>
      </c>
      <c r="H5" s="97"/>
      <c r="I5" s="96" t="s">
        <v>419</v>
      </c>
    </row>
    <row r="6" spans="1:9" ht="18" customHeight="1" x14ac:dyDescent="0.25">
      <c r="A6" s="58">
        <v>3</v>
      </c>
      <c r="B6" s="25" t="s">
        <v>209</v>
      </c>
      <c r="C6" s="70" t="s">
        <v>250</v>
      </c>
      <c r="D6" s="74" t="s">
        <v>189</v>
      </c>
      <c r="E6" s="70" t="s">
        <v>425</v>
      </c>
      <c r="F6" s="102">
        <f>試算!H5</f>
        <v>12627000</v>
      </c>
      <c r="G6" s="103" t="s">
        <v>427</v>
      </c>
      <c r="H6" s="105"/>
      <c r="I6" s="96" t="s">
        <v>424</v>
      </c>
    </row>
    <row r="7" spans="1:9" ht="18" customHeight="1" x14ac:dyDescent="0.25">
      <c r="A7" s="58">
        <v>4</v>
      </c>
      <c r="B7" s="25" t="s">
        <v>210</v>
      </c>
      <c r="C7" s="70" t="s">
        <v>250</v>
      </c>
      <c r="D7" s="74" t="s">
        <v>190</v>
      </c>
      <c r="E7" s="70" t="s">
        <v>425</v>
      </c>
      <c r="F7" s="102">
        <f>試算!H6</f>
        <v>15834000</v>
      </c>
      <c r="G7" s="103" t="s">
        <v>427</v>
      </c>
      <c r="H7" s="105"/>
      <c r="I7" s="96" t="s">
        <v>420</v>
      </c>
    </row>
    <row r="8" spans="1:9" ht="18" customHeight="1" x14ac:dyDescent="0.25">
      <c r="A8" s="58">
        <v>5</v>
      </c>
      <c r="B8" s="25" t="s">
        <v>211</v>
      </c>
      <c r="C8" s="70" t="s">
        <v>250</v>
      </c>
      <c r="D8" s="74" t="s">
        <v>191</v>
      </c>
      <c r="E8" s="70" t="s">
        <v>425</v>
      </c>
      <c r="F8" s="102">
        <f>試算!H7</f>
        <v>6813000</v>
      </c>
      <c r="G8" s="103" t="s">
        <v>427</v>
      </c>
      <c r="H8" s="105"/>
    </row>
    <row r="9" spans="1:9" ht="18" customHeight="1" x14ac:dyDescent="0.25">
      <c r="A9" s="58">
        <v>6</v>
      </c>
      <c r="B9" s="25" t="s">
        <v>212</v>
      </c>
      <c r="C9" s="70" t="s">
        <v>250</v>
      </c>
      <c r="D9" s="74" t="s">
        <v>192</v>
      </c>
      <c r="E9" s="70" t="s">
        <v>425</v>
      </c>
      <c r="F9" s="102">
        <f>試算!H8</f>
        <v>5149000</v>
      </c>
      <c r="G9" s="103" t="s">
        <v>427</v>
      </c>
      <c r="H9" s="105"/>
    </row>
    <row r="10" spans="1:9" ht="18" customHeight="1" x14ac:dyDescent="0.25">
      <c r="A10" s="58">
        <v>7</v>
      </c>
      <c r="B10" s="25" t="s">
        <v>213</v>
      </c>
      <c r="C10" s="70" t="s">
        <v>250</v>
      </c>
      <c r="D10" s="74" t="s">
        <v>9</v>
      </c>
      <c r="E10" s="70" t="s">
        <v>425</v>
      </c>
      <c r="F10" s="102">
        <f>試算!H9</f>
        <v>3399000</v>
      </c>
      <c r="G10" s="103" t="s">
        <v>427</v>
      </c>
      <c r="H10" s="105"/>
    </row>
    <row r="11" spans="1:9" ht="18" customHeight="1" x14ac:dyDescent="0.25">
      <c r="A11" s="58">
        <v>8</v>
      </c>
      <c r="B11" s="25" t="s">
        <v>214</v>
      </c>
      <c r="C11" s="70" t="s">
        <v>250</v>
      </c>
      <c r="D11" s="74" t="s">
        <v>10</v>
      </c>
      <c r="E11" s="70" t="s">
        <v>425</v>
      </c>
      <c r="F11" s="102">
        <f>試算!H10</f>
        <v>9211000</v>
      </c>
      <c r="G11" s="103" t="s">
        <v>427</v>
      </c>
      <c r="H11" s="105"/>
    </row>
    <row r="12" spans="1:9" ht="18" customHeight="1" x14ac:dyDescent="0.25">
      <c r="A12" s="58">
        <v>9</v>
      </c>
      <c r="B12" s="25" t="s">
        <v>215</v>
      </c>
      <c r="C12" s="70" t="s">
        <v>250</v>
      </c>
      <c r="D12" s="74" t="s">
        <v>11</v>
      </c>
      <c r="E12" s="70" t="s">
        <v>425</v>
      </c>
      <c r="F12" s="102">
        <f>試算!H11</f>
        <v>6141000</v>
      </c>
      <c r="G12" s="103" t="s">
        <v>427</v>
      </c>
      <c r="H12" s="105"/>
    </row>
    <row r="13" spans="1:9" ht="18" customHeight="1" x14ac:dyDescent="0.25">
      <c r="A13" s="58">
        <v>10</v>
      </c>
      <c r="B13" s="25" t="s">
        <v>216</v>
      </c>
      <c r="C13" s="70" t="s">
        <v>250</v>
      </c>
      <c r="D13" s="74" t="s">
        <v>193</v>
      </c>
      <c r="E13" s="70" t="s">
        <v>425</v>
      </c>
      <c r="F13" s="102">
        <f>試算!H12</f>
        <v>3462000</v>
      </c>
      <c r="G13" s="103" t="s">
        <v>427</v>
      </c>
      <c r="H13" s="105"/>
    </row>
    <row r="14" spans="1:9" ht="18" customHeight="1" x14ac:dyDescent="0.25">
      <c r="A14" s="58">
        <v>11</v>
      </c>
      <c r="B14" s="25" t="s">
        <v>217</v>
      </c>
      <c r="C14" s="70" t="s">
        <v>250</v>
      </c>
      <c r="D14" s="74" t="s">
        <v>13</v>
      </c>
      <c r="E14" s="70" t="s">
        <v>425</v>
      </c>
      <c r="F14" s="102">
        <f>試算!H13</f>
        <v>2083000</v>
      </c>
      <c r="G14" s="103" t="s">
        <v>427</v>
      </c>
      <c r="H14" s="105"/>
    </row>
    <row r="15" spans="1:9" ht="18" customHeight="1" x14ac:dyDescent="0.25">
      <c r="A15" s="58">
        <v>12</v>
      </c>
      <c r="B15" s="25" t="s">
        <v>218</v>
      </c>
      <c r="C15" s="70" t="s">
        <v>250</v>
      </c>
      <c r="D15" s="74" t="s">
        <v>14</v>
      </c>
      <c r="E15" s="70" t="s">
        <v>425</v>
      </c>
      <c r="F15" s="102">
        <f>試算!H14</f>
        <v>2077000</v>
      </c>
      <c r="G15" s="103" t="s">
        <v>427</v>
      </c>
      <c r="H15" s="105"/>
    </row>
    <row r="16" spans="1:9" ht="18" customHeight="1" x14ac:dyDescent="0.25">
      <c r="A16" s="58">
        <v>13</v>
      </c>
      <c r="B16" s="25" t="s">
        <v>219</v>
      </c>
      <c r="C16" s="70" t="s">
        <v>250</v>
      </c>
      <c r="D16" s="74" t="s">
        <v>194</v>
      </c>
      <c r="E16" s="70" t="s">
        <v>425</v>
      </c>
      <c r="F16" s="102">
        <f>試算!H15</f>
        <v>3417000</v>
      </c>
      <c r="G16" s="103" t="s">
        <v>427</v>
      </c>
      <c r="H16" s="105"/>
    </row>
    <row r="17" spans="1:8" ht="18" customHeight="1" x14ac:dyDescent="0.25">
      <c r="A17" s="58">
        <v>14</v>
      </c>
      <c r="B17" s="25" t="s">
        <v>220</v>
      </c>
      <c r="C17" s="70" t="s">
        <v>250</v>
      </c>
      <c r="D17" s="74" t="s">
        <v>16</v>
      </c>
      <c r="E17" s="70" t="s">
        <v>425</v>
      </c>
      <c r="F17" s="102">
        <f>試算!H16</f>
        <v>1607000</v>
      </c>
      <c r="G17" s="103" t="s">
        <v>427</v>
      </c>
      <c r="H17" s="105"/>
    </row>
    <row r="18" spans="1:8" ht="18" customHeight="1" x14ac:dyDescent="0.25">
      <c r="A18" s="58">
        <v>15</v>
      </c>
      <c r="B18" s="25" t="s">
        <v>221</v>
      </c>
      <c r="C18" s="70" t="s">
        <v>250</v>
      </c>
      <c r="D18" s="74" t="s">
        <v>17</v>
      </c>
      <c r="E18" s="70" t="s">
        <v>425</v>
      </c>
      <c r="F18" s="102">
        <f>試算!H17</f>
        <v>3632000</v>
      </c>
      <c r="G18" s="103" t="s">
        <v>427</v>
      </c>
      <c r="H18" s="105"/>
    </row>
    <row r="19" spans="1:8" ht="18" customHeight="1" x14ac:dyDescent="0.25">
      <c r="A19" s="58">
        <v>16</v>
      </c>
      <c r="B19" s="25" t="s">
        <v>222</v>
      </c>
      <c r="C19" s="70" t="s">
        <v>250</v>
      </c>
      <c r="D19" s="74" t="s">
        <v>18</v>
      </c>
      <c r="E19" s="70" t="s">
        <v>425</v>
      </c>
      <c r="F19" s="102">
        <f>試算!H18</f>
        <v>1506000</v>
      </c>
      <c r="G19" s="103" t="s">
        <v>427</v>
      </c>
      <c r="H19" s="105"/>
    </row>
    <row r="20" spans="1:8" ht="18" customHeight="1" x14ac:dyDescent="0.25">
      <c r="A20" s="58">
        <v>17</v>
      </c>
      <c r="B20" s="25" t="s">
        <v>223</v>
      </c>
      <c r="C20" s="70" t="s">
        <v>250</v>
      </c>
      <c r="D20" s="74" t="s">
        <v>19</v>
      </c>
      <c r="E20" s="70" t="s">
        <v>425</v>
      </c>
      <c r="F20" s="102">
        <f>試算!H19</f>
        <v>3515000</v>
      </c>
      <c r="G20" s="103" t="s">
        <v>427</v>
      </c>
      <c r="H20" s="105"/>
    </row>
    <row r="21" spans="1:8" ht="18" customHeight="1" x14ac:dyDescent="0.25">
      <c r="A21" s="58">
        <v>18</v>
      </c>
      <c r="B21" s="25" t="s">
        <v>224</v>
      </c>
      <c r="C21" s="70" t="s">
        <v>250</v>
      </c>
      <c r="D21" s="74" t="s">
        <v>20</v>
      </c>
      <c r="E21" s="70" t="s">
        <v>425</v>
      </c>
      <c r="F21" s="102">
        <f>試算!H20</f>
        <v>2277000</v>
      </c>
      <c r="G21" s="103" t="s">
        <v>427</v>
      </c>
      <c r="H21" s="105"/>
    </row>
    <row r="22" spans="1:8" ht="18" customHeight="1" x14ac:dyDescent="0.25">
      <c r="A22" s="58">
        <v>19</v>
      </c>
      <c r="B22" s="25" t="s">
        <v>225</v>
      </c>
      <c r="C22" s="70" t="s">
        <v>250</v>
      </c>
      <c r="D22" s="74" t="s">
        <v>195</v>
      </c>
      <c r="E22" s="70" t="s">
        <v>425</v>
      </c>
      <c r="F22" s="102">
        <f>試算!H21</f>
        <v>7474000</v>
      </c>
      <c r="G22" s="103" t="s">
        <v>427</v>
      </c>
      <c r="H22" s="105"/>
    </row>
    <row r="23" spans="1:8" ht="18" customHeight="1" x14ac:dyDescent="0.25">
      <c r="A23" s="58">
        <v>20</v>
      </c>
      <c r="B23" s="25" t="s">
        <v>226</v>
      </c>
      <c r="C23" s="70" t="s">
        <v>250</v>
      </c>
      <c r="D23" s="74" t="s">
        <v>196</v>
      </c>
      <c r="E23" s="70" t="s">
        <v>425</v>
      </c>
      <c r="F23" s="102">
        <f>試算!H22</f>
        <v>1817000</v>
      </c>
      <c r="G23" s="103" t="s">
        <v>427</v>
      </c>
      <c r="H23" s="105"/>
    </row>
    <row r="24" spans="1:8" ht="18" customHeight="1" x14ac:dyDescent="0.25">
      <c r="A24" s="58">
        <v>21</v>
      </c>
      <c r="B24" s="25" t="s">
        <v>227</v>
      </c>
      <c r="C24" s="70" t="s">
        <v>250</v>
      </c>
      <c r="D24" s="74" t="s">
        <v>23</v>
      </c>
      <c r="E24" s="70" t="s">
        <v>425</v>
      </c>
      <c r="F24" s="102">
        <f>試算!H23</f>
        <v>1749000</v>
      </c>
      <c r="G24" s="103" t="s">
        <v>427</v>
      </c>
      <c r="H24" s="105"/>
    </row>
    <row r="25" spans="1:8" ht="18" customHeight="1" x14ac:dyDescent="0.25">
      <c r="A25" s="58">
        <v>22</v>
      </c>
      <c r="B25" s="25" t="s">
        <v>228</v>
      </c>
      <c r="C25" s="70" t="s">
        <v>250</v>
      </c>
      <c r="D25" s="74" t="s">
        <v>24</v>
      </c>
      <c r="E25" s="70" t="s">
        <v>425</v>
      </c>
      <c r="F25" s="102">
        <f>試算!H24</f>
        <v>2246000</v>
      </c>
      <c r="G25" s="103" t="s">
        <v>427</v>
      </c>
      <c r="H25" s="105"/>
    </row>
    <row r="26" spans="1:8" ht="18" customHeight="1" x14ac:dyDescent="0.25">
      <c r="A26" s="58">
        <v>23</v>
      </c>
      <c r="B26" s="25" t="s">
        <v>229</v>
      </c>
      <c r="C26" s="70" t="s">
        <v>250</v>
      </c>
      <c r="D26" s="74" t="s">
        <v>25</v>
      </c>
      <c r="E26" s="70" t="s">
        <v>425</v>
      </c>
      <c r="F26" s="102">
        <f>試算!H25</f>
        <v>2069000</v>
      </c>
      <c r="G26" s="103" t="s">
        <v>427</v>
      </c>
      <c r="H26" s="105"/>
    </row>
    <row r="27" spans="1:8" ht="18" customHeight="1" x14ac:dyDescent="0.25">
      <c r="A27" s="58">
        <v>24</v>
      </c>
      <c r="B27" s="25" t="s">
        <v>230</v>
      </c>
      <c r="C27" s="70" t="s">
        <v>250</v>
      </c>
      <c r="D27" s="74" t="s">
        <v>26</v>
      </c>
      <c r="E27" s="70" t="s">
        <v>425</v>
      </c>
      <c r="F27" s="102">
        <f>試算!H26</f>
        <v>1445000</v>
      </c>
      <c r="G27" s="103" t="s">
        <v>427</v>
      </c>
      <c r="H27" s="105"/>
    </row>
    <row r="28" spans="1:8" ht="18" customHeight="1" x14ac:dyDescent="0.25">
      <c r="A28" s="58">
        <v>25</v>
      </c>
      <c r="B28" s="25" t="s">
        <v>197</v>
      </c>
      <c r="C28" s="70" t="s">
        <v>250</v>
      </c>
      <c r="D28" s="74" t="s">
        <v>27</v>
      </c>
      <c r="E28" s="70" t="s">
        <v>425</v>
      </c>
      <c r="F28" s="102">
        <f>試算!H27</f>
        <v>2674000</v>
      </c>
      <c r="G28" s="103" t="s">
        <v>427</v>
      </c>
      <c r="H28" s="105"/>
    </row>
    <row r="29" spans="1:8" ht="18" customHeight="1" x14ac:dyDescent="0.25">
      <c r="A29" s="58">
        <v>26</v>
      </c>
      <c r="B29" s="106" t="s">
        <v>73</v>
      </c>
      <c r="C29" s="70" t="s">
        <v>250</v>
      </c>
      <c r="D29" s="75">
        <v>601</v>
      </c>
      <c r="E29" s="70" t="s">
        <v>425</v>
      </c>
      <c r="F29" s="102">
        <f>試算!H28</f>
        <v>3451000</v>
      </c>
      <c r="G29" s="103" t="s">
        <v>427</v>
      </c>
      <c r="H29" s="105"/>
    </row>
    <row r="30" spans="1:8" ht="18" customHeight="1" x14ac:dyDescent="0.25">
      <c r="A30" s="107">
        <v>27</v>
      </c>
      <c r="B30" s="106" t="s">
        <v>74</v>
      </c>
      <c r="C30" s="70" t="s">
        <v>251</v>
      </c>
      <c r="D30" s="75">
        <v>602</v>
      </c>
      <c r="E30" s="70" t="s">
        <v>425</v>
      </c>
      <c r="F30" s="102">
        <f>試算!H29</f>
        <v>12998000</v>
      </c>
      <c r="G30" s="103" t="s">
        <v>427</v>
      </c>
      <c r="H30" s="105"/>
    </row>
    <row r="31" spans="1:8" ht="18" customHeight="1" x14ac:dyDescent="0.25">
      <c r="A31" s="58">
        <v>28</v>
      </c>
      <c r="B31" s="106" t="s">
        <v>75</v>
      </c>
      <c r="C31" s="70" t="s">
        <v>251</v>
      </c>
      <c r="D31" s="75">
        <v>603</v>
      </c>
      <c r="E31" s="70" t="s">
        <v>425</v>
      </c>
      <c r="F31" s="102">
        <f>試算!H30</f>
        <v>5435000</v>
      </c>
      <c r="G31" s="103" t="s">
        <v>427</v>
      </c>
      <c r="H31" s="105"/>
    </row>
    <row r="32" spans="1:8" ht="18" customHeight="1" x14ac:dyDescent="0.25">
      <c r="A32" s="58">
        <v>29</v>
      </c>
      <c r="B32" s="106" t="s">
        <v>76</v>
      </c>
      <c r="C32" s="70" t="s">
        <v>251</v>
      </c>
      <c r="D32" s="75">
        <v>604</v>
      </c>
      <c r="E32" s="70" t="s">
        <v>425</v>
      </c>
      <c r="F32" s="102">
        <f>試算!H31</f>
        <v>3957000</v>
      </c>
      <c r="G32" s="103" t="s">
        <v>427</v>
      </c>
      <c r="H32" s="105"/>
    </row>
    <row r="33" spans="1:8" ht="18" customHeight="1" x14ac:dyDescent="0.25">
      <c r="A33" s="58">
        <v>30</v>
      </c>
      <c r="B33" s="106" t="s">
        <v>77</v>
      </c>
      <c r="C33" s="70" t="s">
        <v>251</v>
      </c>
      <c r="D33" s="75">
        <v>605</v>
      </c>
      <c r="E33" s="70" t="s">
        <v>425</v>
      </c>
      <c r="F33" s="102">
        <f>試算!H32</f>
        <v>8113000</v>
      </c>
      <c r="G33" s="103" t="s">
        <v>427</v>
      </c>
      <c r="H33" s="105"/>
    </row>
    <row r="34" spans="1:8" ht="18" customHeight="1" x14ac:dyDescent="0.25">
      <c r="A34" s="58">
        <v>31</v>
      </c>
      <c r="B34" s="106" t="s">
        <v>78</v>
      </c>
      <c r="C34" s="70" t="s">
        <v>251</v>
      </c>
      <c r="D34" s="75">
        <v>606</v>
      </c>
      <c r="E34" s="70" t="s">
        <v>425</v>
      </c>
      <c r="F34" s="102">
        <f>試算!H33</f>
        <v>1684000</v>
      </c>
      <c r="G34" s="103" t="s">
        <v>427</v>
      </c>
      <c r="H34" s="105"/>
    </row>
    <row r="35" spans="1:8" ht="18" customHeight="1" x14ac:dyDescent="0.25">
      <c r="A35" s="58">
        <v>32</v>
      </c>
      <c r="B35" s="106" t="s">
        <v>79</v>
      </c>
      <c r="C35" s="70" t="s">
        <v>251</v>
      </c>
      <c r="D35" s="75">
        <v>607</v>
      </c>
      <c r="E35" s="70" t="s">
        <v>425</v>
      </c>
      <c r="F35" s="102">
        <f>試算!H34</f>
        <v>1609000</v>
      </c>
      <c r="G35" s="103" t="s">
        <v>427</v>
      </c>
      <c r="H35" s="105"/>
    </row>
    <row r="36" spans="1:8" ht="18" customHeight="1" x14ac:dyDescent="0.25">
      <c r="A36" s="58">
        <v>33</v>
      </c>
      <c r="B36" s="106" t="s">
        <v>80</v>
      </c>
      <c r="C36" s="70" t="s">
        <v>251</v>
      </c>
      <c r="D36" s="75">
        <v>608</v>
      </c>
      <c r="E36" s="70" t="s">
        <v>425</v>
      </c>
      <c r="F36" s="102">
        <f>試算!H35</f>
        <v>3499000</v>
      </c>
      <c r="G36" s="103" t="s">
        <v>427</v>
      </c>
      <c r="H36" s="105"/>
    </row>
    <row r="37" spans="1:8" ht="18" customHeight="1" x14ac:dyDescent="0.25">
      <c r="A37" s="58">
        <v>34</v>
      </c>
      <c r="B37" s="106" t="s">
        <v>81</v>
      </c>
      <c r="C37" s="70" t="s">
        <v>251</v>
      </c>
      <c r="D37" s="75">
        <v>609</v>
      </c>
      <c r="E37" s="70" t="s">
        <v>425</v>
      </c>
      <c r="F37" s="102">
        <f>試算!H36</f>
        <v>4932000</v>
      </c>
      <c r="G37" s="103" t="s">
        <v>427</v>
      </c>
      <c r="H37" s="105"/>
    </row>
    <row r="38" spans="1:8" ht="18" customHeight="1" x14ac:dyDescent="0.25">
      <c r="A38" s="58">
        <v>35</v>
      </c>
      <c r="B38" s="106" t="s">
        <v>82</v>
      </c>
      <c r="C38" s="70" t="s">
        <v>251</v>
      </c>
      <c r="D38" s="75">
        <v>610</v>
      </c>
      <c r="E38" s="70" t="s">
        <v>425</v>
      </c>
      <c r="F38" s="102">
        <f>試算!H37</f>
        <v>1794000</v>
      </c>
      <c r="G38" s="103" t="s">
        <v>427</v>
      </c>
      <c r="H38" s="105"/>
    </row>
    <row r="39" spans="1:8" ht="18" customHeight="1" x14ac:dyDescent="0.25">
      <c r="A39" s="58">
        <v>36</v>
      </c>
      <c r="B39" s="106" t="s">
        <v>83</v>
      </c>
      <c r="C39" s="70" t="s">
        <v>251</v>
      </c>
      <c r="D39" s="75">
        <v>611</v>
      </c>
      <c r="E39" s="70" t="s">
        <v>425</v>
      </c>
      <c r="F39" s="102">
        <f>試算!H38</f>
        <v>5765000</v>
      </c>
      <c r="G39" s="103" t="s">
        <v>427</v>
      </c>
      <c r="H39" s="105"/>
    </row>
    <row r="40" spans="1:8" ht="18" customHeight="1" x14ac:dyDescent="0.25">
      <c r="A40" s="58">
        <v>37</v>
      </c>
      <c r="B40" s="106" t="s">
        <v>84</v>
      </c>
      <c r="C40" s="70" t="s">
        <v>251</v>
      </c>
      <c r="D40" s="75">
        <v>612</v>
      </c>
      <c r="E40" s="70" t="s">
        <v>425</v>
      </c>
      <c r="F40" s="102">
        <f>試算!H39</f>
        <v>1683000</v>
      </c>
      <c r="G40" s="103" t="s">
        <v>427</v>
      </c>
      <c r="H40" s="105"/>
    </row>
    <row r="41" spans="1:8" ht="18" customHeight="1" x14ac:dyDescent="0.25">
      <c r="A41" s="58">
        <v>38</v>
      </c>
      <c r="B41" s="106" t="s">
        <v>85</v>
      </c>
      <c r="C41" s="70" t="s">
        <v>251</v>
      </c>
      <c r="D41" s="75">
        <v>613</v>
      </c>
      <c r="E41" s="70" t="s">
        <v>425</v>
      </c>
      <c r="F41" s="102">
        <f>試算!H40</f>
        <v>3901000</v>
      </c>
      <c r="G41" s="103" t="s">
        <v>427</v>
      </c>
      <c r="H41" s="105"/>
    </row>
    <row r="42" spans="1:8" ht="18" customHeight="1" x14ac:dyDescent="0.25">
      <c r="A42" s="58">
        <v>39</v>
      </c>
      <c r="B42" s="106" t="s">
        <v>86</v>
      </c>
      <c r="C42" s="70" t="s">
        <v>251</v>
      </c>
      <c r="D42" s="75">
        <v>614</v>
      </c>
      <c r="E42" s="70" t="s">
        <v>425</v>
      </c>
      <c r="F42" s="102">
        <f>試算!H41</f>
        <v>5215000</v>
      </c>
      <c r="G42" s="103" t="s">
        <v>427</v>
      </c>
      <c r="H42" s="108"/>
    </row>
    <row r="43" spans="1:8" ht="18" customHeight="1" x14ac:dyDescent="0.25">
      <c r="A43" s="58">
        <v>40</v>
      </c>
      <c r="B43" s="106" t="s">
        <v>87</v>
      </c>
      <c r="C43" s="70" t="s">
        <v>251</v>
      </c>
      <c r="D43" s="75">
        <v>615</v>
      </c>
      <c r="E43" s="70" t="s">
        <v>425</v>
      </c>
      <c r="F43" s="102">
        <f>試算!H42</f>
        <v>1640000</v>
      </c>
      <c r="G43" s="103" t="s">
        <v>427</v>
      </c>
      <c r="H43" s="105"/>
    </row>
    <row r="44" spans="1:8" ht="18" customHeight="1" x14ac:dyDescent="0.25">
      <c r="A44" s="58">
        <v>41</v>
      </c>
      <c r="B44" s="106" t="s">
        <v>88</v>
      </c>
      <c r="C44" s="70" t="s">
        <v>251</v>
      </c>
      <c r="D44" s="75">
        <v>616</v>
      </c>
      <c r="E44" s="70" t="s">
        <v>425</v>
      </c>
      <c r="F44" s="102">
        <f>試算!H43</f>
        <v>1550000</v>
      </c>
      <c r="G44" s="103" t="s">
        <v>427</v>
      </c>
      <c r="H44" s="105"/>
    </row>
    <row r="45" spans="1:8" ht="18" customHeight="1" x14ac:dyDescent="0.25">
      <c r="A45" s="58">
        <v>42</v>
      </c>
      <c r="B45" s="106" t="s">
        <v>89</v>
      </c>
      <c r="C45" s="70" t="s">
        <v>251</v>
      </c>
      <c r="D45" s="75">
        <v>617</v>
      </c>
      <c r="E45" s="70" t="s">
        <v>425</v>
      </c>
      <c r="F45" s="102">
        <f>試算!H44</f>
        <v>4182000</v>
      </c>
      <c r="G45" s="103" t="s">
        <v>427</v>
      </c>
      <c r="H45" s="105"/>
    </row>
    <row r="46" spans="1:8" ht="18" customHeight="1" x14ac:dyDescent="0.25">
      <c r="A46" s="58">
        <v>43</v>
      </c>
      <c r="B46" s="106" t="s">
        <v>90</v>
      </c>
      <c r="C46" s="70" t="s">
        <v>251</v>
      </c>
      <c r="D46" s="75">
        <v>618</v>
      </c>
      <c r="E46" s="70" t="s">
        <v>425</v>
      </c>
      <c r="F46" s="102">
        <f>試算!H45</f>
        <v>9007000</v>
      </c>
      <c r="G46" s="103" t="s">
        <v>427</v>
      </c>
      <c r="H46" s="105"/>
    </row>
    <row r="47" spans="1:8" ht="18" customHeight="1" x14ac:dyDescent="0.25">
      <c r="A47" s="58">
        <v>44</v>
      </c>
      <c r="B47" s="106" t="s">
        <v>91</v>
      </c>
      <c r="C47" s="70" t="s">
        <v>251</v>
      </c>
      <c r="D47" s="75">
        <v>619</v>
      </c>
      <c r="E47" s="70" t="s">
        <v>425</v>
      </c>
      <c r="F47" s="102">
        <f>試算!H46</f>
        <v>7219000</v>
      </c>
      <c r="G47" s="103" t="s">
        <v>427</v>
      </c>
      <c r="H47" s="108"/>
    </row>
    <row r="48" spans="1:8" ht="18" customHeight="1" x14ac:dyDescent="0.25">
      <c r="A48" s="58">
        <v>45</v>
      </c>
      <c r="B48" s="106" t="s">
        <v>92</v>
      </c>
      <c r="C48" s="70" t="s">
        <v>251</v>
      </c>
      <c r="D48" s="75">
        <v>620</v>
      </c>
      <c r="E48" s="70" t="s">
        <v>425</v>
      </c>
      <c r="F48" s="102">
        <f>試算!H47</f>
        <v>1868000</v>
      </c>
      <c r="G48" s="103" t="s">
        <v>427</v>
      </c>
      <c r="H48" s="105"/>
    </row>
    <row r="49" spans="1:8" ht="18" customHeight="1" x14ac:dyDescent="0.25">
      <c r="A49" s="58">
        <v>46</v>
      </c>
      <c r="B49" s="106" t="s">
        <v>93</v>
      </c>
      <c r="C49" s="70" t="s">
        <v>251</v>
      </c>
      <c r="D49" s="75">
        <v>621</v>
      </c>
      <c r="E49" s="70" t="s">
        <v>425</v>
      </c>
      <c r="F49" s="102">
        <f>試算!H48</f>
        <v>3449000</v>
      </c>
      <c r="G49" s="103" t="s">
        <v>427</v>
      </c>
      <c r="H49" s="105"/>
    </row>
    <row r="50" spans="1:8" ht="18" customHeight="1" x14ac:dyDescent="0.25">
      <c r="A50" s="58">
        <v>47</v>
      </c>
      <c r="B50" s="106" t="s">
        <v>94</v>
      </c>
      <c r="C50" s="70" t="s">
        <v>251</v>
      </c>
      <c r="D50" s="75">
        <v>622</v>
      </c>
      <c r="E50" s="70" t="s">
        <v>425</v>
      </c>
      <c r="F50" s="102">
        <f>試算!H49</f>
        <v>1616000</v>
      </c>
      <c r="G50" s="103" t="s">
        <v>427</v>
      </c>
      <c r="H50" s="105"/>
    </row>
    <row r="51" spans="1:8" ht="18" customHeight="1" x14ac:dyDescent="0.25">
      <c r="A51" s="58">
        <v>48</v>
      </c>
      <c r="B51" s="106" t="s">
        <v>95</v>
      </c>
      <c r="C51" s="70" t="s">
        <v>251</v>
      </c>
      <c r="D51" s="75">
        <v>623</v>
      </c>
      <c r="E51" s="70" t="s">
        <v>425</v>
      </c>
      <c r="F51" s="102">
        <f>試算!H50</f>
        <v>3303000</v>
      </c>
      <c r="G51" s="103" t="s">
        <v>427</v>
      </c>
      <c r="H51" s="105"/>
    </row>
    <row r="52" spans="1:8" ht="18" customHeight="1" x14ac:dyDescent="0.25">
      <c r="A52" s="58">
        <v>49</v>
      </c>
      <c r="B52" s="106" t="s">
        <v>96</v>
      </c>
      <c r="C52" s="70" t="s">
        <v>251</v>
      </c>
      <c r="D52" s="75">
        <v>624</v>
      </c>
      <c r="E52" s="70" t="s">
        <v>425</v>
      </c>
      <c r="F52" s="102">
        <f>試算!H51</f>
        <v>3600000</v>
      </c>
      <c r="G52" s="103" t="s">
        <v>427</v>
      </c>
      <c r="H52" s="105"/>
    </row>
    <row r="53" spans="1:8" ht="18" customHeight="1" x14ac:dyDescent="0.25">
      <c r="A53" s="58">
        <v>50</v>
      </c>
      <c r="B53" s="106" t="s">
        <v>97</v>
      </c>
      <c r="C53" s="70" t="s">
        <v>251</v>
      </c>
      <c r="D53" s="75">
        <v>625</v>
      </c>
      <c r="E53" s="70" t="s">
        <v>425</v>
      </c>
      <c r="F53" s="102">
        <f>試算!H52</f>
        <v>1579000</v>
      </c>
      <c r="G53" s="103" t="s">
        <v>427</v>
      </c>
      <c r="H53" s="105"/>
    </row>
    <row r="54" spans="1:8" ht="18" customHeight="1" x14ac:dyDescent="0.25">
      <c r="A54" s="58">
        <v>51</v>
      </c>
      <c r="B54" s="106" t="s">
        <v>98</v>
      </c>
      <c r="C54" s="70" t="s">
        <v>251</v>
      </c>
      <c r="D54" s="75">
        <v>626</v>
      </c>
      <c r="E54" s="70" t="s">
        <v>425</v>
      </c>
      <c r="F54" s="102">
        <f>試算!H53</f>
        <v>2271000</v>
      </c>
      <c r="G54" s="103" t="s">
        <v>427</v>
      </c>
      <c r="H54" s="105"/>
    </row>
    <row r="55" spans="1:8" ht="18" customHeight="1" x14ac:dyDescent="0.25">
      <c r="A55" s="58">
        <v>52</v>
      </c>
      <c r="B55" s="106" t="s">
        <v>99</v>
      </c>
      <c r="C55" s="70" t="s">
        <v>251</v>
      </c>
      <c r="D55" s="75">
        <v>627</v>
      </c>
      <c r="E55" s="70" t="s">
        <v>425</v>
      </c>
      <c r="F55" s="102">
        <f>試算!H54</f>
        <v>1578000</v>
      </c>
      <c r="G55" s="103" t="s">
        <v>427</v>
      </c>
      <c r="H55" s="105"/>
    </row>
    <row r="56" spans="1:8" ht="18" customHeight="1" x14ac:dyDescent="0.25">
      <c r="A56" s="58">
        <v>53</v>
      </c>
      <c r="B56" s="106" t="s">
        <v>100</v>
      </c>
      <c r="C56" s="70" t="s">
        <v>251</v>
      </c>
      <c r="D56" s="75">
        <v>628</v>
      </c>
      <c r="E56" s="70" t="s">
        <v>425</v>
      </c>
      <c r="F56" s="102">
        <f>試算!H55</f>
        <v>1899000</v>
      </c>
      <c r="G56" s="103" t="s">
        <v>427</v>
      </c>
      <c r="H56" s="105"/>
    </row>
    <row r="57" spans="1:8" ht="18" customHeight="1" x14ac:dyDescent="0.25">
      <c r="A57" s="58">
        <v>54</v>
      </c>
      <c r="B57" s="106" t="s">
        <v>101</v>
      </c>
      <c r="C57" s="70" t="s">
        <v>251</v>
      </c>
      <c r="D57" s="75">
        <v>629</v>
      </c>
      <c r="E57" s="70" t="s">
        <v>425</v>
      </c>
      <c r="F57" s="102">
        <f>試算!H56</f>
        <v>1977000</v>
      </c>
      <c r="G57" s="103" t="s">
        <v>427</v>
      </c>
      <c r="H57" s="105"/>
    </row>
    <row r="58" spans="1:8" ht="18" customHeight="1" x14ac:dyDescent="0.25">
      <c r="A58" s="58">
        <v>55</v>
      </c>
      <c r="B58" s="106" t="s">
        <v>102</v>
      </c>
      <c r="C58" s="70" t="s">
        <v>251</v>
      </c>
      <c r="D58" s="75">
        <v>630</v>
      </c>
      <c r="E58" s="70" t="s">
        <v>425</v>
      </c>
      <c r="F58" s="102">
        <f>試算!H57</f>
        <v>1530000</v>
      </c>
      <c r="G58" s="103" t="s">
        <v>427</v>
      </c>
      <c r="H58" s="105"/>
    </row>
    <row r="59" spans="1:8" ht="18" customHeight="1" x14ac:dyDescent="0.25">
      <c r="A59" s="58">
        <v>56</v>
      </c>
      <c r="B59" s="106" t="s">
        <v>103</v>
      </c>
      <c r="C59" s="70" t="s">
        <v>251</v>
      </c>
      <c r="D59" s="75">
        <v>631</v>
      </c>
      <c r="E59" s="70" t="s">
        <v>425</v>
      </c>
      <c r="F59" s="102">
        <f>試算!H58</f>
        <v>1692000</v>
      </c>
      <c r="G59" s="103" t="s">
        <v>427</v>
      </c>
      <c r="H59" s="105"/>
    </row>
    <row r="60" spans="1:8" ht="18" customHeight="1" x14ac:dyDescent="0.25">
      <c r="A60" s="58">
        <v>57</v>
      </c>
      <c r="B60" s="106" t="s">
        <v>104</v>
      </c>
      <c r="C60" s="70" t="s">
        <v>251</v>
      </c>
      <c r="D60" s="75">
        <v>632</v>
      </c>
      <c r="E60" s="70" t="s">
        <v>425</v>
      </c>
      <c r="F60" s="102">
        <f>試算!H59</f>
        <v>1303000</v>
      </c>
      <c r="G60" s="103" t="s">
        <v>427</v>
      </c>
      <c r="H60" s="105"/>
    </row>
    <row r="61" spans="1:8" ht="18" customHeight="1" x14ac:dyDescent="0.25">
      <c r="A61" s="58">
        <v>58</v>
      </c>
      <c r="B61" s="106" t="s">
        <v>105</v>
      </c>
      <c r="C61" s="70" t="s">
        <v>251</v>
      </c>
      <c r="D61" s="75">
        <v>633</v>
      </c>
      <c r="E61" s="70" t="s">
        <v>425</v>
      </c>
      <c r="F61" s="102">
        <f>試算!H60</f>
        <v>2950000</v>
      </c>
      <c r="G61" s="103" t="s">
        <v>427</v>
      </c>
      <c r="H61" s="105"/>
    </row>
    <row r="62" spans="1:8" ht="18" customHeight="1" x14ac:dyDescent="0.25">
      <c r="A62" s="58">
        <v>59</v>
      </c>
      <c r="B62" s="106" t="s">
        <v>106</v>
      </c>
      <c r="C62" s="70" t="s">
        <v>251</v>
      </c>
      <c r="D62" s="75">
        <v>634</v>
      </c>
      <c r="E62" s="70" t="s">
        <v>425</v>
      </c>
      <c r="F62" s="102">
        <f>試算!H61</f>
        <v>1709000</v>
      </c>
      <c r="G62" s="103" t="s">
        <v>427</v>
      </c>
      <c r="H62" s="105"/>
    </row>
    <row r="63" spans="1:8" ht="18" customHeight="1" x14ac:dyDescent="0.25">
      <c r="A63" s="58">
        <v>60</v>
      </c>
      <c r="B63" s="106" t="s">
        <v>107</v>
      </c>
      <c r="C63" s="70" t="s">
        <v>251</v>
      </c>
      <c r="D63" s="75">
        <v>635</v>
      </c>
      <c r="E63" s="70" t="s">
        <v>425</v>
      </c>
      <c r="F63" s="102">
        <f>試算!H62</f>
        <v>1531000</v>
      </c>
      <c r="G63" s="103" t="s">
        <v>427</v>
      </c>
      <c r="H63" s="105"/>
    </row>
    <row r="64" spans="1:8" ht="18" customHeight="1" x14ac:dyDescent="0.25">
      <c r="A64" s="58">
        <v>61</v>
      </c>
      <c r="B64" s="106" t="s">
        <v>108</v>
      </c>
      <c r="C64" s="70" t="s">
        <v>251</v>
      </c>
      <c r="D64" s="75">
        <v>636</v>
      </c>
      <c r="E64" s="70" t="s">
        <v>425</v>
      </c>
      <c r="F64" s="102">
        <f>試算!H63</f>
        <v>1599000</v>
      </c>
      <c r="G64" s="103" t="s">
        <v>427</v>
      </c>
      <c r="H64" s="105"/>
    </row>
    <row r="65" spans="1:8" ht="18" customHeight="1" x14ac:dyDescent="0.25">
      <c r="A65" s="58">
        <v>62</v>
      </c>
      <c r="B65" s="106" t="s">
        <v>109</v>
      </c>
      <c r="C65" s="70" t="s">
        <v>251</v>
      </c>
      <c r="D65" s="75">
        <v>638</v>
      </c>
      <c r="E65" s="70" t="s">
        <v>425</v>
      </c>
      <c r="F65" s="102">
        <f>試算!H64</f>
        <v>1612000</v>
      </c>
      <c r="G65" s="103" t="s">
        <v>427</v>
      </c>
      <c r="H65" s="105"/>
    </row>
    <row r="66" spans="1:8" ht="18" customHeight="1" x14ac:dyDescent="0.25">
      <c r="A66" s="58">
        <v>63</v>
      </c>
      <c r="B66" s="106" t="s">
        <v>110</v>
      </c>
      <c r="C66" s="70" t="s">
        <v>251</v>
      </c>
      <c r="D66" s="75">
        <v>639</v>
      </c>
      <c r="E66" s="70" t="s">
        <v>425</v>
      </c>
      <c r="F66" s="102">
        <f>試算!H65</f>
        <v>1750000</v>
      </c>
      <c r="G66" s="103" t="s">
        <v>427</v>
      </c>
      <c r="H66" s="105"/>
    </row>
    <row r="67" spans="1:8" ht="18" customHeight="1" x14ac:dyDescent="0.25">
      <c r="A67" s="58">
        <v>64</v>
      </c>
      <c r="B67" s="106" t="s">
        <v>111</v>
      </c>
      <c r="C67" s="70" t="s">
        <v>251</v>
      </c>
      <c r="D67" s="75">
        <v>641</v>
      </c>
      <c r="E67" s="70" t="s">
        <v>425</v>
      </c>
      <c r="F67" s="102">
        <f>試算!H66</f>
        <v>2445000</v>
      </c>
      <c r="G67" s="103" t="s">
        <v>427</v>
      </c>
      <c r="H67" s="105"/>
    </row>
    <row r="68" spans="1:8" ht="18" customHeight="1" x14ac:dyDescent="0.25">
      <c r="A68" s="58">
        <v>65</v>
      </c>
      <c r="B68" s="106" t="s">
        <v>112</v>
      </c>
      <c r="C68" s="70" t="s">
        <v>251</v>
      </c>
      <c r="D68" s="75">
        <v>642</v>
      </c>
      <c r="E68" s="70" t="s">
        <v>425</v>
      </c>
      <c r="F68" s="102">
        <f>試算!H67</f>
        <v>1641000</v>
      </c>
      <c r="G68" s="103" t="s">
        <v>427</v>
      </c>
      <c r="H68" s="105"/>
    </row>
    <row r="69" spans="1:8" ht="18" customHeight="1" x14ac:dyDescent="0.25">
      <c r="A69" s="58">
        <v>66</v>
      </c>
      <c r="B69" s="106" t="s">
        <v>113</v>
      </c>
      <c r="C69" s="70" t="s">
        <v>251</v>
      </c>
      <c r="D69" s="75">
        <v>645</v>
      </c>
      <c r="E69" s="70" t="s">
        <v>425</v>
      </c>
      <c r="F69" s="102">
        <f>試算!H68</f>
        <v>1808000</v>
      </c>
      <c r="G69" s="103" t="s">
        <v>427</v>
      </c>
      <c r="H69" s="105"/>
    </row>
    <row r="70" spans="1:8" ht="18" customHeight="1" x14ac:dyDescent="0.25">
      <c r="A70" s="58">
        <v>67</v>
      </c>
      <c r="B70" s="106" t="s">
        <v>114</v>
      </c>
      <c r="C70" s="70" t="s">
        <v>251</v>
      </c>
      <c r="D70" s="75">
        <v>647</v>
      </c>
      <c r="E70" s="70" t="s">
        <v>425</v>
      </c>
      <c r="F70" s="102">
        <f>試算!H69</f>
        <v>3562000</v>
      </c>
      <c r="G70" s="103" t="s">
        <v>427</v>
      </c>
      <c r="H70" s="105"/>
    </row>
    <row r="71" spans="1:8" ht="18" customHeight="1" x14ac:dyDescent="0.25">
      <c r="A71" s="58">
        <v>68</v>
      </c>
      <c r="B71" s="106" t="s">
        <v>115</v>
      </c>
      <c r="C71" s="70" t="s">
        <v>251</v>
      </c>
      <c r="D71" s="75">
        <v>648</v>
      </c>
      <c r="E71" s="70" t="s">
        <v>425</v>
      </c>
      <c r="F71" s="102">
        <f>試算!H70</f>
        <v>1566000</v>
      </c>
      <c r="G71" s="103" t="s">
        <v>427</v>
      </c>
      <c r="H71" s="105"/>
    </row>
    <row r="72" spans="1:8" ht="18" customHeight="1" x14ac:dyDescent="0.25">
      <c r="A72" s="58">
        <v>69</v>
      </c>
      <c r="B72" s="106" t="s">
        <v>116</v>
      </c>
      <c r="C72" s="70" t="s">
        <v>251</v>
      </c>
      <c r="D72" s="75">
        <v>649</v>
      </c>
      <c r="E72" s="70" t="s">
        <v>425</v>
      </c>
      <c r="F72" s="102">
        <f>試算!H71</f>
        <v>1048000</v>
      </c>
      <c r="G72" s="103" t="s">
        <v>427</v>
      </c>
      <c r="H72" s="105"/>
    </row>
    <row r="73" spans="1:8" ht="18" customHeight="1" x14ac:dyDescent="0.25">
      <c r="A73" s="58">
        <v>70</v>
      </c>
      <c r="B73" s="106" t="s">
        <v>117</v>
      </c>
      <c r="C73" s="70" t="s">
        <v>251</v>
      </c>
      <c r="D73" s="75">
        <v>650</v>
      </c>
      <c r="E73" s="70" t="s">
        <v>425</v>
      </c>
      <c r="F73" s="102">
        <f>試算!H72</f>
        <v>1246000</v>
      </c>
      <c r="G73" s="103" t="s">
        <v>427</v>
      </c>
      <c r="H73" s="105"/>
    </row>
    <row r="74" spans="1:8" ht="18" customHeight="1" x14ac:dyDescent="0.25">
      <c r="A74" s="58">
        <v>71</v>
      </c>
      <c r="B74" s="106" t="s">
        <v>118</v>
      </c>
      <c r="C74" s="70" t="s">
        <v>251</v>
      </c>
      <c r="D74" s="75">
        <v>651</v>
      </c>
      <c r="E74" s="70" t="s">
        <v>425</v>
      </c>
      <c r="F74" s="102">
        <f>試算!H73</f>
        <v>1390000</v>
      </c>
      <c r="G74" s="103" t="s">
        <v>427</v>
      </c>
      <c r="H74" s="105"/>
    </row>
    <row r="75" spans="1:8" ht="18" customHeight="1" x14ac:dyDescent="0.25">
      <c r="A75" s="58">
        <v>72</v>
      </c>
      <c r="B75" s="106" t="s">
        <v>119</v>
      </c>
      <c r="C75" s="70" t="s">
        <v>251</v>
      </c>
      <c r="D75" s="75">
        <v>652</v>
      </c>
      <c r="E75" s="70" t="s">
        <v>425</v>
      </c>
      <c r="F75" s="102">
        <f>試算!H74</f>
        <v>1551000</v>
      </c>
      <c r="G75" s="103" t="s">
        <v>427</v>
      </c>
      <c r="H75" s="105"/>
    </row>
    <row r="76" spans="1:8" ht="18" customHeight="1" x14ac:dyDescent="0.25">
      <c r="A76" s="58">
        <v>73</v>
      </c>
      <c r="B76" s="106" t="s">
        <v>120</v>
      </c>
      <c r="C76" s="70" t="s">
        <v>251</v>
      </c>
      <c r="D76" s="75">
        <v>653</v>
      </c>
      <c r="E76" s="70" t="s">
        <v>425</v>
      </c>
      <c r="F76" s="102">
        <f>試算!H75</f>
        <v>1487000</v>
      </c>
      <c r="G76" s="103" t="s">
        <v>427</v>
      </c>
      <c r="H76" s="105"/>
    </row>
    <row r="77" spans="1:8" ht="18" customHeight="1" x14ac:dyDescent="0.25">
      <c r="A77" s="58">
        <v>74</v>
      </c>
      <c r="B77" s="106" t="s">
        <v>121</v>
      </c>
      <c r="C77" s="70" t="s">
        <v>251</v>
      </c>
      <c r="D77" s="75">
        <v>654</v>
      </c>
      <c r="E77" s="70" t="s">
        <v>425</v>
      </c>
      <c r="F77" s="102">
        <f>試算!H76</f>
        <v>1937000</v>
      </c>
      <c r="G77" s="103" t="s">
        <v>427</v>
      </c>
      <c r="H77" s="105"/>
    </row>
    <row r="78" spans="1:8" ht="18" customHeight="1" x14ac:dyDescent="0.25">
      <c r="A78" s="58">
        <v>75</v>
      </c>
      <c r="B78" s="106" t="s">
        <v>122</v>
      </c>
      <c r="C78" s="70" t="s">
        <v>251</v>
      </c>
      <c r="D78" s="75">
        <v>655</v>
      </c>
      <c r="E78" s="70" t="s">
        <v>425</v>
      </c>
      <c r="F78" s="102">
        <f>試算!H77</f>
        <v>876000</v>
      </c>
      <c r="G78" s="103" t="s">
        <v>427</v>
      </c>
      <c r="H78" s="105"/>
    </row>
    <row r="79" spans="1:8" ht="18" customHeight="1" x14ac:dyDescent="0.25">
      <c r="A79" s="58">
        <v>76</v>
      </c>
      <c r="B79" s="106" t="s">
        <v>123</v>
      </c>
      <c r="C79" s="70" t="s">
        <v>251</v>
      </c>
      <c r="D79" s="75">
        <v>656</v>
      </c>
      <c r="E79" s="70" t="s">
        <v>425</v>
      </c>
      <c r="F79" s="102">
        <f>試算!H78</f>
        <v>1412000</v>
      </c>
      <c r="G79" s="103" t="s">
        <v>427</v>
      </c>
      <c r="H79" s="105"/>
    </row>
    <row r="80" spans="1:8" ht="18" customHeight="1" x14ac:dyDescent="0.25">
      <c r="A80" s="58">
        <v>77</v>
      </c>
      <c r="B80" s="106" t="s">
        <v>124</v>
      </c>
      <c r="C80" s="70" t="s">
        <v>251</v>
      </c>
      <c r="D80" s="75">
        <v>657</v>
      </c>
      <c r="E80" s="70" t="s">
        <v>425</v>
      </c>
      <c r="F80" s="102">
        <f>試算!H79</f>
        <v>1337000</v>
      </c>
      <c r="G80" s="103" t="s">
        <v>427</v>
      </c>
      <c r="H80" s="105"/>
    </row>
    <row r="81" spans="1:8" ht="18" customHeight="1" x14ac:dyDescent="0.25">
      <c r="A81" s="58">
        <v>78</v>
      </c>
      <c r="B81" s="106" t="s">
        <v>125</v>
      </c>
      <c r="C81" s="70" t="s">
        <v>251</v>
      </c>
      <c r="D81" s="75">
        <v>658</v>
      </c>
      <c r="E81" s="70" t="s">
        <v>425</v>
      </c>
      <c r="F81" s="102">
        <f>試算!H80</f>
        <v>5339000</v>
      </c>
      <c r="G81" s="103" t="s">
        <v>427</v>
      </c>
      <c r="H81" s="108"/>
    </row>
    <row r="82" spans="1:8" ht="18" customHeight="1" x14ac:dyDescent="0.25">
      <c r="A82" s="58">
        <v>79</v>
      </c>
      <c r="B82" s="106" t="s">
        <v>126</v>
      </c>
      <c r="C82" s="70" t="s">
        <v>251</v>
      </c>
      <c r="D82" s="75">
        <v>659</v>
      </c>
      <c r="E82" s="70" t="s">
        <v>425</v>
      </c>
      <c r="F82" s="102">
        <f>試算!H81</f>
        <v>1694000</v>
      </c>
      <c r="G82" s="103" t="s">
        <v>427</v>
      </c>
      <c r="H82" s="105"/>
    </row>
    <row r="83" spans="1:8" ht="18" customHeight="1" x14ac:dyDescent="0.25">
      <c r="A83" s="58">
        <v>80</v>
      </c>
      <c r="B83" s="106" t="s">
        <v>127</v>
      </c>
      <c r="C83" s="70" t="s">
        <v>251</v>
      </c>
      <c r="D83" s="75">
        <v>660</v>
      </c>
      <c r="E83" s="70" t="s">
        <v>425</v>
      </c>
      <c r="F83" s="102">
        <f>試算!H82</f>
        <v>1561000</v>
      </c>
      <c r="G83" s="103" t="s">
        <v>427</v>
      </c>
      <c r="H83" s="105"/>
    </row>
    <row r="84" spans="1:8" ht="18" customHeight="1" x14ac:dyDescent="0.25">
      <c r="A84" s="58">
        <v>81</v>
      </c>
      <c r="B84" s="106" t="s">
        <v>128</v>
      </c>
      <c r="C84" s="70" t="s">
        <v>251</v>
      </c>
      <c r="D84" s="75">
        <v>661</v>
      </c>
      <c r="E84" s="70" t="s">
        <v>425</v>
      </c>
      <c r="F84" s="102">
        <f>試算!H83</f>
        <v>1164000</v>
      </c>
      <c r="G84" s="103" t="s">
        <v>427</v>
      </c>
      <c r="H84" s="105"/>
    </row>
    <row r="85" spans="1:8" ht="18" customHeight="1" x14ac:dyDescent="0.25">
      <c r="A85" s="58">
        <v>82</v>
      </c>
      <c r="B85" s="106" t="s">
        <v>129</v>
      </c>
      <c r="C85" s="70" t="s">
        <v>251</v>
      </c>
      <c r="D85" s="75">
        <v>662</v>
      </c>
      <c r="E85" s="70" t="s">
        <v>425</v>
      </c>
      <c r="F85" s="102">
        <f>試算!H84</f>
        <v>1438000</v>
      </c>
      <c r="G85" s="103" t="s">
        <v>427</v>
      </c>
      <c r="H85" s="105"/>
    </row>
    <row r="86" spans="1:8" ht="18" customHeight="1" x14ac:dyDescent="0.25">
      <c r="A86" s="58">
        <v>83</v>
      </c>
      <c r="B86" s="106" t="s">
        <v>130</v>
      </c>
      <c r="C86" s="70" t="s">
        <v>251</v>
      </c>
      <c r="D86" s="75">
        <v>663</v>
      </c>
      <c r="E86" s="70" t="s">
        <v>425</v>
      </c>
      <c r="F86" s="102">
        <f>試算!H85</f>
        <v>1636000</v>
      </c>
      <c r="G86" s="103" t="s">
        <v>427</v>
      </c>
      <c r="H86" s="105"/>
    </row>
    <row r="87" spans="1:8" ht="18" customHeight="1" x14ac:dyDescent="0.25">
      <c r="A87" s="58">
        <v>84</v>
      </c>
      <c r="B87" s="106" t="s">
        <v>131</v>
      </c>
      <c r="C87" s="70" t="s">
        <v>251</v>
      </c>
      <c r="D87" s="75">
        <v>664</v>
      </c>
      <c r="E87" s="70" t="s">
        <v>425</v>
      </c>
      <c r="F87" s="102">
        <f>試算!H86</f>
        <v>1175000</v>
      </c>
      <c r="G87" s="103" t="s">
        <v>427</v>
      </c>
      <c r="H87" s="105"/>
    </row>
    <row r="88" spans="1:8" ht="18" customHeight="1" x14ac:dyDescent="0.25">
      <c r="A88" s="58">
        <v>85</v>
      </c>
      <c r="B88" s="106" t="s">
        <v>132</v>
      </c>
      <c r="C88" s="70" t="s">
        <v>251</v>
      </c>
      <c r="D88" s="75">
        <v>665</v>
      </c>
      <c r="E88" s="70" t="s">
        <v>425</v>
      </c>
      <c r="F88" s="102">
        <f>試算!H87</f>
        <v>3514000</v>
      </c>
      <c r="G88" s="103" t="s">
        <v>427</v>
      </c>
      <c r="H88" s="108"/>
    </row>
    <row r="89" spans="1:8" ht="18" customHeight="1" x14ac:dyDescent="0.25">
      <c r="A89" s="58">
        <v>86</v>
      </c>
      <c r="B89" s="106" t="s">
        <v>133</v>
      </c>
      <c r="C89" s="70" t="s">
        <v>251</v>
      </c>
      <c r="D89" s="75">
        <v>666</v>
      </c>
      <c r="E89" s="70" t="s">
        <v>425</v>
      </c>
      <c r="F89" s="102">
        <f>試算!H88</f>
        <v>1412000</v>
      </c>
      <c r="G89" s="103" t="s">
        <v>427</v>
      </c>
      <c r="H89" s="105"/>
    </row>
    <row r="90" spans="1:8" ht="18" customHeight="1" x14ac:dyDescent="0.25">
      <c r="A90" s="58">
        <v>87</v>
      </c>
      <c r="B90" s="106" t="s">
        <v>134</v>
      </c>
      <c r="C90" s="70" t="s">
        <v>251</v>
      </c>
      <c r="D90" s="75">
        <v>667</v>
      </c>
      <c r="E90" s="70" t="s">
        <v>425</v>
      </c>
      <c r="F90" s="102">
        <f>試算!H89</f>
        <v>1495000</v>
      </c>
      <c r="G90" s="103" t="s">
        <v>427</v>
      </c>
      <c r="H90" s="105"/>
    </row>
    <row r="91" spans="1:8" ht="18" customHeight="1" x14ac:dyDescent="0.25">
      <c r="A91" s="58">
        <v>88</v>
      </c>
      <c r="B91" s="106" t="s">
        <v>135</v>
      </c>
      <c r="C91" s="70" t="s">
        <v>251</v>
      </c>
      <c r="D91" s="75">
        <v>668</v>
      </c>
      <c r="E91" s="70" t="s">
        <v>425</v>
      </c>
      <c r="F91" s="102">
        <f>試算!H90</f>
        <v>1741000</v>
      </c>
      <c r="G91" s="103" t="s">
        <v>427</v>
      </c>
      <c r="H91" s="105"/>
    </row>
    <row r="92" spans="1:8" ht="18" customHeight="1" x14ac:dyDescent="0.25">
      <c r="A92" s="58">
        <v>89</v>
      </c>
      <c r="B92" s="106" t="s">
        <v>136</v>
      </c>
      <c r="C92" s="70" t="s">
        <v>251</v>
      </c>
      <c r="D92" s="75">
        <v>669</v>
      </c>
      <c r="E92" s="70" t="s">
        <v>425</v>
      </c>
      <c r="F92" s="102">
        <f>試算!H91</f>
        <v>1450000</v>
      </c>
      <c r="G92" s="103" t="s">
        <v>427</v>
      </c>
      <c r="H92" s="105"/>
    </row>
    <row r="93" spans="1:8" ht="18" customHeight="1" x14ac:dyDescent="0.25">
      <c r="A93" s="58">
        <v>90</v>
      </c>
      <c r="B93" s="106" t="s">
        <v>137</v>
      </c>
      <c r="C93" s="70" t="s">
        <v>251</v>
      </c>
      <c r="D93" s="75">
        <v>670</v>
      </c>
      <c r="E93" s="70" t="s">
        <v>425</v>
      </c>
      <c r="F93" s="102">
        <f>試算!H92</f>
        <v>2096000</v>
      </c>
      <c r="G93" s="103" t="s">
        <v>427</v>
      </c>
      <c r="H93" s="105"/>
    </row>
    <row r="94" spans="1:8" ht="18" customHeight="1" x14ac:dyDescent="0.25">
      <c r="A94" s="58">
        <v>91</v>
      </c>
      <c r="B94" s="106" t="s">
        <v>138</v>
      </c>
      <c r="C94" s="70" t="s">
        <v>251</v>
      </c>
      <c r="D94" s="75">
        <v>671</v>
      </c>
      <c r="E94" s="70" t="s">
        <v>425</v>
      </c>
      <c r="F94" s="102">
        <f>試算!H93</f>
        <v>1251000</v>
      </c>
      <c r="G94" s="103" t="s">
        <v>427</v>
      </c>
      <c r="H94" s="105"/>
    </row>
    <row r="95" spans="1:8" ht="18" customHeight="1" x14ac:dyDescent="0.25">
      <c r="A95" s="58">
        <v>92</v>
      </c>
      <c r="B95" s="106" t="s">
        <v>139</v>
      </c>
      <c r="C95" s="70" t="s">
        <v>251</v>
      </c>
      <c r="D95" s="75">
        <v>672</v>
      </c>
      <c r="E95" s="70" t="s">
        <v>425</v>
      </c>
      <c r="F95" s="102">
        <f>試算!H94</f>
        <v>1304000</v>
      </c>
      <c r="G95" s="103" t="s">
        <v>427</v>
      </c>
      <c r="H95" s="105"/>
    </row>
    <row r="96" spans="1:8" ht="18" customHeight="1" x14ac:dyDescent="0.25">
      <c r="A96" s="58">
        <v>93</v>
      </c>
      <c r="B96" s="106" t="s">
        <v>140</v>
      </c>
      <c r="C96" s="70" t="s">
        <v>251</v>
      </c>
      <c r="D96" s="75">
        <v>673</v>
      </c>
      <c r="E96" s="70" t="s">
        <v>425</v>
      </c>
      <c r="F96" s="102">
        <f>試算!H95</f>
        <v>1213000</v>
      </c>
      <c r="G96" s="103" t="s">
        <v>427</v>
      </c>
      <c r="H96" s="105"/>
    </row>
    <row r="97" spans="1:8" ht="18" customHeight="1" x14ac:dyDescent="0.25">
      <c r="A97" s="58">
        <v>94</v>
      </c>
      <c r="B97" s="106" t="s">
        <v>141</v>
      </c>
      <c r="C97" s="70" t="s">
        <v>251</v>
      </c>
      <c r="D97" s="75">
        <v>674</v>
      </c>
      <c r="E97" s="70" t="s">
        <v>425</v>
      </c>
      <c r="F97" s="102">
        <f>試算!H96</f>
        <v>1568000</v>
      </c>
      <c r="G97" s="103" t="s">
        <v>427</v>
      </c>
      <c r="H97" s="105"/>
    </row>
    <row r="98" spans="1:8" ht="18" customHeight="1" x14ac:dyDescent="0.25">
      <c r="A98" s="58">
        <v>95</v>
      </c>
      <c r="B98" s="106" t="s">
        <v>142</v>
      </c>
      <c r="C98" s="70" t="s">
        <v>251</v>
      </c>
      <c r="D98" s="75">
        <v>675</v>
      </c>
      <c r="E98" s="70" t="s">
        <v>425</v>
      </c>
      <c r="F98" s="102">
        <f>試算!H97</f>
        <v>1713000</v>
      </c>
      <c r="G98" s="103" t="s">
        <v>427</v>
      </c>
      <c r="H98" s="105"/>
    </row>
    <row r="99" spans="1:8" ht="18" customHeight="1" x14ac:dyDescent="0.25">
      <c r="A99" s="58">
        <v>96</v>
      </c>
      <c r="B99" s="106" t="s">
        <v>143</v>
      </c>
      <c r="C99" s="70" t="s">
        <v>251</v>
      </c>
      <c r="D99" s="75">
        <v>676</v>
      </c>
      <c r="E99" s="70" t="s">
        <v>425</v>
      </c>
      <c r="F99" s="102">
        <f>試算!H98</f>
        <v>1396000</v>
      </c>
      <c r="G99" s="103" t="s">
        <v>427</v>
      </c>
      <c r="H99" s="105"/>
    </row>
    <row r="100" spans="1:8" ht="18" customHeight="1" x14ac:dyDescent="0.25">
      <c r="A100" s="58">
        <v>97</v>
      </c>
      <c r="B100" s="106" t="s">
        <v>144</v>
      </c>
      <c r="C100" s="70" t="s">
        <v>251</v>
      </c>
      <c r="D100" s="75">
        <v>678</v>
      </c>
      <c r="E100" s="70" t="s">
        <v>425</v>
      </c>
      <c r="F100" s="102">
        <f>試算!H99</f>
        <v>1409000</v>
      </c>
      <c r="G100" s="103" t="s">
        <v>427</v>
      </c>
      <c r="H100" s="105"/>
    </row>
    <row r="101" spans="1:8" ht="18" customHeight="1" x14ac:dyDescent="0.25">
      <c r="A101" s="58">
        <v>98</v>
      </c>
      <c r="B101" s="106" t="s">
        <v>145</v>
      </c>
      <c r="C101" s="70" t="s">
        <v>251</v>
      </c>
      <c r="D101" s="75">
        <v>679</v>
      </c>
      <c r="E101" s="70" t="s">
        <v>425</v>
      </c>
      <c r="F101" s="102">
        <f>試算!H100</f>
        <v>2236000</v>
      </c>
      <c r="G101" s="103" t="s">
        <v>427</v>
      </c>
      <c r="H101" s="105"/>
    </row>
    <row r="102" spans="1:8" ht="18" customHeight="1" x14ac:dyDescent="0.25">
      <c r="A102" s="58">
        <v>99</v>
      </c>
      <c r="B102" s="106" t="s">
        <v>146</v>
      </c>
      <c r="C102" s="70" t="s">
        <v>251</v>
      </c>
      <c r="D102" s="75">
        <v>680</v>
      </c>
      <c r="E102" s="70" t="s">
        <v>425</v>
      </c>
      <c r="F102" s="102">
        <f>試算!H101</f>
        <v>1953000</v>
      </c>
      <c r="G102" s="103" t="s">
        <v>427</v>
      </c>
      <c r="H102" s="105"/>
    </row>
    <row r="103" spans="1:8" ht="18" customHeight="1" x14ac:dyDescent="0.25">
      <c r="A103" s="58">
        <v>100</v>
      </c>
      <c r="B103" s="106" t="s">
        <v>147</v>
      </c>
      <c r="C103" s="70" t="s">
        <v>251</v>
      </c>
      <c r="D103" s="75">
        <v>681</v>
      </c>
      <c r="E103" s="70" t="s">
        <v>425</v>
      </c>
      <c r="F103" s="102">
        <f>試算!H102</f>
        <v>1976000</v>
      </c>
      <c r="G103" s="103" t="s">
        <v>427</v>
      </c>
      <c r="H103" s="105"/>
    </row>
    <row r="104" spans="1:8" ht="18" customHeight="1" x14ac:dyDescent="0.25">
      <c r="A104" s="58">
        <v>101</v>
      </c>
      <c r="B104" s="106" t="s">
        <v>148</v>
      </c>
      <c r="C104" s="70" t="s">
        <v>251</v>
      </c>
      <c r="D104" s="75">
        <v>682</v>
      </c>
      <c r="E104" s="70" t="s">
        <v>425</v>
      </c>
      <c r="F104" s="102">
        <f>試算!H103</f>
        <v>1506000</v>
      </c>
      <c r="G104" s="103" t="s">
        <v>427</v>
      </c>
      <c r="H104" s="105"/>
    </row>
    <row r="105" spans="1:8" ht="18" customHeight="1" x14ac:dyDescent="0.25">
      <c r="A105" s="58">
        <v>102</v>
      </c>
      <c r="B105" s="106" t="s">
        <v>149</v>
      </c>
      <c r="C105" s="70" t="s">
        <v>251</v>
      </c>
      <c r="D105" s="75">
        <v>683</v>
      </c>
      <c r="E105" s="70" t="s">
        <v>425</v>
      </c>
      <c r="F105" s="102">
        <f>試算!H104</f>
        <v>1940000</v>
      </c>
      <c r="G105" s="103" t="s">
        <v>427</v>
      </c>
      <c r="H105" s="105"/>
    </row>
    <row r="106" spans="1:8" ht="18" customHeight="1" x14ac:dyDescent="0.25">
      <c r="A106" s="58">
        <v>103</v>
      </c>
      <c r="B106" s="106" t="s">
        <v>150</v>
      </c>
      <c r="C106" s="70" t="s">
        <v>251</v>
      </c>
      <c r="D106" s="75">
        <v>684</v>
      </c>
      <c r="E106" s="70" t="s">
        <v>425</v>
      </c>
      <c r="F106" s="102">
        <f>試算!H105</f>
        <v>1673000</v>
      </c>
      <c r="G106" s="103" t="s">
        <v>427</v>
      </c>
      <c r="H106" s="105"/>
    </row>
    <row r="107" spans="1:8" ht="18" customHeight="1" x14ac:dyDescent="0.25">
      <c r="A107" s="58">
        <v>104</v>
      </c>
      <c r="B107" s="106" t="s">
        <v>151</v>
      </c>
      <c r="C107" s="70" t="s">
        <v>251</v>
      </c>
      <c r="D107" s="75">
        <v>685</v>
      </c>
      <c r="E107" s="70" t="s">
        <v>425</v>
      </c>
      <c r="F107" s="102">
        <f>試算!H106</f>
        <v>1823000</v>
      </c>
      <c r="G107" s="103" t="s">
        <v>427</v>
      </c>
      <c r="H107" s="105"/>
    </row>
    <row r="108" spans="1:8" ht="18" customHeight="1" x14ac:dyDescent="0.25">
      <c r="A108" s="58">
        <v>105</v>
      </c>
      <c r="B108" s="106" t="s">
        <v>152</v>
      </c>
      <c r="C108" s="70" t="s">
        <v>251</v>
      </c>
      <c r="D108" s="75">
        <v>686</v>
      </c>
      <c r="E108" s="70" t="s">
        <v>425</v>
      </c>
      <c r="F108" s="102">
        <f>試算!H107</f>
        <v>1945000</v>
      </c>
      <c r="G108" s="103" t="s">
        <v>427</v>
      </c>
      <c r="H108" s="105"/>
    </row>
    <row r="109" spans="1:8" ht="18" customHeight="1" x14ac:dyDescent="0.25">
      <c r="A109" s="58">
        <v>106</v>
      </c>
      <c r="B109" s="106" t="s">
        <v>153</v>
      </c>
      <c r="C109" s="70" t="s">
        <v>251</v>
      </c>
      <c r="D109" s="75">
        <v>687</v>
      </c>
      <c r="E109" s="70" t="s">
        <v>425</v>
      </c>
      <c r="F109" s="102">
        <f>試算!H108</f>
        <v>1717000</v>
      </c>
      <c r="G109" s="103" t="s">
        <v>427</v>
      </c>
      <c r="H109" s="105"/>
    </row>
    <row r="110" spans="1:8" ht="18" customHeight="1" x14ac:dyDescent="0.25">
      <c r="A110" s="58">
        <v>107</v>
      </c>
      <c r="B110" s="106" t="s">
        <v>154</v>
      </c>
      <c r="C110" s="70" t="s">
        <v>251</v>
      </c>
      <c r="D110" s="75">
        <v>688</v>
      </c>
      <c r="E110" s="70" t="s">
        <v>425</v>
      </c>
      <c r="F110" s="102">
        <f>試算!H109</f>
        <v>1947000</v>
      </c>
      <c r="G110" s="103" t="s">
        <v>427</v>
      </c>
      <c r="H110" s="105"/>
    </row>
    <row r="111" spans="1:8" ht="18" customHeight="1" x14ac:dyDescent="0.25">
      <c r="A111" s="58">
        <v>108</v>
      </c>
      <c r="B111" s="106" t="s">
        <v>155</v>
      </c>
      <c r="C111" s="70" t="s">
        <v>251</v>
      </c>
      <c r="D111" s="75">
        <v>689</v>
      </c>
      <c r="E111" s="70" t="s">
        <v>425</v>
      </c>
      <c r="F111" s="102">
        <f>試算!H110</f>
        <v>1623000</v>
      </c>
      <c r="G111" s="103" t="s">
        <v>427</v>
      </c>
      <c r="H111" s="105"/>
    </row>
    <row r="112" spans="1:8" ht="18" customHeight="1" x14ac:dyDescent="0.25">
      <c r="A112" s="58">
        <v>109</v>
      </c>
      <c r="B112" s="106" t="s">
        <v>156</v>
      </c>
      <c r="C112" s="70" t="s">
        <v>251</v>
      </c>
      <c r="D112" s="75">
        <v>690</v>
      </c>
      <c r="E112" s="70" t="s">
        <v>425</v>
      </c>
      <c r="F112" s="102">
        <f>試算!H111</f>
        <v>2230000</v>
      </c>
      <c r="G112" s="103" t="s">
        <v>427</v>
      </c>
      <c r="H112" s="105"/>
    </row>
    <row r="113" spans="1:8" ht="18" customHeight="1" x14ac:dyDescent="0.25">
      <c r="A113" s="58">
        <v>110</v>
      </c>
      <c r="B113" s="106" t="s">
        <v>157</v>
      </c>
      <c r="C113" s="70" t="s">
        <v>251</v>
      </c>
      <c r="D113" s="75">
        <v>691</v>
      </c>
      <c r="E113" s="70" t="s">
        <v>425</v>
      </c>
      <c r="F113" s="102">
        <f>試算!H112</f>
        <v>1748000</v>
      </c>
      <c r="G113" s="103" t="s">
        <v>427</v>
      </c>
      <c r="H113" s="105"/>
    </row>
    <row r="114" spans="1:8" ht="18" customHeight="1" x14ac:dyDescent="0.25">
      <c r="A114" s="58">
        <v>111</v>
      </c>
      <c r="B114" s="106" t="s">
        <v>158</v>
      </c>
      <c r="C114" s="70" t="s">
        <v>251</v>
      </c>
      <c r="D114" s="75">
        <v>692</v>
      </c>
      <c r="E114" s="70" t="s">
        <v>425</v>
      </c>
      <c r="F114" s="102">
        <f>試算!H113</f>
        <v>1746000</v>
      </c>
      <c r="G114" s="103" t="s">
        <v>427</v>
      </c>
      <c r="H114" s="105"/>
    </row>
    <row r="115" spans="1:8" ht="18" customHeight="1" x14ac:dyDescent="0.25">
      <c r="A115" s="58">
        <v>112</v>
      </c>
      <c r="B115" s="106" t="s">
        <v>159</v>
      </c>
      <c r="C115" s="70" t="s">
        <v>251</v>
      </c>
      <c r="D115" s="75">
        <v>693</v>
      </c>
      <c r="E115" s="70" t="s">
        <v>425</v>
      </c>
      <c r="F115" s="102">
        <f>試算!H114</f>
        <v>1496000</v>
      </c>
      <c r="G115" s="103" t="s">
        <v>427</v>
      </c>
      <c r="H115" s="105"/>
    </row>
    <row r="116" spans="1:8" ht="18" customHeight="1" x14ac:dyDescent="0.25">
      <c r="A116" s="58">
        <v>113</v>
      </c>
      <c r="B116" s="106" t="s">
        <v>160</v>
      </c>
      <c r="C116" s="70" t="s">
        <v>251</v>
      </c>
      <c r="D116" s="75">
        <v>694</v>
      </c>
      <c r="E116" s="70" t="s">
        <v>425</v>
      </c>
      <c r="F116" s="102">
        <f>試算!H115</f>
        <v>1822000</v>
      </c>
      <c r="G116" s="103" t="s">
        <v>427</v>
      </c>
      <c r="H116" s="105"/>
    </row>
    <row r="117" spans="1:8" ht="18" customHeight="1" x14ac:dyDescent="0.25">
      <c r="A117" s="58">
        <v>114</v>
      </c>
      <c r="B117" s="106" t="s">
        <v>161</v>
      </c>
      <c r="C117" s="70" t="s">
        <v>251</v>
      </c>
      <c r="D117" s="75">
        <v>695</v>
      </c>
      <c r="E117" s="70" t="s">
        <v>425</v>
      </c>
      <c r="F117" s="102">
        <f>試算!H116</f>
        <v>1783000</v>
      </c>
      <c r="G117" s="103" t="s">
        <v>427</v>
      </c>
      <c r="H117" s="105"/>
    </row>
    <row r="118" spans="1:8" ht="18" customHeight="1" x14ac:dyDescent="0.25">
      <c r="A118" s="58">
        <v>115</v>
      </c>
      <c r="B118" s="106" t="s">
        <v>162</v>
      </c>
      <c r="C118" s="70" t="s">
        <v>251</v>
      </c>
      <c r="D118" s="75">
        <v>696</v>
      </c>
      <c r="E118" s="70" t="s">
        <v>425</v>
      </c>
      <c r="F118" s="102">
        <f>試算!H117</f>
        <v>1873000</v>
      </c>
      <c r="G118" s="103" t="s">
        <v>427</v>
      </c>
      <c r="H118" s="105"/>
    </row>
    <row r="119" spans="1:8" ht="18" customHeight="1" x14ac:dyDescent="0.25">
      <c r="A119" s="58">
        <v>116</v>
      </c>
      <c r="B119" s="106" t="s">
        <v>163</v>
      </c>
      <c r="C119" s="70" t="s">
        <v>251</v>
      </c>
      <c r="D119" s="75">
        <v>697</v>
      </c>
      <c r="E119" s="70" t="s">
        <v>425</v>
      </c>
      <c r="F119" s="102">
        <f>試算!H118</f>
        <v>1851000</v>
      </c>
      <c r="G119" s="103" t="s">
        <v>427</v>
      </c>
      <c r="H119" s="105"/>
    </row>
    <row r="120" spans="1:8" ht="18" customHeight="1" x14ac:dyDescent="0.25">
      <c r="A120" s="58">
        <v>117</v>
      </c>
      <c r="B120" s="106" t="s">
        <v>164</v>
      </c>
      <c r="C120" s="70" t="s">
        <v>251</v>
      </c>
      <c r="D120" s="75">
        <v>698</v>
      </c>
      <c r="E120" s="70" t="s">
        <v>425</v>
      </c>
      <c r="F120" s="102">
        <f>試算!H119</f>
        <v>1912000</v>
      </c>
      <c r="G120" s="103" t="s">
        <v>427</v>
      </c>
      <c r="H120" s="105"/>
    </row>
    <row r="121" spans="1:8" ht="18" customHeight="1" x14ac:dyDescent="0.25">
      <c r="A121" s="58">
        <v>118</v>
      </c>
      <c r="B121" s="106" t="s">
        <v>165</v>
      </c>
      <c r="C121" s="70" t="s">
        <v>251</v>
      </c>
      <c r="D121" s="75">
        <v>699</v>
      </c>
      <c r="E121" s="70" t="s">
        <v>425</v>
      </c>
      <c r="F121" s="102">
        <f>試算!H120</f>
        <v>1761000</v>
      </c>
      <c r="G121" s="103" t="s">
        <v>427</v>
      </c>
      <c r="H121" s="105"/>
    </row>
    <row r="122" spans="1:8" ht="18" customHeight="1" x14ac:dyDescent="0.25">
      <c r="A122" s="58">
        <v>119</v>
      </c>
      <c r="B122" s="106" t="s">
        <v>166</v>
      </c>
      <c r="C122" s="70" t="s">
        <v>251</v>
      </c>
      <c r="D122" s="75">
        <v>700</v>
      </c>
      <c r="E122" s="70" t="s">
        <v>425</v>
      </c>
      <c r="F122" s="102">
        <f>試算!H121</f>
        <v>1890000</v>
      </c>
      <c r="G122" s="103" t="s">
        <v>427</v>
      </c>
      <c r="H122" s="105"/>
    </row>
    <row r="123" spans="1:8" ht="18" customHeight="1" x14ac:dyDescent="0.25">
      <c r="A123" s="58">
        <v>120</v>
      </c>
      <c r="B123" s="106" t="s">
        <v>167</v>
      </c>
      <c r="C123" s="70" t="s">
        <v>251</v>
      </c>
      <c r="D123" s="75">
        <v>701</v>
      </c>
      <c r="E123" s="70" t="s">
        <v>425</v>
      </c>
      <c r="F123" s="102">
        <f>試算!H122</f>
        <v>1794000</v>
      </c>
      <c r="G123" s="103" t="s">
        <v>427</v>
      </c>
      <c r="H123" s="105"/>
    </row>
    <row r="124" spans="1:8" ht="18" customHeight="1" x14ac:dyDescent="0.25">
      <c r="A124" s="58">
        <v>121</v>
      </c>
      <c r="B124" s="106" t="s">
        <v>168</v>
      </c>
      <c r="C124" s="70" t="s">
        <v>251</v>
      </c>
      <c r="D124" s="75">
        <v>702</v>
      </c>
      <c r="E124" s="70" t="s">
        <v>425</v>
      </c>
      <c r="F124" s="102">
        <f>試算!H123</f>
        <v>1532000</v>
      </c>
      <c r="G124" s="103" t="s">
        <v>427</v>
      </c>
      <c r="H124" s="105"/>
    </row>
    <row r="125" spans="1:8" ht="18" customHeight="1" x14ac:dyDescent="0.25">
      <c r="A125" s="58">
        <v>122</v>
      </c>
      <c r="B125" s="106" t="s">
        <v>169</v>
      </c>
      <c r="C125" s="70" t="s">
        <v>251</v>
      </c>
      <c r="D125" s="75">
        <v>703</v>
      </c>
      <c r="E125" s="70" t="s">
        <v>425</v>
      </c>
      <c r="F125" s="102">
        <f>試算!H124</f>
        <v>1403000</v>
      </c>
      <c r="G125" s="103" t="s">
        <v>427</v>
      </c>
      <c r="H125" s="105"/>
    </row>
    <row r="126" spans="1:8" ht="18" customHeight="1" x14ac:dyDescent="0.25">
      <c r="A126" s="58">
        <v>123</v>
      </c>
      <c r="B126" s="106" t="s">
        <v>170</v>
      </c>
      <c r="C126" s="70" t="s">
        <v>251</v>
      </c>
      <c r="D126" s="75">
        <v>705</v>
      </c>
      <c r="E126" s="70" t="s">
        <v>425</v>
      </c>
      <c r="F126" s="102">
        <f>試算!H125</f>
        <v>1190000</v>
      </c>
      <c r="G126" s="103" t="s">
        <v>427</v>
      </c>
      <c r="H126" s="105"/>
    </row>
    <row r="127" spans="1:8" ht="18" customHeight="1" x14ac:dyDescent="0.25">
      <c r="A127" s="58">
        <v>124</v>
      </c>
      <c r="B127" s="106" t="s">
        <v>171</v>
      </c>
      <c r="C127" s="70" t="s">
        <v>251</v>
      </c>
      <c r="D127" s="75">
        <v>706</v>
      </c>
      <c r="E127" s="70" t="s">
        <v>425</v>
      </c>
      <c r="F127" s="102">
        <f>試算!H126</f>
        <v>1253000</v>
      </c>
      <c r="G127" s="103" t="s">
        <v>427</v>
      </c>
      <c r="H127" s="105"/>
    </row>
    <row r="128" spans="1:8" ht="18" customHeight="1" x14ac:dyDescent="0.25">
      <c r="A128" s="58">
        <v>125</v>
      </c>
      <c r="B128" s="106" t="s">
        <v>172</v>
      </c>
      <c r="C128" s="70" t="s">
        <v>251</v>
      </c>
      <c r="D128" s="75">
        <v>707</v>
      </c>
      <c r="E128" s="70" t="s">
        <v>425</v>
      </c>
      <c r="F128" s="102">
        <f>試算!H127</f>
        <v>5273000</v>
      </c>
      <c r="G128" s="103" t="s">
        <v>427</v>
      </c>
      <c r="H128" s="105"/>
    </row>
    <row r="129" spans="1:9" ht="18" customHeight="1" x14ac:dyDescent="0.25">
      <c r="A129" s="58">
        <v>126</v>
      </c>
      <c r="B129" s="106" t="s">
        <v>173</v>
      </c>
      <c r="C129" s="70" t="s">
        <v>251</v>
      </c>
      <c r="D129" s="75">
        <v>708</v>
      </c>
      <c r="E129" s="70" t="s">
        <v>425</v>
      </c>
      <c r="F129" s="102">
        <f>試算!H128</f>
        <v>1461000</v>
      </c>
      <c r="G129" s="103" t="s">
        <v>427</v>
      </c>
      <c r="H129" s="109"/>
    </row>
    <row r="130" spans="1:9" ht="18" customHeight="1" x14ac:dyDescent="0.25">
      <c r="A130" s="58">
        <v>127</v>
      </c>
      <c r="B130" s="26" t="s">
        <v>252</v>
      </c>
      <c r="C130" s="70" t="s">
        <v>250</v>
      </c>
      <c r="D130" s="74" t="s">
        <v>198</v>
      </c>
      <c r="E130" s="70" t="s">
        <v>425</v>
      </c>
      <c r="F130" s="102">
        <f>試算!H129</f>
        <v>0</v>
      </c>
      <c r="G130" s="103" t="s">
        <v>427</v>
      </c>
      <c r="H130" s="105"/>
    </row>
    <row r="131" spans="1:9" ht="23.45" customHeight="1" x14ac:dyDescent="0.25">
      <c r="A131" s="152" t="s">
        <v>253</v>
      </c>
      <c r="B131" s="153"/>
      <c r="C131" s="58"/>
      <c r="D131" s="58"/>
      <c r="E131" s="58"/>
      <c r="F131" s="110">
        <f>SUM(F4:F130)</f>
        <v>352712000</v>
      </c>
      <c r="G131" s="111"/>
    </row>
    <row r="132" spans="1:9" ht="12.6" customHeight="1" x14ac:dyDescent="0.25">
      <c r="A132" s="13"/>
      <c r="B132" s="112"/>
      <c r="C132" s="112"/>
      <c r="D132" s="112"/>
      <c r="E132" s="112"/>
      <c r="F132" s="9"/>
      <c r="G132" s="113"/>
    </row>
    <row r="133" spans="1:9" s="115" customFormat="1" ht="22.5" customHeight="1" x14ac:dyDescent="0.25">
      <c r="A133" s="154" t="s">
        <v>262</v>
      </c>
      <c r="B133" s="154"/>
      <c r="C133" s="155">
        <f>F131</f>
        <v>352712000</v>
      </c>
      <c r="D133" s="155"/>
      <c r="E133" s="155"/>
      <c r="F133" s="155"/>
      <c r="G133" s="155"/>
      <c r="H133" s="114"/>
    </row>
    <row r="134" spans="1:9" s="104" customFormat="1" ht="12.6" customHeight="1" x14ac:dyDescent="0.25">
      <c r="A134" s="116"/>
      <c r="B134" s="13"/>
      <c r="C134" s="116"/>
      <c r="D134" s="116"/>
      <c r="E134" s="116"/>
      <c r="F134" s="117"/>
      <c r="G134" s="118" t="s">
        <v>254</v>
      </c>
      <c r="H134" s="119"/>
    </row>
    <row r="135" spans="1:9" s="104" customFormat="1" x14ac:dyDescent="0.25">
      <c r="A135" s="116" t="s">
        <v>417</v>
      </c>
      <c r="B135" s="13"/>
      <c r="C135" s="116"/>
      <c r="D135" s="116"/>
      <c r="E135" s="116"/>
      <c r="F135" s="117"/>
      <c r="G135" s="113"/>
      <c r="H135" s="95"/>
    </row>
    <row r="136" spans="1:9" s="104" customFormat="1" ht="109.9" customHeight="1" x14ac:dyDescent="0.25">
      <c r="A136" s="116"/>
      <c r="B136" s="13"/>
      <c r="C136" s="116"/>
      <c r="D136" s="116"/>
      <c r="E136" s="116"/>
      <c r="F136" s="145" t="s">
        <v>423</v>
      </c>
      <c r="G136" s="113"/>
      <c r="H136" s="95"/>
    </row>
    <row r="137" spans="1:9" s="104" customFormat="1" x14ac:dyDescent="0.25">
      <c r="A137" s="116" t="s">
        <v>255</v>
      </c>
      <c r="B137" s="13"/>
      <c r="C137" s="116"/>
      <c r="D137" s="116"/>
      <c r="E137" s="116"/>
      <c r="F137" s="117"/>
      <c r="G137" s="113"/>
      <c r="H137" s="95"/>
    </row>
    <row r="138" spans="1:9" s="104" customFormat="1" ht="109.9" customHeight="1" x14ac:dyDescent="0.25">
      <c r="A138" s="116"/>
      <c r="B138" s="13"/>
      <c r="C138" s="116"/>
      <c r="D138" s="116"/>
      <c r="E138" s="116"/>
      <c r="F138" s="117"/>
      <c r="G138" s="113"/>
      <c r="H138" s="95"/>
    </row>
    <row r="139" spans="1:9" s="104" customFormat="1" x14ac:dyDescent="0.25">
      <c r="A139" s="116" t="s">
        <v>256</v>
      </c>
      <c r="B139" s="13"/>
      <c r="C139" s="116"/>
      <c r="D139" s="116"/>
      <c r="E139" s="116"/>
      <c r="F139" s="117"/>
      <c r="G139" s="118"/>
      <c r="H139" s="119"/>
      <c r="I139" s="96" t="s">
        <v>422</v>
      </c>
    </row>
    <row r="140" spans="1:9" s="104" customFormat="1" x14ac:dyDescent="0.25">
      <c r="A140" s="150" t="s">
        <v>421</v>
      </c>
      <c r="B140" s="150"/>
      <c r="C140" s="150"/>
      <c r="F140" s="120"/>
      <c r="G140" s="95"/>
      <c r="H140" s="95"/>
      <c r="I140" s="96" t="s">
        <v>419</v>
      </c>
    </row>
    <row r="141" spans="1:9" x14ac:dyDescent="0.25">
      <c r="I141" s="96" t="s">
        <v>424</v>
      </c>
    </row>
    <row r="142" spans="1:9" x14ac:dyDescent="0.25">
      <c r="I142" s="96" t="s">
        <v>420</v>
      </c>
    </row>
  </sheetData>
  <mergeCells count="5">
    <mergeCell ref="A140:C140"/>
    <mergeCell ref="A1:G1"/>
    <mergeCell ref="A131:B131"/>
    <mergeCell ref="A133:B133"/>
    <mergeCell ref="C133:G133"/>
  </mergeCells>
  <phoneticPr fontId="1" type="noConversion"/>
  <dataValidations count="2">
    <dataValidation type="list" allowBlank="1" showInputMessage="1" showErrorMessage="1" sqref="IF140 WUR983152 WKV983152 WAZ983152 VRD983152 VHH983152 UXL983152 UNP983152 UDT983152 TTX983152 TKB983152 TAF983152 SQJ983152 SGN983152 RWR983152 RMV983152 RCZ983152 QTD983152 QJH983152 PZL983152 PPP983152 PFT983152 OVX983152 OMB983152 OCF983152 NSJ983152 NIN983152 MYR983152 MOV983152 MEZ983152 LVD983152 LLH983152 LBL983152 KRP983152 KHT983152 JXX983152 JOB983152 JEF983152 IUJ983152 IKN983152 IAR983152 HQV983152 HGZ983152 GXD983152 GNH983152 GDL983152 FTP983152 FJT983152 EZX983152 EQB983152 EGF983152 DWJ983152 DMN983152 DCR983152 CSV983152 CIZ983152 BZD983152 BPH983152 BFL983152 AVP983152 ALT983152 ABX983152 SB983152 IF983152 A983152 WUR917616 WKV917616 WAZ917616 VRD917616 VHH917616 UXL917616 UNP917616 UDT917616 TTX917616 TKB917616 TAF917616 SQJ917616 SGN917616 RWR917616 RMV917616 RCZ917616 QTD917616 QJH917616 PZL917616 PPP917616 PFT917616 OVX917616 OMB917616 OCF917616 NSJ917616 NIN917616 MYR917616 MOV917616 MEZ917616 LVD917616 LLH917616 LBL917616 KRP917616 KHT917616 JXX917616 JOB917616 JEF917616 IUJ917616 IKN917616 IAR917616 HQV917616 HGZ917616 GXD917616 GNH917616 GDL917616 FTP917616 FJT917616 EZX917616 EQB917616 EGF917616 DWJ917616 DMN917616 DCR917616 CSV917616 CIZ917616 BZD917616 BPH917616 BFL917616 AVP917616 ALT917616 ABX917616 SB917616 IF917616 A917616 WUR852080 WKV852080 WAZ852080 VRD852080 VHH852080 UXL852080 UNP852080 UDT852080 TTX852080 TKB852080 TAF852080 SQJ852080 SGN852080 RWR852080 RMV852080 RCZ852080 QTD852080 QJH852080 PZL852080 PPP852080 PFT852080 OVX852080 OMB852080 OCF852080 NSJ852080 NIN852080 MYR852080 MOV852080 MEZ852080 LVD852080 LLH852080 LBL852080 KRP852080 KHT852080 JXX852080 JOB852080 JEF852080 IUJ852080 IKN852080 IAR852080 HQV852080 HGZ852080 GXD852080 GNH852080 GDL852080 FTP852080 FJT852080 EZX852080 EQB852080 EGF852080 DWJ852080 DMN852080 DCR852080 CSV852080 CIZ852080 BZD852080 BPH852080 BFL852080 AVP852080 ALT852080 ABX852080 SB852080 IF852080 A852080 WUR786544 WKV786544 WAZ786544 VRD786544 VHH786544 UXL786544 UNP786544 UDT786544 TTX786544 TKB786544 TAF786544 SQJ786544 SGN786544 RWR786544 RMV786544 RCZ786544 QTD786544 QJH786544 PZL786544 PPP786544 PFT786544 OVX786544 OMB786544 OCF786544 NSJ786544 NIN786544 MYR786544 MOV786544 MEZ786544 LVD786544 LLH786544 LBL786544 KRP786544 KHT786544 JXX786544 JOB786544 JEF786544 IUJ786544 IKN786544 IAR786544 HQV786544 HGZ786544 GXD786544 GNH786544 GDL786544 FTP786544 FJT786544 EZX786544 EQB786544 EGF786544 DWJ786544 DMN786544 DCR786544 CSV786544 CIZ786544 BZD786544 BPH786544 BFL786544 AVP786544 ALT786544 ABX786544 SB786544 IF786544 A786544 WUR721008 WKV721008 WAZ721008 VRD721008 VHH721008 UXL721008 UNP721008 UDT721008 TTX721008 TKB721008 TAF721008 SQJ721008 SGN721008 RWR721008 RMV721008 RCZ721008 QTD721008 QJH721008 PZL721008 PPP721008 PFT721008 OVX721008 OMB721008 OCF721008 NSJ721008 NIN721008 MYR721008 MOV721008 MEZ721008 LVD721008 LLH721008 LBL721008 KRP721008 KHT721008 JXX721008 JOB721008 JEF721008 IUJ721008 IKN721008 IAR721008 HQV721008 HGZ721008 GXD721008 GNH721008 GDL721008 FTP721008 FJT721008 EZX721008 EQB721008 EGF721008 DWJ721008 DMN721008 DCR721008 CSV721008 CIZ721008 BZD721008 BPH721008 BFL721008 AVP721008 ALT721008 ABX721008 SB721008 IF721008 A721008 WUR655472 WKV655472 WAZ655472 VRD655472 VHH655472 UXL655472 UNP655472 UDT655472 TTX655472 TKB655472 TAF655472 SQJ655472 SGN655472 RWR655472 RMV655472 RCZ655472 QTD655472 QJH655472 PZL655472 PPP655472 PFT655472 OVX655472 OMB655472 OCF655472 NSJ655472 NIN655472 MYR655472 MOV655472 MEZ655472 LVD655472 LLH655472 LBL655472 KRP655472 KHT655472 JXX655472 JOB655472 JEF655472 IUJ655472 IKN655472 IAR655472 HQV655472 HGZ655472 GXD655472 GNH655472 GDL655472 FTP655472 FJT655472 EZX655472 EQB655472 EGF655472 DWJ655472 DMN655472 DCR655472 CSV655472 CIZ655472 BZD655472 BPH655472 BFL655472 AVP655472 ALT655472 ABX655472 SB655472 IF655472 A655472 WUR589936 WKV589936 WAZ589936 VRD589936 VHH589936 UXL589936 UNP589936 UDT589936 TTX589936 TKB589936 TAF589936 SQJ589936 SGN589936 RWR589936 RMV589936 RCZ589936 QTD589936 QJH589936 PZL589936 PPP589936 PFT589936 OVX589936 OMB589936 OCF589936 NSJ589936 NIN589936 MYR589936 MOV589936 MEZ589936 LVD589936 LLH589936 LBL589936 KRP589936 KHT589936 JXX589936 JOB589936 JEF589936 IUJ589936 IKN589936 IAR589936 HQV589936 HGZ589936 GXD589936 GNH589936 GDL589936 FTP589936 FJT589936 EZX589936 EQB589936 EGF589936 DWJ589936 DMN589936 DCR589936 CSV589936 CIZ589936 BZD589936 BPH589936 BFL589936 AVP589936 ALT589936 ABX589936 SB589936 IF589936 A589936 WUR524400 WKV524400 WAZ524400 VRD524400 VHH524400 UXL524400 UNP524400 UDT524400 TTX524400 TKB524400 TAF524400 SQJ524400 SGN524400 RWR524400 RMV524400 RCZ524400 QTD524400 QJH524400 PZL524400 PPP524400 PFT524400 OVX524400 OMB524400 OCF524400 NSJ524400 NIN524400 MYR524400 MOV524400 MEZ524400 LVD524400 LLH524400 LBL524400 KRP524400 KHT524400 JXX524400 JOB524400 JEF524400 IUJ524400 IKN524400 IAR524400 HQV524400 HGZ524400 GXD524400 GNH524400 GDL524400 FTP524400 FJT524400 EZX524400 EQB524400 EGF524400 DWJ524400 DMN524400 DCR524400 CSV524400 CIZ524400 BZD524400 BPH524400 BFL524400 AVP524400 ALT524400 ABX524400 SB524400 IF524400 A524400 WUR458864 WKV458864 WAZ458864 VRD458864 VHH458864 UXL458864 UNP458864 UDT458864 TTX458864 TKB458864 TAF458864 SQJ458864 SGN458864 RWR458864 RMV458864 RCZ458864 QTD458864 QJH458864 PZL458864 PPP458864 PFT458864 OVX458864 OMB458864 OCF458864 NSJ458864 NIN458864 MYR458864 MOV458864 MEZ458864 LVD458864 LLH458864 LBL458864 KRP458864 KHT458864 JXX458864 JOB458864 JEF458864 IUJ458864 IKN458864 IAR458864 HQV458864 HGZ458864 GXD458864 GNH458864 GDL458864 FTP458864 FJT458864 EZX458864 EQB458864 EGF458864 DWJ458864 DMN458864 DCR458864 CSV458864 CIZ458864 BZD458864 BPH458864 BFL458864 AVP458864 ALT458864 ABX458864 SB458864 IF458864 A458864 WUR393328 WKV393328 WAZ393328 VRD393328 VHH393328 UXL393328 UNP393328 UDT393328 TTX393328 TKB393328 TAF393328 SQJ393328 SGN393328 RWR393328 RMV393328 RCZ393328 QTD393328 QJH393328 PZL393328 PPP393328 PFT393328 OVX393328 OMB393328 OCF393328 NSJ393328 NIN393328 MYR393328 MOV393328 MEZ393328 LVD393328 LLH393328 LBL393328 KRP393328 KHT393328 JXX393328 JOB393328 JEF393328 IUJ393328 IKN393328 IAR393328 HQV393328 HGZ393328 GXD393328 GNH393328 GDL393328 FTP393328 FJT393328 EZX393328 EQB393328 EGF393328 DWJ393328 DMN393328 DCR393328 CSV393328 CIZ393328 BZD393328 BPH393328 BFL393328 AVP393328 ALT393328 ABX393328 SB393328 IF393328 A393328 WUR327792 WKV327792 WAZ327792 VRD327792 VHH327792 UXL327792 UNP327792 UDT327792 TTX327792 TKB327792 TAF327792 SQJ327792 SGN327792 RWR327792 RMV327792 RCZ327792 QTD327792 QJH327792 PZL327792 PPP327792 PFT327792 OVX327792 OMB327792 OCF327792 NSJ327792 NIN327792 MYR327792 MOV327792 MEZ327792 LVD327792 LLH327792 LBL327792 KRP327792 KHT327792 JXX327792 JOB327792 JEF327792 IUJ327792 IKN327792 IAR327792 HQV327792 HGZ327792 GXD327792 GNH327792 GDL327792 FTP327792 FJT327792 EZX327792 EQB327792 EGF327792 DWJ327792 DMN327792 DCR327792 CSV327792 CIZ327792 BZD327792 BPH327792 BFL327792 AVP327792 ALT327792 ABX327792 SB327792 IF327792 A327792 WUR262256 WKV262256 WAZ262256 VRD262256 VHH262256 UXL262256 UNP262256 UDT262256 TTX262256 TKB262256 TAF262256 SQJ262256 SGN262256 RWR262256 RMV262256 RCZ262256 QTD262256 QJH262256 PZL262256 PPP262256 PFT262256 OVX262256 OMB262256 OCF262256 NSJ262256 NIN262256 MYR262256 MOV262256 MEZ262256 LVD262256 LLH262256 LBL262256 KRP262256 KHT262256 JXX262256 JOB262256 JEF262256 IUJ262256 IKN262256 IAR262256 HQV262256 HGZ262256 GXD262256 GNH262256 GDL262256 FTP262256 FJT262256 EZX262256 EQB262256 EGF262256 DWJ262256 DMN262256 DCR262256 CSV262256 CIZ262256 BZD262256 BPH262256 BFL262256 AVP262256 ALT262256 ABX262256 SB262256 IF262256 A262256 WUR196720 WKV196720 WAZ196720 VRD196720 VHH196720 UXL196720 UNP196720 UDT196720 TTX196720 TKB196720 TAF196720 SQJ196720 SGN196720 RWR196720 RMV196720 RCZ196720 QTD196720 QJH196720 PZL196720 PPP196720 PFT196720 OVX196720 OMB196720 OCF196720 NSJ196720 NIN196720 MYR196720 MOV196720 MEZ196720 LVD196720 LLH196720 LBL196720 KRP196720 KHT196720 JXX196720 JOB196720 JEF196720 IUJ196720 IKN196720 IAR196720 HQV196720 HGZ196720 GXD196720 GNH196720 GDL196720 FTP196720 FJT196720 EZX196720 EQB196720 EGF196720 DWJ196720 DMN196720 DCR196720 CSV196720 CIZ196720 BZD196720 BPH196720 BFL196720 AVP196720 ALT196720 ABX196720 SB196720 IF196720 A196720 WUR131184 WKV131184 WAZ131184 VRD131184 VHH131184 UXL131184 UNP131184 UDT131184 TTX131184 TKB131184 TAF131184 SQJ131184 SGN131184 RWR131184 RMV131184 RCZ131184 QTD131184 QJH131184 PZL131184 PPP131184 PFT131184 OVX131184 OMB131184 OCF131184 NSJ131184 NIN131184 MYR131184 MOV131184 MEZ131184 LVD131184 LLH131184 LBL131184 KRP131184 KHT131184 JXX131184 JOB131184 JEF131184 IUJ131184 IKN131184 IAR131184 HQV131184 HGZ131184 GXD131184 GNH131184 GDL131184 FTP131184 FJT131184 EZX131184 EQB131184 EGF131184 DWJ131184 DMN131184 DCR131184 CSV131184 CIZ131184 BZD131184 BPH131184 BFL131184 AVP131184 ALT131184 ABX131184 SB131184 IF131184 A131184 WUR65648 WKV65648 WAZ65648 VRD65648 VHH65648 UXL65648 UNP65648 UDT65648 TTX65648 TKB65648 TAF65648 SQJ65648 SGN65648 RWR65648 RMV65648 RCZ65648 QTD65648 QJH65648 PZL65648 PPP65648 PFT65648 OVX65648 OMB65648 OCF65648 NSJ65648 NIN65648 MYR65648 MOV65648 MEZ65648 LVD65648 LLH65648 LBL65648 KRP65648 KHT65648 JXX65648 JOB65648 JEF65648 IUJ65648 IKN65648 IAR65648 HQV65648 HGZ65648 GXD65648 GNH65648 GDL65648 FTP65648 FJT65648 EZX65648 EQB65648 EGF65648 DWJ65648 DMN65648 DCR65648 CSV65648 CIZ65648 BZD65648 BPH65648 BFL65648 AVP65648 ALT65648 ABX65648 SB65648 IF65648 A65648 WUR140 WKV140 WAZ140 VRD140 VHH140 UXL140 UNP140 UDT140 TTX140 TKB140 TAF140 SQJ140 SGN140 RWR140 RMV140 RCZ140 QTD140 QJH140 PZL140 PPP140 PFT140 OVX140 OMB140 OCF140 NSJ140 NIN140 MYR140 MOV140 MEZ140 LVD140 LLH140 LBL140 KRP140 KHT140 JXX140 JOB140 JEF140 IUJ140 IKN140 IAR140 HQV140 HGZ140 GXD140 GNH140 GDL140 FTP140 FJT140 EZX140 EQB140 EGF140 DWJ140 DMN140 DCR140 CSV140 CIZ140 BZD140 BPH140 BFL140 AVP140 ALT140 ABX140 SB140" xr:uid="{00000000-0002-0000-0000-000000000000}">
      <formula1>#REF!</formula1>
    </dataValidation>
    <dataValidation type="list" allowBlank="1" showInputMessage="1" showErrorMessage="1" sqref="A140:C140" xr:uid="{00000000-0002-0000-0000-000001000000}">
      <formula1>$I$4:$I$7</formula1>
    </dataValidation>
  </dataValidations>
  <pageMargins left="0.39370078740157483" right="0.39370078740157483" top="0.39370078740157483" bottom="0.39370078740157483" header="0.19685039370078741" footer="0.19685039370078741"/>
  <pageSetup paperSize="9" scale="74" fitToHeight="0" orientation="portrait" r:id="rId1"/>
  <headerFooter>
    <oddFooter>第 &amp;P 頁，共 &amp;N 頁</oddFooter>
  </headerFooter>
  <colBreaks count="1" manualBreakCount="1">
    <brk id="7" max="1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139"/>
  <sheetViews>
    <sheetView view="pageBreakPreview" zoomScaleNormal="80" zoomScaleSheetLayoutView="100" workbookViewId="0">
      <selection activeCell="F14" sqref="F14"/>
    </sheetView>
  </sheetViews>
  <sheetFormatPr defaultColWidth="6.875" defaultRowHeight="19.5" x14ac:dyDescent="0.25"/>
  <cols>
    <col min="1" max="1" width="5.875" style="93" customWidth="1"/>
    <col min="2" max="2" width="22.625" style="93" bestFit="1" customWidth="1"/>
    <col min="3" max="3" width="20" style="89" customWidth="1"/>
    <col min="4" max="5" width="20" style="85" hidden="1" customWidth="1"/>
    <col min="6" max="6" width="20" style="85" customWidth="1"/>
    <col min="7" max="7" width="20" style="85" hidden="1" customWidth="1"/>
    <col min="8" max="8" width="20" style="85" customWidth="1"/>
    <col min="9" max="9" width="20" style="90" customWidth="1"/>
    <col min="10" max="11" width="5.5" style="81" customWidth="1"/>
    <col min="12" max="12" width="20.875" style="81" customWidth="1"/>
    <col min="13" max="13" width="15.5" style="81" bestFit="1" customWidth="1"/>
    <col min="14" max="14" width="16.375" style="81" customWidth="1"/>
    <col min="15" max="257" width="6.875" style="81"/>
    <col min="258" max="258" width="5.875" style="81" customWidth="1"/>
    <col min="259" max="259" width="17.5" style="81" customWidth="1"/>
    <col min="260" max="260" width="20" style="81" customWidth="1"/>
    <col min="261" max="261" width="16.5" style="81" customWidth="1"/>
    <col min="262" max="262" width="17.625" style="81" customWidth="1"/>
    <col min="263" max="263" width="20.375" style="81" customWidth="1"/>
    <col min="264" max="264" width="20.5" style="81" customWidth="1"/>
    <col min="265" max="265" width="14.625" style="81" customWidth="1"/>
    <col min="266" max="267" width="5.5" style="81" customWidth="1"/>
    <col min="268" max="268" width="20.875" style="81" customWidth="1"/>
    <col min="269" max="269" width="15.5" style="81" bestFit="1" customWidth="1"/>
    <col min="270" max="270" width="16.375" style="81" customWidth="1"/>
    <col min="271" max="513" width="6.875" style="81"/>
    <col min="514" max="514" width="5.875" style="81" customWidth="1"/>
    <col min="515" max="515" width="17.5" style="81" customWidth="1"/>
    <col min="516" max="516" width="20" style="81" customWidth="1"/>
    <col min="517" max="517" width="16.5" style="81" customWidth="1"/>
    <col min="518" max="518" width="17.625" style="81" customWidth="1"/>
    <col min="519" max="519" width="20.375" style="81" customWidth="1"/>
    <col min="520" max="520" width="20.5" style="81" customWidth="1"/>
    <col min="521" max="521" width="14.625" style="81" customWidth="1"/>
    <col min="522" max="523" width="5.5" style="81" customWidth="1"/>
    <col min="524" max="524" width="20.875" style="81" customWidth="1"/>
    <col min="525" max="525" width="15.5" style="81" bestFit="1" customWidth="1"/>
    <col min="526" max="526" width="16.375" style="81" customWidth="1"/>
    <col min="527" max="769" width="6.875" style="81"/>
    <col min="770" max="770" width="5.875" style="81" customWidth="1"/>
    <col min="771" max="771" width="17.5" style="81" customWidth="1"/>
    <col min="772" max="772" width="20" style="81" customWidth="1"/>
    <col min="773" max="773" width="16.5" style="81" customWidth="1"/>
    <col min="774" max="774" width="17.625" style="81" customWidth="1"/>
    <col min="775" max="775" width="20.375" style="81" customWidth="1"/>
    <col min="776" max="776" width="20.5" style="81" customWidth="1"/>
    <col min="777" max="777" width="14.625" style="81" customWidth="1"/>
    <col min="778" max="779" width="5.5" style="81" customWidth="1"/>
    <col min="780" max="780" width="20.875" style="81" customWidth="1"/>
    <col min="781" max="781" width="15.5" style="81" bestFit="1" customWidth="1"/>
    <col min="782" max="782" width="16.375" style="81" customWidth="1"/>
    <col min="783" max="1025" width="6.875" style="81"/>
    <col min="1026" max="1026" width="5.875" style="81" customWidth="1"/>
    <col min="1027" max="1027" width="17.5" style="81" customWidth="1"/>
    <col min="1028" max="1028" width="20" style="81" customWidth="1"/>
    <col min="1029" max="1029" width="16.5" style="81" customWidth="1"/>
    <col min="1030" max="1030" width="17.625" style="81" customWidth="1"/>
    <col min="1031" max="1031" width="20.375" style="81" customWidth="1"/>
    <col min="1032" max="1032" width="20.5" style="81" customWidth="1"/>
    <col min="1033" max="1033" width="14.625" style="81" customWidth="1"/>
    <col min="1034" max="1035" width="5.5" style="81" customWidth="1"/>
    <col min="1036" max="1036" width="20.875" style="81" customWidth="1"/>
    <col min="1037" max="1037" width="15.5" style="81" bestFit="1" customWidth="1"/>
    <col min="1038" max="1038" width="16.375" style="81" customWidth="1"/>
    <col min="1039" max="1281" width="6.875" style="81"/>
    <col min="1282" max="1282" width="5.875" style="81" customWidth="1"/>
    <col min="1283" max="1283" width="17.5" style="81" customWidth="1"/>
    <col min="1284" max="1284" width="20" style="81" customWidth="1"/>
    <col min="1285" max="1285" width="16.5" style="81" customWidth="1"/>
    <col min="1286" max="1286" width="17.625" style="81" customWidth="1"/>
    <col min="1287" max="1287" width="20.375" style="81" customWidth="1"/>
    <col min="1288" max="1288" width="20.5" style="81" customWidth="1"/>
    <col min="1289" max="1289" width="14.625" style="81" customWidth="1"/>
    <col min="1290" max="1291" width="5.5" style="81" customWidth="1"/>
    <col min="1292" max="1292" width="20.875" style="81" customWidth="1"/>
    <col min="1293" max="1293" width="15.5" style="81" bestFit="1" customWidth="1"/>
    <col min="1294" max="1294" width="16.375" style="81" customWidth="1"/>
    <col min="1295" max="1537" width="6.875" style="81"/>
    <col min="1538" max="1538" width="5.875" style="81" customWidth="1"/>
    <col min="1539" max="1539" width="17.5" style="81" customWidth="1"/>
    <col min="1540" max="1540" width="20" style="81" customWidth="1"/>
    <col min="1541" max="1541" width="16.5" style="81" customWidth="1"/>
    <col min="1542" max="1542" width="17.625" style="81" customWidth="1"/>
    <col min="1543" max="1543" width="20.375" style="81" customWidth="1"/>
    <col min="1544" max="1544" width="20.5" style="81" customWidth="1"/>
    <col min="1545" max="1545" width="14.625" style="81" customWidth="1"/>
    <col min="1546" max="1547" width="5.5" style="81" customWidth="1"/>
    <col min="1548" max="1548" width="20.875" style="81" customWidth="1"/>
    <col min="1549" max="1549" width="15.5" style="81" bestFit="1" customWidth="1"/>
    <col min="1550" max="1550" width="16.375" style="81" customWidth="1"/>
    <col min="1551" max="1793" width="6.875" style="81"/>
    <col min="1794" max="1794" width="5.875" style="81" customWidth="1"/>
    <col min="1795" max="1795" width="17.5" style="81" customWidth="1"/>
    <col min="1796" max="1796" width="20" style="81" customWidth="1"/>
    <col min="1797" max="1797" width="16.5" style="81" customWidth="1"/>
    <col min="1798" max="1798" width="17.625" style="81" customWidth="1"/>
    <col min="1799" max="1799" width="20.375" style="81" customWidth="1"/>
    <col min="1800" max="1800" width="20.5" style="81" customWidth="1"/>
    <col min="1801" max="1801" width="14.625" style="81" customWidth="1"/>
    <col min="1802" max="1803" width="5.5" style="81" customWidth="1"/>
    <col min="1804" max="1804" width="20.875" style="81" customWidth="1"/>
    <col min="1805" max="1805" width="15.5" style="81" bestFit="1" customWidth="1"/>
    <col min="1806" max="1806" width="16.375" style="81" customWidth="1"/>
    <col min="1807" max="2049" width="6.875" style="81"/>
    <col min="2050" max="2050" width="5.875" style="81" customWidth="1"/>
    <col min="2051" max="2051" width="17.5" style="81" customWidth="1"/>
    <col min="2052" max="2052" width="20" style="81" customWidth="1"/>
    <col min="2053" max="2053" width="16.5" style="81" customWidth="1"/>
    <col min="2054" max="2054" width="17.625" style="81" customWidth="1"/>
    <col min="2055" max="2055" width="20.375" style="81" customWidth="1"/>
    <col min="2056" max="2056" width="20.5" style="81" customWidth="1"/>
    <col min="2057" max="2057" width="14.625" style="81" customWidth="1"/>
    <col min="2058" max="2059" width="5.5" style="81" customWidth="1"/>
    <col min="2060" max="2060" width="20.875" style="81" customWidth="1"/>
    <col min="2061" max="2061" width="15.5" style="81" bestFit="1" customWidth="1"/>
    <col min="2062" max="2062" width="16.375" style="81" customWidth="1"/>
    <col min="2063" max="2305" width="6.875" style="81"/>
    <col min="2306" max="2306" width="5.875" style="81" customWidth="1"/>
    <col min="2307" max="2307" width="17.5" style="81" customWidth="1"/>
    <col min="2308" max="2308" width="20" style="81" customWidth="1"/>
    <col min="2309" max="2309" width="16.5" style="81" customWidth="1"/>
    <col min="2310" max="2310" width="17.625" style="81" customWidth="1"/>
    <col min="2311" max="2311" width="20.375" style="81" customWidth="1"/>
    <col min="2312" max="2312" width="20.5" style="81" customWidth="1"/>
    <col min="2313" max="2313" width="14.625" style="81" customWidth="1"/>
    <col min="2314" max="2315" width="5.5" style="81" customWidth="1"/>
    <col min="2316" max="2316" width="20.875" style="81" customWidth="1"/>
    <col min="2317" max="2317" width="15.5" style="81" bestFit="1" customWidth="1"/>
    <col min="2318" max="2318" width="16.375" style="81" customWidth="1"/>
    <col min="2319" max="2561" width="6.875" style="81"/>
    <col min="2562" max="2562" width="5.875" style="81" customWidth="1"/>
    <col min="2563" max="2563" width="17.5" style="81" customWidth="1"/>
    <col min="2564" max="2564" width="20" style="81" customWidth="1"/>
    <col min="2565" max="2565" width="16.5" style="81" customWidth="1"/>
    <col min="2566" max="2566" width="17.625" style="81" customWidth="1"/>
    <col min="2567" max="2567" width="20.375" style="81" customWidth="1"/>
    <col min="2568" max="2568" width="20.5" style="81" customWidth="1"/>
    <col min="2569" max="2569" width="14.625" style="81" customWidth="1"/>
    <col min="2570" max="2571" width="5.5" style="81" customWidth="1"/>
    <col min="2572" max="2572" width="20.875" style="81" customWidth="1"/>
    <col min="2573" max="2573" width="15.5" style="81" bestFit="1" customWidth="1"/>
    <col min="2574" max="2574" width="16.375" style="81" customWidth="1"/>
    <col min="2575" max="2817" width="6.875" style="81"/>
    <col min="2818" max="2818" width="5.875" style="81" customWidth="1"/>
    <col min="2819" max="2819" width="17.5" style="81" customWidth="1"/>
    <col min="2820" max="2820" width="20" style="81" customWidth="1"/>
    <col min="2821" max="2821" width="16.5" style="81" customWidth="1"/>
    <col min="2822" max="2822" width="17.625" style="81" customWidth="1"/>
    <col min="2823" max="2823" width="20.375" style="81" customWidth="1"/>
    <col min="2824" max="2824" width="20.5" style="81" customWidth="1"/>
    <col min="2825" max="2825" width="14.625" style="81" customWidth="1"/>
    <col min="2826" max="2827" width="5.5" style="81" customWidth="1"/>
    <col min="2828" max="2828" width="20.875" style="81" customWidth="1"/>
    <col min="2829" max="2829" width="15.5" style="81" bestFit="1" customWidth="1"/>
    <col min="2830" max="2830" width="16.375" style="81" customWidth="1"/>
    <col min="2831" max="3073" width="6.875" style="81"/>
    <col min="3074" max="3074" width="5.875" style="81" customWidth="1"/>
    <col min="3075" max="3075" width="17.5" style="81" customWidth="1"/>
    <col min="3076" max="3076" width="20" style="81" customWidth="1"/>
    <col min="3077" max="3077" width="16.5" style="81" customWidth="1"/>
    <col min="3078" max="3078" width="17.625" style="81" customWidth="1"/>
    <col min="3079" max="3079" width="20.375" style="81" customWidth="1"/>
    <col min="3080" max="3080" width="20.5" style="81" customWidth="1"/>
    <col min="3081" max="3081" width="14.625" style="81" customWidth="1"/>
    <col min="3082" max="3083" width="5.5" style="81" customWidth="1"/>
    <col min="3084" max="3084" width="20.875" style="81" customWidth="1"/>
    <col min="3085" max="3085" width="15.5" style="81" bestFit="1" customWidth="1"/>
    <col min="3086" max="3086" width="16.375" style="81" customWidth="1"/>
    <col min="3087" max="3329" width="6.875" style="81"/>
    <col min="3330" max="3330" width="5.875" style="81" customWidth="1"/>
    <col min="3331" max="3331" width="17.5" style="81" customWidth="1"/>
    <col min="3332" max="3332" width="20" style="81" customWidth="1"/>
    <col min="3333" max="3333" width="16.5" style="81" customWidth="1"/>
    <col min="3334" max="3334" width="17.625" style="81" customWidth="1"/>
    <col min="3335" max="3335" width="20.375" style="81" customWidth="1"/>
    <col min="3336" max="3336" width="20.5" style="81" customWidth="1"/>
    <col min="3337" max="3337" width="14.625" style="81" customWidth="1"/>
    <col min="3338" max="3339" width="5.5" style="81" customWidth="1"/>
    <col min="3340" max="3340" width="20.875" style="81" customWidth="1"/>
    <col min="3341" max="3341" width="15.5" style="81" bestFit="1" customWidth="1"/>
    <col min="3342" max="3342" width="16.375" style="81" customWidth="1"/>
    <col min="3343" max="3585" width="6.875" style="81"/>
    <col min="3586" max="3586" width="5.875" style="81" customWidth="1"/>
    <col min="3587" max="3587" width="17.5" style="81" customWidth="1"/>
    <col min="3588" max="3588" width="20" style="81" customWidth="1"/>
    <col min="3589" max="3589" width="16.5" style="81" customWidth="1"/>
    <col min="3590" max="3590" width="17.625" style="81" customWidth="1"/>
    <col min="3591" max="3591" width="20.375" style="81" customWidth="1"/>
    <col min="3592" max="3592" width="20.5" style="81" customWidth="1"/>
    <col min="3593" max="3593" width="14.625" style="81" customWidth="1"/>
    <col min="3594" max="3595" width="5.5" style="81" customWidth="1"/>
    <col min="3596" max="3596" width="20.875" style="81" customWidth="1"/>
    <col min="3597" max="3597" width="15.5" style="81" bestFit="1" customWidth="1"/>
    <col min="3598" max="3598" width="16.375" style="81" customWidth="1"/>
    <col min="3599" max="3841" width="6.875" style="81"/>
    <col min="3842" max="3842" width="5.875" style="81" customWidth="1"/>
    <col min="3843" max="3843" width="17.5" style="81" customWidth="1"/>
    <col min="3844" max="3844" width="20" style="81" customWidth="1"/>
    <col min="3845" max="3845" width="16.5" style="81" customWidth="1"/>
    <col min="3846" max="3846" width="17.625" style="81" customWidth="1"/>
    <col min="3847" max="3847" width="20.375" style="81" customWidth="1"/>
    <col min="3848" max="3848" width="20.5" style="81" customWidth="1"/>
    <col min="3849" max="3849" width="14.625" style="81" customWidth="1"/>
    <col min="3850" max="3851" width="5.5" style="81" customWidth="1"/>
    <col min="3852" max="3852" width="20.875" style="81" customWidth="1"/>
    <col min="3853" max="3853" width="15.5" style="81" bestFit="1" customWidth="1"/>
    <col min="3854" max="3854" width="16.375" style="81" customWidth="1"/>
    <col min="3855" max="4097" width="6.875" style="81"/>
    <col min="4098" max="4098" width="5.875" style="81" customWidth="1"/>
    <col min="4099" max="4099" width="17.5" style="81" customWidth="1"/>
    <col min="4100" max="4100" width="20" style="81" customWidth="1"/>
    <col min="4101" max="4101" width="16.5" style="81" customWidth="1"/>
    <col min="4102" max="4102" width="17.625" style="81" customWidth="1"/>
    <col min="4103" max="4103" width="20.375" style="81" customWidth="1"/>
    <col min="4104" max="4104" width="20.5" style="81" customWidth="1"/>
    <col min="4105" max="4105" width="14.625" style="81" customWidth="1"/>
    <col min="4106" max="4107" width="5.5" style="81" customWidth="1"/>
    <col min="4108" max="4108" width="20.875" style="81" customWidth="1"/>
    <col min="4109" max="4109" width="15.5" style="81" bestFit="1" customWidth="1"/>
    <col min="4110" max="4110" width="16.375" style="81" customWidth="1"/>
    <col min="4111" max="4353" width="6.875" style="81"/>
    <col min="4354" max="4354" width="5.875" style="81" customWidth="1"/>
    <col min="4355" max="4355" width="17.5" style="81" customWidth="1"/>
    <col min="4356" max="4356" width="20" style="81" customWidth="1"/>
    <col min="4357" max="4357" width="16.5" style="81" customWidth="1"/>
    <col min="4358" max="4358" width="17.625" style="81" customWidth="1"/>
    <col min="4359" max="4359" width="20.375" style="81" customWidth="1"/>
    <col min="4360" max="4360" width="20.5" style="81" customWidth="1"/>
    <col min="4361" max="4361" width="14.625" style="81" customWidth="1"/>
    <col min="4362" max="4363" width="5.5" style="81" customWidth="1"/>
    <col min="4364" max="4364" width="20.875" style="81" customWidth="1"/>
    <col min="4365" max="4365" width="15.5" style="81" bestFit="1" customWidth="1"/>
    <col min="4366" max="4366" width="16.375" style="81" customWidth="1"/>
    <col min="4367" max="4609" width="6.875" style="81"/>
    <col min="4610" max="4610" width="5.875" style="81" customWidth="1"/>
    <col min="4611" max="4611" width="17.5" style="81" customWidth="1"/>
    <col min="4612" max="4612" width="20" style="81" customWidth="1"/>
    <col min="4613" max="4613" width="16.5" style="81" customWidth="1"/>
    <col min="4614" max="4614" width="17.625" style="81" customWidth="1"/>
    <col min="4615" max="4615" width="20.375" style="81" customWidth="1"/>
    <col min="4616" max="4616" width="20.5" style="81" customWidth="1"/>
    <col min="4617" max="4617" width="14.625" style="81" customWidth="1"/>
    <col min="4618" max="4619" width="5.5" style="81" customWidth="1"/>
    <col min="4620" max="4620" width="20.875" style="81" customWidth="1"/>
    <col min="4621" max="4621" width="15.5" style="81" bestFit="1" customWidth="1"/>
    <col min="4622" max="4622" width="16.375" style="81" customWidth="1"/>
    <col min="4623" max="4865" width="6.875" style="81"/>
    <col min="4866" max="4866" width="5.875" style="81" customWidth="1"/>
    <col min="4867" max="4867" width="17.5" style="81" customWidth="1"/>
    <col min="4868" max="4868" width="20" style="81" customWidth="1"/>
    <col min="4869" max="4869" width="16.5" style="81" customWidth="1"/>
    <col min="4870" max="4870" width="17.625" style="81" customWidth="1"/>
    <col min="4871" max="4871" width="20.375" style="81" customWidth="1"/>
    <col min="4872" max="4872" width="20.5" style="81" customWidth="1"/>
    <col min="4873" max="4873" width="14.625" style="81" customWidth="1"/>
    <col min="4874" max="4875" width="5.5" style="81" customWidth="1"/>
    <col min="4876" max="4876" width="20.875" style="81" customWidth="1"/>
    <col min="4877" max="4877" width="15.5" style="81" bestFit="1" customWidth="1"/>
    <col min="4878" max="4878" width="16.375" style="81" customWidth="1"/>
    <col min="4879" max="5121" width="6.875" style="81"/>
    <col min="5122" max="5122" width="5.875" style="81" customWidth="1"/>
    <col min="5123" max="5123" width="17.5" style="81" customWidth="1"/>
    <col min="5124" max="5124" width="20" style="81" customWidth="1"/>
    <col min="5125" max="5125" width="16.5" style="81" customWidth="1"/>
    <col min="5126" max="5126" width="17.625" style="81" customWidth="1"/>
    <col min="5127" max="5127" width="20.375" style="81" customWidth="1"/>
    <col min="5128" max="5128" width="20.5" style="81" customWidth="1"/>
    <col min="5129" max="5129" width="14.625" style="81" customWidth="1"/>
    <col min="5130" max="5131" width="5.5" style="81" customWidth="1"/>
    <col min="5132" max="5132" width="20.875" style="81" customWidth="1"/>
    <col min="5133" max="5133" width="15.5" style="81" bestFit="1" customWidth="1"/>
    <col min="5134" max="5134" width="16.375" style="81" customWidth="1"/>
    <col min="5135" max="5377" width="6.875" style="81"/>
    <col min="5378" max="5378" width="5.875" style="81" customWidth="1"/>
    <col min="5379" max="5379" width="17.5" style="81" customWidth="1"/>
    <col min="5380" max="5380" width="20" style="81" customWidth="1"/>
    <col min="5381" max="5381" width="16.5" style="81" customWidth="1"/>
    <col min="5382" max="5382" width="17.625" style="81" customWidth="1"/>
    <col min="5383" max="5383" width="20.375" style="81" customWidth="1"/>
    <col min="5384" max="5384" width="20.5" style="81" customWidth="1"/>
    <col min="5385" max="5385" width="14.625" style="81" customWidth="1"/>
    <col min="5386" max="5387" width="5.5" style="81" customWidth="1"/>
    <col min="5388" max="5388" width="20.875" style="81" customWidth="1"/>
    <col min="5389" max="5389" width="15.5" style="81" bestFit="1" customWidth="1"/>
    <col min="5390" max="5390" width="16.375" style="81" customWidth="1"/>
    <col min="5391" max="5633" width="6.875" style="81"/>
    <col min="5634" max="5634" width="5.875" style="81" customWidth="1"/>
    <col min="5635" max="5635" width="17.5" style="81" customWidth="1"/>
    <col min="5636" max="5636" width="20" style="81" customWidth="1"/>
    <col min="5637" max="5637" width="16.5" style="81" customWidth="1"/>
    <col min="5638" max="5638" width="17.625" style="81" customWidth="1"/>
    <col min="5639" max="5639" width="20.375" style="81" customWidth="1"/>
    <col min="5640" max="5640" width="20.5" style="81" customWidth="1"/>
    <col min="5641" max="5641" width="14.625" style="81" customWidth="1"/>
    <col min="5642" max="5643" width="5.5" style="81" customWidth="1"/>
    <col min="5644" max="5644" width="20.875" style="81" customWidth="1"/>
    <col min="5645" max="5645" width="15.5" style="81" bestFit="1" customWidth="1"/>
    <col min="5646" max="5646" width="16.375" style="81" customWidth="1"/>
    <col min="5647" max="5889" width="6.875" style="81"/>
    <col min="5890" max="5890" width="5.875" style="81" customWidth="1"/>
    <col min="5891" max="5891" width="17.5" style="81" customWidth="1"/>
    <col min="5892" max="5892" width="20" style="81" customWidth="1"/>
    <col min="5893" max="5893" width="16.5" style="81" customWidth="1"/>
    <col min="5894" max="5894" width="17.625" style="81" customWidth="1"/>
    <col min="5895" max="5895" width="20.375" style="81" customWidth="1"/>
    <col min="5896" max="5896" width="20.5" style="81" customWidth="1"/>
    <col min="5897" max="5897" width="14.625" style="81" customWidth="1"/>
    <col min="5898" max="5899" width="5.5" style="81" customWidth="1"/>
    <col min="5900" max="5900" width="20.875" style="81" customWidth="1"/>
    <col min="5901" max="5901" width="15.5" style="81" bestFit="1" customWidth="1"/>
    <col min="5902" max="5902" width="16.375" style="81" customWidth="1"/>
    <col min="5903" max="6145" width="6.875" style="81"/>
    <col min="6146" max="6146" width="5.875" style="81" customWidth="1"/>
    <col min="6147" max="6147" width="17.5" style="81" customWidth="1"/>
    <col min="6148" max="6148" width="20" style="81" customWidth="1"/>
    <col min="6149" max="6149" width="16.5" style="81" customWidth="1"/>
    <col min="6150" max="6150" width="17.625" style="81" customWidth="1"/>
    <col min="6151" max="6151" width="20.375" style="81" customWidth="1"/>
    <col min="6152" max="6152" width="20.5" style="81" customWidth="1"/>
    <col min="6153" max="6153" width="14.625" style="81" customWidth="1"/>
    <col min="6154" max="6155" width="5.5" style="81" customWidth="1"/>
    <col min="6156" max="6156" width="20.875" style="81" customWidth="1"/>
    <col min="6157" max="6157" width="15.5" style="81" bestFit="1" customWidth="1"/>
    <col min="6158" max="6158" width="16.375" style="81" customWidth="1"/>
    <col min="6159" max="6401" width="6.875" style="81"/>
    <col min="6402" max="6402" width="5.875" style="81" customWidth="1"/>
    <col min="6403" max="6403" width="17.5" style="81" customWidth="1"/>
    <col min="6404" max="6404" width="20" style="81" customWidth="1"/>
    <col min="6405" max="6405" width="16.5" style="81" customWidth="1"/>
    <col min="6406" max="6406" width="17.625" style="81" customWidth="1"/>
    <col min="6407" max="6407" width="20.375" style="81" customWidth="1"/>
    <col min="6408" max="6408" width="20.5" style="81" customWidth="1"/>
    <col min="6409" max="6409" width="14.625" style="81" customWidth="1"/>
    <col min="6410" max="6411" width="5.5" style="81" customWidth="1"/>
    <col min="6412" max="6412" width="20.875" style="81" customWidth="1"/>
    <col min="6413" max="6413" width="15.5" style="81" bestFit="1" customWidth="1"/>
    <col min="6414" max="6414" width="16.375" style="81" customWidth="1"/>
    <col min="6415" max="6657" width="6.875" style="81"/>
    <col min="6658" max="6658" width="5.875" style="81" customWidth="1"/>
    <col min="6659" max="6659" width="17.5" style="81" customWidth="1"/>
    <col min="6660" max="6660" width="20" style="81" customWidth="1"/>
    <col min="6661" max="6661" width="16.5" style="81" customWidth="1"/>
    <col min="6662" max="6662" width="17.625" style="81" customWidth="1"/>
    <col min="6663" max="6663" width="20.375" style="81" customWidth="1"/>
    <col min="6664" max="6664" width="20.5" style="81" customWidth="1"/>
    <col min="6665" max="6665" width="14.625" style="81" customWidth="1"/>
    <col min="6666" max="6667" width="5.5" style="81" customWidth="1"/>
    <col min="6668" max="6668" width="20.875" style="81" customWidth="1"/>
    <col min="6669" max="6669" width="15.5" style="81" bestFit="1" customWidth="1"/>
    <col min="6670" max="6670" width="16.375" style="81" customWidth="1"/>
    <col min="6671" max="6913" width="6.875" style="81"/>
    <col min="6914" max="6914" width="5.875" style="81" customWidth="1"/>
    <col min="6915" max="6915" width="17.5" style="81" customWidth="1"/>
    <col min="6916" max="6916" width="20" style="81" customWidth="1"/>
    <col min="6917" max="6917" width="16.5" style="81" customWidth="1"/>
    <col min="6918" max="6918" width="17.625" style="81" customWidth="1"/>
    <col min="6919" max="6919" width="20.375" style="81" customWidth="1"/>
    <col min="6920" max="6920" width="20.5" style="81" customWidth="1"/>
    <col min="6921" max="6921" width="14.625" style="81" customWidth="1"/>
    <col min="6922" max="6923" width="5.5" style="81" customWidth="1"/>
    <col min="6924" max="6924" width="20.875" style="81" customWidth="1"/>
    <col min="6925" max="6925" width="15.5" style="81" bestFit="1" customWidth="1"/>
    <col min="6926" max="6926" width="16.375" style="81" customWidth="1"/>
    <col min="6927" max="7169" width="6.875" style="81"/>
    <col min="7170" max="7170" width="5.875" style="81" customWidth="1"/>
    <col min="7171" max="7171" width="17.5" style="81" customWidth="1"/>
    <col min="7172" max="7172" width="20" style="81" customWidth="1"/>
    <col min="7173" max="7173" width="16.5" style="81" customWidth="1"/>
    <col min="7174" max="7174" width="17.625" style="81" customWidth="1"/>
    <col min="7175" max="7175" width="20.375" style="81" customWidth="1"/>
    <col min="7176" max="7176" width="20.5" style="81" customWidth="1"/>
    <col min="7177" max="7177" width="14.625" style="81" customWidth="1"/>
    <col min="7178" max="7179" width="5.5" style="81" customWidth="1"/>
    <col min="7180" max="7180" width="20.875" style="81" customWidth="1"/>
    <col min="7181" max="7181" width="15.5" style="81" bestFit="1" customWidth="1"/>
    <col min="7182" max="7182" width="16.375" style="81" customWidth="1"/>
    <col min="7183" max="7425" width="6.875" style="81"/>
    <col min="7426" max="7426" width="5.875" style="81" customWidth="1"/>
    <col min="7427" max="7427" width="17.5" style="81" customWidth="1"/>
    <col min="7428" max="7428" width="20" style="81" customWidth="1"/>
    <col min="7429" max="7429" width="16.5" style="81" customWidth="1"/>
    <col min="7430" max="7430" width="17.625" style="81" customWidth="1"/>
    <col min="7431" max="7431" width="20.375" style="81" customWidth="1"/>
    <col min="7432" max="7432" width="20.5" style="81" customWidth="1"/>
    <col min="7433" max="7433" width="14.625" style="81" customWidth="1"/>
    <col min="7434" max="7435" width="5.5" style="81" customWidth="1"/>
    <col min="7436" max="7436" width="20.875" style="81" customWidth="1"/>
    <col min="7437" max="7437" width="15.5" style="81" bestFit="1" customWidth="1"/>
    <col min="7438" max="7438" width="16.375" style="81" customWidth="1"/>
    <col min="7439" max="7681" width="6.875" style="81"/>
    <col min="7682" max="7682" width="5.875" style="81" customWidth="1"/>
    <col min="7683" max="7683" width="17.5" style="81" customWidth="1"/>
    <col min="7684" max="7684" width="20" style="81" customWidth="1"/>
    <col min="7685" max="7685" width="16.5" style="81" customWidth="1"/>
    <col min="7686" max="7686" width="17.625" style="81" customWidth="1"/>
    <col min="7687" max="7687" width="20.375" style="81" customWidth="1"/>
    <col min="7688" max="7688" width="20.5" style="81" customWidth="1"/>
    <col min="7689" max="7689" width="14.625" style="81" customWidth="1"/>
    <col min="7690" max="7691" width="5.5" style="81" customWidth="1"/>
    <col min="7692" max="7692" width="20.875" style="81" customWidth="1"/>
    <col min="7693" max="7693" width="15.5" style="81" bestFit="1" customWidth="1"/>
    <col min="7694" max="7694" width="16.375" style="81" customWidth="1"/>
    <col min="7695" max="7937" width="6.875" style="81"/>
    <col min="7938" max="7938" width="5.875" style="81" customWidth="1"/>
    <col min="7939" max="7939" width="17.5" style="81" customWidth="1"/>
    <col min="7940" max="7940" width="20" style="81" customWidth="1"/>
    <col min="7941" max="7941" width="16.5" style="81" customWidth="1"/>
    <col min="7942" max="7942" width="17.625" style="81" customWidth="1"/>
    <col min="7943" max="7943" width="20.375" style="81" customWidth="1"/>
    <col min="7944" max="7944" width="20.5" style="81" customWidth="1"/>
    <col min="7945" max="7945" width="14.625" style="81" customWidth="1"/>
    <col min="7946" max="7947" width="5.5" style="81" customWidth="1"/>
    <col min="7948" max="7948" width="20.875" style="81" customWidth="1"/>
    <col min="7949" max="7949" width="15.5" style="81" bestFit="1" customWidth="1"/>
    <col min="7950" max="7950" width="16.375" style="81" customWidth="1"/>
    <col min="7951" max="8193" width="6.875" style="81"/>
    <col min="8194" max="8194" width="5.875" style="81" customWidth="1"/>
    <col min="8195" max="8195" width="17.5" style="81" customWidth="1"/>
    <col min="8196" max="8196" width="20" style="81" customWidth="1"/>
    <col min="8197" max="8197" width="16.5" style="81" customWidth="1"/>
    <col min="8198" max="8198" width="17.625" style="81" customWidth="1"/>
    <col min="8199" max="8199" width="20.375" style="81" customWidth="1"/>
    <col min="8200" max="8200" width="20.5" style="81" customWidth="1"/>
    <col min="8201" max="8201" width="14.625" style="81" customWidth="1"/>
    <col min="8202" max="8203" width="5.5" style="81" customWidth="1"/>
    <col min="8204" max="8204" width="20.875" style="81" customWidth="1"/>
    <col min="8205" max="8205" width="15.5" style="81" bestFit="1" customWidth="1"/>
    <col min="8206" max="8206" width="16.375" style="81" customWidth="1"/>
    <col min="8207" max="8449" width="6.875" style="81"/>
    <col min="8450" max="8450" width="5.875" style="81" customWidth="1"/>
    <col min="8451" max="8451" width="17.5" style="81" customWidth="1"/>
    <col min="8452" max="8452" width="20" style="81" customWidth="1"/>
    <col min="8453" max="8453" width="16.5" style="81" customWidth="1"/>
    <col min="8454" max="8454" width="17.625" style="81" customWidth="1"/>
    <col min="8455" max="8455" width="20.375" style="81" customWidth="1"/>
    <col min="8456" max="8456" width="20.5" style="81" customWidth="1"/>
    <col min="8457" max="8457" width="14.625" style="81" customWidth="1"/>
    <col min="8458" max="8459" width="5.5" style="81" customWidth="1"/>
    <col min="8460" max="8460" width="20.875" style="81" customWidth="1"/>
    <col min="8461" max="8461" width="15.5" style="81" bestFit="1" customWidth="1"/>
    <col min="8462" max="8462" width="16.375" style="81" customWidth="1"/>
    <col min="8463" max="8705" width="6.875" style="81"/>
    <col min="8706" max="8706" width="5.875" style="81" customWidth="1"/>
    <col min="8707" max="8707" width="17.5" style="81" customWidth="1"/>
    <col min="8708" max="8708" width="20" style="81" customWidth="1"/>
    <col min="8709" max="8709" width="16.5" style="81" customWidth="1"/>
    <col min="8710" max="8710" width="17.625" style="81" customWidth="1"/>
    <col min="8711" max="8711" width="20.375" style="81" customWidth="1"/>
    <col min="8712" max="8712" width="20.5" style="81" customWidth="1"/>
    <col min="8713" max="8713" width="14.625" style="81" customWidth="1"/>
    <col min="8714" max="8715" width="5.5" style="81" customWidth="1"/>
    <col min="8716" max="8716" width="20.875" style="81" customWidth="1"/>
    <col min="8717" max="8717" width="15.5" style="81" bestFit="1" customWidth="1"/>
    <col min="8718" max="8718" width="16.375" style="81" customWidth="1"/>
    <col min="8719" max="8961" width="6.875" style="81"/>
    <col min="8962" max="8962" width="5.875" style="81" customWidth="1"/>
    <col min="8963" max="8963" width="17.5" style="81" customWidth="1"/>
    <col min="8964" max="8964" width="20" style="81" customWidth="1"/>
    <col min="8965" max="8965" width="16.5" style="81" customWidth="1"/>
    <col min="8966" max="8966" width="17.625" style="81" customWidth="1"/>
    <col min="8967" max="8967" width="20.375" style="81" customWidth="1"/>
    <col min="8968" max="8968" width="20.5" style="81" customWidth="1"/>
    <col min="8969" max="8969" width="14.625" style="81" customWidth="1"/>
    <col min="8970" max="8971" width="5.5" style="81" customWidth="1"/>
    <col min="8972" max="8972" width="20.875" style="81" customWidth="1"/>
    <col min="8973" max="8973" width="15.5" style="81" bestFit="1" customWidth="1"/>
    <col min="8974" max="8974" width="16.375" style="81" customWidth="1"/>
    <col min="8975" max="9217" width="6.875" style="81"/>
    <col min="9218" max="9218" width="5.875" style="81" customWidth="1"/>
    <col min="9219" max="9219" width="17.5" style="81" customWidth="1"/>
    <col min="9220" max="9220" width="20" style="81" customWidth="1"/>
    <col min="9221" max="9221" width="16.5" style="81" customWidth="1"/>
    <col min="9222" max="9222" width="17.625" style="81" customWidth="1"/>
    <col min="9223" max="9223" width="20.375" style="81" customWidth="1"/>
    <col min="9224" max="9224" width="20.5" style="81" customWidth="1"/>
    <col min="9225" max="9225" width="14.625" style="81" customWidth="1"/>
    <col min="9226" max="9227" width="5.5" style="81" customWidth="1"/>
    <col min="9228" max="9228" width="20.875" style="81" customWidth="1"/>
    <col min="9229" max="9229" width="15.5" style="81" bestFit="1" customWidth="1"/>
    <col min="9230" max="9230" width="16.375" style="81" customWidth="1"/>
    <col min="9231" max="9473" width="6.875" style="81"/>
    <col min="9474" max="9474" width="5.875" style="81" customWidth="1"/>
    <col min="9475" max="9475" width="17.5" style="81" customWidth="1"/>
    <col min="9476" max="9476" width="20" style="81" customWidth="1"/>
    <col min="9477" max="9477" width="16.5" style="81" customWidth="1"/>
    <col min="9478" max="9478" width="17.625" style="81" customWidth="1"/>
    <col min="9479" max="9479" width="20.375" style="81" customWidth="1"/>
    <col min="9480" max="9480" width="20.5" style="81" customWidth="1"/>
    <col min="9481" max="9481" width="14.625" style="81" customWidth="1"/>
    <col min="9482" max="9483" width="5.5" style="81" customWidth="1"/>
    <col min="9484" max="9484" width="20.875" style="81" customWidth="1"/>
    <col min="9485" max="9485" width="15.5" style="81" bestFit="1" customWidth="1"/>
    <col min="9486" max="9486" width="16.375" style="81" customWidth="1"/>
    <col min="9487" max="9729" width="6.875" style="81"/>
    <col min="9730" max="9730" width="5.875" style="81" customWidth="1"/>
    <col min="9731" max="9731" width="17.5" style="81" customWidth="1"/>
    <col min="9732" max="9732" width="20" style="81" customWidth="1"/>
    <col min="9733" max="9733" width="16.5" style="81" customWidth="1"/>
    <col min="9734" max="9734" width="17.625" style="81" customWidth="1"/>
    <col min="9735" max="9735" width="20.375" style="81" customWidth="1"/>
    <col min="9736" max="9736" width="20.5" style="81" customWidth="1"/>
    <col min="9737" max="9737" width="14.625" style="81" customWidth="1"/>
    <col min="9738" max="9739" width="5.5" style="81" customWidth="1"/>
    <col min="9740" max="9740" width="20.875" style="81" customWidth="1"/>
    <col min="9741" max="9741" width="15.5" style="81" bestFit="1" customWidth="1"/>
    <col min="9742" max="9742" width="16.375" style="81" customWidth="1"/>
    <col min="9743" max="9985" width="6.875" style="81"/>
    <col min="9986" max="9986" width="5.875" style="81" customWidth="1"/>
    <col min="9987" max="9987" width="17.5" style="81" customWidth="1"/>
    <col min="9988" max="9988" width="20" style="81" customWidth="1"/>
    <col min="9989" max="9989" width="16.5" style="81" customWidth="1"/>
    <col min="9990" max="9990" width="17.625" style="81" customWidth="1"/>
    <col min="9991" max="9991" width="20.375" style="81" customWidth="1"/>
    <col min="9992" max="9992" width="20.5" style="81" customWidth="1"/>
    <col min="9993" max="9993" width="14.625" style="81" customWidth="1"/>
    <col min="9994" max="9995" width="5.5" style="81" customWidth="1"/>
    <col min="9996" max="9996" width="20.875" style="81" customWidth="1"/>
    <col min="9997" max="9997" width="15.5" style="81" bestFit="1" customWidth="1"/>
    <col min="9998" max="9998" width="16.375" style="81" customWidth="1"/>
    <col min="9999" max="10241" width="6.875" style="81"/>
    <col min="10242" max="10242" width="5.875" style="81" customWidth="1"/>
    <col min="10243" max="10243" width="17.5" style="81" customWidth="1"/>
    <col min="10244" max="10244" width="20" style="81" customWidth="1"/>
    <col min="10245" max="10245" width="16.5" style="81" customWidth="1"/>
    <col min="10246" max="10246" width="17.625" style="81" customWidth="1"/>
    <col min="10247" max="10247" width="20.375" style="81" customWidth="1"/>
    <col min="10248" max="10248" width="20.5" style="81" customWidth="1"/>
    <col min="10249" max="10249" width="14.625" style="81" customWidth="1"/>
    <col min="10250" max="10251" width="5.5" style="81" customWidth="1"/>
    <col min="10252" max="10252" width="20.875" style="81" customWidth="1"/>
    <col min="10253" max="10253" width="15.5" style="81" bestFit="1" customWidth="1"/>
    <col min="10254" max="10254" width="16.375" style="81" customWidth="1"/>
    <col min="10255" max="10497" width="6.875" style="81"/>
    <col min="10498" max="10498" width="5.875" style="81" customWidth="1"/>
    <col min="10499" max="10499" width="17.5" style="81" customWidth="1"/>
    <col min="10500" max="10500" width="20" style="81" customWidth="1"/>
    <col min="10501" max="10501" width="16.5" style="81" customWidth="1"/>
    <col min="10502" max="10502" width="17.625" style="81" customWidth="1"/>
    <col min="10503" max="10503" width="20.375" style="81" customWidth="1"/>
    <col min="10504" max="10504" width="20.5" style="81" customWidth="1"/>
    <col min="10505" max="10505" width="14.625" style="81" customWidth="1"/>
    <col min="10506" max="10507" width="5.5" style="81" customWidth="1"/>
    <col min="10508" max="10508" width="20.875" style="81" customWidth="1"/>
    <col min="10509" max="10509" width="15.5" style="81" bestFit="1" customWidth="1"/>
    <col min="10510" max="10510" width="16.375" style="81" customWidth="1"/>
    <col min="10511" max="10753" width="6.875" style="81"/>
    <col min="10754" max="10754" width="5.875" style="81" customWidth="1"/>
    <col min="10755" max="10755" width="17.5" style="81" customWidth="1"/>
    <col min="10756" max="10756" width="20" style="81" customWidth="1"/>
    <col min="10757" max="10757" width="16.5" style="81" customWidth="1"/>
    <col min="10758" max="10758" width="17.625" style="81" customWidth="1"/>
    <col min="10759" max="10759" width="20.375" style="81" customWidth="1"/>
    <col min="10760" max="10760" width="20.5" style="81" customWidth="1"/>
    <col min="10761" max="10761" width="14.625" style="81" customWidth="1"/>
    <col min="10762" max="10763" width="5.5" style="81" customWidth="1"/>
    <col min="10764" max="10764" width="20.875" style="81" customWidth="1"/>
    <col min="10765" max="10765" width="15.5" style="81" bestFit="1" customWidth="1"/>
    <col min="10766" max="10766" width="16.375" style="81" customWidth="1"/>
    <col min="10767" max="11009" width="6.875" style="81"/>
    <col min="11010" max="11010" width="5.875" style="81" customWidth="1"/>
    <col min="11011" max="11011" width="17.5" style="81" customWidth="1"/>
    <col min="11012" max="11012" width="20" style="81" customWidth="1"/>
    <col min="11013" max="11013" width="16.5" style="81" customWidth="1"/>
    <col min="11014" max="11014" width="17.625" style="81" customWidth="1"/>
    <col min="11015" max="11015" width="20.375" style="81" customWidth="1"/>
    <col min="11016" max="11016" width="20.5" style="81" customWidth="1"/>
    <col min="11017" max="11017" width="14.625" style="81" customWidth="1"/>
    <col min="11018" max="11019" width="5.5" style="81" customWidth="1"/>
    <col min="11020" max="11020" width="20.875" style="81" customWidth="1"/>
    <col min="11021" max="11021" width="15.5" style="81" bestFit="1" customWidth="1"/>
    <col min="11022" max="11022" width="16.375" style="81" customWidth="1"/>
    <col min="11023" max="11265" width="6.875" style="81"/>
    <col min="11266" max="11266" width="5.875" style="81" customWidth="1"/>
    <col min="11267" max="11267" width="17.5" style="81" customWidth="1"/>
    <col min="11268" max="11268" width="20" style="81" customWidth="1"/>
    <col min="11269" max="11269" width="16.5" style="81" customWidth="1"/>
    <col min="11270" max="11270" width="17.625" style="81" customWidth="1"/>
    <col min="11271" max="11271" width="20.375" style="81" customWidth="1"/>
    <col min="11272" max="11272" width="20.5" style="81" customWidth="1"/>
    <col min="11273" max="11273" width="14.625" style="81" customWidth="1"/>
    <col min="11274" max="11275" width="5.5" style="81" customWidth="1"/>
    <col min="11276" max="11276" width="20.875" style="81" customWidth="1"/>
    <col min="11277" max="11277" width="15.5" style="81" bestFit="1" customWidth="1"/>
    <col min="11278" max="11278" width="16.375" style="81" customWidth="1"/>
    <col min="11279" max="11521" width="6.875" style="81"/>
    <col min="11522" max="11522" width="5.875" style="81" customWidth="1"/>
    <col min="11523" max="11523" width="17.5" style="81" customWidth="1"/>
    <col min="11524" max="11524" width="20" style="81" customWidth="1"/>
    <col min="11525" max="11525" width="16.5" style="81" customWidth="1"/>
    <col min="11526" max="11526" width="17.625" style="81" customWidth="1"/>
    <col min="11527" max="11527" width="20.375" style="81" customWidth="1"/>
    <col min="11528" max="11528" width="20.5" style="81" customWidth="1"/>
    <col min="11529" max="11529" width="14.625" style="81" customWidth="1"/>
    <col min="11530" max="11531" width="5.5" style="81" customWidth="1"/>
    <col min="11532" max="11532" width="20.875" style="81" customWidth="1"/>
    <col min="11533" max="11533" width="15.5" style="81" bestFit="1" customWidth="1"/>
    <col min="11534" max="11534" width="16.375" style="81" customWidth="1"/>
    <col min="11535" max="11777" width="6.875" style="81"/>
    <col min="11778" max="11778" width="5.875" style="81" customWidth="1"/>
    <col min="11779" max="11779" width="17.5" style="81" customWidth="1"/>
    <col min="11780" max="11780" width="20" style="81" customWidth="1"/>
    <col min="11781" max="11781" width="16.5" style="81" customWidth="1"/>
    <col min="11782" max="11782" width="17.625" style="81" customWidth="1"/>
    <col min="11783" max="11783" width="20.375" style="81" customWidth="1"/>
    <col min="11784" max="11784" width="20.5" style="81" customWidth="1"/>
    <col min="11785" max="11785" width="14.625" style="81" customWidth="1"/>
    <col min="11786" max="11787" width="5.5" style="81" customWidth="1"/>
    <col min="11788" max="11788" width="20.875" style="81" customWidth="1"/>
    <col min="11789" max="11789" width="15.5" style="81" bestFit="1" customWidth="1"/>
    <col min="11790" max="11790" width="16.375" style="81" customWidth="1"/>
    <col min="11791" max="12033" width="6.875" style="81"/>
    <col min="12034" max="12034" width="5.875" style="81" customWidth="1"/>
    <col min="12035" max="12035" width="17.5" style="81" customWidth="1"/>
    <col min="12036" max="12036" width="20" style="81" customWidth="1"/>
    <col min="12037" max="12037" width="16.5" style="81" customWidth="1"/>
    <col min="12038" max="12038" width="17.625" style="81" customWidth="1"/>
    <col min="12039" max="12039" width="20.375" style="81" customWidth="1"/>
    <col min="12040" max="12040" width="20.5" style="81" customWidth="1"/>
    <col min="12041" max="12041" width="14.625" style="81" customWidth="1"/>
    <col min="12042" max="12043" width="5.5" style="81" customWidth="1"/>
    <col min="12044" max="12044" width="20.875" style="81" customWidth="1"/>
    <col min="12045" max="12045" width="15.5" style="81" bestFit="1" customWidth="1"/>
    <col min="12046" max="12046" width="16.375" style="81" customWidth="1"/>
    <col min="12047" max="12289" width="6.875" style="81"/>
    <col min="12290" max="12290" width="5.875" style="81" customWidth="1"/>
    <col min="12291" max="12291" width="17.5" style="81" customWidth="1"/>
    <col min="12292" max="12292" width="20" style="81" customWidth="1"/>
    <col min="12293" max="12293" width="16.5" style="81" customWidth="1"/>
    <col min="12294" max="12294" width="17.625" style="81" customWidth="1"/>
    <col min="12295" max="12295" width="20.375" style="81" customWidth="1"/>
    <col min="12296" max="12296" width="20.5" style="81" customWidth="1"/>
    <col min="12297" max="12297" width="14.625" style="81" customWidth="1"/>
    <col min="12298" max="12299" width="5.5" style="81" customWidth="1"/>
    <col min="12300" max="12300" width="20.875" style="81" customWidth="1"/>
    <col min="12301" max="12301" width="15.5" style="81" bestFit="1" customWidth="1"/>
    <col min="12302" max="12302" width="16.375" style="81" customWidth="1"/>
    <col min="12303" max="12545" width="6.875" style="81"/>
    <col min="12546" max="12546" width="5.875" style="81" customWidth="1"/>
    <col min="12547" max="12547" width="17.5" style="81" customWidth="1"/>
    <col min="12548" max="12548" width="20" style="81" customWidth="1"/>
    <col min="12549" max="12549" width="16.5" style="81" customWidth="1"/>
    <col min="12550" max="12550" width="17.625" style="81" customWidth="1"/>
    <col min="12551" max="12551" width="20.375" style="81" customWidth="1"/>
    <col min="12552" max="12552" width="20.5" style="81" customWidth="1"/>
    <col min="12553" max="12553" width="14.625" style="81" customWidth="1"/>
    <col min="12554" max="12555" width="5.5" style="81" customWidth="1"/>
    <col min="12556" max="12556" width="20.875" style="81" customWidth="1"/>
    <col min="12557" max="12557" width="15.5" style="81" bestFit="1" customWidth="1"/>
    <col min="12558" max="12558" width="16.375" style="81" customWidth="1"/>
    <col min="12559" max="12801" width="6.875" style="81"/>
    <col min="12802" max="12802" width="5.875" style="81" customWidth="1"/>
    <col min="12803" max="12803" width="17.5" style="81" customWidth="1"/>
    <col min="12804" max="12804" width="20" style="81" customWidth="1"/>
    <col min="12805" max="12805" width="16.5" style="81" customWidth="1"/>
    <col min="12806" max="12806" width="17.625" style="81" customWidth="1"/>
    <col min="12807" max="12807" width="20.375" style="81" customWidth="1"/>
    <col min="12808" max="12808" width="20.5" style="81" customWidth="1"/>
    <col min="12809" max="12809" width="14.625" style="81" customWidth="1"/>
    <col min="12810" max="12811" width="5.5" style="81" customWidth="1"/>
    <col min="12812" max="12812" width="20.875" style="81" customWidth="1"/>
    <col min="12813" max="12813" width="15.5" style="81" bestFit="1" customWidth="1"/>
    <col min="12814" max="12814" width="16.375" style="81" customWidth="1"/>
    <col min="12815" max="13057" width="6.875" style="81"/>
    <col min="13058" max="13058" width="5.875" style="81" customWidth="1"/>
    <col min="13059" max="13059" width="17.5" style="81" customWidth="1"/>
    <col min="13060" max="13060" width="20" style="81" customWidth="1"/>
    <col min="13061" max="13061" width="16.5" style="81" customWidth="1"/>
    <col min="13062" max="13062" width="17.625" style="81" customWidth="1"/>
    <col min="13063" max="13063" width="20.375" style="81" customWidth="1"/>
    <col min="13064" max="13064" width="20.5" style="81" customWidth="1"/>
    <col min="13065" max="13065" width="14.625" style="81" customWidth="1"/>
    <col min="13066" max="13067" width="5.5" style="81" customWidth="1"/>
    <col min="13068" max="13068" width="20.875" style="81" customWidth="1"/>
    <col min="13069" max="13069" width="15.5" style="81" bestFit="1" customWidth="1"/>
    <col min="13070" max="13070" width="16.375" style="81" customWidth="1"/>
    <col min="13071" max="13313" width="6.875" style="81"/>
    <col min="13314" max="13314" width="5.875" style="81" customWidth="1"/>
    <col min="13315" max="13315" width="17.5" style="81" customWidth="1"/>
    <col min="13316" max="13316" width="20" style="81" customWidth="1"/>
    <col min="13317" max="13317" width="16.5" style="81" customWidth="1"/>
    <col min="13318" max="13318" width="17.625" style="81" customWidth="1"/>
    <col min="13319" max="13319" width="20.375" style="81" customWidth="1"/>
    <col min="13320" max="13320" width="20.5" style="81" customWidth="1"/>
    <col min="13321" max="13321" width="14.625" style="81" customWidth="1"/>
    <col min="13322" max="13323" width="5.5" style="81" customWidth="1"/>
    <col min="13324" max="13324" width="20.875" style="81" customWidth="1"/>
    <col min="13325" max="13325" width="15.5" style="81" bestFit="1" customWidth="1"/>
    <col min="13326" max="13326" width="16.375" style="81" customWidth="1"/>
    <col min="13327" max="13569" width="6.875" style="81"/>
    <col min="13570" max="13570" width="5.875" style="81" customWidth="1"/>
    <col min="13571" max="13571" width="17.5" style="81" customWidth="1"/>
    <col min="13572" max="13572" width="20" style="81" customWidth="1"/>
    <col min="13573" max="13573" width="16.5" style="81" customWidth="1"/>
    <col min="13574" max="13574" width="17.625" style="81" customWidth="1"/>
    <col min="13575" max="13575" width="20.375" style="81" customWidth="1"/>
    <col min="13576" max="13576" width="20.5" style="81" customWidth="1"/>
    <col min="13577" max="13577" width="14.625" style="81" customWidth="1"/>
    <col min="13578" max="13579" width="5.5" style="81" customWidth="1"/>
    <col min="13580" max="13580" width="20.875" style="81" customWidth="1"/>
    <col min="13581" max="13581" width="15.5" style="81" bestFit="1" customWidth="1"/>
    <col min="13582" max="13582" width="16.375" style="81" customWidth="1"/>
    <col min="13583" max="13825" width="6.875" style="81"/>
    <col min="13826" max="13826" width="5.875" style="81" customWidth="1"/>
    <col min="13827" max="13827" width="17.5" style="81" customWidth="1"/>
    <col min="13828" max="13828" width="20" style="81" customWidth="1"/>
    <col min="13829" max="13829" width="16.5" style="81" customWidth="1"/>
    <col min="13830" max="13830" width="17.625" style="81" customWidth="1"/>
    <col min="13831" max="13831" width="20.375" style="81" customWidth="1"/>
    <col min="13832" max="13832" width="20.5" style="81" customWidth="1"/>
    <col min="13833" max="13833" width="14.625" style="81" customWidth="1"/>
    <col min="13834" max="13835" width="5.5" style="81" customWidth="1"/>
    <col min="13836" max="13836" width="20.875" style="81" customWidth="1"/>
    <col min="13837" max="13837" width="15.5" style="81" bestFit="1" customWidth="1"/>
    <col min="13838" max="13838" width="16.375" style="81" customWidth="1"/>
    <col min="13839" max="14081" width="6.875" style="81"/>
    <col min="14082" max="14082" width="5.875" style="81" customWidth="1"/>
    <col min="14083" max="14083" width="17.5" style="81" customWidth="1"/>
    <col min="14084" max="14084" width="20" style="81" customWidth="1"/>
    <col min="14085" max="14085" width="16.5" style="81" customWidth="1"/>
    <col min="14086" max="14086" width="17.625" style="81" customWidth="1"/>
    <col min="14087" max="14087" width="20.375" style="81" customWidth="1"/>
    <col min="14088" max="14088" width="20.5" style="81" customWidth="1"/>
    <col min="14089" max="14089" width="14.625" style="81" customWidth="1"/>
    <col min="14090" max="14091" width="5.5" style="81" customWidth="1"/>
    <col min="14092" max="14092" width="20.875" style="81" customWidth="1"/>
    <col min="14093" max="14093" width="15.5" style="81" bestFit="1" customWidth="1"/>
    <col min="14094" max="14094" width="16.375" style="81" customWidth="1"/>
    <col min="14095" max="14337" width="6.875" style="81"/>
    <col min="14338" max="14338" width="5.875" style="81" customWidth="1"/>
    <col min="14339" max="14339" width="17.5" style="81" customWidth="1"/>
    <col min="14340" max="14340" width="20" style="81" customWidth="1"/>
    <col min="14341" max="14341" width="16.5" style="81" customWidth="1"/>
    <col min="14342" max="14342" width="17.625" style="81" customWidth="1"/>
    <col min="14343" max="14343" width="20.375" style="81" customWidth="1"/>
    <col min="14344" max="14344" width="20.5" style="81" customWidth="1"/>
    <col min="14345" max="14345" width="14.625" style="81" customWidth="1"/>
    <col min="14346" max="14347" width="5.5" style="81" customWidth="1"/>
    <col min="14348" max="14348" width="20.875" style="81" customWidth="1"/>
    <col min="14349" max="14349" width="15.5" style="81" bestFit="1" customWidth="1"/>
    <col min="14350" max="14350" width="16.375" style="81" customWidth="1"/>
    <col min="14351" max="14593" width="6.875" style="81"/>
    <col min="14594" max="14594" width="5.875" style="81" customWidth="1"/>
    <col min="14595" max="14595" width="17.5" style="81" customWidth="1"/>
    <col min="14596" max="14596" width="20" style="81" customWidth="1"/>
    <col min="14597" max="14597" width="16.5" style="81" customWidth="1"/>
    <col min="14598" max="14598" width="17.625" style="81" customWidth="1"/>
    <col min="14599" max="14599" width="20.375" style="81" customWidth="1"/>
    <col min="14600" max="14600" width="20.5" style="81" customWidth="1"/>
    <col min="14601" max="14601" width="14.625" style="81" customWidth="1"/>
    <col min="14602" max="14603" width="5.5" style="81" customWidth="1"/>
    <col min="14604" max="14604" width="20.875" style="81" customWidth="1"/>
    <col min="14605" max="14605" width="15.5" style="81" bestFit="1" customWidth="1"/>
    <col min="14606" max="14606" width="16.375" style="81" customWidth="1"/>
    <col min="14607" max="14849" width="6.875" style="81"/>
    <col min="14850" max="14850" width="5.875" style="81" customWidth="1"/>
    <col min="14851" max="14851" width="17.5" style="81" customWidth="1"/>
    <col min="14852" max="14852" width="20" style="81" customWidth="1"/>
    <col min="14853" max="14853" width="16.5" style="81" customWidth="1"/>
    <col min="14854" max="14854" width="17.625" style="81" customWidth="1"/>
    <col min="14855" max="14855" width="20.375" style="81" customWidth="1"/>
    <col min="14856" max="14856" width="20.5" style="81" customWidth="1"/>
    <col min="14857" max="14857" width="14.625" style="81" customWidth="1"/>
    <col min="14858" max="14859" width="5.5" style="81" customWidth="1"/>
    <col min="14860" max="14860" width="20.875" style="81" customWidth="1"/>
    <col min="14861" max="14861" width="15.5" style="81" bestFit="1" customWidth="1"/>
    <col min="14862" max="14862" width="16.375" style="81" customWidth="1"/>
    <col min="14863" max="15105" width="6.875" style="81"/>
    <col min="15106" max="15106" width="5.875" style="81" customWidth="1"/>
    <col min="15107" max="15107" width="17.5" style="81" customWidth="1"/>
    <col min="15108" max="15108" width="20" style="81" customWidth="1"/>
    <col min="15109" max="15109" width="16.5" style="81" customWidth="1"/>
    <col min="15110" max="15110" width="17.625" style="81" customWidth="1"/>
    <col min="15111" max="15111" width="20.375" style="81" customWidth="1"/>
    <col min="15112" max="15112" width="20.5" style="81" customWidth="1"/>
    <col min="15113" max="15113" width="14.625" style="81" customWidth="1"/>
    <col min="15114" max="15115" width="5.5" style="81" customWidth="1"/>
    <col min="15116" max="15116" width="20.875" style="81" customWidth="1"/>
    <col min="15117" max="15117" width="15.5" style="81" bestFit="1" customWidth="1"/>
    <col min="15118" max="15118" width="16.375" style="81" customWidth="1"/>
    <col min="15119" max="15361" width="6.875" style="81"/>
    <col min="15362" max="15362" width="5.875" style="81" customWidth="1"/>
    <col min="15363" max="15363" width="17.5" style="81" customWidth="1"/>
    <col min="15364" max="15364" width="20" style="81" customWidth="1"/>
    <col min="15365" max="15365" width="16.5" style="81" customWidth="1"/>
    <col min="15366" max="15366" width="17.625" style="81" customWidth="1"/>
    <col min="15367" max="15367" width="20.375" style="81" customWidth="1"/>
    <col min="15368" max="15368" width="20.5" style="81" customWidth="1"/>
    <col min="15369" max="15369" width="14.625" style="81" customWidth="1"/>
    <col min="15370" max="15371" width="5.5" style="81" customWidth="1"/>
    <col min="15372" max="15372" width="20.875" style="81" customWidth="1"/>
    <col min="15373" max="15373" width="15.5" style="81" bestFit="1" customWidth="1"/>
    <col min="15374" max="15374" width="16.375" style="81" customWidth="1"/>
    <col min="15375" max="15617" width="6.875" style="81"/>
    <col min="15618" max="15618" width="5.875" style="81" customWidth="1"/>
    <col min="15619" max="15619" width="17.5" style="81" customWidth="1"/>
    <col min="15620" max="15620" width="20" style="81" customWidth="1"/>
    <col min="15621" max="15621" width="16.5" style="81" customWidth="1"/>
    <col min="15622" max="15622" width="17.625" style="81" customWidth="1"/>
    <col min="15623" max="15623" width="20.375" style="81" customWidth="1"/>
    <col min="15624" max="15624" width="20.5" style="81" customWidth="1"/>
    <col min="15625" max="15625" width="14.625" style="81" customWidth="1"/>
    <col min="15626" max="15627" width="5.5" style="81" customWidth="1"/>
    <col min="15628" max="15628" width="20.875" style="81" customWidth="1"/>
    <col min="15629" max="15629" width="15.5" style="81" bestFit="1" customWidth="1"/>
    <col min="15630" max="15630" width="16.375" style="81" customWidth="1"/>
    <col min="15631" max="15873" width="6.875" style="81"/>
    <col min="15874" max="15874" width="5.875" style="81" customWidth="1"/>
    <col min="15875" max="15875" width="17.5" style="81" customWidth="1"/>
    <col min="15876" max="15876" width="20" style="81" customWidth="1"/>
    <col min="15877" max="15877" width="16.5" style="81" customWidth="1"/>
    <col min="15878" max="15878" width="17.625" style="81" customWidth="1"/>
    <col min="15879" max="15879" width="20.375" style="81" customWidth="1"/>
    <col min="15880" max="15880" width="20.5" style="81" customWidth="1"/>
    <col min="15881" max="15881" width="14.625" style="81" customWidth="1"/>
    <col min="15882" max="15883" width="5.5" style="81" customWidth="1"/>
    <col min="15884" max="15884" width="20.875" style="81" customWidth="1"/>
    <col min="15885" max="15885" width="15.5" style="81" bestFit="1" customWidth="1"/>
    <col min="15886" max="15886" width="16.375" style="81" customWidth="1"/>
    <col min="15887" max="16129" width="6.875" style="81"/>
    <col min="16130" max="16130" width="5.875" style="81" customWidth="1"/>
    <col min="16131" max="16131" width="17.5" style="81" customWidth="1"/>
    <col min="16132" max="16132" width="20" style="81" customWidth="1"/>
    <col min="16133" max="16133" width="16.5" style="81" customWidth="1"/>
    <col min="16134" max="16134" width="17.625" style="81" customWidth="1"/>
    <col min="16135" max="16135" width="20.375" style="81" customWidth="1"/>
    <col min="16136" max="16136" width="20.5" style="81" customWidth="1"/>
    <col min="16137" max="16137" width="14.625" style="81" customWidth="1"/>
    <col min="16138" max="16139" width="5.5" style="81" customWidth="1"/>
    <col min="16140" max="16140" width="20.875" style="81" customWidth="1"/>
    <col min="16141" max="16141" width="15.5" style="81" bestFit="1" customWidth="1"/>
    <col min="16142" max="16142" width="16.375" style="81" customWidth="1"/>
    <col min="16143" max="16384" width="6.875" style="81"/>
  </cols>
  <sheetData>
    <row r="1" spans="1:14" ht="21" x14ac:dyDescent="0.25">
      <c r="A1" s="156">
        <v>3</v>
      </c>
      <c r="B1" s="156"/>
      <c r="C1" s="156"/>
      <c r="D1" s="156"/>
      <c r="E1" s="156"/>
      <c r="F1" s="156"/>
      <c r="G1" s="156"/>
      <c r="H1" s="156"/>
      <c r="I1" s="79" t="s">
        <v>200</v>
      </c>
      <c r="J1" s="80"/>
      <c r="K1" s="80"/>
      <c r="L1" s="80"/>
    </row>
    <row r="2" spans="1:14" ht="33" x14ac:dyDescent="0.25">
      <c r="A2" s="25" t="s">
        <v>258</v>
      </c>
      <c r="B2" s="25" t="s">
        <v>201</v>
      </c>
      <c r="C2" s="122" t="s">
        <v>202</v>
      </c>
      <c r="D2" s="123" t="s">
        <v>264</v>
      </c>
      <c r="E2" s="123" t="s">
        <v>391</v>
      </c>
      <c r="F2" s="124" t="s">
        <v>203</v>
      </c>
      <c r="G2" s="125" t="s">
        <v>204</v>
      </c>
      <c r="H2" s="68" t="s">
        <v>205</v>
      </c>
      <c r="I2" s="125" t="s">
        <v>206</v>
      </c>
    </row>
    <row r="3" spans="1:14" x14ac:dyDescent="0.25">
      <c r="A3" s="75" t="s">
        <v>207</v>
      </c>
      <c r="B3" s="106" t="s">
        <v>257</v>
      </c>
      <c r="C3" s="102">
        <v>5437000</v>
      </c>
      <c r="D3" s="126"/>
      <c r="E3" s="126">
        <f>統籌科目新增撥補經費統計表!G4</f>
        <v>0</v>
      </c>
      <c r="F3" s="127"/>
      <c r="G3" s="127"/>
      <c r="H3" s="128">
        <f t="shared" ref="H3:H34" si="0">SUM(C3:G3)</f>
        <v>5437000</v>
      </c>
      <c r="I3" s="82"/>
      <c r="M3" s="83"/>
      <c r="N3" s="83"/>
    </row>
    <row r="4" spans="1:14" x14ac:dyDescent="0.25">
      <c r="A4" s="75" t="s">
        <v>188</v>
      </c>
      <c r="B4" s="106" t="s">
        <v>208</v>
      </c>
      <c r="C4" s="102">
        <v>5369000</v>
      </c>
      <c r="D4" s="126"/>
      <c r="E4" s="126">
        <f>統籌科目新增撥補經費統計表!G5</f>
        <v>0</v>
      </c>
      <c r="F4" s="127"/>
      <c r="G4" s="127"/>
      <c r="H4" s="128">
        <f t="shared" si="0"/>
        <v>5369000</v>
      </c>
      <c r="I4" s="84"/>
      <c r="M4" s="83"/>
      <c r="N4" s="83"/>
    </row>
    <row r="5" spans="1:14" x14ac:dyDescent="0.25">
      <c r="A5" s="75" t="s">
        <v>189</v>
      </c>
      <c r="B5" s="106" t="s">
        <v>209</v>
      </c>
      <c r="C5" s="102">
        <v>12627000</v>
      </c>
      <c r="D5" s="126"/>
      <c r="E5" s="126">
        <f>統籌科目新增撥補經費統計表!G6</f>
        <v>0</v>
      </c>
      <c r="F5" s="127"/>
      <c r="G5" s="127"/>
      <c r="H5" s="128">
        <f t="shared" si="0"/>
        <v>12627000</v>
      </c>
      <c r="I5" s="84"/>
      <c r="M5" s="83"/>
      <c r="N5" s="83"/>
    </row>
    <row r="6" spans="1:14" x14ac:dyDescent="0.25">
      <c r="A6" s="75" t="s">
        <v>190</v>
      </c>
      <c r="B6" s="106" t="s">
        <v>210</v>
      </c>
      <c r="C6" s="102">
        <v>15834000</v>
      </c>
      <c r="D6" s="126"/>
      <c r="E6" s="126">
        <f>統籌科目新增撥補經費統計表!G7</f>
        <v>0</v>
      </c>
      <c r="F6" s="127"/>
      <c r="G6" s="127"/>
      <c r="H6" s="128">
        <f t="shared" si="0"/>
        <v>15834000</v>
      </c>
      <c r="I6" s="84"/>
      <c r="J6" s="85"/>
      <c r="K6" s="85"/>
      <c r="L6" s="85"/>
      <c r="M6" s="83"/>
      <c r="N6" s="83"/>
    </row>
    <row r="7" spans="1:14" x14ac:dyDescent="0.25">
      <c r="A7" s="75" t="s">
        <v>191</v>
      </c>
      <c r="B7" s="106" t="s">
        <v>211</v>
      </c>
      <c r="C7" s="102">
        <v>6813000</v>
      </c>
      <c r="D7" s="126"/>
      <c r="E7" s="126">
        <f>統籌科目新增撥補經費統計表!G8</f>
        <v>0</v>
      </c>
      <c r="F7" s="127"/>
      <c r="G7" s="127"/>
      <c r="H7" s="128">
        <f t="shared" si="0"/>
        <v>6813000</v>
      </c>
      <c r="I7" s="86"/>
      <c r="J7" s="85"/>
      <c r="K7" s="85"/>
      <c r="L7" s="85"/>
      <c r="M7" s="83"/>
      <c r="N7" s="83"/>
    </row>
    <row r="8" spans="1:14" x14ac:dyDescent="0.25">
      <c r="A8" s="75" t="s">
        <v>192</v>
      </c>
      <c r="B8" s="106" t="s">
        <v>212</v>
      </c>
      <c r="C8" s="102">
        <v>5149000</v>
      </c>
      <c r="D8" s="126"/>
      <c r="E8" s="126">
        <f>統籌科目新增撥補經費統計表!G9</f>
        <v>0</v>
      </c>
      <c r="F8" s="127"/>
      <c r="G8" s="127"/>
      <c r="H8" s="128">
        <f t="shared" si="0"/>
        <v>5149000</v>
      </c>
      <c r="I8" s="84"/>
      <c r="M8" s="83"/>
      <c r="N8" s="83"/>
    </row>
    <row r="9" spans="1:14" x14ac:dyDescent="0.25">
      <c r="A9" s="75" t="s">
        <v>9</v>
      </c>
      <c r="B9" s="106" t="s">
        <v>213</v>
      </c>
      <c r="C9" s="102">
        <v>3399000</v>
      </c>
      <c r="D9" s="126"/>
      <c r="E9" s="126">
        <f>統籌科目新增撥補經費統計表!G10</f>
        <v>0</v>
      </c>
      <c r="F9" s="127"/>
      <c r="G9" s="127"/>
      <c r="H9" s="128">
        <f t="shared" si="0"/>
        <v>3399000</v>
      </c>
      <c r="I9" s="84"/>
      <c r="J9" s="85"/>
      <c r="K9" s="85"/>
      <c r="L9" s="85"/>
      <c r="M9" s="83"/>
      <c r="N9" s="83"/>
    </row>
    <row r="10" spans="1:14" x14ac:dyDescent="0.25">
      <c r="A10" s="75" t="s">
        <v>10</v>
      </c>
      <c r="B10" s="106" t="s">
        <v>214</v>
      </c>
      <c r="C10" s="102">
        <v>9211000</v>
      </c>
      <c r="D10" s="126"/>
      <c r="E10" s="126">
        <f>統籌科目新增撥補經費統計表!G11</f>
        <v>0</v>
      </c>
      <c r="F10" s="127"/>
      <c r="G10" s="127"/>
      <c r="H10" s="128">
        <f t="shared" si="0"/>
        <v>9211000</v>
      </c>
      <c r="I10" s="84"/>
      <c r="M10" s="83"/>
      <c r="N10" s="83"/>
    </row>
    <row r="11" spans="1:14" x14ac:dyDescent="0.25">
      <c r="A11" s="75" t="s">
        <v>11</v>
      </c>
      <c r="B11" s="106" t="s">
        <v>215</v>
      </c>
      <c r="C11" s="102">
        <v>6141000</v>
      </c>
      <c r="D11" s="126"/>
      <c r="E11" s="126">
        <f>統籌科目新增撥補經費統計表!G12</f>
        <v>0</v>
      </c>
      <c r="F11" s="127"/>
      <c r="G11" s="127"/>
      <c r="H11" s="128">
        <f t="shared" si="0"/>
        <v>6141000</v>
      </c>
      <c r="I11" s="84"/>
      <c r="J11" s="85"/>
      <c r="K11" s="85"/>
      <c r="L11" s="85"/>
      <c r="M11" s="83"/>
      <c r="N11" s="83"/>
    </row>
    <row r="12" spans="1:14" x14ac:dyDescent="0.25">
      <c r="A12" s="75" t="s">
        <v>193</v>
      </c>
      <c r="B12" s="106" t="s">
        <v>216</v>
      </c>
      <c r="C12" s="102">
        <v>3462000</v>
      </c>
      <c r="D12" s="126"/>
      <c r="E12" s="126">
        <f>統籌科目新增撥補經費統計表!G13</f>
        <v>0</v>
      </c>
      <c r="F12" s="127"/>
      <c r="G12" s="127"/>
      <c r="H12" s="128">
        <f t="shared" si="0"/>
        <v>3462000</v>
      </c>
      <c r="I12" s="84"/>
      <c r="J12" s="85"/>
      <c r="K12" s="85"/>
      <c r="L12" s="85"/>
      <c r="M12" s="83"/>
      <c r="N12" s="83"/>
    </row>
    <row r="13" spans="1:14" x14ac:dyDescent="0.25">
      <c r="A13" s="75" t="s">
        <v>13</v>
      </c>
      <c r="B13" s="106" t="s">
        <v>217</v>
      </c>
      <c r="C13" s="102">
        <v>2083000</v>
      </c>
      <c r="D13" s="126"/>
      <c r="E13" s="126">
        <f>統籌科目新增撥補經費統計表!G14</f>
        <v>0</v>
      </c>
      <c r="F13" s="127"/>
      <c r="G13" s="127"/>
      <c r="H13" s="128">
        <f t="shared" si="0"/>
        <v>2083000</v>
      </c>
      <c r="I13" s="84"/>
      <c r="J13" s="85"/>
      <c r="K13" s="85"/>
      <c r="L13" s="85"/>
      <c r="M13" s="83"/>
      <c r="N13" s="83"/>
    </row>
    <row r="14" spans="1:14" x14ac:dyDescent="0.25">
      <c r="A14" s="75" t="s">
        <v>14</v>
      </c>
      <c r="B14" s="106" t="s">
        <v>218</v>
      </c>
      <c r="C14" s="102">
        <v>2077000</v>
      </c>
      <c r="D14" s="126"/>
      <c r="E14" s="126">
        <f>統籌科目新增撥補經費統計表!G15</f>
        <v>0</v>
      </c>
      <c r="F14" s="127"/>
      <c r="G14" s="127"/>
      <c r="H14" s="128">
        <f t="shared" si="0"/>
        <v>2077000</v>
      </c>
      <c r="I14" s="84"/>
      <c r="M14" s="83"/>
      <c r="N14" s="83"/>
    </row>
    <row r="15" spans="1:14" x14ac:dyDescent="0.25">
      <c r="A15" s="75" t="s">
        <v>194</v>
      </c>
      <c r="B15" s="106" t="s">
        <v>219</v>
      </c>
      <c r="C15" s="102">
        <v>3417000</v>
      </c>
      <c r="D15" s="126"/>
      <c r="E15" s="126">
        <f>統籌科目新增撥補經費統計表!G16</f>
        <v>0</v>
      </c>
      <c r="F15" s="127"/>
      <c r="G15" s="127"/>
      <c r="H15" s="128">
        <f t="shared" si="0"/>
        <v>3417000</v>
      </c>
      <c r="I15" s="84"/>
      <c r="J15" s="85"/>
      <c r="K15" s="85"/>
      <c r="L15" s="85"/>
      <c r="M15" s="83"/>
      <c r="N15" s="83"/>
    </row>
    <row r="16" spans="1:14" x14ac:dyDescent="0.25">
      <c r="A16" s="75" t="s">
        <v>16</v>
      </c>
      <c r="B16" s="106" t="s">
        <v>220</v>
      </c>
      <c r="C16" s="102">
        <v>1607000</v>
      </c>
      <c r="D16" s="126"/>
      <c r="E16" s="126">
        <f>統籌科目新增撥補經費統計表!G17</f>
        <v>0</v>
      </c>
      <c r="F16" s="127"/>
      <c r="G16" s="127"/>
      <c r="H16" s="128">
        <f t="shared" si="0"/>
        <v>1607000</v>
      </c>
      <c r="I16" s="84"/>
      <c r="M16" s="83"/>
      <c r="N16" s="83"/>
    </row>
    <row r="17" spans="1:14" x14ac:dyDescent="0.25">
      <c r="A17" s="75" t="s">
        <v>17</v>
      </c>
      <c r="B17" s="106" t="s">
        <v>221</v>
      </c>
      <c r="C17" s="102">
        <v>3632000</v>
      </c>
      <c r="D17" s="126"/>
      <c r="E17" s="126">
        <f>統籌科目新增撥補經費統計表!G18</f>
        <v>0</v>
      </c>
      <c r="F17" s="127"/>
      <c r="G17" s="127"/>
      <c r="H17" s="128">
        <f t="shared" si="0"/>
        <v>3632000</v>
      </c>
      <c r="I17" s="84"/>
      <c r="J17" s="85"/>
      <c r="K17" s="85"/>
      <c r="L17" s="85"/>
      <c r="M17" s="83"/>
      <c r="N17" s="83"/>
    </row>
    <row r="18" spans="1:14" x14ac:dyDescent="0.25">
      <c r="A18" s="75" t="s">
        <v>18</v>
      </c>
      <c r="B18" s="106" t="s">
        <v>222</v>
      </c>
      <c r="C18" s="102">
        <v>1506000</v>
      </c>
      <c r="D18" s="126"/>
      <c r="E18" s="126">
        <f>統籌科目新增撥補經費統計表!G19</f>
        <v>0</v>
      </c>
      <c r="F18" s="127"/>
      <c r="G18" s="127"/>
      <c r="H18" s="128">
        <f t="shared" si="0"/>
        <v>1506000</v>
      </c>
      <c r="I18" s="84"/>
      <c r="M18" s="83"/>
      <c r="N18" s="83"/>
    </row>
    <row r="19" spans="1:14" x14ac:dyDescent="0.25">
      <c r="A19" s="75" t="s">
        <v>19</v>
      </c>
      <c r="B19" s="106" t="s">
        <v>223</v>
      </c>
      <c r="C19" s="102">
        <v>3515000</v>
      </c>
      <c r="D19" s="126"/>
      <c r="E19" s="126">
        <f>統籌科目新增撥補經費統計表!G20</f>
        <v>0</v>
      </c>
      <c r="F19" s="127"/>
      <c r="G19" s="127"/>
      <c r="H19" s="128">
        <f t="shared" si="0"/>
        <v>3515000</v>
      </c>
      <c r="I19" s="84"/>
      <c r="J19" s="85"/>
      <c r="K19" s="85"/>
      <c r="L19" s="85"/>
      <c r="M19" s="83"/>
      <c r="N19" s="83"/>
    </row>
    <row r="20" spans="1:14" x14ac:dyDescent="0.25">
      <c r="A20" s="75" t="s">
        <v>20</v>
      </c>
      <c r="B20" s="106" t="s">
        <v>224</v>
      </c>
      <c r="C20" s="102">
        <v>2277000</v>
      </c>
      <c r="D20" s="126"/>
      <c r="E20" s="126">
        <f>統籌科目新增撥補經費統計表!G21</f>
        <v>0</v>
      </c>
      <c r="F20" s="127"/>
      <c r="G20" s="127"/>
      <c r="H20" s="128">
        <f t="shared" si="0"/>
        <v>2277000</v>
      </c>
      <c r="I20" s="84"/>
      <c r="J20" s="87"/>
      <c r="K20" s="87"/>
      <c r="L20" s="87"/>
      <c r="M20" s="83"/>
      <c r="N20" s="83"/>
    </row>
    <row r="21" spans="1:14" x14ac:dyDescent="0.25">
      <c r="A21" s="75" t="s">
        <v>195</v>
      </c>
      <c r="B21" s="106" t="s">
        <v>225</v>
      </c>
      <c r="C21" s="102">
        <v>7474000</v>
      </c>
      <c r="D21" s="126"/>
      <c r="E21" s="126">
        <f>統籌科目新增撥補經費統計表!G22</f>
        <v>0</v>
      </c>
      <c r="F21" s="127"/>
      <c r="G21" s="127"/>
      <c r="H21" s="128">
        <f t="shared" si="0"/>
        <v>7474000</v>
      </c>
      <c r="I21" s="88"/>
      <c r="J21" s="85"/>
      <c r="K21" s="85"/>
      <c r="L21" s="85"/>
      <c r="M21" s="83"/>
      <c r="N21" s="83"/>
    </row>
    <row r="22" spans="1:14" x14ac:dyDescent="0.25">
      <c r="A22" s="75" t="s">
        <v>196</v>
      </c>
      <c r="B22" s="106" t="s">
        <v>226</v>
      </c>
      <c r="C22" s="102">
        <v>1817000</v>
      </c>
      <c r="D22" s="126"/>
      <c r="E22" s="126">
        <f>統籌科目新增撥補經費統計表!G23</f>
        <v>0</v>
      </c>
      <c r="F22" s="127"/>
      <c r="G22" s="127"/>
      <c r="H22" s="128">
        <f t="shared" si="0"/>
        <v>1817000</v>
      </c>
      <c r="I22" s="84"/>
      <c r="M22" s="83"/>
      <c r="N22" s="83"/>
    </row>
    <row r="23" spans="1:14" x14ac:dyDescent="0.25">
      <c r="A23" s="75" t="s">
        <v>23</v>
      </c>
      <c r="B23" s="106" t="s">
        <v>227</v>
      </c>
      <c r="C23" s="102">
        <v>1749000</v>
      </c>
      <c r="D23" s="126"/>
      <c r="E23" s="126">
        <f>統籌科目新增撥補經費統計表!G24</f>
        <v>0</v>
      </c>
      <c r="F23" s="127"/>
      <c r="G23" s="127"/>
      <c r="H23" s="128">
        <f t="shared" si="0"/>
        <v>1749000</v>
      </c>
      <c r="I23" s="84"/>
      <c r="J23" s="85"/>
      <c r="K23" s="85"/>
      <c r="L23" s="85"/>
      <c r="M23" s="83"/>
      <c r="N23" s="83"/>
    </row>
    <row r="24" spans="1:14" x14ac:dyDescent="0.25">
      <c r="A24" s="75" t="s">
        <v>24</v>
      </c>
      <c r="B24" s="106" t="s">
        <v>228</v>
      </c>
      <c r="C24" s="102">
        <v>2246000</v>
      </c>
      <c r="D24" s="126"/>
      <c r="E24" s="126">
        <f>統籌科目新增撥補經費統計表!G25</f>
        <v>0</v>
      </c>
      <c r="F24" s="127"/>
      <c r="G24" s="127"/>
      <c r="H24" s="128">
        <f t="shared" si="0"/>
        <v>2246000</v>
      </c>
      <c r="I24" s="84"/>
      <c r="M24" s="83"/>
      <c r="N24" s="83"/>
    </row>
    <row r="25" spans="1:14" x14ac:dyDescent="0.25">
      <c r="A25" s="75" t="s">
        <v>25</v>
      </c>
      <c r="B25" s="106" t="s">
        <v>229</v>
      </c>
      <c r="C25" s="102">
        <v>2069000</v>
      </c>
      <c r="D25" s="126"/>
      <c r="E25" s="126">
        <f>統籌科目新增撥補經費統計表!G26</f>
        <v>0</v>
      </c>
      <c r="F25" s="127"/>
      <c r="G25" s="127"/>
      <c r="H25" s="128">
        <f t="shared" si="0"/>
        <v>2069000</v>
      </c>
      <c r="I25" s="84"/>
      <c r="J25" s="85"/>
      <c r="K25" s="85"/>
      <c r="L25" s="85"/>
      <c r="M25" s="83"/>
      <c r="N25" s="83"/>
    </row>
    <row r="26" spans="1:14" x14ac:dyDescent="0.25">
      <c r="A26" s="75" t="s">
        <v>26</v>
      </c>
      <c r="B26" s="106" t="s">
        <v>230</v>
      </c>
      <c r="C26" s="102">
        <v>1445000</v>
      </c>
      <c r="D26" s="126"/>
      <c r="E26" s="126">
        <f>統籌科目新增撥補經費統計表!G27</f>
        <v>0</v>
      </c>
      <c r="F26" s="127"/>
      <c r="G26" s="127"/>
      <c r="H26" s="128">
        <f t="shared" si="0"/>
        <v>1445000</v>
      </c>
      <c r="I26" s="84"/>
      <c r="L26" s="83"/>
      <c r="M26" s="83"/>
      <c r="N26" s="83"/>
    </row>
    <row r="27" spans="1:14" x14ac:dyDescent="0.25">
      <c r="A27" s="75" t="s">
        <v>27</v>
      </c>
      <c r="B27" s="106" t="s">
        <v>197</v>
      </c>
      <c r="C27" s="102">
        <v>2674000</v>
      </c>
      <c r="D27" s="126"/>
      <c r="E27" s="126">
        <f>統籌科目新增撥補經費統計表!G28</f>
        <v>0</v>
      </c>
      <c r="F27" s="127"/>
      <c r="G27" s="127"/>
      <c r="H27" s="128">
        <f t="shared" si="0"/>
        <v>2674000</v>
      </c>
      <c r="I27" s="88"/>
      <c r="J27" s="85"/>
      <c r="K27" s="85"/>
      <c r="L27" s="85"/>
      <c r="M27" s="83"/>
      <c r="N27" s="83"/>
    </row>
    <row r="28" spans="1:14" x14ac:dyDescent="0.25">
      <c r="A28" s="75">
        <v>601</v>
      </c>
      <c r="B28" s="106" t="s">
        <v>73</v>
      </c>
      <c r="C28" s="102">
        <v>3451000</v>
      </c>
      <c r="D28" s="126"/>
      <c r="E28" s="126">
        <f>統籌科目新增撥補經費統計表!G29</f>
        <v>0</v>
      </c>
      <c r="F28" s="127"/>
      <c r="G28" s="127"/>
      <c r="H28" s="128">
        <f t="shared" si="0"/>
        <v>3451000</v>
      </c>
      <c r="I28" s="84"/>
      <c r="L28" s="83"/>
      <c r="M28" s="83"/>
      <c r="N28" s="83"/>
    </row>
    <row r="29" spans="1:14" x14ac:dyDescent="0.25">
      <c r="A29" s="75">
        <v>602</v>
      </c>
      <c r="B29" s="106" t="s">
        <v>74</v>
      </c>
      <c r="C29" s="102">
        <v>12998000</v>
      </c>
      <c r="D29" s="126"/>
      <c r="E29" s="126">
        <f>統籌科目新增撥補經費統計表!G30</f>
        <v>0</v>
      </c>
      <c r="F29" s="127"/>
      <c r="G29" s="127"/>
      <c r="H29" s="128">
        <f t="shared" si="0"/>
        <v>12998000</v>
      </c>
      <c r="I29" s="84"/>
      <c r="M29" s="83"/>
      <c r="N29" s="83"/>
    </row>
    <row r="30" spans="1:14" x14ac:dyDescent="0.25">
      <c r="A30" s="75">
        <v>603</v>
      </c>
      <c r="B30" s="106" t="s">
        <v>75</v>
      </c>
      <c r="C30" s="102">
        <v>5435000</v>
      </c>
      <c r="D30" s="126"/>
      <c r="E30" s="126">
        <f>統籌科目新增撥補經費統計表!G31</f>
        <v>0</v>
      </c>
      <c r="F30" s="127"/>
      <c r="G30" s="127"/>
      <c r="H30" s="128">
        <f t="shared" si="0"/>
        <v>5435000</v>
      </c>
      <c r="I30" s="84"/>
      <c r="J30" s="89"/>
      <c r="K30" s="89"/>
      <c r="L30" s="89"/>
      <c r="M30" s="83"/>
      <c r="N30" s="83"/>
    </row>
    <row r="31" spans="1:14" x14ac:dyDescent="0.25">
      <c r="A31" s="75">
        <v>604</v>
      </c>
      <c r="B31" s="106" t="s">
        <v>76</v>
      </c>
      <c r="C31" s="102">
        <v>3957000</v>
      </c>
      <c r="D31" s="126"/>
      <c r="E31" s="126">
        <f>統籌科目新增撥補經費統計表!G32</f>
        <v>0</v>
      </c>
      <c r="F31" s="127"/>
      <c r="G31" s="127"/>
      <c r="H31" s="128">
        <f t="shared" si="0"/>
        <v>3957000</v>
      </c>
      <c r="I31" s="84"/>
      <c r="M31" s="83"/>
      <c r="N31" s="83"/>
    </row>
    <row r="32" spans="1:14" x14ac:dyDescent="0.25">
      <c r="A32" s="75">
        <v>605</v>
      </c>
      <c r="B32" s="106" t="s">
        <v>77</v>
      </c>
      <c r="C32" s="102">
        <v>8113000</v>
      </c>
      <c r="D32" s="126"/>
      <c r="E32" s="126">
        <f>統籌科目新增撥補經費統計表!G33</f>
        <v>0</v>
      </c>
      <c r="F32" s="127"/>
      <c r="G32" s="127"/>
      <c r="H32" s="128">
        <f t="shared" si="0"/>
        <v>8113000</v>
      </c>
      <c r="I32" s="84"/>
      <c r="M32" s="83"/>
      <c r="N32" s="83"/>
    </row>
    <row r="33" spans="1:14" x14ac:dyDescent="0.25">
      <c r="A33" s="75">
        <v>606</v>
      </c>
      <c r="B33" s="106" t="s">
        <v>78</v>
      </c>
      <c r="C33" s="102">
        <v>1684000</v>
      </c>
      <c r="D33" s="126"/>
      <c r="E33" s="126">
        <f>統籌科目新增撥補經費統計表!G34</f>
        <v>0</v>
      </c>
      <c r="F33" s="127"/>
      <c r="G33" s="127"/>
      <c r="H33" s="128">
        <f t="shared" si="0"/>
        <v>1684000</v>
      </c>
      <c r="I33" s="84"/>
      <c r="M33" s="83"/>
      <c r="N33" s="83"/>
    </row>
    <row r="34" spans="1:14" x14ac:dyDescent="0.25">
      <c r="A34" s="75">
        <v>607</v>
      </c>
      <c r="B34" s="106" t="s">
        <v>79</v>
      </c>
      <c r="C34" s="102">
        <v>1609000</v>
      </c>
      <c r="D34" s="126"/>
      <c r="E34" s="126">
        <f>統籌科目新增撥補經費統計表!G35</f>
        <v>0</v>
      </c>
      <c r="F34" s="127"/>
      <c r="G34" s="127"/>
      <c r="H34" s="128">
        <f t="shared" si="0"/>
        <v>1609000</v>
      </c>
      <c r="I34" s="84"/>
      <c r="M34" s="83"/>
      <c r="N34" s="83"/>
    </row>
    <row r="35" spans="1:14" x14ac:dyDescent="0.25">
      <c r="A35" s="75">
        <v>608</v>
      </c>
      <c r="B35" s="106" t="s">
        <v>80</v>
      </c>
      <c r="C35" s="102">
        <v>3499000</v>
      </c>
      <c r="D35" s="126"/>
      <c r="E35" s="126">
        <f>統籌科目新增撥補經費統計表!G36</f>
        <v>0</v>
      </c>
      <c r="F35" s="127"/>
      <c r="G35" s="127"/>
      <c r="H35" s="128">
        <f t="shared" ref="H35:H66" si="1">SUM(C35:G35)</f>
        <v>3499000</v>
      </c>
      <c r="I35" s="84"/>
      <c r="M35" s="83"/>
      <c r="N35" s="83"/>
    </row>
    <row r="36" spans="1:14" x14ac:dyDescent="0.25">
      <c r="A36" s="75">
        <v>609</v>
      </c>
      <c r="B36" s="106" t="s">
        <v>81</v>
      </c>
      <c r="C36" s="102">
        <v>4932000</v>
      </c>
      <c r="D36" s="126"/>
      <c r="E36" s="126">
        <f>統籌科目新增撥補經費統計表!G37</f>
        <v>0</v>
      </c>
      <c r="F36" s="127"/>
      <c r="G36" s="127"/>
      <c r="H36" s="128">
        <f t="shared" si="1"/>
        <v>4932000</v>
      </c>
      <c r="I36" s="84"/>
      <c r="M36" s="83"/>
      <c r="N36" s="83"/>
    </row>
    <row r="37" spans="1:14" x14ac:dyDescent="0.25">
      <c r="A37" s="75">
        <v>610</v>
      </c>
      <c r="B37" s="106" t="s">
        <v>82</v>
      </c>
      <c r="C37" s="102">
        <v>1794000</v>
      </c>
      <c r="D37" s="126"/>
      <c r="E37" s="126">
        <f>統籌科目新增撥補經費統計表!G38</f>
        <v>0</v>
      </c>
      <c r="F37" s="127"/>
      <c r="G37" s="127"/>
      <c r="H37" s="128">
        <f t="shared" si="1"/>
        <v>1794000</v>
      </c>
      <c r="I37" s="84"/>
      <c r="M37" s="83"/>
      <c r="N37" s="83"/>
    </row>
    <row r="38" spans="1:14" x14ac:dyDescent="0.25">
      <c r="A38" s="75">
        <v>611</v>
      </c>
      <c r="B38" s="106" t="s">
        <v>83</v>
      </c>
      <c r="C38" s="102">
        <v>5765000</v>
      </c>
      <c r="D38" s="126"/>
      <c r="E38" s="126">
        <f>統籌科目新增撥補經費統計表!G39</f>
        <v>0</v>
      </c>
      <c r="F38" s="127"/>
      <c r="G38" s="127"/>
      <c r="H38" s="128">
        <f t="shared" si="1"/>
        <v>5765000</v>
      </c>
      <c r="I38" s="84"/>
      <c r="M38" s="83"/>
      <c r="N38" s="83"/>
    </row>
    <row r="39" spans="1:14" x14ac:dyDescent="0.25">
      <c r="A39" s="75">
        <v>612</v>
      </c>
      <c r="B39" s="106" t="s">
        <v>84</v>
      </c>
      <c r="C39" s="102">
        <v>1683000</v>
      </c>
      <c r="D39" s="126"/>
      <c r="E39" s="126">
        <f>統籌科目新增撥補經費統計表!G40</f>
        <v>0</v>
      </c>
      <c r="F39" s="127"/>
      <c r="G39" s="127"/>
      <c r="H39" s="128">
        <f t="shared" si="1"/>
        <v>1683000</v>
      </c>
      <c r="I39" s="84"/>
      <c r="M39" s="83"/>
      <c r="N39" s="83"/>
    </row>
    <row r="40" spans="1:14" x14ac:dyDescent="0.25">
      <c r="A40" s="75">
        <v>613</v>
      </c>
      <c r="B40" s="106" t="s">
        <v>85</v>
      </c>
      <c r="C40" s="102">
        <v>3901000</v>
      </c>
      <c r="D40" s="126"/>
      <c r="E40" s="126">
        <f>統籌科目新增撥補經費統計表!G41</f>
        <v>0</v>
      </c>
      <c r="F40" s="127"/>
      <c r="G40" s="127"/>
      <c r="H40" s="128">
        <f t="shared" si="1"/>
        <v>3901000</v>
      </c>
      <c r="I40" s="84"/>
      <c r="M40" s="83"/>
      <c r="N40" s="83"/>
    </row>
    <row r="41" spans="1:14" x14ac:dyDescent="0.25">
      <c r="A41" s="75">
        <v>614</v>
      </c>
      <c r="B41" s="106" t="s">
        <v>86</v>
      </c>
      <c r="C41" s="102">
        <v>5215000</v>
      </c>
      <c r="D41" s="126"/>
      <c r="E41" s="126">
        <f>統籌科目新增撥補經費統計表!G42</f>
        <v>0</v>
      </c>
      <c r="F41" s="127"/>
      <c r="G41" s="127"/>
      <c r="H41" s="128">
        <f t="shared" si="1"/>
        <v>5215000</v>
      </c>
      <c r="I41" s="84"/>
      <c r="M41" s="83"/>
      <c r="N41" s="83"/>
    </row>
    <row r="42" spans="1:14" x14ac:dyDescent="0.25">
      <c r="A42" s="75">
        <v>615</v>
      </c>
      <c r="B42" s="106" t="s">
        <v>87</v>
      </c>
      <c r="C42" s="102">
        <v>1640000</v>
      </c>
      <c r="D42" s="126"/>
      <c r="E42" s="126">
        <f>統籌科目新增撥補經費統計表!G43</f>
        <v>0</v>
      </c>
      <c r="F42" s="127"/>
      <c r="G42" s="127"/>
      <c r="H42" s="128">
        <f t="shared" si="1"/>
        <v>1640000</v>
      </c>
      <c r="I42" s="84"/>
      <c r="M42" s="83"/>
      <c r="N42" s="83"/>
    </row>
    <row r="43" spans="1:14" x14ac:dyDescent="0.25">
      <c r="A43" s="75">
        <v>616</v>
      </c>
      <c r="B43" s="106" t="s">
        <v>88</v>
      </c>
      <c r="C43" s="102">
        <v>1550000</v>
      </c>
      <c r="D43" s="126"/>
      <c r="E43" s="126">
        <f>統籌科目新增撥補經費統計表!G44</f>
        <v>0</v>
      </c>
      <c r="F43" s="127"/>
      <c r="G43" s="127"/>
      <c r="H43" s="128">
        <f t="shared" si="1"/>
        <v>1550000</v>
      </c>
      <c r="I43" s="84"/>
      <c r="M43" s="83"/>
      <c r="N43" s="83"/>
    </row>
    <row r="44" spans="1:14" x14ac:dyDescent="0.25">
      <c r="A44" s="75">
        <v>617</v>
      </c>
      <c r="B44" s="106" t="s">
        <v>89</v>
      </c>
      <c r="C44" s="102">
        <v>4182000</v>
      </c>
      <c r="D44" s="126"/>
      <c r="E44" s="126">
        <f>統籌科目新增撥補經費統計表!G45</f>
        <v>0</v>
      </c>
      <c r="F44" s="127"/>
      <c r="G44" s="127"/>
      <c r="H44" s="128">
        <f t="shared" si="1"/>
        <v>4182000</v>
      </c>
      <c r="I44" s="84"/>
      <c r="M44" s="83"/>
      <c r="N44" s="83"/>
    </row>
    <row r="45" spans="1:14" x14ac:dyDescent="0.25">
      <c r="A45" s="75">
        <v>618</v>
      </c>
      <c r="B45" s="106" t="s">
        <v>90</v>
      </c>
      <c r="C45" s="102">
        <v>9007000</v>
      </c>
      <c r="D45" s="126"/>
      <c r="E45" s="126">
        <f>統籌科目新增撥補經費統計表!G46</f>
        <v>0</v>
      </c>
      <c r="F45" s="127"/>
      <c r="G45" s="127"/>
      <c r="H45" s="128">
        <f t="shared" si="1"/>
        <v>9007000</v>
      </c>
      <c r="I45" s="84"/>
      <c r="M45" s="83"/>
      <c r="N45" s="83"/>
    </row>
    <row r="46" spans="1:14" x14ac:dyDescent="0.25">
      <c r="A46" s="75">
        <v>619</v>
      </c>
      <c r="B46" s="106" t="s">
        <v>91</v>
      </c>
      <c r="C46" s="102">
        <v>7219000</v>
      </c>
      <c r="D46" s="126"/>
      <c r="E46" s="126">
        <f>統籌科目新增撥補經費統計表!G47</f>
        <v>0</v>
      </c>
      <c r="F46" s="127"/>
      <c r="G46" s="127"/>
      <c r="H46" s="128">
        <f t="shared" si="1"/>
        <v>7219000</v>
      </c>
      <c r="I46" s="84"/>
      <c r="M46" s="83"/>
      <c r="N46" s="83"/>
    </row>
    <row r="47" spans="1:14" x14ac:dyDescent="0.25">
      <c r="A47" s="75">
        <v>620</v>
      </c>
      <c r="B47" s="106" t="s">
        <v>92</v>
      </c>
      <c r="C47" s="102">
        <v>1868000</v>
      </c>
      <c r="D47" s="126"/>
      <c r="E47" s="126">
        <f>統籌科目新增撥補經費統計表!G48</f>
        <v>0</v>
      </c>
      <c r="F47" s="127"/>
      <c r="G47" s="127"/>
      <c r="H47" s="128">
        <f t="shared" si="1"/>
        <v>1868000</v>
      </c>
      <c r="I47" s="84"/>
      <c r="M47" s="83"/>
      <c r="N47" s="83"/>
    </row>
    <row r="48" spans="1:14" x14ac:dyDescent="0.25">
      <c r="A48" s="75">
        <v>621</v>
      </c>
      <c r="B48" s="106" t="s">
        <v>93</v>
      </c>
      <c r="C48" s="102">
        <v>3449000</v>
      </c>
      <c r="D48" s="126"/>
      <c r="E48" s="126">
        <f>統籌科目新增撥補經費統計表!G49</f>
        <v>0</v>
      </c>
      <c r="F48" s="127"/>
      <c r="G48" s="127"/>
      <c r="H48" s="128">
        <f t="shared" si="1"/>
        <v>3449000</v>
      </c>
      <c r="I48" s="84"/>
      <c r="M48" s="83"/>
      <c r="N48" s="83"/>
    </row>
    <row r="49" spans="1:14" x14ac:dyDescent="0.25">
      <c r="A49" s="75">
        <v>622</v>
      </c>
      <c r="B49" s="106" t="s">
        <v>94</v>
      </c>
      <c r="C49" s="102">
        <v>1616000</v>
      </c>
      <c r="D49" s="126"/>
      <c r="E49" s="126">
        <f>統籌科目新增撥補經費統計表!G50</f>
        <v>0</v>
      </c>
      <c r="F49" s="127"/>
      <c r="G49" s="127"/>
      <c r="H49" s="128">
        <f t="shared" si="1"/>
        <v>1616000</v>
      </c>
      <c r="I49" s="84"/>
      <c r="M49" s="83"/>
      <c r="N49" s="83"/>
    </row>
    <row r="50" spans="1:14" x14ac:dyDescent="0.25">
      <c r="A50" s="75">
        <v>623</v>
      </c>
      <c r="B50" s="106" t="s">
        <v>95</v>
      </c>
      <c r="C50" s="102">
        <v>3303000</v>
      </c>
      <c r="D50" s="126"/>
      <c r="E50" s="126">
        <f>統籌科目新增撥補經費統計表!G51</f>
        <v>0</v>
      </c>
      <c r="F50" s="127"/>
      <c r="G50" s="127"/>
      <c r="H50" s="128">
        <f t="shared" si="1"/>
        <v>3303000</v>
      </c>
      <c r="I50" s="84"/>
      <c r="M50" s="83"/>
      <c r="N50" s="83"/>
    </row>
    <row r="51" spans="1:14" x14ac:dyDescent="0.25">
      <c r="A51" s="75">
        <v>624</v>
      </c>
      <c r="B51" s="106" t="s">
        <v>96</v>
      </c>
      <c r="C51" s="102">
        <v>3600000</v>
      </c>
      <c r="D51" s="126"/>
      <c r="E51" s="126">
        <f>統籌科目新增撥補經費統計表!G52</f>
        <v>0</v>
      </c>
      <c r="F51" s="127"/>
      <c r="G51" s="127"/>
      <c r="H51" s="128">
        <f t="shared" si="1"/>
        <v>3600000</v>
      </c>
      <c r="I51" s="84"/>
      <c r="M51" s="83"/>
      <c r="N51" s="83"/>
    </row>
    <row r="52" spans="1:14" x14ac:dyDescent="0.25">
      <c r="A52" s="75">
        <v>625</v>
      </c>
      <c r="B52" s="106" t="s">
        <v>97</v>
      </c>
      <c r="C52" s="102">
        <v>1579000</v>
      </c>
      <c r="D52" s="126"/>
      <c r="E52" s="126">
        <f>統籌科目新增撥補經費統計表!G53</f>
        <v>0</v>
      </c>
      <c r="F52" s="127"/>
      <c r="G52" s="127"/>
      <c r="H52" s="128">
        <f t="shared" si="1"/>
        <v>1579000</v>
      </c>
      <c r="I52" s="84"/>
      <c r="M52" s="83"/>
      <c r="N52" s="83"/>
    </row>
    <row r="53" spans="1:14" x14ac:dyDescent="0.25">
      <c r="A53" s="75">
        <v>626</v>
      </c>
      <c r="B53" s="106" t="s">
        <v>98</v>
      </c>
      <c r="C53" s="102">
        <v>2271000</v>
      </c>
      <c r="D53" s="126"/>
      <c r="E53" s="126">
        <f>統籌科目新增撥補經費統計表!G54</f>
        <v>0</v>
      </c>
      <c r="F53" s="127"/>
      <c r="G53" s="127"/>
      <c r="H53" s="128">
        <f t="shared" si="1"/>
        <v>2271000</v>
      </c>
      <c r="I53" s="84"/>
      <c r="M53" s="83"/>
      <c r="N53" s="83"/>
    </row>
    <row r="54" spans="1:14" x14ac:dyDescent="0.25">
      <c r="A54" s="75">
        <v>627</v>
      </c>
      <c r="B54" s="106" t="s">
        <v>99</v>
      </c>
      <c r="C54" s="102">
        <v>1578000</v>
      </c>
      <c r="D54" s="126"/>
      <c r="E54" s="126">
        <f>統籌科目新增撥補經費統計表!G55</f>
        <v>0</v>
      </c>
      <c r="F54" s="127"/>
      <c r="G54" s="127"/>
      <c r="H54" s="128">
        <f t="shared" si="1"/>
        <v>1578000</v>
      </c>
      <c r="I54" s="84"/>
      <c r="M54" s="83"/>
      <c r="N54" s="83"/>
    </row>
    <row r="55" spans="1:14" x14ac:dyDescent="0.25">
      <c r="A55" s="75">
        <v>628</v>
      </c>
      <c r="B55" s="106" t="s">
        <v>100</v>
      </c>
      <c r="C55" s="102">
        <v>1899000</v>
      </c>
      <c r="D55" s="126"/>
      <c r="E55" s="126">
        <f>統籌科目新增撥補經費統計表!G56</f>
        <v>0</v>
      </c>
      <c r="F55" s="127"/>
      <c r="G55" s="127"/>
      <c r="H55" s="128">
        <f t="shared" si="1"/>
        <v>1899000</v>
      </c>
      <c r="I55" s="84"/>
      <c r="M55" s="83"/>
      <c r="N55" s="83"/>
    </row>
    <row r="56" spans="1:14" x14ac:dyDescent="0.25">
      <c r="A56" s="75">
        <v>629</v>
      </c>
      <c r="B56" s="106" t="s">
        <v>101</v>
      </c>
      <c r="C56" s="102">
        <v>1977000</v>
      </c>
      <c r="D56" s="126"/>
      <c r="E56" s="126">
        <f>統籌科目新增撥補經費統計表!G57</f>
        <v>0</v>
      </c>
      <c r="F56" s="127"/>
      <c r="G56" s="127"/>
      <c r="H56" s="128">
        <f t="shared" si="1"/>
        <v>1977000</v>
      </c>
      <c r="I56" s="84"/>
      <c r="M56" s="83"/>
      <c r="N56" s="83"/>
    </row>
    <row r="57" spans="1:14" x14ac:dyDescent="0.25">
      <c r="A57" s="75">
        <v>630</v>
      </c>
      <c r="B57" s="106" t="s">
        <v>102</v>
      </c>
      <c r="C57" s="102">
        <v>1530000</v>
      </c>
      <c r="D57" s="126"/>
      <c r="E57" s="126">
        <f>統籌科目新增撥補經費統計表!G58</f>
        <v>0</v>
      </c>
      <c r="F57" s="127"/>
      <c r="G57" s="127"/>
      <c r="H57" s="128">
        <f t="shared" si="1"/>
        <v>1530000</v>
      </c>
      <c r="I57" s="84"/>
      <c r="M57" s="83"/>
      <c r="N57" s="83"/>
    </row>
    <row r="58" spans="1:14" x14ac:dyDescent="0.25">
      <c r="A58" s="75">
        <v>631</v>
      </c>
      <c r="B58" s="106" t="s">
        <v>103</v>
      </c>
      <c r="C58" s="102">
        <v>1692000</v>
      </c>
      <c r="D58" s="126"/>
      <c r="E58" s="126">
        <f>統籌科目新增撥補經費統計表!G59</f>
        <v>0</v>
      </c>
      <c r="F58" s="127"/>
      <c r="G58" s="127"/>
      <c r="H58" s="128">
        <f t="shared" si="1"/>
        <v>1692000</v>
      </c>
      <c r="I58" s="84"/>
      <c r="M58" s="83"/>
      <c r="N58" s="83"/>
    </row>
    <row r="59" spans="1:14" x14ac:dyDescent="0.25">
      <c r="A59" s="75">
        <v>632</v>
      </c>
      <c r="B59" s="106" t="s">
        <v>104</v>
      </c>
      <c r="C59" s="102">
        <v>1303000</v>
      </c>
      <c r="D59" s="126"/>
      <c r="E59" s="126">
        <f>統籌科目新增撥補經費統計表!G60</f>
        <v>0</v>
      </c>
      <c r="F59" s="127"/>
      <c r="G59" s="127"/>
      <c r="H59" s="128">
        <f t="shared" si="1"/>
        <v>1303000</v>
      </c>
      <c r="I59" s="84"/>
      <c r="M59" s="83"/>
      <c r="N59" s="83"/>
    </row>
    <row r="60" spans="1:14" x14ac:dyDescent="0.25">
      <c r="A60" s="75">
        <v>633</v>
      </c>
      <c r="B60" s="106" t="s">
        <v>105</v>
      </c>
      <c r="C60" s="102">
        <v>2950000</v>
      </c>
      <c r="D60" s="126"/>
      <c r="E60" s="126">
        <f>統籌科目新增撥補經費統計表!G61</f>
        <v>0</v>
      </c>
      <c r="F60" s="127"/>
      <c r="G60" s="127"/>
      <c r="H60" s="128">
        <f t="shared" si="1"/>
        <v>2950000</v>
      </c>
      <c r="I60" s="84"/>
      <c r="M60" s="83"/>
      <c r="N60" s="83"/>
    </row>
    <row r="61" spans="1:14" x14ac:dyDescent="0.25">
      <c r="A61" s="75">
        <v>634</v>
      </c>
      <c r="B61" s="106" t="s">
        <v>106</v>
      </c>
      <c r="C61" s="102">
        <v>1709000</v>
      </c>
      <c r="D61" s="126"/>
      <c r="E61" s="126">
        <f>統籌科目新增撥補經費統計表!G62</f>
        <v>0</v>
      </c>
      <c r="F61" s="127"/>
      <c r="G61" s="127"/>
      <c r="H61" s="128">
        <f t="shared" si="1"/>
        <v>1709000</v>
      </c>
      <c r="I61" s="84"/>
      <c r="M61" s="83"/>
      <c r="N61" s="83"/>
    </row>
    <row r="62" spans="1:14" x14ac:dyDescent="0.25">
      <c r="A62" s="75">
        <v>635</v>
      </c>
      <c r="B62" s="106" t="s">
        <v>107</v>
      </c>
      <c r="C62" s="102">
        <v>1531000</v>
      </c>
      <c r="D62" s="126"/>
      <c r="E62" s="126">
        <f>統籌科目新增撥補經費統計表!G63</f>
        <v>0</v>
      </c>
      <c r="F62" s="127"/>
      <c r="G62" s="127"/>
      <c r="H62" s="128">
        <f t="shared" si="1"/>
        <v>1531000</v>
      </c>
      <c r="I62" s="84"/>
      <c r="M62" s="83"/>
      <c r="N62" s="83"/>
    </row>
    <row r="63" spans="1:14" x14ac:dyDescent="0.25">
      <c r="A63" s="75">
        <v>636</v>
      </c>
      <c r="B63" s="106" t="s">
        <v>108</v>
      </c>
      <c r="C63" s="102">
        <v>1599000</v>
      </c>
      <c r="D63" s="126"/>
      <c r="E63" s="126">
        <f>統籌科目新增撥補經費統計表!G64</f>
        <v>0</v>
      </c>
      <c r="F63" s="127"/>
      <c r="G63" s="127"/>
      <c r="H63" s="128">
        <f t="shared" si="1"/>
        <v>1599000</v>
      </c>
      <c r="I63" s="84"/>
      <c r="M63" s="83"/>
      <c r="N63" s="83"/>
    </row>
    <row r="64" spans="1:14" x14ac:dyDescent="0.25">
      <c r="A64" s="75">
        <v>638</v>
      </c>
      <c r="B64" s="106" t="s">
        <v>109</v>
      </c>
      <c r="C64" s="102">
        <v>1612000</v>
      </c>
      <c r="D64" s="126"/>
      <c r="E64" s="126">
        <f>統籌科目新增撥補經費統計表!G65</f>
        <v>0</v>
      </c>
      <c r="F64" s="127"/>
      <c r="G64" s="127"/>
      <c r="H64" s="128">
        <f t="shared" si="1"/>
        <v>1612000</v>
      </c>
      <c r="I64" s="84"/>
      <c r="M64" s="83"/>
      <c r="N64" s="83"/>
    </row>
    <row r="65" spans="1:14" x14ac:dyDescent="0.25">
      <c r="A65" s="75">
        <v>639</v>
      </c>
      <c r="B65" s="106" t="s">
        <v>110</v>
      </c>
      <c r="C65" s="102">
        <v>1750000</v>
      </c>
      <c r="D65" s="126"/>
      <c r="E65" s="126">
        <f>統籌科目新增撥補經費統計表!G66</f>
        <v>0</v>
      </c>
      <c r="F65" s="127"/>
      <c r="G65" s="127"/>
      <c r="H65" s="128">
        <f t="shared" si="1"/>
        <v>1750000</v>
      </c>
      <c r="I65" s="84"/>
      <c r="M65" s="83"/>
      <c r="N65" s="83"/>
    </row>
    <row r="66" spans="1:14" x14ac:dyDescent="0.25">
      <c r="A66" s="75">
        <v>641</v>
      </c>
      <c r="B66" s="106" t="s">
        <v>111</v>
      </c>
      <c r="C66" s="102">
        <v>2445000</v>
      </c>
      <c r="D66" s="126"/>
      <c r="E66" s="126">
        <f>統籌科目新增撥補經費統計表!G67</f>
        <v>0</v>
      </c>
      <c r="F66" s="127"/>
      <c r="G66" s="127"/>
      <c r="H66" s="128">
        <f t="shared" si="1"/>
        <v>2445000</v>
      </c>
      <c r="I66" s="84"/>
      <c r="J66" s="89"/>
      <c r="K66" s="89"/>
      <c r="L66" s="89"/>
      <c r="M66" s="83"/>
      <c r="N66" s="83"/>
    </row>
    <row r="67" spans="1:14" x14ac:dyDescent="0.25">
      <c r="A67" s="75">
        <v>642</v>
      </c>
      <c r="B67" s="106" t="s">
        <v>112</v>
      </c>
      <c r="C67" s="102">
        <v>1641000</v>
      </c>
      <c r="D67" s="126"/>
      <c r="E67" s="126">
        <f>統籌科目新增撥補經費統計表!G68</f>
        <v>0</v>
      </c>
      <c r="F67" s="127"/>
      <c r="G67" s="127"/>
      <c r="H67" s="128">
        <f t="shared" ref="H67:H98" si="2">SUM(C67:G67)</f>
        <v>1641000</v>
      </c>
      <c r="I67" s="84"/>
      <c r="M67" s="83"/>
      <c r="N67" s="83"/>
    </row>
    <row r="68" spans="1:14" x14ac:dyDescent="0.25">
      <c r="A68" s="75">
        <v>645</v>
      </c>
      <c r="B68" s="106" t="s">
        <v>113</v>
      </c>
      <c r="C68" s="102">
        <v>1808000</v>
      </c>
      <c r="D68" s="126"/>
      <c r="E68" s="126">
        <f>統籌科目新增撥補經費統計表!G69</f>
        <v>0</v>
      </c>
      <c r="F68" s="127"/>
      <c r="G68" s="127"/>
      <c r="H68" s="128">
        <f t="shared" si="2"/>
        <v>1808000</v>
      </c>
      <c r="I68" s="84"/>
      <c r="M68" s="83"/>
      <c r="N68" s="83"/>
    </row>
    <row r="69" spans="1:14" x14ac:dyDescent="0.25">
      <c r="A69" s="75">
        <v>647</v>
      </c>
      <c r="B69" s="106" t="s">
        <v>114</v>
      </c>
      <c r="C69" s="102">
        <v>3562000</v>
      </c>
      <c r="D69" s="126"/>
      <c r="E69" s="126">
        <f>統籌科目新增撥補經費統計表!G70</f>
        <v>0</v>
      </c>
      <c r="F69" s="127"/>
      <c r="G69" s="127"/>
      <c r="H69" s="128">
        <f t="shared" si="2"/>
        <v>3562000</v>
      </c>
      <c r="I69" s="84"/>
      <c r="M69" s="83"/>
      <c r="N69" s="83"/>
    </row>
    <row r="70" spans="1:14" x14ac:dyDescent="0.25">
      <c r="A70" s="75">
        <v>648</v>
      </c>
      <c r="B70" s="106" t="s">
        <v>115</v>
      </c>
      <c r="C70" s="102">
        <v>1566000</v>
      </c>
      <c r="D70" s="126"/>
      <c r="E70" s="126">
        <f>統籌科目新增撥補經費統計表!G71</f>
        <v>0</v>
      </c>
      <c r="F70" s="127"/>
      <c r="G70" s="127"/>
      <c r="H70" s="128">
        <f t="shared" si="2"/>
        <v>1566000</v>
      </c>
      <c r="I70" s="84"/>
      <c r="M70" s="83"/>
      <c r="N70" s="83"/>
    </row>
    <row r="71" spans="1:14" x14ac:dyDescent="0.25">
      <c r="A71" s="75">
        <v>649</v>
      </c>
      <c r="B71" s="106" t="s">
        <v>116</v>
      </c>
      <c r="C71" s="102">
        <v>1048000</v>
      </c>
      <c r="D71" s="126"/>
      <c r="E71" s="126">
        <f>統籌科目新增撥補經費統計表!G72</f>
        <v>0</v>
      </c>
      <c r="F71" s="127"/>
      <c r="G71" s="127"/>
      <c r="H71" s="128">
        <f t="shared" si="2"/>
        <v>1048000</v>
      </c>
      <c r="I71" s="84"/>
      <c r="M71" s="83"/>
      <c r="N71" s="83"/>
    </row>
    <row r="72" spans="1:14" x14ac:dyDescent="0.25">
      <c r="A72" s="75">
        <v>650</v>
      </c>
      <c r="B72" s="106" t="s">
        <v>117</v>
      </c>
      <c r="C72" s="102">
        <v>1246000</v>
      </c>
      <c r="D72" s="126"/>
      <c r="E72" s="126">
        <f>統籌科目新增撥補經費統計表!G73</f>
        <v>0</v>
      </c>
      <c r="F72" s="127"/>
      <c r="G72" s="127"/>
      <c r="H72" s="128">
        <f t="shared" si="2"/>
        <v>1246000</v>
      </c>
      <c r="I72" s="84"/>
      <c r="M72" s="83"/>
      <c r="N72" s="83"/>
    </row>
    <row r="73" spans="1:14" x14ac:dyDescent="0.25">
      <c r="A73" s="75">
        <v>651</v>
      </c>
      <c r="B73" s="106" t="s">
        <v>118</v>
      </c>
      <c r="C73" s="102">
        <v>1390000</v>
      </c>
      <c r="D73" s="126"/>
      <c r="E73" s="126">
        <f>統籌科目新增撥補經費統計表!G74</f>
        <v>0</v>
      </c>
      <c r="F73" s="127"/>
      <c r="G73" s="127"/>
      <c r="H73" s="128">
        <f t="shared" si="2"/>
        <v>1390000</v>
      </c>
      <c r="I73" s="84"/>
      <c r="M73" s="83"/>
      <c r="N73" s="83"/>
    </row>
    <row r="74" spans="1:14" x14ac:dyDescent="0.25">
      <c r="A74" s="75">
        <v>652</v>
      </c>
      <c r="B74" s="106" t="s">
        <v>119</v>
      </c>
      <c r="C74" s="102">
        <v>1551000</v>
      </c>
      <c r="D74" s="126"/>
      <c r="E74" s="126">
        <f>統籌科目新增撥補經費統計表!G75</f>
        <v>0</v>
      </c>
      <c r="F74" s="127"/>
      <c r="G74" s="127"/>
      <c r="H74" s="128">
        <f t="shared" si="2"/>
        <v>1551000</v>
      </c>
      <c r="I74" s="84"/>
      <c r="M74" s="83"/>
      <c r="N74" s="83"/>
    </row>
    <row r="75" spans="1:14" x14ac:dyDescent="0.25">
      <c r="A75" s="75">
        <v>653</v>
      </c>
      <c r="B75" s="106" t="s">
        <v>120</v>
      </c>
      <c r="C75" s="102">
        <v>1487000</v>
      </c>
      <c r="D75" s="126"/>
      <c r="E75" s="126">
        <f>統籌科目新增撥補經費統計表!G76</f>
        <v>0</v>
      </c>
      <c r="F75" s="127"/>
      <c r="G75" s="127"/>
      <c r="H75" s="128">
        <f t="shared" si="2"/>
        <v>1487000</v>
      </c>
      <c r="I75" s="84"/>
      <c r="M75" s="83"/>
      <c r="N75" s="83"/>
    </row>
    <row r="76" spans="1:14" x14ac:dyDescent="0.25">
      <c r="A76" s="75">
        <v>654</v>
      </c>
      <c r="B76" s="106" t="s">
        <v>121</v>
      </c>
      <c r="C76" s="102">
        <v>1937000</v>
      </c>
      <c r="D76" s="126"/>
      <c r="E76" s="126">
        <f>統籌科目新增撥補經費統計表!G77</f>
        <v>0</v>
      </c>
      <c r="F76" s="127"/>
      <c r="G76" s="127"/>
      <c r="H76" s="128">
        <f t="shared" si="2"/>
        <v>1937000</v>
      </c>
      <c r="I76" s="84"/>
      <c r="M76" s="83"/>
      <c r="N76" s="83"/>
    </row>
    <row r="77" spans="1:14" x14ac:dyDescent="0.25">
      <c r="A77" s="75">
        <v>655</v>
      </c>
      <c r="B77" s="106" t="s">
        <v>122</v>
      </c>
      <c r="C77" s="102">
        <v>876000</v>
      </c>
      <c r="D77" s="126"/>
      <c r="E77" s="126">
        <f>統籌科目新增撥補經費統計表!G78</f>
        <v>0</v>
      </c>
      <c r="F77" s="127"/>
      <c r="G77" s="127"/>
      <c r="H77" s="128">
        <f t="shared" si="2"/>
        <v>876000</v>
      </c>
      <c r="I77" s="84"/>
      <c r="M77" s="83"/>
      <c r="N77" s="83"/>
    </row>
    <row r="78" spans="1:14" x14ac:dyDescent="0.25">
      <c r="A78" s="75">
        <v>656</v>
      </c>
      <c r="B78" s="106" t="s">
        <v>123</v>
      </c>
      <c r="C78" s="102">
        <v>1412000</v>
      </c>
      <c r="D78" s="126"/>
      <c r="E78" s="126">
        <f>統籌科目新增撥補經費統計表!G79</f>
        <v>0</v>
      </c>
      <c r="F78" s="127"/>
      <c r="G78" s="127"/>
      <c r="H78" s="128">
        <f t="shared" si="2"/>
        <v>1412000</v>
      </c>
      <c r="I78" s="84"/>
      <c r="M78" s="83"/>
      <c r="N78" s="83"/>
    </row>
    <row r="79" spans="1:14" x14ac:dyDescent="0.25">
      <c r="A79" s="75">
        <v>657</v>
      </c>
      <c r="B79" s="106" t="s">
        <v>124</v>
      </c>
      <c r="C79" s="102">
        <v>1337000</v>
      </c>
      <c r="D79" s="126"/>
      <c r="E79" s="126">
        <f>統籌科目新增撥補經費統計表!G80</f>
        <v>0</v>
      </c>
      <c r="F79" s="127"/>
      <c r="G79" s="127"/>
      <c r="H79" s="128">
        <f t="shared" si="2"/>
        <v>1337000</v>
      </c>
      <c r="I79" s="84"/>
      <c r="M79" s="83"/>
      <c r="N79" s="83"/>
    </row>
    <row r="80" spans="1:14" x14ac:dyDescent="0.25">
      <c r="A80" s="75">
        <v>658</v>
      </c>
      <c r="B80" s="106" t="s">
        <v>125</v>
      </c>
      <c r="C80" s="102">
        <v>5339000</v>
      </c>
      <c r="D80" s="126"/>
      <c r="E80" s="126">
        <f>統籌科目新增撥補經費統計表!G81</f>
        <v>0</v>
      </c>
      <c r="F80" s="127"/>
      <c r="G80" s="127"/>
      <c r="H80" s="128">
        <f t="shared" si="2"/>
        <v>5339000</v>
      </c>
      <c r="I80" s="84"/>
      <c r="M80" s="83"/>
      <c r="N80" s="83"/>
    </row>
    <row r="81" spans="1:14" x14ac:dyDescent="0.25">
      <c r="A81" s="75">
        <v>659</v>
      </c>
      <c r="B81" s="106" t="s">
        <v>126</v>
      </c>
      <c r="C81" s="102">
        <v>1694000</v>
      </c>
      <c r="D81" s="126"/>
      <c r="E81" s="126">
        <f>統籌科目新增撥補經費統計表!G82</f>
        <v>0</v>
      </c>
      <c r="F81" s="127"/>
      <c r="G81" s="127"/>
      <c r="H81" s="128">
        <f t="shared" si="2"/>
        <v>1694000</v>
      </c>
      <c r="I81" s="84"/>
      <c r="J81" s="89"/>
      <c r="K81" s="89"/>
      <c r="L81" s="89"/>
      <c r="M81" s="83"/>
      <c r="N81" s="83"/>
    </row>
    <row r="82" spans="1:14" x14ac:dyDescent="0.25">
      <c r="A82" s="75">
        <v>660</v>
      </c>
      <c r="B82" s="106" t="s">
        <v>127</v>
      </c>
      <c r="C82" s="102">
        <v>1561000</v>
      </c>
      <c r="D82" s="126"/>
      <c r="E82" s="126">
        <f>統籌科目新增撥補經費統計表!G83</f>
        <v>0</v>
      </c>
      <c r="F82" s="127"/>
      <c r="G82" s="127"/>
      <c r="H82" s="128">
        <f t="shared" si="2"/>
        <v>1561000</v>
      </c>
      <c r="I82" s="84"/>
      <c r="M82" s="83"/>
      <c r="N82" s="83"/>
    </row>
    <row r="83" spans="1:14" x14ac:dyDescent="0.25">
      <c r="A83" s="75">
        <v>661</v>
      </c>
      <c r="B83" s="106" t="s">
        <v>128</v>
      </c>
      <c r="C83" s="102">
        <v>1164000</v>
      </c>
      <c r="D83" s="126"/>
      <c r="E83" s="126">
        <f>統籌科目新增撥補經費統計表!G84</f>
        <v>0</v>
      </c>
      <c r="F83" s="127"/>
      <c r="G83" s="127"/>
      <c r="H83" s="128">
        <f t="shared" si="2"/>
        <v>1164000</v>
      </c>
      <c r="I83" s="84"/>
      <c r="M83" s="83"/>
      <c r="N83" s="83"/>
    </row>
    <row r="84" spans="1:14" x14ac:dyDescent="0.25">
      <c r="A84" s="75">
        <v>662</v>
      </c>
      <c r="B84" s="106" t="s">
        <v>129</v>
      </c>
      <c r="C84" s="102">
        <v>1438000</v>
      </c>
      <c r="D84" s="126"/>
      <c r="E84" s="126">
        <f>統籌科目新增撥補經費統計表!G85</f>
        <v>0</v>
      </c>
      <c r="F84" s="127"/>
      <c r="G84" s="127"/>
      <c r="H84" s="128">
        <f t="shared" si="2"/>
        <v>1438000</v>
      </c>
      <c r="I84" s="84"/>
      <c r="M84" s="83"/>
      <c r="N84" s="83"/>
    </row>
    <row r="85" spans="1:14" x14ac:dyDescent="0.25">
      <c r="A85" s="75">
        <v>663</v>
      </c>
      <c r="B85" s="106" t="s">
        <v>130</v>
      </c>
      <c r="C85" s="102">
        <v>1636000</v>
      </c>
      <c r="D85" s="126"/>
      <c r="E85" s="126">
        <f>統籌科目新增撥補經費統計表!G86</f>
        <v>0</v>
      </c>
      <c r="F85" s="127"/>
      <c r="G85" s="127"/>
      <c r="H85" s="128">
        <f t="shared" si="2"/>
        <v>1636000</v>
      </c>
      <c r="I85" s="84"/>
      <c r="M85" s="83"/>
      <c r="N85" s="83"/>
    </row>
    <row r="86" spans="1:14" x14ac:dyDescent="0.25">
      <c r="A86" s="75">
        <v>664</v>
      </c>
      <c r="B86" s="106" t="s">
        <v>131</v>
      </c>
      <c r="C86" s="102">
        <v>1175000</v>
      </c>
      <c r="D86" s="126"/>
      <c r="E86" s="126">
        <f>統籌科目新增撥補經費統計表!G87</f>
        <v>0</v>
      </c>
      <c r="F86" s="127"/>
      <c r="G86" s="127"/>
      <c r="H86" s="128">
        <f t="shared" si="2"/>
        <v>1175000</v>
      </c>
      <c r="I86" s="84"/>
      <c r="M86" s="83"/>
      <c r="N86" s="83"/>
    </row>
    <row r="87" spans="1:14" x14ac:dyDescent="0.25">
      <c r="A87" s="75">
        <v>665</v>
      </c>
      <c r="B87" s="106" t="s">
        <v>132</v>
      </c>
      <c r="C87" s="102">
        <v>3514000</v>
      </c>
      <c r="D87" s="126"/>
      <c r="E87" s="126">
        <f>統籌科目新增撥補經費統計表!G88</f>
        <v>0</v>
      </c>
      <c r="F87" s="127"/>
      <c r="G87" s="127"/>
      <c r="H87" s="128">
        <f t="shared" si="2"/>
        <v>3514000</v>
      </c>
      <c r="I87" s="84"/>
      <c r="M87" s="83"/>
      <c r="N87" s="83"/>
    </row>
    <row r="88" spans="1:14" x14ac:dyDescent="0.25">
      <c r="A88" s="75">
        <v>666</v>
      </c>
      <c r="B88" s="106" t="s">
        <v>133</v>
      </c>
      <c r="C88" s="102">
        <v>1412000</v>
      </c>
      <c r="D88" s="126"/>
      <c r="E88" s="126">
        <f>統籌科目新增撥補經費統計表!G89</f>
        <v>0</v>
      </c>
      <c r="F88" s="127"/>
      <c r="G88" s="127"/>
      <c r="H88" s="128">
        <f t="shared" si="2"/>
        <v>1412000</v>
      </c>
      <c r="I88" s="84"/>
      <c r="M88" s="83"/>
      <c r="N88" s="83"/>
    </row>
    <row r="89" spans="1:14" x14ac:dyDescent="0.25">
      <c r="A89" s="75">
        <v>667</v>
      </c>
      <c r="B89" s="106" t="s">
        <v>134</v>
      </c>
      <c r="C89" s="102">
        <v>1495000</v>
      </c>
      <c r="D89" s="126"/>
      <c r="E89" s="126">
        <f>統籌科目新增撥補經費統計表!G90</f>
        <v>0</v>
      </c>
      <c r="F89" s="127"/>
      <c r="G89" s="127"/>
      <c r="H89" s="128">
        <f t="shared" si="2"/>
        <v>1495000</v>
      </c>
      <c r="I89" s="84"/>
      <c r="M89" s="83"/>
      <c r="N89" s="83"/>
    </row>
    <row r="90" spans="1:14" x14ac:dyDescent="0.25">
      <c r="A90" s="75">
        <v>668</v>
      </c>
      <c r="B90" s="106" t="s">
        <v>135</v>
      </c>
      <c r="C90" s="102">
        <v>1741000</v>
      </c>
      <c r="D90" s="126"/>
      <c r="E90" s="126">
        <f>統籌科目新增撥補經費統計表!G91</f>
        <v>0</v>
      </c>
      <c r="F90" s="127"/>
      <c r="G90" s="127"/>
      <c r="H90" s="128">
        <f t="shared" si="2"/>
        <v>1741000</v>
      </c>
      <c r="I90" s="84"/>
      <c r="M90" s="83"/>
      <c r="N90" s="83"/>
    </row>
    <row r="91" spans="1:14" x14ac:dyDescent="0.25">
      <c r="A91" s="75">
        <v>669</v>
      </c>
      <c r="B91" s="106" t="s">
        <v>136</v>
      </c>
      <c r="C91" s="102">
        <v>1450000</v>
      </c>
      <c r="D91" s="126"/>
      <c r="E91" s="126">
        <f>統籌科目新增撥補經費統計表!G92</f>
        <v>0</v>
      </c>
      <c r="F91" s="127"/>
      <c r="G91" s="127"/>
      <c r="H91" s="128">
        <f t="shared" si="2"/>
        <v>1450000</v>
      </c>
      <c r="I91" s="84"/>
      <c r="M91" s="83"/>
      <c r="N91" s="83"/>
    </row>
    <row r="92" spans="1:14" x14ac:dyDescent="0.25">
      <c r="A92" s="75">
        <v>670</v>
      </c>
      <c r="B92" s="106" t="s">
        <v>137</v>
      </c>
      <c r="C92" s="102">
        <v>2096000</v>
      </c>
      <c r="D92" s="126"/>
      <c r="E92" s="126">
        <f>統籌科目新增撥補經費統計表!G93</f>
        <v>0</v>
      </c>
      <c r="F92" s="127"/>
      <c r="G92" s="127"/>
      <c r="H92" s="128">
        <f t="shared" si="2"/>
        <v>2096000</v>
      </c>
      <c r="I92" s="84"/>
      <c r="M92" s="83"/>
      <c r="N92" s="83"/>
    </row>
    <row r="93" spans="1:14" x14ac:dyDescent="0.25">
      <c r="A93" s="75">
        <v>671</v>
      </c>
      <c r="B93" s="106" t="s">
        <v>138</v>
      </c>
      <c r="C93" s="102">
        <v>1251000</v>
      </c>
      <c r="D93" s="126"/>
      <c r="E93" s="126">
        <f>統籌科目新增撥補經費統計表!G94</f>
        <v>0</v>
      </c>
      <c r="F93" s="127"/>
      <c r="G93" s="127"/>
      <c r="H93" s="128">
        <f t="shared" si="2"/>
        <v>1251000</v>
      </c>
      <c r="I93" s="84"/>
      <c r="M93" s="83"/>
      <c r="N93" s="83"/>
    </row>
    <row r="94" spans="1:14" x14ac:dyDescent="0.25">
      <c r="A94" s="75">
        <v>672</v>
      </c>
      <c r="B94" s="106" t="s">
        <v>139</v>
      </c>
      <c r="C94" s="102">
        <v>1304000</v>
      </c>
      <c r="D94" s="126"/>
      <c r="E94" s="126">
        <f>統籌科目新增撥補經費統計表!G95</f>
        <v>0</v>
      </c>
      <c r="F94" s="127"/>
      <c r="G94" s="127"/>
      <c r="H94" s="128">
        <f t="shared" si="2"/>
        <v>1304000</v>
      </c>
      <c r="I94" s="84"/>
      <c r="M94" s="83"/>
      <c r="N94" s="83"/>
    </row>
    <row r="95" spans="1:14" x14ac:dyDescent="0.25">
      <c r="A95" s="75">
        <v>673</v>
      </c>
      <c r="B95" s="106" t="s">
        <v>140</v>
      </c>
      <c r="C95" s="102">
        <v>1213000</v>
      </c>
      <c r="D95" s="126"/>
      <c r="E95" s="126">
        <f>統籌科目新增撥補經費統計表!G96</f>
        <v>0</v>
      </c>
      <c r="F95" s="127"/>
      <c r="G95" s="127"/>
      <c r="H95" s="128">
        <f t="shared" si="2"/>
        <v>1213000</v>
      </c>
      <c r="I95" s="84"/>
      <c r="M95" s="83"/>
      <c r="N95" s="83"/>
    </row>
    <row r="96" spans="1:14" x14ac:dyDescent="0.25">
      <c r="A96" s="75">
        <v>674</v>
      </c>
      <c r="B96" s="106" t="s">
        <v>141</v>
      </c>
      <c r="C96" s="102">
        <v>1568000</v>
      </c>
      <c r="D96" s="126"/>
      <c r="E96" s="126">
        <f>統籌科目新增撥補經費統計表!G97</f>
        <v>0</v>
      </c>
      <c r="F96" s="127"/>
      <c r="G96" s="127"/>
      <c r="H96" s="128">
        <f t="shared" si="2"/>
        <v>1568000</v>
      </c>
      <c r="I96" s="84"/>
      <c r="M96" s="83"/>
      <c r="N96" s="83"/>
    </row>
    <row r="97" spans="1:14" x14ac:dyDescent="0.25">
      <c r="A97" s="75">
        <v>675</v>
      </c>
      <c r="B97" s="106" t="s">
        <v>142</v>
      </c>
      <c r="C97" s="102">
        <v>1713000</v>
      </c>
      <c r="D97" s="126"/>
      <c r="E97" s="126">
        <f>統籌科目新增撥補經費統計表!G98</f>
        <v>0</v>
      </c>
      <c r="F97" s="127"/>
      <c r="G97" s="127"/>
      <c r="H97" s="128">
        <f t="shared" si="2"/>
        <v>1713000</v>
      </c>
      <c r="I97" s="84"/>
      <c r="M97" s="83"/>
      <c r="N97" s="83"/>
    </row>
    <row r="98" spans="1:14" x14ac:dyDescent="0.25">
      <c r="A98" s="75">
        <v>676</v>
      </c>
      <c r="B98" s="106" t="s">
        <v>143</v>
      </c>
      <c r="C98" s="102">
        <v>1396000</v>
      </c>
      <c r="D98" s="126"/>
      <c r="E98" s="126">
        <f>統籌科目新增撥補經費統計表!G99</f>
        <v>0</v>
      </c>
      <c r="F98" s="127"/>
      <c r="G98" s="127"/>
      <c r="H98" s="128">
        <f t="shared" si="2"/>
        <v>1396000</v>
      </c>
      <c r="I98" s="84"/>
      <c r="M98" s="83"/>
      <c r="N98" s="83"/>
    </row>
    <row r="99" spans="1:14" x14ac:dyDescent="0.25">
      <c r="A99" s="75">
        <v>678</v>
      </c>
      <c r="B99" s="106" t="s">
        <v>144</v>
      </c>
      <c r="C99" s="102">
        <v>1409000</v>
      </c>
      <c r="D99" s="126"/>
      <c r="E99" s="126">
        <f>統籌科目新增撥補經費統計表!G100</f>
        <v>0</v>
      </c>
      <c r="F99" s="127"/>
      <c r="G99" s="127"/>
      <c r="H99" s="128">
        <f t="shared" ref="H99:H130" si="3">SUM(C99:G99)</f>
        <v>1409000</v>
      </c>
      <c r="I99" s="84"/>
      <c r="M99" s="83"/>
      <c r="N99" s="83"/>
    </row>
    <row r="100" spans="1:14" x14ac:dyDescent="0.25">
      <c r="A100" s="75">
        <v>679</v>
      </c>
      <c r="B100" s="106" t="s">
        <v>145</v>
      </c>
      <c r="C100" s="102">
        <v>2236000</v>
      </c>
      <c r="D100" s="126"/>
      <c r="E100" s="126">
        <f>統籌科目新增撥補經費統計表!G101</f>
        <v>0</v>
      </c>
      <c r="F100" s="127"/>
      <c r="G100" s="127"/>
      <c r="H100" s="128">
        <f t="shared" si="3"/>
        <v>2236000</v>
      </c>
      <c r="I100" s="84"/>
      <c r="M100" s="83"/>
      <c r="N100" s="83"/>
    </row>
    <row r="101" spans="1:14" x14ac:dyDescent="0.25">
      <c r="A101" s="75">
        <v>680</v>
      </c>
      <c r="B101" s="106" t="s">
        <v>146</v>
      </c>
      <c r="C101" s="102">
        <v>1953000</v>
      </c>
      <c r="D101" s="126"/>
      <c r="E101" s="126">
        <f>統籌科目新增撥補經費統計表!G102</f>
        <v>0</v>
      </c>
      <c r="F101" s="127"/>
      <c r="G101" s="127"/>
      <c r="H101" s="128">
        <f t="shared" si="3"/>
        <v>1953000</v>
      </c>
      <c r="I101" s="84"/>
      <c r="M101" s="83"/>
      <c r="N101" s="83"/>
    </row>
    <row r="102" spans="1:14" x14ac:dyDescent="0.25">
      <c r="A102" s="75">
        <v>681</v>
      </c>
      <c r="B102" s="106" t="s">
        <v>147</v>
      </c>
      <c r="C102" s="102">
        <v>1976000</v>
      </c>
      <c r="D102" s="126"/>
      <c r="E102" s="126">
        <f>統籌科目新增撥補經費統計表!G103</f>
        <v>0</v>
      </c>
      <c r="F102" s="127"/>
      <c r="G102" s="127"/>
      <c r="H102" s="128">
        <f t="shared" si="3"/>
        <v>1976000</v>
      </c>
      <c r="I102" s="84"/>
      <c r="M102" s="83"/>
      <c r="N102" s="83"/>
    </row>
    <row r="103" spans="1:14" x14ac:dyDescent="0.25">
      <c r="A103" s="75">
        <v>682</v>
      </c>
      <c r="B103" s="106" t="s">
        <v>148</v>
      </c>
      <c r="C103" s="102">
        <v>1506000</v>
      </c>
      <c r="D103" s="126"/>
      <c r="E103" s="126">
        <f>統籌科目新增撥補經費統計表!G104</f>
        <v>0</v>
      </c>
      <c r="F103" s="127"/>
      <c r="G103" s="127"/>
      <c r="H103" s="128">
        <f t="shared" si="3"/>
        <v>1506000</v>
      </c>
      <c r="I103" s="84"/>
      <c r="M103" s="83"/>
      <c r="N103" s="83"/>
    </row>
    <row r="104" spans="1:14" x14ac:dyDescent="0.25">
      <c r="A104" s="75">
        <v>683</v>
      </c>
      <c r="B104" s="106" t="s">
        <v>149</v>
      </c>
      <c r="C104" s="102">
        <v>1940000</v>
      </c>
      <c r="D104" s="126"/>
      <c r="E104" s="126">
        <f>統籌科目新增撥補經費統計表!G105</f>
        <v>0</v>
      </c>
      <c r="F104" s="127"/>
      <c r="G104" s="127"/>
      <c r="H104" s="128">
        <f t="shared" si="3"/>
        <v>1940000</v>
      </c>
      <c r="I104" s="84"/>
      <c r="M104" s="83"/>
      <c r="N104" s="83"/>
    </row>
    <row r="105" spans="1:14" x14ac:dyDescent="0.25">
      <c r="A105" s="75">
        <v>684</v>
      </c>
      <c r="B105" s="106" t="s">
        <v>150</v>
      </c>
      <c r="C105" s="102">
        <v>1673000</v>
      </c>
      <c r="D105" s="126"/>
      <c r="E105" s="126">
        <f>統籌科目新增撥補經費統計表!G106</f>
        <v>0</v>
      </c>
      <c r="F105" s="127"/>
      <c r="G105" s="127"/>
      <c r="H105" s="128">
        <f t="shared" si="3"/>
        <v>1673000</v>
      </c>
      <c r="I105" s="84"/>
      <c r="M105" s="83"/>
      <c r="N105" s="83"/>
    </row>
    <row r="106" spans="1:14" x14ac:dyDescent="0.25">
      <c r="A106" s="75">
        <v>685</v>
      </c>
      <c r="B106" s="106" t="s">
        <v>151</v>
      </c>
      <c r="C106" s="102">
        <v>1823000</v>
      </c>
      <c r="D106" s="126"/>
      <c r="E106" s="126">
        <f>統籌科目新增撥補經費統計表!G107</f>
        <v>0</v>
      </c>
      <c r="F106" s="127"/>
      <c r="G106" s="127"/>
      <c r="H106" s="128">
        <f t="shared" si="3"/>
        <v>1823000</v>
      </c>
      <c r="I106" s="84"/>
      <c r="M106" s="83"/>
      <c r="N106" s="83"/>
    </row>
    <row r="107" spans="1:14" x14ac:dyDescent="0.25">
      <c r="A107" s="75">
        <v>686</v>
      </c>
      <c r="B107" s="106" t="s">
        <v>152</v>
      </c>
      <c r="C107" s="102">
        <v>1945000</v>
      </c>
      <c r="D107" s="126"/>
      <c r="E107" s="126">
        <f>統籌科目新增撥補經費統計表!G108</f>
        <v>0</v>
      </c>
      <c r="F107" s="127"/>
      <c r="G107" s="127"/>
      <c r="H107" s="128">
        <f t="shared" si="3"/>
        <v>1945000</v>
      </c>
      <c r="I107" s="84"/>
      <c r="M107" s="83"/>
      <c r="N107" s="83"/>
    </row>
    <row r="108" spans="1:14" x14ac:dyDescent="0.25">
      <c r="A108" s="75">
        <v>687</v>
      </c>
      <c r="B108" s="106" t="s">
        <v>153</v>
      </c>
      <c r="C108" s="102">
        <v>1717000</v>
      </c>
      <c r="D108" s="126"/>
      <c r="E108" s="126">
        <f>統籌科目新增撥補經費統計表!G109</f>
        <v>0</v>
      </c>
      <c r="F108" s="127"/>
      <c r="G108" s="127"/>
      <c r="H108" s="128">
        <f t="shared" si="3"/>
        <v>1717000</v>
      </c>
      <c r="I108" s="84"/>
      <c r="M108" s="83"/>
      <c r="N108" s="83"/>
    </row>
    <row r="109" spans="1:14" x14ac:dyDescent="0.25">
      <c r="A109" s="75">
        <v>688</v>
      </c>
      <c r="B109" s="106" t="s">
        <v>154</v>
      </c>
      <c r="C109" s="102">
        <v>1947000</v>
      </c>
      <c r="D109" s="126"/>
      <c r="E109" s="126">
        <f>統籌科目新增撥補經費統計表!G110</f>
        <v>0</v>
      </c>
      <c r="F109" s="127"/>
      <c r="G109" s="127"/>
      <c r="H109" s="128">
        <f t="shared" si="3"/>
        <v>1947000</v>
      </c>
      <c r="I109" s="84"/>
      <c r="M109" s="83"/>
      <c r="N109" s="83"/>
    </row>
    <row r="110" spans="1:14" x14ac:dyDescent="0.25">
      <c r="A110" s="75">
        <v>689</v>
      </c>
      <c r="B110" s="106" t="s">
        <v>155</v>
      </c>
      <c r="C110" s="102">
        <v>1623000</v>
      </c>
      <c r="D110" s="126"/>
      <c r="E110" s="126">
        <f>統籌科目新增撥補經費統計表!G111</f>
        <v>0</v>
      </c>
      <c r="F110" s="127"/>
      <c r="G110" s="127"/>
      <c r="H110" s="128">
        <f t="shared" si="3"/>
        <v>1623000</v>
      </c>
      <c r="I110" s="84"/>
      <c r="M110" s="83"/>
      <c r="N110" s="83"/>
    </row>
    <row r="111" spans="1:14" x14ac:dyDescent="0.25">
      <c r="A111" s="75">
        <v>690</v>
      </c>
      <c r="B111" s="106" t="s">
        <v>156</v>
      </c>
      <c r="C111" s="102">
        <v>2230000</v>
      </c>
      <c r="D111" s="126"/>
      <c r="E111" s="126">
        <f>統籌科目新增撥補經費統計表!G112</f>
        <v>0</v>
      </c>
      <c r="F111" s="127"/>
      <c r="G111" s="127"/>
      <c r="H111" s="128">
        <f t="shared" si="3"/>
        <v>2230000</v>
      </c>
      <c r="I111" s="84"/>
      <c r="M111" s="83"/>
      <c r="N111" s="83"/>
    </row>
    <row r="112" spans="1:14" x14ac:dyDescent="0.25">
      <c r="A112" s="75">
        <v>691</v>
      </c>
      <c r="B112" s="106" t="s">
        <v>157</v>
      </c>
      <c r="C112" s="102">
        <v>1748000</v>
      </c>
      <c r="D112" s="126"/>
      <c r="E112" s="126">
        <f>統籌科目新增撥補經費統計表!G113</f>
        <v>0</v>
      </c>
      <c r="F112" s="127"/>
      <c r="G112" s="127"/>
      <c r="H112" s="128">
        <f t="shared" si="3"/>
        <v>1748000</v>
      </c>
      <c r="I112" s="84"/>
      <c r="M112" s="83"/>
      <c r="N112" s="83"/>
    </row>
    <row r="113" spans="1:14" x14ac:dyDescent="0.25">
      <c r="A113" s="75">
        <v>692</v>
      </c>
      <c r="B113" s="106" t="s">
        <v>158</v>
      </c>
      <c r="C113" s="102">
        <v>1746000</v>
      </c>
      <c r="D113" s="126"/>
      <c r="E113" s="126">
        <f>統籌科目新增撥補經費統計表!G114</f>
        <v>0</v>
      </c>
      <c r="F113" s="127"/>
      <c r="G113" s="127"/>
      <c r="H113" s="128">
        <f t="shared" si="3"/>
        <v>1746000</v>
      </c>
      <c r="I113" s="84"/>
      <c r="M113" s="83"/>
      <c r="N113" s="83"/>
    </row>
    <row r="114" spans="1:14" x14ac:dyDescent="0.25">
      <c r="A114" s="75">
        <v>693</v>
      </c>
      <c r="B114" s="106" t="s">
        <v>159</v>
      </c>
      <c r="C114" s="102">
        <v>1496000</v>
      </c>
      <c r="D114" s="126"/>
      <c r="E114" s="126">
        <f>統籌科目新增撥補經費統計表!G115</f>
        <v>0</v>
      </c>
      <c r="F114" s="127"/>
      <c r="G114" s="127"/>
      <c r="H114" s="128">
        <f t="shared" si="3"/>
        <v>1496000</v>
      </c>
      <c r="I114" s="84"/>
      <c r="M114" s="83"/>
      <c r="N114" s="83"/>
    </row>
    <row r="115" spans="1:14" x14ac:dyDescent="0.25">
      <c r="A115" s="75">
        <v>694</v>
      </c>
      <c r="B115" s="106" t="s">
        <v>160</v>
      </c>
      <c r="C115" s="102">
        <v>1822000</v>
      </c>
      <c r="D115" s="126"/>
      <c r="E115" s="126">
        <f>統籌科目新增撥補經費統計表!G116</f>
        <v>0</v>
      </c>
      <c r="F115" s="127"/>
      <c r="G115" s="127"/>
      <c r="H115" s="128">
        <f t="shared" si="3"/>
        <v>1822000</v>
      </c>
      <c r="I115" s="84"/>
      <c r="M115" s="83"/>
      <c r="N115" s="83"/>
    </row>
    <row r="116" spans="1:14" x14ac:dyDescent="0.25">
      <c r="A116" s="75">
        <v>695</v>
      </c>
      <c r="B116" s="106" t="s">
        <v>161</v>
      </c>
      <c r="C116" s="102">
        <v>1783000</v>
      </c>
      <c r="D116" s="126"/>
      <c r="E116" s="126">
        <f>統籌科目新增撥補經費統計表!G117</f>
        <v>0</v>
      </c>
      <c r="F116" s="127"/>
      <c r="G116" s="127"/>
      <c r="H116" s="128">
        <f t="shared" si="3"/>
        <v>1783000</v>
      </c>
      <c r="I116" s="84"/>
      <c r="M116" s="83"/>
      <c r="N116" s="83"/>
    </row>
    <row r="117" spans="1:14" x14ac:dyDescent="0.25">
      <c r="A117" s="75">
        <v>696</v>
      </c>
      <c r="B117" s="106" t="s">
        <v>162</v>
      </c>
      <c r="C117" s="102">
        <v>1873000</v>
      </c>
      <c r="D117" s="126"/>
      <c r="E117" s="126">
        <f>統籌科目新增撥補經費統計表!G118</f>
        <v>0</v>
      </c>
      <c r="F117" s="127"/>
      <c r="G117" s="127"/>
      <c r="H117" s="128">
        <f t="shared" si="3"/>
        <v>1873000</v>
      </c>
      <c r="I117" s="84"/>
      <c r="M117" s="83"/>
      <c r="N117" s="83"/>
    </row>
    <row r="118" spans="1:14" x14ac:dyDescent="0.25">
      <c r="A118" s="75">
        <v>697</v>
      </c>
      <c r="B118" s="106" t="s">
        <v>163</v>
      </c>
      <c r="C118" s="102">
        <v>1851000</v>
      </c>
      <c r="D118" s="126"/>
      <c r="E118" s="126">
        <f>統籌科目新增撥補經費統計表!G119</f>
        <v>0</v>
      </c>
      <c r="F118" s="127"/>
      <c r="G118" s="127"/>
      <c r="H118" s="128">
        <f t="shared" si="3"/>
        <v>1851000</v>
      </c>
      <c r="I118" s="84"/>
      <c r="M118" s="83"/>
      <c r="N118" s="83"/>
    </row>
    <row r="119" spans="1:14" x14ac:dyDescent="0.25">
      <c r="A119" s="75">
        <v>698</v>
      </c>
      <c r="B119" s="106" t="s">
        <v>164</v>
      </c>
      <c r="C119" s="102">
        <v>1912000</v>
      </c>
      <c r="D119" s="126"/>
      <c r="E119" s="126">
        <f>統籌科目新增撥補經費統計表!G120</f>
        <v>0</v>
      </c>
      <c r="F119" s="127"/>
      <c r="G119" s="127"/>
      <c r="H119" s="128">
        <f t="shared" si="3"/>
        <v>1912000</v>
      </c>
      <c r="I119" s="84"/>
      <c r="M119" s="83"/>
      <c r="N119" s="83"/>
    </row>
    <row r="120" spans="1:14" x14ac:dyDescent="0.25">
      <c r="A120" s="75">
        <v>699</v>
      </c>
      <c r="B120" s="106" t="s">
        <v>165</v>
      </c>
      <c r="C120" s="102">
        <v>1761000</v>
      </c>
      <c r="D120" s="126"/>
      <c r="E120" s="126">
        <f>統籌科目新增撥補經費統計表!G121</f>
        <v>0</v>
      </c>
      <c r="F120" s="127"/>
      <c r="G120" s="127"/>
      <c r="H120" s="128">
        <f t="shared" si="3"/>
        <v>1761000</v>
      </c>
      <c r="I120" s="84"/>
      <c r="M120" s="83"/>
      <c r="N120" s="83"/>
    </row>
    <row r="121" spans="1:14" x14ac:dyDescent="0.25">
      <c r="A121" s="75">
        <v>700</v>
      </c>
      <c r="B121" s="106" t="s">
        <v>166</v>
      </c>
      <c r="C121" s="102">
        <v>1890000</v>
      </c>
      <c r="D121" s="126"/>
      <c r="E121" s="126">
        <f>統籌科目新增撥補經費統計表!G122</f>
        <v>0</v>
      </c>
      <c r="F121" s="127"/>
      <c r="G121" s="127"/>
      <c r="H121" s="128">
        <f t="shared" si="3"/>
        <v>1890000</v>
      </c>
      <c r="I121" s="84"/>
      <c r="M121" s="83"/>
      <c r="N121" s="83"/>
    </row>
    <row r="122" spans="1:14" x14ac:dyDescent="0.25">
      <c r="A122" s="75">
        <v>701</v>
      </c>
      <c r="B122" s="106" t="s">
        <v>167</v>
      </c>
      <c r="C122" s="102">
        <v>1794000</v>
      </c>
      <c r="D122" s="126"/>
      <c r="E122" s="126">
        <f>統籌科目新增撥補經費統計表!G123</f>
        <v>0</v>
      </c>
      <c r="F122" s="127"/>
      <c r="G122" s="127"/>
      <c r="H122" s="128">
        <f t="shared" si="3"/>
        <v>1794000</v>
      </c>
      <c r="I122" s="84"/>
      <c r="M122" s="83"/>
      <c r="N122" s="83"/>
    </row>
    <row r="123" spans="1:14" x14ac:dyDescent="0.25">
      <c r="A123" s="75">
        <v>702</v>
      </c>
      <c r="B123" s="106" t="s">
        <v>168</v>
      </c>
      <c r="C123" s="102">
        <v>1532000</v>
      </c>
      <c r="D123" s="126"/>
      <c r="E123" s="126">
        <f>統籌科目新增撥補經費統計表!G124</f>
        <v>0</v>
      </c>
      <c r="F123" s="127"/>
      <c r="G123" s="129"/>
      <c r="H123" s="128">
        <f t="shared" si="3"/>
        <v>1532000</v>
      </c>
      <c r="I123" s="84"/>
      <c r="M123" s="83"/>
      <c r="N123" s="83"/>
    </row>
    <row r="124" spans="1:14" x14ac:dyDescent="0.25">
      <c r="A124" s="75">
        <v>703</v>
      </c>
      <c r="B124" s="106" t="s">
        <v>169</v>
      </c>
      <c r="C124" s="102">
        <v>1403000</v>
      </c>
      <c r="D124" s="126"/>
      <c r="E124" s="126">
        <f>統籌科目新增撥補經費統計表!G125</f>
        <v>0</v>
      </c>
      <c r="F124" s="127"/>
      <c r="G124" s="129"/>
      <c r="H124" s="128">
        <f t="shared" si="3"/>
        <v>1403000</v>
      </c>
      <c r="I124" s="84"/>
      <c r="M124" s="83"/>
      <c r="N124" s="83"/>
    </row>
    <row r="125" spans="1:14" x14ac:dyDescent="0.25">
      <c r="A125" s="75">
        <v>705</v>
      </c>
      <c r="B125" s="106" t="s">
        <v>170</v>
      </c>
      <c r="C125" s="102">
        <v>1190000</v>
      </c>
      <c r="D125" s="126"/>
      <c r="E125" s="126">
        <f>統籌科目新增撥補經費統計表!G126</f>
        <v>0</v>
      </c>
      <c r="F125" s="127"/>
      <c r="G125" s="129"/>
      <c r="H125" s="128">
        <f t="shared" si="3"/>
        <v>1190000</v>
      </c>
      <c r="I125" s="84"/>
      <c r="M125" s="83"/>
      <c r="N125" s="83"/>
    </row>
    <row r="126" spans="1:14" x14ac:dyDescent="0.25">
      <c r="A126" s="75">
        <v>706</v>
      </c>
      <c r="B126" s="106" t="s">
        <v>171</v>
      </c>
      <c r="C126" s="102">
        <v>1253000</v>
      </c>
      <c r="D126" s="126"/>
      <c r="E126" s="126">
        <f>統籌科目新增撥補經費統計表!G127</f>
        <v>0</v>
      </c>
      <c r="F126" s="127"/>
      <c r="G126" s="129"/>
      <c r="H126" s="128">
        <f t="shared" si="3"/>
        <v>1253000</v>
      </c>
      <c r="I126" s="84"/>
      <c r="M126" s="83"/>
      <c r="N126" s="83"/>
    </row>
    <row r="127" spans="1:14" x14ac:dyDescent="0.25">
      <c r="A127" s="75">
        <v>707</v>
      </c>
      <c r="B127" s="106" t="s">
        <v>172</v>
      </c>
      <c r="C127" s="102">
        <v>5273000</v>
      </c>
      <c r="D127" s="126"/>
      <c r="E127" s="126">
        <f>統籌科目新增撥補經費統計表!G128</f>
        <v>0</v>
      </c>
      <c r="F127" s="127"/>
      <c r="G127" s="129"/>
      <c r="H127" s="128">
        <f t="shared" si="3"/>
        <v>5273000</v>
      </c>
      <c r="I127" s="84"/>
      <c r="M127" s="83"/>
      <c r="N127" s="83"/>
    </row>
    <row r="128" spans="1:14" x14ac:dyDescent="0.25">
      <c r="A128" s="75">
        <v>708</v>
      </c>
      <c r="B128" s="106" t="s">
        <v>173</v>
      </c>
      <c r="C128" s="102">
        <v>1461000</v>
      </c>
      <c r="D128" s="126"/>
      <c r="E128" s="126">
        <f>統籌科目新增撥補經費統計表!G129</f>
        <v>0</v>
      </c>
      <c r="F128" s="127"/>
      <c r="G128" s="129"/>
      <c r="H128" s="128">
        <f t="shared" si="3"/>
        <v>1461000</v>
      </c>
      <c r="I128" s="84"/>
      <c r="M128" s="83"/>
      <c r="N128" s="83"/>
    </row>
    <row r="129" spans="1:14" ht="64.5" customHeight="1" x14ac:dyDescent="0.25">
      <c r="A129" s="58">
        <v>200</v>
      </c>
      <c r="B129" s="26" t="s">
        <v>199</v>
      </c>
      <c r="C129" s="102"/>
      <c r="D129" s="126"/>
      <c r="E129" s="126">
        <f>統籌科目新增撥補經費統計表!G130</f>
        <v>0</v>
      </c>
      <c r="F129" s="127"/>
      <c r="G129" s="129"/>
      <c r="H129" s="128">
        <f t="shared" si="3"/>
        <v>0</v>
      </c>
      <c r="I129" s="84"/>
      <c r="M129" s="83"/>
      <c r="N129" s="83"/>
    </row>
    <row r="130" spans="1:14" x14ac:dyDescent="0.25">
      <c r="A130" s="152" t="s">
        <v>231</v>
      </c>
      <c r="B130" s="153"/>
      <c r="C130" s="126">
        <f>SUM(C3:C129)</f>
        <v>352712000</v>
      </c>
      <c r="D130" s="126">
        <f>SUM(D3:D129)</f>
        <v>0</v>
      </c>
      <c r="E130" s="126">
        <f>SUM(E3:E129)</f>
        <v>0</v>
      </c>
      <c r="F130" s="127">
        <f>SUM(F3:F129)</f>
        <v>0</v>
      </c>
      <c r="G130" s="127">
        <f>SUM(G3:G129)</f>
        <v>0</v>
      </c>
      <c r="H130" s="128">
        <f t="shared" si="3"/>
        <v>352712000</v>
      </c>
      <c r="I130" s="88"/>
    </row>
    <row r="131" spans="1:14" x14ac:dyDescent="0.25">
      <c r="A131" s="130"/>
      <c r="B131" s="130"/>
      <c r="C131" s="131"/>
      <c r="D131" s="132"/>
      <c r="E131" s="132"/>
      <c r="F131" s="133"/>
      <c r="G131" s="133"/>
      <c r="H131" s="132"/>
    </row>
    <row r="132" spans="1:14" x14ac:dyDescent="0.25">
      <c r="A132" s="130"/>
      <c r="B132" s="130"/>
      <c r="C132" s="131"/>
      <c r="D132" s="132"/>
      <c r="E132" s="132"/>
      <c r="F132" s="133"/>
      <c r="G132" s="133"/>
      <c r="H132" s="132"/>
    </row>
    <row r="133" spans="1:14" x14ac:dyDescent="0.25">
      <c r="A133" s="130"/>
      <c r="B133" s="26" t="s">
        <v>232</v>
      </c>
      <c r="C133" s="134" t="s">
        <v>233</v>
      </c>
      <c r="D133" s="135" t="s">
        <v>264</v>
      </c>
      <c r="E133" s="143" t="s">
        <v>391</v>
      </c>
      <c r="F133" s="136" t="s">
        <v>234</v>
      </c>
      <c r="G133" s="125" t="s">
        <v>265</v>
      </c>
      <c r="H133" s="68" t="s">
        <v>235</v>
      </c>
    </row>
    <row r="134" spans="1:14" x14ac:dyDescent="0.25">
      <c r="A134" s="130"/>
      <c r="B134" s="26" t="s">
        <v>236</v>
      </c>
      <c r="C134" s="137">
        <f>C3</f>
        <v>5437000</v>
      </c>
      <c r="D134" s="138">
        <f>D3</f>
        <v>0</v>
      </c>
      <c r="E134" s="138">
        <f t="shared" ref="E134" si="4">E3</f>
        <v>0</v>
      </c>
      <c r="F134" s="139">
        <f>F3</f>
        <v>0</v>
      </c>
      <c r="G134" s="140">
        <f>G3</f>
        <v>0</v>
      </c>
      <c r="H134" s="141">
        <f>SUM(C134:G134)</f>
        <v>5437000</v>
      </c>
      <c r="I134" s="91"/>
      <c r="J134" s="92"/>
      <c r="K134" s="92"/>
    </row>
    <row r="135" spans="1:14" x14ac:dyDescent="0.25">
      <c r="A135" s="130"/>
      <c r="B135" s="26" t="s">
        <v>237</v>
      </c>
      <c r="C135" s="137">
        <f>SUM(C4:C27)</f>
        <v>107593000</v>
      </c>
      <c r="D135" s="138">
        <f>SUM(D4:D27)</f>
        <v>0</v>
      </c>
      <c r="E135" s="138">
        <f t="shared" ref="E135" si="5">SUM(E4:E27)</f>
        <v>0</v>
      </c>
      <c r="F135" s="139">
        <f>SUM(F4:F27)</f>
        <v>0</v>
      </c>
      <c r="G135" s="140">
        <f>SUM(G4:G27)</f>
        <v>0</v>
      </c>
      <c r="H135" s="141">
        <f>SUM(C135:G135)</f>
        <v>107593000</v>
      </c>
      <c r="I135" s="91"/>
      <c r="J135" s="92"/>
      <c r="K135" s="92"/>
    </row>
    <row r="136" spans="1:14" x14ac:dyDescent="0.25">
      <c r="A136" s="130"/>
      <c r="B136" s="26" t="s">
        <v>238</v>
      </c>
      <c r="C136" s="137">
        <f>SUM(C28:C128)</f>
        <v>239682000</v>
      </c>
      <c r="D136" s="138">
        <f>SUM(D28:D128)</f>
        <v>0</v>
      </c>
      <c r="E136" s="138">
        <f t="shared" ref="E136" si="6">SUM(E28:E128)</f>
        <v>0</v>
      </c>
      <c r="F136" s="139">
        <f>SUM(F28:F128)</f>
        <v>0</v>
      </c>
      <c r="G136" s="140">
        <f>SUM(G28:G127)</f>
        <v>0</v>
      </c>
      <c r="H136" s="141">
        <f>SUM(C136:G136)</f>
        <v>239682000</v>
      </c>
      <c r="I136" s="91"/>
      <c r="J136" s="92"/>
      <c r="K136" s="92"/>
    </row>
    <row r="137" spans="1:14" x14ac:dyDescent="0.25">
      <c r="A137" s="130"/>
      <c r="B137" s="142" t="s">
        <v>239</v>
      </c>
      <c r="C137" s="137">
        <f>C129</f>
        <v>0</v>
      </c>
      <c r="D137" s="138">
        <f>D129</f>
        <v>0</v>
      </c>
      <c r="E137" s="138">
        <f t="shared" ref="E137" si="7">E129</f>
        <v>0</v>
      </c>
      <c r="F137" s="139">
        <f>F129</f>
        <v>0</v>
      </c>
      <c r="G137" s="140">
        <f>G129</f>
        <v>0</v>
      </c>
      <c r="H137" s="141">
        <f>SUM(C137:G137)</f>
        <v>0</v>
      </c>
      <c r="J137" s="92"/>
      <c r="K137" s="92"/>
    </row>
    <row r="138" spans="1:14" x14ac:dyDescent="0.25">
      <c r="A138" s="130"/>
      <c r="B138" s="26" t="s">
        <v>240</v>
      </c>
      <c r="C138" s="137">
        <f>SUM(C134:C137)</f>
        <v>352712000</v>
      </c>
      <c r="D138" s="138">
        <f>SUM(D134:D137)</f>
        <v>0</v>
      </c>
      <c r="E138" s="138">
        <f t="shared" ref="E138" si="8">SUM(E134:E137)</f>
        <v>0</v>
      </c>
      <c r="F138" s="139">
        <f>SUM(F134:F137)</f>
        <v>0</v>
      </c>
      <c r="G138" s="140">
        <f>SUM(G134:G137)</f>
        <v>0</v>
      </c>
      <c r="H138" s="141">
        <f>SUM(C138:G138)</f>
        <v>352712000</v>
      </c>
      <c r="J138" s="83"/>
      <c r="K138" s="83"/>
    </row>
    <row r="139" spans="1:14" x14ac:dyDescent="0.25">
      <c r="H139" s="94"/>
    </row>
  </sheetData>
  <mergeCells count="2">
    <mergeCell ref="A1:H1"/>
    <mergeCell ref="A130:B130"/>
  </mergeCells>
  <phoneticPr fontId="1" type="noConversion"/>
  <pageMargins left="0.59055118110236227" right="0.59055118110236227" top="0.39370078740157483" bottom="0.39370078740157483" header="0.19685039370078741" footer="0.19685039370078741"/>
  <pageSetup paperSize="9" scale="83" fitToHeight="0" orientation="portrait"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138"/>
  <sheetViews>
    <sheetView view="pageBreakPreview" zoomScaleNormal="100" zoomScaleSheetLayoutView="100" workbookViewId="0">
      <pane xSplit="2" ySplit="3" topLeftCell="C118" activePane="bottomRight" state="frozen"/>
      <selection pane="topRight" activeCell="C1" sqref="C1"/>
      <selection pane="bottomLeft" activeCell="A4" sqref="A4"/>
      <selection pane="bottomRight" activeCell="K132" sqref="K132"/>
    </sheetView>
  </sheetViews>
  <sheetFormatPr defaultRowHeight="16.5" x14ac:dyDescent="0.25"/>
  <cols>
    <col min="1" max="1" width="6.375" style="78" customWidth="1"/>
    <col min="2" max="2" width="20.25" style="8" bestFit="1" customWidth="1"/>
    <col min="3" max="6" width="14.375" style="77" customWidth="1"/>
    <col min="7" max="7" width="14.375" style="67" customWidth="1"/>
    <col min="8" max="256" width="8.875" style="67"/>
    <col min="257" max="257" width="6.375" style="67" customWidth="1"/>
    <col min="258" max="258" width="18.125" style="67" customWidth="1"/>
    <col min="259" max="259" width="15.625" style="67" customWidth="1"/>
    <col min="260" max="260" width="16.125" style="67" customWidth="1"/>
    <col min="261" max="261" width="16.625" style="67" customWidth="1"/>
    <col min="262" max="262" width="12.5" style="67" customWidth="1"/>
    <col min="263" max="263" width="17.125" style="67" customWidth="1"/>
    <col min="264" max="512" width="8.875" style="67"/>
    <col min="513" max="513" width="6.375" style="67" customWidth="1"/>
    <col min="514" max="514" width="18.125" style="67" customWidth="1"/>
    <col min="515" max="515" width="15.625" style="67" customWidth="1"/>
    <col min="516" max="516" width="16.125" style="67" customWidth="1"/>
    <col min="517" max="517" width="16.625" style="67" customWidth="1"/>
    <col min="518" max="518" width="12.5" style="67" customWidth="1"/>
    <col min="519" max="519" width="17.125" style="67" customWidth="1"/>
    <col min="520" max="768" width="8.875" style="67"/>
    <col min="769" max="769" width="6.375" style="67" customWidth="1"/>
    <col min="770" max="770" width="18.125" style="67" customWidth="1"/>
    <col min="771" max="771" width="15.625" style="67" customWidth="1"/>
    <col min="772" max="772" width="16.125" style="67" customWidth="1"/>
    <col min="773" max="773" width="16.625" style="67" customWidth="1"/>
    <col min="774" max="774" width="12.5" style="67" customWidth="1"/>
    <col min="775" max="775" width="17.125" style="67" customWidth="1"/>
    <col min="776" max="1024" width="8.875" style="67"/>
    <col min="1025" max="1025" width="6.375" style="67" customWidth="1"/>
    <col min="1026" max="1026" width="18.125" style="67" customWidth="1"/>
    <col min="1027" max="1027" width="15.625" style="67" customWidth="1"/>
    <col min="1028" max="1028" width="16.125" style="67" customWidth="1"/>
    <col min="1029" max="1029" width="16.625" style="67" customWidth="1"/>
    <col min="1030" max="1030" width="12.5" style="67" customWidth="1"/>
    <col min="1031" max="1031" width="17.125" style="67" customWidth="1"/>
    <col min="1032" max="1280" width="8.875" style="67"/>
    <col min="1281" max="1281" width="6.375" style="67" customWidth="1"/>
    <col min="1282" max="1282" width="18.125" style="67" customWidth="1"/>
    <col min="1283" max="1283" width="15.625" style="67" customWidth="1"/>
    <col min="1284" max="1284" width="16.125" style="67" customWidth="1"/>
    <col min="1285" max="1285" width="16.625" style="67" customWidth="1"/>
    <col min="1286" max="1286" width="12.5" style="67" customWidth="1"/>
    <col min="1287" max="1287" width="17.125" style="67" customWidth="1"/>
    <col min="1288" max="1536" width="8.875" style="67"/>
    <col min="1537" max="1537" width="6.375" style="67" customWidth="1"/>
    <col min="1538" max="1538" width="18.125" style="67" customWidth="1"/>
    <col min="1539" max="1539" width="15.625" style="67" customWidth="1"/>
    <col min="1540" max="1540" width="16.125" style="67" customWidth="1"/>
    <col min="1541" max="1541" width="16.625" style="67" customWidth="1"/>
    <col min="1542" max="1542" width="12.5" style="67" customWidth="1"/>
    <col min="1543" max="1543" width="17.125" style="67" customWidth="1"/>
    <col min="1544" max="1792" width="8.875" style="67"/>
    <col min="1793" max="1793" width="6.375" style="67" customWidth="1"/>
    <col min="1794" max="1794" width="18.125" style="67" customWidth="1"/>
    <col min="1795" max="1795" width="15.625" style="67" customWidth="1"/>
    <col min="1796" max="1796" width="16.125" style="67" customWidth="1"/>
    <col min="1797" max="1797" width="16.625" style="67" customWidth="1"/>
    <col min="1798" max="1798" width="12.5" style="67" customWidth="1"/>
    <col min="1799" max="1799" width="17.125" style="67" customWidth="1"/>
    <col min="1800" max="2048" width="8.875" style="67"/>
    <col min="2049" max="2049" width="6.375" style="67" customWidth="1"/>
    <col min="2050" max="2050" width="18.125" style="67" customWidth="1"/>
    <col min="2051" max="2051" width="15.625" style="67" customWidth="1"/>
    <col min="2052" max="2052" width="16.125" style="67" customWidth="1"/>
    <col min="2053" max="2053" width="16.625" style="67" customWidth="1"/>
    <col min="2054" max="2054" width="12.5" style="67" customWidth="1"/>
    <col min="2055" max="2055" width="17.125" style="67" customWidth="1"/>
    <col min="2056" max="2304" width="8.875" style="67"/>
    <col min="2305" max="2305" width="6.375" style="67" customWidth="1"/>
    <col min="2306" max="2306" width="18.125" style="67" customWidth="1"/>
    <col min="2307" max="2307" width="15.625" style="67" customWidth="1"/>
    <col min="2308" max="2308" width="16.125" style="67" customWidth="1"/>
    <col min="2309" max="2309" width="16.625" style="67" customWidth="1"/>
    <col min="2310" max="2310" width="12.5" style="67" customWidth="1"/>
    <col min="2311" max="2311" width="17.125" style="67" customWidth="1"/>
    <col min="2312" max="2560" width="8.875" style="67"/>
    <col min="2561" max="2561" width="6.375" style="67" customWidth="1"/>
    <col min="2562" max="2562" width="18.125" style="67" customWidth="1"/>
    <col min="2563" max="2563" width="15.625" style="67" customWidth="1"/>
    <col min="2564" max="2564" width="16.125" style="67" customWidth="1"/>
    <col min="2565" max="2565" width="16.625" style="67" customWidth="1"/>
    <col min="2566" max="2566" width="12.5" style="67" customWidth="1"/>
    <col min="2567" max="2567" width="17.125" style="67" customWidth="1"/>
    <col min="2568" max="2816" width="8.875" style="67"/>
    <col min="2817" max="2817" width="6.375" style="67" customWidth="1"/>
    <col min="2818" max="2818" width="18.125" style="67" customWidth="1"/>
    <col min="2819" max="2819" width="15.625" style="67" customWidth="1"/>
    <col min="2820" max="2820" width="16.125" style="67" customWidth="1"/>
    <col min="2821" max="2821" width="16.625" style="67" customWidth="1"/>
    <col min="2822" max="2822" width="12.5" style="67" customWidth="1"/>
    <col min="2823" max="2823" width="17.125" style="67" customWidth="1"/>
    <col min="2824" max="3072" width="8.875" style="67"/>
    <col min="3073" max="3073" width="6.375" style="67" customWidth="1"/>
    <col min="3074" max="3074" width="18.125" style="67" customWidth="1"/>
    <col min="3075" max="3075" width="15.625" style="67" customWidth="1"/>
    <col min="3076" max="3076" width="16.125" style="67" customWidth="1"/>
    <col min="3077" max="3077" width="16.625" style="67" customWidth="1"/>
    <col min="3078" max="3078" width="12.5" style="67" customWidth="1"/>
    <col min="3079" max="3079" width="17.125" style="67" customWidth="1"/>
    <col min="3080" max="3328" width="8.875" style="67"/>
    <col min="3329" max="3329" width="6.375" style="67" customWidth="1"/>
    <col min="3330" max="3330" width="18.125" style="67" customWidth="1"/>
    <col min="3331" max="3331" width="15.625" style="67" customWidth="1"/>
    <col min="3332" max="3332" width="16.125" style="67" customWidth="1"/>
    <col min="3333" max="3333" width="16.625" style="67" customWidth="1"/>
    <col min="3334" max="3334" width="12.5" style="67" customWidth="1"/>
    <col min="3335" max="3335" width="17.125" style="67" customWidth="1"/>
    <col min="3336" max="3584" width="8.875" style="67"/>
    <col min="3585" max="3585" width="6.375" style="67" customWidth="1"/>
    <col min="3586" max="3586" width="18.125" style="67" customWidth="1"/>
    <col min="3587" max="3587" width="15.625" style="67" customWidth="1"/>
    <col min="3588" max="3588" width="16.125" style="67" customWidth="1"/>
    <col min="3589" max="3589" width="16.625" style="67" customWidth="1"/>
    <col min="3590" max="3590" width="12.5" style="67" customWidth="1"/>
    <col min="3591" max="3591" width="17.125" style="67" customWidth="1"/>
    <col min="3592" max="3840" width="8.875" style="67"/>
    <col min="3841" max="3841" width="6.375" style="67" customWidth="1"/>
    <col min="3842" max="3842" width="18.125" style="67" customWidth="1"/>
    <col min="3843" max="3843" width="15.625" style="67" customWidth="1"/>
    <col min="3844" max="3844" width="16.125" style="67" customWidth="1"/>
    <col min="3845" max="3845" width="16.625" style="67" customWidth="1"/>
    <col min="3846" max="3846" width="12.5" style="67" customWidth="1"/>
    <col min="3847" max="3847" width="17.125" style="67" customWidth="1"/>
    <col min="3848" max="4096" width="8.875" style="67"/>
    <col min="4097" max="4097" width="6.375" style="67" customWidth="1"/>
    <col min="4098" max="4098" width="18.125" style="67" customWidth="1"/>
    <col min="4099" max="4099" width="15.625" style="67" customWidth="1"/>
    <col min="4100" max="4100" width="16.125" style="67" customWidth="1"/>
    <col min="4101" max="4101" width="16.625" style="67" customWidth="1"/>
    <col min="4102" max="4102" width="12.5" style="67" customWidth="1"/>
    <col min="4103" max="4103" width="17.125" style="67" customWidth="1"/>
    <col min="4104" max="4352" width="8.875" style="67"/>
    <col min="4353" max="4353" width="6.375" style="67" customWidth="1"/>
    <col min="4354" max="4354" width="18.125" style="67" customWidth="1"/>
    <col min="4355" max="4355" width="15.625" style="67" customWidth="1"/>
    <col min="4356" max="4356" width="16.125" style="67" customWidth="1"/>
    <col min="4357" max="4357" width="16.625" style="67" customWidth="1"/>
    <col min="4358" max="4358" width="12.5" style="67" customWidth="1"/>
    <col min="4359" max="4359" width="17.125" style="67" customWidth="1"/>
    <col min="4360" max="4608" width="8.875" style="67"/>
    <col min="4609" max="4609" width="6.375" style="67" customWidth="1"/>
    <col min="4610" max="4610" width="18.125" style="67" customWidth="1"/>
    <col min="4611" max="4611" width="15.625" style="67" customWidth="1"/>
    <col min="4612" max="4612" width="16.125" style="67" customWidth="1"/>
    <col min="4613" max="4613" width="16.625" style="67" customWidth="1"/>
    <col min="4614" max="4614" width="12.5" style="67" customWidth="1"/>
    <col min="4615" max="4615" width="17.125" style="67" customWidth="1"/>
    <col min="4616" max="4864" width="8.875" style="67"/>
    <col min="4865" max="4865" width="6.375" style="67" customWidth="1"/>
    <col min="4866" max="4866" width="18.125" style="67" customWidth="1"/>
    <col min="4867" max="4867" width="15.625" style="67" customWidth="1"/>
    <col min="4868" max="4868" width="16.125" style="67" customWidth="1"/>
    <col min="4869" max="4869" width="16.625" style="67" customWidth="1"/>
    <col min="4870" max="4870" width="12.5" style="67" customWidth="1"/>
    <col min="4871" max="4871" width="17.125" style="67" customWidth="1"/>
    <col min="4872" max="5120" width="8.875" style="67"/>
    <col min="5121" max="5121" width="6.375" style="67" customWidth="1"/>
    <col min="5122" max="5122" width="18.125" style="67" customWidth="1"/>
    <col min="5123" max="5123" width="15.625" style="67" customWidth="1"/>
    <col min="5124" max="5124" width="16.125" style="67" customWidth="1"/>
    <col min="5125" max="5125" width="16.625" style="67" customWidth="1"/>
    <col min="5126" max="5126" width="12.5" style="67" customWidth="1"/>
    <col min="5127" max="5127" width="17.125" style="67" customWidth="1"/>
    <col min="5128" max="5376" width="8.875" style="67"/>
    <col min="5377" max="5377" width="6.375" style="67" customWidth="1"/>
    <col min="5378" max="5378" width="18.125" style="67" customWidth="1"/>
    <col min="5379" max="5379" width="15.625" style="67" customWidth="1"/>
    <col min="5380" max="5380" width="16.125" style="67" customWidth="1"/>
    <col min="5381" max="5381" width="16.625" style="67" customWidth="1"/>
    <col min="5382" max="5382" width="12.5" style="67" customWidth="1"/>
    <col min="5383" max="5383" width="17.125" style="67" customWidth="1"/>
    <col min="5384" max="5632" width="8.875" style="67"/>
    <col min="5633" max="5633" width="6.375" style="67" customWidth="1"/>
    <col min="5634" max="5634" width="18.125" style="67" customWidth="1"/>
    <col min="5635" max="5635" width="15.625" style="67" customWidth="1"/>
    <col min="5636" max="5636" width="16.125" style="67" customWidth="1"/>
    <col min="5637" max="5637" width="16.625" style="67" customWidth="1"/>
    <col min="5638" max="5638" width="12.5" style="67" customWidth="1"/>
    <col min="5639" max="5639" width="17.125" style="67" customWidth="1"/>
    <col min="5640" max="5888" width="8.875" style="67"/>
    <col min="5889" max="5889" width="6.375" style="67" customWidth="1"/>
    <col min="5890" max="5890" width="18.125" style="67" customWidth="1"/>
    <col min="5891" max="5891" width="15.625" style="67" customWidth="1"/>
    <col min="5892" max="5892" width="16.125" style="67" customWidth="1"/>
    <col min="5893" max="5893" width="16.625" style="67" customWidth="1"/>
    <col min="5894" max="5894" width="12.5" style="67" customWidth="1"/>
    <col min="5895" max="5895" width="17.125" style="67" customWidth="1"/>
    <col min="5896" max="6144" width="8.875" style="67"/>
    <col min="6145" max="6145" width="6.375" style="67" customWidth="1"/>
    <col min="6146" max="6146" width="18.125" style="67" customWidth="1"/>
    <col min="6147" max="6147" width="15.625" style="67" customWidth="1"/>
    <col min="6148" max="6148" width="16.125" style="67" customWidth="1"/>
    <col min="6149" max="6149" width="16.625" style="67" customWidth="1"/>
    <col min="6150" max="6150" width="12.5" style="67" customWidth="1"/>
    <col min="6151" max="6151" width="17.125" style="67" customWidth="1"/>
    <col min="6152" max="6400" width="8.875" style="67"/>
    <col min="6401" max="6401" width="6.375" style="67" customWidth="1"/>
    <col min="6402" max="6402" width="18.125" style="67" customWidth="1"/>
    <col min="6403" max="6403" width="15.625" style="67" customWidth="1"/>
    <col min="6404" max="6404" width="16.125" style="67" customWidth="1"/>
    <col min="6405" max="6405" width="16.625" style="67" customWidth="1"/>
    <col min="6406" max="6406" width="12.5" style="67" customWidth="1"/>
    <col min="6407" max="6407" width="17.125" style="67" customWidth="1"/>
    <col min="6408" max="6656" width="8.875" style="67"/>
    <col min="6657" max="6657" width="6.375" style="67" customWidth="1"/>
    <col min="6658" max="6658" width="18.125" style="67" customWidth="1"/>
    <col min="6659" max="6659" width="15.625" style="67" customWidth="1"/>
    <col min="6660" max="6660" width="16.125" style="67" customWidth="1"/>
    <col min="6661" max="6661" width="16.625" style="67" customWidth="1"/>
    <col min="6662" max="6662" width="12.5" style="67" customWidth="1"/>
    <col min="6663" max="6663" width="17.125" style="67" customWidth="1"/>
    <col min="6664" max="6912" width="8.875" style="67"/>
    <col min="6913" max="6913" width="6.375" style="67" customWidth="1"/>
    <col min="6914" max="6914" width="18.125" style="67" customWidth="1"/>
    <col min="6915" max="6915" width="15.625" style="67" customWidth="1"/>
    <col min="6916" max="6916" width="16.125" style="67" customWidth="1"/>
    <col min="6917" max="6917" width="16.625" style="67" customWidth="1"/>
    <col min="6918" max="6918" width="12.5" style="67" customWidth="1"/>
    <col min="6919" max="6919" width="17.125" style="67" customWidth="1"/>
    <col min="6920" max="7168" width="8.875" style="67"/>
    <col min="7169" max="7169" width="6.375" style="67" customWidth="1"/>
    <col min="7170" max="7170" width="18.125" style="67" customWidth="1"/>
    <col min="7171" max="7171" width="15.625" style="67" customWidth="1"/>
    <col min="7172" max="7172" width="16.125" style="67" customWidth="1"/>
    <col min="7173" max="7173" width="16.625" style="67" customWidth="1"/>
    <col min="7174" max="7174" width="12.5" style="67" customWidth="1"/>
    <col min="7175" max="7175" width="17.125" style="67" customWidth="1"/>
    <col min="7176" max="7424" width="8.875" style="67"/>
    <col min="7425" max="7425" width="6.375" style="67" customWidth="1"/>
    <col min="7426" max="7426" width="18.125" style="67" customWidth="1"/>
    <col min="7427" max="7427" width="15.625" style="67" customWidth="1"/>
    <col min="7428" max="7428" width="16.125" style="67" customWidth="1"/>
    <col min="7429" max="7429" width="16.625" style="67" customWidth="1"/>
    <col min="7430" max="7430" width="12.5" style="67" customWidth="1"/>
    <col min="7431" max="7431" width="17.125" style="67" customWidth="1"/>
    <col min="7432" max="7680" width="8.875" style="67"/>
    <col min="7681" max="7681" width="6.375" style="67" customWidth="1"/>
    <col min="7682" max="7682" width="18.125" style="67" customWidth="1"/>
    <col min="7683" max="7683" width="15.625" style="67" customWidth="1"/>
    <col min="7684" max="7684" width="16.125" style="67" customWidth="1"/>
    <col min="7685" max="7685" width="16.625" style="67" customWidth="1"/>
    <col min="7686" max="7686" width="12.5" style="67" customWidth="1"/>
    <col min="7687" max="7687" width="17.125" style="67" customWidth="1"/>
    <col min="7688" max="7936" width="8.875" style="67"/>
    <col min="7937" max="7937" width="6.375" style="67" customWidth="1"/>
    <col min="7938" max="7938" width="18.125" style="67" customWidth="1"/>
    <col min="7939" max="7939" width="15.625" style="67" customWidth="1"/>
    <col min="7940" max="7940" width="16.125" style="67" customWidth="1"/>
    <col min="7941" max="7941" width="16.625" style="67" customWidth="1"/>
    <col min="7942" max="7942" width="12.5" style="67" customWidth="1"/>
    <col min="7943" max="7943" width="17.125" style="67" customWidth="1"/>
    <col min="7944" max="8192" width="8.875" style="67"/>
    <col min="8193" max="8193" width="6.375" style="67" customWidth="1"/>
    <col min="8194" max="8194" width="18.125" style="67" customWidth="1"/>
    <col min="8195" max="8195" width="15.625" style="67" customWidth="1"/>
    <col min="8196" max="8196" width="16.125" style="67" customWidth="1"/>
    <col min="8197" max="8197" width="16.625" style="67" customWidth="1"/>
    <col min="8198" max="8198" width="12.5" style="67" customWidth="1"/>
    <col min="8199" max="8199" width="17.125" style="67" customWidth="1"/>
    <col min="8200" max="8448" width="8.875" style="67"/>
    <col min="8449" max="8449" width="6.375" style="67" customWidth="1"/>
    <col min="8450" max="8450" width="18.125" style="67" customWidth="1"/>
    <col min="8451" max="8451" width="15.625" style="67" customWidth="1"/>
    <col min="8452" max="8452" width="16.125" style="67" customWidth="1"/>
    <col min="8453" max="8453" width="16.625" style="67" customWidth="1"/>
    <col min="8454" max="8454" width="12.5" style="67" customWidth="1"/>
    <col min="8455" max="8455" width="17.125" style="67" customWidth="1"/>
    <col min="8456" max="8704" width="8.875" style="67"/>
    <col min="8705" max="8705" width="6.375" style="67" customWidth="1"/>
    <col min="8706" max="8706" width="18.125" style="67" customWidth="1"/>
    <col min="8707" max="8707" width="15.625" style="67" customWidth="1"/>
    <col min="8708" max="8708" width="16.125" style="67" customWidth="1"/>
    <col min="8709" max="8709" width="16.625" style="67" customWidth="1"/>
    <col min="8710" max="8710" width="12.5" style="67" customWidth="1"/>
    <col min="8711" max="8711" width="17.125" style="67" customWidth="1"/>
    <col min="8712" max="8960" width="8.875" style="67"/>
    <col min="8961" max="8961" width="6.375" style="67" customWidth="1"/>
    <col min="8962" max="8962" width="18.125" style="67" customWidth="1"/>
    <col min="8963" max="8963" width="15.625" style="67" customWidth="1"/>
    <col min="8964" max="8964" width="16.125" style="67" customWidth="1"/>
    <col min="8965" max="8965" width="16.625" style="67" customWidth="1"/>
    <col min="8966" max="8966" width="12.5" style="67" customWidth="1"/>
    <col min="8967" max="8967" width="17.125" style="67" customWidth="1"/>
    <col min="8968" max="9216" width="8.875" style="67"/>
    <col min="9217" max="9217" width="6.375" style="67" customWidth="1"/>
    <col min="9218" max="9218" width="18.125" style="67" customWidth="1"/>
    <col min="9219" max="9219" width="15.625" style="67" customWidth="1"/>
    <col min="9220" max="9220" width="16.125" style="67" customWidth="1"/>
    <col min="9221" max="9221" width="16.625" style="67" customWidth="1"/>
    <col min="9222" max="9222" width="12.5" style="67" customWidth="1"/>
    <col min="9223" max="9223" width="17.125" style="67" customWidth="1"/>
    <col min="9224" max="9472" width="8.875" style="67"/>
    <col min="9473" max="9473" width="6.375" style="67" customWidth="1"/>
    <col min="9474" max="9474" width="18.125" style="67" customWidth="1"/>
    <col min="9475" max="9475" width="15.625" style="67" customWidth="1"/>
    <col min="9476" max="9476" width="16.125" style="67" customWidth="1"/>
    <col min="9477" max="9477" width="16.625" style="67" customWidth="1"/>
    <col min="9478" max="9478" width="12.5" style="67" customWidth="1"/>
    <col min="9479" max="9479" width="17.125" style="67" customWidth="1"/>
    <col min="9480" max="9728" width="8.875" style="67"/>
    <col min="9729" max="9729" width="6.375" style="67" customWidth="1"/>
    <col min="9730" max="9730" width="18.125" style="67" customWidth="1"/>
    <col min="9731" max="9731" width="15.625" style="67" customWidth="1"/>
    <col min="9732" max="9732" width="16.125" style="67" customWidth="1"/>
    <col min="9733" max="9733" width="16.625" style="67" customWidth="1"/>
    <col min="9734" max="9734" width="12.5" style="67" customWidth="1"/>
    <col min="9735" max="9735" width="17.125" style="67" customWidth="1"/>
    <col min="9736" max="9984" width="8.875" style="67"/>
    <col min="9985" max="9985" width="6.375" style="67" customWidth="1"/>
    <col min="9986" max="9986" width="18.125" style="67" customWidth="1"/>
    <col min="9987" max="9987" width="15.625" style="67" customWidth="1"/>
    <col min="9988" max="9988" width="16.125" style="67" customWidth="1"/>
    <col min="9989" max="9989" width="16.625" style="67" customWidth="1"/>
    <col min="9990" max="9990" width="12.5" style="67" customWidth="1"/>
    <col min="9991" max="9991" width="17.125" style="67" customWidth="1"/>
    <col min="9992" max="10240" width="8.875" style="67"/>
    <col min="10241" max="10241" width="6.375" style="67" customWidth="1"/>
    <col min="10242" max="10242" width="18.125" style="67" customWidth="1"/>
    <col min="10243" max="10243" width="15.625" style="67" customWidth="1"/>
    <col min="10244" max="10244" width="16.125" style="67" customWidth="1"/>
    <col min="10245" max="10245" width="16.625" style="67" customWidth="1"/>
    <col min="10246" max="10246" width="12.5" style="67" customWidth="1"/>
    <col min="10247" max="10247" width="17.125" style="67" customWidth="1"/>
    <col min="10248" max="10496" width="8.875" style="67"/>
    <col min="10497" max="10497" width="6.375" style="67" customWidth="1"/>
    <col min="10498" max="10498" width="18.125" style="67" customWidth="1"/>
    <col min="10499" max="10499" width="15.625" style="67" customWidth="1"/>
    <col min="10500" max="10500" width="16.125" style="67" customWidth="1"/>
    <col min="10501" max="10501" width="16.625" style="67" customWidth="1"/>
    <col min="10502" max="10502" width="12.5" style="67" customWidth="1"/>
    <col min="10503" max="10503" width="17.125" style="67" customWidth="1"/>
    <col min="10504" max="10752" width="8.875" style="67"/>
    <col min="10753" max="10753" width="6.375" style="67" customWidth="1"/>
    <col min="10754" max="10754" width="18.125" style="67" customWidth="1"/>
    <col min="10755" max="10755" width="15.625" style="67" customWidth="1"/>
    <col min="10756" max="10756" width="16.125" style="67" customWidth="1"/>
    <col min="10757" max="10757" width="16.625" style="67" customWidth="1"/>
    <col min="10758" max="10758" width="12.5" style="67" customWidth="1"/>
    <col min="10759" max="10759" width="17.125" style="67" customWidth="1"/>
    <col min="10760" max="11008" width="8.875" style="67"/>
    <col min="11009" max="11009" width="6.375" style="67" customWidth="1"/>
    <col min="11010" max="11010" width="18.125" style="67" customWidth="1"/>
    <col min="11011" max="11011" width="15.625" style="67" customWidth="1"/>
    <col min="11012" max="11012" width="16.125" style="67" customWidth="1"/>
    <col min="11013" max="11013" width="16.625" style="67" customWidth="1"/>
    <col min="11014" max="11014" width="12.5" style="67" customWidth="1"/>
    <col min="11015" max="11015" width="17.125" style="67" customWidth="1"/>
    <col min="11016" max="11264" width="8.875" style="67"/>
    <col min="11265" max="11265" width="6.375" style="67" customWidth="1"/>
    <col min="11266" max="11266" width="18.125" style="67" customWidth="1"/>
    <col min="11267" max="11267" width="15.625" style="67" customWidth="1"/>
    <col min="11268" max="11268" width="16.125" style="67" customWidth="1"/>
    <col min="11269" max="11269" width="16.625" style="67" customWidth="1"/>
    <col min="11270" max="11270" width="12.5" style="67" customWidth="1"/>
    <col min="11271" max="11271" width="17.125" style="67" customWidth="1"/>
    <col min="11272" max="11520" width="8.875" style="67"/>
    <col min="11521" max="11521" width="6.375" style="67" customWidth="1"/>
    <col min="11522" max="11522" width="18.125" style="67" customWidth="1"/>
    <col min="11523" max="11523" width="15.625" style="67" customWidth="1"/>
    <col min="11524" max="11524" width="16.125" style="67" customWidth="1"/>
    <col min="11525" max="11525" width="16.625" style="67" customWidth="1"/>
    <col min="11526" max="11526" width="12.5" style="67" customWidth="1"/>
    <col min="11527" max="11527" width="17.125" style="67" customWidth="1"/>
    <col min="11528" max="11776" width="8.875" style="67"/>
    <col min="11777" max="11777" width="6.375" style="67" customWidth="1"/>
    <col min="11778" max="11778" width="18.125" style="67" customWidth="1"/>
    <col min="11779" max="11779" width="15.625" style="67" customWidth="1"/>
    <col min="11780" max="11780" width="16.125" style="67" customWidth="1"/>
    <col min="11781" max="11781" width="16.625" style="67" customWidth="1"/>
    <col min="11782" max="11782" width="12.5" style="67" customWidth="1"/>
    <col min="11783" max="11783" width="17.125" style="67" customWidth="1"/>
    <col min="11784" max="12032" width="8.875" style="67"/>
    <col min="12033" max="12033" width="6.375" style="67" customWidth="1"/>
    <col min="12034" max="12034" width="18.125" style="67" customWidth="1"/>
    <col min="12035" max="12035" width="15.625" style="67" customWidth="1"/>
    <col min="12036" max="12036" width="16.125" style="67" customWidth="1"/>
    <col min="12037" max="12037" width="16.625" style="67" customWidth="1"/>
    <col min="12038" max="12038" width="12.5" style="67" customWidth="1"/>
    <col min="12039" max="12039" width="17.125" style="67" customWidth="1"/>
    <col min="12040" max="12288" width="8.875" style="67"/>
    <col min="12289" max="12289" width="6.375" style="67" customWidth="1"/>
    <col min="12290" max="12290" width="18.125" style="67" customWidth="1"/>
    <col min="12291" max="12291" width="15.625" style="67" customWidth="1"/>
    <col min="12292" max="12292" width="16.125" style="67" customWidth="1"/>
    <col min="12293" max="12293" width="16.625" style="67" customWidth="1"/>
    <col min="12294" max="12294" width="12.5" style="67" customWidth="1"/>
    <col min="12295" max="12295" width="17.125" style="67" customWidth="1"/>
    <col min="12296" max="12544" width="8.875" style="67"/>
    <col min="12545" max="12545" width="6.375" style="67" customWidth="1"/>
    <col min="12546" max="12546" width="18.125" style="67" customWidth="1"/>
    <col min="12547" max="12547" width="15.625" style="67" customWidth="1"/>
    <col min="12548" max="12548" width="16.125" style="67" customWidth="1"/>
    <col min="12549" max="12549" width="16.625" style="67" customWidth="1"/>
    <col min="12550" max="12550" width="12.5" style="67" customWidth="1"/>
    <col min="12551" max="12551" width="17.125" style="67" customWidth="1"/>
    <col min="12552" max="12800" width="8.875" style="67"/>
    <col min="12801" max="12801" width="6.375" style="67" customWidth="1"/>
    <col min="12802" max="12802" width="18.125" style="67" customWidth="1"/>
    <col min="12803" max="12803" width="15.625" style="67" customWidth="1"/>
    <col min="12804" max="12804" width="16.125" style="67" customWidth="1"/>
    <col min="12805" max="12805" width="16.625" style="67" customWidth="1"/>
    <col min="12806" max="12806" width="12.5" style="67" customWidth="1"/>
    <col min="12807" max="12807" width="17.125" style="67" customWidth="1"/>
    <col min="12808" max="13056" width="8.875" style="67"/>
    <col min="13057" max="13057" width="6.375" style="67" customWidth="1"/>
    <col min="13058" max="13058" width="18.125" style="67" customWidth="1"/>
    <col min="13059" max="13059" width="15.625" style="67" customWidth="1"/>
    <col min="13060" max="13060" width="16.125" style="67" customWidth="1"/>
    <col min="13061" max="13061" width="16.625" style="67" customWidth="1"/>
    <col min="13062" max="13062" width="12.5" style="67" customWidth="1"/>
    <col min="13063" max="13063" width="17.125" style="67" customWidth="1"/>
    <col min="13064" max="13312" width="8.875" style="67"/>
    <col min="13313" max="13313" width="6.375" style="67" customWidth="1"/>
    <col min="13314" max="13314" width="18.125" style="67" customWidth="1"/>
    <col min="13315" max="13315" width="15.625" style="67" customWidth="1"/>
    <col min="13316" max="13316" width="16.125" style="67" customWidth="1"/>
    <col min="13317" max="13317" width="16.625" style="67" customWidth="1"/>
    <col min="13318" max="13318" width="12.5" style="67" customWidth="1"/>
    <col min="13319" max="13319" width="17.125" style="67" customWidth="1"/>
    <col min="13320" max="13568" width="8.875" style="67"/>
    <col min="13569" max="13569" width="6.375" style="67" customWidth="1"/>
    <col min="13570" max="13570" width="18.125" style="67" customWidth="1"/>
    <col min="13571" max="13571" width="15.625" style="67" customWidth="1"/>
    <col min="13572" max="13572" width="16.125" style="67" customWidth="1"/>
    <col min="13573" max="13573" width="16.625" style="67" customWidth="1"/>
    <col min="13574" max="13574" width="12.5" style="67" customWidth="1"/>
    <col min="13575" max="13575" width="17.125" style="67" customWidth="1"/>
    <col min="13576" max="13824" width="8.875" style="67"/>
    <col min="13825" max="13825" width="6.375" style="67" customWidth="1"/>
    <col min="13826" max="13826" width="18.125" style="67" customWidth="1"/>
    <col min="13827" max="13827" width="15.625" style="67" customWidth="1"/>
    <col min="13828" max="13828" width="16.125" style="67" customWidth="1"/>
    <col min="13829" max="13829" width="16.625" style="67" customWidth="1"/>
    <col min="13830" max="13830" width="12.5" style="67" customWidth="1"/>
    <col min="13831" max="13831" width="17.125" style="67" customWidth="1"/>
    <col min="13832" max="14080" width="8.875" style="67"/>
    <col min="14081" max="14081" width="6.375" style="67" customWidth="1"/>
    <col min="14082" max="14082" width="18.125" style="67" customWidth="1"/>
    <col min="14083" max="14083" width="15.625" style="67" customWidth="1"/>
    <col min="14084" max="14084" width="16.125" style="67" customWidth="1"/>
    <col min="14085" max="14085" width="16.625" style="67" customWidth="1"/>
    <col min="14086" max="14086" width="12.5" style="67" customWidth="1"/>
    <col min="14087" max="14087" width="17.125" style="67" customWidth="1"/>
    <col min="14088" max="14336" width="8.875" style="67"/>
    <col min="14337" max="14337" width="6.375" style="67" customWidth="1"/>
    <col min="14338" max="14338" width="18.125" style="67" customWidth="1"/>
    <col min="14339" max="14339" width="15.625" style="67" customWidth="1"/>
    <col min="14340" max="14340" width="16.125" style="67" customWidth="1"/>
    <col min="14341" max="14341" width="16.625" style="67" customWidth="1"/>
    <col min="14342" max="14342" width="12.5" style="67" customWidth="1"/>
    <col min="14343" max="14343" width="17.125" style="67" customWidth="1"/>
    <col min="14344" max="14592" width="8.875" style="67"/>
    <col min="14593" max="14593" width="6.375" style="67" customWidth="1"/>
    <col min="14594" max="14594" width="18.125" style="67" customWidth="1"/>
    <col min="14595" max="14595" width="15.625" style="67" customWidth="1"/>
    <col min="14596" max="14596" width="16.125" style="67" customWidth="1"/>
    <col min="14597" max="14597" width="16.625" style="67" customWidth="1"/>
    <col min="14598" max="14598" width="12.5" style="67" customWidth="1"/>
    <col min="14599" max="14599" width="17.125" style="67" customWidth="1"/>
    <col min="14600" max="14848" width="8.875" style="67"/>
    <col min="14849" max="14849" width="6.375" style="67" customWidth="1"/>
    <col min="14850" max="14850" width="18.125" style="67" customWidth="1"/>
    <col min="14851" max="14851" width="15.625" style="67" customWidth="1"/>
    <col min="14852" max="14852" width="16.125" style="67" customWidth="1"/>
    <col min="14853" max="14853" width="16.625" style="67" customWidth="1"/>
    <col min="14854" max="14854" width="12.5" style="67" customWidth="1"/>
    <col min="14855" max="14855" width="17.125" style="67" customWidth="1"/>
    <col min="14856" max="15104" width="8.875" style="67"/>
    <col min="15105" max="15105" width="6.375" style="67" customWidth="1"/>
    <col min="15106" max="15106" width="18.125" style="67" customWidth="1"/>
    <col min="15107" max="15107" width="15.625" style="67" customWidth="1"/>
    <col min="15108" max="15108" width="16.125" style="67" customWidth="1"/>
    <col min="15109" max="15109" width="16.625" style="67" customWidth="1"/>
    <col min="15110" max="15110" width="12.5" style="67" customWidth="1"/>
    <col min="15111" max="15111" width="17.125" style="67" customWidth="1"/>
    <col min="15112" max="15360" width="8.875" style="67"/>
    <col min="15361" max="15361" width="6.375" style="67" customWidth="1"/>
    <col min="15362" max="15362" width="18.125" style="67" customWidth="1"/>
    <col min="15363" max="15363" width="15.625" style="67" customWidth="1"/>
    <col min="15364" max="15364" width="16.125" style="67" customWidth="1"/>
    <col min="15365" max="15365" width="16.625" style="67" customWidth="1"/>
    <col min="15366" max="15366" width="12.5" style="67" customWidth="1"/>
    <col min="15367" max="15367" width="17.125" style="67" customWidth="1"/>
    <col min="15368" max="15616" width="8.875" style="67"/>
    <col min="15617" max="15617" width="6.375" style="67" customWidth="1"/>
    <col min="15618" max="15618" width="18.125" style="67" customWidth="1"/>
    <col min="15619" max="15619" width="15.625" style="67" customWidth="1"/>
    <col min="15620" max="15620" width="16.125" style="67" customWidth="1"/>
    <col min="15621" max="15621" width="16.625" style="67" customWidth="1"/>
    <col min="15622" max="15622" width="12.5" style="67" customWidth="1"/>
    <col min="15623" max="15623" width="17.125" style="67" customWidth="1"/>
    <col min="15624" max="15872" width="8.875" style="67"/>
    <col min="15873" max="15873" width="6.375" style="67" customWidth="1"/>
    <col min="15874" max="15874" width="18.125" style="67" customWidth="1"/>
    <col min="15875" max="15875" width="15.625" style="67" customWidth="1"/>
    <col min="15876" max="15876" width="16.125" style="67" customWidth="1"/>
    <col min="15877" max="15877" width="16.625" style="67" customWidth="1"/>
    <col min="15878" max="15878" width="12.5" style="67" customWidth="1"/>
    <col min="15879" max="15879" width="17.125" style="67" customWidth="1"/>
    <col min="15880" max="16128" width="8.875" style="67"/>
    <col min="16129" max="16129" width="6.375" style="67" customWidth="1"/>
    <col min="16130" max="16130" width="18.125" style="67" customWidth="1"/>
    <col min="16131" max="16131" width="15.625" style="67" customWidth="1"/>
    <col min="16132" max="16132" width="16.125" style="67" customWidth="1"/>
    <col min="16133" max="16133" width="16.625" style="67" customWidth="1"/>
    <col min="16134" max="16134" width="12.5" style="67" customWidth="1"/>
    <col min="16135" max="16135" width="17.125" style="67" customWidth="1"/>
    <col min="16136" max="16384" width="8.875" style="67"/>
  </cols>
  <sheetData>
    <row r="1" spans="1:9" ht="21" x14ac:dyDescent="0.25">
      <c r="A1" s="163" t="s">
        <v>260</v>
      </c>
      <c r="B1" s="164"/>
      <c r="C1" s="164"/>
      <c r="D1" s="164"/>
      <c r="E1" s="164"/>
      <c r="F1" s="164"/>
      <c r="G1" s="66" t="s">
        <v>259</v>
      </c>
    </row>
    <row r="2" spans="1:9" x14ac:dyDescent="0.25">
      <c r="A2" s="157" t="s">
        <v>178</v>
      </c>
      <c r="B2" s="159" t="s">
        <v>179</v>
      </c>
      <c r="C2" s="161" t="s">
        <v>180</v>
      </c>
      <c r="D2" s="161"/>
      <c r="E2" s="161"/>
      <c r="F2" s="161"/>
      <c r="G2" s="161"/>
      <c r="I2" s="67" t="s">
        <v>181</v>
      </c>
    </row>
    <row r="3" spans="1:9" x14ac:dyDescent="0.25">
      <c r="A3" s="158"/>
      <c r="B3" s="160"/>
      <c r="C3" s="68" t="s">
        <v>182</v>
      </c>
      <c r="D3" s="68" t="s">
        <v>183</v>
      </c>
      <c r="E3" s="68" t="s">
        <v>263</v>
      </c>
      <c r="F3" s="68" t="s">
        <v>36</v>
      </c>
      <c r="G3" s="69" t="s">
        <v>184</v>
      </c>
    </row>
    <row r="4" spans="1:9" x14ac:dyDescent="0.25">
      <c r="A4" s="70" t="s">
        <v>3</v>
      </c>
      <c r="B4" s="71" t="s">
        <v>257</v>
      </c>
      <c r="C4" s="72">
        <f>SUMIFS(統籌科目新增撥補經費明細表!D6:D300,統籌科目新增撥補經費明細表!B6:B300,"體育高級中等學校")</f>
        <v>0</v>
      </c>
      <c r="D4" s="72">
        <f>SUMIFS(統籌科目新增撥補經費明細表!E6:E300,統籌科目新增撥補經費明細表!B6:B300,"體育高級中等學校")</f>
        <v>0</v>
      </c>
      <c r="E4" s="72">
        <f>SUMIFS(統籌科目新增撥補經費明細表!F6:F300,統籌科目新增撥補經費明細表!B6:B300,"體育高級中等學校")</f>
        <v>0</v>
      </c>
      <c r="F4" s="72">
        <f>SUMIFS(統籌科目新增撥補經費明細表!G6:G300,統籌科目新增撥補經費明細表!B6:B300,"體育高級中等學校")</f>
        <v>0</v>
      </c>
      <c r="G4" s="73">
        <f>SUM(C4:F4)</f>
        <v>0</v>
      </c>
    </row>
    <row r="5" spans="1:9" x14ac:dyDescent="0.25">
      <c r="A5" s="74" t="s">
        <v>4</v>
      </c>
      <c r="B5" s="71" t="s">
        <v>72</v>
      </c>
      <c r="C5" s="72">
        <f>SUMIFS(統籌科目新增撥補經費明細表!D6:D300,統籌科目新增撥補經費明細表!B6:B300,"美崙國民中學")</f>
        <v>0</v>
      </c>
      <c r="D5" s="72">
        <f>SUMIFS(統籌科目新增撥補經費明細表!E6:E300,統籌科目新增撥補經費明細表!B6:B300,"美崙國民中學")</f>
        <v>0</v>
      </c>
      <c r="E5" s="72">
        <f>SUMIFS(統籌科目新增撥補經費明細表!F6:F300,統籌科目新增撥補經費明細表!B6:B300,"美崙國民中學")</f>
        <v>0</v>
      </c>
      <c r="F5" s="72">
        <f>SUMIFS(統籌科目新增撥補經費明細表!G6:G300,統籌科目新增撥補經費明細表!B6:B300,"美崙國民中學")</f>
        <v>0</v>
      </c>
      <c r="G5" s="73">
        <f t="shared" ref="G5:G67" si="0">SUM(C5:F5)</f>
        <v>0</v>
      </c>
    </row>
    <row r="6" spans="1:9" x14ac:dyDescent="0.25">
      <c r="A6" s="74" t="s">
        <v>5</v>
      </c>
      <c r="B6" s="71" t="s">
        <v>266</v>
      </c>
      <c r="C6" s="72">
        <f>SUMIFS(統籌科目新增撥補經費明細表!D6:D300,統籌科目新增撥補經費明細表!B6:B300,"花崗國民中學")</f>
        <v>0</v>
      </c>
      <c r="D6" s="72">
        <f>SUMIFS(統籌科目新增撥補經費明細表!E6:E300,統籌科目新增撥補經費明細表!B6:B300,"花崗國民中學")</f>
        <v>0</v>
      </c>
      <c r="E6" s="72">
        <f>SUMIFS(統籌科目新增撥補經費明細表!F6:F300,統籌科目新增撥補經費明細表!B6:B300,"花崗國民中學")</f>
        <v>0</v>
      </c>
      <c r="F6" s="72">
        <f>SUMIFS(統籌科目新增撥補經費明細表!G6:G300,統籌科目新增撥補經費明細表!B6:B300,"花崗國民中學")</f>
        <v>0</v>
      </c>
      <c r="G6" s="73">
        <f t="shared" si="0"/>
        <v>0</v>
      </c>
    </row>
    <row r="7" spans="1:9" x14ac:dyDescent="0.25">
      <c r="A7" s="74" t="s">
        <v>6</v>
      </c>
      <c r="B7" s="71" t="s">
        <v>267</v>
      </c>
      <c r="C7" s="72">
        <f>SUMIFS(統籌科目新增撥補經費明細表!D6:D300,統籌科目新增撥補經費明細表!B6:B300,"國風國民中學")</f>
        <v>0</v>
      </c>
      <c r="D7" s="72">
        <f>SUMIFS(統籌科目新增撥補經費明細表!E6:E300,統籌科目新增撥補經費明細表!B6:B300,"國風國民中學")</f>
        <v>0</v>
      </c>
      <c r="E7" s="72">
        <f>SUMIFS(統籌科目新增撥補經費明細表!F6:F300,統籌科目新增撥補經費明細表!B6:B300,"國風國民中學")</f>
        <v>0</v>
      </c>
      <c r="F7" s="72">
        <f>SUMIFS(統籌科目新增撥補經費明細表!G6:G300,統籌科目新增撥補經費明細表!B6:B300,"國風國民中學")</f>
        <v>0</v>
      </c>
      <c r="G7" s="73">
        <f t="shared" si="0"/>
        <v>0</v>
      </c>
    </row>
    <row r="8" spans="1:9" x14ac:dyDescent="0.25">
      <c r="A8" s="74" t="s">
        <v>7</v>
      </c>
      <c r="B8" s="71" t="s">
        <v>268</v>
      </c>
      <c r="C8" s="72">
        <f>SUMIFS(統籌科目新增撥補經費明細表!D6:D300,統籌科目新增撥補經費明細表!B6:B300,"自強國民中學")</f>
        <v>0</v>
      </c>
      <c r="D8" s="72">
        <f>SUMIFS(統籌科目新增撥補經費明細表!E6:E300,統籌科目新增撥補經費明細表!B6:B300,"自強國民中學")</f>
        <v>0</v>
      </c>
      <c r="E8" s="72">
        <f>SUMIFS(統籌科目新增撥補經費明細表!F6:F300,統籌科目新增撥補經費明細表!B6:B300,"自強國民中學")</f>
        <v>0</v>
      </c>
      <c r="F8" s="72">
        <f>SUMIFS(統籌科目新增撥補經費明細表!G6:G300,統籌科目新增撥補經費明細表!B6:B300,"自強國民中學")</f>
        <v>0</v>
      </c>
      <c r="G8" s="73">
        <f t="shared" si="0"/>
        <v>0</v>
      </c>
    </row>
    <row r="9" spans="1:9" x14ac:dyDescent="0.25">
      <c r="A9" s="74" t="s">
        <v>8</v>
      </c>
      <c r="B9" s="71" t="s">
        <v>269</v>
      </c>
      <c r="C9" s="72">
        <f>SUMIFS(統籌科目新增撥補經費明細表!D6:D300,統籌科目新增撥補經費明細表!B6:B300,"秀林國民中學")</f>
        <v>0</v>
      </c>
      <c r="D9" s="72">
        <f>SUMIFS(統籌科目新增撥補經費明細表!E6:E300,統籌科目新增撥補經費明細表!B6:B300,"秀林國民中學")</f>
        <v>0</v>
      </c>
      <c r="E9" s="72">
        <f>SUMIFS(統籌科目新增撥補經費明細表!F6:F300,統籌科目新增撥補經費明細表!B6:B300,"秀林國民中學")</f>
        <v>0</v>
      </c>
      <c r="F9" s="72">
        <f>SUMIFS(統籌科目新增撥補經費明細表!G6:G300,統籌科目新增撥補經費明細表!B6:B300,"秀林國民中學")</f>
        <v>0</v>
      </c>
      <c r="G9" s="73">
        <f t="shared" si="0"/>
        <v>0</v>
      </c>
    </row>
    <row r="10" spans="1:9" x14ac:dyDescent="0.25">
      <c r="A10" s="74" t="s">
        <v>9</v>
      </c>
      <c r="B10" s="71" t="s">
        <v>270</v>
      </c>
      <c r="C10" s="72">
        <f>SUMIFS(統籌科目新增撥補經費明細表!D6:D300,統籌科目新增撥補經費明細表!B6:B300,"新城國民中學")</f>
        <v>0</v>
      </c>
      <c r="D10" s="72">
        <f>SUMIFS(統籌科目新增撥補經費明細表!E6:E300,統籌科目新增撥補經費明細表!B6:B300,"新城國民中學")</f>
        <v>0</v>
      </c>
      <c r="E10" s="72">
        <f>SUMIFS(統籌科目新增撥補經費明細表!F6:F300,統籌科目新增撥補經費明細表!B6:B300,"新城國民中學")</f>
        <v>0</v>
      </c>
      <c r="F10" s="72">
        <f>SUMIFS(統籌科目新增撥補經費明細表!G6:G300,統籌科目新增撥補經費明細表!B6:B300,"新城國民中學")</f>
        <v>0</v>
      </c>
      <c r="G10" s="73">
        <f t="shared" si="0"/>
        <v>0</v>
      </c>
    </row>
    <row r="11" spans="1:9" x14ac:dyDescent="0.25">
      <c r="A11" s="74" t="s">
        <v>10</v>
      </c>
      <c r="B11" s="71" t="s">
        <v>271</v>
      </c>
      <c r="C11" s="72">
        <f>SUMIFS(統籌科目新增撥補經費明細表!D6:D300,統籌科目新增撥補經費明細表!B6:B300,"宜昌國民中學")</f>
        <v>0</v>
      </c>
      <c r="D11" s="72">
        <f>SUMIFS(統籌科目新增撥補經費明細表!E6:E300,統籌科目新增撥補經費明細表!B6:B300,"宜昌國民中學")</f>
        <v>0</v>
      </c>
      <c r="E11" s="72">
        <f>SUMIFS(統籌科目新增撥補經費明細表!F6:F300,統籌科目新增撥補經費明細表!B6:B300,"宜昌國民中學")</f>
        <v>0</v>
      </c>
      <c r="F11" s="72">
        <f>SUMIFS(統籌科目新增撥補經費明細表!G6:G300,統籌科目新增撥補經費明細表!B6:B300,"宜昌國民中學")</f>
        <v>0</v>
      </c>
      <c r="G11" s="73">
        <f t="shared" si="0"/>
        <v>0</v>
      </c>
    </row>
    <row r="12" spans="1:9" x14ac:dyDescent="0.25">
      <c r="A12" s="74" t="s">
        <v>11</v>
      </c>
      <c r="B12" s="71" t="s">
        <v>272</v>
      </c>
      <c r="C12" s="72">
        <f>SUMIFS(統籌科目新增撥補經費明細表!D6:D300,統籌科目新增撥補經費明細表!B6:B300,"化仁國民中學")</f>
        <v>0</v>
      </c>
      <c r="D12" s="72">
        <f>SUMIFS(統籌科目新增撥補經費明細表!E6:E300,統籌科目新增撥補經費明細表!B6:B300,"化仁國民中學")</f>
        <v>0</v>
      </c>
      <c r="E12" s="72">
        <f>SUMIFS(統籌科目新增撥補經費明細表!F6:F300,統籌科目新增撥補經費明細表!B6:B300,"化仁國民中學")</f>
        <v>0</v>
      </c>
      <c r="F12" s="72">
        <f>SUMIFS(統籌科目新增撥補經費明細表!G6:G300,統籌科目新增撥補經費明細表!B6:B300,"化仁國民中學")</f>
        <v>0</v>
      </c>
      <c r="G12" s="73">
        <f t="shared" si="0"/>
        <v>0</v>
      </c>
    </row>
    <row r="13" spans="1:9" x14ac:dyDescent="0.25">
      <c r="A13" s="74" t="s">
        <v>12</v>
      </c>
      <c r="B13" s="71" t="s">
        <v>273</v>
      </c>
      <c r="C13" s="72">
        <f>SUMIFS(統籌科目新增撥補經費明細表!D6:D300,統籌科目新增撥補經費明細表!B6:B300,"吉安國民中學")</f>
        <v>0</v>
      </c>
      <c r="D13" s="72">
        <f>SUMIFS(統籌科目新增撥補經費明細表!E6:E300,統籌科目新增撥補經費明細表!B6:B300,"吉安國民中學")</f>
        <v>0</v>
      </c>
      <c r="E13" s="72">
        <f>SUMIFS(統籌科目新增撥補經費明細表!F6:F300,統籌科目新增撥補經費明細表!B6:B300,"吉安國民中學")</f>
        <v>0</v>
      </c>
      <c r="F13" s="72">
        <f>SUMIFS(統籌科目新增撥補經費明細表!G6:G300,統籌科目新增撥補經費明細表!B6:B300,"吉安國民中學")</f>
        <v>0</v>
      </c>
      <c r="G13" s="73">
        <f t="shared" si="0"/>
        <v>0</v>
      </c>
    </row>
    <row r="14" spans="1:9" x14ac:dyDescent="0.25">
      <c r="A14" s="74" t="s">
        <v>13</v>
      </c>
      <c r="B14" s="71" t="s">
        <v>274</v>
      </c>
      <c r="C14" s="72">
        <f>SUMIFS(統籌科目新增撥補經費明細表!D6:D300,統籌科目新增撥補經費明細表!B6:B300,"平和國民中學")</f>
        <v>0</v>
      </c>
      <c r="D14" s="72">
        <f>SUMIFS(統籌科目新增撥補經費明細表!E6:E300,統籌科目新增撥補經費明細表!B6:B300,"平和國民中學")</f>
        <v>0</v>
      </c>
      <c r="E14" s="72">
        <f>SUMIFS(統籌科目新增撥補經費明細表!F6:F300,統籌科目新增撥補經費明細表!B6:B300,"平和國民中學")</f>
        <v>0</v>
      </c>
      <c r="F14" s="72">
        <f>SUMIFS(統籌科目新增撥補經費明細表!G6:G300,統籌科目新增撥補經費明細表!B6:B300,"平和國民中學")</f>
        <v>0</v>
      </c>
      <c r="G14" s="73">
        <f t="shared" si="0"/>
        <v>0</v>
      </c>
    </row>
    <row r="15" spans="1:9" x14ac:dyDescent="0.25">
      <c r="A15" s="74" t="s">
        <v>14</v>
      </c>
      <c r="B15" s="71" t="s">
        <v>275</v>
      </c>
      <c r="C15" s="72">
        <f>SUMIFS(統籌科目新增撥補經費明細表!D6:D300,統籌科目新增撥補經費明細表!B6:B300,"壽豐國民中學")</f>
        <v>0</v>
      </c>
      <c r="D15" s="72">
        <f>SUMIFS(統籌科目新增撥補經費明細表!E6:E300,統籌科目新增撥補經費明細表!B6:B300,"壽豐國民中學")</f>
        <v>0</v>
      </c>
      <c r="E15" s="72">
        <f>SUMIFS(統籌科目新增撥補經費明細表!F6:F300,統籌科目新增撥補經費明細表!B6:B300,"壽豐國民中學")</f>
        <v>0</v>
      </c>
      <c r="F15" s="72">
        <f>SUMIFS(統籌科目新增撥補經費明細表!G6:G300,統籌科目新增撥補經費明細表!B6:B300,"壽豐國民中學")</f>
        <v>0</v>
      </c>
      <c r="G15" s="73">
        <f t="shared" si="0"/>
        <v>0</v>
      </c>
    </row>
    <row r="16" spans="1:9" x14ac:dyDescent="0.25">
      <c r="A16" s="74" t="s">
        <v>15</v>
      </c>
      <c r="B16" s="71" t="s">
        <v>276</v>
      </c>
      <c r="C16" s="72">
        <f>SUMIFS(統籌科目新增撥補經費明細表!D6:D300,統籌科目新增撥補經費明細表!B6:B300,"鳳林國民中學")</f>
        <v>0</v>
      </c>
      <c r="D16" s="72">
        <f>SUMIFS(統籌科目新增撥補經費明細表!E6:E300,統籌科目新增撥補經費明細表!B6:B300,"鳳林國民中學")</f>
        <v>0</v>
      </c>
      <c r="E16" s="72">
        <f>SUMIFS(統籌科目新增撥補經費明細表!F6:F300,統籌科目新增撥補經費明細表!B6:B300,"鳳林國民中學")</f>
        <v>0</v>
      </c>
      <c r="F16" s="72">
        <f>SUMIFS(統籌科目新增撥補經費明細表!G6:G300,統籌科目新增撥補經費明細表!B6:B300,"鳳林國民中學")</f>
        <v>0</v>
      </c>
      <c r="G16" s="73">
        <f t="shared" si="0"/>
        <v>0</v>
      </c>
    </row>
    <row r="17" spans="1:7" x14ac:dyDescent="0.25">
      <c r="A17" s="74" t="s">
        <v>16</v>
      </c>
      <c r="B17" s="71" t="s">
        <v>277</v>
      </c>
      <c r="C17" s="72">
        <f>SUMIFS(統籌科目新增撥補經費明細表!D6:D300,統籌科目新增撥補經費明細表!B6:B300,"萬榮國民中學")</f>
        <v>0</v>
      </c>
      <c r="D17" s="72">
        <f>SUMIFS(統籌科目新增撥補經費明細表!E6:E300,統籌科目新增撥補經費明細表!B6:B300,"萬榮國民中學")</f>
        <v>0</v>
      </c>
      <c r="E17" s="72">
        <f>SUMIFS(統籌科目新增撥補經費明細表!F6:F300,統籌科目新增撥補經費明細表!B6:B300,"萬榮國民中學")</f>
        <v>0</v>
      </c>
      <c r="F17" s="72">
        <f>SUMIFS(統籌科目新增撥補經費明細表!G6:G300,統籌科目新增撥補經費明細表!B6:B300,"萬榮國民中學")</f>
        <v>0</v>
      </c>
      <c r="G17" s="73">
        <f t="shared" si="0"/>
        <v>0</v>
      </c>
    </row>
    <row r="18" spans="1:7" x14ac:dyDescent="0.25">
      <c r="A18" s="74" t="s">
        <v>17</v>
      </c>
      <c r="B18" s="71" t="s">
        <v>278</v>
      </c>
      <c r="C18" s="72">
        <f>SUMIFS(統籌科目新增撥補經費明細表!D6:D300,統籌科目新增撥補經費明細表!B6:B300,"光復國民中學")</f>
        <v>0</v>
      </c>
      <c r="D18" s="72">
        <f>SUMIFS(統籌科目新增撥補經費明細表!E6:E300,統籌科目新增撥補經費明細表!B6:B300,"光復國民中學")</f>
        <v>0</v>
      </c>
      <c r="E18" s="72">
        <f>SUMIFS(統籌科目新增撥補經費明細表!F6:F300,統籌科目新增撥補經費明細表!B6:B300,"光復國民中學")</f>
        <v>0</v>
      </c>
      <c r="F18" s="72">
        <f>SUMIFS(統籌科目新增撥補經費明細表!G6:G300,統籌科目新增撥補經費明細表!B6:B300,"光復國民中學")</f>
        <v>0</v>
      </c>
      <c r="G18" s="73">
        <f t="shared" si="0"/>
        <v>0</v>
      </c>
    </row>
    <row r="19" spans="1:7" x14ac:dyDescent="0.25">
      <c r="A19" s="74" t="s">
        <v>18</v>
      </c>
      <c r="B19" s="71" t="s">
        <v>279</v>
      </c>
      <c r="C19" s="72">
        <f>SUMIFS(統籌科目新增撥補經費明細表!D6:D300,統籌科目新增撥補經費明細表!B6:B300,"富源國民中學")</f>
        <v>0</v>
      </c>
      <c r="D19" s="72">
        <f>SUMIFS(統籌科目新增撥補經費明細表!E6:E300,統籌科目新增撥補經費明細表!B6:B300,"富源國民中學")</f>
        <v>0</v>
      </c>
      <c r="E19" s="72">
        <f>SUMIFS(統籌科目新增撥補經費明細表!F6:F300,統籌科目新增撥補經費明細表!B6:B300,"富源國民中學")</f>
        <v>0</v>
      </c>
      <c r="F19" s="72">
        <f>SUMIFS(統籌科目新增撥補經費明細表!G6:G300,統籌科目新增撥補經費明細表!B6:B300,"富源國民中學")</f>
        <v>0</v>
      </c>
      <c r="G19" s="73">
        <f t="shared" si="0"/>
        <v>0</v>
      </c>
    </row>
    <row r="20" spans="1:7" x14ac:dyDescent="0.25">
      <c r="A20" s="74" t="s">
        <v>19</v>
      </c>
      <c r="B20" s="71" t="s">
        <v>280</v>
      </c>
      <c r="C20" s="72">
        <f>SUMIFS(統籌科目新增撥補經費明細表!D6:D300,統籌科目新增撥補經費明細表!B6:B300,"瑞穗國民中學")</f>
        <v>0</v>
      </c>
      <c r="D20" s="72">
        <f>SUMIFS(統籌科目新增撥補經費明細表!E6:E300,統籌科目新增撥補經費明細表!B6:B300,"瑞穗國民中學")</f>
        <v>0</v>
      </c>
      <c r="E20" s="72">
        <f>SUMIFS(統籌科目新增撥補經費明細表!F6:F300,統籌科目新增撥補經費明細表!B6:B300,"瑞穗國民中學")</f>
        <v>0</v>
      </c>
      <c r="F20" s="72">
        <f>SUMIFS(統籌科目新增撥補經費明細表!G6:G300,統籌科目新增撥補經費明細表!B6:B300,"瑞穗國民中學")</f>
        <v>0</v>
      </c>
      <c r="G20" s="73">
        <f t="shared" si="0"/>
        <v>0</v>
      </c>
    </row>
    <row r="21" spans="1:7" x14ac:dyDescent="0.25">
      <c r="A21" s="74" t="s">
        <v>20</v>
      </c>
      <c r="B21" s="71" t="s">
        <v>281</v>
      </c>
      <c r="C21" s="72">
        <f>SUMIFS(統籌科目新增撥補經費明細表!D6:D300,統籌科目新增撥補經費明細表!B6:B300,"三民國民中學")</f>
        <v>0</v>
      </c>
      <c r="D21" s="72">
        <f>SUMIFS(統籌科目新增撥補經費明細表!E6:E300,統籌科目新增撥補經費明細表!B6:B300,"三民國民中學")</f>
        <v>0</v>
      </c>
      <c r="E21" s="72">
        <f>SUMIFS(統籌科目新增撥補經費明細表!F6:F300,統籌科目新增撥補經費明細表!B6:B300,"三民國民中學")</f>
        <v>0</v>
      </c>
      <c r="F21" s="72">
        <f>SUMIFS(統籌科目新增撥補經費明細表!G6:G300,統籌科目新增撥補經費明細表!B6:B300,"三民國民中學")</f>
        <v>0</v>
      </c>
      <c r="G21" s="73">
        <f t="shared" si="0"/>
        <v>0</v>
      </c>
    </row>
    <row r="22" spans="1:7" x14ac:dyDescent="0.25">
      <c r="A22" s="74" t="s">
        <v>21</v>
      </c>
      <c r="B22" s="71" t="s">
        <v>282</v>
      </c>
      <c r="C22" s="72">
        <f>SUMIFS(統籌科目新增撥補經費明細表!D6:D300,統籌科目新增撥補經費明細表!B6:B300,"玉里國民中學")</f>
        <v>0</v>
      </c>
      <c r="D22" s="72">
        <f>SUMIFS(統籌科目新增撥補經費明細表!E6:E300,統籌科目新增撥補經費明細表!B6:B300,"玉里國民中學")</f>
        <v>0</v>
      </c>
      <c r="E22" s="72">
        <f>SUMIFS(統籌科目新增撥補經費明細表!F6:F300,統籌科目新增撥補經費明細表!B6:B300,"玉里國民中學")</f>
        <v>0</v>
      </c>
      <c r="F22" s="72">
        <f>SUMIFS(統籌科目新增撥補經費明細表!G6:G300,統籌科目新增撥補經費明細表!B6:B300,"玉里國民中學")</f>
        <v>0</v>
      </c>
      <c r="G22" s="73">
        <f t="shared" si="0"/>
        <v>0</v>
      </c>
    </row>
    <row r="23" spans="1:7" x14ac:dyDescent="0.25">
      <c r="A23" s="74" t="s">
        <v>22</v>
      </c>
      <c r="B23" s="71" t="s">
        <v>283</v>
      </c>
      <c r="C23" s="72">
        <f>SUMIFS(統籌科目新增撥補經費明細表!D6:D300,統籌科目新增撥補經費明細表!B6:B300,"玉東國民中學")</f>
        <v>0</v>
      </c>
      <c r="D23" s="72">
        <f>SUMIFS(統籌科目新增撥補經費明細表!E6:E300,統籌科目新增撥補經費明細表!B6:B300,"玉東國民中學")</f>
        <v>0</v>
      </c>
      <c r="E23" s="72">
        <f>SUMIFS(統籌科目新增撥補經費明細表!F6:F300,統籌科目新增撥補經費明細表!B6:B300,"玉東國民中學")</f>
        <v>0</v>
      </c>
      <c r="F23" s="72">
        <f>SUMIFS(統籌科目新增撥補經費明細表!G6:G300,統籌科目新增撥補經費明細表!B6:B300,"玉東國民中學")</f>
        <v>0</v>
      </c>
      <c r="G23" s="73">
        <f t="shared" si="0"/>
        <v>0</v>
      </c>
    </row>
    <row r="24" spans="1:7" x14ac:dyDescent="0.25">
      <c r="A24" s="74" t="s">
        <v>23</v>
      </c>
      <c r="B24" s="71" t="s">
        <v>284</v>
      </c>
      <c r="C24" s="72">
        <f>SUMIFS(統籌科目新增撥補經費明細表!D6:D300,統籌科目新增撥補經費明細表!B6:B300,"富北國民中學")</f>
        <v>0</v>
      </c>
      <c r="D24" s="72">
        <f>SUMIFS(統籌科目新增撥補經費明細表!E6:E300,統籌科目新增撥補經費明細表!B6:B300,"富北國民中學")</f>
        <v>0</v>
      </c>
      <c r="E24" s="72">
        <f>SUMIFS(統籌科目新增撥補經費明細表!F6:F300,統籌科目新增撥補經費明細表!B6:B300,"富北國民中學")</f>
        <v>0</v>
      </c>
      <c r="F24" s="72">
        <f>SUMIFS(統籌科目新增撥補經費明細表!G6:G300,統籌科目新增撥補經費明細表!B6:B300,"富北國民中學")</f>
        <v>0</v>
      </c>
      <c r="G24" s="73">
        <f t="shared" si="0"/>
        <v>0</v>
      </c>
    </row>
    <row r="25" spans="1:7" x14ac:dyDescent="0.25">
      <c r="A25" s="74" t="s">
        <v>24</v>
      </c>
      <c r="B25" s="71" t="s">
        <v>285</v>
      </c>
      <c r="C25" s="72">
        <f>SUMIFS(統籌科目新增撥補經費明細表!D6:D300,統籌科目新增撥補經費明細表!B6:B300,"富里國民中學")</f>
        <v>0</v>
      </c>
      <c r="D25" s="72">
        <f>SUMIFS(統籌科目新增撥補經費明細表!E6:E300,統籌科目新增撥補經費明細表!B6:B300,"富里國民中學")</f>
        <v>0</v>
      </c>
      <c r="E25" s="72">
        <f>SUMIFS(統籌科目新增撥補經費明細表!F6:F300,統籌科目新增撥補經費明細表!B6:B300,"富里國民中學")</f>
        <v>0</v>
      </c>
      <c r="F25" s="72">
        <f>SUMIFS(統籌科目新增撥補經費明細表!G6:G300,統籌科目新增撥補經費明細表!B6:B300,"富里國民中學")</f>
        <v>0</v>
      </c>
      <c r="G25" s="73">
        <f t="shared" si="0"/>
        <v>0</v>
      </c>
    </row>
    <row r="26" spans="1:7" x14ac:dyDescent="0.25">
      <c r="A26" s="74" t="s">
        <v>25</v>
      </c>
      <c r="B26" s="71" t="s">
        <v>286</v>
      </c>
      <c r="C26" s="72">
        <f>SUMIFS(統籌科目新增撥補經費明細表!D6:D300,統籌科目新增撥補經費明細表!B6:B300,"豐濱國民中學")</f>
        <v>0</v>
      </c>
      <c r="D26" s="72">
        <f>SUMIFS(統籌科目新增撥補經費明細表!E6:E300,統籌科目新增撥補經費明細表!B6:B300,"豐濱國民中學")</f>
        <v>0</v>
      </c>
      <c r="E26" s="72">
        <f>SUMIFS(統籌科目新增撥補經費明細表!F6:F300,統籌科目新增撥補經費明細表!B6:B300,"豐濱國民中學")</f>
        <v>0</v>
      </c>
      <c r="F26" s="72">
        <f>SUMIFS(統籌科目新增撥補經費明細表!G6:G300,統籌科目新增撥補經費明細表!B6:B300,"豐濱國民中學")</f>
        <v>0</v>
      </c>
      <c r="G26" s="73">
        <f t="shared" si="0"/>
        <v>0</v>
      </c>
    </row>
    <row r="27" spans="1:7" x14ac:dyDescent="0.25">
      <c r="A27" s="74" t="s">
        <v>26</v>
      </c>
      <c r="B27" s="71" t="s">
        <v>287</v>
      </c>
      <c r="C27" s="72">
        <f>SUMIFS(統籌科目新增撥補經費明細表!D6:D300,統籌科目新增撥補經費明細表!B6:B300,"東里國民中學")</f>
        <v>0</v>
      </c>
      <c r="D27" s="72">
        <f>SUMIFS(統籌科目新增撥補經費明細表!E6:E300,統籌科目新增撥補經費明細表!B6:B300,"東里國民中學")</f>
        <v>0</v>
      </c>
      <c r="E27" s="72">
        <f>SUMIFS(統籌科目新增撥補經費明細表!F6:F300,統籌科目新增撥補經費明細表!B6:B300,"東里國民中學")</f>
        <v>0</v>
      </c>
      <c r="F27" s="72">
        <f>SUMIFS(統籌科目新增撥補經費明細表!G6:G300,統籌科目新增撥補經費明細表!B6:B300,"東里國民中學")</f>
        <v>0</v>
      </c>
      <c r="G27" s="73">
        <f t="shared" si="0"/>
        <v>0</v>
      </c>
    </row>
    <row r="28" spans="1:7" x14ac:dyDescent="0.25">
      <c r="A28" s="74" t="s">
        <v>27</v>
      </c>
      <c r="B28" s="71" t="s">
        <v>288</v>
      </c>
      <c r="C28" s="72">
        <f>SUMIFS(統籌科目新增撥補經費明細表!D6:D300,統籌科目新增撥補經費明細表!B6:B300,"南平中學")</f>
        <v>0</v>
      </c>
      <c r="D28" s="72">
        <f>SUMIFS(統籌科目新增撥補經費明細表!E6:E300,統籌科目新增撥補經費明細表!B6:B300,"南平中學")</f>
        <v>0</v>
      </c>
      <c r="E28" s="72">
        <f>SUMIFS(統籌科目新增撥補經費明細表!F6:F300,統籌科目新增撥補經費明細表!B6:B300,"南平中學")</f>
        <v>0</v>
      </c>
      <c r="F28" s="72">
        <f>SUMIFS(統籌科目新增撥補經費明細表!G6:G300,統籌科目新增撥補經費明細表!B6:B300,"南平中學")</f>
        <v>0</v>
      </c>
      <c r="G28" s="73">
        <f t="shared" si="0"/>
        <v>0</v>
      </c>
    </row>
    <row r="29" spans="1:7" x14ac:dyDescent="0.25">
      <c r="A29" s="75">
        <v>601</v>
      </c>
      <c r="B29" s="76" t="s">
        <v>289</v>
      </c>
      <c r="C29" s="72">
        <f>SUMIFS(統籌科目新增撥補經費明細表!D6:D300,統籌科目新增撥補經費明細表!B6:B300,"明禮國民小學")</f>
        <v>0</v>
      </c>
      <c r="D29" s="72">
        <f>SUMIFS(統籌科目新增撥補經費明細表!E6:E300,統籌科目新增撥補經費明細表!B6:B300,"明禮國民小學")</f>
        <v>0</v>
      </c>
      <c r="E29" s="72">
        <f>SUMIFS(統籌科目新增撥補經費明細表!F6:F300,統籌科目新增撥補經費明細表!B6:B300,"明禮國民小學")</f>
        <v>0</v>
      </c>
      <c r="F29" s="72">
        <f>SUMIFS(統籌科目新增撥補經費明細表!G6:G300,統籌科目新增撥補經費明細表!B6:B300,"明禮國民小學")</f>
        <v>0</v>
      </c>
      <c r="G29" s="73">
        <f t="shared" si="0"/>
        <v>0</v>
      </c>
    </row>
    <row r="30" spans="1:7" x14ac:dyDescent="0.25">
      <c r="A30" s="75">
        <v>602</v>
      </c>
      <c r="B30" s="76" t="s">
        <v>290</v>
      </c>
      <c r="C30" s="72">
        <f>SUMIFS(統籌科目新增撥補經費明細表!D6:D300,統籌科目新增撥補經費明細表!B6:B300,"明義國民小學")</f>
        <v>0</v>
      </c>
      <c r="D30" s="72">
        <f>SUMIFS(統籌科目新增撥補經費明細表!E6:E300,統籌科目新增撥補經費明細表!B6:B300,"明義國民小學")</f>
        <v>0</v>
      </c>
      <c r="E30" s="72">
        <f>SUMIFS(統籌科目新增撥補經費明細表!F6:F300,統籌科目新增撥補經費明細表!B6:B300,"明義國民小學")</f>
        <v>0</v>
      </c>
      <c r="F30" s="72">
        <f>SUMIFS(統籌科目新增撥補經費明細表!G6:G300,統籌科目新增撥補經費明細表!B6:B300,"明義國民小學")</f>
        <v>0</v>
      </c>
      <c r="G30" s="73">
        <f t="shared" si="0"/>
        <v>0</v>
      </c>
    </row>
    <row r="31" spans="1:7" x14ac:dyDescent="0.25">
      <c r="A31" s="75">
        <v>603</v>
      </c>
      <c r="B31" s="76" t="s">
        <v>291</v>
      </c>
      <c r="C31" s="72">
        <f>SUMIFS(統籌科目新增撥補經費明細表!D6:D300,統籌科目新增撥補經費明細表!B6:B300,"明廉國民小學")</f>
        <v>0</v>
      </c>
      <c r="D31" s="72">
        <f>SUMIFS(統籌科目新增撥補經費明細表!E6:E300,統籌科目新增撥補經費明細表!B6:B300,"明廉國民小學")</f>
        <v>0</v>
      </c>
      <c r="E31" s="72">
        <f>SUMIFS(統籌科目新增撥補經費明細表!F6:F300,統籌科目新增撥補經費明細表!B6:B300,"明廉國民小學")</f>
        <v>0</v>
      </c>
      <c r="F31" s="72">
        <f>SUMIFS(統籌科目新增撥補經費明細表!G6:G300,統籌科目新增撥補經費明細表!B6:B300,"明廉國民小學")</f>
        <v>0</v>
      </c>
      <c r="G31" s="73">
        <f t="shared" si="0"/>
        <v>0</v>
      </c>
    </row>
    <row r="32" spans="1:7" x14ac:dyDescent="0.25">
      <c r="A32" s="75">
        <v>604</v>
      </c>
      <c r="B32" s="76" t="s">
        <v>292</v>
      </c>
      <c r="C32" s="72">
        <f>SUMIFS(統籌科目新增撥補經費明細表!D6:D300,統籌科目新增撥補經費明細表!B6:B300,"明恥國民小學")</f>
        <v>0</v>
      </c>
      <c r="D32" s="72">
        <f>SUMIFS(統籌科目新增撥補經費明細表!E6:E300,統籌科目新增撥補經費明細表!B6:B300,"明恥國民小學")</f>
        <v>0</v>
      </c>
      <c r="E32" s="72">
        <f>SUMIFS(統籌科目新增撥補經費明細表!F6:F300,統籌科目新增撥補經費明細表!B6:B300,"明恥國民小學")</f>
        <v>0</v>
      </c>
      <c r="F32" s="72">
        <f>SUMIFS(統籌科目新增撥補經費明細表!G6:G300,統籌科目新增撥補經費明細表!B6:B300,"明恥國民小學")</f>
        <v>0</v>
      </c>
      <c r="G32" s="73">
        <f t="shared" si="0"/>
        <v>0</v>
      </c>
    </row>
    <row r="33" spans="1:7" x14ac:dyDescent="0.25">
      <c r="A33" s="75">
        <v>605</v>
      </c>
      <c r="B33" s="76" t="s">
        <v>293</v>
      </c>
      <c r="C33" s="72">
        <f>SUMIFS(統籌科目新增撥補經費明細表!D6:D300,統籌科目新增撥補經費明細表!B6:B300,"中正國民小學")</f>
        <v>0</v>
      </c>
      <c r="D33" s="72">
        <f>SUMIFS(統籌科目新增撥補經費明細表!E6:E300,統籌科目新增撥補經費明細表!B6:B300,"中正國民小學")</f>
        <v>0</v>
      </c>
      <c r="E33" s="72">
        <f>SUMIFS(統籌科目新增撥補經費明細表!F6:F300,統籌科目新增撥補經費明細表!B6:B300,"中正國民小學")</f>
        <v>0</v>
      </c>
      <c r="F33" s="72">
        <f>SUMIFS(統籌科目新增撥補經費明細表!G6:G300,統籌科目新增撥補經費明細表!B6:B300,"中正國民小學")</f>
        <v>0</v>
      </c>
      <c r="G33" s="73">
        <f t="shared" si="0"/>
        <v>0</v>
      </c>
    </row>
    <row r="34" spans="1:7" x14ac:dyDescent="0.25">
      <c r="A34" s="75">
        <v>606</v>
      </c>
      <c r="B34" s="76" t="s">
        <v>294</v>
      </c>
      <c r="C34" s="72">
        <f>SUMIFS(統籌科目新增撥補經費明細表!D6:D300,統籌科目新增撥補經費明細表!B6:B300,"信義國民小學")</f>
        <v>0</v>
      </c>
      <c r="D34" s="72">
        <f>SUMIFS(統籌科目新增撥補經費明細表!E6:E300,統籌科目新增撥補經費明細表!B6:B300,"信義國民小學")</f>
        <v>0</v>
      </c>
      <c r="E34" s="72">
        <f>SUMIFS(統籌科目新增撥補經費明細表!F6:F300,統籌科目新增撥補經費明細表!B6:B300,"信義國民小學")</f>
        <v>0</v>
      </c>
      <c r="F34" s="72">
        <f>SUMIFS(統籌科目新增撥補經費明細表!G6:G300,統籌科目新增撥補經費明細表!B6:B300,"信義國民小學")</f>
        <v>0</v>
      </c>
      <c r="G34" s="73">
        <f t="shared" si="0"/>
        <v>0</v>
      </c>
    </row>
    <row r="35" spans="1:7" x14ac:dyDescent="0.25">
      <c r="A35" s="75">
        <v>607</v>
      </c>
      <c r="B35" s="76" t="s">
        <v>295</v>
      </c>
      <c r="C35" s="72">
        <f>SUMIFS(統籌科目新增撥補經費明細表!D6:D300,統籌科目新增撥補經費明細表!B6:B300,"復興國民小學")</f>
        <v>0</v>
      </c>
      <c r="D35" s="72">
        <f>SUMIFS(統籌科目新增撥補經費明細表!E6:E300,統籌科目新增撥補經費明細表!B6:B300,"復興國民小學")</f>
        <v>0</v>
      </c>
      <c r="E35" s="72">
        <f>SUMIFS(統籌科目新增撥補經費明細表!F6:F300,統籌科目新增撥補經費明細表!B6:B300,"復興國民小學")</f>
        <v>0</v>
      </c>
      <c r="F35" s="72">
        <f>SUMIFS(統籌科目新增撥補經費明細表!G6:G300,統籌科目新增撥補經費明細表!B6:B300,"復興國民小學")</f>
        <v>0</v>
      </c>
      <c r="G35" s="73">
        <f t="shared" si="0"/>
        <v>0</v>
      </c>
    </row>
    <row r="36" spans="1:7" x14ac:dyDescent="0.25">
      <c r="A36" s="75">
        <v>608</v>
      </c>
      <c r="B36" s="76" t="s">
        <v>296</v>
      </c>
      <c r="C36" s="72">
        <f>SUMIFS(統籌科目新增撥補經費明細表!D6:D300,統籌科目新增撥補經費明細表!B6:B300,"中華國民小學")</f>
        <v>0</v>
      </c>
      <c r="D36" s="72">
        <f>SUMIFS(統籌科目新增撥補經費明細表!E6:E300,統籌科目新增撥補經費明細表!B6:B300,"中華國民小學")</f>
        <v>0</v>
      </c>
      <c r="E36" s="72">
        <f>SUMIFS(統籌科目新增撥補經費明細表!F6:F300,統籌科目新增撥補經費明細表!B6:B300,"中華國民小學")</f>
        <v>0</v>
      </c>
      <c r="F36" s="72">
        <f>SUMIFS(統籌科目新增撥補經費明細表!G6:G300,統籌科目新增撥補經費明細表!B6:B300,"中華國民小學")</f>
        <v>0</v>
      </c>
      <c r="G36" s="73">
        <f t="shared" si="0"/>
        <v>0</v>
      </c>
    </row>
    <row r="37" spans="1:7" x14ac:dyDescent="0.25">
      <c r="A37" s="75">
        <v>609</v>
      </c>
      <c r="B37" s="76" t="s">
        <v>297</v>
      </c>
      <c r="C37" s="72">
        <f>SUMIFS(統籌科目新增撥補經費明細表!D6:D300,統籌科目新增撥補經費明細表!B6:B300,"忠孝國民小學")</f>
        <v>0</v>
      </c>
      <c r="D37" s="72">
        <f>SUMIFS(統籌科目新增撥補經費明細表!E6:E300,統籌科目新增撥補經費明細表!B6:B300,"忠孝國民小學")</f>
        <v>0</v>
      </c>
      <c r="E37" s="72">
        <f>SUMIFS(統籌科目新增撥補經費明細表!F6:F300,統籌科目新增撥補經費明細表!B6:B300,"忠孝國民小學")</f>
        <v>0</v>
      </c>
      <c r="F37" s="72">
        <f>SUMIFS(統籌科目新增撥補經費明細表!G6:G300,統籌科目新增撥補經費明細表!B6:B300,"忠孝國民小學")</f>
        <v>0</v>
      </c>
      <c r="G37" s="73">
        <f t="shared" si="0"/>
        <v>0</v>
      </c>
    </row>
    <row r="38" spans="1:7" x14ac:dyDescent="0.25">
      <c r="A38" s="75">
        <v>610</v>
      </c>
      <c r="B38" s="76" t="s">
        <v>298</v>
      </c>
      <c r="C38" s="72">
        <f>SUMIFS(統籌科目新增撥補經費明細表!D6:D300,統籌科目新增撥補經費明細表!B6:B300,"北濱國民小學")</f>
        <v>0</v>
      </c>
      <c r="D38" s="72">
        <f>SUMIFS(統籌科目新增撥補經費明細表!E6:E300,統籌科目新增撥補經費明細表!B6:B300,"北濱國民小學")</f>
        <v>0</v>
      </c>
      <c r="E38" s="72">
        <f>SUMIFS(統籌科目新增撥補經費明細表!F6:F300,統籌科目新增撥補經費明細表!B6:B300,"北濱國民小學")</f>
        <v>0</v>
      </c>
      <c r="F38" s="72">
        <f>SUMIFS(統籌科目新增撥補經費明細表!G6:G300,統籌科目新增撥補經費明細表!B6:B300,"北濱國民小學")</f>
        <v>0</v>
      </c>
      <c r="G38" s="73">
        <f t="shared" si="0"/>
        <v>0</v>
      </c>
    </row>
    <row r="39" spans="1:7" x14ac:dyDescent="0.25">
      <c r="A39" s="75">
        <v>611</v>
      </c>
      <c r="B39" s="76" t="s">
        <v>299</v>
      </c>
      <c r="C39" s="72">
        <f>SUMIFS(統籌科目新增撥補經費明細表!D6:D300,統籌科目新增撥補經費明細表!B6:B300,"鑄強國民小學")</f>
        <v>0</v>
      </c>
      <c r="D39" s="72">
        <f>SUMIFS(統籌科目新增撥補經費明細表!E6:E300,統籌科目新增撥補經費明細表!B6:B300,"鑄強國民小學")</f>
        <v>0</v>
      </c>
      <c r="E39" s="72">
        <f>SUMIFS(統籌科目新增撥補經費明細表!F6:F300,統籌科目新增撥補經費明細表!B6:B300,"鑄強國民小學")</f>
        <v>0</v>
      </c>
      <c r="F39" s="72">
        <f>SUMIFS(統籌科目新增撥補經費明細表!G6:G300,統籌科目新增撥補經費明細表!B6:B300,"鑄強國民小學")</f>
        <v>0</v>
      </c>
      <c r="G39" s="73">
        <f t="shared" si="0"/>
        <v>0</v>
      </c>
    </row>
    <row r="40" spans="1:7" x14ac:dyDescent="0.25">
      <c r="A40" s="75">
        <v>612</v>
      </c>
      <c r="B40" s="76" t="s">
        <v>300</v>
      </c>
      <c r="C40" s="72">
        <f>SUMIFS(統籌科目新增撥補經費明細表!D6:D300,統籌科目新增撥補經費明細表!B6:B300,"國福國民小學")</f>
        <v>0</v>
      </c>
      <c r="D40" s="72">
        <f>SUMIFS(統籌科目新增撥補經費明細表!E6:E300,統籌科目新增撥補經費明細表!B6:B300,"國福國民小學")</f>
        <v>0</v>
      </c>
      <c r="E40" s="72">
        <f>SUMIFS(統籌科目新增撥補經費明細表!F6:F300,統籌科目新增撥補經費明細表!B6:B300,"國福國民小學")</f>
        <v>0</v>
      </c>
      <c r="F40" s="72">
        <f>SUMIFS(統籌科目新增撥補經費明細表!G6:G300,統籌科目新增撥補經費明細表!B6:B300,"國福國民小學")</f>
        <v>0</v>
      </c>
      <c r="G40" s="73">
        <f t="shared" si="0"/>
        <v>0</v>
      </c>
    </row>
    <row r="41" spans="1:7" x14ac:dyDescent="0.25">
      <c r="A41" s="75">
        <v>613</v>
      </c>
      <c r="B41" s="76" t="s">
        <v>301</v>
      </c>
      <c r="C41" s="72">
        <f>SUMIFS(統籌科目新增撥補經費明細表!D6:D300,統籌科目新增撥補經費明細表!B6:B300,"新城國民小學")</f>
        <v>0</v>
      </c>
      <c r="D41" s="72">
        <f>SUMIFS(統籌科目新增撥補經費明細表!E6:E300,統籌科目新增撥補經費明細表!B6:B300,"新城國民小學")</f>
        <v>0</v>
      </c>
      <c r="E41" s="72">
        <f>SUMIFS(統籌科目新增撥補經費明細表!F6:F300,統籌科目新增撥補經費明細表!B6:B300,"新城國民小學")</f>
        <v>0</v>
      </c>
      <c r="F41" s="72">
        <f>SUMIFS(統籌科目新增撥補經費明細表!G6:G300,統籌科目新增撥補經費明細表!B6:B300,"新城國民小學")</f>
        <v>0</v>
      </c>
      <c r="G41" s="73">
        <f t="shared" si="0"/>
        <v>0</v>
      </c>
    </row>
    <row r="42" spans="1:7" x14ac:dyDescent="0.25">
      <c r="A42" s="75">
        <v>614</v>
      </c>
      <c r="B42" s="76" t="s">
        <v>302</v>
      </c>
      <c r="C42" s="72">
        <f>SUMIFS(統籌科目新增撥補經費明細表!D6:D300,統籌科目新增撥補經費明細表!B6:B300,"北埔國民小學")</f>
        <v>0</v>
      </c>
      <c r="D42" s="72">
        <f>SUMIFS(統籌科目新增撥補經費明細表!E6:E300,統籌科目新增撥補經費明細表!B6:B300,"北埔國民小學")</f>
        <v>0</v>
      </c>
      <c r="E42" s="72">
        <f>SUMIFS(統籌科目新增撥補經費明細表!F6:F300,統籌科目新增撥補經費明細表!B6:B300,"北埔國民小學")</f>
        <v>0</v>
      </c>
      <c r="F42" s="72">
        <f>SUMIFS(統籌科目新增撥補經費明細表!G6:G300,統籌科目新增撥補經費明細表!B6:B300,"北埔國民小學")</f>
        <v>0</v>
      </c>
      <c r="G42" s="73">
        <f t="shared" si="0"/>
        <v>0</v>
      </c>
    </row>
    <row r="43" spans="1:7" x14ac:dyDescent="0.25">
      <c r="A43" s="75">
        <v>615</v>
      </c>
      <c r="B43" s="76" t="s">
        <v>303</v>
      </c>
      <c r="C43" s="72">
        <f>SUMIFS(統籌科目新增撥補經費明細表!D6:D300,統籌科目新增撥補經費明細表!B6:B300,"康樂國民小學")</f>
        <v>0</v>
      </c>
      <c r="D43" s="72">
        <f>SUMIFS(統籌科目新增撥補經費明細表!E6:E300,統籌科目新增撥補經費明細表!B6:B300,"康樂國民小學")</f>
        <v>0</v>
      </c>
      <c r="E43" s="72">
        <f>SUMIFS(統籌科目新增撥補經費明細表!F6:F300,統籌科目新增撥補經費明細表!B6:B300,"康樂國民小學")</f>
        <v>0</v>
      </c>
      <c r="F43" s="72">
        <f>SUMIFS(統籌科目新增撥補經費明細表!G6:G300,統籌科目新增撥補經費明細表!B6:B300,"康樂國民小學")</f>
        <v>0</v>
      </c>
      <c r="G43" s="73">
        <f t="shared" si="0"/>
        <v>0</v>
      </c>
    </row>
    <row r="44" spans="1:7" x14ac:dyDescent="0.25">
      <c r="A44" s="75">
        <v>616</v>
      </c>
      <c r="B44" s="76" t="s">
        <v>304</v>
      </c>
      <c r="C44" s="72">
        <f>SUMIFS(統籌科目新增撥補經費明細表!D6:D300,統籌科目新增撥補經費明細表!B6:B300,"嘉里國民小學")</f>
        <v>0</v>
      </c>
      <c r="D44" s="72">
        <f>SUMIFS(統籌科目新增撥補經費明細表!E6:E300,統籌科目新增撥補經費明細表!B6:B300,"嘉里國民小學")</f>
        <v>0</v>
      </c>
      <c r="E44" s="72">
        <f>SUMIFS(統籌科目新增撥補經費明細表!F6:F300,統籌科目新增撥補經費明細表!B6:B300,"嘉里國民小學")</f>
        <v>0</v>
      </c>
      <c r="F44" s="72">
        <f>SUMIFS(統籌科目新增撥補經費明細表!G6:G300,統籌科目新增撥補經費明細表!B6:B300,"嘉里國民小學")</f>
        <v>0</v>
      </c>
      <c r="G44" s="73">
        <f t="shared" si="0"/>
        <v>0</v>
      </c>
    </row>
    <row r="45" spans="1:7" x14ac:dyDescent="0.25">
      <c r="A45" s="75">
        <v>617</v>
      </c>
      <c r="B45" s="76" t="s">
        <v>305</v>
      </c>
      <c r="C45" s="72">
        <f>SUMIFS(統籌科目新增撥補經費明細表!D6:D300,統籌科目新增撥補經費明細表!B6:B300,"吉安國民小學")</f>
        <v>0</v>
      </c>
      <c r="D45" s="72">
        <f>SUMIFS(統籌科目新增撥補經費明細表!E6:E300,統籌科目新增撥補經費明細表!B6:B300,"吉安國民小學")</f>
        <v>0</v>
      </c>
      <c r="E45" s="72">
        <f>SUMIFS(統籌科目新增撥補經費明細表!F6:F300,統籌科目新增撥補經費明細表!B6:B300,"吉安國民小學")</f>
        <v>0</v>
      </c>
      <c r="F45" s="72">
        <f>SUMIFS(統籌科目新增撥補經費明細表!G6:G300,統籌科目新增撥補經費明細表!B6:B300,"吉安國民小學")</f>
        <v>0</v>
      </c>
      <c r="G45" s="73">
        <f t="shared" si="0"/>
        <v>0</v>
      </c>
    </row>
    <row r="46" spans="1:7" x14ac:dyDescent="0.25">
      <c r="A46" s="75">
        <v>618</v>
      </c>
      <c r="B46" s="76" t="s">
        <v>306</v>
      </c>
      <c r="C46" s="72">
        <f>SUMIFS(統籌科目新增撥補經費明細表!D6:D300,統籌科目新增撥補經費明細表!B6:B300,"宜昌國民小學")</f>
        <v>0</v>
      </c>
      <c r="D46" s="72">
        <f>SUMIFS(統籌科目新增撥補經費明細表!E6:E300,統籌科目新增撥補經費明細表!B6:B300,"宜昌國民小學")</f>
        <v>0</v>
      </c>
      <c r="E46" s="72">
        <f>SUMIFS(統籌科目新增撥補經費明細表!F6:F300,統籌科目新增撥補經費明細表!B6:B300,"宜昌國民小學")</f>
        <v>0</v>
      </c>
      <c r="F46" s="72">
        <f>SUMIFS(統籌科目新增撥補經費明細表!G6:G300,統籌科目新增撥補經費明細表!B6:B300,"宜昌國民小學")</f>
        <v>0</v>
      </c>
      <c r="G46" s="73">
        <f t="shared" si="0"/>
        <v>0</v>
      </c>
    </row>
    <row r="47" spans="1:7" x14ac:dyDescent="0.25">
      <c r="A47" s="75">
        <v>619</v>
      </c>
      <c r="B47" s="76" t="s">
        <v>307</v>
      </c>
      <c r="C47" s="72">
        <f>SUMIFS(統籌科目新增撥補經費明細表!D6:D300,統籌科目新增撥補經費明細表!B6:B300,"北昌國民小學")</f>
        <v>0</v>
      </c>
      <c r="D47" s="72">
        <f>SUMIFS(統籌科目新增撥補經費明細表!E6:E300,統籌科目新增撥補經費明細表!B6:B300,"北昌國民小學")</f>
        <v>0</v>
      </c>
      <c r="E47" s="72">
        <f>SUMIFS(統籌科目新增撥補經費明細表!F6:F300,統籌科目新增撥補經費明細表!B6:B300,"北昌國民小學")</f>
        <v>0</v>
      </c>
      <c r="F47" s="72">
        <f>SUMIFS(統籌科目新增撥補經費明細表!G6:G300,統籌科目新增撥補經費明細表!B6:B300,"北昌國民小學")</f>
        <v>0</v>
      </c>
      <c r="G47" s="73">
        <f t="shared" si="0"/>
        <v>0</v>
      </c>
    </row>
    <row r="48" spans="1:7" x14ac:dyDescent="0.25">
      <c r="A48" s="75">
        <v>620</v>
      </c>
      <c r="B48" s="76" t="s">
        <v>308</v>
      </c>
      <c r="C48" s="72">
        <f>SUMIFS(統籌科目新增撥補經費明細表!D6:D300,統籌科目新增撥補經費明細表!B6:B300,"光華國民小學")</f>
        <v>0</v>
      </c>
      <c r="D48" s="72">
        <f>SUMIFS(統籌科目新增撥補經費明細表!E6:E300,統籌科目新增撥補經費明細表!B6:B300,"光華國民小學")</f>
        <v>0</v>
      </c>
      <c r="E48" s="72">
        <f>SUMIFS(統籌科目新增撥補經費明細表!F6:F300,統籌科目新增撥補經費明細表!B6:B300,"光華國民小學")</f>
        <v>0</v>
      </c>
      <c r="F48" s="72">
        <f>SUMIFS(統籌科目新增撥補經費明細表!G6:G300,統籌科目新增撥補經費明細表!B6:B300,"光華國民小學")</f>
        <v>0</v>
      </c>
      <c r="G48" s="73">
        <f t="shared" si="0"/>
        <v>0</v>
      </c>
    </row>
    <row r="49" spans="1:7" x14ac:dyDescent="0.25">
      <c r="A49" s="75">
        <v>621</v>
      </c>
      <c r="B49" s="76" t="s">
        <v>309</v>
      </c>
      <c r="C49" s="72">
        <f>SUMIFS(統籌科目新增撥補經費明細表!D6:D300,統籌科目新增撥補經費明細表!B6:B300,"稻香國民小學")</f>
        <v>0</v>
      </c>
      <c r="D49" s="72">
        <f>SUMIFS(統籌科目新增撥補經費明細表!E6:E300,統籌科目新增撥補經費明細表!B6:B300,"稻香國民小學")</f>
        <v>0</v>
      </c>
      <c r="E49" s="72">
        <f>SUMIFS(統籌科目新增撥補經費明細表!F6:F300,統籌科目新增撥補經費明細表!B6:B300,"稻香國民小學")</f>
        <v>0</v>
      </c>
      <c r="F49" s="72">
        <f>SUMIFS(統籌科目新增撥補經費明細表!G6:G300,統籌科目新增撥補經費明細表!B6:B300,"稻香國民小學")</f>
        <v>0</v>
      </c>
      <c r="G49" s="73">
        <f t="shared" si="0"/>
        <v>0</v>
      </c>
    </row>
    <row r="50" spans="1:7" x14ac:dyDescent="0.25">
      <c r="A50" s="75">
        <v>622</v>
      </c>
      <c r="B50" s="76" t="s">
        <v>310</v>
      </c>
      <c r="C50" s="72">
        <f>SUMIFS(統籌科目新增撥補經費明細表!D6:D300,統籌科目新增撥補經費明細表!B6:B300,"南華國民小學")</f>
        <v>0</v>
      </c>
      <c r="D50" s="72">
        <f>SUMIFS(統籌科目新增撥補經費明細表!E6:E300,統籌科目新增撥補經費明細表!B6:B300,"南華國民小學")</f>
        <v>0</v>
      </c>
      <c r="E50" s="72">
        <f>SUMIFS(統籌科目新增撥補經費明細表!F6:F300,統籌科目新增撥補經費明細表!B6:B300,"南華國民小學")</f>
        <v>0</v>
      </c>
      <c r="F50" s="72">
        <f>SUMIFS(統籌科目新增撥補經費明細表!G6:G300,統籌科目新增撥補經費明細表!B6:B300,"南華國民小學")</f>
        <v>0</v>
      </c>
      <c r="G50" s="73">
        <f t="shared" si="0"/>
        <v>0</v>
      </c>
    </row>
    <row r="51" spans="1:7" x14ac:dyDescent="0.25">
      <c r="A51" s="75">
        <v>623</v>
      </c>
      <c r="B51" s="76" t="s">
        <v>311</v>
      </c>
      <c r="C51" s="72">
        <f>SUMIFS(統籌科目新增撥補經費明細表!D6:D300,統籌科目新增撥補經費明細表!B6:B300,"化仁國民小學")</f>
        <v>0</v>
      </c>
      <c r="D51" s="72">
        <f>SUMIFS(統籌科目新增撥補經費明細表!E6:E300,統籌科目新增撥補經費明細表!B6:B300,"化仁國民小學")</f>
        <v>0</v>
      </c>
      <c r="E51" s="72">
        <f>SUMIFS(統籌科目新增撥補經費明細表!F6:F300,統籌科目新增撥補經費明細表!B6:B300,"化仁國民小學")</f>
        <v>0</v>
      </c>
      <c r="F51" s="72">
        <f>SUMIFS(統籌科目新增撥補經費明細表!G6:G300,統籌科目新增撥補經費明細表!B6:B300,"化仁國民小學")</f>
        <v>0</v>
      </c>
      <c r="G51" s="73">
        <f t="shared" si="0"/>
        <v>0</v>
      </c>
    </row>
    <row r="52" spans="1:7" x14ac:dyDescent="0.25">
      <c r="A52" s="75">
        <v>624</v>
      </c>
      <c r="B52" s="76" t="s">
        <v>312</v>
      </c>
      <c r="C52" s="72">
        <f>SUMIFS(統籌科目新增撥補經費明細表!D6:D300,統籌科目新增撥補經費明細表!B6:B300,"太昌國民小學")</f>
        <v>0</v>
      </c>
      <c r="D52" s="72">
        <f>SUMIFS(統籌科目新增撥補經費明細表!E6:E300,統籌科目新增撥補經費明細表!B6:B300,"太昌國民小學")</f>
        <v>0</v>
      </c>
      <c r="E52" s="72">
        <f>SUMIFS(統籌科目新增撥補經費明細表!F6:F300,統籌科目新增撥補經費明細表!B6:B300,"太昌國民小學")</f>
        <v>0</v>
      </c>
      <c r="F52" s="72">
        <f>SUMIFS(統籌科目新增撥補經費明細表!G6:G300,統籌科目新增撥補經費明細表!B6:B300,"太昌國民小學")</f>
        <v>0</v>
      </c>
      <c r="G52" s="73">
        <f t="shared" si="0"/>
        <v>0</v>
      </c>
    </row>
    <row r="53" spans="1:7" x14ac:dyDescent="0.25">
      <c r="A53" s="75">
        <v>625</v>
      </c>
      <c r="B53" s="76" t="s">
        <v>313</v>
      </c>
      <c r="C53" s="72">
        <f>SUMIFS(統籌科目新增撥補經費明細表!D6:D300,統籌科目新增撥補經費明細表!B6:B300,"平和國民小學")</f>
        <v>0</v>
      </c>
      <c r="D53" s="72">
        <f>SUMIFS(統籌科目新增撥補經費明細表!E6:E300,統籌科目新增撥補經費明細表!B6:B300,"平和國民小學")</f>
        <v>0</v>
      </c>
      <c r="E53" s="72">
        <f>SUMIFS(統籌科目新增撥補經費明細表!F6:F300,統籌科目新增撥補經費明細表!B6:B300,"平和國民小學")</f>
        <v>0</v>
      </c>
      <c r="F53" s="72">
        <f>SUMIFS(統籌科目新增撥補經費明細表!G6:G300,統籌科目新增撥補經費明細表!B6:B300,"平和國民小學")</f>
        <v>0</v>
      </c>
      <c r="G53" s="73">
        <f t="shared" si="0"/>
        <v>0</v>
      </c>
    </row>
    <row r="54" spans="1:7" x14ac:dyDescent="0.25">
      <c r="A54" s="75">
        <v>626</v>
      </c>
      <c r="B54" s="76" t="s">
        <v>314</v>
      </c>
      <c r="C54" s="72">
        <f>SUMIFS(統籌科目新增撥補經費明細表!D6:D300,統籌科目新增撥補經費明細表!B6:B300,"壽豐國民小學")</f>
        <v>0</v>
      </c>
      <c r="D54" s="72">
        <f>SUMIFS(統籌科目新增撥補經費明細表!E6:E300,統籌科目新增撥補經費明細表!B6:B300,"壽豐國民小學")</f>
        <v>0</v>
      </c>
      <c r="E54" s="72">
        <f>SUMIFS(統籌科目新增撥補經費明細表!F6:F300,統籌科目新增撥補經費明細表!B6:B300,"壽豐國民小學")</f>
        <v>0</v>
      </c>
      <c r="F54" s="72">
        <f>SUMIFS(統籌科目新增撥補經費明細表!G6:G300,統籌科目新增撥補經費明細表!B6:B300,"壽豐國民小學")</f>
        <v>0</v>
      </c>
      <c r="G54" s="73">
        <f t="shared" si="0"/>
        <v>0</v>
      </c>
    </row>
    <row r="55" spans="1:7" x14ac:dyDescent="0.25">
      <c r="A55" s="75">
        <v>627</v>
      </c>
      <c r="B55" s="76" t="s">
        <v>315</v>
      </c>
      <c r="C55" s="72">
        <f>SUMIFS(統籌科目新增撥補經費明細表!D6:D300,統籌科目新增撥補經費明細表!B6:B300,"豐裡國民小學")</f>
        <v>0</v>
      </c>
      <c r="D55" s="72">
        <f>SUMIFS(統籌科目新增撥補經費明細表!E6:E300,統籌科目新增撥補經費明細表!B6:B300,"豐裡國民小學")</f>
        <v>0</v>
      </c>
      <c r="E55" s="72">
        <f>SUMIFS(統籌科目新增撥補經費明細表!F6:F300,統籌科目新增撥補經費明細表!B6:B300,"豐裡國民小學")</f>
        <v>0</v>
      </c>
      <c r="F55" s="72">
        <f>SUMIFS(統籌科目新增撥補經費明細表!G6:G300,統籌科目新增撥補經費明細表!B6:B300,"豐裡國民小學")</f>
        <v>0</v>
      </c>
      <c r="G55" s="73">
        <f t="shared" si="0"/>
        <v>0</v>
      </c>
    </row>
    <row r="56" spans="1:7" x14ac:dyDescent="0.25">
      <c r="A56" s="75">
        <v>628</v>
      </c>
      <c r="B56" s="76" t="s">
        <v>316</v>
      </c>
      <c r="C56" s="72">
        <f>SUMIFS(統籌科目新增撥補經費明細表!D6:D300,統籌科目新增撥補經費明細表!B6:B300,"豐山國民小學")</f>
        <v>0</v>
      </c>
      <c r="D56" s="72">
        <f>SUMIFS(統籌科目新增撥補經費明細表!E6:E300,統籌科目新增撥補經費明細表!B6:B300,"豐山國民小學")</f>
        <v>0</v>
      </c>
      <c r="E56" s="72">
        <f>SUMIFS(統籌科目新增撥補經費明細表!F6:F300,統籌科目新增撥補經費明細表!B6:B300,"豐山國民小學")</f>
        <v>0</v>
      </c>
      <c r="F56" s="72">
        <f>SUMIFS(統籌科目新增撥補經費明細表!G6:G300,統籌科目新增撥補經費明細表!B6:B300,"豐山國民小學")</f>
        <v>0</v>
      </c>
      <c r="G56" s="73">
        <f t="shared" si="0"/>
        <v>0</v>
      </c>
    </row>
    <row r="57" spans="1:7" x14ac:dyDescent="0.25">
      <c r="A57" s="75">
        <v>629</v>
      </c>
      <c r="B57" s="76" t="s">
        <v>317</v>
      </c>
      <c r="C57" s="72">
        <f>SUMIFS(統籌科目新增撥補經費明細表!D6:D300,統籌科目新增撥補經費明細表!B6:B300,"志學國民小學")</f>
        <v>0</v>
      </c>
      <c r="D57" s="72">
        <f>SUMIFS(統籌科目新增撥補經費明細表!E6:E300,統籌科目新增撥補經費明細表!B6:B300,"志學國民小學")</f>
        <v>0</v>
      </c>
      <c r="E57" s="72">
        <f>SUMIFS(統籌科目新增撥補經費明細表!F6:F300,統籌科目新增撥補經費明細表!B6:B300,"志學國民小學")</f>
        <v>0</v>
      </c>
      <c r="F57" s="72">
        <f>SUMIFS(統籌科目新增撥補經費明細表!G6:G300,統籌科目新增撥補經費明細表!B6:B300,"志學國民小學")</f>
        <v>0</v>
      </c>
      <c r="G57" s="73">
        <f t="shared" si="0"/>
        <v>0</v>
      </c>
    </row>
    <row r="58" spans="1:7" x14ac:dyDescent="0.25">
      <c r="A58" s="75">
        <v>630</v>
      </c>
      <c r="B58" s="76" t="s">
        <v>318</v>
      </c>
      <c r="C58" s="72">
        <f>SUMIFS(統籌科目新增撥補經費明細表!D6:D300,統籌科目新增撥補經費明細表!B6:B300,"月眉國民小學")</f>
        <v>0</v>
      </c>
      <c r="D58" s="72">
        <f>SUMIFS(統籌科目新增撥補經費明細表!E6:E300,統籌科目新增撥補經費明細表!B6:B300,"月眉國民小學")</f>
        <v>0</v>
      </c>
      <c r="E58" s="72">
        <f>SUMIFS(統籌科目新增撥補經費明細表!F6:F300,統籌科目新增撥補經費明細表!B6:B300,"月眉國民小學")</f>
        <v>0</v>
      </c>
      <c r="F58" s="72">
        <f>SUMIFS(統籌科目新增撥補經費明細表!G6:G300,統籌科目新增撥補經費明細表!B6:B300,"月眉國民小學")</f>
        <v>0</v>
      </c>
      <c r="G58" s="73">
        <f t="shared" si="0"/>
        <v>0</v>
      </c>
    </row>
    <row r="59" spans="1:7" x14ac:dyDescent="0.25">
      <c r="A59" s="75">
        <v>631</v>
      </c>
      <c r="B59" s="76" t="s">
        <v>319</v>
      </c>
      <c r="C59" s="72">
        <f>SUMIFS(統籌科目新增撥補經費明細表!D6:D300,統籌科目新增撥補經費明細表!B6:B300,"水璉國民小學")</f>
        <v>0</v>
      </c>
      <c r="D59" s="72">
        <f>SUMIFS(統籌科目新增撥補經費明細表!E6:E300,統籌科目新增撥補經費明細表!B6:B300,"水璉國民小學")</f>
        <v>0</v>
      </c>
      <c r="E59" s="72">
        <f>SUMIFS(統籌科目新增撥補經費明細表!F6:F300,統籌科目新增撥補經費明細表!B6:B300,"水璉國民小學")</f>
        <v>0</v>
      </c>
      <c r="F59" s="72">
        <f>SUMIFS(統籌科目新增撥補經費明細表!G6:G300,統籌科目新增撥補經費明細表!B6:B300,"水璉國民小學")</f>
        <v>0</v>
      </c>
      <c r="G59" s="73">
        <f t="shared" si="0"/>
        <v>0</v>
      </c>
    </row>
    <row r="60" spans="1:7" x14ac:dyDescent="0.25">
      <c r="A60" s="75">
        <v>632</v>
      </c>
      <c r="B60" s="76" t="s">
        <v>320</v>
      </c>
      <c r="C60" s="72">
        <f>SUMIFS(統籌科目新增撥補經費明細表!D6:D300,統籌科目新增撥補經費明細表!B6:B300,"溪口國民小學")</f>
        <v>0</v>
      </c>
      <c r="D60" s="72">
        <f>SUMIFS(統籌科目新增撥補經費明細表!E6:E300,統籌科目新增撥補經費明細表!B6:B300,"溪口國民小學")</f>
        <v>0</v>
      </c>
      <c r="E60" s="72">
        <f>SUMIFS(統籌科目新增撥補經費明細表!F6:F300,統籌科目新增撥補經費明細表!B6:B300,"溪口國民小學")</f>
        <v>0</v>
      </c>
      <c r="F60" s="72">
        <f>SUMIFS(統籌科目新增撥補經費明細表!G6:G300,統籌科目新增撥補經費明細表!B6:B300,"溪口國民小學")</f>
        <v>0</v>
      </c>
      <c r="G60" s="73">
        <f t="shared" si="0"/>
        <v>0</v>
      </c>
    </row>
    <row r="61" spans="1:7" x14ac:dyDescent="0.25">
      <c r="A61" s="75">
        <v>633</v>
      </c>
      <c r="B61" s="76" t="s">
        <v>321</v>
      </c>
      <c r="C61" s="72">
        <f>SUMIFS(統籌科目新增撥補經費明細表!D6:D300,統籌科目新增撥補經費明細表!B6:B300,"鳳林國民小學")</f>
        <v>0</v>
      </c>
      <c r="D61" s="72">
        <f>SUMIFS(統籌科目新增撥補經費明細表!E6:E300,統籌科目新增撥補經費明細表!B6:B300,"鳳林國民小學")</f>
        <v>0</v>
      </c>
      <c r="E61" s="72">
        <f>SUMIFS(統籌科目新增撥補經費明細表!F6:F300,統籌科目新增撥補經費明細表!B6:B300,"鳳林國民小學")</f>
        <v>0</v>
      </c>
      <c r="F61" s="72">
        <f>SUMIFS(統籌科目新增撥補經費明細表!G6:G300,統籌科目新增撥補經費明細表!B6:B300,"鳳林國民小學")</f>
        <v>0</v>
      </c>
      <c r="G61" s="73">
        <f t="shared" si="0"/>
        <v>0</v>
      </c>
    </row>
    <row r="62" spans="1:7" x14ac:dyDescent="0.25">
      <c r="A62" s="75">
        <v>634</v>
      </c>
      <c r="B62" s="76" t="s">
        <v>322</v>
      </c>
      <c r="C62" s="72">
        <f>SUMIFS(統籌科目新增撥補經費明細表!D6:D300,統籌科目新增撥補經費明細表!B6:B300,"大榮國民小學")</f>
        <v>0</v>
      </c>
      <c r="D62" s="72">
        <f>SUMIFS(統籌科目新增撥補經費明細表!E6:E300,統籌科目新增撥補經費明細表!B6:B300,"大榮國民小學")</f>
        <v>0</v>
      </c>
      <c r="E62" s="72">
        <f>SUMIFS(統籌科目新增撥補經費明細表!F6:F300,統籌科目新增撥補經費明細表!B6:B300,"大榮國民小學")</f>
        <v>0</v>
      </c>
      <c r="F62" s="72">
        <f>SUMIFS(統籌科目新增撥補經費明細表!G6:G300,統籌科目新增撥補經費明細表!B6:B300,"大榮國民小學")</f>
        <v>0</v>
      </c>
      <c r="G62" s="73">
        <f t="shared" si="0"/>
        <v>0</v>
      </c>
    </row>
    <row r="63" spans="1:7" x14ac:dyDescent="0.25">
      <c r="A63" s="75">
        <v>635</v>
      </c>
      <c r="B63" s="76" t="s">
        <v>323</v>
      </c>
      <c r="C63" s="72">
        <f>SUMIFS(統籌科目新增撥補經費明細表!D6:D300,統籌科目新增撥補經費明細表!B6:B300,"林榮國民小學")</f>
        <v>0</v>
      </c>
      <c r="D63" s="72">
        <f>SUMIFS(統籌科目新增撥補經費明細表!E6:E300,統籌科目新增撥補經費明細表!B6:B300,"林榮國民小學")</f>
        <v>0</v>
      </c>
      <c r="E63" s="72">
        <f>SUMIFS(統籌科目新增撥補經費明細表!F6:F300,統籌科目新增撥補經費明細表!B6:B300,"林榮國民小學")</f>
        <v>0</v>
      </c>
      <c r="F63" s="72">
        <f>SUMIFS(統籌科目新增撥補經費明細表!G6:G300,統籌科目新增撥補經費明細表!B6:B300,"林榮國民小學")</f>
        <v>0</v>
      </c>
      <c r="G63" s="73">
        <f t="shared" si="0"/>
        <v>0</v>
      </c>
    </row>
    <row r="64" spans="1:7" x14ac:dyDescent="0.25">
      <c r="A64" s="75">
        <v>636</v>
      </c>
      <c r="B64" s="76" t="s">
        <v>324</v>
      </c>
      <c r="C64" s="72">
        <f>SUMIFS(統籌科目新增撥補經費明細表!D6:D300,統籌科目新增撥補經費明細表!B6:B300,"長橋國民小學")</f>
        <v>0</v>
      </c>
      <c r="D64" s="72">
        <f>SUMIFS(統籌科目新增撥補經費明細表!E6:E300,統籌科目新增撥補經費明細表!B6:B300,"長橋國民小學")</f>
        <v>0</v>
      </c>
      <c r="E64" s="72">
        <f>SUMIFS(統籌科目新增撥補經費明細表!F6:F300,統籌科目新增撥補經費明細表!B6:B300,"長橋國民小學")</f>
        <v>0</v>
      </c>
      <c r="F64" s="72">
        <f>SUMIFS(統籌科目新增撥補經費明細表!G6:G300,統籌科目新增撥補經費明細表!B6:B300,"長橋國民小學")</f>
        <v>0</v>
      </c>
      <c r="G64" s="73">
        <f t="shared" si="0"/>
        <v>0</v>
      </c>
    </row>
    <row r="65" spans="1:7" x14ac:dyDescent="0.25">
      <c r="A65" s="75">
        <v>638</v>
      </c>
      <c r="B65" s="76" t="s">
        <v>325</v>
      </c>
      <c r="C65" s="72">
        <f>SUMIFS(統籌科目新增撥補經費明細表!D6:D300,統籌科目新增撥補經費明細表!B6:B300,"北林國民小學")</f>
        <v>0</v>
      </c>
      <c r="D65" s="72">
        <f>SUMIFS(統籌科目新增撥補經費明細表!E6:E300,統籌科目新增撥補經費明細表!B6:B300,"北林國民小學")</f>
        <v>0</v>
      </c>
      <c r="E65" s="72">
        <f>SUMIFS(統籌科目新增撥補經費明細表!F6:F300,統籌科目新增撥補經費明細表!B6:B300,"北林國民小學")</f>
        <v>0</v>
      </c>
      <c r="F65" s="72">
        <f>SUMIFS(統籌科目新增撥補經費明細表!G6:G300,統籌科目新增撥補經費明細表!B6:B300,"北林國民小學")</f>
        <v>0</v>
      </c>
      <c r="G65" s="73">
        <f t="shared" si="0"/>
        <v>0</v>
      </c>
    </row>
    <row r="66" spans="1:7" x14ac:dyDescent="0.25">
      <c r="A66" s="75">
        <v>639</v>
      </c>
      <c r="B66" s="76" t="s">
        <v>326</v>
      </c>
      <c r="C66" s="72">
        <f>SUMIFS(統籌科目新增撥補經費明細表!D6:D300,統籌科目新增撥補經費明細表!B6:B300,"鳳仁國民小學")</f>
        <v>0</v>
      </c>
      <c r="D66" s="72">
        <f>SUMIFS(統籌科目新增撥補經費明細表!E6:E300,統籌科目新增撥補經費明細表!B6:B300,"鳳仁國民小學")</f>
        <v>0</v>
      </c>
      <c r="E66" s="72">
        <f>SUMIFS(統籌科目新增撥補經費明細表!F6:F300,統籌科目新增撥補經費明細表!B6:B300,"鳳仁國民小學")</f>
        <v>0</v>
      </c>
      <c r="F66" s="72">
        <f>SUMIFS(統籌科目新增撥補經費明細表!G6:G300,統籌科目新增撥補經費明細表!B6:B300,"鳳仁國民小學")</f>
        <v>0</v>
      </c>
      <c r="G66" s="73">
        <f t="shared" si="0"/>
        <v>0</v>
      </c>
    </row>
    <row r="67" spans="1:7" x14ac:dyDescent="0.25">
      <c r="A67" s="75">
        <v>641</v>
      </c>
      <c r="B67" s="76" t="s">
        <v>327</v>
      </c>
      <c r="C67" s="72">
        <f>SUMIFS(統籌科目新增撥補經費明細表!D6:D300,統籌科目新增撥補經費明細表!B6:B300,"光復國民小學")</f>
        <v>0</v>
      </c>
      <c r="D67" s="72">
        <f>SUMIFS(統籌科目新增撥補經費明細表!E6:E300,統籌科目新增撥補經費明細表!B6:B300,"光復國民小學")</f>
        <v>0</v>
      </c>
      <c r="E67" s="72">
        <f>SUMIFS(統籌科目新增撥補經費明細表!F6:F300,統籌科目新增撥補經費明細表!B6:B300,"光復國民小學")</f>
        <v>0</v>
      </c>
      <c r="F67" s="72">
        <f>SUMIFS(統籌科目新增撥補經費明細表!G6:G300,統籌科目新增撥補經費明細表!B6:B300,"光復國民小學")</f>
        <v>0</v>
      </c>
      <c r="G67" s="73">
        <f t="shared" si="0"/>
        <v>0</v>
      </c>
    </row>
    <row r="68" spans="1:7" x14ac:dyDescent="0.25">
      <c r="A68" s="75">
        <v>642</v>
      </c>
      <c r="B68" s="76" t="s">
        <v>328</v>
      </c>
      <c r="C68" s="72">
        <f>SUMIFS(統籌科目新增撥補經費明細表!D6:D300,統籌科目新增撥補經費明細表!B6:B300,"太巴塱國民小學")</f>
        <v>0</v>
      </c>
      <c r="D68" s="72">
        <f>SUMIFS(統籌科目新增撥補經費明細表!E6:E300,統籌科目新增撥補經費明細表!B6:B300,"太巴塱國民小學")</f>
        <v>0</v>
      </c>
      <c r="E68" s="72">
        <f>SUMIFS(統籌科目新增撥補經費明細表!F6:F300,統籌科目新增撥補經費明細表!B6:B300,"太巴塱國民小學")</f>
        <v>0</v>
      </c>
      <c r="F68" s="72">
        <f>SUMIFS(統籌科目新增撥補經費明細表!G6:G300,統籌科目新增撥補經費明細表!B6:B300,"太巴塱國民小學")</f>
        <v>0</v>
      </c>
      <c r="G68" s="73">
        <f>SUM(C68:F68)</f>
        <v>0</v>
      </c>
    </row>
    <row r="69" spans="1:7" x14ac:dyDescent="0.25">
      <c r="A69" s="75">
        <v>645</v>
      </c>
      <c r="B69" s="76" t="s">
        <v>329</v>
      </c>
      <c r="C69" s="72">
        <f>SUMIFS(統籌科目新增撥補經費明細表!D6:D300,統籌科目新增撥補經費明細表!B6:B300,"大進國民小學")</f>
        <v>0</v>
      </c>
      <c r="D69" s="72">
        <f>SUMIFS(統籌科目新增撥補經費明細表!E6:E300,統籌科目新增撥補經費明細表!B6:B300,"大進國民小學")</f>
        <v>0</v>
      </c>
      <c r="E69" s="72">
        <f>SUMIFS(統籌科目新增撥補經費明細表!F6:F300,統籌科目新增撥補經費明細表!B6:B300,"大進國民小學")</f>
        <v>0</v>
      </c>
      <c r="F69" s="72">
        <f>SUMIFS(統籌科目新增撥補經費明細表!G6:G300,統籌科目新增撥補經費明細表!B6:B300,"大進國民小學")</f>
        <v>0</v>
      </c>
      <c r="G69" s="73">
        <f t="shared" ref="G69:G130" si="1">SUM(C69:F69)</f>
        <v>0</v>
      </c>
    </row>
    <row r="70" spans="1:7" x14ac:dyDescent="0.25">
      <c r="A70" s="75">
        <v>647</v>
      </c>
      <c r="B70" s="76" t="s">
        <v>330</v>
      </c>
      <c r="C70" s="72">
        <f>SUMIFS(統籌科目新增撥補經費明細表!D6:D300,統籌科目新增撥補經費明細表!B6:B300,"瑞穗國民小學")</f>
        <v>0</v>
      </c>
      <c r="D70" s="72">
        <f>SUMIFS(統籌科目新增撥補經費明細表!E6:E300,統籌科目新增撥補經費明細表!B6:B300,"瑞穗國民小學")</f>
        <v>0</v>
      </c>
      <c r="E70" s="72">
        <f>SUMIFS(統籌科目新增撥補經費明細表!F6:F300,統籌科目新增撥補經費明細表!B6:B300,"瑞穗國民小學")</f>
        <v>0</v>
      </c>
      <c r="F70" s="72">
        <f>SUMIFS(統籌科目新增撥補經費明細表!G6:G300,統籌科目新增撥補經費明細表!B6:B300,"瑞穗國民小學")</f>
        <v>0</v>
      </c>
      <c r="G70" s="73">
        <f t="shared" si="1"/>
        <v>0</v>
      </c>
    </row>
    <row r="71" spans="1:7" x14ac:dyDescent="0.25">
      <c r="A71" s="75">
        <v>648</v>
      </c>
      <c r="B71" s="76" t="s">
        <v>331</v>
      </c>
      <c r="C71" s="72">
        <f>SUMIFS(統籌科目新增撥補經費明細表!D6:D300,統籌科目新增撥補經費明細表!B6:B300,"瑞美國民小學")</f>
        <v>0</v>
      </c>
      <c r="D71" s="72">
        <f>SUMIFS(統籌科目新增撥補經費明細表!E6:E300,統籌科目新增撥補經費明細表!B6:B300,"瑞美國民小學")</f>
        <v>0</v>
      </c>
      <c r="E71" s="72">
        <f>SUMIFS(統籌科目新增撥補經費明細表!F6:F300,統籌科目新增撥補經費明細表!B6:B300,"瑞美國民小學")</f>
        <v>0</v>
      </c>
      <c r="F71" s="72">
        <f>SUMIFS(統籌科目新增撥補經費明細表!G6:G300,統籌科目新增撥補經費明細表!B6:B300,"瑞美國民小學")</f>
        <v>0</v>
      </c>
      <c r="G71" s="73">
        <f t="shared" si="1"/>
        <v>0</v>
      </c>
    </row>
    <row r="72" spans="1:7" x14ac:dyDescent="0.25">
      <c r="A72" s="75">
        <v>649</v>
      </c>
      <c r="B72" s="76" t="s">
        <v>332</v>
      </c>
      <c r="C72" s="72">
        <f>SUMIFS(統籌科目新增撥補經費明細表!D6:D300,統籌科目新增撥補經費明細表!B6:B300,"鶴岡國民小學")</f>
        <v>0</v>
      </c>
      <c r="D72" s="72">
        <f>SUMIFS(統籌科目新增撥補經費明細表!E6:E300,統籌科目新增撥補經費明細表!B6:B300,"鶴岡國民小學")</f>
        <v>0</v>
      </c>
      <c r="E72" s="72">
        <f>SUMIFS(統籌科目新增撥補經費明細表!F6:F300,統籌科目新增撥補經費明細表!B6:B300,"鶴岡國民小學")</f>
        <v>0</v>
      </c>
      <c r="F72" s="72">
        <f>SUMIFS(統籌科目新增撥補經費明細表!G6:G300,統籌科目新增撥補經費明細表!B6:B300,"鶴岡國民小學")</f>
        <v>0</v>
      </c>
      <c r="G72" s="73">
        <f t="shared" si="1"/>
        <v>0</v>
      </c>
    </row>
    <row r="73" spans="1:7" x14ac:dyDescent="0.25">
      <c r="A73" s="75">
        <v>650</v>
      </c>
      <c r="B73" s="76" t="s">
        <v>333</v>
      </c>
      <c r="C73" s="72">
        <f>SUMIFS(統籌科目新增撥補經費明細表!D6:D300,統籌科目新增撥補經費明細表!B6:B300,"舞鶴國民小學")</f>
        <v>0</v>
      </c>
      <c r="D73" s="72">
        <f>SUMIFS(統籌科目新增撥補經費明細表!E6:E300,統籌科目新增撥補經費明細表!B6:B300,"舞鶴國民小學")</f>
        <v>0</v>
      </c>
      <c r="E73" s="72">
        <f>SUMIFS(統籌科目新增撥補經費明細表!F6:F300,統籌科目新增撥補經費明細表!B6:B300,"舞鶴國民小學")</f>
        <v>0</v>
      </c>
      <c r="F73" s="72">
        <f>SUMIFS(統籌科目新增撥補經費明細表!G6:G300,統籌科目新增撥補經費明細表!B6:B300,"舞鶴國民小學")</f>
        <v>0</v>
      </c>
      <c r="G73" s="73">
        <f t="shared" si="1"/>
        <v>0</v>
      </c>
    </row>
    <row r="74" spans="1:7" x14ac:dyDescent="0.25">
      <c r="A74" s="75">
        <v>651</v>
      </c>
      <c r="B74" s="76" t="s">
        <v>334</v>
      </c>
      <c r="C74" s="72">
        <f>SUMIFS(統籌科目新增撥補經費明細表!D6:D300,統籌科目新增撥補經費明細表!B6:B300,"奇美國民小學")</f>
        <v>0</v>
      </c>
      <c r="D74" s="72">
        <f>SUMIFS(統籌科目新增撥補經費明細表!E6:E300,統籌科目新增撥補經費明細表!B6:B300,"奇美國民小學")</f>
        <v>0</v>
      </c>
      <c r="E74" s="72">
        <f>SUMIFS(統籌科目新增撥補經費明細表!F6:F300,統籌科目新增撥補經費明細表!B6:B300,"奇美國民小學")</f>
        <v>0</v>
      </c>
      <c r="F74" s="72">
        <f>SUMIFS(統籌科目新增撥補經費明細表!G6:G300,統籌科目新增撥補經費明細表!B6:B300,"奇美國民小學")</f>
        <v>0</v>
      </c>
      <c r="G74" s="73">
        <f t="shared" si="1"/>
        <v>0</v>
      </c>
    </row>
    <row r="75" spans="1:7" x14ac:dyDescent="0.25">
      <c r="A75" s="75">
        <v>652</v>
      </c>
      <c r="B75" s="76" t="s">
        <v>335</v>
      </c>
      <c r="C75" s="72">
        <f>SUMIFS(統籌科目新增撥補經費明細表!D6:D300,統籌科目新增撥補經費明細表!B6:B300,"富源國民小學")</f>
        <v>0</v>
      </c>
      <c r="D75" s="72">
        <f>SUMIFS(統籌科目新增撥補經費明細表!E6:E300,統籌科目新增撥補經費明細表!B6:B300,"富源國民小學")</f>
        <v>0</v>
      </c>
      <c r="E75" s="72">
        <f>SUMIFS(統籌科目新增撥補經費明細表!F6:F300,統籌科目新增撥補經費明細表!B6:B300,"富源國民小學")</f>
        <v>0</v>
      </c>
      <c r="F75" s="72">
        <f>SUMIFS(統籌科目新增撥補經費明細表!G6:G300,統籌科目新增撥補經費明細表!B6:B300,"富源國民小學")</f>
        <v>0</v>
      </c>
      <c r="G75" s="73">
        <f>SUM(C75:F75)</f>
        <v>0</v>
      </c>
    </row>
    <row r="76" spans="1:7" x14ac:dyDescent="0.25">
      <c r="A76" s="75">
        <v>653</v>
      </c>
      <c r="B76" s="76" t="s">
        <v>336</v>
      </c>
      <c r="C76" s="72">
        <f>SUMIFS(統籌科目新增撥補經費明細表!D6:D300,統籌科目新增撥補經費明細表!B6:B300,"瑞北國民小學")</f>
        <v>0</v>
      </c>
      <c r="D76" s="72">
        <f>SUMIFS(統籌科目新增撥補經費明細表!E6:E300,統籌科目新增撥補經費明細表!B6:B300,"瑞北國民小學")</f>
        <v>0</v>
      </c>
      <c r="E76" s="72">
        <f>SUMIFS(統籌科目新增撥補經費明細表!F6:F300,統籌科目新增撥補經費明細表!B6:B300,"瑞北國民小學")</f>
        <v>0</v>
      </c>
      <c r="F76" s="72">
        <f>SUMIFS(統籌科目新增撥補經費明細表!G6:G300,統籌科目新增撥補經費明細表!B6:B300,"瑞北國民小學")</f>
        <v>0</v>
      </c>
      <c r="G76" s="73">
        <f t="shared" si="1"/>
        <v>0</v>
      </c>
    </row>
    <row r="77" spans="1:7" x14ac:dyDescent="0.25">
      <c r="A77" s="75">
        <v>654</v>
      </c>
      <c r="B77" s="76" t="s">
        <v>337</v>
      </c>
      <c r="C77" s="72">
        <f>SUMIFS(統籌科目新增撥補經費明細表!D6:D300,統籌科目新增撥補經費明細表!B6:B300,"豐濱國民小學")</f>
        <v>0</v>
      </c>
      <c r="D77" s="72">
        <f>SUMIFS(統籌科目新增撥補經費明細表!E6:E300,統籌科目新增撥補經費明細表!B6:B300,"豐濱國民小學")</f>
        <v>0</v>
      </c>
      <c r="E77" s="72">
        <f>SUMIFS(統籌科目新增撥補經費明細表!F6:F300,統籌科目新增撥補經費明細表!B6:B300,"豐濱國民小學")</f>
        <v>0</v>
      </c>
      <c r="F77" s="72">
        <f>SUMIFS(統籌科目新增撥補經費明細表!G6:G300,統籌科目新增撥補經費明細表!B6:B300,"豐濱國民小學")</f>
        <v>0</v>
      </c>
      <c r="G77" s="73">
        <f t="shared" si="1"/>
        <v>0</v>
      </c>
    </row>
    <row r="78" spans="1:7" x14ac:dyDescent="0.25">
      <c r="A78" s="75">
        <v>655</v>
      </c>
      <c r="B78" s="76" t="s">
        <v>338</v>
      </c>
      <c r="C78" s="72">
        <f>SUMIFS(統籌科目新增撥補經費明細表!D6:D300,統籌科目新增撥補經費明細表!B6:B300,"港口國民小學")</f>
        <v>0</v>
      </c>
      <c r="D78" s="72">
        <f>SUMIFS(統籌科目新增撥補經費明細表!E6:E300,統籌科目新增撥補經費明細表!B6:B300,"港口國民小學")</f>
        <v>0</v>
      </c>
      <c r="E78" s="72">
        <f>SUMIFS(統籌科目新增撥補經費明細表!F6:F300,統籌科目新增撥補經費明細表!B6:B300,"港口國民小學")</f>
        <v>0</v>
      </c>
      <c r="F78" s="72">
        <f>SUMIFS(統籌科目新增撥補經費明細表!G6:G300,統籌科目新增撥補經費明細表!B6:B300,"港口國民小學")</f>
        <v>0</v>
      </c>
      <c r="G78" s="73">
        <f t="shared" si="1"/>
        <v>0</v>
      </c>
    </row>
    <row r="79" spans="1:7" x14ac:dyDescent="0.25">
      <c r="A79" s="75">
        <v>656</v>
      </c>
      <c r="B79" s="76" t="s">
        <v>339</v>
      </c>
      <c r="C79" s="72">
        <f>SUMIFS(統籌科目新增撥補經費明細表!D6:D300,統籌科目新增撥補經費明細表!B6:B300,"靜浦國民小學")</f>
        <v>0</v>
      </c>
      <c r="D79" s="72">
        <f>SUMIFS(統籌科目新增撥補經費明細表!E6:E300,統籌科目新增撥補經費明細表!B6:B300,"靜浦國民小學")</f>
        <v>0</v>
      </c>
      <c r="E79" s="72">
        <f>SUMIFS(統籌科目新增撥補經費明細表!F6:F300,統籌科目新增撥補經費明細表!B6:B300,"靜浦國民小學")</f>
        <v>0</v>
      </c>
      <c r="F79" s="72">
        <f>SUMIFS(統籌科目新增撥補經費明細表!G6:G300,統籌科目新增撥補經費明細表!B6:B300,"靜浦國民小學")</f>
        <v>0</v>
      </c>
      <c r="G79" s="73">
        <f t="shared" si="1"/>
        <v>0</v>
      </c>
    </row>
    <row r="80" spans="1:7" x14ac:dyDescent="0.25">
      <c r="A80" s="75">
        <v>657</v>
      </c>
      <c r="B80" s="76" t="s">
        <v>340</v>
      </c>
      <c r="C80" s="72">
        <f>SUMIFS(統籌科目新增撥補經費明細表!D6:D300,統籌科目新增撥補經費明細表!B6:B300,"新社國民小學")</f>
        <v>0</v>
      </c>
      <c r="D80" s="72">
        <f>SUMIFS(統籌科目新增撥補經費明細表!E6:E300,統籌科目新增撥補經費明細表!B6:B300,"新社國民小學")</f>
        <v>0</v>
      </c>
      <c r="E80" s="72">
        <f>SUMIFS(統籌科目新增撥補經費明細表!F6:F300,統籌科目新增撥補經費明細表!B6:B300,"新社國民小學")</f>
        <v>0</v>
      </c>
      <c r="F80" s="72">
        <f>SUMIFS(統籌科目新增撥補經費明細表!G6:G300,統籌科目新增撥補經費明細表!B6:B300,"新社國民小學")</f>
        <v>0</v>
      </c>
      <c r="G80" s="73">
        <f t="shared" si="1"/>
        <v>0</v>
      </c>
    </row>
    <row r="81" spans="1:7" x14ac:dyDescent="0.25">
      <c r="A81" s="75">
        <v>658</v>
      </c>
      <c r="B81" s="76" t="s">
        <v>341</v>
      </c>
      <c r="C81" s="72">
        <f>SUMIFS(統籌科目新增撥補經費明細表!D6:D300,統籌科目新增撥補經費明細表!B6:B300,"玉里國民小學")</f>
        <v>0</v>
      </c>
      <c r="D81" s="72">
        <f>SUMIFS(統籌科目新增撥補經費明細表!E6:E300,統籌科目新增撥補經費明細表!B6:B300,"玉里國民小學")</f>
        <v>0</v>
      </c>
      <c r="E81" s="72">
        <f>SUMIFS(統籌科目新增撥補經費明細表!F6:F300,統籌科目新增撥補經費明細表!B6:B300,"玉里國民小學")</f>
        <v>0</v>
      </c>
      <c r="F81" s="72">
        <f>SUMIFS(統籌科目新增撥補經費明細表!G6:G300,統籌科目新增撥補經費明細表!B6:B300,"玉里國民小學")</f>
        <v>0</v>
      </c>
      <c r="G81" s="73">
        <f t="shared" si="1"/>
        <v>0</v>
      </c>
    </row>
    <row r="82" spans="1:7" x14ac:dyDescent="0.25">
      <c r="A82" s="75">
        <v>659</v>
      </c>
      <c r="B82" s="76" t="s">
        <v>342</v>
      </c>
      <c r="C82" s="72">
        <f>SUMIFS(統籌科目新增撥補經費明細表!D6:D300,統籌科目新增撥補經費明細表!B6:B300,"源城國民小學")</f>
        <v>0</v>
      </c>
      <c r="D82" s="72">
        <f>SUMIFS(統籌科目新增撥補經費明細表!E6:E300,統籌科目新增撥補經費明細表!B6:B300,"源城國民小學")</f>
        <v>0</v>
      </c>
      <c r="E82" s="72">
        <f>SUMIFS(統籌科目新增撥補經費明細表!F6:F300,統籌科目新增撥補經費明細表!B6:B300,"源城國民小學")</f>
        <v>0</v>
      </c>
      <c r="F82" s="72">
        <f>SUMIFS(統籌科目新增撥補經費明細表!G6:G300,統籌科目新增撥補經費明細表!B6:B300,"源城國民小學")</f>
        <v>0</v>
      </c>
      <c r="G82" s="73">
        <f t="shared" si="1"/>
        <v>0</v>
      </c>
    </row>
    <row r="83" spans="1:7" x14ac:dyDescent="0.25">
      <c r="A83" s="75">
        <v>660</v>
      </c>
      <c r="B83" s="76" t="s">
        <v>343</v>
      </c>
      <c r="C83" s="72">
        <f>SUMIFS(統籌科目新增撥補經費明細表!D6:D300,統籌科目新增撥補經費明細表!B6:B300,"樂合國民小學")</f>
        <v>0</v>
      </c>
      <c r="D83" s="72">
        <f>SUMIFS(統籌科目新增撥補經費明細表!E6:E300,統籌科目新增撥補經費明細表!B6:B300,"樂合國民小學")</f>
        <v>0</v>
      </c>
      <c r="E83" s="72">
        <f>SUMIFS(統籌科目新增撥補經費明細表!F6:F300,統籌科目新增撥補經費明細表!B6:B300,"樂合國民小學")</f>
        <v>0</v>
      </c>
      <c r="F83" s="72">
        <f>SUMIFS(統籌科目新增撥補經費明細表!G6:G300,統籌科目新增撥補經費明細表!B6:B300,"樂合國民小學")</f>
        <v>0</v>
      </c>
      <c r="G83" s="73">
        <f t="shared" si="1"/>
        <v>0</v>
      </c>
    </row>
    <row r="84" spans="1:7" x14ac:dyDescent="0.25">
      <c r="A84" s="75">
        <v>661</v>
      </c>
      <c r="B84" s="76" t="s">
        <v>344</v>
      </c>
      <c r="C84" s="72">
        <f>SUMIFS(統籌科目新增撥補經費明細表!D6:D300,統籌科目新增撥補經費明細表!B6:B300,"觀音國民小學")</f>
        <v>0</v>
      </c>
      <c r="D84" s="72">
        <f>SUMIFS(統籌科目新增撥補經費明細表!E6:E300,統籌科目新增撥補經費明細表!B6:B300,"觀音國民小學")</f>
        <v>0</v>
      </c>
      <c r="E84" s="72">
        <f>SUMIFS(統籌科目新增撥補經費明細表!F6:F300,統籌科目新增撥補經費明細表!B6:B300,"觀音國民小學")</f>
        <v>0</v>
      </c>
      <c r="F84" s="72">
        <f>SUMIFS(統籌科目新增撥補經費明細表!G6:G300,統籌科目新增撥補經費明細表!B6:B300,"觀音國民小學")</f>
        <v>0</v>
      </c>
      <c r="G84" s="73">
        <f t="shared" si="1"/>
        <v>0</v>
      </c>
    </row>
    <row r="85" spans="1:7" x14ac:dyDescent="0.25">
      <c r="A85" s="75">
        <v>662</v>
      </c>
      <c r="B85" s="76" t="s">
        <v>345</v>
      </c>
      <c r="C85" s="72">
        <f>SUMIFS(統籌科目新增撥補經費明細表!D6:D300,統籌科目新增撥補經費明細表!B6:B300,"三民國民小學")</f>
        <v>0</v>
      </c>
      <c r="D85" s="72">
        <f>SUMIFS(統籌科目新增撥補經費明細表!E6:E300,統籌科目新增撥補經費明細表!B6:B300,"三民國民小學")</f>
        <v>0</v>
      </c>
      <c r="E85" s="72">
        <f>SUMIFS(統籌科目新增撥補經費明細表!F6:F300,統籌科目新增撥補經費明細表!B6:B300,"三民國民小學")</f>
        <v>0</v>
      </c>
      <c r="F85" s="72">
        <f>SUMIFS(統籌科目新增撥補經費明細表!G6:G300,統籌科目新增撥補經費明細表!B6:B300,"三民國民小學")</f>
        <v>0</v>
      </c>
      <c r="G85" s="73">
        <f t="shared" si="1"/>
        <v>0</v>
      </c>
    </row>
    <row r="86" spans="1:7" x14ac:dyDescent="0.25">
      <c r="A86" s="75">
        <v>663</v>
      </c>
      <c r="B86" s="76" t="s">
        <v>346</v>
      </c>
      <c r="C86" s="72">
        <f>SUMIFS(統籌科目新增撥補經費明細表!D6:D300,統籌科目新增撥補經費明細表!B6:B300,"春日國民小學")</f>
        <v>0</v>
      </c>
      <c r="D86" s="72">
        <f>SUMIFS(統籌科目新增撥補經費明細表!E6:E300,統籌科目新增撥補經費明細表!B6:B300,"春日國民小學")</f>
        <v>0</v>
      </c>
      <c r="E86" s="72">
        <f>SUMIFS(統籌科目新增撥補經費明細表!F6:F300,統籌科目新增撥補經費明細表!B6:B300,"春日國民小學")</f>
        <v>0</v>
      </c>
      <c r="F86" s="72">
        <f>SUMIFS(統籌科目新增撥補經費明細表!G6:G300,統籌科目新增撥補經費明細表!B6:B300,"春日國民小學")</f>
        <v>0</v>
      </c>
      <c r="G86" s="73">
        <f t="shared" si="1"/>
        <v>0</v>
      </c>
    </row>
    <row r="87" spans="1:7" x14ac:dyDescent="0.25">
      <c r="A87" s="75">
        <v>664</v>
      </c>
      <c r="B87" s="76" t="s">
        <v>347</v>
      </c>
      <c r="C87" s="72">
        <f>SUMIFS(統籌科目新增撥補經費明細表!D6:D300,統籌科目新增撥補經費明細表!B6:B300,"德武國民小學")</f>
        <v>0</v>
      </c>
      <c r="D87" s="72">
        <f>SUMIFS(統籌科目新增撥補經費明細表!E6:E300,統籌科目新增撥補經費明細表!B6:B300,"德武國民小學")</f>
        <v>0</v>
      </c>
      <c r="E87" s="72">
        <f>SUMIFS(統籌科目新增撥補經費明細表!F6:F300,統籌科目新增撥補經費明細表!B6:B300,"德武國民小學")</f>
        <v>0</v>
      </c>
      <c r="F87" s="72">
        <f>SUMIFS(統籌科目新增撥補經費明細表!G6:G300,統籌科目新增撥補經費明細表!B6:B300,"德武國民小學")</f>
        <v>0</v>
      </c>
      <c r="G87" s="73">
        <f t="shared" si="1"/>
        <v>0</v>
      </c>
    </row>
    <row r="88" spans="1:7" x14ac:dyDescent="0.25">
      <c r="A88" s="75">
        <v>665</v>
      </c>
      <c r="B88" s="76" t="s">
        <v>348</v>
      </c>
      <c r="C88" s="72">
        <f>SUMIFS(統籌科目新增撥補經費明細表!D6:D300,統籌科目新增撥補經費明細表!B6:B300,"中城國民小學")</f>
        <v>0</v>
      </c>
      <c r="D88" s="72">
        <f>SUMIFS(統籌科目新增撥補經費明細表!E6:E300,統籌科目新增撥補經費明細表!B6:B300,"中城國民小學")</f>
        <v>0</v>
      </c>
      <c r="E88" s="72">
        <f>SUMIFS(統籌科目新增撥補經費明細表!F6:F300,統籌科目新增撥補經費明細表!B6:B300,"中城國民小學")</f>
        <v>0</v>
      </c>
      <c r="F88" s="72">
        <f>SUMIFS(統籌科目新增撥補經費明細表!G6:G300,統籌科目新增撥補經費明細表!B6:B300,"中城國民小學")</f>
        <v>0</v>
      </c>
      <c r="G88" s="73">
        <f t="shared" si="1"/>
        <v>0</v>
      </c>
    </row>
    <row r="89" spans="1:7" x14ac:dyDescent="0.25">
      <c r="A89" s="75">
        <v>666</v>
      </c>
      <c r="B89" s="76" t="s">
        <v>349</v>
      </c>
      <c r="C89" s="72">
        <f>SUMIFS(統籌科目新增撥補經費明細表!D6:D300,統籌科目新增撥補經費明細表!B6:B300,"長良國民小學")</f>
        <v>0</v>
      </c>
      <c r="D89" s="72">
        <f>SUMIFS(統籌科目新增撥補經費明細表!E6:E300,統籌科目新增撥補經費明細表!B6:B300,"長良國民小學")</f>
        <v>0</v>
      </c>
      <c r="E89" s="72">
        <f>SUMIFS(統籌科目新增撥補經費明細表!F6:F300,統籌科目新增撥補經費明細表!B6:B300,"長良國民小學")</f>
        <v>0</v>
      </c>
      <c r="F89" s="72">
        <f>SUMIFS(統籌科目新增撥補經費明細表!G6:G300,統籌科目新增撥補經費明細表!B6:B300,"長良國民小學")</f>
        <v>0</v>
      </c>
      <c r="G89" s="73">
        <f t="shared" si="1"/>
        <v>0</v>
      </c>
    </row>
    <row r="90" spans="1:7" x14ac:dyDescent="0.25">
      <c r="A90" s="75">
        <v>667</v>
      </c>
      <c r="B90" s="76" t="s">
        <v>350</v>
      </c>
      <c r="C90" s="72">
        <f>SUMIFS(統籌科目新增撥補經費明細表!D6:D300,統籌科目新增撥補經費明細表!B6:B300,"大禹國民小學")</f>
        <v>0</v>
      </c>
      <c r="D90" s="72">
        <f>SUMIFS(統籌科目新增撥補經費明細表!E6:E300,統籌科目新增撥補經費明細表!B6:B300,"大禹國民小學")</f>
        <v>0</v>
      </c>
      <c r="E90" s="72">
        <f>SUMIFS(統籌科目新增撥補經費明細表!F6:F300,統籌科目新增撥補經費明細表!B6:B300,"大禹國民小學")</f>
        <v>0</v>
      </c>
      <c r="F90" s="72">
        <f>SUMIFS(統籌科目新增撥補經費明細表!G6:G300,統籌科目新增撥補經費明細表!B6:B300,"大禹國民小學")</f>
        <v>0</v>
      </c>
      <c r="G90" s="73">
        <f t="shared" si="1"/>
        <v>0</v>
      </c>
    </row>
    <row r="91" spans="1:7" x14ac:dyDescent="0.25">
      <c r="A91" s="75">
        <v>668</v>
      </c>
      <c r="B91" s="76" t="s">
        <v>351</v>
      </c>
      <c r="C91" s="72">
        <f>SUMIFS(統籌科目新增撥補經費明細表!D6:D300,統籌科目新增撥補經費明細表!B6:B300,"松浦國民小學")</f>
        <v>0</v>
      </c>
      <c r="D91" s="72">
        <f>SUMIFS(統籌科目新增撥補經費明細表!E6:E300,統籌科目新增撥補經費明細表!B6:B300,"松浦國民小學")</f>
        <v>0</v>
      </c>
      <c r="E91" s="72">
        <f>SUMIFS(統籌科目新增撥補經費明細表!F6:F300,統籌科目新增撥補經費明細表!B6:B300,"松浦國民小學")</f>
        <v>0</v>
      </c>
      <c r="F91" s="72">
        <f>SUMIFS(統籌科目新增撥補經費明細表!G6:G300,統籌科目新增撥補經費明細表!B6:B300,"松浦國民小學")</f>
        <v>0</v>
      </c>
      <c r="G91" s="73">
        <f t="shared" si="1"/>
        <v>0</v>
      </c>
    </row>
    <row r="92" spans="1:7" x14ac:dyDescent="0.25">
      <c r="A92" s="75">
        <v>669</v>
      </c>
      <c r="B92" s="76" t="s">
        <v>352</v>
      </c>
      <c r="C92" s="72">
        <f>SUMIFS(統籌科目新增撥補經費明細表!D6:D300,統籌科目新增撥補經費明細表!B6:B300,"高寮國民小學")</f>
        <v>0</v>
      </c>
      <c r="D92" s="72">
        <f>SUMIFS(統籌科目新增撥補經費明細表!E6:E300,統籌科目新增撥補經費明細表!B6:B300,"高寮國民小學")</f>
        <v>0</v>
      </c>
      <c r="E92" s="72">
        <f>SUMIFS(統籌科目新增撥補經費明細表!F6:F300,統籌科目新增撥補經費明細表!B6:B300,"高寮國民小學")</f>
        <v>0</v>
      </c>
      <c r="F92" s="72">
        <f>SUMIFS(統籌科目新增撥補經費明細表!G6:G300,統籌科目新增撥補經費明細表!B6:B300,"高寮國民小學")</f>
        <v>0</v>
      </c>
      <c r="G92" s="73">
        <f t="shared" si="1"/>
        <v>0</v>
      </c>
    </row>
    <row r="93" spans="1:7" x14ac:dyDescent="0.25">
      <c r="A93" s="75">
        <v>670</v>
      </c>
      <c r="B93" s="76" t="s">
        <v>353</v>
      </c>
      <c r="C93" s="72">
        <f>SUMIFS(統籌科目新增撥補經費明細表!D6:D300,統籌科目新增撥補經費明細表!B6:B300,"富里國民小學")</f>
        <v>0</v>
      </c>
      <c r="D93" s="72">
        <f>SUMIFS(統籌科目新增撥補經費明細表!E6:E300,統籌科目新增撥補經費明細表!B6:B300,"富里國民小學")</f>
        <v>0</v>
      </c>
      <c r="E93" s="72">
        <f>SUMIFS(統籌科目新增撥補經費明細表!F6:F300,統籌科目新增撥補經費明細表!B6:B300,"富里國民小學")</f>
        <v>0</v>
      </c>
      <c r="F93" s="72">
        <f>SUMIFS(統籌科目新增撥補經費明細表!G6:G300,統籌科目新增撥補經費明細表!B6:B300,"富里國民小學")</f>
        <v>0</v>
      </c>
      <c r="G93" s="73">
        <f t="shared" si="1"/>
        <v>0</v>
      </c>
    </row>
    <row r="94" spans="1:7" x14ac:dyDescent="0.25">
      <c r="A94" s="75">
        <v>671</v>
      </c>
      <c r="B94" s="76" t="s">
        <v>354</v>
      </c>
      <c r="C94" s="72">
        <f>SUMIFS(統籌科目新增撥補經費明細表!D6:D300,統籌科目新增撥補經費明細表!B6:B300,"萬寧國民小學")</f>
        <v>0</v>
      </c>
      <c r="D94" s="72">
        <f>SUMIFS(統籌科目新增撥補經費明細表!E6:E300,統籌科目新增撥補經費明細表!B6:B300,"萬寧國民小學")</f>
        <v>0</v>
      </c>
      <c r="E94" s="72">
        <f>SUMIFS(統籌科目新增撥補經費明細表!F6:F300,統籌科目新增撥補經費明細表!B6:B300,"萬寧國民小學")</f>
        <v>0</v>
      </c>
      <c r="F94" s="72">
        <f>SUMIFS(統籌科目新增撥補經費明細表!G6:G300,統籌科目新增撥補經費明細表!B6:B300,"萬寧國民小學")</f>
        <v>0</v>
      </c>
      <c r="G94" s="73">
        <f t="shared" si="1"/>
        <v>0</v>
      </c>
    </row>
    <row r="95" spans="1:7" x14ac:dyDescent="0.25">
      <c r="A95" s="75">
        <v>672</v>
      </c>
      <c r="B95" s="76" t="s">
        <v>355</v>
      </c>
      <c r="C95" s="72">
        <f>SUMIFS(統籌科目新增撥補經費明細表!D6:D300,統籌科目新增撥補經費明細表!B6:B300,"永豐國民小學")</f>
        <v>0</v>
      </c>
      <c r="D95" s="72">
        <f>SUMIFS(統籌科目新增撥補經費明細表!E6:E300,統籌科目新增撥補經費明細表!B6:B300,"永豐國民小學")</f>
        <v>0</v>
      </c>
      <c r="E95" s="72">
        <f>SUMIFS(統籌科目新增撥補經費明細表!F6:F300,統籌科目新增撥補經費明細表!B6:B300,"永豐國民小學")</f>
        <v>0</v>
      </c>
      <c r="F95" s="72">
        <f>SUMIFS(統籌科目新增撥補經費明細表!G6:G300,統籌科目新增撥補經費明細表!B6:B300,"永豐國民小學")</f>
        <v>0</v>
      </c>
      <c r="G95" s="73">
        <f t="shared" si="1"/>
        <v>0</v>
      </c>
    </row>
    <row r="96" spans="1:7" x14ac:dyDescent="0.25">
      <c r="A96" s="75">
        <v>673</v>
      </c>
      <c r="B96" s="76" t="s">
        <v>356</v>
      </c>
      <c r="C96" s="72">
        <f>SUMIFS(統籌科目新增撥補經費明細表!D6:D300,統籌科目新增撥補經費明細表!B6:B300,"學田國民小學")</f>
        <v>0</v>
      </c>
      <c r="D96" s="72">
        <f>SUMIFS(統籌科目新增撥補經費明細表!E6:E300,統籌科目新增撥補經費明細表!B6:B300,"學田國民小學")</f>
        <v>0</v>
      </c>
      <c r="E96" s="72">
        <f>SUMIFS(統籌科目新增撥補經費明細表!F6:F300,統籌科目新增撥補經費明細表!B6:B300,"學田國民小學")</f>
        <v>0</v>
      </c>
      <c r="F96" s="72">
        <f>SUMIFS(統籌科目新增撥補經費明細表!G6:G300,統籌科目新增撥補經費明細表!B6:B300,"學田國民小學")</f>
        <v>0</v>
      </c>
      <c r="G96" s="73">
        <f t="shared" si="1"/>
        <v>0</v>
      </c>
    </row>
    <row r="97" spans="1:7" x14ac:dyDescent="0.25">
      <c r="A97" s="75">
        <v>674</v>
      </c>
      <c r="B97" s="76" t="s">
        <v>357</v>
      </c>
      <c r="C97" s="72">
        <f>SUMIFS(統籌科目新增撥補經費明細表!D6:D300,統籌科目新增撥補經費明細表!B6:B300,"東竹國民小學")</f>
        <v>0</v>
      </c>
      <c r="D97" s="72">
        <f>SUMIFS(統籌科目新增撥補經費明細表!E6:E300,統籌科目新增撥補經費明細表!B6:B300,"東竹國民小學")</f>
        <v>0</v>
      </c>
      <c r="E97" s="72">
        <f>SUMIFS(統籌科目新增撥補經費明細表!F6:F300,統籌科目新增撥補經費明細表!B6:B300,"東竹國民小學")</f>
        <v>0</v>
      </c>
      <c r="F97" s="72">
        <f>SUMIFS(統籌科目新增撥補經費明細表!G6:G300,統籌科目新增撥補經費明細表!B6:B300,"東竹國民小學")</f>
        <v>0</v>
      </c>
      <c r="G97" s="73">
        <f t="shared" si="1"/>
        <v>0</v>
      </c>
    </row>
    <row r="98" spans="1:7" x14ac:dyDescent="0.25">
      <c r="A98" s="75">
        <v>675</v>
      </c>
      <c r="B98" s="76" t="s">
        <v>358</v>
      </c>
      <c r="C98" s="72">
        <f>SUMIFS(統籌科目新增撥補經費明細表!D6:D300,統籌科目新增撥補經費明細表!B6:B300,"東里國民小學")</f>
        <v>0</v>
      </c>
      <c r="D98" s="72">
        <f>SUMIFS(統籌科目新增撥補經費明細表!E6:E300,統籌科目新增撥補經費明細表!B6:B300,"東里國民小學")</f>
        <v>0</v>
      </c>
      <c r="E98" s="72">
        <f>SUMIFS(統籌科目新增撥補經費明細表!F6:F300,統籌科目新增撥補經費明細表!B6:B300,"東里國民小學")</f>
        <v>0</v>
      </c>
      <c r="F98" s="72">
        <f>SUMIFS(統籌科目新增撥補經費明細表!G6:G300,統籌科目新增撥補經費明細表!B6:B300,"東里國民小學")</f>
        <v>0</v>
      </c>
      <c r="G98" s="73">
        <f t="shared" si="1"/>
        <v>0</v>
      </c>
    </row>
    <row r="99" spans="1:7" x14ac:dyDescent="0.25">
      <c r="A99" s="75">
        <v>676</v>
      </c>
      <c r="B99" s="76" t="s">
        <v>359</v>
      </c>
      <c r="C99" s="72">
        <f>SUMIFS(統籌科目新增撥補經費明細表!D6:D300,統籌科目新增撥補經費明細表!B6:B300,"明里國民小學")</f>
        <v>0</v>
      </c>
      <c r="D99" s="72">
        <f>SUMIFS(統籌科目新增撥補經費明細表!E6:E300,統籌科目新增撥補經費明細表!B6:B300,"明里國民小學")</f>
        <v>0</v>
      </c>
      <c r="E99" s="72">
        <f>SUMIFS(統籌科目新增撥補經費明細表!F6:F300,統籌科目新增撥補經費明細表!B6:B300,"明里國民小學")</f>
        <v>0</v>
      </c>
      <c r="F99" s="72">
        <f>SUMIFS(統籌科目新增撥補經費明細表!G6:G300,統籌科目新增撥補經費明細表!B6:B300,"明里國民小學")</f>
        <v>0</v>
      </c>
      <c r="G99" s="73">
        <f t="shared" si="1"/>
        <v>0</v>
      </c>
    </row>
    <row r="100" spans="1:7" x14ac:dyDescent="0.25">
      <c r="A100" s="75">
        <v>678</v>
      </c>
      <c r="B100" s="76" t="s">
        <v>360</v>
      </c>
      <c r="C100" s="72">
        <f>SUMIFS(統籌科目新增撥補經費明細表!D6:D300,統籌科目新增撥補經費明細表!B6:B300,"吳江國民小學")</f>
        <v>0</v>
      </c>
      <c r="D100" s="72">
        <f>SUMIFS(統籌科目新增撥補經費明細表!E6:E300,統籌科目新增撥補經費明細表!B6:B300,"吳江國民小學")</f>
        <v>0</v>
      </c>
      <c r="E100" s="72">
        <f>SUMIFS(統籌科目新增撥補經費明細表!F6:F300,統籌科目新增撥補經費明細表!B6:B300,"吳江國民小學")</f>
        <v>0</v>
      </c>
      <c r="F100" s="72">
        <f>SUMIFS(統籌科目新增撥補經費明細表!G6:G300,統籌科目新增撥補經費明細表!B6:B300,"吳江國民小學")</f>
        <v>0</v>
      </c>
      <c r="G100" s="73">
        <f t="shared" si="1"/>
        <v>0</v>
      </c>
    </row>
    <row r="101" spans="1:7" x14ac:dyDescent="0.25">
      <c r="A101" s="75">
        <v>679</v>
      </c>
      <c r="B101" s="76" t="s">
        <v>361</v>
      </c>
      <c r="C101" s="72">
        <f>SUMIFS(統籌科目新增撥補經費明細表!D6:D300,統籌科目新增撥補經費明細表!B6:B300,"秀林國民小學")</f>
        <v>0</v>
      </c>
      <c r="D101" s="72">
        <f>SUMIFS(統籌科目新增撥補經費明細表!E6:E300,統籌科目新增撥補經費明細表!B6:B300,"秀林國民小學")</f>
        <v>0</v>
      </c>
      <c r="E101" s="72">
        <f>SUMIFS(統籌科目新增撥補經費明細表!F6:F300,統籌科目新增撥補經費明細表!B6:B300,"秀林國民小學")</f>
        <v>0</v>
      </c>
      <c r="F101" s="72">
        <f>SUMIFS(統籌科目新增撥補經費明細表!G6:G300,統籌科目新增撥補經費明細表!B6:B300,"秀林國民小學")</f>
        <v>0</v>
      </c>
      <c r="G101" s="73">
        <f t="shared" si="1"/>
        <v>0</v>
      </c>
    </row>
    <row r="102" spans="1:7" x14ac:dyDescent="0.25">
      <c r="A102" s="75">
        <v>680</v>
      </c>
      <c r="B102" s="76" t="s">
        <v>362</v>
      </c>
      <c r="C102" s="72">
        <f>SUMIFS(統籌科目新增撥補經費明細表!D6:D300,統籌科目新增撥補經費明細表!B6:B300,"富世國民小學")</f>
        <v>0</v>
      </c>
      <c r="D102" s="72">
        <f>SUMIFS(統籌科目新增撥補經費明細表!E6:E300,統籌科目新增撥補經費明細表!B6:B300,"富世國民小學")</f>
        <v>0</v>
      </c>
      <c r="E102" s="72">
        <f>SUMIFS(統籌科目新增撥補經費明細表!F6:F300,統籌科目新增撥補經費明細表!B6:B300,"富世國民小學")</f>
        <v>0</v>
      </c>
      <c r="F102" s="72">
        <f>SUMIFS(統籌科目新增撥補經費明細表!G6:G300,統籌科目新增撥補經費明細表!B6:B300,"富世國民小學")</f>
        <v>0</v>
      </c>
      <c r="G102" s="73">
        <f t="shared" si="1"/>
        <v>0</v>
      </c>
    </row>
    <row r="103" spans="1:7" x14ac:dyDescent="0.25">
      <c r="A103" s="75">
        <v>681</v>
      </c>
      <c r="B103" s="76" t="s">
        <v>363</v>
      </c>
      <c r="C103" s="72">
        <f>SUMIFS(統籌科目新增撥補經費明細表!D6:D300,統籌科目新增撥補經費明細表!B6:B300,"和平國民小學")</f>
        <v>0</v>
      </c>
      <c r="D103" s="72">
        <f>SUMIFS(統籌科目新增撥補經費明細表!E6:E300,統籌科目新增撥補經費明細表!B6:B300,"和平國民小學")</f>
        <v>0</v>
      </c>
      <c r="E103" s="72">
        <f>SUMIFS(統籌科目新增撥補經費明細表!F6:F300,統籌科目新增撥補經費明細表!B6:B300,"和平國民小學")</f>
        <v>0</v>
      </c>
      <c r="F103" s="72">
        <f>SUMIFS(統籌科目新增撥補經費明細表!G6:G300,統籌科目新增撥補經費明細表!B6:B300,"和平國民小學")</f>
        <v>0</v>
      </c>
      <c r="G103" s="73">
        <f t="shared" si="1"/>
        <v>0</v>
      </c>
    </row>
    <row r="104" spans="1:7" x14ac:dyDescent="0.25">
      <c r="A104" s="75">
        <v>682</v>
      </c>
      <c r="B104" s="76" t="s">
        <v>364</v>
      </c>
      <c r="C104" s="72">
        <f>SUMIFS(統籌科目新增撥補經費明細表!D6:D300,統籌科目新增撥補經費明細表!B6:B300,"佳民國民小學")</f>
        <v>0</v>
      </c>
      <c r="D104" s="72">
        <f>SUMIFS(統籌科目新增撥補經費明細表!E6:E300,統籌科目新增撥補經費明細表!B6:B300,"佳民國民小學")</f>
        <v>0</v>
      </c>
      <c r="E104" s="72">
        <f>SUMIFS(統籌科目新增撥補經費明細表!F6:F300,統籌科目新增撥補經費明細表!B6:B300,"佳民國民小學")</f>
        <v>0</v>
      </c>
      <c r="F104" s="72">
        <f>SUMIFS(統籌科目新增撥補經費明細表!G6:G300,統籌科目新增撥補經費明細表!B6:B300,"佳民國民小學")</f>
        <v>0</v>
      </c>
      <c r="G104" s="73">
        <f t="shared" si="1"/>
        <v>0</v>
      </c>
    </row>
    <row r="105" spans="1:7" x14ac:dyDescent="0.25">
      <c r="A105" s="75">
        <v>683</v>
      </c>
      <c r="B105" s="76" t="s">
        <v>365</v>
      </c>
      <c r="C105" s="72">
        <f>SUMIFS(統籌科目新增撥補經費明細表!D6:D300,統籌科目新增撥補經費明細表!B6:B300,"銅門國民小學")</f>
        <v>0</v>
      </c>
      <c r="D105" s="72">
        <f>SUMIFS(統籌科目新增撥補經費明細表!E6:E300,統籌科目新增撥補經費明細表!B6:B300,"銅門國民小學")</f>
        <v>0</v>
      </c>
      <c r="E105" s="72">
        <f>SUMIFS(統籌科目新增撥補經費明細表!F6:F300,統籌科目新增撥補經費明細表!B6:B300,"銅門國民小學")</f>
        <v>0</v>
      </c>
      <c r="F105" s="72">
        <f>SUMIFS(統籌科目新增撥補經費明細表!G6:G300,統籌科目新增撥補經費明細表!B6:B300,"銅門國民小學")</f>
        <v>0</v>
      </c>
      <c r="G105" s="73">
        <f t="shared" si="1"/>
        <v>0</v>
      </c>
    </row>
    <row r="106" spans="1:7" x14ac:dyDescent="0.25">
      <c r="A106" s="75">
        <v>684</v>
      </c>
      <c r="B106" s="76" t="s">
        <v>366</v>
      </c>
      <c r="C106" s="72">
        <f>SUMIFS(統籌科目新增撥補經費明細表!D6:D300,統籌科目新增撥補經費明細表!B6:B300,"水源國民小學")</f>
        <v>0</v>
      </c>
      <c r="D106" s="72">
        <f>SUMIFS(統籌科目新增撥補經費明細表!E6:E300,統籌科目新增撥補經費明細表!B6:B300,"水源國民小學")</f>
        <v>0</v>
      </c>
      <c r="E106" s="72">
        <f>SUMIFS(統籌科目新增撥補經費明細表!F6:F300,統籌科目新增撥補經費明細表!B6:B300,"水源國民小學")</f>
        <v>0</v>
      </c>
      <c r="F106" s="72">
        <f>SUMIFS(統籌科目新增撥補經費明細表!G6:G300,統籌科目新增撥補經費明細表!B6:B300,"水源國民小學")</f>
        <v>0</v>
      </c>
      <c r="G106" s="73">
        <f t="shared" si="1"/>
        <v>0</v>
      </c>
    </row>
    <row r="107" spans="1:7" x14ac:dyDescent="0.25">
      <c r="A107" s="75">
        <v>685</v>
      </c>
      <c r="B107" s="76" t="s">
        <v>367</v>
      </c>
      <c r="C107" s="72">
        <f>SUMIFS(統籌科目新增撥補經費明細表!D6:D300,統籌科目新增撥補經費明細表!B6:B300,"崇德國民小學")</f>
        <v>0</v>
      </c>
      <c r="D107" s="72">
        <f>SUMIFS(統籌科目新增撥補經費明細表!E6:E300,統籌科目新增撥補經費明細表!B6:B300,"崇德國民小學")</f>
        <v>0</v>
      </c>
      <c r="E107" s="72">
        <f>SUMIFS(統籌科目新增撥補經費明細表!F6:F300,統籌科目新增撥補經費明細表!B6:B300,"崇德國民小學")</f>
        <v>0</v>
      </c>
      <c r="F107" s="72">
        <f>SUMIFS(統籌科目新增撥補經費明細表!G6:G300,統籌科目新增撥補經費明細表!B6:B300,"崇德國民小學")</f>
        <v>0</v>
      </c>
      <c r="G107" s="73">
        <f t="shared" si="1"/>
        <v>0</v>
      </c>
    </row>
    <row r="108" spans="1:7" x14ac:dyDescent="0.25">
      <c r="A108" s="75">
        <v>686</v>
      </c>
      <c r="B108" s="76" t="s">
        <v>368</v>
      </c>
      <c r="C108" s="72">
        <f>SUMIFS(統籌科目新增撥補經費明細表!D6:D300,統籌科目新增撥補經費明細表!B6:B300,"文蘭國民小學")</f>
        <v>0</v>
      </c>
      <c r="D108" s="72">
        <f>SUMIFS(統籌科目新增撥補經費明細表!E6:E300,統籌科目新增撥補經費明細表!B6:B300,"文蘭國民小學")</f>
        <v>0</v>
      </c>
      <c r="E108" s="72">
        <f>SUMIFS(統籌科目新增撥補經費明細表!F6:F300,統籌科目新增撥補經費明細表!B6:B300,"文蘭國民小學")</f>
        <v>0</v>
      </c>
      <c r="F108" s="72">
        <f>SUMIFS(統籌科目新增撥補經費明細表!G6:G300,統籌科目新增撥補經費明細表!B6:B300,"文蘭國民小學")</f>
        <v>0</v>
      </c>
      <c r="G108" s="73">
        <f t="shared" si="1"/>
        <v>0</v>
      </c>
    </row>
    <row r="109" spans="1:7" x14ac:dyDescent="0.25">
      <c r="A109" s="75">
        <v>687</v>
      </c>
      <c r="B109" s="76" t="s">
        <v>369</v>
      </c>
      <c r="C109" s="72">
        <f>SUMIFS(統籌科目新增撥補經費明細表!D6:D300,統籌科目新增撥補經費明細表!B6:B300,"景美國民小學")</f>
        <v>0</v>
      </c>
      <c r="D109" s="72">
        <f>SUMIFS(統籌科目新增撥補經費明細表!E6:E300,統籌科目新增撥補經費明細表!B6:B300,"景美國民小學")</f>
        <v>0</v>
      </c>
      <c r="E109" s="72">
        <f>SUMIFS(統籌科目新增撥補經費明細表!F6:F300,統籌科目新增撥補經費明細表!B6:B300,"景美國民小學")</f>
        <v>0</v>
      </c>
      <c r="F109" s="72">
        <f>SUMIFS(統籌科目新增撥補經費明細表!G6:G300,統籌科目新增撥補經費明細表!B6:B300,"景美國民小學")</f>
        <v>0</v>
      </c>
      <c r="G109" s="73">
        <f t="shared" si="1"/>
        <v>0</v>
      </c>
    </row>
    <row r="110" spans="1:7" x14ac:dyDescent="0.25">
      <c r="A110" s="75">
        <v>688</v>
      </c>
      <c r="B110" s="76" t="s">
        <v>370</v>
      </c>
      <c r="C110" s="72">
        <f>SUMIFS(統籌科目新增撥補經費明細表!D6:D300,統籌科目新增撥補經費明細表!B6:B300,"三棧國民小學")</f>
        <v>0</v>
      </c>
      <c r="D110" s="72">
        <f>SUMIFS(統籌科目新增撥補經費明細表!E6:E300,統籌科目新增撥補經費明細表!B6:B300,"三棧國民小學")</f>
        <v>0</v>
      </c>
      <c r="E110" s="72">
        <f>SUMIFS(統籌科目新增撥補經費明細表!F6:F300,統籌科目新增撥補經費明細表!B6:B300,"三棧國民小學")</f>
        <v>0</v>
      </c>
      <c r="F110" s="72">
        <f>SUMIFS(統籌科目新增撥補經費明細表!G6:G300,統籌科目新增撥補經費明細表!B6:B300,"三棧國民小學")</f>
        <v>0</v>
      </c>
      <c r="G110" s="73">
        <f t="shared" si="1"/>
        <v>0</v>
      </c>
    </row>
    <row r="111" spans="1:7" x14ac:dyDescent="0.25">
      <c r="A111" s="75">
        <v>689</v>
      </c>
      <c r="B111" s="76" t="s">
        <v>371</v>
      </c>
      <c r="C111" s="72">
        <f>SUMIFS(統籌科目新增撥補經費明細表!D6:D300,統籌科目新增撥補經費明細表!B6:B300,"銅蘭國民小學")</f>
        <v>0</v>
      </c>
      <c r="D111" s="72">
        <f>SUMIFS(統籌科目新增撥補經費明細表!E6:E300,統籌科目新增撥補經費明細表!B6:B300,"銅蘭國民小學")</f>
        <v>0</v>
      </c>
      <c r="E111" s="72">
        <f>SUMIFS(統籌科目新增撥補經費明細表!F6:F300,統籌科目新增撥補經費明細表!B6:B300,"銅蘭國民小學")</f>
        <v>0</v>
      </c>
      <c r="F111" s="72">
        <f>SUMIFS(統籌科目新增撥補經費明細表!G6:G300,統籌科目新增撥補經費明細表!B6:B300,"銅蘭國民小學")</f>
        <v>0</v>
      </c>
      <c r="G111" s="73">
        <f t="shared" si="1"/>
        <v>0</v>
      </c>
    </row>
    <row r="112" spans="1:7" x14ac:dyDescent="0.25">
      <c r="A112" s="75">
        <v>690</v>
      </c>
      <c r="B112" s="76" t="s">
        <v>372</v>
      </c>
      <c r="C112" s="72">
        <f>SUMIFS(統籌科目新增撥補經費明細表!D6:D300,統籌科目新增撥補經費明細表!B6:B300,"萬榮國民小學")</f>
        <v>0</v>
      </c>
      <c r="D112" s="72">
        <f>SUMIFS(統籌科目新增撥補經費明細表!E6:E300,統籌科目新增撥補經費明細表!B6:B300,"萬榮國民小學")</f>
        <v>0</v>
      </c>
      <c r="E112" s="72">
        <f>SUMIFS(統籌科目新增撥補經費明細表!F6:F300,統籌科目新增撥補經費明細表!B6:B300,"萬榮國民小學")</f>
        <v>0</v>
      </c>
      <c r="F112" s="72">
        <f>SUMIFS(統籌科目新增撥補經費明細表!G6:G300,統籌科目新增撥補經費明細表!B6:B300,"萬榮國民小學")</f>
        <v>0</v>
      </c>
      <c r="G112" s="73">
        <f t="shared" si="1"/>
        <v>0</v>
      </c>
    </row>
    <row r="113" spans="1:7" x14ac:dyDescent="0.25">
      <c r="A113" s="75">
        <v>691</v>
      </c>
      <c r="B113" s="76" t="s">
        <v>373</v>
      </c>
      <c r="C113" s="72">
        <f>SUMIFS(統籌科目新增撥補經費明細表!D6:D300,統籌科目新增撥補經費明細表!B6:B300,"西林國民小學")</f>
        <v>0</v>
      </c>
      <c r="D113" s="72">
        <f>SUMIFS(統籌科目新增撥補經費明細表!E6:E300,統籌科目新增撥補經費明細表!B6:B300,"西林國民小學")</f>
        <v>0</v>
      </c>
      <c r="E113" s="72">
        <f>SUMIFS(統籌科目新增撥補經費明細表!F6:F300,統籌科目新增撥補經費明細表!B6:B300,"西林國民小學")</f>
        <v>0</v>
      </c>
      <c r="F113" s="72">
        <f>SUMIFS(統籌科目新增撥補經費明細表!G6:G300,統籌科目新增撥補經費明細表!B6:B300,"西林國民小學")</f>
        <v>0</v>
      </c>
      <c r="G113" s="73">
        <f t="shared" si="1"/>
        <v>0</v>
      </c>
    </row>
    <row r="114" spans="1:7" x14ac:dyDescent="0.25">
      <c r="A114" s="75">
        <v>692</v>
      </c>
      <c r="B114" s="76" t="s">
        <v>374</v>
      </c>
      <c r="C114" s="72">
        <f>SUMIFS(統籌科目新增撥補經費明細表!D6:D300,統籌科目新增撥補經費明細表!B6:B300,"見晴國民小學")</f>
        <v>0</v>
      </c>
      <c r="D114" s="72">
        <f>SUMIFS(統籌科目新增撥補經費明細表!E6:E300,統籌科目新增撥補經費明細表!B6:B300,"見晴國民小學")</f>
        <v>0</v>
      </c>
      <c r="E114" s="72">
        <f>SUMIFS(統籌科目新增撥補經費明細表!F6:F300,統籌科目新增撥補經費明細表!B6:B300,"見晴國民小學")</f>
        <v>0</v>
      </c>
      <c r="F114" s="72">
        <f>SUMIFS(統籌科目新增撥補經費明細表!G6:G300,統籌科目新增撥補經費明細表!B6:B300,"見晴國民小學")</f>
        <v>0</v>
      </c>
      <c r="G114" s="73">
        <f t="shared" si="1"/>
        <v>0</v>
      </c>
    </row>
    <row r="115" spans="1:7" x14ac:dyDescent="0.25">
      <c r="A115" s="75">
        <v>693</v>
      </c>
      <c r="B115" s="76" t="s">
        <v>375</v>
      </c>
      <c r="C115" s="72">
        <f>SUMIFS(統籌科目新增撥補經費明細表!D6:D300,統籌科目新增撥補經費明細表!B6:B300,"馬遠國民小學")</f>
        <v>0</v>
      </c>
      <c r="D115" s="72">
        <f>SUMIFS(統籌科目新增撥補經費明細表!E6:E300,統籌科目新增撥補經費明細表!B6:B300,"馬遠國民小學")</f>
        <v>0</v>
      </c>
      <c r="E115" s="72">
        <f>SUMIFS(統籌科目新增撥補經費明細表!F6:F300,統籌科目新增撥補經費明細表!B6:B300,"馬遠國民小學")</f>
        <v>0</v>
      </c>
      <c r="F115" s="72">
        <f>SUMIFS(統籌科目新增撥補經費明細表!G6:G300,統籌科目新增撥補經費明細表!B6:B300,"馬遠國民小學")</f>
        <v>0</v>
      </c>
      <c r="G115" s="73">
        <f t="shared" si="1"/>
        <v>0</v>
      </c>
    </row>
    <row r="116" spans="1:7" x14ac:dyDescent="0.25">
      <c r="A116" s="75">
        <v>694</v>
      </c>
      <c r="B116" s="76" t="s">
        <v>376</v>
      </c>
      <c r="C116" s="72">
        <f>SUMIFS(統籌科目新增撥補經費明細表!D6:D300,統籌科目新增撥補經費明細表!B6:B300,"紅葉國民小學")</f>
        <v>0</v>
      </c>
      <c r="D116" s="72">
        <f>SUMIFS(統籌科目新增撥補經費明細表!E6:E300,統籌科目新增撥補經費明細表!B6:B300,"紅葉國民小學")</f>
        <v>0</v>
      </c>
      <c r="E116" s="72">
        <f>SUMIFS(統籌科目新增撥補經費明細表!F6:F300,統籌科目新增撥補經費明細表!B6:B300,"紅葉國民小學")</f>
        <v>0</v>
      </c>
      <c r="F116" s="72">
        <f>SUMIFS(統籌科目新增撥補經費明細表!G6:G300,統籌科目新增撥補經費明細表!B6:B300,"紅葉國民小學")</f>
        <v>0</v>
      </c>
      <c r="G116" s="73">
        <f t="shared" si="1"/>
        <v>0</v>
      </c>
    </row>
    <row r="117" spans="1:7" x14ac:dyDescent="0.25">
      <c r="A117" s="75">
        <v>695</v>
      </c>
      <c r="B117" s="76" t="s">
        <v>377</v>
      </c>
      <c r="C117" s="72">
        <f>SUMIFS(統籌科目新增撥補經費明細表!D6:D300,統籌科目新增撥補經費明細表!B6:B300,"明利國民小學")</f>
        <v>0</v>
      </c>
      <c r="D117" s="72">
        <f>SUMIFS(統籌科目新增撥補經費明細表!E6:E300,統籌科目新增撥補經費明細表!B6:B300,"明利國民小學")</f>
        <v>0</v>
      </c>
      <c r="E117" s="72">
        <f>SUMIFS(統籌科目新增撥補經費明細表!F6:F300,統籌科目新增撥補經費明細表!B6:B300,"明利國民小學")</f>
        <v>0</v>
      </c>
      <c r="F117" s="72">
        <f>SUMIFS(統籌科目新增撥補經費明細表!G6:G300,統籌科目新增撥補經費明細表!B6:B300,"明利國民小學")</f>
        <v>0</v>
      </c>
      <c r="G117" s="73">
        <f t="shared" si="1"/>
        <v>0</v>
      </c>
    </row>
    <row r="118" spans="1:7" x14ac:dyDescent="0.25">
      <c r="A118" s="75">
        <v>696</v>
      </c>
      <c r="B118" s="76" t="s">
        <v>378</v>
      </c>
      <c r="C118" s="72">
        <f>SUMIFS(統籌科目新增撥補經費明細表!D6:D300,統籌科目新增撥補經費明細表!B6:B300,"卓溪國民小學")</f>
        <v>0</v>
      </c>
      <c r="D118" s="72">
        <f>SUMIFS(統籌科目新增撥補經費明細表!E6:E300,統籌科目新增撥補經費明細表!B6:B300,"卓溪國民小學")</f>
        <v>0</v>
      </c>
      <c r="E118" s="72">
        <f>SUMIFS(統籌科目新增撥補經費明細表!F6:F300,統籌科目新增撥補經費明細表!B6:B300,"卓溪國民小學")</f>
        <v>0</v>
      </c>
      <c r="F118" s="72">
        <f>SUMIFS(統籌科目新增撥補經費明細表!G6:G300,統籌科目新增撥補經費明細表!B6:B300,"卓溪國民小學")</f>
        <v>0</v>
      </c>
      <c r="G118" s="73">
        <f t="shared" si="1"/>
        <v>0</v>
      </c>
    </row>
    <row r="119" spans="1:7" x14ac:dyDescent="0.25">
      <c r="A119" s="75">
        <v>697</v>
      </c>
      <c r="B119" s="76" t="s">
        <v>379</v>
      </c>
      <c r="C119" s="72">
        <f>SUMIFS(統籌科目新增撥補經費明細表!D6:D300,統籌科目新增撥補經費明細表!B6:B300,"崙山國民小學")</f>
        <v>0</v>
      </c>
      <c r="D119" s="72">
        <f>SUMIFS(統籌科目新增撥補經費明細表!E6:E300,統籌科目新增撥補經費明細表!B6:B300,"崙山國民小學")</f>
        <v>0</v>
      </c>
      <c r="E119" s="72">
        <f>SUMIFS(統籌科目新增撥補經費明細表!F6:F300,統籌科目新增撥補經費明細表!B6:B300,"崙山國民小學")</f>
        <v>0</v>
      </c>
      <c r="F119" s="72">
        <f>SUMIFS(統籌科目新增撥補經費明細表!G6:G300,統籌科目新增撥補經費明細表!B6:B300,"崙山國民小學")</f>
        <v>0</v>
      </c>
      <c r="G119" s="73">
        <f t="shared" si="1"/>
        <v>0</v>
      </c>
    </row>
    <row r="120" spans="1:7" x14ac:dyDescent="0.25">
      <c r="A120" s="75">
        <v>698</v>
      </c>
      <c r="B120" s="76" t="s">
        <v>380</v>
      </c>
      <c r="C120" s="72">
        <f>SUMIFS(統籌科目新增撥補經費明細表!D6:D300,統籌科目新增撥補經費明細表!B6:B300,"太平國民小學")</f>
        <v>0</v>
      </c>
      <c r="D120" s="72">
        <f>SUMIFS(統籌科目新增撥補經費明細表!E6:E300,統籌科目新增撥補經費明細表!B6:B300,"太平國民小學")</f>
        <v>0</v>
      </c>
      <c r="E120" s="72">
        <f>SUMIFS(統籌科目新增撥補經費明細表!F6:F300,統籌科目新增撥補經費明細表!B6:B300,"太平國民小學")</f>
        <v>0</v>
      </c>
      <c r="F120" s="72">
        <f>SUMIFS(統籌科目新增撥補經費明細表!G6:G300,統籌科目新增撥補經費明細表!B6:B300,"太平國民小學")</f>
        <v>0</v>
      </c>
      <c r="G120" s="73">
        <f t="shared" si="1"/>
        <v>0</v>
      </c>
    </row>
    <row r="121" spans="1:7" x14ac:dyDescent="0.25">
      <c r="A121" s="75">
        <v>699</v>
      </c>
      <c r="B121" s="76" t="s">
        <v>381</v>
      </c>
      <c r="C121" s="72">
        <f>SUMIFS(統籌科目新增撥補經費明細表!D6:D300,統籌科目新增撥補經費明細表!B6:B300,"卓清國民小學")</f>
        <v>0</v>
      </c>
      <c r="D121" s="72">
        <f>SUMIFS(統籌科目新增撥補經費明細表!E6:E300,統籌科目新增撥補經費明細表!B6:B300,"卓清國民小學")</f>
        <v>0</v>
      </c>
      <c r="E121" s="72">
        <f>SUMIFS(統籌科目新增撥補經費明細表!F6:F300,統籌科目新增撥補經費明細表!B6:B300,"卓清國民小學")</f>
        <v>0</v>
      </c>
      <c r="F121" s="72">
        <f>SUMIFS(統籌科目新增撥補經費明細表!G6:G300,統籌科目新增撥補經費明細表!B6:B300,"卓清國民小學")</f>
        <v>0</v>
      </c>
      <c r="G121" s="73">
        <f t="shared" si="1"/>
        <v>0</v>
      </c>
    </row>
    <row r="122" spans="1:7" x14ac:dyDescent="0.25">
      <c r="A122" s="75">
        <v>700</v>
      </c>
      <c r="B122" s="76" t="s">
        <v>382</v>
      </c>
      <c r="C122" s="72">
        <f>SUMIFS(統籌科目新增撥補經費明細表!D6:D300,統籌科目新增撥補經費明細表!B6:B300,"古風國民小學")</f>
        <v>0</v>
      </c>
      <c r="D122" s="72">
        <f>SUMIFS(統籌科目新增撥補經費明細表!E6:E300,統籌科目新增撥補經費明細表!B6:B300,"古風國民小學")</f>
        <v>0</v>
      </c>
      <c r="E122" s="72">
        <f>SUMIFS(統籌科目新增撥補經費明細表!F6:F300,統籌科目新增撥補經費明細表!B6:B300,"古風國民小學")</f>
        <v>0</v>
      </c>
      <c r="F122" s="72">
        <f>SUMIFS(統籌科目新增撥補經費明細表!G6:G300,統籌科目新增撥補經費明細表!B6:B300,"古風國民小學")</f>
        <v>0</v>
      </c>
      <c r="G122" s="73">
        <f t="shared" si="1"/>
        <v>0</v>
      </c>
    </row>
    <row r="123" spans="1:7" x14ac:dyDescent="0.25">
      <c r="A123" s="75">
        <v>701</v>
      </c>
      <c r="B123" s="76" t="s">
        <v>383</v>
      </c>
      <c r="C123" s="72">
        <f>SUMIFS(統籌科目新增撥補經費明細表!D6:D300,統籌科目新增撥補經費明細表!B6:B300,"立山國民小學")</f>
        <v>0</v>
      </c>
      <c r="D123" s="72">
        <f>SUMIFS(統籌科目新增撥補經費明細表!E6:E300,統籌科目新增撥補經費明細表!B6:B300,"立山國民小學")</f>
        <v>0</v>
      </c>
      <c r="E123" s="72">
        <f>SUMIFS(統籌科目新增撥補經費明細表!F6:F300,統籌科目新增撥補經費明細表!B6:B300,"立山國民小學")</f>
        <v>0</v>
      </c>
      <c r="F123" s="72">
        <f>SUMIFS(統籌科目新增撥補經費明細表!G6:G300,統籌科目新增撥補經費明細表!B6:B300,"立山國民小學")</f>
        <v>0</v>
      </c>
      <c r="G123" s="73">
        <f t="shared" si="1"/>
        <v>0</v>
      </c>
    </row>
    <row r="124" spans="1:7" x14ac:dyDescent="0.25">
      <c r="A124" s="75">
        <v>702</v>
      </c>
      <c r="B124" s="76" t="s">
        <v>384</v>
      </c>
      <c r="C124" s="72">
        <f>SUMIFS(統籌科目新增撥補經費明細表!D6:D300,統籌科目新增撥補經費明細表!B6:B300,"卓樂國民小學")</f>
        <v>0</v>
      </c>
      <c r="D124" s="72">
        <f>SUMIFS(統籌科目新增撥補經費明細表!E6:E300,統籌科目新增撥補經費明細表!B6:B300,"卓樂國民小學")</f>
        <v>0</v>
      </c>
      <c r="E124" s="72">
        <f>SUMIFS(統籌科目新增撥補經費明細表!F6:F300,統籌科目新增撥補經費明細表!B6:B300,"卓樂國民小學")</f>
        <v>0</v>
      </c>
      <c r="F124" s="72">
        <f>SUMIFS(統籌科目新增撥補經費明細表!G6:G300,統籌科目新增撥補經費明細表!B6:B300,"卓樂國民小學")</f>
        <v>0</v>
      </c>
      <c r="G124" s="73">
        <f t="shared" si="1"/>
        <v>0</v>
      </c>
    </row>
    <row r="125" spans="1:7" x14ac:dyDescent="0.25">
      <c r="A125" s="75">
        <v>703</v>
      </c>
      <c r="B125" s="76" t="s">
        <v>385</v>
      </c>
      <c r="C125" s="72">
        <f>SUMIFS(統籌科目新增撥補經費明細表!D6:D300,統籌科目新增撥補經費明細表!B6:B300,"卓楓國民小學")</f>
        <v>0</v>
      </c>
      <c r="D125" s="72">
        <f>SUMIFS(統籌科目新增撥補經費明細表!E6:E300,統籌科目新增撥補經費明細表!B6:B300,"卓楓國民小學")</f>
        <v>0</v>
      </c>
      <c r="E125" s="72">
        <f>SUMIFS(統籌科目新增撥補經費明細表!F6:F300,統籌科目新增撥補經費明細表!B6:B300,"卓楓國民小學")</f>
        <v>0</v>
      </c>
      <c r="F125" s="72">
        <f>SUMIFS(統籌科目新增撥補經費明細表!G6:G300,統籌科目新增撥補經費明細表!B6:B300,"卓楓國民小學")</f>
        <v>0</v>
      </c>
      <c r="G125" s="73">
        <f t="shared" si="1"/>
        <v>0</v>
      </c>
    </row>
    <row r="126" spans="1:7" x14ac:dyDescent="0.25">
      <c r="A126" s="75">
        <v>705</v>
      </c>
      <c r="B126" s="76" t="s">
        <v>386</v>
      </c>
      <c r="C126" s="72">
        <f>SUMIFS(統籌科目新增撥補經費明細表!D6:D300,統籌科目新增撥補經費明細表!B6:B300,"西富國民小學")</f>
        <v>0</v>
      </c>
      <c r="D126" s="72">
        <f>SUMIFS(統籌科目新增撥補經費明細表!E6:E300,統籌科目新增撥補經費明細表!B6:B300,"西富國民小學")</f>
        <v>0</v>
      </c>
      <c r="E126" s="72">
        <f>SUMIFS(統籌科目新增撥補經費明細表!F6:F300,統籌科目新增撥補經費明細表!B6:B300,"西富國民小學")</f>
        <v>0</v>
      </c>
      <c r="F126" s="72">
        <f>SUMIFS(統籌科目新增撥補經費明細表!G6:G300,統籌科目新增撥補經費明細表!B6:B300,"西富國民小學")</f>
        <v>0</v>
      </c>
      <c r="G126" s="73">
        <f t="shared" si="1"/>
        <v>0</v>
      </c>
    </row>
    <row r="127" spans="1:7" x14ac:dyDescent="0.25">
      <c r="A127" s="75">
        <v>706</v>
      </c>
      <c r="B127" s="76" t="s">
        <v>387</v>
      </c>
      <c r="C127" s="72">
        <f>SUMIFS(統籌科目新增撥補經費明細表!D6:D300,統籌科目新增撥補經費明細表!B6:B300,"大興國民小學")</f>
        <v>0</v>
      </c>
      <c r="D127" s="72">
        <f>SUMIFS(統籌科目新增撥補經費明細表!E6:E300,統籌科目新增撥補經費明細表!B6:B300,"大興國民小學")</f>
        <v>0</v>
      </c>
      <c r="E127" s="72">
        <f>SUMIFS(統籌科目新增撥補經費明細表!F6:F300,統籌科目新增撥補經費明細表!B6:B300,"大興國民小學")</f>
        <v>0</v>
      </c>
      <c r="F127" s="72">
        <f>SUMIFS(統籌科目新增撥補經費明細表!G6:G300,統籌科目新增撥補經費明細表!B6:B300,"大興國民小學")</f>
        <v>0</v>
      </c>
      <c r="G127" s="73">
        <f t="shared" si="1"/>
        <v>0</v>
      </c>
    </row>
    <row r="128" spans="1:7" x14ac:dyDescent="0.25">
      <c r="A128" s="75">
        <v>707</v>
      </c>
      <c r="B128" s="76" t="s">
        <v>388</v>
      </c>
      <c r="C128" s="72">
        <f>SUMIFS(統籌科目新增撥補經費明細表!D6:D300,統籌科目新增撥補經費明細表!B6:B300,"中原國民小學")</f>
        <v>0</v>
      </c>
      <c r="D128" s="72">
        <f>SUMIFS(統籌科目新增撥補經費明細表!E6:E300,統籌科目新增撥補經費明細表!B6:B300,"中原國民小學")</f>
        <v>0</v>
      </c>
      <c r="E128" s="72">
        <f>SUMIFS(統籌科目新增撥補經費明細表!F6:F300,統籌科目新增撥補經費明細表!B6:B300,"中原國民小學")</f>
        <v>0</v>
      </c>
      <c r="F128" s="72">
        <f>SUMIFS(統籌科目新增撥補經費明細表!G6:G300,統籌科目新增撥補經費明細表!B6:B300,"中原國民小學")</f>
        <v>0</v>
      </c>
      <c r="G128" s="73">
        <f t="shared" si="1"/>
        <v>0</v>
      </c>
    </row>
    <row r="129" spans="1:7" x14ac:dyDescent="0.25">
      <c r="A129" s="75">
        <v>708</v>
      </c>
      <c r="B129" s="76" t="s">
        <v>389</v>
      </c>
      <c r="C129" s="72">
        <f>SUMIFS(統籌科目新增撥補經費明細表!D6:D300,統籌科目新增撥補經費明細表!B6:B300,"西寶國民小學")</f>
        <v>0</v>
      </c>
      <c r="D129" s="72">
        <f>SUMIFS(統籌科目新增撥補經費明細表!E6:E300,統籌科目新增撥補經費明細表!B6:B300,"西寶國民小學")</f>
        <v>0</v>
      </c>
      <c r="E129" s="72">
        <f>SUMIFS(統籌科目新增撥補經費明細表!F6:F300,統籌科目新增撥補經費明細表!B6:B300,"西寶國民小學")</f>
        <v>0</v>
      </c>
      <c r="F129" s="72">
        <f>SUMIFS(統籌科目新增撥補經費明細表!G6:G300,統籌科目新增撥補經費明細表!B6:B300,"西寶國民小學")</f>
        <v>0</v>
      </c>
      <c r="G129" s="73">
        <f t="shared" si="1"/>
        <v>0</v>
      </c>
    </row>
    <row r="130" spans="1:7" x14ac:dyDescent="0.25">
      <c r="A130" s="58">
        <v>200</v>
      </c>
      <c r="B130" s="26" t="s">
        <v>390</v>
      </c>
      <c r="C130" s="72">
        <f>SUMIFS(統籌科目新增撥補經費明細表!D6:D300,統籌科目新增撥補經費明細表!B6:B300,"教育處")</f>
        <v>0</v>
      </c>
      <c r="D130" s="72">
        <f>SUMIFS(統籌科目新增撥補經費明細表!E6:E300,統籌科目新增撥補經費明細表!B6:B300,"教育處")</f>
        <v>0</v>
      </c>
      <c r="E130" s="72">
        <f>SUMIFS(統籌科目新增撥補經費明細表!F6:F300,統籌科目新增撥補經費明細表!B6:B300,"教育處")</f>
        <v>0</v>
      </c>
      <c r="F130" s="72">
        <f>SUMIFS(統籌科目新增撥補經費明細表!G6:G300,統籌科目新增撥補經費明細表!B6:B300,"教育處")</f>
        <v>0</v>
      </c>
      <c r="G130" s="73">
        <f t="shared" si="1"/>
        <v>0</v>
      </c>
    </row>
    <row r="131" spans="1:7" x14ac:dyDescent="0.25">
      <c r="A131" s="162" t="s">
        <v>184</v>
      </c>
      <c r="B131" s="162"/>
      <c r="C131" s="72">
        <f>SUM(C4:C130)</f>
        <v>0</v>
      </c>
      <c r="D131" s="72">
        <f>SUM(D4:D130)</f>
        <v>0</v>
      </c>
      <c r="E131" s="72">
        <f>SUM(E4:E130)</f>
        <v>0</v>
      </c>
      <c r="F131" s="72">
        <f>SUM(F4:F130)</f>
        <v>0</v>
      </c>
      <c r="G131" s="72">
        <f>SUM(G4:G130)</f>
        <v>0</v>
      </c>
    </row>
    <row r="132" spans="1:7" x14ac:dyDescent="0.25">
      <c r="A132" s="8"/>
    </row>
    <row r="133" spans="1:7" x14ac:dyDescent="0.25">
      <c r="A133" s="8"/>
      <c r="B133" s="58" t="s">
        <v>185</v>
      </c>
      <c r="C133" s="68" t="s">
        <v>182</v>
      </c>
      <c r="D133" s="68" t="s">
        <v>183</v>
      </c>
      <c r="E133" s="68" t="s">
        <v>263</v>
      </c>
      <c r="F133" s="68" t="s">
        <v>36</v>
      </c>
      <c r="G133" s="58" t="s">
        <v>177</v>
      </c>
    </row>
    <row r="134" spans="1:7" x14ac:dyDescent="0.25">
      <c r="A134" s="8"/>
      <c r="B134" s="58" t="s">
        <v>186</v>
      </c>
      <c r="C134" s="72">
        <f>C4</f>
        <v>0</v>
      </c>
      <c r="D134" s="72">
        <f>D4</f>
        <v>0</v>
      </c>
      <c r="E134" s="72">
        <f>E4</f>
        <v>0</v>
      </c>
      <c r="F134" s="72">
        <f>F4</f>
        <v>0</v>
      </c>
      <c r="G134" s="72">
        <f>G4</f>
        <v>0</v>
      </c>
    </row>
    <row r="135" spans="1:7" x14ac:dyDescent="0.25">
      <c r="A135" s="8"/>
      <c r="B135" s="58" t="s">
        <v>174</v>
      </c>
      <c r="C135" s="72">
        <f>SUM(C5:C28)</f>
        <v>0</v>
      </c>
      <c r="D135" s="72">
        <f>SUM(D5:D28)</f>
        <v>0</v>
      </c>
      <c r="E135" s="72">
        <f>SUM(E5:E28)</f>
        <v>0</v>
      </c>
      <c r="F135" s="72">
        <f>SUM(F5:F28)</f>
        <v>0</v>
      </c>
      <c r="G135" s="72">
        <f>SUM(G5:G28)</f>
        <v>0</v>
      </c>
    </row>
    <row r="136" spans="1:7" x14ac:dyDescent="0.25">
      <c r="A136" s="8"/>
      <c r="B136" s="58" t="s">
        <v>175</v>
      </c>
      <c r="C136" s="72">
        <f>SUM(C29:C129)</f>
        <v>0</v>
      </c>
      <c r="D136" s="72">
        <f>SUM(D29:D129)</f>
        <v>0</v>
      </c>
      <c r="E136" s="72">
        <f>SUM(E29:E129)</f>
        <v>0</v>
      </c>
      <c r="F136" s="72">
        <f>SUM(F29:F129)</f>
        <v>0</v>
      </c>
      <c r="G136" s="72">
        <f>SUM(G29:G129)</f>
        <v>0</v>
      </c>
    </row>
    <row r="137" spans="1:7" x14ac:dyDescent="0.25">
      <c r="A137" s="8"/>
      <c r="B137" s="58" t="s">
        <v>176</v>
      </c>
      <c r="C137" s="72">
        <f>C130</f>
        <v>0</v>
      </c>
      <c r="D137" s="72">
        <f>D130</f>
        <v>0</v>
      </c>
      <c r="E137" s="72">
        <f>E130</f>
        <v>0</v>
      </c>
      <c r="F137" s="72">
        <f>F130</f>
        <v>0</v>
      </c>
      <c r="G137" s="72">
        <f>G130</f>
        <v>0</v>
      </c>
    </row>
    <row r="138" spans="1:7" x14ac:dyDescent="0.25">
      <c r="A138" s="8"/>
      <c r="B138" s="58" t="s">
        <v>177</v>
      </c>
      <c r="C138" s="34">
        <f>SUM(C134:C137)</f>
        <v>0</v>
      </c>
      <c r="D138" s="34">
        <f>SUM(D134:D137)</f>
        <v>0</v>
      </c>
      <c r="E138" s="34">
        <f>SUM(E134:E137)</f>
        <v>0</v>
      </c>
      <c r="F138" s="34">
        <f>SUM(F134:F137)</f>
        <v>0</v>
      </c>
      <c r="G138" s="34">
        <f>SUM(G134:G137)</f>
        <v>0</v>
      </c>
    </row>
  </sheetData>
  <sheetProtection sheet="1" objects="1" scenarios="1"/>
  <mergeCells count="5">
    <mergeCell ref="A2:A3"/>
    <mergeCell ref="B2:B3"/>
    <mergeCell ref="C2:G2"/>
    <mergeCell ref="A131:B131"/>
    <mergeCell ref="A1:F1"/>
  </mergeCells>
  <phoneticPr fontId="1" type="noConversion"/>
  <pageMargins left="0.7" right="0.7" top="0.75" bottom="0.75" header="0.3" footer="0.3"/>
  <pageSetup paperSize="9" scale="89"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T179"/>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G17" sqref="G17"/>
    </sheetView>
  </sheetViews>
  <sheetFormatPr defaultRowHeight="19.5" x14ac:dyDescent="0.25"/>
  <cols>
    <col min="1" max="1" width="6.375" style="25" customWidth="1"/>
    <col min="2" max="2" width="20.25" style="58" customWidth="1"/>
    <col min="3" max="3" width="15.375" style="26" bestFit="1" customWidth="1"/>
    <col min="4" max="4" width="14" style="33" customWidth="1"/>
    <col min="5" max="6" width="14" style="34" customWidth="1"/>
    <col min="7" max="7" width="14" style="35" customWidth="1"/>
    <col min="8" max="8" width="23.875" style="147" customWidth="1"/>
    <col min="9" max="9" width="15.875" style="6" hidden="1" customWidth="1"/>
    <col min="10" max="10" width="17.5" style="7" customWidth="1"/>
    <col min="11" max="11" width="31" style="8" customWidth="1"/>
    <col min="12" max="12" width="13.375" style="9" bestFit="1" customWidth="1"/>
    <col min="13" max="14" width="8.875" style="10"/>
    <col min="15" max="15" width="22.875" style="10" customWidth="1"/>
    <col min="16" max="16" width="25.125" style="10" customWidth="1"/>
    <col min="17" max="256" width="8.875" style="10"/>
    <col min="257" max="257" width="5" style="10" customWidth="1"/>
    <col min="258" max="258" width="11" style="10" customWidth="1"/>
    <col min="259" max="259" width="11.375" style="10" customWidth="1"/>
    <col min="260" max="260" width="14" style="10" customWidth="1"/>
    <col min="261" max="261" width="12.5" style="10" customWidth="1"/>
    <col min="262" max="262" width="14" style="10" customWidth="1"/>
    <col min="263" max="263" width="9.625" style="10" customWidth="1"/>
    <col min="264" max="264" width="23.875" style="10" customWidth="1"/>
    <col min="265" max="265" width="0" style="10" hidden="1" customWidth="1"/>
    <col min="266" max="266" width="17.5" style="10" customWidth="1"/>
    <col min="267" max="267" width="31" style="10" customWidth="1"/>
    <col min="268" max="268" width="13.375" style="10" bestFit="1" customWidth="1"/>
    <col min="269" max="270" width="8.875" style="10"/>
    <col min="271" max="271" width="22.875" style="10" customWidth="1"/>
    <col min="272" max="272" width="25.125" style="10" customWidth="1"/>
    <col min="273" max="512" width="8.875" style="10"/>
    <col min="513" max="513" width="5" style="10" customWidth="1"/>
    <col min="514" max="514" width="11" style="10" customWidth="1"/>
    <col min="515" max="515" width="11.375" style="10" customWidth="1"/>
    <col min="516" max="516" width="14" style="10" customWidth="1"/>
    <col min="517" max="517" width="12.5" style="10" customWidth="1"/>
    <col min="518" max="518" width="14" style="10" customWidth="1"/>
    <col min="519" max="519" width="9.625" style="10" customWidth="1"/>
    <col min="520" max="520" width="23.875" style="10" customWidth="1"/>
    <col min="521" max="521" width="0" style="10" hidden="1" customWidth="1"/>
    <col min="522" max="522" width="17.5" style="10" customWidth="1"/>
    <col min="523" max="523" width="31" style="10" customWidth="1"/>
    <col min="524" max="524" width="13.375" style="10" bestFit="1" customWidth="1"/>
    <col min="525" max="526" width="8.875" style="10"/>
    <col min="527" max="527" width="22.875" style="10" customWidth="1"/>
    <col min="528" max="528" width="25.125" style="10" customWidth="1"/>
    <col min="529" max="768" width="8.875" style="10"/>
    <col min="769" max="769" width="5" style="10" customWidth="1"/>
    <col min="770" max="770" width="11" style="10" customWidth="1"/>
    <col min="771" max="771" width="11.375" style="10" customWidth="1"/>
    <col min="772" max="772" width="14" style="10" customWidth="1"/>
    <col min="773" max="773" width="12.5" style="10" customWidth="1"/>
    <col min="774" max="774" width="14" style="10" customWidth="1"/>
    <col min="775" max="775" width="9.625" style="10" customWidth="1"/>
    <col min="776" max="776" width="23.875" style="10" customWidth="1"/>
    <col min="777" max="777" width="0" style="10" hidden="1" customWidth="1"/>
    <col min="778" max="778" width="17.5" style="10" customWidth="1"/>
    <col min="779" max="779" width="31" style="10" customWidth="1"/>
    <col min="780" max="780" width="13.375" style="10" bestFit="1" customWidth="1"/>
    <col min="781" max="782" width="8.875" style="10"/>
    <col min="783" max="783" width="22.875" style="10" customWidth="1"/>
    <col min="784" max="784" width="25.125" style="10" customWidth="1"/>
    <col min="785" max="1024" width="8.875" style="10"/>
    <col min="1025" max="1025" width="5" style="10" customWidth="1"/>
    <col min="1026" max="1026" width="11" style="10" customWidth="1"/>
    <col min="1027" max="1027" width="11.375" style="10" customWidth="1"/>
    <col min="1028" max="1028" width="14" style="10" customWidth="1"/>
    <col min="1029" max="1029" width="12.5" style="10" customWidth="1"/>
    <col min="1030" max="1030" width="14" style="10" customWidth="1"/>
    <col min="1031" max="1031" width="9.625" style="10" customWidth="1"/>
    <col min="1032" max="1032" width="23.875" style="10" customWidth="1"/>
    <col min="1033" max="1033" width="0" style="10" hidden="1" customWidth="1"/>
    <col min="1034" max="1034" width="17.5" style="10" customWidth="1"/>
    <col min="1035" max="1035" width="31" style="10" customWidth="1"/>
    <col min="1036" max="1036" width="13.375" style="10" bestFit="1" customWidth="1"/>
    <col min="1037" max="1038" width="8.875" style="10"/>
    <col min="1039" max="1039" width="22.875" style="10" customWidth="1"/>
    <col min="1040" max="1040" width="25.125" style="10" customWidth="1"/>
    <col min="1041" max="1280" width="8.875" style="10"/>
    <col min="1281" max="1281" width="5" style="10" customWidth="1"/>
    <col min="1282" max="1282" width="11" style="10" customWidth="1"/>
    <col min="1283" max="1283" width="11.375" style="10" customWidth="1"/>
    <col min="1284" max="1284" width="14" style="10" customWidth="1"/>
    <col min="1285" max="1285" width="12.5" style="10" customWidth="1"/>
    <col min="1286" max="1286" width="14" style="10" customWidth="1"/>
    <col min="1287" max="1287" width="9.625" style="10" customWidth="1"/>
    <col min="1288" max="1288" width="23.875" style="10" customWidth="1"/>
    <col min="1289" max="1289" width="0" style="10" hidden="1" customWidth="1"/>
    <col min="1290" max="1290" width="17.5" style="10" customWidth="1"/>
    <col min="1291" max="1291" width="31" style="10" customWidth="1"/>
    <col min="1292" max="1292" width="13.375" style="10" bestFit="1" customWidth="1"/>
    <col min="1293" max="1294" width="8.875" style="10"/>
    <col min="1295" max="1295" width="22.875" style="10" customWidth="1"/>
    <col min="1296" max="1296" width="25.125" style="10" customWidth="1"/>
    <col min="1297" max="1536" width="8.875" style="10"/>
    <col min="1537" max="1537" width="5" style="10" customWidth="1"/>
    <col min="1538" max="1538" width="11" style="10" customWidth="1"/>
    <col min="1539" max="1539" width="11.375" style="10" customWidth="1"/>
    <col min="1540" max="1540" width="14" style="10" customWidth="1"/>
    <col min="1541" max="1541" width="12.5" style="10" customWidth="1"/>
    <col min="1542" max="1542" width="14" style="10" customWidth="1"/>
    <col min="1543" max="1543" width="9.625" style="10" customWidth="1"/>
    <col min="1544" max="1544" width="23.875" style="10" customWidth="1"/>
    <col min="1545" max="1545" width="0" style="10" hidden="1" customWidth="1"/>
    <col min="1546" max="1546" width="17.5" style="10" customWidth="1"/>
    <col min="1547" max="1547" width="31" style="10" customWidth="1"/>
    <col min="1548" max="1548" width="13.375" style="10" bestFit="1" customWidth="1"/>
    <col min="1549" max="1550" width="8.875" style="10"/>
    <col min="1551" max="1551" width="22.875" style="10" customWidth="1"/>
    <col min="1552" max="1552" width="25.125" style="10" customWidth="1"/>
    <col min="1553" max="1792" width="8.875" style="10"/>
    <col min="1793" max="1793" width="5" style="10" customWidth="1"/>
    <col min="1794" max="1794" width="11" style="10" customWidth="1"/>
    <col min="1795" max="1795" width="11.375" style="10" customWidth="1"/>
    <col min="1796" max="1796" width="14" style="10" customWidth="1"/>
    <col min="1797" max="1797" width="12.5" style="10" customWidth="1"/>
    <col min="1798" max="1798" width="14" style="10" customWidth="1"/>
    <col min="1799" max="1799" width="9.625" style="10" customWidth="1"/>
    <col min="1800" max="1800" width="23.875" style="10" customWidth="1"/>
    <col min="1801" max="1801" width="0" style="10" hidden="1" customWidth="1"/>
    <col min="1802" max="1802" width="17.5" style="10" customWidth="1"/>
    <col min="1803" max="1803" width="31" style="10" customWidth="1"/>
    <col min="1804" max="1804" width="13.375" style="10" bestFit="1" customWidth="1"/>
    <col min="1805" max="1806" width="8.875" style="10"/>
    <col min="1807" max="1807" width="22.875" style="10" customWidth="1"/>
    <col min="1808" max="1808" width="25.125" style="10" customWidth="1"/>
    <col min="1809" max="2048" width="8.875" style="10"/>
    <col min="2049" max="2049" width="5" style="10" customWidth="1"/>
    <col min="2050" max="2050" width="11" style="10" customWidth="1"/>
    <col min="2051" max="2051" width="11.375" style="10" customWidth="1"/>
    <col min="2052" max="2052" width="14" style="10" customWidth="1"/>
    <col min="2053" max="2053" width="12.5" style="10" customWidth="1"/>
    <col min="2054" max="2054" width="14" style="10" customWidth="1"/>
    <col min="2055" max="2055" width="9.625" style="10" customWidth="1"/>
    <col min="2056" max="2056" width="23.875" style="10" customWidth="1"/>
    <col min="2057" max="2057" width="0" style="10" hidden="1" customWidth="1"/>
    <col min="2058" max="2058" width="17.5" style="10" customWidth="1"/>
    <col min="2059" max="2059" width="31" style="10" customWidth="1"/>
    <col min="2060" max="2060" width="13.375" style="10" bestFit="1" customWidth="1"/>
    <col min="2061" max="2062" width="8.875" style="10"/>
    <col min="2063" max="2063" width="22.875" style="10" customWidth="1"/>
    <col min="2064" max="2064" width="25.125" style="10" customWidth="1"/>
    <col min="2065" max="2304" width="8.875" style="10"/>
    <col min="2305" max="2305" width="5" style="10" customWidth="1"/>
    <col min="2306" max="2306" width="11" style="10" customWidth="1"/>
    <col min="2307" max="2307" width="11.375" style="10" customWidth="1"/>
    <col min="2308" max="2308" width="14" style="10" customWidth="1"/>
    <col min="2309" max="2309" width="12.5" style="10" customWidth="1"/>
    <col min="2310" max="2310" width="14" style="10" customWidth="1"/>
    <col min="2311" max="2311" width="9.625" style="10" customWidth="1"/>
    <col min="2312" max="2312" width="23.875" style="10" customWidth="1"/>
    <col min="2313" max="2313" width="0" style="10" hidden="1" customWidth="1"/>
    <col min="2314" max="2314" width="17.5" style="10" customWidth="1"/>
    <col min="2315" max="2315" width="31" style="10" customWidth="1"/>
    <col min="2316" max="2316" width="13.375" style="10" bestFit="1" customWidth="1"/>
    <col min="2317" max="2318" width="8.875" style="10"/>
    <col min="2319" max="2319" width="22.875" style="10" customWidth="1"/>
    <col min="2320" max="2320" width="25.125" style="10" customWidth="1"/>
    <col min="2321" max="2560" width="8.875" style="10"/>
    <col min="2561" max="2561" width="5" style="10" customWidth="1"/>
    <col min="2562" max="2562" width="11" style="10" customWidth="1"/>
    <col min="2563" max="2563" width="11.375" style="10" customWidth="1"/>
    <col min="2564" max="2564" width="14" style="10" customWidth="1"/>
    <col min="2565" max="2565" width="12.5" style="10" customWidth="1"/>
    <col min="2566" max="2566" width="14" style="10" customWidth="1"/>
    <col min="2567" max="2567" width="9.625" style="10" customWidth="1"/>
    <col min="2568" max="2568" width="23.875" style="10" customWidth="1"/>
    <col min="2569" max="2569" width="0" style="10" hidden="1" customWidth="1"/>
    <col min="2570" max="2570" width="17.5" style="10" customWidth="1"/>
    <col min="2571" max="2571" width="31" style="10" customWidth="1"/>
    <col min="2572" max="2572" width="13.375" style="10" bestFit="1" customWidth="1"/>
    <col min="2573" max="2574" width="8.875" style="10"/>
    <col min="2575" max="2575" width="22.875" style="10" customWidth="1"/>
    <col min="2576" max="2576" width="25.125" style="10" customWidth="1"/>
    <col min="2577" max="2816" width="8.875" style="10"/>
    <col min="2817" max="2817" width="5" style="10" customWidth="1"/>
    <col min="2818" max="2818" width="11" style="10" customWidth="1"/>
    <col min="2819" max="2819" width="11.375" style="10" customWidth="1"/>
    <col min="2820" max="2820" width="14" style="10" customWidth="1"/>
    <col min="2821" max="2821" width="12.5" style="10" customWidth="1"/>
    <col min="2822" max="2822" width="14" style="10" customWidth="1"/>
    <col min="2823" max="2823" width="9.625" style="10" customWidth="1"/>
    <col min="2824" max="2824" width="23.875" style="10" customWidth="1"/>
    <col min="2825" max="2825" width="0" style="10" hidden="1" customWidth="1"/>
    <col min="2826" max="2826" width="17.5" style="10" customWidth="1"/>
    <col min="2827" max="2827" width="31" style="10" customWidth="1"/>
    <col min="2828" max="2828" width="13.375" style="10" bestFit="1" customWidth="1"/>
    <col min="2829" max="2830" width="8.875" style="10"/>
    <col min="2831" max="2831" width="22.875" style="10" customWidth="1"/>
    <col min="2832" max="2832" width="25.125" style="10" customWidth="1"/>
    <col min="2833" max="3072" width="8.875" style="10"/>
    <col min="3073" max="3073" width="5" style="10" customWidth="1"/>
    <col min="3074" max="3074" width="11" style="10" customWidth="1"/>
    <col min="3075" max="3075" width="11.375" style="10" customWidth="1"/>
    <col min="3076" max="3076" width="14" style="10" customWidth="1"/>
    <col min="3077" max="3077" width="12.5" style="10" customWidth="1"/>
    <col min="3078" max="3078" width="14" style="10" customWidth="1"/>
    <col min="3079" max="3079" width="9.625" style="10" customWidth="1"/>
    <col min="3080" max="3080" width="23.875" style="10" customWidth="1"/>
    <col min="3081" max="3081" width="0" style="10" hidden="1" customWidth="1"/>
    <col min="3082" max="3082" width="17.5" style="10" customWidth="1"/>
    <col min="3083" max="3083" width="31" style="10" customWidth="1"/>
    <col min="3084" max="3084" width="13.375" style="10" bestFit="1" customWidth="1"/>
    <col min="3085" max="3086" width="8.875" style="10"/>
    <col min="3087" max="3087" width="22.875" style="10" customWidth="1"/>
    <col min="3088" max="3088" width="25.125" style="10" customWidth="1"/>
    <col min="3089" max="3328" width="8.875" style="10"/>
    <col min="3329" max="3329" width="5" style="10" customWidth="1"/>
    <col min="3330" max="3330" width="11" style="10" customWidth="1"/>
    <col min="3331" max="3331" width="11.375" style="10" customWidth="1"/>
    <col min="3332" max="3332" width="14" style="10" customWidth="1"/>
    <col min="3333" max="3333" width="12.5" style="10" customWidth="1"/>
    <col min="3334" max="3334" width="14" style="10" customWidth="1"/>
    <col min="3335" max="3335" width="9.625" style="10" customWidth="1"/>
    <col min="3336" max="3336" width="23.875" style="10" customWidth="1"/>
    <col min="3337" max="3337" width="0" style="10" hidden="1" customWidth="1"/>
    <col min="3338" max="3338" width="17.5" style="10" customWidth="1"/>
    <col min="3339" max="3339" width="31" style="10" customWidth="1"/>
    <col min="3340" max="3340" width="13.375" style="10" bestFit="1" customWidth="1"/>
    <col min="3341" max="3342" width="8.875" style="10"/>
    <col min="3343" max="3343" width="22.875" style="10" customWidth="1"/>
    <col min="3344" max="3344" width="25.125" style="10" customWidth="1"/>
    <col min="3345" max="3584" width="8.875" style="10"/>
    <col min="3585" max="3585" width="5" style="10" customWidth="1"/>
    <col min="3586" max="3586" width="11" style="10" customWidth="1"/>
    <col min="3587" max="3587" width="11.375" style="10" customWidth="1"/>
    <col min="3588" max="3588" width="14" style="10" customWidth="1"/>
    <col min="3589" max="3589" width="12.5" style="10" customWidth="1"/>
    <col min="3590" max="3590" width="14" style="10" customWidth="1"/>
    <col min="3591" max="3591" width="9.625" style="10" customWidth="1"/>
    <col min="3592" max="3592" width="23.875" style="10" customWidth="1"/>
    <col min="3593" max="3593" width="0" style="10" hidden="1" customWidth="1"/>
    <col min="3594" max="3594" width="17.5" style="10" customWidth="1"/>
    <col min="3595" max="3595" width="31" style="10" customWidth="1"/>
    <col min="3596" max="3596" width="13.375" style="10" bestFit="1" customWidth="1"/>
    <col min="3597" max="3598" width="8.875" style="10"/>
    <col min="3599" max="3599" width="22.875" style="10" customWidth="1"/>
    <col min="3600" max="3600" width="25.125" style="10" customWidth="1"/>
    <col min="3601" max="3840" width="8.875" style="10"/>
    <col min="3841" max="3841" width="5" style="10" customWidth="1"/>
    <col min="3842" max="3842" width="11" style="10" customWidth="1"/>
    <col min="3843" max="3843" width="11.375" style="10" customWidth="1"/>
    <col min="3844" max="3844" width="14" style="10" customWidth="1"/>
    <col min="3845" max="3845" width="12.5" style="10" customWidth="1"/>
    <col min="3846" max="3846" width="14" style="10" customWidth="1"/>
    <col min="3847" max="3847" width="9.625" style="10" customWidth="1"/>
    <col min="3848" max="3848" width="23.875" style="10" customWidth="1"/>
    <col min="3849" max="3849" width="0" style="10" hidden="1" customWidth="1"/>
    <col min="3850" max="3850" width="17.5" style="10" customWidth="1"/>
    <col min="3851" max="3851" width="31" style="10" customWidth="1"/>
    <col min="3852" max="3852" width="13.375" style="10" bestFit="1" customWidth="1"/>
    <col min="3853" max="3854" width="8.875" style="10"/>
    <col min="3855" max="3855" width="22.875" style="10" customWidth="1"/>
    <col min="3856" max="3856" width="25.125" style="10" customWidth="1"/>
    <col min="3857" max="4096" width="8.875" style="10"/>
    <col min="4097" max="4097" width="5" style="10" customWidth="1"/>
    <col min="4098" max="4098" width="11" style="10" customWidth="1"/>
    <col min="4099" max="4099" width="11.375" style="10" customWidth="1"/>
    <col min="4100" max="4100" width="14" style="10" customWidth="1"/>
    <col min="4101" max="4101" width="12.5" style="10" customWidth="1"/>
    <col min="4102" max="4102" width="14" style="10" customWidth="1"/>
    <col min="4103" max="4103" width="9.625" style="10" customWidth="1"/>
    <col min="4104" max="4104" width="23.875" style="10" customWidth="1"/>
    <col min="4105" max="4105" width="0" style="10" hidden="1" customWidth="1"/>
    <col min="4106" max="4106" width="17.5" style="10" customWidth="1"/>
    <col min="4107" max="4107" width="31" style="10" customWidth="1"/>
    <col min="4108" max="4108" width="13.375" style="10" bestFit="1" customWidth="1"/>
    <col min="4109" max="4110" width="8.875" style="10"/>
    <col min="4111" max="4111" width="22.875" style="10" customWidth="1"/>
    <col min="4112" max="4112" width="25.125" style="10" customWidth="1"/>
    <col min="4113" max="4352" width="8.875" style="10"/>
    <col min="4353" max="4353" width="5" style="10" customWidth="1"/>
    <col min="4354" max="4354" width="11" style="10" customWidth="1"/>
    <col min="4355" max="4355" width="11.375" style="10" customWidth="1"/>
    <col min="4356" max="4356" width="14" style="10" customWidth="1"/>
    <col min="4357" max="4357" width="12.5" style="10" customWidth="1"/>
    <col min="4358" max="4358" width="14" style="10" customWidth="1"/>
    <col min="4359" max="4359" width="9.625" style="10" customWidth="1"/>
    <col min="4360" max="4360" width="23.875" style="10" customWidth="1"/>
    <col min="4361" max="4361" width="0" style="10" hidden="1" customWidth="1"/>
    <col min="4362" max="4362" width="17.5" style="10" customWidth="1"/>
    <col min="4363" max="4363" width="31" style="10" customWidth="1"/>
    <col min="4364" max="4364" width="13.375" style="10" bestFit="1" customWidth="1"/>
    <col min="4365" max="4366" width="8.875" style="10"/>
    <col min="4367" max="4367" width="22.875" style="10" customWidth="1"/>
    <col min="4368" max="4368" width="25.125" style="10" customWidth="1"/>
    <col min="4369" max="4608" width="8.875" style="10"/>
    <col min="4609" max="4609" width="5" style="10" customWidth="1"/>
    <col min="4610" max="4610" width="11" style="10" customWidth="1"/>
    <col min="4611" max="4611" width="11.375" style="10" customWidth="1"/>
    <col min="4612" max="4612" width="14" style="10" customWidth="1"/>
    <col min="4613" max="4613" width="12.5" style="10" customWidth="1"/>
    <col min="4614" max="4614" width="14" style="10" customWidth="1"/>
    <col min="4615" max="4615" width="9.625" style="10" customWidth="1"/>
    <col min="4616" max="4616" width="23.875" style="10" customWidth="1"/>
    <col min="4617" max="4617" width="0" style="10" hidden="1" customWidth="1"/>
    <col min="4618" max="4618" width="17.5" style="10" customWidth="1"/>
    <col min="4619" max="4619" width="31" style="10" customWidth="1"/>
    <col min="4620" max="4620" width="13.375" style="10" bestFit="1" customWidth="1"/>
    <col min="4621" max="4622" width="8.875" style="10"/>
    <col min="4623" max="4623" width="22.875" style="10" customWidth="1"/>
    <col min="4624" max="4624" width="25.125" style="10" customWidth="1"/>
    <col min="4625" max="4864" width="8.875" style="10"/>
    <col min="4865" max="4865" width="5" style="10" customWidth="1"/>
    <col min="4866" max="4866" width="11" style="10" customWidth="1"/>
    <col min="4867" max="4867" width="11.375" style="10" customWidth="1"/>
    <col min="4868" max="4868" width="14" style="10" customWidth="1"/>
    <col min="4869" max="4869" width="12.5" style="10" customWidth="1"/>
    <col min="4870" max="4870" width="14" style="10" customWidth="1"/>
    <col min="4871" max="4871" width="9.625" style="10" customWidth="1"/>
    <col min="4872" max="4872" width="23.875" style="10" customWidth="1"/>
    <col min="4873" max="4873" width="0" style="10" hidden="1" customWidth="1"/>
    <col min="4874" max="4874" width="17.5" style="10" customWidth="1"/>
    <col min="4875" max="4875" width="31" style="10" customWidth="1"/>
    <col min="4876" max="4876" width="13.375" style="10" bestFit="1" customWidth="1"/>
    <col min="4877" max="4878" width="8.875" style="10"/>
    <col min="4879" max="4879" width="22.875" style="10" customWidth="1"/>
    <col min="4880" max="4880" width="25.125" style="10" customWidth="1"/>
    <col min="4881" max="5120" width="8.875" style="10"/>
    <col min="5121" max="5121" width="5" style="10" customWidth="1"/>
    <col min="5122" max="5122" width="11" style="10" customWidth="1"/>
    <col min="5123" max="5123" width="11.375" style="10" customWidth="1"/>
    <col min="5124" max="5124" width="14" style="10" customWidth="1"/>
    <col min="5125" max="5125" width="12.5" style="10" customWidth="1"/>
    <col min="5126" max="5126" width="14" style="10" customWidth="1"/>
    <col min="5127" max="5127" width="9.625" style="10" customWidth="1"/>
    <col min="5128" max="5128" width="23.875" style="10" customWidth="1"/>
    <col min="5129" max="5129" width="0" style="10" hidden="1" customWidth="1"/>
    <col min="5130" max="5130" width="17.5" style="10" customWidth="1"/>
    <col min="5131" max="5131" width="31" style="10" customWidth="1"/>
    <col min="5132" max="5132" width="13.375" style="10" bestFit="1" customWidth="1"/>
    <col min="5133" max="5134" width="8.875" style="10"/>
    <col min="5135" max="5135" width="22.875" style="10" customWidth="1"/>
    <col min="5136" max="5136" width="25.125" style="10" customWidth="1"/>
    <col min="5137" max="5376" width="8.875" style="10"/>
    <col min="5377" max="5377" width="5" style="10" customWidth="1"/>
    <col min="5378" max="5378" width="11" style="10" customWidth="1"/>
    <col min="5379" max="5379" width="11.375" style="10" customWidth="1"/>
    <col min="5380" max="5380" width="14" style="10" customWidth="1"/>
    <col min="5381" max="5381" width="12.5" style="10" customWidth="1"/>
    <col min="5382" max="5382" width="14" style="10" customWidth="1"/>
    <col min="5383" max="5383" width="9.625" style="10" customWidth="1"/>
    <col min="5384" max="5384" width="23.875" style="10" customWidth="1"/>
    <col min="5385" max="5385" width="0" style="10" hidden="1" customWidth="1"/>
    <col min="5386" max="5386" width="17.5" style="10" customWidth="1"/>
    <col min="5387" max="5387" width="31" style="10" customWidth="1"/>
    <col min="5388" max="5388" width="13.375" style="10" bestFit="1" customWidth="1"/>
    <col min="5389" max="5390" width="8.875" style="10"/>
    <col min="5391" max="5391" width="22.875" style="10" customWidth="1"/>
    <col min="5392" max="5392" width="25.125" style="10" customWidth="1"/>
    <col min="5393" max="5632" width="8.875" style="10"/>
    <col min="5633" max="5633" width="5" style="10" customWidth="1"/>
    <col min="5634" max="5634" width="11" style="10" customWidth="1"/>
    <col min="5635" max="5635" width="11.375" style="10" customWidth="1"/>
    <col min="5636" max="5636" width="14" style="10" customWidth="1"/>
    <col min="5637" max="5637" width="12.5" style="10" customWidth="1"/>
    <col min="5638" max="5638" width="14" style="10" customWidth="1"/>
    <col min="5639" max="5639" width="9.625" style="10" customWidth="1"/>
    <col min="5640" max="5640" width="23.875" style="10" customWidth="1"/>
    <col min="5641" max="5641" width="0" style="10" hidden="1" customWidth="1"/>
    <col min="5642" max="5642" width="17.5" style="10" customWidth="1"/>
    <col min="5643" max="5643" width="31" style="10" customWidth="1"/>
    <col min="5644" max="5644" width="13.375" style="10" bestFit="1" customWidth="1"/>
    <col min="5645" max="5646" width="8.875" style="10"/>
    <col min="5647" max="5647" width="22.875" style="10" customWidth="1"/>
    <col min="5648" max="5648" width="25.125" style="10" customWidth="1"/>
    <col min="5649" max="5888" width="8.875" style="10"/>
    <col min="5889" max="5889" width="5" style="10" customWidth="1"/>
    <col min="5890" max="5890" width="11" style="10" customWidth="1"/>
    <col min="5891" max="5891" width="11.375" style="10" customWidth="1"/>
    <col min="5892" max="5892" width="14" style="10" customWidth="1"/>
    <col min="5893" max="5893" width="12.5" style="10" customWidth="1"/>
    <col min="5894" max="5894" width="14" style="10" customWidth="1"/>
    <col min="5895" max="5895" width="9.625" style="10" customWidth="1"/>
    <col min="5896" max="5896" width="23.875" style="10" customWidth="1"/>
    <col min="5897" max="5897" width="0" style="10" hidden="1" customWidth="1"/>
    <col min="5898" max="5898" width="17.5" style="10" customWidth="1"/>
    <col min="5899" max="5899" width="31" style="10" customWidth="1"/>
    <col min="5900" max="5900" width="13.375" style="10" bestFit="1" customWidth="1"/>
    <col min="5901" max="5902" width="8.875" style="10"/>
    <col min="5903" max="5903" width="22.875" style="10" customWidth="1"/>
    <col min="5904" max="5904" width="25.125" style="10" customWidth="1"/>
    <col min="5905" max="6144" width="8.875" style="10"/>
    <col min="6145" max="6145" width="5" style="10" customWidth="1"/>
    <col min="6146" max="6146" width="11" style="10" customWidth="1"/>
    <col min="6147" max="6147" width="11.375" style="10" customWidth="1"/>
    <col min="6148" max="6148" width="14" style="10" customWidth="1"/>
    <col min="6149" max="6149" width="12.5" style="10" customWidth="1"/>
    <col min="6150" max="6150" width="14" style="10" customWidth="1"/>
    <col min="6151" max="6151" width="9.625" style="10" customWidth="1"/>
    <col min="6152" max="6152" width="23.875" style="10" customWidth="1"/>
    <col min="6153" max="6153" width="0" style="10" hidden="1" customWidth="1"/>
    <col min="6154" max="6154" width="17.5" style="10" customWidth="1"/>
    <col min="6155" max="6155" width="31" style="10" customWidth="1"/>
    <col min="6156" max="6156" width="13.375" style="10" bestFit="1" customWidth="1"/>
    <col min="6157" max="6158" width="8.875" style="10"/>
    <col min="6159" max="6159" width="22.875" style="10" customWidth="1"/>
    <col min="6160" max="6160" width="25.125" style="10" customWidth="1"/>
    <col min="6161" max="6400" width="8.875" style="10"/>
    <col min="6401" max="6401" width="5" style="10" customWidth="1"/>
    <col min="6402" max="6402" width="11" style="10" customWidth="1"/>
    <col min="6403" max="6403" width="11.375" style="10" customWidth="1"/>
    <col min="6404" max="6404" width="14" style="10" customWidth="1"/>
    <col min="6405" max="6405" width="12.5" style="10" customWidth="1"/>
    <col min="6406" max="6406" width="14" style="10" customWidth="1"/>
    <col min="6407" max="6407" width="9.625" style="10" customWidth="1"/>
    <col min="6408" max="6408" width="23.875" style="10" customWidth="1"/>
    <col min="6409" max="6409" width="0" style="10" hidden="1" customWidth="1"/>
    <col min="6410" max="6410" width="17.5" style="10" customWidth="1"/>
    <col min="6411" max="6411" width="31" style="10" customWidth="1"/>
    <col min="6412" max="6412" width="13.375" style="10" bestFit="1" customWidth="1"/>
    <col min="6413" max="6414" width="8.875" style="10"/>
    <col min="6415" max="6415" width="22.875" style="10" customWidth="1"/>
    <col min="6416" max="6416" width="25.125" style="10" customWidth="1"/>
    <col min="6417" max="6656" width="8.875" style="10"/>
    <col min="6657" max="6657" width="5" style="10" customWidth="1"/>
    <col min="6658" max="6658" width="11" style="10" customWidth="1"/>
    <col min="6659" max="6659" width="11.375" style="10" customWidth="1"/>
    <col min="6660" max="6660" width="14" style="10" customWidth="1"/>
    <col min="6661" max="6661" width="12.5" style="10" customWidth="1"/>
    <col min="6662" max="6662" width="14" style="10" customWidth="1"/>
    <col min="6663" max="6663" width="9.625" style="10" customWidth="1"/>
    <col min="6664" max="6664" width="23.875" style="10" customWidth="1"/>
    <col min="6665" max="6665" width="0" style="10" hidden="1" customWidth="1"/>
    <col min="6666" max="6666" width="17.5" style="10" customWidth="1"/>
    <col min="6667" max="6667" width="31" style="10" customWidth="1"/>
    <col min="6668" max="6668" width="13.375" style="10" bestFit="1" customWidth="1"/>
    <col min="6669" max="6670" width="8.875" style="10"/>
    <col min="6671" max="6671" width="22.875" style="10" customWidth="1"/>
    <col min="6672" max="6672" width="25.125" style="10" customWidth="1"/>
    <col min="6673" max="6912" width="8.875" style="10"/>
    <col min="6913" max="6913" width="5" style="10" customWidth="1"/>
    <col min="6914" max="6914" width="11" style="10" customWidth="1"/>
    <col min="6915" max="6915" width="11.375" style="10" customWidth="1"/>
    <col min="6916" max="6916" width="14" style="10" customWidth="1"/>
    <col min="6917" max="6917" width="12.5" style="10" customWidth="1"/>
    <col min="6918" max="6918" width="14" style="10" customWidth="1"/>
    <col min="6919" max="6919" width="9.625" style="10" customWidth="1"/>
    <col min="6920" max="6920" width="23.875" style="10" customWidth="1"/>
    <col min="6921" max="6921" width="0" style="10" hidden="1" customWidth="1"/>
    <col min="6922" max="6922" width="17.5" style="10" customWidth="1"/>
    <col min="6923" max="6923" width="31" style="10" customWidth="1"/>
    <col min="6924" max="6924" width="13.375" style="10" bestFit="1" customWidth="1"/>
    <col min="6925" max="6926" width="8.875" style="10"/>
    <col min="6927" max="6927" width="22.875" style="10" customWidth="1"/>
    <col min="6928" max="6928" width="25.125" style="10" customWidth="1"/>
    <col min="6929" max="7168" width="8.875" style="10"/>
    <col min="7169" max="7169" width="5" style="10" customWidth="1"/>
    <col min="7170" max="7170" width="11" style="10" customWidth="1"/>
    <col min="7171" max="7171" width="11.375" style="10" customWidth="1"/>
    <col min="7172" max="7172" width="14" style="10" customWidth="1"/>
    <col min="7173" max="7173" width="12.5" style="10" customWidth="1"/>
    <col min="7174" max="7174" width="14" style="10" customWidth="1"/>
    <col min="7175" max="7175" width="9.625" style="10" customWidth="1"/>
    <col min="7176" max="7176" width="23.875" style="10" customWidth="1"/>
    <col min="7177" max="7177" width="0" style="10" hidden="1" customWidth="1"/>
    <col min="7178" max="7178" width="17.5" style="10" customWidth="1"/>
    <col min="7179" max="7179" width="31" style="10" customWidth="1"/>
    <col min="7180" max="7180" width="13.375" style="10" bestFit="1" customWidth="1"/>
    <col min="7181" max="7182" width="8.875" style="10"/>
    <col min="7183" max="7183" width="22.875" style="10" customWidth="1"/>
    <col min="7184" max="7184" width="25.125" style="10" customWidth="1"/>
    <col min="7185" max="7424" width="8.875" style="10"/>
    <col min="7425" max="7425" width="5" style="10" customWidth="1"/>
    <col min="7426" max="7426" width="11" style="10" customWidth="1"/>
    <col min="7427" max="7427" width="11.375" style="10" customWidth="1"/>
    <col min="7428" max="7428" width="14" style="10" customWidth="1"/>
    <col min="7429" max="7429" width="12.5" style="10" customWidth="1"/>
    <col min="7430" max="7430" width="14" style="10" customWidth="1"/>
    <col min="7431" max="7431" width="9.625" style="10" customWidth="1"/>
    <col min="7432" max="7432" width="23.875" style="10" customWidth="1"/>
    <col min="7433" max="7433" width="0" style="10" hidden="1" customWidth="1"/>
    <col min="7434" max="7434" width="17.5" style="10" customWidth="1"/>
    <col min="7435" max="7435" width="31" style="10" customWidth="1"/>
    <col min="7436" max="7436" width="13.375" style="10" bestFit="1" customWidth="1"/>
    <col min="7437" max="7438" width="8.875" style="10"/>
    <col min="7439" max="7439" width="22.875" style="10" customWidth="1"/>
    <col min="7440" max="7440" width="25.125" style="10" customWidth="1"/>
    <col min="7441" max="7680" width="8.875" style="10"/>
    <col min="7681" max="7681" width="5" style="10" customWidth="1"/>
    <col min="7682" max="7682" width="11" style="10" customWidth="1"/>
    <col min="7683" max="7683" width="11.375" style="10" customWidth="1"/>
    <col min="7684" max="7684" width="14" style="10" customWidth="1"/>
    <col min="7685" max="7685" width="12.5" style="10" customWidth="1"/>
    <col min="7686" max="7686" width="14" style="10" customWidth="1"/>
    <col min="7687" max="7687" width="9.625" style="10" customWidth="1"/>
    <col min="7688" max="7688" width="23.875" style="10" customWidth="1"/>
    <col min="7689" max="7689" width="0" style="10" hidden="1" customWidth="1"/>
    <col min="7690" max="7690" width="17.5" style="10" customWidth="1"/>
    <col min="7691" max="7691" width="31" style="10" customWidth="1"/>
    <col min="7692" max="7692" width="13.375" style="10" bestFit="1" customWidth="1"/>
    <col min="7693" max="7694" width="8.875" style="10"/>
    <col min="7695" max="7695" width="22.875" style="10" customWidth="1"/>
    <col min="7696" max="7696" width="25.125" style="10" customWidth="1"/>
    <col min="7697" max="7936" width="8.875" style="10"/>
    <col min="7937" max="7937" width="5" style="10" customWidth="1"/>
    <col min="7938" max="7938" width="11" style="10" customWidth="1"/>
    <col min="7939" max="7939" width="11.375" style="10" customWidth="1"/>
    <col min="7940" max="7940" width="14" style="10" customWidth="1"/>
    <col min="7941" max="7941" width="12.5" style="10" customWidth="1"/>
    <col min="7942" max="7942" width="14" style="10" customWidth="1"/>
    <col min="7943" max="7943" width="9.625" style="10" customWidth="1"/>
    <col min="7944" max="7944" width="23.875" style="10" customWidth="1"/>
    <col min="7945" max="7945" width="0" style="10" hidden="1" customWidth="1"/>
    <col min="7946" max="7946" width="17.5" style="10" customWidth="1"/>
    <col min="7947" max="7947" width="31" style="10" customWidth="1"/>
    <col min="7948" max="7948" width="13.375" style="10" bestFit="1" customWidth="1"/>
    <col min="7949" max="7950" width="8.875" style="10"/>
    <col min="7951" max="7951" width="22.875" style="10" customWidth="1"/>
    <col min="7952" max="7952" width="25.125" style="10" customWidth="1"/>
    <col min="7953" max="8192" width="8.875" style="10"/>
    <col min="8193" max="8193" width="5" style="10" customWidth="1"/>
    <col min="8194" max="8194" width="11" style="10" customWidth="1"/>
    <col min="8195" max="8195" width="11.375" style="10" customWidth="1"/>
    <col min="8196" max="8196" width="14" style="10" customWidth="1"/>
    <col min="8197" max="8197" width="12.5" style="10" customWidth="1"/>
    <col min="8198" max="8198" width="14" style="10" customWidth="1"/>
    <col min="8199" max="8199" width="9.625" style="10" customWidth="1"/>
    <col min="8200" max="8200" width="23.875" style="10" customWidth="1"/>
    <col min="8201" max="8201" width="0" style="10" hidden="1" customWidth="1"/>
    <col min="8202" max="8202" width="17.5" style="10" customWidth="1"/>
    <col min="8203" max="8203" width="31" style="10" customWidth="1"/>
    <col min="8204" max="8204" width="13.375" style="10" bestFit="1" customWidth="1"/>
    <col min="8205" max="8206" width="8.875" style="10"/>
    <col min="8207" max="8207" width="22.875" style="10" customWidth="1"/>
    <col min="8208" max="8208" width="25.125" style="10" customWidth="1"/>
    <col min="8209" max="8448" width="8.875" style="10"/>
    <col min="8449" max="8449" width="5" style="10" customWidth="1"/>
    <col min="8450" max="8450" width="11" style="10" customWidth="1"/>
    <col min="8451" max="8451" width="11.375" style="10" customWidth="1"/>
    <col min="8452" max="8452" width="14" style="10" customWidth="1"/>
    <col min="8453" max="8453" width="12.5" style="10" customWidth="1"/>
    <col min="8454" max="8454" width="14" style="10" customWidth="1"/>
    <col min="8455" max="8455" width="9.625" style="10" customWidth="1"/>
    <col min="8456" max="8456" width="23.875" style="10" customWidth="1"/>
    <col min="8457" max="8457" width="0" style="10" hidden="1" customWidth="1"/>
    <col min="8458" max="8458" width="17.5" style="10" customWidth="1"/>
    <col min="8459" max="8459" width="31" style="10" customWidth="1"/>
    <col min="8460" max="8460" width="13.375" style="10" bestFit="1" customWidth="1"/>
    <col min="8461" max="8462" width="8.875" style="10"/>
    <col min="8463" max="8463" width="22.875" style="10" customWidth="1"/>
    <col min="8464" max="8464" width="25.125" style="10" customWidth="1"/>
    <col min="8465" max="8704" width="8.875" style="10"/>
    <col min="8705" max="8705" width="5" style="10" customWidth="1"/>
    <col min="8706" max="8706" width="11" style="10" customWidth="1"/>
    <col min="8707" max="8707" width="11.375" style="10" customWidth="1"/>
    <col min="8708" max="8708" width="14" style="10" customWidth="1"/>
    <col min="8709" max="8709" width="12.5" style="10" customWidth="1"/>
    <col min="8710" max="8710" width="14" style="10" customWidth="1"/>
    <col min="8711" max="8711" width="9.625" style="10" customWidth="1"/>
    <col min="8712" max="8712" width="23.875" style="10" customWidth="1"/>
    <col min="8713" max="8713" width="0" style="10" hidden="1" customWidth="1"/>
    <col min="8714" max="8714" width="17.5" style="10" customWidth="1"/>
    <col min="8715" max="8715" width="31" style="10" customWidth="1"/>
    <col min="8716" max="8716" width="13.375" style="10" bestFit="1" customWidth="1"/>
    <col min="8717" max="8718" width="8.875" style="10"/>
    <col min="8719" max="8719" width="22.875" style="10" customWidth="1"/>
    <col min="8720" max="8720" width="25.125" style="10" customWidth="1"/>
    <col min="8721" max="8960" width="8.875" style="10"/>
    <col min="8961" max="8961" width="5" style="10" customWidth="1"/>
    <col min="8962" max="8962" width="11" style="10" customWidth="1"/>
    <col min="8963" max="8963" width="11.375" style="10" customWidth="1"/>
    <col min="8964" max="8964" width="14" style="10" customWidth="1"/>
    <col min="8965" max="8965" width="12.5" style="10" customWidth="1"/>
    <col min="8966" max="8966" width="14" style="10" customWidth="1"/>
    <col min="8967" max="8967" width="9.625" style="10" customWidth="1"/>
    <col min="8968" max="8968" width="23.875" style="10" customWidth="1"/>
    <col min="8969" max="8969" width="0" style="10" hidden="1" customWidth="1"/>
    <col min="8970" max="8970" width="17.5" style="10" customWidth="1"/>
    <col min="8971" max="8971" width="31" style="10" customWidth="1"/>
    <col min="8972" max="8972" width="13.375" style="10" bestFit="1" customWidth="1"/>
    <col min="8973" max="8974" width="8.875" style="10"/>
    <col min="8975" max="8975" width="22.875" style="10" customWidth="1"/>
    <col min="8976" max="8976" width="25.125" style="10" customWidth="1"/>
    <col min="8977" max="9216" width="8.875" style="10"/>
    <col min="9217" max="9217" width="5" style="10" customWidth="1"/>
    <col min="9218" max="9218" width="11" style="10" customWidth="1"/>
    <col min="9219" max="9219" width="11.375" style="10" customWidth="1"/>
    <col min="9220" max="9220" width="14" style="10" customWidth="1"/>
    <col min="9221" max="9221" width="12.5" style="10" customWidth="1"/>
    <col min="9222" max="9222" width="14" style="10" customWidth="1"/>
    <col min="9223" max="9223" width="9.625" style="10" customWidth="1"/>
    <col min="9224" max="9224" width="23.875" style="10" customWidth="1"/>
    <col min="9225" max="9225" width="0" style="10" hidden="1" customWidth="1"/>
    <col min="9226" max="9226" width="17.5" style="10" customWidth="1"/>
    <col min="9227" max="9227" width="31" style="10" customWidth="1"/>
    <col min="9228" max="9228" width="13.375" style="10" bestFit="1" customWidth="1"/>
    <col min="9229" max="9230" width="8.875" style="10"/>
    <col min="9231" max="9231" width="22.875" style="10" customWidth="1"/>
    <col min="9232" max="9232" width="25.125" style="10" customWidth="1"/>
    <col min="9233" max="9472" width="8.875" style="10"/>
    <col min="9473" max="9473" width="5" style="10" customWidth="1"/>
    <col min="9474" max="9474" width="11" style="10" customWidth="1"/>
    <col min="9475" max="9475" width="11.375" style="10" customWidth="1"/>
    <col min="9476" max="9476" width="14" style="10" customWidth="1"/>
    <col min="9477" max="9477" width="12.5" style="10" customWidth="1"/>
    <col min="9478" max="9478" width="14" style="10" customWidth="1"/>
    <col min="9479" max="9479" width="9.625" style="10" customWidth="1"/>
    <col min="9480" max="9480" width="23.875" style="10" customWidth="1"/>
    <col min="9481" max="9481" width="0" style="10" hidden="1" customWidth="1"/>
    <col min="9482" max="9482" width="17.5" style="10" customWidth="1"/>
    <col min="9483" max="9483" width="31" style="10" customWidth="1"/>
    <col min="9484" max="9484" width="13.375" style="10" bestFit="1" customWidth="1"/>
    <col min="9485" max="9486" width="8.875" style="10"/>
    <col min="9487" max="9487" width="22.875" style="10" customWidth="1"/>
    <col min="9488" max="9488" width="25.125" style="10" customWidth="1"/>
    <col min="9489" max="9728" width="8.875" style="10"/>
    <col min="9729" max="9729" width="5" style="10" customWidth="1"/>
    <col min="9730" max="9730" width="11" style="10" customWidth="1"/>
    <col min="9731" max="9731" width="11.375" style="10" customWidth="1"/>
    <col min="9732" max="9732" width="14" style="10" customWidth="1"/>
    <col min="9733" max="9733" width="12.5" style="10" customWidth="1"/>
    <col min="9734" max="9734" width="14" style="10" customWidth="1"/>
    <col min="9735" max="9735" width="9.625" style="10" customWidth="1"/>
    <col min="9736" max="9736" width="23.875" style="10" customWidth="1"/>
    <col min="9737" max="9737" width="0" style="10" hidden="1" customWidth="1"/>
    <col min="9738" max="9738" width="17.5" style="10" customWidth="1"/>
    <col min="9739" max="9739" width="31" style="10" customWidth="1"/>
    <col min="9740" max="9740" width="13.375" style="10" bestFit="1" customWidth="1"/>
    <col min="9741" max="9742" width="8.875" style="10"/>
    <col min="9743" max="9743" width="22.875" style="10" customWidth="1"/>
    <col min="9744" max="9744" width="25.125" style="10" customWidth="1"/>
    <col min="9745" max="9984" width="8.875" style="10"/>
    <col min="9985" max="9985" width="5" style="10" customWidth="1"/>
    <col min="9986" max="9986" width="11" style="10" customWidth="1"/>
    <col min="9987" max="9987" width="11.375" style="10" customWidth="1"/>
    <col min="9988" max="9988" width="14" style="10" customWidth="1"/>
    <col min="9989" max="9989" width="12.5" style="10" customWidth="1"/>
    <col min="9990" max="9990" width="14" style="10" customWidth="1"/>
    <col min="9991" max="9991" width="9.625" style="10" customWidth="1"/>
    <col min="9992" max="9992" width="23.875" style="10" customWidth="1"/>
    <col min="9993" max="9993" width="0" style="10" hidden="1" customWidth="1"/>
    <col min="9994" max="9994" width="17.5" style="10" customWidth="1"/>
    <col min="9995" max="9995" width="31" style="10" customWidth="1"/>
    <col min="9996" max="9996" width="13.375" style="10" bestFit="1" customWidth="1"/>
    <col min="9997" max="9998" width="8.875" style="10"/>
    <col min="9999" max="9999" width="22.875" style="10" customWidth="1"/>
    <col min="10000" max="10000" width="25.125" style="10" customWidth="1"/>
    <col min="10001" max="10240" width="8.875" style="10"/>
    <col min="10241" max="10241" width="5" style="10" customWidth="1"/>
    <col min="10242" max="10242" width="11" style="10" customWidth="1"/>
    <col min="10243" max="10243" width="11.375" style="10" customWidth="1"/>
    <col min="10244" max="10244" width="14" style="10" customWidth="1"/>
    <col min="10245" max="10245" width="12.5" style="10" customWidth="1"/>
    <col min="10246" max="10246" width="14" style="10" customWidth="1"/>
    <col min="10247" max="10247" width="9.625" style="10" customWidth="1"/>
    <col min="10248" max="10248" width="23.875" style="10" customWidth="1"/>
    <col min="10249" max="10249" width="0" style="10" hidden="1" customWidth="1"/>
    <col min="10250" max="10250" width="17.5" style="10" customWidth="1"/>
    <col min="10251" max="10251" width="31" style="10" customWidth="1"/>
    <col min="10252" max="10252" width="13.375" style="10" bestFit="1" customWidth="1"/>
    <col min="10253" max="10254" width="8.875" style="10"/>
    <col min="10255" max="10255" width="22.875" style="10" customWidth="1"/>
    <col min="10256" max="10256" width="25.125" style="10" customWidth="1"/>
    <col min="10257" max="10496" width="8.875" style="10"/>
    <col min="10497" max="10497" width="5" style="10" customWidth="1"/>
    <col min="10498" max="10498" width="11" style="10" customWidth="1"/>
    <col min="10499" max="10499" width="11.375" style="10" customWidth="1"/>
    <col min="10500" max="10500" width="14" style="10" customWidth="1"/>
    <col min="10501" max="10501" width="12.5" style="10" customWidth="1"/>
    <col min="10502" max="10502" width="14" style="10" customWidth="1"/>
    <col min="10503" max="10503" width="9.625" style="10" customWidth="1"/>
    <col min="10504" max="10504" width="23.875" style="10" customWidth="1"/>
    <col min="10505" max="10505" width="0" style="10" hidden="1" customWidth="1"/>
    <col min="10506" max="10506" width="17.5" style="10" customWidth="1"/>
    <col min="10507" max="10507" width="31" style="10" customWidth="1"/>
    <col min="10508" max="10508" width="13.375" style="10" bestFit="1" customWidth="1"/>
    <col min="10509" max="10510" width="8.875" style="10"/>
    <col min="10511" max="10511" width="22.875" style="10" customWidth="1"/>
    <col min="10512" max="10512" width="25.125" style="10" customWidth="1"/>
    <col min="10513" max="10752" width="8.875" style="10"/>
    <col min="10753" max="10753" width="5" style="10" customWidth="1"/>
    <col min="10754" max="10754" width="11" style="10" customWidth="1"/>
    <col min="10755" max="10755" width="11.375" style="10" customWidth="1"/>
    <col min="10756" max="10756" width="14" style="10" customWidth="1"/>
    <col min="10757" max="10757" width="12.5" style="10" customWidth="1"/>
    <col min="10758" max="10758" width="14" style="10" customWidth="1"/>
    <col min="10759" max="10759" width="9.625" style="10" customWidth="1"/>
    <col min="10760" max="10760" width="23.875" style="10" customWidth="1"/>
    <col min="10761" max="10761" width="0" style="10" hidden="1" customWidth="1"/>
    <col min="10762" max="10762" width="17.5" style="10" customWidth="1"/>
    <col min="10763" max="10763" width="31" style="10" customWidth="1"/>
    <col min="10764" max="10764" width="13.375" style="10" bestFit="1" customWidth="1"/>
    <col min="10765" max="10766" width="8.875" style="10"/>
    <col min="10767" max="10767" width="22.875" style="10" customWidth="1"/>
    <col min="10768" max="10768" width="25.125" style="10" customWidth="1"/>
    <col min="10769" max="11008" width="8.875" style="10"/>
    <col min="11009" max="11009" width="5" style="10" customWidth="1"/>
    <col min="11010" max="11010" width="11" style="10" customWidth="1"/>
    <col min="11011" max="11011" width="11.375" style="10" customWidth="1"/>
    <col min="11012" max="11012" width="14" style="10" customWidth="1"/>
    <col min="11013" max="11013" width="12.5" style="10" customWidth="1"/>
    <col min="11014" max="11014" width="14" style="10" customWidth="1"/>
    <col min="11015" max="11015" width="9.625" style="10" customWidth="1"/>
    <col min="11016" max="11016" width="23.875" style="10" customWidth="1"/>
    <col min="11017" max="11017" width="0" style="10" hidden="1" customWidth="1"/>
    <col min="11018" max="11018" width="17.5" style="10" customWidth="1"/>
    <col min="11019" max="11019" width="31" style="10" customWidth="1"/>
    <col min="11020" max="11020" width="13.375" style="10" bestFit="1" customWidth="1"/>
    <col min="11021" max="11022" width="8.875" style="10"/>
    <col min="11023" max="11023" width="22.875" style="10" customWidth="1"/>
    <col min="11024" max="11024" width="25.125" style="10" customWidth="1"/>
    <col min="11025" max="11264" width="8.875" style="10"/>
    <col min="11265" max="11265" width="5" style="10" customWidth="1"/>
    <col min="11266" max="11266" width="11" style="10" customWidth="1"/>
    <col min="11267" max="11267" width="11.375" style="10" customWidth="1"/>
    <col min="11268" max="11268" width="14" style="10" customWidth="1"/>
    <col min="11269" max="11269" width="12.5" style="10" customWidth="1"/>
    <col min="11270" max="11270" width="14" style="10" customWidth="1"/>
    <col min="11271" max="11271" width="9.625" style="10" customWidth="1"/>
    <col min="11272" max="11272" width="23.875" style="10" customWidth="1"/>
    <col min="11273" max="11273" width="0" style="10" hidden="1" customWidth="1"/>
    <col min="11274" max="11274" width="17.5" style="10" customWidth="1"/>
    <col min="11275" max="11275" width="31" style="10" customWidth="1"/>
    <col min="11276" max="11276" width="13.375" style="10" bestFit="1" customWidth="1"/>
    <col min="11277" max="11278" width="8.875" style="10"/>
    <col min="11279" max="11279" width="22.875" style="10" customWidth="1"/>
    <col min="11280" max="11280" width="25.125" style="10" customWidth="1"/>
    <col min="11281" max="11520" width="8.875" style="10"/>
    <col min="11521" max="11521" width="5" style="10" customWidth="1"/>
    <col min="11522" max="11522" width="11" style="10" customWidth="1"/>
    <col min="11523" max="11523" width="11.375" style="10" customWidth="1"/>
    <col min="11524" max="11524" width="14" style="10" customWidth="1"/>
    <col min="11525" max="11525" width="12.5" style="10" customWidth="1"/>
    <col min="11526" max="11526" width="14" style="10" customWidth="1"/>
    <col min="11527" max="11527" width="9.625" style="10" customWidth="1"/>
    <col min="11528" max="11528" width="23.875" style="10" customWidth="1"/>
    <col min="11529" max="11529" width="0" style="10" hidden="1" customWidth="1"/>
    <col min="11530" max="11530" width="17.5" style="10" customWidth="1"/>
    <col min="11531" max="11531" width="31" style="10" customWidth="1"/>
    <col min="11532" max="11532" width="13.375" style="10" bestFit="1" customWidth="1"/>
    <col min="11533" max="11534" width="8.875" style="10"/>
    <col min="11535" max="11535" width="22.875" style="10" customWidth="1"/>
    <col min="11536" max="11536" width="25.125" style="10" customWidth="1"/>
    <col min="11537" max="11776" width="8.875" style="10"/>
    <col min="11777" max="11777" width="5" style="10" customWidth="1"/>
    <col min="11778" max="11778" width="11" style="10" customWidth="1"/>
    <col min="11779" max="11779" width="11.375" style="10" customWidth="1"/>
    <col min="11780" max="11780" width="14" style="10" customWidth="1"/>
    <col min="11781" max="11781" width="12.5" style="10" customWidth="1"/>
    <col min="11782" max="11782" width="14" style="10" customWidth="1"/>
    <col min="11783" max="11783" width="9.625" style="10" customWidth="1"/>
    <col min="11784" max="11784" width="23.875" style="10" customWidth="1"/>
    <col min="11785" max="11785" width="0" style="10" hidden="1" customWidth="1"/>
    <col min="11786" max="11786" width="17.5" style="10" customWidth="1"/>
    <col min="11787" max="11787" width="31" style="10" customWidth="1"/>
    <col min="11788" max="11788" width="13.375" style="10" bestFit="1" customWidth="1"/>
    <col min="11789" max="11790" width="8.875" style="10"/>
    <col min="11791" max="11791" width="22.875" style="10" customWidth="1"/>
    <col min="11792" max="11792" width="25.125" style="10" customWidth="1"/>
    <col min="11793" max="12032" width="8.875" style="10"/>
    <col min="12033" max="12033" width="5" style="10" customWidth="1"/>
    <col min="12034" max="12034" width="11" style="10" customWidth="1"/>
    <col min="12035" max="12035" width="11.375" style="10" customWidth="1"/>
    <col min="12036" max="12036" width="14" style="10" customWidth="1"/>
    <col min="12037" max="12037" width="12.5" style="10" customWidth="1"/>
    <col min="12038" max="12038" width="14" style="10" customWidth="1"/>
    <col min="12039" max="12039" width="9.625" style="10" customWidth="1"/>
    <col min="12040" max="12040" width="23.875" style="10" customWidth="1"/>
    <col min="12041" max="12041" width="0" style="10" hidden="1" customWidth="1"/>
    <col min="12042" max="12042" width="17.5" style="10" customWidth="1"/>
    <col min="12043" max="12043" width="31" style="10" customWidth="1"/>
    <col min="12044" max="12044" width="13.375" style="10" bestFit="1" customWidth="1"/>
    <col min="12045" max="12046" width="8.875" style="10"/>
    <col min="12047" max="12047" width="22.875" style="10" customWidth="1"/>
    <col min="12048" max="12048" width="25.125" style="10" customWidth="1"/>
    <col min="12049" max="12288" width="8.875" style="10"/>
    <col min="12289" max="12289" width="5" style="10" customWidth="1"/>
    <col min="12290" max="12290" width="11" style="10" customWidth="1"/>
    <col min="12291" max="12291" width="11.375" style="10" customWidth="1"/>
    <col min="12292" max="12292" width="14" style="10" customWidth="1"/>
    <col min="12293" max="12293" width="12.5" style="10" customWidth="1"/>
    <col min="12294" max="12294" width="14" style="10" customWidth="1"/>
    <col min="12295" max="12295" width="9.625" style="10" customWidth="1"/>
    <col min="12296" max="12296" width="23.875" style="10" customWidth="1"/>
    <col min="12297" max="12297" width="0" style="10" hidden="1" customWidth="1"/>
    <col min="12298" max="12298" width="17.5" style="10" customWidth="1"/>
    <col min="12299" max="12299" width="31" style="10" customWidth="1"/>
    <col min="12300" max="12300" width="13.375" style="10" bestFit="1" customWidth="1"/>
    <col min="12301" max="12302" width="8.875" style="10"/>
    <col min="12303" max="12303" width="22.875" style="10" customWidth="1"/>
    <col min="12304" max="12304" width="25.125" style="10" customWidth="1"/>
    <col min="12305" max="12544" width="8.875" style="10"/>
    <col min="12545" max="12545" width="5" style="10" customWidth="1"/>
    <col min="12546" max="12546" width="11" style="10" customWidth="1"/>
    <col min="12547" max="12547" width="11.375" style="10" customWidth="1"/>
    <col min="12548" max="12548" width="14" style="10" customWidth="1"/>
    <col min="12549" max="12549" width="12.5" style="10" customWidth="1"/>
    <col min="12550" max="12550" width="14" style="10" customWidth="1"/>
    <col min="12551" max="12551" width="9.625" style="10" customWidth="1"/>
    <col min="12552" max="12552" width="23.875" style="10" customWidth="1"/>
    <col min="12553" max="12553" width="0" style="10" hidden="1" customWidth="1"/>
    <col min="12554" max="12554" width="17.5" style="10" customWidth="1"/>
    <col min="12555" max="12555" width="31" style="10" customWidth="1"/>
    <col min="12556" max="12556" width="13.375" style="10" bestFit="1" customWidth="1"/>
    <col min="12557" max="12558" width="8.875" style="10"/>
    <col min="12559" max="12559" width="22.875" style="10" customWidth="1"/>
    <col min="12560" max="12560" width="25.125" style="10" customWidth="1"/>
    <col min="12561" max="12800" width="8.875" style="10"/>
    <col min="12801" max="12801" width="5" style="10" customWidth="1"/>
    <col min="12802" max="12802" width="11" style="10" customWidth="1"/>
    <col min="12803" max="12803" width="11.375" style="10" customWidth="1"/>
    <col min="12804" max="12804" width="14" style="10" customWidth="1"/>
    <col min="12805" max="12805" width="12.5" style="10" customWidth="1"/>
    <col min="12806" max="12806" width="14" style="10" customWidth="1"/>
    <col min="12807" max="12807" width="9.625" style="10" customWidth="1"/>
    <col min="12808" max="12808" width="23.875" style="10" customWidth="1"/>
    <col min="12809" max="12809" width="0" style="10" hidden="1" customWidth="1"/>
    <col min="12810" max="12810" width="17.5" style="10" customWidth="1"/>
    <col min="12811" max="12811" width="31" style="10" customWidth="1"/>
    <col min="12812" max="12812" width="13.375" style="10" bestFit="1" customWidth="1"/>
    <col min="12813" max="12814" width="8.875" style="10"/>
    <col min="12815" max="12815" width="22.875" style="10" customWidth="1"/>
    <col min="12816" max="12816" width="25.125" style="10" customWidth="1"/>
    <col min="12817" max="13056" width="8.875" style="10"/>
    <col min="13057" max="13057" width="5" style="10" customWidth="1"/>
    <col min="13058" max="13058" width="11" style="10" customWidth="1"/>
    <col min="13059" max="13059" width="11.375" style="10" customWidth="1"/>
    <col min="13060" max="13060" width="14" style="10" customWidth="1"/>
    <col min="13061" max="13061" width="12.5" style="10" customWidth="1"/>
    <col min="13062" max="13062" width="14" style="10" customWidth="1"/>
    <col min="13063" max="13063" width="9.625" style="10" customWidth="1"/>
    <col min="13064" max="13064" width="23.875" style="10" customWidth="1"/>
    <col min="13065" max="13065" width="0" style="10" hidden="1" customWidth="1"/>
    <col min="13066" max="13066" width="17.5" style="10" customWidth="1"/>
    <col min="13067" max="13067" width="31" style="10" customWidth="1"/>
    <col min="13068" max="13068" width="13.375" style="10" bestFit="1" customWidth="1"/>
    <col min="13069" max="13070" width="8.875" style="10"/>
    <col min="13071" max="13071" width="22.875" style="10" customWidth="1"/>
    <col min="13072" max="13072" width="25.125" style="10" customWidth="1"/>
    <col min="13073" max="13312" width="8.875" style="10"/>
    <col min="13313" max="13313" width="5" style="10" customWidth="1"/>
    <col min="13314" max="13314" width="11" style="10" customWidth="1"/>
    <col min="13315" max="13315" width="11.375" style="10" customWidth="1"/>
    <col min="13316" max="13316" width="14" style="10" customWidth="1"/>
    <col min="13317" max="13317" width="12.5" style="10" customWidth="1"/>
    <col min="13318" max="13318" width="14" style="10" customWidth="1"/>
    <col min="13319" max="13319" width="9.625" style="10" customWidth="1"/>
    <col min="13320" max="13320" width="23.875" style="10" customWidth="1"/>
    <col min="13321" max="13321" width="0" style="10" hidden="1" customWidth="1"/>
    <col min="13322" max="13322" width="17.5" style="10" customWidth="1"/>
    <col min="13323" max="13323" width="31" style="10" customWidth="1"/>
    <col min="13324" max="13324" width="13.375" style="10" bestFit="1" customWidth="1"/>
    <col min="13325" max="13326" width="8.875" style="10"/>
    <col min="13327" max="13327" width="22.875" style="10" customWidth="1"/>
    <col min="13328" max="13328" width="25.125" style="10" customWidth="1"/>
    <col min="13329" max="13568" width="8.875" style="10"/>
    <col min="13569" max="13569" width="5" style="10" customWidth="1"/>
    <col min="13570" max="13570" width="11" style="10" customWidth="1"/>
    <col min="13571" max="13571" width="11.375" style="10" customWidth="1"/>
    <col min="13572" max="13572" width="14" style="10" customWidth="1"/>
    <col min="13573" max="13573" width="12.5" style="10" customWidth="1"/>
    <col min="13574" max="13574" width="14" style="10" customWidth="1"/>
    <col min="13575" max="13575" width="9.625" style="10" customWidth="1"/>
    <col min="13576" max="13576" width="23.875" style="10" customWidth="1"/>
    <col min="13577" max="13577" width="0" style="10" hidden="1" customWidth="1"/>
    <col min="13578" max="13578" width="17.5" style="10" customWidth="1"/>
    <col min="13579" max="13579" width="31" style="10" customWidth="1"/>
    <col min="13580" max="13580" width="13.375" style="10" bestFit="1" customWidth="1"/>
    <col min="13581" max="13582" width="8.875" style="10"/>
    <col min="13583" max="13583" width="22.875" style="10" customWidth="1"/>
    <col min="13584" max="13584" width="25.125" style="10" customWidth="1"/>
    <col min="13585" max="13824" width="8.875" style="10"/>
    <col min="13825" max="13825" width="5" style="10" customWidth="1"/>
    <col min="13826" max="13826" width="11" style="10" customWidth="1"/>
    <col min="13827" max="13827" width="11.375" style="10" customWidth="1"/>
    <col min="13828" max="13828" width="14" style="10" customWidth="1"/>
    <col min="13829" max="13829" width="12.5" style="10" customWidth="1"/>
    <col min="13830" max="13830" width="14" style="10" customWidth="1"/>
    <col min="13831" max="13831" width="9.625" style="10" customWidth="1"/>
    <col min="13832" max="13832" width="23.875" style="10" customWidth="1"/>
    <col min="13833" max="13833" width="0" style="10" hidden="1" customWidth="1"/>
    <col min="13834" max="13834" width="17.5" style="10" customWidth="1"/>
    <col min="13835" max="13835" width="31" style="10" customWidth="1"/>
    <col min="13836" max="13836" width="13.375" style="10" bestFit="1" customWidth="1"/>
    <col min="13837" max="13838" width="8.875" style="10"/>
    <col min="13839" max="13839" width="22.875" style="10" customWidth="1"/>
    <col min="13840" max="13840" width="25.125" style="10" customWidth="1"/>
    <col min="13841" max="14080" width="8.875" style="10"/>
    <col min="14081" max="14081" width="5" style="10" customWidth="1"/>
    <col min="14082" max="14082" width="11" style="10" customWidth="1"/>
    <col min="14083" max="14083" width="11.375" style="10" customWidth="1"/>
    <col min="14084" max="14084" width="14" style="10" customWidth="1"/>
    <col min="14085" max="14085" width="12.5" style="10" customWidth="1"/>
    <col min="14086" max="14086" width="14" style="10" customWidth="1"/>
    <col min="14087" max="14087" width="9.625" style="10" customWidth="1"/>
    <col min="14088" max="14088" width="23.875" style="10" customWidth="1"/>
    <col min="14089" max="14089" width="0" style="10" hidden="1" customWidth="1"/>
    <col min="14090" max="14090" width="17.5" style="10" customWidth="1"/>
    <col min="14091" max="14091" width="31" style="10" customWidth="1"/>
    <col min="14092" max="14092" width="13.375" style="10" bestFit="1" customWidth="1"/>
    <col min="14093" max="14094" width="8.875" style="10"/>
    <col min="14095" max="14095" width="22.875" style="10" customWidth="1"/>
    <col min="14096" max="14096" width="25.125" style="10" customWidth="1"/>
    <col min="14097" max="14336" width="8.875" style="10"/>
    <col min="14337" max="14337" width="5" style="10" customWidth="1"/>
    <col min="14338" max="14338" width="11" style="10" customWidth="1"/>
    <col min="14339" max="14339" width="11.375" style="10" customWidth="1"/>
    <col min="14340" max="14340" width="14" style="10" customWidth="1"/>
    <col min="14341" max="14341" width="12.5" style="10" customWidth="1"/>
    <col min="14342" max="14342" width="14" style="10" customWidth="1"/>
    <col min="14343" max="14343" width="9.625" style="10" customWidth="1"/>
    <col min="14344" max="14344" width="23.875" style="10" customWidth="1"/>
    <col min="14345" max="14345" width="0" style="10" hidden="1" customWidth="1"/>
    <col min="14346" max="14346" width="17.5" style="10" customWidth="1"/>
    <col min="14347" max="14347" width="31" style="10" customWidth="1"/>
    <col min="14348" max="14348" width="13.375" style="10" bestFit="1" customWidth="1"/>
    <col min="14349" max="14350" width="8.875" style="10"/>
    <col min="14351" max="14351" width="22.875" style="10" customWidth="1"/>
    <col min="14352" max="14352" width="25.125" style="10" customWidth="1"/>
    <col min="14353" max="14592" width="8.875" style="10"/>
    <col min="14593" max="14593" width="5" style="10" customWidth="1"/>
    <col min="14594" max="14594" width="11" style="10" customWidth="1"/>
    <col min="14595" max="14595" width="11.375" style="10" customWidth="1"/>
    <col min="14596" max="14596" width="14" style="10" customWidth="1"/>
    <col min="14597" max="14597" width="12.5" style="10" customWidth="1"/>
    <col min="14598" max="14598" width="14" style="10" customWidth="1"/>
    <col min="14599" max="14599" width="9.625" style="10" customWidth="1"/>
    <col min="14600" max="14600" width="23.875" style="10" customWidth="1"/>
    <col min="14601" max="14601" width="0" style="10" hidden="1" customWidth="1"/>
    <col min="14602" max="14602" width="17.5" style="10" customWidth="1"/>
    <col min="14603" max="14603" width="31" style="10" customWidth="1"/>
    <col min="14604" max="14604" width="13.375" style="10" bestFit="1" customWidth="1"/>
    <col min="14605" max="14606" width="8.875" style="10"/>
    <col min="14607" max="14607" width="22.875" style="10" customWidth="1"/>
    <col min="14608" max="14608" width="25.125" style="10" customWidth="1"/>
    <col min="14609" max="14848" width="8.875" style="10"/>
    <col min="14849" max="14849" width="5" style="10" customWidth="1"/>
    <col min="14850" max="14850" width="11" style="10" customWidth="1"/>
    <col min="14851" max="14851" width="11.375" style="10" customWidth="1"/>
    <col min="14852" max="14852" width="14" style="10" customWidth="1"/>
    <col min="14853" max="14853" width="12.5" style="10" customWidth="1"/>
    <col min="14854" max="14854" width="14" style="10" customWidth="1"/>
    <col min="14855" max="14855" width="9.625" style="10" customWidth="1"/>
    <col min="14856" max="14856" width="23.875" style="10" customWidth="1"/>
    <col min="14857" max="14857" width="0" style="10" hidden="1" customWidth="1"/>
    <col min="14858" max="14858" width="17.5" style="10" customWidth="1"/>
    <col min="14859" max="14859" width="31" style="10" customWidth="1"/>
    <col min="14860" max="14860" width="13.375" style="10" bestFit="1" customWidth="1"/>
    <col min="14861" max="14862" width="8.875" style="10"/>
    <col min="14863" max="14863" width="22.875" style="10" customWidth="1"/>
    <col min="14864" max="14864" width="25.125" style="10" customWidth="1"/>
    <col min="14865" max="15104" width="8.875" style="10"/>
    <col min="15105" max="15105" width="5" style="10" customWidth="1"/>
    <col min="15106" max="15106" width="11" style="10" customWidth="1"/>
    <col min="15107" max="15107" width="11.375" style="10" customWidth="1"/>
    <col min="15108" max="15108" width="14" style="10" customWidth="1"/>
    <col min="15109" max="15109" width="12.5" style="10" customWidth="1"/>
    <col min="15110" max="15110" width="14" style="10" customWidth="1"/>
    <col min="15111" max="15111" width="9.625" style="10" customWidth="1"/>
    <col min="15112" max="15112" width="23.875" style="10" customWidth="1"/>
    <col min="15113" max="15113" width="0" style="10" hidden="1" customWidth="1"/>
    <col min="15114" max="15114" width="17.5" style="10" customWidth="1"/>
    <col min="15115" max="15115" width="31" style="10" customWidth="1"/>
    <col min="15116" max="15116" width="13.375" style="10" bestFit="1" customWidth="1"/>
    <col min="15117" max="15118" width="8.875" style="10"/>
    <col min="15119" max="15119" width="22.875" style="10" customWidth="1"/>
    <col min="15120" max="15120" width="25.125" style="10" customWidth="1"/>
    <col min="15121" max="15360" width="8.875" style="10"/>
    <col min="15361" max="15361" width="5" style="10" customWidth="1"/>
    <col min="15362" max="15362" width="11" style="10" customWidth="1"/>
    <col min="15363" max="15363" width="11.375" style="10" customWidth="1"/>
    <col min="15364" max="15364" width="14" style="10" customWidth="1"/>
    <col min="15365" max="15365" width="12.5" style="10" customWidth="1"/>
    <col min="15366" max="15366" width="14" style="10" customWidth="1"/>
    <col min="15367" max="15367" width="9.625" style="10" customWidth="1"/>
    <col min="15368" max="15368" width="23.875" style="10" customWidth="1"/>
    <col min="15369" max="15369" width="0" style="10" hidden="1" customWidth="1"/>
    <col min="15370" max="15370" width="17.5" style="10" customWidth="1"/>
    <col min="15371" max="15371" width="31" style="10" customWidth="1"/>
    <col min="15372" max="15372" width="13.375" style="10" bestFit="1" customWidth="1"/>
    <col min="15373" max="15374" width="8.875" style="10"/>
    <col min="15375" max="15375" width="22.875" style="10" customWidth="1"/>
    <col min="15376" max="15376" width="25.125" style="10" customWidth="1"/>
    <col min="15377" max="15616" width="8.875" style="10"/>
    <col min="15617" max="15617" width="5" style="10" customWidth="1"/>
    <col min="15618" max="15618" width="11" style="10" customWidth="1"/>
    <col min="15619" max="15619" width="11.375" style="10" customWidth="1"/>
    <col min="15620" max="15620" width="14" style="10" customWidth="1"/>
    <col min="15621" max="15621" width="12.5" style="10" customWidth="1"/>
    <col min="15622" max="15622" width="14" style="10" customWidth="1"/>
    <col min="15623" max="15623" width="9.625" style="10" customWidth="1"/>
    <col min="15624" max="15624" width="23.875" style="10" customWidth="1"/>
    <col min="15625" max="15625" width="0" style="10" hidden="1" customWidth="1"/>
    <col min="15626" max="15626" width="17.5" style="10" customWidth="1"/>
    <col min="15627" max="15627" width="31" style="10" customWidth="1"/>
    <col min="15628" max="15628" width="13.375" style="10" bestFit="1" customWidth="1"/>
    <col min="15629" max="15630" width="8.875" style="10"/>
    <col min="15631" max="15631" width="22.875" style="10" customWidth="1"/>
    <col min="15632" max="15632" width="25.125" style="10" customWidth="1"/>
    <col min="15633" max="15872" width="8.875" style="10"/>
    <col min="15873" max="15873" width="5" style="10" customWidth="1"/>
    <col min="15874" max="15874" width="11" style="10" customWidth="1"/>
    <col min="15875" max="15875" width="11.375" style="10" customWidth="1"/>
    <col min="15876" max="15876" width="14" style="10" customWidth="1"/>
    <col min="15877" max="15877" width="12.5" style="10" customWidth="1"/>
    <col min="15878" max="15878" width="14" style="10" customWidth="1"/>
    <col min="15879" max="15879" width="9.625" style="10" customWidth="1"/>
    <col min="15880" max="15880" width="23.875" style="10" customWidth="1"/>
    <col min="15881" max="15881" width="0" style="10" hidden="1" customWidth="1"/>
    <col min="15882" max="15882" width="17.5" style="10" customWidth="1"/>
    <col min="15883" max="15883" width="31" style="10" customWidth="1"/>
    <col min="15884" max="15884" width="13.375" style="10" bestFit="1" customWidth="1"/>
    <col min="15885" max="15886" width="8.875" style="10"/>
    <col min="15887" max="15887" width="22.875" style="10" customWidth="1"/>
    <col min="15888" max="15888" width="25.125" style="10" customWidth="1"/>
    <col min="15889" max="16128" width="8.875" style="10"/>
    <col min="16129" max="16129" width="5" style="10" customWidth="1"/>
    <col min="16130" max="16130" width="11" style="10" customWidth="1"/>
    <col min="16131" max="16131" width="11.375" style="10" customWidth="1"/>
    <col min="16132" max="16132" width="14" style="10" customWidth="1"/>
    <col min="16133" max="16133" width="12.5" style="10" customWidth="1"/>
    <col min="16134" max="16134" width="14" style="10" customWidth="1"/>
    <col min="16135" max="16135" width="9.625" style="10" customWidth="1"/>
    <col min="16136" max="16136" width="23.875" style="10" customWidth="1"/>
    <col min="16137" max="16137" width="0" style="10" hidden="1" customWidth="1"/>
    <col min="16138" max="16138" width="17.5" style="10" customWidth="1"/>
    <col min="16139" max="16139" width="31" style="10" customWidth="1"/>
    <col min="16140" max="16140" width="13.375" style="10" bestFit="1" customWidth="1"/>
    <col min="16141" max="16142" width="8.875" style="10"/>
    <col min="16143" max="16143" width="22.875" style="10" customWidth="1"/>
    <col min="16144" max="16144" width="25.125" style="10" customWidth="1"/>
    <col min="16145" max="16384" width="8.875" style="10"/>
  </cols>
  <sheetData>
    <row r="1" spans="1:16" ht="19.899999999999999" customHeight="1" x14ac:dyDescent="0.25">
      <c r="A1" s="177" t="s">
        <v>261</v>
      </c>
      <c r="B1" s="178"/>
      <c r="C1" s="178"/>
      <c r="D1" s="178"/>
      <c r="E1" s="178"/>
      <c r="F1" s="178"/>
      <c r="G1" s="178"/>
      <c r="H1" s="148" t="s">
        <v>259</v>
      </c>
      <c r="K1" s="8" t="s">
        <v>28</v>
      </c>
    </row>
    <row r="2" spans="1:16" s="13" customFormat="1" ht="19.149999999999999" customHeight="1" x14ac:dyDescent="0.25">
      <c r="A2" s="157" t="s">
        <v>178</v>
      </c>
      <c r="B2" s="180" t="s">
        <v>29</v>
      </c>
      <c r="C2" s="182" t="s">
        <v>30</v>
      </c>
      <c r="D2" s="184" t="s">
        <v>31</v>
      </c>
      <c r="E2" s="185"/>
      <c r="F2" s="185"/>
      <c r="G2" s="185"/>
      <c r="H2" s="165" t="s">
        <v>32</v>
      </c>
      <c r="I2" s="11"/>
      <c r="J2" s="12"/>
      <c r="K2" s="13" t="s">
        <v>33</v>
      </c>
    </row>
    <row r="3" spans="1:16" s="13" customFormat="1" ht="20.25" thickBot="1" x14ac:dyDescent="0.3">
      <c r="A3" s="179"/>
      <c r="B3" s="181"/>
      <c r="C3" s="183"/>
      <c r="D3" s="14" t="s">
        <v>34</v>
      </c>
      <c r="E3" s="15" t="s">
        <v>35</v>
      </c>
      <c r="F3" s="15" t="s">
        <v>263</v>
      </c>
      <c r="G3" s="15" t="s">
        <v>36</v>
      </c>
      <c r="H3" s="166"/>
      <c r="I3" s="16"/>
      <c r="J3" s="17"/>
      <c r="K3" s="13" t="s">
        <v>33</v>
      </c>
      <c r="O3" s="18" t="s">
        <v>37</v>
      </c>
      <c r="P3" s="19"/>
    </row>
    <row r="4" spans="1:16" ht="19.899999999999999" customHeight="1" x14ac:dyDescent="0.25">
      <c r="A4" s="168" t="s">
        <v>38</v>
      </c>
      <c r="B4" s="169"/>
      <c r="C4" s="170"/>
      <c r="D4" s="20">
        <f>SUM(D6:D237)</f>
        <v>0</v>
      </c>
      <c r="E4" s="21">
        <f>SUM(E6:E237)</f>
        <v>0</v>
      </c>
      <c r="F4" s="21">
        <f>SUM(F6:F237)</f>
        <v>0</v>
      </c>
      <c r="G4" s="22">
        <f>SUM(G6:G237)</f>
        <v>0</v>
      </c>
      <c r="H4" s="166"/>
      <c r="I4" s="23"/>
      <c r="K4" s="18" t="s">
        <v>37</v>
      </c>
      <c r="L4" s="19"/>
      <c r="O4" s="18" t="s">
        <v>39</v>
      </c>
      <c r="P4" s="24">
        <v>14400</v>
      </c>
    </row>
    <row r="5" spans="1:16" ht="20.25" thickBot="1" x14ac:dyDescent="0.3">
      <c r="A5" s="171" t="s">
        <v>40</v>
      </c>
      <c r="B5" s="172"/>
      <c r="C5" s="173"/>
      <c r="D5" s="174">
        <f>SUM(D4:G4)</f>
        <v>0</v>
      </c>
      <c r="E5" s="175"/>
      <c r="F5" s="175"/>
      <c r="G5" s="176"/>
      <c r="H5" s="167"/>
      <c r="I5" s="23"/>
      <c r="K5" s="18" t="s">
        <v>39</v>
      </c>
      <c r="L5" s="24">
        <v>14400</v>
      </c>
      <c r="O5" s="18" t="s">
        <v>41</v>
      </c>
      <c r="P5" s="24">
        <v>10800</v>
      </c>
    </row>
    <row r="6" spans="1:16" x14ac:dyDescent="0.25">
      <c r="D6" s="27"/>
      <c r="E6" s="28"/>
      <c r="F6" s="28"/>
      <c r="G6" s="149"/>
      <c r="H6" s="148"/>
      <c r="I6" s="23">
        <f>SUM(D6:F6)</f>
        <v>0</v>
      </c>
      <c r="K6" s="18" t="s">
        <v>41</v>
      </c>
      <c r="L6" s="24">
        <v>10800</v>
      </c>
      <c r="O6" s="18" t="s">
        <v>42</v>
      </c>
      <c r="P6" s="24">
        <v>7200</v>
      </c>
    </row>
    <row r="7" spans="1:16" x14ac:dyDescent="0.25">
      <c r="A7" s="63"/>
      <c r="B7" s="106"/>
      <c r="C7" s="31"/>
      <c r="D7" s="27"/>
      <c r="E7" s="28"/>
      <c r="F7" s="28"/>
      <c r="G7" s="29"/>
      <c r="H7" s="148"/>
      <c r="I7" s="23">
        <f>SUM(D7:F7)</f>
        <v>0</v>
      </c>
      <c r="K7" s="18" t="s">
        <v>41</v>
      </c>
      <c r="L7" s="24">
        <v>10800</v>
      </c>
      <c r="O7" s="18" t="s">
        <v>42</v>
      </c>
      <c r="P7" s="24">
        <v>7200</v>
      </c>
    </row>
    <row r="8" spans="1:16" x14ac:dyDescent="0.25">
      <c r="C8" s="32"/>
      <c r="D8" s="27"/>
      <c r="E8" s="28"/>
      <c r="F8" s="28"/>
      <c r="G8" s="29"/>
      <c r="H8" s="148"/>
      <c r="I8" s="23" t="e">
        <f>SUM(#REF!)</f>
        <v>#REF!</v>
      </c>
      <c r="K8" s="18" t="s">
        <v>41</v>
      </c>
      <c r="L8" s="24">
        <v>10800</v>
      </c>
      <c r="O8" s="18" t="s">
        <v>42</v>
      </c>
      <c r="P8" s="24">
        <v>7200</v>
      </c>
    </row>
    <row r="9" spans="1:16" x14ac:dyDescent="0.25">
      <c r="A9" s="30"/>
      <c r="C9" s="32"/>
      <c r="D9" s="27"/>
      <c r="E9" s="28"/>
      <c r="F9" s="28"/>
      <c r="G9" s="29"/>
      <c r="H9" s="148"/>
      <c r="I9" s="23">
        <f>SUM(D9:F9)</f>
        <v>0</v>
      </c>
      <c r="K9" s="18" t="s">
        <v>41</v>
      </c>
      <c r="L9" s="24">
        <v>10800</v>
      </c>
      <c r="O9" s="18" t="s">
        <v>42</v>
      </c>
      <c r="P9" s="24">
        <v>7200</v>
      </c>
    </row>
    <row r="10" spans="1:16" x14ac:dyDescent="0.25">
      <c r="H10" s="148"/>
      <c r="I10" s="23">
        <f>SUM(D10:F10)</f>
        <v>0</v>
      </c>
      <c r="K10" s="18" t="s">
        <v>42</v>
      </c>
      <c r="L10" s="24">
        <v>7200</v>
      </c>
      <c r="O10" s="18" t="s">
        <v>43</v>
      </c>
      <c r="P10" s="24">
        <v>3600</v>
      </c>
    </row>
    <row r="11" spans="1:16" x14ac:dyDescent="0.25">
      <c r="H11" s="148"/>
      <c r="I11" s="23">
        <f>SUM(D11:F11)</f>
        <v>0</v>
      </c>
      <c r="K11" s="18" t="s">
        <v>42</v>
      </c>
      <c r="L11" s="24">
        <v>7200</v>
      </c>
      <c r="O11" s="18" t="s">
        <v>43</v>
      </c>
      <c r="P11" s="24">
        <v>3600</v>
      </c>
    </row>
    <row r="12" spans="1:16" x14ac:dyDescent="0.25">
      <c r="A12" s="36"/>
      <c r="C12" s="37"/>
      <c r="H12" s="148"/>
      <c r="I12" s="23">
        <f>SUM(D12:F12)</f>
        <v>0</v>
      </c>
      <c r="K12" s="18" t="s">
        <v>42</v>
      </c>
      <c r="L12" s="24">
        <v>7200</v>
      </c>
      <c r="O12" s="18" t="s">
        <v>43</v>
      </c>
      <c r="P12" s="24">
        <v>3600</v>
      </c>
    </row>
    <row r="13" spans="1:16" x14ac:dyDescent="0.25">
      <c r="H13" s="148"/>
      <c r="I13" s="23" t="e">
        <f>SUM(#REF!)</f>
        <v>#REF!</v>
      </c>
      <c r="K13" s="18" t="s">
        <v>42</v>
      </c>
      <c r="L13" s="24">
        <v>7200</v>
      </c>
      <c r="O13" s="18" t="s">
        <v>43</v>
      </c>
      <c r="P13" s="24">
        <v>3600</v>
      </c>
    </row>
    <row r="14" spans="1:16" x14ac:dyDescent="0.25">
      <c r="H14" s="148"/>
      <c r="I14" s="23" t="e">
        <f>SUM(#REF!)</f>
        <v>#REF!</v>
      </c>
      <c r="K14" s="18" t="s">
        <v>43</v>
      </c>
      <c r="L14" s="24">
        <v>3600</v>
      </c>
      <c r="O14" s="38" t="s">
        <v>44</v>
      </c>
      <c r="P14" s="9"/>
    </row>
    <row r="15" spans="1:16" x14ac:dyDescent="0.25">
      <c r="H15" s="148"/>
      <c r="I15" s="23" t="e">
        <f>SUM(#REF!)</f>
        <v>#REF!</v>
      </c>
      <c r="K15" s="38" t="s">
        <v>45</v>
      </c>
      <c r="O15" s="18" t="s">
        <v>46</v>
      </c>
      <c r="P15" s="9"/>
    </row>
    <row r="16" spans="1:16" x14ac:dyDescent="0.25">
      <c r="A16" s="30"/>
      <c r="C16" s="31"/>
      <c r="H16" s="148"/>
      <c r="I16" s="23">
        <f>SUM(D13:F13)</f>
        <v>0</v>
      </c>
      <c r="K16" s="18" t="s">
        <v>46</v>
      </c>
      <c r="O16" s="18" t="s">
        <v>47</v>
      </c>
      <c r="P16" s="9"/>
    </row>
    <row r="17" spans="1:20" ht="20.25" customHeight="1" x14ac:dyDescent="0.25">
      <c r="C17" s="39"/>
      <c r="H17" s="148"/>
      <c r="I17" s="23">
        <f>SUM(D14:F14)</f>
        <v>0</v>
      </c>
      <c r="K17" s="18" t="s">
        <v>47</v>
      </c>
      <c r="O17" s="40" t="s">
        <v>48</v>
      </c>
      <c r="P17" s="9"/>
    </row>
    <row r="18" spans="1:20" x14ac:dyDescent="0.25">
      <c r="H18" s="148"/>
      <c r="I18" s="23">
        <f>SUM(D15:F15)</f>
        <v>0</v>
      </c>
      <c r="K18" s="40" t="s">
        <v>48</v>
      </c>
      <c r="O18" s="18" t="s">
        <v>49</v>
      </c>
      <c r="P18" s="9"/>
    </row>
    <row r="19" spans="1:20" x14ac:dyDescent="0.25">
      <c r="C19" s="39"/>
      <c r="H19" s="148"/>
      <c r="I19" s="23">
        <f>SUM(D16:F16)</f>
        <v>0</v>
      </c>
      <c r="K19" s="18" t="s">
        <v>49</v>
      </c>
      <c r="O19" s="18" t="s">
        <v>50</v>
      </c>
      <c r="P19" s="9"/>
    </row>
    <row r="20" spans="1:20" x14ac:dyDescent="0.25">
      <c r="H20" s="148"/>
      <c r="I20" s="23">
        <f>SUM(D16:F16)</f>
        <v>0</v>
      </c>
      <c r="K20" s="18" t="s">
        <v>50</v>
      </c>
      <c r="O20" s="41" t="s">
        <v>51</v>
      </c>
      <c r="P20" s="9"/>
    </row>
    <row r="21" spans="1:20" x14ac:dyDescent="0.25">
      <c r="A21" s="36"/>
      <c r="H21" s="148"/>
      <c r="I21" s="23">
        <f>SUM(D17:F17)</f>
        <v>0</v>
      </c>
      <c r="K21" s="41" t="s">
        <v>51</v>
      </c>
      <c r="N21" s="42"/>
      <c r="O21" s="41" t="s">
        <v>52</v>
      </c>
      <c r="P21" s="9"/>
      <c r="Q21" s="43"/>
      <c r="R21" s="43"/>
      <c r="S21" s="43"/>
      <c r="T21" s="44"/>
    </row>
    <row r="22" spans="1:20" x14ac:dyDescent="0.25">
      <c r="A22" s="36"/>
      <c r="C22" s="32"/>
      <c r="H22" s="148"/>
      <c r="I22" s="23">
        <f>SUM(D18:F18)</f>
        <v>0</v>
      </c>
      <c r="K22" s="41" t="s">
        <v>52</v>
      </c>
      <c r="O22" s="45" t="s">
        <v>53</v>
      </c>
      <c r="P22" s="9"/>
    </row>
    <row r="23" spans="1:20" x14ac:dyDescent="0.25">
      <c r="A23" s="30"/>
      <c r="C23" s="32"/>
      <c r="H23" s="148"/>
      <c r="I23" s="23">
        <f>SUM(D19:F19)</f>
        <v>0</v>
      </c>
      <c r="K23" s="45" t="s">
        <v>53</v>
      </c>
      <c r="O23" s="45" t="s">
        <v>54</v>
      </c>
      <c r="P23" s="9"/>
    </row>
    <row r="24" spans="1:20" x14ac:dyDescent="0.25">
      <c r="H24" s="148"/>
      <c r="I24" s="23">
        <f>SUM(D20:F20)</f>
        <v>0</v>
      </c>
      <c r="K24" s="45" t="s">
        <v>54</v>
      </c>
      <c r="O24" s="45" t="s">
        <v>55</v>
      </c>
      <c r="P24" s="9"/>
    </row>
    <row r="25" spans="1:20" x14ac:dyDescent="0.25">
      <c r="H25" s="148"/>
      <c r="I25" s="23" t="e">
        <f>SUM(#REF!)</f>
        <v>#REF!</v>
      </c>
      <c r="K25" s="45" t="s">
        <v>55</v>
      </c>
      <c r="O25" s="45" t="s">
        <v>56</v>
      </c>
      <c r="P25" s="9"/>
    </row>
    <row r="26" spans="1:20" x14ac:dyDescent="0.25">
      <c r="H26" s="148"/>
      <c r="I26" s="23">
        <f>SUM(D21:F21)</f>
        <v>0</v>
      </c>
      <c r="K26" s="45" t="s">
        <v>56</v>
      </c>
      <c r="O26" s="46" t="s">
        <v>57</v>
      </c>
      <c r="P26" s="9"/>
    </row>
    <row r="27" spans="1:20" x14ac:dyDescent="0.25">
      <c r="C27" s="47"/>
      <c r="D27" s="48"/>
      <c r="H27" s="148"/>
      <c r="I27" s="23">
        <f>SUM(D22:F22)</f>
        <v>0</v>
      </c>
      <c r="K27" s="46" t="s">
        <v>57</v>
      </c>
      <c r="O27" s="49" t="s">
        <v>58</v>
      </c>
      <c r="P27" s="9"/>
    </row>
    <row r="28" spans="1:20" x14ac:dyDescent="0.25">
      <c r="H28" s="148"/>
      <c r="I28" s="23">
        <f>SUM(D23:F23)</f>
        <v>0</v>
      </c>
      <c r="K28" s="49" t="s">
        <v>58</v>
      </c>
      <c r="O28" s="46" t="s">
        <v>59</v>
      </c>
      <c r="P28" s="9"/>
    </row>
    <row r="29" spans="1:20" x14ac:dyDescent="0.25">
      <c r="H29" s="148"/>
      <c r="I29" s="23">
        <f>SUM(D24:F24)</f>
        <v>0</v>
      </c>
      <c r="K29" s="46" t="s">
        <v>59</v>
      </c>
      <c r="O29" s="49" t="s">
        <v>60</v>
      </c>
      <c r="P29" s="9"/>
    </row>
    <row r="30" spans="1:20" x14ac:dyDescent="0.25">
      <c r="A30" s="30"/>
      <c r="C30" s="32"/>
      <c r="H30" s="148"/>
      <c r="I30" s="23">
        <f>SUM(D25:F25)</f>
        <v>0</v>
      </c>
      <c r="K30" s="49" t="s">
        <v>60</v>
      </c>
      <c r="O30" s="50" t="s">
        <v>61</v>
      </c>
      <c r="P30" s="9"/>
    </row>
    <row r="31" spans="1:20" x14ac:dyDescent="0.25">
      <c r="A31" s="36"/>
      <c r="C31" s="32"/>
      <c r="H31" s="148"/>
      <c r="I31" s="23" t="e">
        <f>SUM(#REF!)</f>
        <v>#REF!</v>
      </c>
      <c r="K31" s="50"/>
      <c r="O31" s="8" t="s">
        <v>62</v>
      </c>
      <c r="P31" s="9"/>
    </row>
    <row r="32" spans="1:20" x14ac:dyDescent="0.25">
      <c r="H32" s="148"/>
      <c r="I32" s="23" t="e">
        <f>SUM(#REF!)</f>
        <v>#REF!</v>
      </c>
      <c r="K32" s="50" t="s">
        <v>61</v>
      </c>
      <c r="O32" s="8" t="s">
        <v>63</v>
      </c>
      <c r="P32" s="9"/>
    </row>
    <row r="33" spans="1:16" x14ac:dyDescent="0.25">
      <c r="A33" s="30"/>
      <c r="C33" s="32"/>
      <c r="H33" s="148"/>
      <c r="I33" s="23">
        <f>SUM(D26:F26)</f>
        <v>0</v>
      </c>
      <c r="K33" s="8" t="s">
        <v>62</v>
      </c>
      <c r="O33" s="51" t="s">
        <v>64</v>
      </c>
      <c r="P33" s="9"/>
    </row>
    <row r="34" spans="1:16" x14ac:dyDescent="0.25">
      <c r="A34" s="30"/>
      <c r="C34" s="32"/>
      <c r="H34" s="148"/>
      <c r="I34" s="23">
        <f>SUM(D27:E27)</f>
        <v>0</v>
      </c>
      <c r="K34" s="8" t="s">
        <v>63</v>
      </c>
      <c r="O34" s="51" t="s">
        <v>65</v>
      </c>
      <c r="P34" s="9"/>
    </row>
    <row r="35" spans="1:16" x14ac:dyDescent="0.25">
      <c r="H35" s="148"/>
      <c r="I35" s="23">
        <f>SUM(D28:F28)</f>
        <v>0</v>
      </c>
      <c r="K35" s="51" t="s">
        <v>64</v>
      </c>
      <c r="O35" s="8" t="s">
        <v>66</v>
      </c>
    </row>
    <row r="36" spans="1:16" x14ac:dyDescent="0.25">
      <c r="H36" s="148"/>
      <c r="I36" s="23">
        <f>SUM(D29:F29)</f>
        <v>0</v>
      </c>
      <c r="K36" s="51" t="s">
        <v>65</v>
      </c>
      <c r="O36" s="10" t="s">
        <v>67</v>
      </c>
      <c r="P36" s="9"/>
    </row>
    <row r="37" spans="1:16" x14ac:dyDescent="0.25">
      <c r="H37" s="148"/>
      <c r="I37" s="23">
        <f t="shared" ref="I37:I100" si="0">SUM(D34:F34)</f>
        <v>0</v>
      </c>
      <c r="K37" s="8" t="s">
        <v>66</v>
      </c>
      <c r="L37" s="10"/>
      <c r="O37" s="10" t="s">
        <v>68</v>
      </c>
      <c r="P37" s="9"/>
    </row>
    <row r="38" spans="1:16" x14ac:dyDescent="0.25">
      <c r="H38" s="148"/>
      <c r="I38" s="23">
        <f t="shared" si="0"/>
        <v>0</v>
      </c>
      <c r="K38" s="10" t="s">
        <v>69</v>
      </c>
    </row>
    <row r="39" spans="1:16" x14ac:dyDescent="0.25">
      <c r="A39" s="36"/>
      <c r="C39" s="32"/>
      <c r="E39" s="52"/>
      <c r="H39" s="148"/>
      <c r="I39" s="23">
        <f t="shared" si="0"/>
        <v>0</v>
      </c>
      <c r="K39" s="10" t="s">
        <v>67</v>
      </c>
    </row>
    <row r="40" spans="1:16" x14ac:dyDescent="0.25">
      <c r="C40" s="32"/>
      <c r="H40" s="148"/>
      <c r="I40" s="23">
        <f t="shared" si="0"/>
        <v>0</v>
      </c>
      <c r="K40" s="10" t="s">
        <v>68</v>
      </c>
    </row>
    <row r="41" spans="1:16" x14ac:dyDescent="0.25">
      <c r="H41" s="148"/>
      <c r="I41" s="23">
        <f t="shared" si="0"/>
        <v>0</v>
      </c>
      <c r="K41" s="8" t="s">
        <v>70</v>
      </c>
    </row>
    <row r="42" spans="1:16" x14ac:dyDescent="0.25">
      <c r="H42" s="148"/>
      <c r="I42" s="23">
        <f t="shared" si="0"/>
        <v>0</v>
      </c>
      <c r="K42" s="8" t="s">
        <v>71</v>
      </c>
    </row>
    <row r="43" spans="1:16" x14ac:dyDescent="0.25">
      <c r="A43" s="30"/>
      <c r="C43" s="31"/>
      <c r="H43" s="148"/>
      <c r="I43" s="23">
        <f t="shared" si="0"/>
        <v>0</v>
      </c>
    </row>
    <row r="44" spans="1:16" x14ac:dyDescent="0.25">
      <c r="H44" s="148"/>
      <c r="I44" s="23">
        <f t="shared" si="0"/>
        <v>0</v>
      </c>
    </row>
    <row r="45" spans="1:16" x14ac:dyDescent="0.25">
      <c r="H45" s="148"/>
      <c r="I45" s="23">
        <f t="shared" si="0"/>
        <v>0</v>
      </c>
    </row>
    <row r="46" spans="1:16" x14ac:dyDescent="0.25">
      <c r="H46" s="148"/>
      <c r="I46" s="23">
        <f t="shared" si="0"/>
        <v>0</v>
      </c>
      <c r="K46" s="53"/>
    </row>
    <row r="47" spans="1:16" x14ac:dyDescent="0.25">
      <c r="B47" s="54"/>
      <c r="H47" s="148"/>
      <c r="I47" s="23">
        <f t="shared" si="0"/>
        <v>0</v>
      </c>
      <c r="J47" s="55"/>
      <c r="K47" s="55"/>
    </row>
    <row r="48" spans="1:16" x14ac:dyDescent="0.25">
      <c r="A48" s="30"/>
      <c r="C48" s="32"/>
      <c r="H48" s="148"/>
      <c r="I48" s="23">
        <f t="shared" si="0"/>
        <v>0</v>
      </c>
    </row>
    <row r="49" spans="1:9" x14ac:dyDescent="0.25">
      <c r="H49" s="148"/>
      <c r="I49" s="23">
        <f t="shared" si="0"/>
        <v>0</v>
      </c>
    </row>
    <row r="50" spans="1:9" x14ac:dyDescent="0.25">
      <c r="A50" s="36"/>
      <c r="C50" s="32"/>
      <c r="H50" s="148"/>
      <c r="I50" s="23">
        <f t="shared" si="0"/>
        <v>0</v>
      </c>
    </row>
    <row r="51" spans="1:9" x14ac:dyDescent="0.25">
      <c r="A51" s="30"/>
      <c r="C51" s="32"/>
      <c r="H51" s="148"/>
      <c r="I51" s="23">
        <f t="shared" si="0"/>
        <v>0</v>
      </c>
    </row>
    <row r="52" spans="1:9" x14ac:dyDescent="0.25">
      <c r="H52" s="148"/>
      <c r="I52" s="23">
        <f t="shared" si="0"/>
        <v>0</v>
      </c>
    </row>
    <row r="53" spans="1:9" x14ac:dyDescent="0.25">
      <c r="H53" s="148"/>
      <c r="I53" s="23">
        <f t="shared" si="0"/>
        <v>0</v>
      </c>
    </row>
    <row r="54" spans="1:9" x14ac:dyDescent="0.25">
      <c r="H54" s="148"/>
      <c r="I54" s="23">
        <f t="shared" si="0"/>
        <v>0</v>
      </c>
    </row>
    <row r="55" spans="1:9" x14ac:dyDescent="0.25">
      <c r="C55" s="56"/>
      <c r="H55" s="148"/>
      <c r="I55" s="23">
        <f t="shared" si="0"/>
        <v>0</v>
      </c>
    </row>
    <row r="56" spans="1:9" x14ac:dyDescent="0.25">
      <c r="A56" s="36"/>
      <c r="C56" s="37"/>
      <c r="H56" s="148"/>
      <c r="I56" s="23">
        <f t="shared" si="0"/>
        <v>0</v>
      </c>
    </row>
    <row r="57" spans="1:9" x14ac:dyDescent="0.25">
      <c r="H57" s="148"/>
      <c r="I57" s="23">
        <f t="shared" si="0"/>
        <v>0</v>
      </c>
    </row>
    <row r="58" spans="1:9" x14ac:dyDescent="0.25">
      <c r="H58" s="148"/>
      <c r="I58" s="23">
        <f t="shared" si="0"/>
        <v>0</v>
      </c>
    </row>
    <row r="59" spans="1:9" x14ac:dyDescent="0.25">
      <c r="H59" s="148"/>
      <c r="I59" s="23">
        <f t="shared" si="0"/>
        <v>0</v>
      </c>
    </row>
    <row r="60" spans="1:9" x14ac:dyDescent="0.25">
      <c r="A60" s="36"/>
      <c r="C60" s="37"/>
      <c r="H60" s="148"/>
      <c r="I60" s="23">
        <f t="shared" si="0"/>
        <v>0</v>
      </c>
    </row>
    <row r="61" spans="1:9" x14ac:dyDescent="0.25">
      <c r="H61" s="148"/>
      <c r="I61" s="23">
        <f t="shared" si="0"/>
        <v>0</v>
      </c>
    </row>
    <row r="62" spans="1:9" x14ac:dyDescent="0.25">
      <c r="H62" s="148"/>
      <c r="I62" s="23">
        <f t="shared" si="0"/>
        <v>0</v>
      </c>
    </row>
    <row r="63" spans="1:9" x14ac:dyDescent="0.25">
      <c r="A63" s="30"/>
      <c r="C63" s="31"/>
      <c r="H63" s="148"/>
      <c r="I63" s="23">
        <f t="shared" si="0"/>
        <v>0</v>
      </c>
    </row>
    <row r="64" spans="1:9" x14ac:dyDescent="0.25">
      <c r="H64" s="148"/>
      <c r="I64" s="23">
        <f t="shared" si="0"/>
        <v>0</v>
      </c>
    </row>
    <row r="65" spans="1:9" x14ac:dyDescent="0.25">
      <c r="A65" s="36"/>
      <c r="C65" s="32"/>
      <c r="H65" s="148"/>
      <c r="I65" s="23">
        <f t="shared" si="0"/>
        <v>0</v>
      </c>
    </row>
    <row r="66" spans="1:9" x14ac:dyDescent="0.25">
      <c r="A66" s="36"/>
      <c r="C66" s="32"/>
      <c r="H66" s="148"/>
      <c r="I66" s="23">
        <f t="shared" si="0"/>
        <v>0</v>
      </c>
    </row>
    <row r="67" spans="1:9" x14ac:dyDescent="0.25">
      <c r="A67" s="30"/>
      <c r="C67" s="32"/>
      <c r="H67" s="148"/>
      <c r="I67" s="23">
        <f t="shared" si="0"/>
        <v>0</v>
      </c>
    </row>
    <row r="68" spans="1:9" x14ac:dyDescent="0.25">
      <c r="A68" s="30"/>
      <c r="C68" s="32"/>
      <c r="H68" s="148"/>
      <c r="I68" s="23">
        <f t="shared" si="0"/>
        <v>0</v>
      </c>
    </row>
    <row r="69" spans="1:9" x14ac:dyDescent="0.25">
      <c r="A69" s="36"/>
      <c r="C69" s="32"/>
      <c r="H69" s="148"/>
      <c r="I69" s="23">
        <f t="shared" si="0"/>
        <v>0</v>
      </c>
    </row>
    <row r="70" spans="1:9" x14ac:dyDescent="0.25">
      <c r="A70" s="36"/>
      <c r="C70" s="32"/>
      <c r="H70" s="148"/>
      <c r="I70" s="23">
        <f t="shared" si="0"/>
        <v>0</v>
      </c>
    </row>
    <row r="71" spans="1:9" x14ac:dyDescent="0.25">
      <c r="A71" s="30"/>
      <c r="C71" s="32"/>
      <c r="H71" s="148"/>
      <c r="I71" s="23">
        <f t="shared" si="0"/>
        <v>0</v>
      </c>
    </row>
    <row r="72" spans="1:9" x14ac:dyDescent="0.25">
      <c r="H72" s="148"/>
      <c r="I72" s="23">
        <f t="shared" si="0"/>
        <v>0</v>
      </c>
    </row>
    <row r="73" spans="1:9" x14ac:dyDescent="0.25">
      <c r="H73" s="148"/>
      <c r="I73" s="23">
        <f t="shared" si="0"/>
        <v>0</v>
      </c>
    </row>
    <row r="74" spans="1:9" x14ac:dyDescent="0.25">
      <c r="A74" s="36"/>
      <c r="C74" s="32"/>
      <c r="H74" s="148"/>
      <c r="I74" s="23">
        <f t="shared" si="0"/>
        <v>0</v>
      </c>
    </row>
    <row r="75" spans="1:9" x14ac:dyDescent="0.25">
      <c r="H75" s="148"/>
      <c r="I75" s="23">
        <f t="shared" si="0"/>
        <v>0</v>
      </c>
    </row>
    <row r="76" spans="1:9" x14ac:dyDescent="0.25">
      <c r="H76" s="148"/>
      <c r="I76" s="23">
        <f t="shared" si="0"/>
        <v>0</v>
      </c>
    </row>
    <row r="77" spans="1:9" x14ac:dyDescent="0.25">
      <c r="H77" s="148"/>
      <c r="I77" s="23">
        <f t="shared" si="0"/>
        <v>0</v>
      </c>
    </row>
    <row r="78" spans="1:9" x14ac:dyDescent="0.25">
      <c r="H78" s="148"/>
      <c r="I78" s="23">
        <f t="shared" si="0"/>
        <v>0</v>
      </c>
    </row>
    <row r="79" spans="1:9" x14ac:dyDescent="0.25">
      <c r="A79" s="36"/>
      <c r="C79" s="32"/>
      <c r="H79" s="148"/>
      <c r="I79" s="23">
        <f t="shared" si="0"/>
        <v>0</v>
      </c>
    </row>
    <row r="80" spans="1:9" x14ac:dyDescent="0.25">
      <c r="H80" s="148"/>
      <c r="I80" s="23">
        <f t="shared" si="0"/>
        <v>0</v>
      </c>
    </row>
    <row r="81" spans="8:9" x14ac:dyDescent="0.25">
      <c r="H81" s="148"/>
      <c r="I81" s="23">
        <f t="shared" si="0"/>
        <v>0</v>
      </c>
    </row>
    <row r="82" spans="8:9" x14ac:dyDescent="0.25">
      <c r="H82" s="148"/>
      <c r="I82" s="23">
        <f t="shared" si="0"/>
        <v>0</v>
      </c>
    </row>
    <row r="83" spans="8:9" x14ac:dyDescent="0.25">
      <c r="H83" s="148"/>
      <c r="I83" s="23">
        <f t="shared" si="0"/>
        <v>0</v>
      </c>
    </row>
    <row r="84" spans="8:9" x14ac:dyDescent="0.25">
      <c r="H84" s="148"/>
      <c r="I84" s="23">
        <f t="shared" si="0"/>
        <v>0</v>
      </c>
    </row>
    <row r="85" spans="8:9" x14ac:dyDescent="0.25">
      <c r="H85" s="148"/>
      <c r="I85" s="23">
        <f t="shared" si="0"/>
        <v>0</v>
      </c>
    </row>
    <row r="86" spans="8:9" x14ac:dyDescent="0.25">
      <c r="H86" s="148"/>
      <c r="I86" s="23">
        <f t="shared" si="0"/>
        <v>0</v>
      </c>
    </row>
    <row r="87" spans="8:9" x14ac:dyDescent="0.25">
      <c r="H87" s="148"/>
      <c r="I87" s="23">
        <f t="shared" si="0"/>
        <v>0</v>
      </c>
    </row>
    <row r="88" spans="8:9" x14ac:dyDescent="0.25">
      <c r="H88" s="148"/>
      <c r="I88" s="23">
        <f t="shared" si="0"/>
        <v>0</v>
      </c>
    </row>
    <row r="89" spans="8:9" x14ac:dyDescent="0.25">
      <c r="H89" s="148"/>
      <c r="I89" s="23">
        <f t="shared" si="0"/>
        <v>0</v>
      </c>
    </row>
    <row r="90" spans="8:9" x14ac:dyDescent="0.25">
      <c r="H90" s="148"/>
      <c r="I90" s="23">
        <f t="shared" si="0"/>
        <v>0</v>
      </c>
    </row>
    <row r="91" spans="8:9" x14ac:dyDescent="0.25">
      <c r="H91" s="148"/>
      <c r="I91" s="23">
        <f t="shared" si="0"/>
        <v>0</v>
      </c>
    </row>
    <row r="92" spans="8:9" x14ac:dyDescent="0.25">
      <c r="H92" s="148"/>
      <c r="I92" s="23">
        <f t="shared" si="0"/>
        <v>0</v>
      </c>
    </row>
    <row r="93" spans="8:9" x14ac:dyDescent="0.25">
      <c r="H93" s="148"/>
      <c r="I93" s="23">
        <f t="shared" si="0"/>
        <v>0</v>
      </c>
    </row>
    <row r="94" spans="8:9" x14ac:dyDescent="0.25">
      <c r="H94" s="148"/>
      <c r="I94" s="23">
        <f t="shared" si="0"/>
        <v>0</v>
      </c>
    </row>
    <row r="95" spans="8:9" x14ac:dyDescent="0.25">
      <c r="H95" s="148"/>
      <c r="I95" s="23">
        <f t="shared" si="0"/>
        <v>0</v>
      </c>
    </row>
    <row r="96" spans="8:9" x14ac:dyDescent="0.25">
      <c r="H96" s="148"/>
      <c r="I96" s="23">
        <f t="shared" si="0"/>
        <v>0</v>
      </c>
    </row>
    <row r="97" spans="8:9" x14ac:dyDescent="0.25">
      <c r="H97" s="148"/>
      <c r="I97" s="23">
        <f t="shared" si="0"/>
        <v>0</v>
      </c>
    </row>
    <row r="98" spans="8:9" x14ac:dyDescent="0.25">
      <c r="H98" s="148"/>
      <c r="I98" s="23">
        <f t="shared" si="0"/>
        <v>0</v>
      </c>
    </row>
    <row r="99" spans="8:9" x14ac:dyDescent="0.25">
      <c r="H99" s="148"/>
      <c r="I99" s="23">
        <f t="shared" si="0"/>
        <v>0</v>
      </c>
    </row>
    <row r="100" spans="8:9" x14ac:dyDescent="0.25">
      <c r="H100" s="148"/>
      <c r="I100" s="23">
        <f t="shared" si="0"/>
        <v>0</v>
      </c>
    </row>
    <row r="101" spans="8:9" x14ac:dyDescent="0.25">
      <c r="H101" s="148"/>
      <c r="I101" s="23">
        <f t="shared" ref="I101:I131" si="1">SUM(D98:F98)</f>
        <v>0</v>
      </c>
    </row>
    <row r="102" spans="8:9" x14ac:dyDescent="0.25">
      <c r="H102" s="148"/>
      <c r="I102" s="23">
        <f t="shared" si="1"/>
        <v>0</v>
      </c>
    </row>
    <row r="103" spans="8:9" x14ac:dyDescent="0.25">
      <c r="H103" s="148"/>
      <c r="I103" s="23">
        <f t="shared" si="1"/>
        <v>0</v>
      </c>
    </row>
    <row r="104" spans="8:9" x14ac:dyDescent="0.25">
      <c r="H104" s="148"/>
      <c r="I104" s="23">
        <f t="shared" si="1"/>
        <v>0</v>
      </c>
    </row>
    <row r="105" spans="8:9" x14ac:dyDescent="0.25">
      <c r="H105" s="148"/>
      <c r="I105" s="23">
        <f t="shared" si="1"/>
        <v>0</v>
      </c>
    </row>
    <row r="106" spans="8:9" x14ac:dyDescent="0.25">
      <c r="H106" s="148"/>
      <c r="I106" s="23">
        <f t="shared" si="1"/>
        <v>0</v>
      </c>
    </row>
    <row r="107" spans="8:9" x14ac:dyDescent="0.25">
      <c r="H107" s="148"/>
      <c r="I107" s="23">
        <f t="shared" si="1"/>
        <v>0</v>
      </c>
    </row>
    <row r="108" spans="8:9" x14ac:dyDescent="0.25">
      <c r="H108" s="148"/>
      <c r="I108" s="23">
        <f t="shared" si="1"/>
        <v>0</v>
      </c>
    </row>
    <row r="109" spans="8:9" x14ac:dyDescent="0.25">
      <c r="H109" s="148"/>
      <c r="I109" s="23">
        <f t="shared" si="1"/>
        <v>0</v>
      </c>
    </row>
    <row r="110" spans="8:9" ht="32.25" customHeight="1" x14ac:dyDescent="0.25">
      <c r="H110" s="148"/>
      <c r="I110" s="23">
        <f t="shared" si="1"/>
        <v>0</v>
      </c>
    </row>
    <row r="111" spans="8:9" x14ac:dyDescent="0.25">
      <c r="H111" s="148"/>
      <c r="I111" s="23">
        <f t="shared" si="1"/>
        <v>0</v>
      </c>
    </row>
    <row r="112" spans="8:9" x14ac:dyDescent="0.25">
      <c r="H112" s="148"/>
      <c r="I112" s="23">
        <f t="shared" si="1"/>
        <v>0</v>
      </c>
    </row>
    <row r="113" spans="8:9" x14ac:dyDescent="0.25">
      <c r="H113" s="148"/>
      <c r="I113" s="23">
        <f t="shared" si="1"/>
        <v>0</v>
      </c>
    </row>
    <row r="114" spans="8:9" x14ac:dyDescent="0.25">
      <c r="H114" s="148"/>
      <c r="I114" s="23">
        <f t="shared" si="1"/>
        <v>0</v>
      </c>
    </row>
    <row r="115" spans="8:9" x14ac:dyDescent="0.25">
      <c r="H115" s="148"/>
      <c r="I115" s="23">
        <f t="shared" si="1"/>
        <v>0</v>
      </c>
    </row>
    <row r="116" spans="8:9" x14ac:dyDescent="0.25">
      <c r="H116" s="148"/>
      <c r="I116" s="23">
        <f t="shared" si="1"/>
        <v>0</v>
      </c>
    </row>
    <row r="117" spans="8:9" x14ac:dyDescent="0.25">
      <c r="H117" s="148"/>
      <c r="I117" s="23">
        <f t="shared" si="1"/>
        <v>0</v>
      </c>
    </row>
    <row r="118" spans="8:9" x14ac:dyDescent="0.25">
      <c r="H118" s="148"/>
      <c r="I118" s="23">
        <f t="shared" si="1"/>
        <v>0</v>
      </c>
    </row>
    <row r="119" spans="8:9" x14ac:dyDescent="0.25">
      <c r="H119" s="148"/>
      <c r="I119" s="23">
        <f t="shared" si="1"/>
        <v>0</v>
      </c>
    </row>
    <row r="120" spans="8:9" x14ac:dyDescent="0.25">
      <c r="H120" s="148"/>
      <c r="I120" s="23">
        <f t="shared" si="1"/>
        <v>0</v>
      </c>
    </row>
    <row r="121" spans="8:9" x14ac:dyDescent="0.25">
      <c r="H121" s="148"/>
      <c r="I121" s="23">
        <f t="shared" si="1"/>
        <v>0</v>
      </c>
    </row>
    <row r="122" spans="8:9" x14ac:dyDescent="0.25">
      <c r="H122" s="148"/>
      <c r="I122" s="23">
        <f t="shared" si="1"/>
        <v>0</v>
      </c>
    </row>
    <row r="123" spans="8:9" x14ac:dyDescent="0.25">
      <c r="H123" s="148"/>
      <c r="I123" s="23">
        <f t="shared" si="1"/>
        <v>0</v>
      </c>
    </row>
    <row r="124" spans="8:9" x14ac:dyDescent="0.25">
      <c r="H124" s="148"/>
      <c r="I124" s="23">
        <f t="shared" si="1"/>
        <v>0</v>
      </c>
    </row>
    <row r="125" spans="8:9" x14ac:dyDescent="0.25">
      <c r="H125" s="148"/>
      <c r="I125" s="23">
        <f t="shared" si="1"/>
        <v>0</v>
      </c>
    </row>
    <row r="126" spans="8:9" x14ac:dyDescent="0.25">
      <c r="H126" s="148"/>
      <c r="I126" s="23">
        <f>SUM(D123:F123)</f>
        <v>0</v>
      </c>
    </row>
    <row r="127" spans="8:9" x14ac:dyDescent="0.25">
      <c r="H127" s="148"/>
      <c r="I127" s="23">
        <f>SUM(D124:F124)</f>
        <v>0</v>
      </c>
    </row>
    <row r="128" spans="8:9" x14ac:dyDescent="0.25">
      <c r="H128" s="148"/>
      <c r="I128" s="23">
        <f>SUM(D125:F125)</f>
        <v>0</v>
      </c>
    </row>
    <row r="129" spans="8:9" x14ac:dyDescent="0.25">
      <c r="H129" s="148"/>
      <c r="I129" s="23">
        <f>SUM(D126:F126)</f>
        <v>0</v>
      </c>
    </row>
    <row r="130" spans="8:9" x14ac:dyDescent="0.25">
      <c r="H130" s="148"/>
      <c r="I130" s="23">
        <f t="shared" si="1"/>
        <v>0</v>
      </c>
    </row>
    <row r="131" spans="8:9" x14ac:dyDescent="0.25">
      <c r="H131" s="148"/>
      <c r="I131" s="23">
        <f t="shared" si="1"/>
        <v>0</v>
      </c>
    </row>
    <row r="132" spans="8:9" x14ac:dyDescent="0.25">
      <c r="H132" s="148"/>
      <c r="I132" s="23"/>
    </row>
    <row r="133" spans="8:9" x14ac:dyDescent="0.25">
      <c r="H133" s="148"/>
      <c r="I133" s="23"/>
    </row>
    <row r="134" spans="8:9" x14ac:dyDescent="0.25">
      <c r="H134" s="148"/>
      <c r="I134" s="23"/>
    </row>
    <row r="135" spans="8:9" x14ac:dyDescent="0.25">
      <c r="H135" s="148"/>
      <c r="I135" s="23"/>
    </row>
    <row r="136" spans="8:9" x14ac:dyDescent="0.25">
      <c r="H136" s="148"/>
      <c r="I136" s="23"/>
    </row>
    <row r="137" spans="8:9" x14ac:dyDescent="0.25">
      <c r="H137" s="148"/>
      <c r="I137" s="23"/>
    </row>
    <row r="138" spans="8:9" x14ac:dyDescent="0.25">
      <c r="H138" s="148"/>
      <c r="I138" s="23"/>
    </row>
    <row r="139" spans="8:9" x14ac:dyDescent="0.25">
      <c r="H139" s="148"/>
      <c r="I139" s="23"/>
    </row>
    <row r="140" spans="8:9" x14ac:dyDescent="0.25">
      <c r="H140" s="148"/>
      <c r="I140" s="23"/>
    </row>
    <row r="141" spans="8:9" x14ac:dyDescent="0.25">
      <c r="H141" s="148"/>
      <c r="I141" s="23"/>
    </row>
    <row r="142" spans="8:9" x14ac:dyDescent="0.25">
      <c r="H142" s="148"/>
      <c r="I142" s="23"/>
    </row>
    <row r="143" spans="8:9" x14ac:dyDescent="0.25">
      <c r="H143" s="148"/>
      <c r="I143" s="23"/>
    </row>
    <row r="144" spans="8:9" x14ac:dyDescent="0.25">
      <c r="H144" s="148"/>
      <c r="I144" s="23"/>
    </row>
    <row r="145" spans="8:9" x14ac:dyDescent="0.25">
      <c r="H145" s="148"/>
      <c r="I145" s="23"/>
    </row>
    <row r="146" spans="8:9" x14ac:dyDescent="0.25">
      <c r="H146" s="148"/>
      <c r="I146" s="23"/>
    </row>
    <row r="147" spans="8:9" x14ac:dyDescent="0.25">
      <c r="H147" s="148"/>
      <c r="I147" s="23"/>
    </row>
    <row r="148" spans="8:9" x14ac:dyDescent="0.25">
      <c r="H148" s="148"/>
      <c r="I148" s="23"/>
    </row>
    <row r="149" spans="8:9" x14ac:dyDescent="0.25">
      <c r="H149" s="148"/>
      <c r="I149" s="23"/>
    </row>
    <row r="150" spans="8:9" x14ac:dyDescent="0.25">
      <c r="H150" s="148"/>
      <c r="I150" s="23"/>
    </row>
    <row r="151" spans="8:9" x14ac:dyDescent="0.25">
      <c r="H151" s="148"/>
      <c r="I151" s="23"/>
    </row>
    <row r="152" spans="8:9" x14ac:dyDescent="0.25">
      <c r="H152" s="148"/>
      <c r="I152" s="23"/>
    </row>
    <row r="153" spans="8:9" x14ac:dyDescent="0.25">
      <c r="H153" s="148"/>
      <c r="I153" s="23"/>
    </row>
    <row r="154" spans="8:9" x14ac:dyDescent="0.25">
      <c r="H154" s="148"/>
      <c r="I154" s="23"/>
    </row>
    <row r="155" spans="8:9" x14ac:dyDescent="0.25">
      <c r="H155" s="148"/>
      <c r="I155" s="23"/>
    </row>
    <row r="156" spans="8:9" x14ac:dyDescent="0.25">
      <c r="H156" s="148"/>
      <c r="I156" s="23"/>
    </row>
    <row r="157" spans="8:9" x14ac:dyDescent="0.25">
      <c r="H157" s="148"/>
      <c r="I157" s="23"/>
    </row>
    <row r="158" spans="8:9" x14ac:dyDescent="0.25">
      <c r="H158" s="148"/>
      <c r="I158" s="23"/>
    </row>
    <row r="159" spans="8:9" x14ac:dyDescent="0.25">
      <c r="H159" s="148"/>
      <c r="I159" s="23"/>
    </row>
    <row r="160" spans="8:9" x14ac:dyDescent="0.25">
      <c r="H160" s="148"/>
      <c r="I160" s="23"/>
    </row>
    <row r="161" spans="8:9" x14ac:dyDescent="0.25">
      <c r="H161" s="148"/>
      <c r="I161" s="23"/>
    </row>
    <row r="162" spans="8:9" x14ac:dyDescent="0.25">
      <c r="H162" s="148"/>
      <c r="I162" s="23"/>
    </row>
    <row r="163" spans="8:9" x14ac:dyDescent="0.25">
      <c r="H163" s="148"/>
      <c r="I163" s="23"/>
    </row>
    <row r="164" spans="8:9" x14ac:dyDescent="0.25">
      <c r="H164" s="148"/>
      <c r="I164" s="23"/>
    </row>
    <row r="165" spans="8:9" x14ac:dyDescent="0.25">
      <c r="H165" s="148"/>
      <c r="I165" s="23"/>
    </row>
    <row r="166" spans="8:9" x14ac:dyDescent="0.25">
      <c r="H166" s="148"/>
      <c r="I166" s="23"/>
    </row>
    <row r="167" spans="8:9" x14ac:dyDescent="0.25">
      <c r="H167" s="148"/>
      <c r="I167" s="23"/>
    </row>
    <row r="168" spans="8:9" x14ac:dyDescent="0.25">
      <c r="I168" s="23"/>
    </row>
    <row r="169" spans="8:9" x14ac:dyDescent="0.25">
      <c r="H169" s="146"/>
    </row>
    <row r="170" spans="8:9" x14ac:dyDescent="0.25">
      <c r="H170" s="146"/>
    </row>
    <row r="171" spans="8:9" x14ac:dyDescent="0.25">
      <c r="H171" s="146"/>
    </row>
    <row r="172" spans="8:9" x14ac:dyDescent="0.25">
      <c r="H172" s="146"/>
    </row>
    <row r="173" spans="8:9" x14ac:dyDescent="0.25">
      <c r="H173" s="146"/>
    </row>
    <row r="174" spans="8:9" x14ac:dyDescent="0.25">
      <c r="H174" s="146"/>
    </row>
    <row r="175" spans="8:9" x14ac:dyDescent="0.25">
      <c r="H175" s="146"/>
    </row>
    <row r="176" spans="8:9" x14ac:dyDescent="0.25">
      <c r="H176" s="146"/>
    </row>
    <row r="177" spans="1:8" x14ac:dyDescent="0.25">
      <c r="H177" s="146"/>
    </row>
    <row r="178" spans="1:8" x14ac:dyDescent="0.25">
      <c r="A178" s="36"/>
      <c r="C178" s="37"/>
      <c r="H178" s="146"/>
    </row>
    <row r="179" spans="1:8" x14ac:dyDescent="0.25">
      <c r="A179" s="36"/>
      <c r="C179" s="32"/>
      <c r="D179" s="57"/>
      <c r="H179" s="146"/>
    </row>
  </sheetData>
  <mergeCells count="9">
    <mergeCell ref="H2:H5"/>
    <mergeCell ref="A4:C4"/>
    <mergeCell ref="A5:C5"/>
    <mergeCell ref="D5:G5"/>
    <mergeCell ref="A1:G1"/>
    <mergeCell ref="A2:A3"/>
    <mergeCell ref="B2:B3"/>
    <mergeCell ref="C2:C3"/>
    <mergeCell ref="D2:G2"/>
  </mergeCells>
  <phoneticPr fontId="1" type="noConversion"/>
  <dataValidations count="2">
    <dataValidation type="list" allowBlank="1" showInputMessage="1" showErrorMessage="1" sqref="WVP983046:WVP983219 JD6:JD179 SZ6:SZ179 ACV6:ACV179 AMR6:AMR179 AWN6:AWN179 BGJ6:BGJ179 BQF6:BQF179 CAB6:CAB179 CJX6:CJX179 CTT6:CTT179 DDP6:DDP179 DNL6:DNL179 DXH6:DXH179 EHD6:EHD179 EQZ6:EQZ179 FAV6:FAV179 FKR6:FKR179 FUN6:FUN179 GEJ6:GEJ179 GOF6:GOF179 GYB6:GYB179 HHX6:HHX179 HRT6:HRT179 IBP6:IBP179 ILL6:ILL179 IVH6:IVH179 JFD6:JFD179 JOZ6:JOZ179 JYV6:JYV179 KIR6:KIR179 KSN6:KSN179 LCJ6:LCJ179 LMF6:LMF179 LWB6:LWB179 MFX6:MFX179 MPT6:MPT179 MZP6:MZP179 NJL6:NJL179 NTH6:NTH179 ODD6:ODD179 OMZ6:OMZ179 OWV6:OWV179 PGR6:PGR179 PQN6:PQN179 QAJ6:QAJ179 QKF6:QKF179 QUB6:QUB179 RDX6:RDX179 RNT6:RNT179 RXP6:RXP179 SHL6:SHL179 SRH6:SRH179 TBD6:TBD179 TKZ6:TKZ179 TUV6:TUV179 UER6:UER179 UON6:UON179 UYJ6:UYJ179 VIF6:VIF179 VSB6:VSB179 WBX6:WBX179 WLT6:WLT179 WVP6:WVP179 H65542:H65715 JD65542:JD65715 SZ65542:SZ65715 ACV65542:ACV65715 AMR65542:AMR65715 AWN65542:AWN65715 BGJ65542:BGJ65715 BQF65542:BQF65715 CAB65542:CAB65715 CJX65542:CJX65715 CTT65542:CTT65715 DDP65542:DDP65715 DNL65542:DNL65715 DXH65542:DXH65715 EHD65542:EHD65715 EQZ65542:EQZ65715 FAV65542:FAV65715 FKR65542:FKR65715 FUN65542:FUN65715 GEJ65542:GEJ65715 GOF65542:GOF65715 GYB65542:GYB65715 HHX65542:HHX65715 HRT65542:HRT65715 IBP65542:IBP65715 ILL65542:ILL65715 IVH65542:IVH65715 JFD65542:JFD65715 JOZ65542:JOZ65715 JYV65542:JYV65715 KIR65542:KIR65715 KSN65542:KSN65715 LCJ65542:LCJ65715 LMF65542:LMF65715 LWB65542:LWB65715 MFX65542:MFX65715 MPT65542:MPT65715 MZP65542:MZP65715 NJL65542:NJL65715 NTH65542:NTH65715 ODD65542:ODD65715 OMZ65542:OMZ65715 OWV65542:OWV65715 PGR65542:PGR65715 PQN65542:PQN65715 QAJ65542:QAJ65715 QKF65542:QKF65715 QUB65542:QUB65715 RDX65542:RDX65715 RNT65542:RNT65715 RXP65542:RXP65715 SHL65542:SHL65715 SRH65542:SRH65715 TBD65542:TBD65715 TKZ65542:TKZ65715 TUV65542:TUV65715 UER65542:UER65715 UON65542:UON65715 UYJ65542:UYJ65715 VIF65542:VIF65715 VSB65542:VSB65715 WBX65542:WBX65715 WLT65542:WLT65715 WVP65542:WVP65715 H131078:H131251 JD131078:JD131251 SZ131078:SZ131251 ACV131078:ACV131251 AMR131078:AMR131251 AWN131078:AWN131251 BGJ131078:BGJ131251 BQF131078:BQF131251 CAB131078:CAB131251 CJX131078:CJX131251 CTT131078:CTT131251 DDP131078:DDP131251 DNL131078:DNL131251 DXH131078:DXH131251 EHD131078:EHD131251 EQZ131078:EQZ131251 FAV131078:FAV131251 FKR131078:FKR131251 FUN131078:FUN131251 GEJ131078:GEJ131251 GOF131078:GOF131251 GYB131078:GYB131251 HHX131078:HHX131251 HRT131078:HRT131251 IBP131078:IBP131251 ILL131078:ILL131251 IVH131078:IVH131251 JFD131078:JFD131251 JOZ131078:JOZ131251 JYV131078:JYV131251 KIR131078:KIR131251 KSN131078:KSN131251 LCJ131078:LCJ131251 LMF131078:LMF131251 LWB131078:LWB131251 MFX131078:MFX131251 MPT131078:MPT131251 MZP131078:MZP131251 NJL131078:NJL131251 NTH131078:NTH131251 ODD131078:ODD131251 OMZ131078:OMZ131251 OWV131078:OWV131251 PGR131078:PGR131251 PQN131078:PQN131251 QAJ131078:QAJ131251 QKF131078:QKF131251 QUB131078:QUB131251 RDX131078:RDX131251 RNT131078:RNT131251 RXP131078:RXP131251 SHL131078:SHL131251 SRH131078:SRH131251 TBD131078:TBD131251 TKZ131078:TKZ131251 TUV131078:TUV131251 UER131078:UER131251 UON131078:UON131251 UYJ131078:UYJ131251 VIF131078:VIF131251 VSB131078:VSB131251 WBX131078:WBX131251 WLT131078:WLT131251 WVP131078:WVP131251 H196614:H196787 JD196614:JD196787 SZ196614:SZ196787 ACV196614:ACV196787 AMR196614:AMR196787 AWN196614:AWN196787 BGJ196614:BGJ196787 BQF196614:BQF196787 CAB196614:CAB196787 CJX196614:CJX196787 CTT196614:CTT196787 DDP196614:DDP196787 DNL196614:DNL196787 DXH196614:DXH196787 EHD196614:EHD196787 EQZ196614:EQZ196787 FAV196614:FAV196787 FKR196614:FKR196787 FUN196614:FUN196787 GEJ196614:GEJ196787 GOF196614:GOF196787 GYB196614:GYB196787 HHX196614:HHX196787 HRT196614:HRT196787 IBP196614:IBP196787 ILL196614:ILL196787 IVH196614:IVH196787 JFD196614:JFD196787 JOZ196614:JOZ196787 JYV196614:JYV196787 KIR196614:KIR196787 KSN196614:KSN196787 LCJ196614:LCJ196787 LMF196614:LMF196787 LWB196614:LWB196787 MFX196614:MFX196787 MPT196614:MPT196787 MZP196614:MZP196787 NJL196614:NJL196787 NTH196614:NTH196787 ODD196614:ODD196787 OMZ196614:OMZ196787 OWV196614:OWV196787 PGR196614:PGR196787 PQN196614:PQN196787 QAJ196614:QAJ196787 QKF196614:QKF196787 QUB196614:QUB196787 RDX196614:RDX196787 RNT196614:RNT196787 RXP196614:RXP196787 SHL196614:SHL196787 SRH196614:SRH196787 TBD196614:TBD196787 TKZ196614:TKZ196787 TUV196614:TUV196787 UER196614:UER196787 UON196614:UON196787 UYJ196614:UYJ196787 VIF196614:VIF196787 VSB196614:VSB196787 WBX196614:WBX196787 WLT196614:WLT196787 WVP196614:WVP196787 H262150:H262323 JD262150:JD262323 SZ262150:SZ262323 ACV262150:ACV262323 AMR262150:AMR262323 AWN262150:AWN262323 BGJ262150:BGJ262323 BQF262150:BQF262323 CAB262150:CAB262323 CJX262150:CJX262323 CTT262150:CTT262323 DDP262150:DDP262323 DNL262150:DNL262323 DXH262150:DXH262323 EHD262150:EHD262323 EQZ262150:EQZ262323 FAV262150:FAV262323 FKR262150:FKR262323 FUN262150:FUN262323 GEJ262150:GEJ262323 GOF262150:GOF262323 GYB262150:GYB262323 HHX262150:HHX262323 HRT262150:HRT262323 IBP262150:IBP262323 ILL262150:ILL262323 IVH262150:IVH262323 JFD262150:JFD262323 JOZ262150:JOZ262323 JYV262150:JYV262323 KIR262150:KIR262323 KSN262150:KSN262323 LCJ262150:LCJ262323 LMF262150:LMF262323 LWB262150:LWB262323 MFX262150:MFX262323 MPT262150:MPT262323 MZP262150:MZP262323 NJL262150:NJL262323 NTH262150:NTH262323 ODD262150:ODD262323 OMZ262150:OMZ262323 OWV262150:OWV262323 PGR262150:PGR262323 PQN262150:PQN262323 QAJ262150:QAJ262323 QKF262150:QKF262323 QUB262150:QUB262323 RDX262150:RDX262323 RNT262150:RNT262323 RXP262150:RXP262323 SHL262150:SHL262323 SRH262150:SRH262323 TBD262150:TBD262323 TKZ262150:TKZ262323 TUV262150:TUV262323 UER262150:UER262323 UON262150:UON262323 UYJ262150:UYJ262323 VIF262150:VIF262323 VSB262150:VSB262323 WBX262150:WBX262323 WLT262150:WLT262323 WVP262150:WVP262323 H327686:H327859 JD327686:JD327859 SZ327686:SZ327859 ACV327686:ACV327859 AMR327686:AMR327859 AWN327686:AWN327859 BGJ327686:BGJ327859 BQF327686:BQF327859 CAB327686:CAB327859 CJX327686:CJX327859 CTT327686:CTT327859 DDP327686:DDP327859 DNL327686:DNL327859 DXH327686:DXH327859 EHD327686:EHD327859 EQZ327686:EQZ327859 FAV327686:FAV327859 FKR327686:FKR327859 FUN327686:FUN327859 GEJ327686:GEJ327859 GOF327686:GOF327859 GYB327686:GYB327859 HHX327686:HHX327859 HRT327686:HRT327859 IBP327686:IBP327859 ILL327686:ILL327859 IVH327686:IVH327859 JFD327686:JFD327859 JOZ327686:JOZ327859 JYV327686:JYV327859 KIR327686:KIR327859 KSN327686:KSN327859 LCJ327686:LCJ327859 LMF327686:LMF327859 LWB327686:LWB327859 MFX327686:MFX327859 MPT327686:MPT327859 MZP327686:MZP327859 NJL327686:NJL327859 NTH327686:NTH327859 ODD327686:ODD327859 OMZ327686:OMZ327859 OWV327686:OWV327859 PGR327686:PGR327859 PQN327686:PQN327859 QAJ327686:QAJ327859 QKF327686:QKF327859 QUB327686:QUB327859 RDX327686:RDX327859 RNT327686:RNT327859 RXP327686:RXP327859 SHL327686:SHL327859 SRH327686:SRH327859 TBD327686:TBD327859 TKZ327686:TKZ327859 TUV327686:TUV327859 UER327686:UER327859 UON327686:UON327859 UYJ327686:UYJ327859 VIF327686:VIF327859 VSB327686:VSB327859 WBX327686:WBX327859 WLT327686:WLT327859 WVP327686:WVP327859 H393222:H393395 JD393222:JD393395 SZ393222:SZ393395 ACV393222:ACV393395 AMR393222:AMR393395 AWN393222:AWN393395 BGJ393222:BGJ393395 BQF393222:BQF393395 CAB393222:CAB393395 CJX393222:CJX393395 CTT393222:CTT393395 DDP393222:DDP393395 DNL393222:DNL393395 DXH393222:DXH393395 EHD393222:EHD393395 EQZ393222:EQZ393395 FAV393222:FAV393395 FKR393222:FKR393395 FUN393222:FUN393395 GEJ393222:GEJ393395 GOF393222:GOF393395 GYB393222:GYB393395 HHX393222:HHX393395 HRT393222:HRT393395 IBP393222:IBP393395 ILL393222:ILL393395 IVH393222:IVH393395 JFD393222:JFD393395 JOZ393222:JOZ393395 JYV393222:JYV393395 KIR393222:KIR393395 KSN393222:KSN393395 LCJ393222:LCJ393395 LMF393222:LMF393395 LWB393222:LWB393395 MFX393222:MFX393395 MPT393222:MPT393395 MZP393222:MZP393395 NJL393222:NJL393395 NTH393222:NTH393395 ODD393222:ODD393395 OMZ393222:OMZ393395 OWV393222:OWV393395 PGR393222:PGR393395 PQN393222:PQN393395 QAJ393222:QAJ393395 QKF393222:QKF393395 QUB393222:QUB393395 RDX393222:RDX393395 RNT393222:RNT393395 RXP393222:RXP393395 SHL393222:SHL393395 SRH393222:SRH393395 TBD393222:TBD393395 TKZ393222:TKZ393395 TUV393222:TUV393395 UER393222:UER393395 UON393222:UON393395 UYJ393222:UYJ393395 VIF393222:VIF393395 VSB393222:VSB393395 WBX393222:WBX393395 WLT393222:WLT393395 WVP393222:WVP393395 H458758:H458931 JD458758:JD458931 SZ458758:SZ458931 ACV458758:ACV458931 AMR458758:AMR458931 AWN458758:AWN458931 BGJ458758:BGJ458931 BQF458758:BQF458931 CAB458758:CAB458931 CJX458758:CJX458931 CTT458758:CTT458931 DDP458758:DDP458931 DNL458758:DNL458931 DXH458758:DXH458931 EHD458758:EHD458931 EQZ458758:EQZ458931 FAV458758:FAV458931 FKR458758:FKR458931 FUN458758:FUN458931 GEJ458758:GEJ458931 GOF458758:GOF458931 GYB458758:GYB458931 HHX458758:HHX458931 HRT458758:HRT458931 IBP458758:IBP458931 ILL458758:ILL458931 IVH458758:IVH458931 JFD458758:JFD458931 JOZ458758:JOZ458931 JYV458758:JYV458931 KIR458758:KIR458931 KSN458758:KSN458931 LCJ458758:LCJ458931 LMF458758:LMF458931 LWB458758:LWB458931 MFX458758:MFX458931 MPT458758:MPT458931 MZP458758:MZP458931 NJL458758:NJL458931 NTH458758:NTH458931 ODD458758:ODD458931 OMZ458758:OMZ458931 OWV458758:OWV458931 PGR458758:PGR458931 PQN458758:PQN458931 QAJ458758:QAJ458931 QKF458758:QKF458931 QUB458758:QUB458931 RDX458758:RDX458931 RNT458758:RNT458931 RXP458758:RXP458931 SHL458758:SHL458931 SRH458758:SRH458931 TBD458758:TBD458931 TKZ458758:TKZ458931 TUV458758:TUV458931 UER458758:UER458931 UON458758:UON458931 UYJ458758:UYJ458931 VIF458758:VIF458931 VSB458758:VSB458931 WBX458758:WBX458931 WLT458758:WLT458931 WVP458758:WVP458931 H524294:H524467 JD524294:JD524467 SZ524294:SZ524467 ACV524294:ACV524467 AMR524294:AMR524467 AWN524294:AWN524467 BGJ524294:BGJ524467 BQF524294:BQF524467 CAB524294:CAB524467 CJX524294:CJX524467 CTT524294:CTT524467 DDP524294:DDP524467 DNL524294:DNL524467 DXH524294:DXH524467 EHD524294:EHD524467 EQZ524294:EQZ524467 FAV524294:FAV524467 FKR524294:FKR524467 FUN524294:FUN524467 GEJ524294:GEJ524467 GOF524294:GOF524467 GYB524294:GYB524467 HHX524294:HHX524467 HRT524294:HRT524467 IBP524294:IBP524467 ILL524294:ILL524467 IVH524294:IVH524467 JFD524294:JFD524467 JOZ524294:JOZ524467 JYV524294:JYV524467 KIR524294:KIR524467 KSN524294:KSN524467 LCJ524294:LCJ524467 LMF524294:LMF524467 LWB524294:LWB524467 MFX524294:MFX524467 MPT524294:MPT524467 MZP524294:MZP524467 NJL524294:NJL524467 NTH524294:NTH524467 ODD524294:ODD524467 OMZ524294:OMZ524467 OWV524294:OWV524467 PGR524294:PGR524467 PQN524294:PQN524467 QAJ524294:QAJ524467 QKF524294:QKF524467 QUB524294:QUB524467 RDX524294:RDX524467 RNT524294:RNT524467 RXP524294:RXP524467 SHL524294:SHL524467 SRH524294:SRH524467 TBD524294:TBD524467 TKZ524294:TKZ524467 TUV524294:TUV524467 UER524294:UER524467 UON524294:UON524467 UYJ524294:UYJ524467 VIF524294:VIF524467 VSB524294:VSB524467 WBX524294:WBX524467 WLT524294:WLT524467 WVP524294:WVP524467 H589830:H590003 JD589830:JD590003 SZ589830:SZ590003 ACV589830:ACV590003 AMR589830:AMR590003 AWN589830:AWN590003 BGJ589830:BGJ590003 BQF589830:BQF590003 CAB589830:CAB590003 CJX589830:CJX590003 CTT589830:CTT590003 DDP589830:DDP590003 DNL589830:DNL590003 DXH589830:DXH590003 EHD589830:EHD590003 EQZ589830:EQZ590003 FAV589830:FAV590003 FKR589830:FKR590003 FUN589830:FUN590003 GEJ589830:GEJ590003 GOF589830:GOF590003 GYB589830:GYB590003 HHX589830:HHX590003 HRT589830:HRT590003 IBP589830:IBP590003 ILL589830:ILL590003 IVH589830:IVH590003 JFD589830:JFD590003 JOZ589830:JOZ590003 JYV589830:JYV590003 KIR589830:KIR590003 KSN589830:KSN590003 LCJ589830:LCJ590003 LMF589830:LMF590003 LWB589830:LWB590003 MFX589830:MFX590003 MPT589830:MPT590003 MZP589830:MZP590003 NJL589830:NJL590003 NTH589830:NTH590003 ODD589830:ODD590003 OMZ589830:OMZ590003 OWV589830:OWV590003 PGR589830:PGR590003 PQN589830:PQN590003 QAJ589830:QAJ590003 QKF589830:QKF590003 QUB589830:QUB590003 RDX589830:RDX590003 RNT589830:RNT590003 RXP589830:RXP590003 SHL589830:SHL590003 SRH589830:SRH590003 TBD589830:TBD590003 TKZ589830:TKZ590003 TUV589830:TUV590003 UER589830:UER590003 UON589830:UON590003 UYJ589830:UYJ590003 VIF589830:VIF590003 VSB589830:VSB590003 WBX589830:WBX590003 WLT589830:WLT590003 WVP589830:WVP590003 H655366:H655539 JD655366:JD655539 SZ655366:SZ655539 ACV655366:ACV655539 AMR655366:AMR655539 AWN655366:AWN655539 BGJ655366:BGJ655539 BQF655366:BQF655539 CAB655366:CAB655539 CJX655366:CJX655539 CTT655366:CTT655539 DDP655366:DDP655539 DNL655366:DNL655539 DXH655366:DXH655539 EHD655366:EHD655539 EQZ655366:EQZ655539 FAV655366:FAV655539 FKR655366:FKR655539 FUN655366:FUN655539 GEJ655366:GEJ655539 GOF655366:GOF655539 GYB655366:GYB655539 HHX655366:HHX655539 HRT655366:HRT655539 IBP655366:IBP655539 ILL655366:ILL655539 IVH655366:IVH655539 JFD655366:JFD655539 JOZ655366:JOZ655539 JYV655366:JYV655539 KIR655366:KIR655539 KSN655366:KSN655539 LCJ655366:LCJ655539 LMF655366:LMF655539 LWB655366:LWB655539 MFX655366:MFX655539 MPT655366:MPT655539 MZP655366:MZP655539 NJL655366:NJL655539 NTH655366:NTH655539 ODD655366:ODD655539 OMZ655366:OMZ655539 OWV655366:OWV655539 PGR655366:PGR655539 PQN655366:PQN655539 QAJ655366:QAJ655539 QKF655366:QKF655539 QUB655366:QUB655539 RDX655366:RDX655539 RNT655366:RNT655539 RXP655366:RXP655539 SHL655366:SHL655539 SRH655366:SRH655539 TBD655366:TBD655539 TKZ655366:TKZ655539 TUV655366:TUV655539 UER655366:UER655539 UON655366:UON655539 UYJ655366:UYJ655539 VIF655366:VIF655539 VSB655366:VSB655539 WBX655366:WBX655539 WLT655366:WLT655539 WVP655366:WVP655539 H720902:H721075 JD720902:JD721075 SZ720902:SZ721075 ACV720902:ACV721075 AMR720902:AMR721075 AWN720902:AWN721075 BGJ720902:BGJ721075 BQF720902:BQF721075 CAB720902:CAB721075 CJX720902:CJX721075 CTT720902:CTT721075 DDP720902:DDP721075 DNL720902:DNL721075 DXH720902:DXH721075 EHD720902:EHD721075 EQZ720902:EQZ721075 FAV720902:FAV721075 FKR720902:FKR721075 FUN720902:FUN721075 GEJ720902:GEJ721075 GOF720902:GOF721075 GYB720902:GYB721075 HHX720902:HHX721075 HRT720902:HRT721075 IBP720902:IBP721075 ILL720902:ILL721075 IVH720902:IVH721075 JFD720902:JFD721075 JOZ720902:JOZ721075 JYV720902:JYV721075 KIR720902:KIR721075 KSN720902:KSN721075 LCJ720902:LCJ721075 LMF720902:LMF721075 LWB720902:LWB721075 MFX720902:MFX721075 MPT720902:MPT721075 MZP720902:MZP721075 NJL720902:NJL721075 NTH720902:NTH721075 ODD720902:ODD721075 OMZ720902:OMZ721075 OWV720902:OWV721075 PGR720902:PGR721075 PQN720902:PQN721075 QAJ720902:QAJ721075 QKF720902:QKF721075 QUB720902:QUB721075 RDX720902:RDX721075 RNT720902:RNT721075 RXP720902:RXP721075 SHL720902:SHL721075 SRH720902:SRH721075 TBD720902:TBD721075 TKZ720902:TKZ721075 TUV720902:TUV721075 UER720902:UER721075 UON720902:UON721075 UYJ720902:UYJ721075 VIF720902:VIF721075 VSB720902:VSB721075 WBX720902:WBX721075 WLT720902:WLT721075 WVP720902:WVP721075 H786438:H786611 JD786438:JD786611 SZ786438:SZ786611 ACV786438:ACV786611 AMR786438:AMR786611 AWN786438:AWN786611 BGJ786438:BGJ786611 BQF786438:BQF786611 CAB786438:CAB786611 CJX786438:CJX786611 CTT786438:CTT786611 DDP786438:DDP786611 DNL786438:DNL786611 DXH786438:DXH786611 EHD786438:EHD786611 EQZ786438:EQZ786611 FAV786438:FAV786611 FKR786438:FKR786611 FUN786438:FUN786611 GEJ786438:GEJ786611 GOF786438:GOF786611 GYB786438:GYB786611 HHX786438:HHX786611 HRT786438:HRT786611 IBP786438:IBP786611 ILL786438:ILL786611 IVH786438:IVH786611 JFD786438:JFD786611 JOZ786438:JOZ786611 JYV786438:JYV786611 KIR786438:KIR786611 KSN786438:KSN786611 LCJ786438:LCJ786611 LMF786438:LMF786611 LWB786438:LWB786611 MFX786438:MFX786611 MPT786438:MPT786611 MZP786438:MZP786611 NJL786438:NJL786611 NTH786438:NTH786611 ODD786438:ODD786611 OMZ786438:OMZ786611 OWV786438:OWV786611 PGR786438:PGR786611 PQN786438:PQN786611 QAJ786438:QAJ786611 QKF786438:QKF786611 QUB786438:QUB786611 RDX786438:RDX786611 RNT786438:RNT786611 RXP786438:RXP786611 SHL786438:SHL786611 SRH786438:SRH786611 TBD786438:TBD786611 TKZ786438:TKZ786611 TUV786438:TUV786611 UER786438:UER786611 UON786438:UON786611 UYJ786438:UYJ786611 VIF786438:VIF786611 VSB786438:VSB786611 WBX786438:WBX786611 WLT786438:WLT786611 WVP786438:WVP786611 H851974:H852147 JD851974:JD852147 SZ851974:SZ852147 ACV851974:ACV852147 AMR851974:AMR852147 AWN851974:AWN852147 BGJ851974:BGJ852147 BQF851974:BQF852147 CAB851974:CAB852147 CJX851974:CJX852147 CTT851974:CTT852147 DDP851974:DDP852147 DNL851974:DNL852147 DXH851974:DXH852147 EHD851974:EHD852147 EQZ851974:EQZ852147 FAV851974:FAV852147 FKR851974:FKR852147 FUN851974:FUN852147 GEJ851974:GEJ852147 GOF851974:GOF852147 GYB851974:GYB852147 HHX851974:HHX852147 HRT851974:HRT852147 IBP851974:IBP852147 ILL851974:ILL852147 IVH851974:IVH852147 JFD851974:JFD852147 JOZ851974:JOZ852147 JYV851974:JYV852147 KIR851974:KIR852147 KSN851974:KSN852147 LCJ851974:LCJ852147 LMF851974:LMF852147 LWB851974:LWB852147 MFX851974:MFX852147 MPT851974:MPT852147 MZP851974:MZP852147 NJL851974:NJL852147 NTH851974:NTH852147 ODD851974:ODD852147 OMZ851974:OMZ852147 OWV851974:OWV852147 PGR851974:PGR852147 PQN851974:PQN852147 QAJ851974:QAJ852147 QKF851974:QKF852147 QUB851974:QUB852147 RDX851974:RDX852147 RNT851974:RNT852147 RXP851974:RXP852147 SHL851974:SHL852147 SRH851974:SRH852147 TBD851974:TBD852147 TKZ851974:TKZ852147 TUV851974:TUV852147 UER851974:UER852147 UON851974:UON852147 UYJ851974:UYJ852147 VIF851974:VIF852147 VSB851974:VSB852147 WBX851974:WBX852147 WLT851974:WLT852147 WVP851974:WVP852147 H917510:H917683 JD917510:JD917683 SZ917510:SZ917683 ACV917510:ACV917683 AMR917510:AMR917683 AWN917510:AWN917683 BGJ917510:BGJ917683 BQF917510:BQF917683 CAB917510:CAB917683 CJX917510:CJX917683 CTT917510:CTT917683 DDP917510:DDP917683 DNL917510:DNL917683 DXH917510:DXH917683 EHD917510:EHD917683 EQZ917510:EQZ917683 FAV917510:FAV917683 FKR917510:FKR917683 FUN917510:FUN917683 GEJ917510:GEJ917683 GOF917510:GOF917683 GYB917510:GYB917683 HHX917510:HHX917683 HRT917510:HRT917683 IBP917510:IBP917683 ILL917510:ILL917683 IVH917510:IVH917683 JFD917510:JFD917683 JOZ917510:JOZ917683 JYV917510:JYV917683 KIR917510:KIR917683 KSN917510:KSN917683 LCJ917510:LCJ917683 LMF917510:LMF917683 LWB917510:LWB917683 MFX917510:MFX917683 MPT917510:MPT917683 MZP917510:MZP917683 NJL917510:NJL917683 NTH917510:NTH917683 ODD917510:ODD917683 OMZ917510:OMZ917683 OWV917510:OWV917683 PGR917510:PGR917683 PQN917510:PQN917683 QAJ917510:QAJ917683 QKF917510:QKF917683 QUB917510:QUB917683 RDX917510:RDX917683 RNT917510:RNT917683 RXP917510:RXP917683 SHL917510:SHL917683 SRH917510:SRH917683 TBD917510:TBD917683 TKZ917510:TKZ917683 TUV917510:TUV917683 UER917510:UER917683 UON917510:UON917683 UYJ917510:UYJ917683 VIF917510:VIF917683 VSB917510:VSB917683 WBX917510:WBX917683 WLT917510:WLT917683 WVP917510:WVP917683 H983046:H983219 JD983046:JD983219 SZ983046:SZ983219 ACV983046:ACV983219 AMR983046:AMR983219 AWN983046:AWN983219 BGJ983046:BGJ983219 BQF983046:BQF983219 CAB983046:CAB983219 CJX983046:CJX983219 CTT983046:CTT983219 DDP983046:DDP983219 DNL983046:DNL983219 DXH983046:DXH983219 EHD983046:EHD983219 EQZ983046:EQZ983219 FAV983046:FAV983219 FKR983046:FKR983219 FUN983046:FUN983219 GEJ983046:GEJ983219 GOF983046:GOF983219 GYB983046:GYB983219 HHX983046:HHX983219 HRT983046:HRT983219 IBP983046:IBP983219 ILL983046:ILL983219 IVH983046:IVH983219 JFD983046:JFD983219 JOZ983046:JOZ983219 JYV983046:JYV983219 KIR983046:KIR983219 KSN983046:KSN983219 LCJ983046:LCJ983219 LMF983046:LMF983219 LWB983046:LWB983219 MFX983046:MFX983219 MPT983046:MPT983219 MZP983046:MZP983219 NJL983046:NJL983219 NTH983046:NTH983219 ODD983046:ODD983219 OMZ983046:OMZ983219 OWV983046:OWV983219 PGR983046:PGR983219 PQN983046:PQN983219 QAJ983046:QAJ983219 QKF983046:QKF983219 QUB983046:QUB983219 RDX983046:RDX983219 RNT983046:RNT983219 RXP983046:RXP983219 SHL983046:SHL983219 SRH983046:SRH983219 TBD983046:TBD983219 TKZ983046:TKZ983219 TUV983046:TUV983219 UER983046:UER983219 UON983046:UON983219 UYJ983046:UYJ983219 VIF983046:VIF983219 VSB983046:VSB983219 WBX983046:WBX983219 WLT983046:WLT983219 H168:H179" xr:uid="{00000000-0002-0000-0300-000000000000}">
      <formula1>$K$4:$K$42</formula1>
    </dataValidation>
    <dataValidation type="list" allowBlank="1" showInputMessage="1" showErrorMessage="1" sqref="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H180:H65536 JD180:JD65536 SZ180:SZ65536 ACV180:ACV65536 AMR180:AMR65536 AWN180:AWN65536 BGJ180:BGJ65536 BQF180:BQF65536 CAB180:CAB65536 CJX180:CJX65536 CTT180:CTT65536 DDP180:DDP65536 DNL180:DNL65536 DXH180:DXH65536 EHD180:EHD65536 EQZ180:EQZ65536 FAV180:FAV65536 FKR180:FKR65536 FUN180:FUN65536 GEJ180:GEJ65536 GOF180:GOF65536 GYB180:GYB65536 HHX180:HHX65536 HRT180:HRT65536 IBP180:IBP65536 ILL180:ILL65536 IVH180:IVH65536 JFD180:JFD65536 JOZ180:JOZ65536 JYV180:JYV65536 KIR180:KIR65536 KSN180:KSN65536 LCJ180:LCJ65536 LMF180:LMF65536 LWB180:LWB65536 MFX180:MFX65536 MPT180:MPT65536 MZP180:MZP65536 NJL180:NJL65536 NTH180:NTH65536 ODD180:ODD65536 OMZ180:OMZ65536 OWV180:OWV65536 PGR180:PGR65536 PQN180:PQN65536 QAJ180:QAJ65536 QKF180:QKF65536 QUB180:QUB65536 RDX180:RDX65536 RNT180:RNT65536 RXP180:RXP65536 SHL180:SHL65536 SRH180:SRH65536 TBD180:TBD65536 TKZ180:TKZ65536 TUV180:TUV65536 UER180:UER65536 UON180:UON65536 UYJ180:UYJ65536 VIF180:VIF65536 VSB180:VSB65536 WBX180:WBX65536 WLT180:WLT65536 WVP180:WVP65536 H65716:H131072 JD65716:JD131072 SZ65716:SZ131072 ACV65716:ACV131072 AMR65716:AMR131072 AWN65716:AWN131072 BGJ65716:BGJ131072 BQF65716:BQF131072 CAB65716:CAB131072 CJX65716:CJX131072 CTT65716:CTT131072 DDP65716:DDP131072 DNL65716:DNL131072 DXH65716:DXH131072 EHD65716:EHD131072 EQZ65716:EQZ131072 FAV65716:FAV131072 FKR65716:FKR131072 FUN65716:FUN131072 GEJ65716:GEJ131072 GOF65716:GOF131072 GYB65716:GYB131072 HHX65716:HHX131072 HRT65716:HRT131072 IBP65716:IBP131072 ILL65716:ILL131072 IVH65716:IVH131072 JFD65716:JFD131072 JOZ65716:JOZ131072 JYV65716:JYV131072 KIR65716:KIR131072 KSN65716:KSN131072 LCJ65716:LCJ131072 LMF65716:LMF131072 LWB65716:LWB131072 MFX65716:MFX131072 MPT65716:MPT131072 MZP65716:MZP131072 NJL65716:NJL131072 NTH65716:NTH131072 ODD65716:ODD131072 OMZ65716:OMZ131072 OWV65716:OWV131072 PGR65716:PGR131072 PQN65716:PQN131072 QAJ65716:QAJ131072 QKF65716:QKF131072 QUB65716:QUB131072 RDX65716:RDX131072 RNT65716:RNT131072 RXP65716:RXP131072 SHL65716:SHL131072 SRH65716:SRH131072 TBD65716:TBD131072 TKZ65716:TKZ131072 TUV65716:TUV131072 UER65716:UER131072 UON65716:UON131072 UYJ65716:UYJ131072 VIF65716:VIF131072 VSB65716:VSB131072 WBX65716:WBX131072 WLT65716:WLT131072 WVP65716:WVP131072 H131252:H196608 JD131252:JD196608 SZ131252:SZ196608 ACV131252:ACV196608 AMR131252:AMR196608 AWN131252:AWN196608 BGJ131252:BGJ196608 BQF131252:BQF196608 CAB131252:CAB196608 CJX131252:CJX196608 CTT131252:CTT196608 DDP131252:DDP196608 DNL131252:DNL196608 DXH131252:DXH196608 EHD131252:EHD196608 EQZ131252:EQZ196608 FAV131252:FAV196608 FKR131252:FKR196608 FUN131252:FUN196608 GEJ131252:GEJ196608 GOF131252:GOF196608 GYB131252:GYB196608 HHX131252:HHX196608 HRT131252:HRT196608 IBP131252:IBP196608 ILL131252:ILL196608 IVH131252:IVH196608 JFD131252:JFD196608 JOZ131252:JOZ196608 JYV131252:JYV196608 KIR131252:KIR196608 KSN131252:KSN196608 LCJ131252:LCJ196608 LMF131252:LMF196608 LWB131252:LWB196608 MFX131252:MFX196608 MPT131252:MPT196608 MZP131252:MZP196608 NJL131252:NJL196608 NTH131252:NTH196608 ODD131252:ODD196608 OMZ131252:OMZ196608 OWV131252:OWV196608 PGR131252:PGR196608 PQN131252:PQN196608 QAJ131252:QAJ196608 QKF131252:QKF196608 QUB131252:QUB196608 RDX131252:RDX196608 RNT131252:RNT196608 RXP131252:RXP196608 SHL131252:SHL196608 SRH131252:SRH196608 TBD131252:TBD196608 TKZ131252:TKZ196608 TUV131252:TUV196608 UER131252:UER196608 UON131252:UON196608 UYJ131252:UYJ196608 VIF131252:VIF196608 VSB131252:VSB196608 WBX131252:WBX196608 WLT131252:WLT196608 WVP131252:WVP196608 H196788:H262144 JD196788:JD262144 SZ196788:SZ262144 ACV196788:ACV262144 AMR196788:AMR262144 AWN196788:AWN262144 BGJ196788:BGJ262144 BQF196788:BQF262144 CAB196788:CAB262144 CJX196788:CJX262144 CTT196788:CTT262144 DDP196788:DDP262144 DNL196788:DNL262144 DXH196788:DXH262144 EHD196788:EHD262144 EQZ196788:EQZ262144 FAV196788:FAV262144 FKR196788:FKR262144 FUN196788:FUN262144 GEJ196788:GEJ262144 GOF196788:GOF262144 GYB196788:GYB262144 HHX196788:HHX262144 HRT196788:HRT262144 IBP196788:IBP262144 ILL196788:ILL262144 IVH196788:IVH262144 JFD196788:JFD262144 JOZ196788:JOZ262144 JYV196788:JYV262144 KIR196788:KIR262144 KSN196788:KSN262144 LCJ196788:LCJ262144 LMF196788:LMF262144 LWB196788:LWB262144 MFX196788:MFX262144 MPT196788:MPT262144 MZP196788:MZP262144 NJL196788:NJL262144 NTH196788:NTH262144 ODD196788:ODD262144 OMZ196788:OMZ262144 OWV196788:OWV262144 PGR196788:PGR262144 PQN196788:PQN262144 QAJ196788:QAJ262144 QKF196788:QKF262144 QUB196788:QUB262144 RDX196788:RDX262144 RNT196788:RNT262144 RXP196788:RXP262144 SHL196788:SHL262144 SRH196788:SRH262144 TBD196788:TBD262144 TKZ196788:TKZ262144 TUV196788:TUV262144 UER196788:UER262144 UON196788:UON262144 UYJ196788:UYJ262144 VIF196788:VIF262144 VSB196788:VSB262144 WBX196788:WBX262144 WLT196788:WLT262144 WVP196788:WVP262144 H262324:H327680 JD262324:JD327680 SZ262324:SZ327680 ACV262324:ACV327680 AMR262324:AMR327680 AWN262324:AWN327680 BGJ262324:BGJ327680 BQF262324:BQF327680 CAB262324:CAB327680 CJX262324:CJX327680 CTT262324:CTT327680 DDP262324:DDP327680 DNL262324:DNL327680 DXH262324:DXH327680 EHD262324:EHD327680 EQZ262324:EQZ327680 FAV262324:FAV327680 FKR262324:FKR327680 FUN262324:FUN327680 GEJ262324:GEJ327680 GOF262324:GOF327680 GYB262324:GYB327680 HHX262324:HHX327680 HRT262324:HRT327680 IBP262324:IBP327680 ILL262324:ILL327680 IVH262324:IVH327680 JFD262324:JFD327680 JOZ262324:JOZ327680 JYV262324:JYV327680 KIR262324:KIR327680 KSN262324:KSN327680 LCJ262324:LCJ327680 LMF262324:LMF327680 LWB262324:LWB327680 MFX262324:MFX327680 MPT262324:MPT327680 MZP262324:MZP327680 NJL262324:NJL327680 NTH262324:NTH327680 ODD262324:ODD327680 OMZ262324:OMZ327680 OWV262324:OWV327680 PGR262324:PGR327680 PQN262324:PQN327680 QAJ262324:QAJ327680 QKF262324:QKF327680 QUB262324:QUB327680 RDX262324:RDX327680 RNT262324:RNT327680 RXP262324:RXP327680 SHL262324:SHL327680 SRH262324:SRH327680 TBD262324:TBD327680 TKZ262324:TKZ327680 TUV262324:TUV327680 UER262324:UER327680 UON262324:UON327680 UYJ262324:UYJ327680 VIF262324:VIF327680 VSB262324:VSB327680 WBX262324:WBX327680 WLT262324:WLT327680 WVP262324:WVP327680 H327860:H393216 JD327860:JD393216 SZ327860:SZ393216 ACV327860:ACV393216 AMR327860:AMR393216 AWN327860:AWN393216 BGJ327860:BGJ393216 BQF327860:BQF393216 CAB327860:CAB393216 CJX327860:CJX393216 CTT327860:CTT393216 DDP327860:DDP393216 DNL327860:DNL393216 DXH327860:DXH393216 EHD327860:EHD393216 EQZ327860:EQZ393216 FAV327860:FAV393216 FKR327860:FKR393216 FUN327860:FUN393216 GEJ327860:GEJ393216 GOF327860:GOF393216 GYB327860:GYB393216 HHX327860:HHX393216 HRT327860:HRT393216 IBP327860:IBP393216 ILL327860:ILL393216 IVH327860:IVH393216 JFD327860:JFD393216 JOZ327860:JOZ393216 JYV327860:JYV393216 KIR327860:KIR393216 KSN327860:KSN393216 LCJ327860:LCJ393216 LMF327860:LMF393216 LWB327860:LWB393216 MFX327860:MFX393216 MPT327860:MPT393216 MZP327860:MZP393216 NJL327860:NJL393216 NTH327860:NTH393216 ODD327860:ODD393216 OMZ327860:OMZ393216 OWV327860:OWV393216 PGR327860:PGR393216 PQN327860:PQN393216 QAJ327860:QAJ393216 QKF327860:QKF393216 QUB327860:QUB393216 RDX327860:RDX393216 RNT327860:RNT393216 RXP327860:RXP393216 SHL327860:SHL393216 SRH327860:SRH393216 TBD327860:TBD393216 TKZ327860:TKZ393216 TUV327860:TUV393216 UER327860:UER393216 UON327860:UON393216 UYJ327860:UYJ393216 VIF327860:VIF393216 VSB327860:VSB393216 WBX327860:WBX393216 WLT327860:WLT393216 WVP327860:WVP393216 H393396:H458752 JD393396:JD458752 SZ393396:SZ458752 ACV393396:ACV458752 AMR393396:AMR458752 AWN393396:AWN458752 BGJ393396:BGJ458752 BQF393396:BQF458752 CAB393396:CAB458752 CJX393396:CJX458752 CTT393396:CTT458752 DDP393396:DDP458752 DNL393396:DNL458752 DXH393396:DXH458752 EHD393396:EHD458752 EQZ393396:EQZ458752 FAV393396:FAV458752 FKR393396:FKR458752 FUN393396:FUN458752 GEJ393396:GEJ458752 GOF393396:GOF458752 GYB393396:GYB458752 HHX393396:HHX458752 HRT393396:HRT458752 IBP393396:IBP458752 ILL393396:ILL458752 IVH393396:IVH458752 JFD393396:JFD458752 JOZ393396:JOZ458752 JYV393396:JYV458752 KIR393396:KIR458752 KSN393396:KSN458752 LCJ393396:LCJ458752 LMF393396:LMF458752 LWB393396:LWB458752 MFX393396:MFX458752 MPT393396:MPT458752 MZP393396:MZP458752 NJL393396:NJL458752 NTH393396:NTH458752 ODD393396:ODD458752 OMZ393396:OMZ458752 OWV393396:OWV458752 PGR393396:PGR458752 PQN393396:PQN458752 QAJ393396:QAJ458752 QKF393396:QKF458752 QUB393396:QUB458752 RDX393396:RDX458752 RNT393396:RNT458752 RXP393396:RXP458752 SHL393396:SHL458752 SRH393396:SRH458752 TBD393396:TBD458752 TKZ393396:TKZ458752 TUV393396:TUV458752 UER393396:UER458752 UON393396:UON458752 UYJ393396:UYJ458752 VIF393396:VIF458752 VSB393396:VSB458752 WBX393396:WBX458752 WLT393396:WLT458752 WVP393396:WVP458752 H458932:H524288 JD458932:JD524288 SZ458932:SZ524288 ACV458932:ACV524288 AMR458932:AMR524288 AWN458932:AWN524288 BGJ458932:BGJ524288 BQF458932:BQF524288 CAB458932:CAB524288 CJX458932:CJX524288 CTT458932:CTT524288 DDP458932:DDP524288 DNL458932:DNL524288 DXH458932:DXH524288 EHD458932:EHD524288 EQZ458932:EQZ524288 FAV458932:FAV524288 FKR458932:FKR524288 FUN458932:FUN524288 GEJ458932:GEJ524288 GOF458932:GOF524288 GYB458932:GYB524288 HHX458932:HHX524288 HRT458932:HRT524288 IBP458932:IBP524288 ILL458932:ILL524288 IVH458932:IVH524288 JFD458932:JFD524288 JOZ458932:JOZ524288 JYV458932:JYV524288 KIR458932:KIR524288 KSN458932:KSN524288 LCJ458932:LCJ524288 LMF458932:LMF524288 LWB458932:LWB524288 MFX458932:MFX524288 MPT458932:MPT524288 MZP458932:MZP524288 NJL458932:NJL524288 NTH458932:NTH524288 ODD458932:ODD524288 OMZ458932:OMZ524288 OWV458932:OWV524288 PGR458932:PGR524288 PQN458932:PQN524288 QAJ458932:QAJ524288 QKF458932:QKF524288 QUB458932:QUB524288 RDX458932:RDX524288 RNT458932:RNT524288 RXP458932:RXP524288 SHL458932:SHL524288 SRH458932:SRH524288 TBD458932:TBD524288 TKZ458932:TKZ524288 TUV458932:TUV524288 UER458932:UER524288 UON458932:UON524288 UYJ458932:UYJ524288 VIF458932:VIF524288 VSB458932:VSB524288 WBX458932:WBX524288 WLT458932:WLT524288 WVP458932:WVP524288 H524468:H589824 JD524468:JD589824 SZ524468:SZ589824 ACV524468:ACV589824 AMR524468:AMR589824 AWN524468:AWN589824 BGJ524468:BGJ589824 BQF524468:BQF589824 CAB524468:CAB589824 CJX524468:CJX589824 CTT524468:CTT589824 DDP524468:DDP589824 DNL524468:DNL589824 DXH524468:DXH589824 EHD524468:EHD589824 EQZ524468:EQZ589824 FAV524468:FAV589824 FKR524468:FKR589824 FUN524468:FUN589824 GEJ524468:GEJ589824 GOF524468:GOF589824 GYB524468:GYB589824 HHX524468:HHX589824 HRT524468:HRT589824 IBP524468:IBP589824 ILL524468:ILL589824 IVH524468:IVH589824 JFD524468:JFD589824 JOZ524468:JOZ589824 JYV524468:JYV589824 KIR524468:KIR589824 KSN524468:KSN589824 LCJ524468:LCJ589824 LMF524468:LMF589824 LWB524468:LWB589824 MFX524468:MFX589824 MPT524468:MPT589824 MZP524468:MZP589824 NJL524468:NJL589824 NTH524468:NTH589824 ODD524468:ODD589824 OMZ524468:OMZ589824 OWV524468:OWV589824 PGR524468:PGR589824 PQN524468:PQN589824 QAJ524468:QAJ589824 QKF524468:QKF589824 QUB524468:QUB589824 RDX524468:RDX589824 RNT524468:RNT589824 RXP524468:RXP589824 SHL524468:SHL589824 SRH524468:SRH589824 TBD524468:TBD589824 TKZ524468:TKZ589824 TUV524468:TUV589824 UER524468:UER589824 UON524468:UON589824 UYJ524468:UYJ589824 VIF524468:VIF589824 VSB524468:VSB589824 WBX524468:WBX589824 WLT524468:WLT589824 WVP524468:WVP589824 H590004:H655360 JD590004:JD655360 SZ590004:SZ655360 ACV590004:ACV655360 AMR590004:AMR655360 AWN590004:AWN655360 BGJ590004:BGJ655360 BQF590004:BQF655360 CAB590004:CAB655360 CJX590004:CJX655360 CTT590004:CTT655360 DDP590004:DDP655360 DNL590004:DNL655360 DXH590004:DXH655360 EHD590004:EHD655360 EQZ590004:EQZ655360 FAV590004:FAV655360 FKR590004:FKR655360 FUN590004:FUN655360 GEJ590004:GEJ655360 GOF590004:GOF655360 GYB590004:GYB655360 HHX590004:HHX655360 HRT590004:HRT655360 IBP590004:IBP655360 ILL590004:ILL655360 IVH590004:IVH655360 JFD590004:JFD655360 JOZ590004:JOZ655360 JYV590004:JYV655360 KIR590004:KIR655360 KSN590004:KSN655360 LCJ590004:LCJ655360 LMF590004:LMF655360 LWB590004:LWB655360 MFX590004:MFX655360 MPT590004:MPT655360 MZP590004:MZP655360 NJL590004:NJL655360 NTH590004:NTH655360 ODD590004:ODD655360 OMZ590004:OMZ655360 OWV590004:OWV655360 PGR590004:PGR655360 PQN590004:PQN655360 QAJ590004:QAJ655360 QKF590004:QKF655360 QUB590004:QUB655360 RDX590004:RDX655360 RNT590004:RNT655360 RXP590004:RXP655360 SHL590004:SHL655360 SRH590004:SRH655360 TBD590004:TBD655360 TKZ590004:TKZ655360 TUV590004:TUV655360 UER590004:UER655360 UON590004:UON655360 UYJ590004:UYJ655360 VIF590004:VIF655360 VSB590004:VSB655360 WBX590004:WBX655360 WLT590004:WLT655360 WVP590004:WVP655360 H655540:H720896 JD655540:JD720896 SZ655540:SZ720896 ACV655540:ACV720896 AMR655540:AMR720896 AWN655540:AWN720896 BGJ655540:BGJ720896 BQF655540:BQF720896 CAB655540:CAB720896 CJX655540:CJX720896 CTT655540:CTT720896 DDP655540:DDP720896 DNL655540:DNL720896 DXH655540:DXH720896 EHD655540:EHD720896 EQZ655540:EQZ720896 FAV655540:FAV720896 FKR655540:FKR720896 FUN655540:FUN720896 GEJ655540:GEJ720896 GOF655540:GOF720896 GYB655540:GYB720896 HHX655540:HHX720896 HRT655540:HRT720896 IBP655540:IBP720896 ILL655540:ILL720896 IVH655540:IVH720896 JFD655540:JFD720896 JOZ655540:JOZ720896 JYV655540:JYV720896 KIR655540:KIR720896 KSN655540:KSN720896 LCJ655540:LCJ720896 LMF655540:LMF720896 LWB655540:LWB720896 MFX655540:MFX720896 MPT655540:MPT720896 MZP655540:MZP720896 NJL655540:NJL720896 NTH655540:NTH720896 ODD655540:ODD720896 OMZ655540:OMZ720896 OWV655540:OWV720896 PGR655540:PGR720896 PQN655540:PQN720896 QAJ655540:QAJ720896 QKF655540:QKF720896 QUB655540:QUB720896 RDX655540:RDX720896 RNT655540:RNT720896 RXP655540:RXP720896 SHL655540:SHL720896 SRH655540:SRH720896 TBD655540:TBD720896 TKZ655540:TKZ720896 TUV655540:TUV720896 UER655540:UER720896 UON655540:UON720896 UYJ655540:UYJ720896 VIF655540:VIF720896 VSB655540:VSB720896 WBX655540:WBX720896 WLT655540:WLT720896 WVP655540:WVP720896 H721076:H786432 JD721076:JD786432 SZ721076:SZ786432 ACV721076:ACV786432 AMR721076:AMR786432 AWN721076:AWN786432 BGJ721076:BGJ786432 BQF721076:BQF786432 CAB721076:CAB786432 CJX721076:CJX786432 CTT721076:CTT786432 DDP721076:DDP786432 DNL721076:DNL786432 DXH721076:DXH786432 EHD721076:EHD786432 EQZ721076:EQZ786432 FAV721076:FAV786432 FKR721076:FKR786432 FUN721076:FUN786432 GEJ721076:GEJ786432 GOF721076:GOF786432 GYB721076:GYB786432 HHX721076:HHX786432 HRT721076:HRT786432 IBP721076:IBP786432 ILL721076:ILL786432 IVH721076:IVH786432 JFD721076:JFD786432 JOZ721076:JOZ786432 JYV721076:JYV786432 KIR721076:KIR786432 KSN721076:KSN786432 LCJ721076:LCJ786432 LMF721076:LMF786432 LWB721076:LWB786432 MFX721076:MFX786432 MPT721076:MPT786432 MZP721076:MZP786432 NJL721076:NJL786432 NTH721076:NTH786432 ODD721076:ODD786432 OMZ721076:OMZ786432 OWV721076:OWV786432 PGR721076:PGR786432 PQN721076:PQN786432 QAJ721076:QAJ786432 QKF721076:QKF786432 QUB721076:QUB786432 RDX721076:RDX786432 RNT721076:RNT786432 RXP721076:RXP786432 SHL721076:SHL786432 SRH721076:SRH786432 TBD721076:TBD786432 TKZ721076:TKZ786432 TUV721076:TUV786432 UER721076:UER786432 UON721076:UON786432 UYJ721076:UYJ786432 VIF721076:VIF786432 VSB721076:VSB786432 WBX721076:WBX786432 WLT721076:WLT786432 WVP721076:WVP786432 H786612:H851968 JD786612:JD851968 SZ786612:SZ851968 ACV786612:ACV851968 AMR786612:AMR851968 AWN786612:AWN851968 BGJ786612:BGJ851968 BQF786612:BQF851968 CAB786612:CAB851968 CJX786612:CJX851968 CTT786612:CTT851968 DDP786612:DDP851968 DNL786612:DNL851968 DXH786612:DXH851968 EHD786612:EHD851968 EQZ786612:EQZ851968 FAV786612:FAV851968 FKR786612:FKR851968 FUN786612:FUN851968 GEJ786612:GEJ851968 GOF786612:GOF851968 GYB786612:GYB851968 HHX786612:HHX851968 HRT786612:HRT851968 IBP786612:IBP851968 ILL786612:ILL851968 IVH786612:IVH851968 JFD786612:JFD851968 JOZ786612:JOZ851968 JYV786612:JYV851968 KIR786612:KIR851968 KSN786612:KSN851968 LCJ786612:LCJ851968 LMF786612:LMF851968 LWB786612:LWB851968 MFX786612:MFX851968 MPT786612:MPT851968 MZP786612:MZP851968 NJL786612:NJL851968 NTH786612:NTH851968 ODD786612:ODD851968 OMZ786612:OMZ851968 OWV786612:OWV851968 PGR786612:PGR851968 PQN786612:PQN851968 QAJ786612:QAJ851968 QKF786612:QKF851968 QUB786612:QUB851968 RDX786612:RDX851968 RNT786612:RNT851968 RXP786612:RXP851968 SHL786612:SHL851968 SRH786612:SRH851968 TBD786612:TBD851968 TKZ786612:TKZ851968 TUV786612:TUV851968 UER786612:UER851968 UON786612:UON851968 UYJ786612:UYJ851968 VIF786612:VIF851968 VSB786612:VSB851968 WBX786612:WBX851968 WLT786612:WLT851968 WVP786612:WVP851968 H852148:H917504 JD852148:JD917504 SZ852148:SZ917504 ACV852148:ACV917504 AMR852148:AMR917504 AWN852148:AWN917504 BGJ852148:BGJ917504 BQF852148:BQF917504 CAB852148:CAB917504 CJX852148:CJX917504 CTT852148:CTT917504 DDP852148:DDP917504 DNL852148:DNL917504 DXH852148:DXH917504 EHD852148:EHD917504 EQZ852148:EQZ917504 FAV852148:FAV917504 FKR852148:FKR917504 FUN852148:FUN917504 GEJ852148:GEJ917504 GOF852148:GOF917504 GYB852148:GYB917504 HHX852148:HHX917504 HRT852148:HRT917504 IBP852148:IBP917504 ILL852148:ILL917504 IVH852148:IVH917504 JFD852148:JFD917504 JOZ852148:JOZ917504 JYV852148:JYV917504 KIR852148:KIR917504 KSN852148:KSN917504 LCJ852148:LCJ917504 LMF852148:LMF917504 LWB852148:LWB917504 MFX852148:MFX917504 MPT852148:MPT917504 MZP852148:MZP917504 NJL852148:NJL917504 NTH852148:NTH917504 ODD852148:ODD917504 OMZ852148:OMZ917504 OWV852148:OWV917504 PGR852148:PGR917504 PQN852148:PQN917504 QAJ852148:QAJ917504 QKF852148:QKF917504 QUB852148:QUB917504 RDX852148:RDX917504 RNT852148:RNT917504 RXP852148:RXP917504 SHL852148:SHL917504 SRH852148:SRH917504 TBD852148:TBD917504 TKZ852148:TKZ917504 TUV852148:TUV917504 UER852148:UER917504 UON852148:UON917504 UYJ852148:UYJ917504 VIF852148:VIF917504 VSB852148:VSB917504 WBX852148:WBX917504 WLT852148:WLT917504 WVP852148:WVP917504 H917684:H983040 JD917684:JD983040 SZ917684:SZ983040 ACV917684:ACV983040 AMR917684:AMR983040 AWN917684:AWN983040 BGJ917684:BGJ983040 BQF917684:BQF983040 CAB917684:CAB983040 CJX917684:CJX983040 CTT917684:CTT983040 DDP917684:DDP983040 DNL917684:DNL983040 DXH917684:DXH983040 EHD917684:EHD983040 EQZ917684:EQZ983040 FAV917684:FAV983040 FKR917684:FKR983040 FUN917684:FUN983040 GEJ917684:GEJ983040 GOF917684:GOF983040 GYB917684:GYB983040 HHX917684:HHX983040 HRT917684:HRT983040 IBP917684:IBP983040 ILL917684:ILL983040 IVH917684:IVH983040 JFD917684:JFD983040 JOZ917684:JOZ983040 JYV917684:JYV983040 KIR917684:KIR983040 KSN917684:KSN983040 LCJ917684:LCJ983040 LMF917684:LMF983040 LWB917684:LWB983040 MFX917684:MFX983040 MPT917684:MPT983040 MZP917684:MZP983040 NJL917684:NJL983040 NTH917684:NTH983040 ODD917684:ODD983040 OMZ917684:OMZ983040 OWV917684:OWV983040 PGR917684:PGR983040 PQN917684:PQN983040 QAJ917684:QAJ983040 QKF917684:QKF983040 QUB917684:QUB983040 RDX917684:RDX983040 RNT917684:RNT983040 RXP917684:RXP983040 SHL917684:SHL983040 SRH917684:SRH983040 TBD917684:TBD983040 TKZ917684:TKZ983040 TUV917684:TUV983040 UER917684:UER983040 UON917684:UON983040 UYJ917684:UYJ983040 VIF917684:VIF983040 VSB917684:VSB983040 WBX917684:WBX983040 WLT917684:WLT983040 WVP917684:WVP983040 H983220:H1048576 JD983220:JD1048576 SZ983220:SZ1048576 ACV983220:ACV1048576 AMR983220:AMR1048576 AWN983220:AWN1048576 BGJ983220:BGJ1048576 BQF983220:BQF1048576 CAB983220:CAB1048576 CJX983220:CJX1048576 CTT983220:CTT1048576 DDP983220:DDP1048576 DNL983220:DNL1048576 DXH983220:DXH1048576 EHD983220:EHD1048576 EQZ983220:EQZ1048576 FAV983220:FAV1048576 FKR983220:FKR1048576 FUN983220:FUN1048576 GEJ983220:GEJ1048576 GOF983220:GOF1048576 GYB983220:GYB1048576 HHX983220:HHX1048576 HRT983220:HRT1048576 IBP983220:IBP1048576 ILL983220:ILL1048576 IVH983220:IVH1048576 JFD983220:JFD1048576 JOZ983220:JOZ1048576 JYV983220:JYV1048576 KIR983220:KIR1048576 KSN983220:KSN1048576 LCJ983220:LCJ1048576 LMF983220:LMF1048576 LWB983220:LWB1048576 MFX983220:MFX1048576 MPT983220:MPT1048576 MZP983220:MZP1048576 NJL983220:NJL1048576 NTH983220:NTH1048576 ODD983220:ODD1048576 OMZ983220:OMZ1048576 OWV983220:OWV1048576 PGR983220:PGR1048576 PQN983220:PQN1048576 QAJ983220:QAJ1048576 QKF983220:QKF1048576 QUB983220:QUB1048576 RDX983220:RDX1048576 RNT983220:RNT1048576 RXP983220:RXP1048576 SHL983220:SHL1048576 SRH983220:SRH1048576 TBD983220:TBD1048576 TKZ983220:TKZ1048576 TUV983220:TUV1048576 UER983220:UER1048576 UON983220:UON1048576 UYJ983220:UYJ1048576 VIF983220:VIF1048576 VSB983220:VSB1048576 WBX983220:WBX1048576 WLT983220:WLT1048576 WVP983220:WVP1048576" xr:uid="{00000000-0002-0000-0300-000001000000}">
      <formula1>$K$3:$K$29</formula1>
    </dataValidation>
  </dataValidations>
  <pageMargins left="0.59055118110236227" right="0.59055118110236227" top="0.39370078740157483" bottom="0.39370078740157483" header="0.19685039370078741" footer="0.19685039370078741"/>
  <pageSetup paperSize="9" scale="71" fitToWidth="0" orientation="portrait" r:id="rId1"/>
  <headerFooter>
    <oddFooter>第 &amp;P 頁，共 &amp;N 頁</oddFooter>
  </headerFooter>
  <colBreaks count="1" manualBreakCount="1">
    <brk id="8" max="2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8"/>
  <sheetViews>
    <sheetView zoomScaleNormal="100" workbookViewId="0">
      <selection activeCell="A2" sqref="A2:B2"/>
    </sheetView>
  </sheetViews>
  <sheetFormatPr defaultColWidth="8.875" defaultRowHeight="16.5" x14ac:dyDescent="0.25"/>
  <cols>
    <col min="1" max="1" width="6.875" style="62" bestFit="1" customWidth="1"/>
    <col min="2" max="2" width="20.5" style="62" customWidth="1"/>
    <col min="3" max="16384" width="8.875" style="62"/>
  </cols>
  <sheetData>
    <row r="1" spans="1:8" x14ac:dyDescent="0.25">
      <c r="A1" s="59" t="s">
        <v>0</v>
      </c>
      <c r="B1" s="60" t="s">
        <v>1</v>
      </c>
      <c r="C1" s="61"/>
      <c r="D1" s="3"/>
      <c r="E1" s="5"/>
      <c r="F1" s="3"/>
      <c r="G1" s="5"/>
      <c r="H1" s="5"/>
    </row>
    <row r="2" spans="1:8" x14ac:dyDescent="0.25">
      <c r="A2" s="63">
        <v>800</v>
      </c>
      <c r="B2" s="106" t="s">
        <v>392</v>
      </c>
      <c r="C2" s="61"/>
      <c r="D2" s="1"/>
      <c r="E2" s="5"/>
      <c r="F2" s="3"/>
      <c r="G2" s="5"/>
      <c r="H2" s="4"/>
    </row>
    <row r="3" spans="1:8" x14ac:dyDescent="0.25">
      <c r="A3" s="63">
        <v>310</v>
      </c>
      <c r="B3" s="106" t="s">
        <v>393</v>
      </c>
      <c r="C3" s="61"/>
      <c r="D3" s="2"/>
      <c r="E3" s="5"/>
      <c r="F3" s="3"/>
      <c r="G3" s="5"/>
      <c r="H3" s="5"/>
    </row>
    <row r="4" spans="1:8" x14ac:dyDescent="0.25">
      <c r="A4" s="63">
        <v>311</v>
      </c>
      <c r="B4" s="106" t="s">
        <v>394</v>
      </c>
      <c r="C4" s="61"/>
      <c r="D4" s="2"/>
      <c r="E4" s="5"/>
      <c r="F4" s="3"/>
      <c r="G4" s="5"/>
      <c r="H4" s="5"/>
    </row>
    <row r="5" spans="1:8" x14ac:dyDescent="0.25">
      <c r="A5" s="63">
        <v>312</v>
      </c>
      <c r="B5" s="106" t="s">
        <v>395</v>
      </c>
      <c r="C5" s="61"/>
      <c r="D5" s="2"/>
      <c r="E5" s="5"/>
      <c r="F5" s="3"/>
      <c r="G5" s="5"/>
      <c r="H5" s="5"/>
    </row>
    <row r="6" spans="1:8" x14ac:dyDescent="0.25">
      <c r="A6" s="63">
        <v>313</v>
      </c>
      <c r="B6" s="106" t="s">
        <v>396</v>
      </c>
      <c r="C6" s="61"/>
      <c r="D6" s="2"/>
      <c r="E6" s="5"/>
      <c r="F6" s="5"/>
      <c r="G6" s="5"/>
      <c r="H6" s="5"/>
    </row>
    <row r="7" spans="1:8" x14ac:dyDescent="0.25">
      <c r="A7" s="63">
        <v>315</v>
      </c>
      <c r="B7" s="106" t="s">
        <v>397</v>
      </c>
      <c r="C7" s="61"/>
      <c r="D7" s="2"/>
      <c r="E7" s="5"/>
      <c r="F7" s="5"/>
      <c r="G7" s="5"/>
      <c r="H7" s="5"/>
    </row>
    <row r="8" spans="1:8" x14ac:dyDescent="0.25">
      <c r="A8" s="63">
        <v>316</v>
      </c>
      <c r="B8" s="106" t="s">
        <v>398</v>
      </c>
      <c r="C8" s="61"/>
      <c r="D8" s="2"/>
      <c r="E8" s="61"/>
      <c r="F8" s="61"/>
      <c r="G8" s="61"/>
      <c r="H8" s="61"/>
    </row>
    <row r="9" spans="1:8" x14ac:dyDescent="0.25">
      <c r="A9" s="63">
        <v>317</v>
      </c>
      <c r="B9" s="106" t="s">
        <v>399</v>
      </c>
      <c r="C9" s="61"/>
      <c r="D9" s="2"/>
      <c r="E9" s="61"/>
      <c r="F9" s="61"/>
      <c r="G9" s="61"/>
      <c r="H9" s="61"/>
    </row>
    <row r="10" spans="1:8" x14ac:dyDescent="0.25">
      <c r="A10" s="63">
        <v>318</v>
      </c>
      <c r="B10" s="106" t="s">
        <v>400</v>
      </c>
      <c r="C10" s="61"/>
      <c r="D10" s="2"/>
      <c r="E10" s="61"/>
      <c r="F10" s="61"/>
      <c r="G10" s="61"/>
      <c r="H10" s="61"/>
    </row>
    <row r="11" spans="1:8" x14ac:dyDescent="0.25">
      <c r="A11" s="63">
        <v>320</v>
      </c>
      <c r="B11" s="106" t="s">
        <v>401</v>
      </c>
      <c r="C11" s="61"/>
      <c r="D11" s="2"/>
      <c r="E11" s="61"/>
      <c r="F11" s="61"/>
      <c r="G11" s="61"/>
      <c r="H11" s="61"/>
    </row>
    <row r="12" spans="1:8" x14ac:dyDescent="0.25">
      <c r="A12" s="63">
        <v>321</v>
      </c>
      <c r="B12" s="106" t="s">
        <v>402</v>
      </c>
      <c r="C12" s="61"/>
      <c r="D12" s="2"/>
      <c r="E12" s="61"/>
      <c r="F12" s="61"/>
      <c r="G12" s="61"/>
      <c r="H12" s="61"/>
    </row>
    <row r="13" spans="1:8" x14ac:dyDescent="0.25">
      <c r="A13" s="63">
        <v>322</v>
      </c>
      <c r="B13" s="106" t="s">
        <v>403</v>
      </c>
      <c r="C13" s="61"/>
      <c r="D13" s="2"/>
      <c r="E13" s="61"/>
      <c r="F13" s="61"/>
      <c r="G13" s="61"/>
      <c r="H13" s="61"/>
    </row>
    <row r="14" spans="1:8" x14ac:dyDescent="0.25">
      <c r="A14" s="63">
        <v>325</v>
      </c>
      <c r="B14" s="106" t="s">
        <v>404</v>
      </c>
      <c r="C14" s="61"/>
      <c r="D14" s="2"/>
      <c r="E14" s="61"/>
      <c r="F14" s="61"/>
      <c r="G14" s="61"/>
      <c r="H14" s="61"/>
    </row>
    <row r="15" spans="1:8" x14ac:dyDescent="0.25">
      <c r="A15" s="63">
        <v>326</v>
      </c>
      <c r="B15" s="106" t="s">
        <v>405</v>
      </c>
      <c r="C15" s="61"/>
      <c r="D15" s="2"/>
      <c r="E15" s="61"/>
      <c r="F15" s="61"/>
      <c r="G15" s="61"/>
      <c r="H15" s="61"/>
    </row>
    <row r="16" spans="1:8" x14ac:dyDescent="0.25">
      <c r="A16" s="63">
        <v>327</v>
      </c>
      <c r="B16" s="106" t="s">
        <v>406</v>
      </c>
      <c r="C16" s="61"/>
      <c r="D16" s="2"/>
      <c r="E16" s="61"/>
      <c r="F16" s="61"/>
      <c r="G16" s="61"/>
      <c r="H16" s="61"/>
    </row>
    <row r="17" spans="1:4" x14ac:dyDescent="0.25">
      <c r="A17" s="63">
        <v>328</v>
      </c>
      <c r="B17" s="106" t="s">
        <v>407</v>
      </c>
      <c r="C17" s="61"/>
      <c r="D17" s="2"/>
    </row>
    <row r="18" spans="1:4" x14ac:dyDescent="0.25">
      <c r="A18" s="63">
        <v>329</v>
      </c>
      <c r="B18" s="106" t="s">
        <v>408</v>
      </c>
      <c r="C18" s="61"/>
      <c r="D18" s="2"/>
    </row>
    <row r="19" spans="1:4" x14ac:dyDescent="0.25">
      <c r="A19" s="63">
        <v>330</v>
      </c>
      <c r="B19" s="106" t="s">
        <v>409</v>
      </c>
      <c r="C19" s="61"/>
      <c r="D19" s="2"/>
    </row>
    <row r="20" spans="1:4" x14ac:dyDescent="0.25">
      <c r="A20" s="63">
        <v>332</v>
      </c>
      <c r="B20" s="106" t="s">
        <v>410</v>
      </c>
      <c r="C20" s="61"/>
      <c r="D20" s="61"/>
    </row>
    <row r="21" spans="1:4" x14ac:dyDescent="0.25">
      <c r="A21" s="63">
        <v>333</v>
      </c>
      <c r="B21" s="106" t="s">
        <v>411</v>
      </c>
      <c r="C21" s="61"/>
      <c r="D21" s="61"/>
    </row>
    <row r="22" spans="1:4" x14ac:dyDescent="0.25">
      <c r="A22" s="63">
        <v>334</v>
      </c>
      <c r="B22" s="106" t="s">
        <v>412</v>
      </c>
      <c r="C22" s="61"/>
      <c r="D22" s="61"/>
    </row>
    <row r="23" spans="1:4" x14ac:dyDescent="0.25">
      <c r="A23" s="63">
        <v>335</v>
      </c>
      <c r="B23" s="106" t="s">
        <v>413</v>
      </c>
      <c r="C23" s="61"/>
      <c r="D23" s="61"/>
    </row>
    <row r="24" spans="1:4" x14ac:dyDescent="0.25">
      <c r="A24" s="63">
        <v>336</v>
      </c>
      <c r="B24" s="106" t="s">
        <v>414</v>
      </c>
      <c r="C24" s="61"/>
      <c r="D24" s="61"/>
    </row>
    <row r="25" spans="1:4" x14ac:dyDescent="0.25">
      <c r="A25" s="64">
        <v>337</v>
      </c>
      <c r="B25" s="106" t="s">
        <v>415</v>
      </c>
      <c r="C25" s="61"/>
      <c r="D25" s="61"/>
    </row>
    <row r="26" spans="1:4" x14ac:dyDescent="0.25">
      <c r="A26" s="64">
        <v>338</v>
      </c>
      <c r="B26" s="106" t="s">
        <v>416</v>
      </c>
      <c r="C26" s="61"/>
      <c r="D26" s="61"/>
    </row>
    <row r="27" spans="1:4" x14ac:dyDescent="0.25">
      <c r="A27" s="144">
        <v>601</v>
      </c>
      <c r="B27" s="106" t="s">
        <v>73</v>
      </c>
      <c r="C27" s="61"/>
      <c r="D27" s="61"/>
    </row>
    <row r="28" spans="1:4" x14ac:dyDescent="0.25">
      <c r="A28" s="144">
        <v>602</v>
      </c>
      <c r="B28" s="106" t="s">
        <v>74</v>
      </c>
      <c r="C28" s="61"/>
      <c r="D28" s="61"/>
    </row>
    <row r="29" spans="1:4" x14ac:dyDescent="0.25">
      <c r="A29" s="144">
        <v>603</v>
      </c>
      <c r="B29" s="106" t="s">
        <v>75</v>
      </c>
      <c r="C29" s="61"/>
      <c r="D29" s="61"/>
    </row>
    <row r="30" spans="1:4" x14ac:dyDescent="0.25">
      <c r="A30" s="144">
        <v>604</v>
      </c>
      <c r="B30" s="106" t="s">
        <v>76</v>
      </c>
      <c r="C30" s="61"/>
      <c r="D30" s="61"/>
    </row>
    <row r="31" spans="1:4" x14ac:dyDescent="0.25">
      <c r="A31" s="144">
        <v>605</v>
      </c>
      <c r="B31" s="106" t="s">
        <v>77</v>
      </c>
      <c r="C31" s="61"/>
      <c r="D31" s="61"/>
    </row>
    <row r="32" spans="1:4" x14ac:dyDescent="0.25">
      <c r="A32" s="144">
        <v>606</v>
      </c>
      <c r="B32" s="106" t="s">
        <v>78</v>
      </c>
      <c r="C32" s="61"/>
      <c r="D32" s="61"/>
    </row>
    <row r="33" spans="1:2" x14ac:dyDescent="0.25">
      <c r="A33" s="144">
        <v>607</v>
      </c>
      <c r="B33" s="106" t="s">
        <v>79</v>
      </c>
    </row>
    <row r="34" spans="1:2" x14ac:dyDescent="0.25">
      <c r="A34" s="144">
        <v>608</v>
      </c>
      <c r="B34" s="106" t="s">
        <v>80</v>
      </c>
    </row>
    <row r="35" spans="1:2" x14ac:dyDescent="0.25">
      <c r="A35" s="144">
        <v>609</v>
      </c>
      <c r="B35" s="106" t="s">
        <v>81</v>
      </c>
    </row>
    <row r="36" spans="1:2" x14ac:dyDescent="0.25">
      <c r="A36" s="144">
        <v>610</v>
      </c>
      <c r="B36" s="106" t="s">
        <v>82</v>
      </c>
    </row>
    <row r="37" spans="1:2" x14ac:dyDescent="0.25">
      <c r="A37" s="144">
        <v>611</v>
      </c>
      <c r="B37" s="106" t="s">
        <v>83</v>
      </c>
    </row>
    <row r="38" spans="1:2" x14ac:dyDescent="0.25">
      <c r="A38" s="144">
        <v>612</v>
      </c>
      <c r="B38" s="106" t="s">
        <v>84</v>
      </c>
    </row>
    <row r="39" spans="1:2" x14ac:dyDescent="0.25">
      <c r="A39" s="144">
        <v>613</v>
      </c>
      <c r="B39" s="106" t="s">
        <v>85</v>
      </c>
    </row>
    <row r="40" spans="1:2" x14ac:dyDescent="0.25">
      <c r="A40" s="144">
        <v>614</v>
      </c>
      <c r="B40" s="106" t="s">
        <v>86</v>
      </c>
    </row>
    <row r="41" spans="1:2" x14ac:dyDescent="0.25">
      <c r="A41" s="144">
        <v>615</v>
      </c>
      <c r="B41" s="106" t="s">
        <v>87</v>
      </c>
    </row>
    <row r="42" spans="1:2" x14ac:dyDescent="0.25">
      <c r="A42" s="144">
        <v>616</v>
      </c>
      <c r="B42" s="106" t="s">
        <v>88</v>
      </c>
    </row>
    <row r="43" spans="1:2" x14ac:dyDescent="0.25">
      <c r="A43" s="144">
        <v>617</v>
      </c>
      <c r="B43" s="106" t="s">
        <v>89</v>
      </c>
    </row>
    <row r="44" spans="1:2" x14ac:dyDescent="0.25">
      <c r="A44" s="144">
        <v>618</v>
      </c>
      <c r="B44" s="106" t="s">
        <v>90</v>
      </c>
    </row>
    <row r="45" spans="1:2" x14ac:dyDescent="0.25">
      <c r="A45" s="144">
        <v>619</v>
      </c>
      <c r="B45" s="106" t="s">
        <v>91</v>
      </c>
    </row>
    <row r="46" spans="1:2" x14ac:dyDescent="0.25">
      <c r="A46" s="144">
        <v>620</v>
      </c>
      <c r="B46" s="106" t="s">
        <v>92</v>
      </c>
    </row>
    <row r="47" spans="1:2" x14ac:dyDescent="0.25">
      <c r="A47" s="144">
        <v>621</v>
      </c>
      <c r="B47" s="106" t="s">
        <v>93</v>
      </c>
    </row>
    <row r="48" spans="1:2" x14ac:dyDescent="0.25">
      <c r="A48" s="144">
        <v>622</v>
      </c>
      <c r="B48" s="106" t="s">
        <v>94</v>
      </c>
    </row>
    <row r="49" spans="1:2" x14ac:dyDescent="0.25">
      <c r="A49" s="144">
        <v>623</v>
      </c>
      <c r="B49" s="106" t="s">
        <v>95</v>
      </c>
    </row>
    <row r="50" spans="1:2" x14ac:dyDescent="0.25">
      <c r="A50" s="144">
        <v>624</v>
      </c>
      <c r="B50" s="106" t="s">
        <v>96</v>
      </c>
    </row>
    <row r="51" spans="1:2" x14ac:dyDescent="0.25">
      <c r="A51" s="144">
        <v>625</v>
      </c>
      <c r="B51" s="106" t="s">
        <v>97</v>
      </c>
    </row>
    <row r="52" spans="1:2" x14ac:dyDescent="0.25">
      <c r="A52" s="144">
        <v>626</v>
      </c>
      <c r="B52" s="106" t="s">
        <v>98</v>
      </c>
    </row>
    <row r="53" spans="1:2" x14ac:dyDescent="0.25">
      <c r="A53" s="144">
        <v>627</v>
      </c>
      <c r="B53" s="106" t="s">
        <v>99</v>
      </c>
    </row>
    <row r="54" spans="1:2" x14ac:dyDescent="0.25">
      <c r="A54" s="144">
        <v>628</v>
      </c>
      <c r="B54" s="106" t="s">
        <v>100</v>
      </c>
    </row>
    <row r="55" spans="1:2" x14ac:dyDescent="0.25">
      <c r="A55" s="144">
        <v>629</v>
      </c>
      <c r="B55" s="106" t="s">
        <v>101</v>
      </c>
    </row>
    <row r="56" spans="1:2" x14ac:dyDescent="0.25">
      <c r="A56" s="144">
        <v>630</v>
      </c>
      <c r="B56" s="106" t="s">
        <v>102</v>
      </c>
    </row>
    <row r="57" spans="1:2" x14ac:dyDescent="0.25">
      <c r="A57" s="144">
        <v>631</v>
      </c>
      <c r="B57" s="106" t="s">
        <v>103</v>
      </c>
    </row>
    <row r="58" spans="1:2" x14ac:dyDescent="0.25">
      <c r="A58" s="144">
        <v>632</v>
      </c>
      <c r="B58" s="106" t="s">
        <v>104</v>
      </c>
    </row>
    <row r="59" spans="1:2" x14ac:dyDescent="0.25">
      <c r="A59" s="144">
        <v>633</v>
      </c>
      <c r="B59" s="106" t="s">
        <v>105</v>
      </c>
    </row>
    <row r="60" spans="1:2" x14ac:dyDescent="0.25">
      <c r="A60" s="144">
        <v>634</v>
      </c>
      <c r="B60" s="106" t="s">
        <v>106</v>
      </c>
    </row>
    <row r="61" spans="1:2" x14ac:dyDescent="0.25">
      <c r="A61" s="144">
        <v>635</v>
      </c>
      <c r="B61" s="106" t="s">
        <v>107</v>
      </c>
    </row>
    <row r="62" spans="1:2" x14ac:dyDescent="0.25">
      <c r="A62" s="144">
        <v>636</v>
      </c>
      <c r="B62" s="106" t="s">
        <v>108</v>
      </c>
    </row>
    <row r="63" spans="1:2" x14ac:dyDescent="0.25">
      <c r="A63" s="144">
        <v>638</v>
      </c>
      <c r="B63" s="106" t="s">
        <v>109</v>
      </c>
    </row>
    <row r="64" spans="1:2" x14ac:dyDescent="0.25">
      <c r="A64" s="144">
        <v>639</v>
      </c>
      <c r="B64" s="106" t="s">
        <v>110</v>
      </c>
    </row>
    <row r="65" spans="1:2" x14ac:dyDescent="0.25">
      <c r="A65" s="144">
        <v>641</v>
      </c>
      <c r="B65" s="106" t="s">
        <v>111</v>
      </c>
    </row>
    <row r="66" spans="1:2" x14ac:dyDescent="0.25">
      <c r="A66" s="144">
        <v>642</v>
      </c>
      <c r="B66" s="106" t="s">
        <v>112</v>
      </c>
    </row>
    <row r="67" spans="1:2" x14ac:dyDescent="0.25">
      <c r="A67" s="144">
        <v>645</v>
      </c>
      <c r="B67" s="106" t="s">
        <v>113</v>
      </c>
    </row>
    <row r="68" spans="1:2" x14ac:dyDescent="0.25">
      <c r="A68" s="144">
        <v>647</v>
      </c>
      <c r="B68" s="106" t="s">
        <v>114</v>
      </c>
    </row>
    <row r="69" spans="1:2" x14ac:dyDescent="0.25">
      <c r="A69" s="144">
        <v>648</v>
      </c>
      <c r="B69" s="106" t="s">
        <v>115</v>
      </c>
    </row>
    <row r="70" spans="1:2" x14ac:dyDescent="0.25">
      <c r="A70" s="144">
        <v>649</v>
      </c>
      <c r="B70" s="106" t="s">
        <v>116</v>
      </c>
    </row>
    <row r="71" spans="1:2" x14ac:dyDescent="0.25">
      <c r="A71" s="144">
        <v>650</v>
      </c>
      <c r="B71" s="106" t="s">
        <v>117</v>
      </c>
    </row>
    <row r="72" spans="1:2" x14ac:dyDescent="0.25">
      <c r="A72" s="144">
        <v>651</v>
      </c>
      <c r="B72" s="106" t="s">
        <v>118</v>
      </c>
    </row>
    <row r="73" spans="1:2" x14ac:dyDescent="0.25">
      <c r="A73" s="144">
        <v>652</v>
      </c>
      <c r="B73" s="106" t="s">
        <v>119</v>
      </c>
    </row>
    <row r="74" spans="1:2" x14ac:dyDescent="0.25">
      <c r="A74" s="144">
        <v>653</v>
      </c>
      <c r="B74" s="106" t="s">
        <v>120</v>
      </c>
    </row>
    <row r="75" spans="1:2" x14ac:dyDescent="0.25">
      <c r="A75" s="144">
        <v>654</v>
      </c>
      <c r="B75" s="106" t="s">
        <v>121</v>
      </c>
    </row>
    <row r="76" spans="1:2" x14ac:dyDescent="0.25">
      <c r="A76" s="144">
        <v>655</v>
      </c>
      <c r="B76" s="106" t="s">
        <v>122</v>
      </c>
    </row>
    <row r="77" spans="1:2" x14ac:dyDescent="0.25">
      <c r="A77" s="144">
        <v>656</v>
      </c>
      <c r="B77" s="106" t="s">
        <v>123</v>
      </c>
    </row>
    <row r="78" spans="1:2" x14ac:dyDescent="0.25">
      <c r="A78" s="144">
        <v>657</v>
      </c>
      <c r="B78" s="106" t="s">
        <v>124</v>
      </c>
    </row>
    <row r="79" spans="1:2" x14ac:dyDescent="0.25">
      <c r="A79" s="144">
        <v>658</v>
      </c>
      <c r="B79" s="106" t="s">
        <v>125</v>
      </c>
    </row>
    <row r="80" spans="1:2" x14ac:dyDescent="0.25">
      <c r="A80" s="144">
        <v>659</v>
      </c>
      <c r="B80" s="106" t="s">
        <v>126</v>
      </c>
    </row>
    <row r="81" spans="1:2" x14ac:dyDescent="0.25">
      <c r="A81" s="144">
        <v>660</v>
      </c>
      <c r="B81" s="106" t="s">
        <v>127</v>
      </c>
    </row>
    <row r="82" spans="1:2" x14ac:dyDescent="0.25">
      <c r="A82" s="144">
        <v>661</v>
      </c>
      <c r="B82" s="106" t="s">
        <v>128</v>
      </c>
    </row>
    <row r="83" spans="1:2" x14ac:dyDescent="0.25">
      <c r="A83" s="144">
        <v>662</v>
      </c>
      <c r="B83" s="106" t="s">
        <v>129</v>
      </c>
    </row>
    <row r="84" spans="1:2" x14ac:dyDescent="0.25">
      <c r="A84" s="144">
        <v>663</v>
      </c>
      <c r="B84" s="106" t="s">
        <v>130</v>
      </c>
    </row>
    <row r="85" spans="1:2" x14ac:dyDescent="0.25">
      <c r="A85" s="144">
        <v>664</v>
      </c>
      <c r="B85" s="106" t="s">
        <v>131</v>
      </c>
    </row>
    <row r="86" spans="1:2" x14ac:dyDescent="0.25">
      <c r="A86" s="144">
        <v>665</v>
      </c>
      <c r="B86" s="106" t="s">
        <v>132</v>
      </c>
    </row>
    <row r="87" spans="1:2" x14ac:dyDescent="0.25">
      <c r="A87" s="144">
        <v>666</v>
      </c>
      <c r="B87" s="106" t="s">
        <v>133</v>
      </c>
    </row>
    <row r="88" spans="1:2" x14ac:dyDescent="0.25">
      <c r="A88" s="144">
        <v>667</v>
      </c>
      <c r="B88" s="106" t="s">
        <v>134</v>
      </c>
    </row>
    <row r="89" spans="1:2" x14ac:dyDescent="0.25">
      <c r="A89" s="144">
        <v>668</v>
      </c>
      <c r="B89" s="106" t="s">
        <v>135</v>
      </c>
    </row>
    <row r="90" spans="1:2" x14ac:dyDescent="0.25">
      <c r="A90" s="144">
        <v>669</v>
      </c>
      <c r="B90" s="106" t="s">
        <v>136</v>
      </c>
    </row>
    <row r="91" spans="1:2" x14ac:dyDescent="0.25">
      <c r="A91" s="144">
        <v>670</v>
      </c>
      <c r="B91" s="106" t="s">
        <v>137</v>
      </c>
    </row>
    <row r="92" spans="1:2" x14ac:dyDescent="0.25">
      <c r="A92" s="144">
        <v>671</v>
      </c>
      <c r="B92" s="106" t="s">
        <v>138</v>
      </c>
    </row>
    <row r="93" spans="1:2" x14ac:dyDescent="0.25">
      <c r="A93" s="144">
        <v>672</v>
      </c>
      <c r="B93" s="106" t="s">
        <v>139</v>
      </c>
    </row>
    <row r="94" spans="1:2" x14ac:dyDescent="0.25">
      <c r="A94" s="144">
        <v>673</v>
      </c>
      <c r="B94" s="106" t="s">
        <v>140</v>
      </c>
    </row>
    <row r="95" spans="1:2" x14ac:dyDescent="0.25">
      <c r="A95" s="144">
        <v>674</v>
      </c>
      <c r="B95" s="106" t="s">
        <v>141</v>
      </c>
    </row>
    <row r="96" spans="1:2" x14ac:dyDescent="0.25">
      <c r="A96" s="144">
        <v>675</v>
      </c>
      <c r="B96" s="106" t="s">
        <v>142</v>
      </c>
    </row>
    <row r="97" spans="1:2" x14ac:dyDescent="0.25">
      <c r="A97" s="144">
        <v>676</v>
      </c>
      <c r="B97" s="106" t="s">
        <v>143</v>
      </c>
    </row>
    <row r="98" spans="1:2" x14ac:dyDescent="0.25">
      <c r="A98" s="144">
        <v>678</v>
      </c>
      <c r="B98" s="106" t="s">
        <v>144</v>
      </c>
    </row>
    <row r="99" spans="1:2" x14ac:dyDescent="0.25">
      <c r="A99" s="144">
        <v>679</v>
      </c>
      <c r="B99" s="106" t="s">
        <v>145</v>
      </c>
    </row>
    <row r="100" spans="1:2" x14ac:dyDescent="0.25">
      <c r="A100" s="144">
        <v>680</v>
      </c>
      <c r="B100" s="106" t="s">
        <v>146</v>
      </c>
    </row>
    <row r="101" spans="1:2" x14ac:dyDescent="0.25">
      <c r="A101" s="144">
        <v>681</v>
      </c>
      <c r="B101" s="106" t="s">
        <v>147</v>
      </c>
    </row>
    <row r="102" spans="1:2" x14ac:dyDescent="0.25">
      <c r="A102" s="144">
        <v>682</v>
      </c>
      <c r="B102" s="106" t="s">
        <v>148</v>
      </c>
    </row>
    <row r="103" spans="1:2" x14ac:dyDescent="0.25">
      <c r="A103" s="144">
        <v>683</v>
      </c>
      <c r="B103" s="106" t="s">
        <v>149</v>
      </c>
    </row>
    <row r="104" spans="1:2" x14ac:dyDescent="0.25">
      <c r="A104" s="144">
        <v>684</v>
      </c>
      <c r="B104" s="106" t="s">
        <v>150</v>
      </c>
    </row>
    <row r="105" spans="1:2" x14ac:dyDescent="0.25">
      <c r="A105" s="144">
        <v>685</v>
      </c>
      <c r="B105" s="106" t="s">
        <v>151</v>
      </c>
    </row>
    <row r="106" spans="1:2" x14ac:dyDescent="0.25">
      <c r="A106" s="144">
        <v>686</v>
      </c>
      <c r="B106" s="106" t="s">
        <v>152</v>
      </c>
    </row>
    <row r="107" spans="1:2" x14ac:dyDescent="0.25">
      <c r="A107" s="144">
        <v>687</v>
      </c>
      <c r="B107" s="106" t="s">
        <v>153</v>
      </c>
    </row>
    <row r="108" spans="1:2" x14ac:dyDescent="0.25">
      <c r="A108" s="144">
        <v>688</v>
      </c>
      <c r="B108" s="106" t="s">
        <v>154</v>
      </c>
    </row>
    <row r="109" spans="1:2" x14ac:dyDescent="0.25">
      <c r="A109" s="144">
        <v>689</v>
      </c>
      <c r="B109" s="106" t="s">
        <v>155</v>
      </c>
    </row>
    <row r="110" spans="1:2" x14ac:dyDescent="0.25">
      <c r="A110" s="144">
        <v>690</v>
      </c>
      <c r="B110" s="106" t="s">
        <v>156</v>
      </c>
    </row>
    <row r="111" spans="1:2" x14ac:dyDescent="0.25">
      <c r="A111" s="144">
        <v>691</v>
      </c>
      <c r="B111" s="106" t="s">
        <v>157</v>
      </c>
    </row>
    <row r="112" spans="1:2" x14ac:dyDescent="0.25">
      <c r="A112" s="144">
        <v>692</v>
      </c>
      <c r="B112" s="106" t="s">
        <v>158</v>
      </c>
    </row>
    <row r="113" spans="1:2" x14ac:dyDescent="0.25">
      <c r="A113" s="144">
        <v>693</v>
      </c>
      <c r="B113" s="106" t="s">
        <v>159</v>
      </c>
    </row>
    <row r="114" spans="1:2" x14ac:dyDescent="0.25">
      <c r="A114" s="144">
        <v>694</v>
      </c>
      <c r="B114" s="106" t="s">
        <v>160</v>
      </c>
    </row>
    <row r="115" spans="1:2" x14ac:dyDescent="0.25">
      <c r="A115" s="144">
        <v>695</v>
      </c>
      <c r="B115" s="106" t="s">
        <v>161</v>
      </c>
    </row>
    <row r="116" spans="1:2" x14ac:dyDescent="0.25">
      <c r="A116" s="144">
        <v>696</v>
      </c>
      <c r="B116" s="106" t="s">
        <v>162</v>
      </c>
    </row>
    <row r="117" spans="1:2" x14ac:dyDescent="0.25">
      <c r="A117" s="144">
        <v>697</v>
      </c>
      <c r="B117" s="106" t="s">
        <v>163</v>
      </c>
    </row>
    <row r="118" spans="1:2" x14ac:dyDescent="0.25">
      <c r="A118" s="144">
        <v>698</v>
      </c>
      <c r="B118" s="106" t="s">
        <v>164</v>
      </c>
    </row>
    <row r="119" spans="1:2" x14ac:dyDescent="0.25">
      <c r="A119" s="144">
        <v>699</v>
      </c>
      <c r="B119" s="106" t="s">
        <v>165</v>
      </c>
    </row>
    <row r="120" spans="1:2" x14ac:dyDescent="0.25">
      <c r="A120" s="144">
        <v>700</v>
      </c>
      <c r="B120" s="106" t="s">
        <v>166</v>
      </c>
    </row>
    <row r="121" spans="1:2" x14ac:dyDescent="0.25">
      <c r="A121" s="144">
        <v>701</v>
      </c>
      <c r="B121" s="106" t="s">
        <v>167</v>
      </c>
    </row>
    <row r="122" spans="1:2" x14ac:dyDescent="0.25">
      <c r="A122" s="144">
        <v>702</v>
      </c>
      <c r="B122" s="106" t="s">
        <v>168</v>
      </c>
    </row>
    <row r="123" spans="1:2" x14ac:dyDescent="0.25">
      <c r="A123" s="144">
        <v>703</v>
      </c>
      <c r="B123" s="106" t="s">
        <v>169</v>
      </c>
    </row>
    <row r="124" spans="1:2" x14ac:dyDescent="0.25">
      <c r="A124" s="144">
        <v>705</v>
      </c>
      <c r="B124" s="106" t="s">
        <v>170</v>
      </c>
    </row>
    <row r="125" spans="1:2" x14ac:dyDescent="0.25">
      <c r="A125" s="144">
        <v>706</v>
      </c>
      <c r="B125" s="106" t="s">
        <v>171</v>
      </c>
    </row>
    <row r="126" spans="1:2" x14ac:dyDescent="0.25">
      <c r="A126" s="144">
        <v>707</v>
      </c>
      <c r="B126" s="106" t="s">
        <v>172</v>
      </c>
    </row>
    <row r="127" spans="1:2" x14ac:dyDescent="0.25">
      <c r="A127" s="144">
        <v>708</v>
      </c>
      <c r="B127" s="106" t="s">
        <v>173</v>
      </c>
    </row>
    <row r="128" spans="1:2" x14ac:dyDescent="0.25">
      <c r="A128" s="144">
        <v>200</v>
      </c>
      <c r="B128" s="65" t="s">
        <v>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繳款書</vt:lpstr>
      <vt:lpstr>試算</vt:lpstr>
      <vt:lpstr>統籌科目新增撥補經費統計表</vt:lpstr>
      <vt:lpstr>統籌科目新增撥補經費明細表</vt:lpstr>
      <vt:lpstr>參數</vt:lpstr>
      <vt:lpstr>統籌科目新增撥補經費明細表!Print_Area</vt:lpstr>
      <vt:lpstr>統籌科目新增撥補經費統計表!Print_Area</vt:lpstr>
      <vt:lpstr>試算!Print_Area</vt:lpstr>
      <vt:lpstr>繳款書!Print_Area</vt:lpstr>
      <vt:lpstr>統籌科目新增撥補經費明細表!Print_Titles</vt:lpstr>
      <vt:lpstr>試算!Print_Titles</vt:lpstr>
      <vt:lpstr>繳款書!Print_Titles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教育處-014</cp:lastModifiedBy>
  <cp:lastPrinted>2025-01-20T05:41:05Z</cp:lastPrinted>
  <dcterms:created xsi:type="dcterms:W3CDTF">2017-11-23T06:37:37Z</dcterms:created>
  <dcterms:modified xsi:type="dcterms:W3CDTF">2025-02-24T07:00:40Z</dcterms:modified>
</cp:coreProperties>
</file>