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F:\楊雨蓁檔案1140122\1-3.撥補數(繳款書)\1-3.114年度\1-3..114.3月\"/>
    </mc:Choice>
  </mc:AlternateContent>
  <xr:revisionPtr revIDLastSave="0" documentId="13_ncr:1_{1F391B91-042A-4B42-8CBF-A92773B75D94}" xr6:coauthVersionLast="47" xr6:coauthVersionMax="47" xr10:uidLastSave="{00000000-0000-0000-0000-000000000000}"/>
  <bookViews>
    <workbookView xWindow="-120" yWindow="-120" windowWidth="29040" windowHeight="15720" tabRatio="685" xr2:uid="{00000000-000D-0000-FFFF-FFFF00000000}"/>
  </bookViews>
  <sheets>
    <sheet name="繳款書" sheetId="7" r:id="rId1"/>
    <sheet name="試算" sheetId="6" r:id="rId2"/>
    <sheet name="統籌科目新增撥補經費統計表" sheetId="5" r:id="rId3"/>
    <sheet name="統籌科目新增撥補經費明細表" sheetId="4" r:id="rId4"/>
    <sheet name="參數" sheetId="1" r:id="rId5"/>
  </sheets>
  <definedNames>
    <definedName name="_xlnm.Print_Area" localSheetId="3">統籌科目新增撥補經費明細表!$A$1:$I$134</definedName>
    <definedName name="_xlnm.Print_Area" localSheetId="2">統籌科目新增撥補經費統計表!$A$1:$G$138</definedName>
    <definedName name="_xlnm.Print_Area" localSheetId="1">試算!$A$1:$I$141</definedName>
    <definedName name="_xlnm.Print_Area" localSheetId="0">繳款書!$A$1:$G$143</definedName>
    <definedName name="_xlnm.Print_Titles" localSheetId="3">統籌科目新增撥補經費明細表!$1:$5</definedName>
    <definedName name="_xlnm.Print_Titles" localSheetId="1">試算!$1:$2</definedName>
    <definedName name="_xlnm.Print_Titles" localSheetId="0">繳款書!$1:$3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0" i="5" l="1"/>
  <c r="E130" i="5"/>
  <c r="D130" i="5"/>
  <c r="F129" i="5"/>
  <c r="E129" i="5"/>
  <c r="D129" i="5"/>
  <c r="F128" i="5"/>
  <c r="E128" i="5"/>
  <c r="D128" i="5"/>
  <c r="F127" i="5"/>
  <c r="E127" i="5"/>
  <c r="D127" i="5"/>
  <c r="F126" i="5"/>
  <c r="E126" i="5"/>
  <c r="D126" i="5"/>
  <c r="F125" i="5"/>
  <c r="E125" i="5"/>
  <c r="D125" i="5"/>
  <c r="F124" i="5"/>
  <c r="E124" i="5"/>
  <c r="D124" i="5"/>
  <c r="F123" i="5"/>
  <c r="E123" i="5"/>
  <c r="D123" i="5"/>
  <c r="F122" i="5"/>
  <c r="E122" i="5"/>
  <c r="D122" i="5"/>
  <c r="C122" i="5"/>
  <c r="F121" i="5"/>
  <c r="E121" i="5"/>
  <c r="D121" i="5"/>
  <c r="F120" i="5"/>
  <c r="E120" i="5"/>
  <c r="D120" i="5"/>
  <c r="F119" i="5"/>
  <c r="E119" i="5"/>
  <c r="D119" i="5"/>
  <c r="F118" i="5"/>
  <c r="E118" i="5"/>
  <c r="D118" i="5"/>
  <c r="F117" i="5"/>
  <c r="E117" i="5"/>
  <c r="D117" i="5"/>
  <c r="F116" i="5"/>
  <c r="E116" i="5"/>
  <c r="D116" i="5"/>
  <c r="F115" i="5"/>
  <c r="E115" i="5"/>
  <c r="D115" i="5"/>
  <c r="F114" i="5"/>
  <c r="E114" i="5"/>
  <c r="D114" i="5"/>
  <c r="F113" i="5"/>
  <c r="E113" i="5"/>
  <c r="D113" i="5"/>
  <c r="F112" i="5"/>
  <c r="E112" i="5"/>
  <c r="D112" i="5"/>
  <c r="F111" i="5"/>
  <c r="E111" i="5"/>
  <c r="D111" i="5"/>
  <c r="F110" i="5"/>
  <c r="E110" i="5"/>
  <c r="D110" i="5"/>
  <c r="F109" i="5"/>
  <c r="E109" i="5"/>
  <c r="D109" i="5"/>
  <c r="F108" i="5"/>
  <c r="E108" i="5"/>
  <c r="D108" i="5"/>
  <c r="F107" i="5"/>
  <c r="E107" i="5"/>
  <c r="D107" i="5"/>
  <c r="F106" i="5"/>
  <c r="E106" i="5"/>
  <c r="D106" i="5"/>
  <c r="F105" i="5"/>
  <c r="E105" i="5"/>
  <c r="D105" i="5"/>
  <c r="F104" i="5"/>
  <c r="E104" i="5"/>
  <c r="D104" i="5"/>
  <c r="F103" i="5"/>
  <c r="E103" i="5"/>
  <c r="D103" i="5"/>
  <c r="F102" i="5"/>
  <c r="E102" i="5"/>
  <c r="D102" i="5"/>
  <c r="F101" i="5"/>
  <c r="E101" i="5"/>
  <c r="D101" i="5"/>
  <c r="F100" i="5"/>
  <c r="E100" i="5"/>
  <c r="D100" i="5"/>
  <c r="F99" i="5"/>
  <c r="E99" i="5"/>
  <c r="D99" i="5"/>
  <c r="F98" i="5"/>
  <c r="E98" i="5"/>
  <c r="D98" i="5"/>
  <c r="F97" i="5"/>
  <c r="E97" i="5"/>
  <c r="D97" i="5"/>
  <c r="F96" i="5"/>
  <c r="E96" i="5"/>
  <c r="D96" i="5"/>
  <c r="F95" i="5"/>
  <c r="E95" i="5"/>
  <c r="D95" i="5"/>
  <c r="F94" i="5"/>
  <c r="E94" i="5"/>
  <c r="D94" i="5"/>
  <c r="F93" i="5"/>
  <c r="E93" i="5"/>
  <c r="D93" i="5"/>
  <c r="F92" i="5"/>
  <c r="E92" i="5"/>
  <c r="D92" i="5"/>
  <c r="F91" i="5"/>
  <c r="E91" i="5"/>
  <c r="D91" i="5"/>
  <c r="C91" i="5"/>
  <c r="F90" i="5"/>
  <c r="E90" i="5"/>
  <c r="D90" i="5"/>
  <c r="F89" i="5"/>
  <c r="E89" i="5"/>
  <c r="D89" i="5"/>
  <c r="F88" i="5"/>
  <c r="E88" i="5"/>
  <c r="D88" i="5"/>
  <c r="F87" i="5"/>
  <c r="E87" i="5"/>
  <c r="D87" i="5"/>
  <c r="F86" i="5"/>
  <c r="E86" i="5"/>
  <c r="D86" i="5"/>
  <c r="F85" i="5"/>
  <c r="E85" i="5"/>
  <c r="D85" i="5"/>
  <c r="F84" i="5"/>
  <c r="E84" i="5"/>
  <c r="D84" i="5"/>
  <c r="F83" i="5"/>
  <c r="E83" i="5"/>
  <c r="D83" i="5"/>
  <c r="F82" i="5"/>
  <c r="E82" i="5"/>
  <c r="D82" i="5"/>
  <c r="F81" i="5"/>
  <c r="E81" i="5"/>
  <c r="D81" i="5"/>
  <c r="F80" i="5"/>
  <c r="E80" i="5"/>
  <c r="D80" i="5"/>
  <c r="F79" i="5"/>
  <c r="E79" i="5"/>
  <c r="D79" i="5"/>
  <c r="F78" i="5"/>
  <c r="E78" i="5"/>
  <c r="D78" i="5"/>
  <c r="F77" i="5"/>
  <c r="E77" i="5"/>
  <c r="D77" i="5"/>
  <c r="F76" i="5"/>
  <c r="E76" i="5"/>
  <c r="D76" i="5"/>
  <c r="F75" i="5"/>
  <c r="E75" i="5"/>
  <c r="D75" i="5"/>
  <c r="F74" i="5"/>
  <c r="E74" i="5"/>
  <c r="D74" i="5"/>
  <c r="F73" i="5"/>
  <c r="E73" i="5"/>
  <c r="D73" i="5"/>
  <c r="F72" i="5"/>
  <c r="E72" i="5"/>
  <c r="D72" i="5"/>
  <c r="F71" i="5"/>
  <c r="E71" i="5"/>
  <c r="D71" i="5"/>
  <c r="F70" i="5"/>
  <c r="E70" i="5"/>
  <c r="D70" i="5"/>
  <c r="F69" i="5"/>
  <c r="E69" i="5"/>
  <c r="D69" i="5"/>
  <c r="F68" i="5"/>
  <c r="E68" i="5"/>
  <c r="D68" i="5"/>
  <c r="F67" i="5"/>
  <c r="E67" i="5"/>
  <c r="D67" i="5"/>
  <c r="F66" i="5"/>
  <c r="E66" i="5"/>
  <c r="D66" i="5"/>
  <c r="F65" i="5"/>
  <c r="E65" i="5"/>
  <c r="D65" i="5"/>
  <c r="F64" i="5"/>
  <c r="E64" i="5"/>
  <c r="D64" i="5"/>
  <c r="F63" i="5"/>
  <c r="E63" i="5"/>
  <c r="D63" i="5"/>
  <c r="F62" i="5"/>
  <c r="E62" i="5"/>
  <c r="D62" i="5"/>
  <c r="F61" i="5"/>
  <c r="E61" i="5"/>
  <c r="D61" i="5"/>
  <c r="F60" i="5"/>
  <c r="E60" i="5"/>
  <c r="D60" i="5"/>
  <c r="F59" i="5"/>
  <c r="E59" i="5"/>
  <c r="D59" i="5"/>
  <c r="F58" i="5"/>
  <c r="E58" i="5"/>
  <c r="D58" i="5"/>
  <c r="F57" i="5"/>
  <c r="E57" i="5"/>
  <c r="D57" i="5"/>
  <c r="F56" i="5"/>
  <c r="E56" i="5"/>
  <c r="D56" i="5"/>
  <c r="F55" i="5"/>
  <c r="E55" i="5"/>
  <c r="D55" i="5"/>
  <c r="F54" i="5"/>
  <c r="E54" i="5"/>
  <c r="D54" i="5"/>
  <c r="F53" i="5"/>
  <c r="E53" i="5"/>
  <c r="D53" i="5"/>
  <c r="F52" i="5"/>
  <c r="E52" i="5"/>
  <c r="D52" i="5"/>
  <c r="F51" i="5"/>
  <c r="E51" i="5"/>
  <c r="D51" i="5"/>
  <c r="F50" i="5"/>
  <c r="E50" i="5"/>
  <c r="D50" i="5"/>
  <c r="F49" i="5"/>
  <c r="E49" i="5"/>
  <c r="D49" i="5"/>
  <c r="F48" i="5"/>
  <c r="E48" i="5"/>
  <c r="D48" i="5"/>
  <c r="F47" i="5"/>
  <c r="E47" i="5"/>
  <c r="D47" i="5"/>
  <c r="F46" i="5"/>
  <c r="E46" i="5"/>
  <c r="D46" i="5"/>
  <c r="F45" i="5"/>
  <c r="E45" i="5"/>
  <c r="D45" i="5"/>
  <c r="F44" i="5"/>
  <c r="E44" i="5"/>
  <c r="D44" i="5"/>
  <c r="F43" i="5"/>
  <c r="E43" i="5"/>
  <c r="D43" i="5"/>
  <c r="F42" i="5"/>
  <c r="E42" i="5"/>
  <c r="D42" i="5"/>
  <c r="F41" i="5"/>
  <c r="E41" i="5"/>
  <c r="D41" i="5"/>
  <c r="F40" i="5"/>
  <c r="E40" i="5"/>
  <c r="D40" i="5"/>
  <c r="F39" i="5"/>
  <c r="E39" i="5"/>
  <c r="D39" i="5"/>
  <c r="F38" i="5"/>
  <c r="E38" i="5"/>
  <c r="D38" i="5"/>
  <c r="F37" i="5"/>
  <c r="E37" i="5"/>
  <c r="D37" i="5"/>
  <c r="F36" i="5"/>
  <c r="E36" i="5"/>
  <c r="D36" i="5"/>
  <c r="F35" i="5"/>
  <c r="E35" i="5"/>
  <c r="D35" i="5"/>
  <c r="F34" i="5"/>
  <c r="E34" i="5"/>
  <c r="D34" i="5"/>
  <c r="F33" i="5"/>
  <c r="E33" i="5"/>
  <c r="D33" i="5"/>
  <c r="F32" i="5"/>
  <c r="E32" i="5"/>
  <c r="D32" i="5"/>
  <c r="F31" i="5"/>
  <c r="E31" i="5"/>
  <c r="D31" i="5"/>
  <c r="F30" i="5"/>
  <c r="E30" i="5"/>
  <c r="D30" i="5"/>
  <c r="F29" i="5"/>
  <c r="E29" i="5"/>
  <c r="D29" i="5"/>
  <c r="F28" i="5"/>
  <c r="E28" i="5"/>
  <c r="D28" i="5"/>
  <c r="F27" i="5"/>
  <c r="E27" i="5"/>
  <c r="D27" i="5"/>
  <c r="F26" i="5"/>
  <c r="E26" i="5"/>
  <c r="D26" i="5"/>
  <c r="F25" i="5"/>
  <c r="E25" i="5"/>
  <c r="D25" i="5"/>
  <c r="F24" i="5"/>
  <c r="E24" i="5"/>
  <c r="D24" i="5"/>
  <c r="F23" i="5"/>
  <c r="E23" i="5"/>
  <c r="D23" i="5"/>
  <c r="F22" i="5"/>
  <c r="E22" i="5"/>
  <c r="D22" i="5"/>
  <c r="F21" i="5"/>
  <c r="E21" i="5"/>
  <c r="D21" i="5"/>
  <c r="F20" i="5"/>
  <c r="E20" i="5"/>
  <c r="D20" i="5"/>
  <c r="F19" i="5"/>
  <c r="E19" i="5"/>
  <c r="D19" i="5"/>
  <c r="F18" i="5"/>
  <c r="E18" i="5"/>
  <c r="D18" i="5"/>
  <c r="F17" i="5"/>
  <c r="E17" i="5"/>
  <c r="D17" i="5"/>
  <c r="F16" i="5"/>
  <c r="E16" i="5"/>
  <c r="D16" i="5"/>
  <c r="F15" i="5"/>
  <c r="E15" i="5"/>
  <c r="D15" i="5"/>
  <c r="F14" i="5"/>
  <c r="E14" i="5"/>
  <c r="D14" i="5"/>
  <c r="F13" i="5"/>
  <c r="E13" i="5"/>
  <c r="D13" i="5"/>
  <c r="F12" i="5"/>
  <c r="E12" i="5"/>
  <c r="D12" i="5"/>
  <c r="F11" i="5"/>
  <c r="E11" i="5"/>
  <c r="D11" i="5"/>
  <c r="F10" i="5"/>
  <c r="E10" i="5"/>
  <c r="D10" i="5"/>
  <c r="F9" i="5"/>
  <c r="E9" i="5"/>
  <c r="D9" i="5"/>
  <c r="F8" i="5"/>
  <c r="E8" i="5"/>
  <c r="D8" i="5"/>
  <c r="F7" i="5"/>
  <c r="E7" i="5"/>
  <c r="D7" i="5"/>
  <c r="F6" i="5"/>
  <c r="E6" i="5"/>
  <c r="D6" i="5"/>
  <c r="C130" i="5"/>
  <c r="C129" i="5"/>
  <c r="C128" i="5"/>
  <c r="C127" i="5"/>
  <c r="C126" i="5"/>
  <c r="C125" i="5"/>
  <c r="C124" i="5"/>
  <c r="C123"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F5" i="5"/>
  <c r="E5" i="5"/>
  <c r="D5" i="5"/>
  <c r="C5" i="5"/>
  <c r="F4" i="5"/>
  <c r="E4" i="5"/>
  <c r="D4" i="5"/>
  <c r="C4" i="5"/>
  <c r="G137" i="6" l="1"/>
  <c r="F137" i="6"/>
  <c r="C137" i="6"/>
  <c r="G136" i="6"/>
  <c r="F136" i="6"/>
  <c r="C136" i="6"/>
  <c r="G135" i="6"/>
  <c r="F135" i="6"/>
  <c r="C135" i="6"/>
  <c r="G134" i="6"/>
  <c r="F134" i="6"/>
  <c r="C134" i="6"/>
  <c r="G130" i="6"/>
  <c r="F130" i="6"/>
  <c r="C130" i="6"/>
  <c r="D134" i="6"/>
  <c r="F138" i="6" l="1"/>
  <c r="G138" i="6"/>
  <c r="D137" i="6"/>
  <c r="D130" i="6"/>
  <c r="C138" i="6"/>
  <c r="D135" i="6"/>
  <c r="D136" i="6"/>
  <c r="D138" i="6" l="1"/>
  <c r="F137" i="5" l="1"/>
  <c r="E137" i="5"/>
  <c r="D137" i="5"/>
  <c r="C137" i="5"/>
  <c r="F136" i="5"/>
  <c r="E136" i="5"/>
  <c r="D136" i="5"/>
  <c r="F135" i="5"/>
  <c r="E135" i="5"/>
  <c r="D135" i="5"/>
  <c r="F134" i="5"/>
  <c r="E134" i="5"/>
  <c r="D131" i="5"/>
  <c r="C134" i="5"/>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G4" i="4"/>
  <c r="F4" i="4"/>
  <c r="E4" i="4"/>
  <c r="D4" i="4"/>
  <c r="D5" i="4" l="1"/>
  <c r="E138" i="5"/>
  <c r="F138" i="5"/>
  <c r="G5" i="5"/>
  <c r="G6" i="5"/>
  <c r="H5" i="6" s="1"/>
  <c r="F6" i="7" s="1"/>
  <c r="G7" i="5"/>
  <c r="H6" i="6" s="1"/>
  <c r="F7" i="7" s="1"/>
  <c r="G8" i="5"/>
  <c r="H7" i="6" s="1"/>
  <c r="F8" i="7" s="1"/>
  <c r="G9" i="5"/>
  <c r="H8" i="6" s="1"/>
  <c r="F9" i="7" s="1"/>
  <c r="G10" i="5"/>
  <c r="H9" i="6" s="1"/>
  <c r="F10" i="7" s="1"/>
  <c r="G11" i="5"/>
  <c r="H10" i="6" s="1"/>
  <c r="F11" i="7" s="1"/>
  <c r="G12" i="5"/>
  <c r="H11" i="6" s="1"/>
  <c r="F12" i="7" s="1"/>
  <c r="G13" i="5"/>
  <c r="H12" i="6" s="1"/>
  <c r="F13" i="7" s="1"/>
  <c r="G14" i="5"/>
  <c r="H13" i="6" s="1"/>
  <c r="F14" i="7" s="1"/>
  <c r="G15" i="5"/>
  <c r="H14" i="6" s="1"/>
  <c r="F15" i="7" s="1"/>
  <c r="G16" i="5"/>
  <c r="H15" i="6" s="1"/>
  <c r="F16" i="7" s="1"/>
  <c r="G17" i="5"/>
  <c r="H16" i="6" s="1"/>
  <c r="F17" i="7" s="1"/>
  <c r="G18" i="5"/>
  <c r="H17" i="6" s="1"/>
  <c r="F18" i="7" s="1"/>
  <c r="G19" i="5"/>
  <c r="H18" i="6" s="1"/>
  <c r="F19" i="7" s="1"/>
  <c r="G20" i="5"/>
  <c r="H19" i="6" s="1"/>
  <c r="F20" i="7" s="1"/>
  <c r="G21" i="5"/>
  <c r="H20" i="6" s="1"/>
  <c r="F21" i="7" s="1"/>
  <c r="G22" i="5"/>
  <c r="H21" i="6" s="1"/>
  <c r="F22" i="7" s="1"/>
  <c r="G23" i="5"/>
  <c r="H22" i="6" s="1"/>
  <c r="F23" i="7" s="1"/>
  <c r="G24" i="5"/>
  <c r="H23" i="6" s="1"/>
  <c r="F24" i="7" s="1"/>
  <c r="G25" i="5"/>
  <c r="H24" i="6" s="1"/>
  <c r="F25" i="7" s="1"/>
  <c r="G26" i="5"/>
  <c r="H25" i="6" s="1"/>
  <c r="F26" i="7" s="1"/>
  <c r="G27" i="5"/>
  <c r="H26" i="6" s="1"/>
  <c r="F27" i="7" s="1"/>
  <c r="G28" i="5"/>
  <c r="H27" i="6" s="1"/>
  <c r="F28" i="7" s="1"/>
  <c r="G29" i="5"/>
  <c r="G30" i="5"/>
  <c r="H29" i="6" s="1"/>
  <c r="F30" i="7" s="1"/>
  <c r="G31" i="5"/>
  <c r="H30" i="6" s="1"/>
  <c r="F31" i="7" s="1"/>
  <c r="G32" i="5"/>
  <c r="H31" i="6" s="1"/>
  <c r="F32" i="7" s="1"/>
  <c r="G33" i="5"/>
  <c r="H32" i="6" s="1"/>
  <c r="F33" i="7" s="1"/>
  <c r="G34" i="5"/>
  <c r="H33" i="6" s="1"/>
  <c r="F34" i="7" s="1"/>
  <c r="G35" i="5"/>
  <c r="H34" i="6" s="1"/>
  <c r="F35" i="7" s="1"/>
  <c r="G36" i="5"/>
  <c r="H35" i="6" s="1"/>
  <c r="F36" i="7" s="1"/>
  <c r="G37" i="5"/>
  <c r="H36" i="6" s="1"/>
  <c r="F37" i="7" s="1"/>
  <c r="G38" i="5"/>
  <c r="H37" i="6" s="1"/>
  <c r="F38" i="7" s="1"/>
  <c r="G39" i="5"/>
  <c r="H38" i="6" s="1"/>
  <c r="F39" i="7" s="1"/>
  <c r="G40" i="5"/>
  <c r="H39" i="6" s="1"/>
  <c r="F40" i="7" s="1"/>
  <c r="G41" i="5"/>
  <c r="H40" i="6" s="1"/>
  <c r="F41" i="7" s="1"/>
  <c r="G42" i="5"/>
  <c r="H41" i="6" s="1"/>
  <c r="F42" i="7" s="1"/>
  <c r="G43" i="5"/>
  <c r="H42" i="6" s="1"/>
  <c r="F43" i="7" s="1"/>
  <c r="G44" i="5"/>
  <c r="H43" i="6" s="1"/>
  <c r="F44" i="7" s="1"/>
  <c r="G45" i="5"/>
  <c r="H44" i="6" s="1"/>
  <c r="F45" i="7" s="1"/>
  <c r="G46" i="5"/>
  <c r="H45" i="6" s="1"/>
  <c r="F46" i="7" s="1"/>
  <c r="G47" i="5"/>
  <c r="H46" i="6" s="1"/>
  <c r="F47" i="7" s="1"/>
  <c r="G48" i="5"/>
  <c r="H47" i="6" s="1"/>
  <c r="F48" i="7" s="1"/>
  <c r="G49" i="5"/>
  <c r="H48" i="6" s="1"/>
  <c r="F49" i="7" s="1"/>
  <c r="G50" i="5"/>
  <c r="H49" i="6" s="1"/>
  <c r="F50" i="7" s="1"/>
  <c r="G51" i="5"/>
  <c r="H50" i="6" s="1"/>
  <c r="F51" i="7" s="1"/>
  <c r="G52" i="5"/>
  <c r="H51" i="6" s="1"/>
  <c r="F52" i="7" s="1"/>
  <c r="G53" i="5"/>
  <c r="H52" i="6" s="1"/>
  <c r="F53" i="7" s="1"/>
  <c r="G54" i="5"/>
  <c r="H53" i="6" s="1"/>
  <c r="F54" i="7" s="1"/>
  <c r="G55" i="5"/>
  <c r="H54" i="6" s="1"/>
  <c r="F55" i="7" s="1"/>
  <c r="G56" i="5"/>
  <c r="H55" i="6" s="1"/>
  <c r="F56" i="7" s="1"/>
  <c r="G57" i="5"/>
  <c r="H56" i="6" s="1"/>
  <c r="F57" i="7" s="1"/>
  <c r="G58" i="5"/>
  <c r="H57" i="6" s="1"/>
  <c r="F58" i="7" s="1"/>
  <c r="G59" i="5"/>
  <c r="H58" i="6" s="1"/>
  <c r="F59" i="7" s="1"/>
  <c r="G60" i="5"/>
  <c r="H59" i="6" s="1"/>
  <c r="F60" i="7" s="1"/>
  <c r="G61" i="5"/>
  <c r="H60" i="6" s="1"/>
  <c r="F61" i="7" s="1"/>
  <c r="G62" i="5"/>
  <c r="H61" i="6" s="1"/>
  <c r="F62" i="7" s="1"/>
  <c r="G63" i="5"/>
  <c r="H62" i="6" s="1"/>
  <c r="F63" i="7" s="1"/>
  <c r="G64" i="5"/>
  <c r="H63" i="6" s="1"/>
  <c r="F64" i="7" s="1"/>
  <c r="G65" i="5"/>
  <c r="H64" i="6" s="1"/>
  <c r="F65" i="7" s="1"/>
  <c r="G66" i="5"/>
  <c r="H65" i="6" s="1"/>
  <c r="F66" i="7" s="1"/>
  <c r="G67" i="5"/>
  <c r="H66" i="6" s="1"/>
  <c r="F67" i="7" s="1"/>
  <c r="G68" i="5"/>
  <c r="H67" i="6" s="1"/>
  <c r="F68" i="7" s="1"/>
  <c r="G69" i="5"/>
  <c r="H68" i="6" s="1"/>
  <c r="F69" i="7" s="1"/>
  <c r="G70" i="5"/>
  <c r="H69" i="6" s="1"/>
  <c r="F70" i="7" s="1"/>
  <c r="G71" i="5"/>
  <c r="H70" i="6" s="1"/>
  <c r="F71" i="7" s="1"/>
  <c r="G72" i="5"/>
  <c r="H71" i="6" s="1"/>
  <c r="F72" i="7" s="1"/>
  <c r="G73" i="5"/>
  <c r="H72" i="6" s="1"/>
  <c r="F73" i="7" s="1"/>
  <c r="G74" i="5"/>
  <c r="H73" i="6" s="1"/>
  <c r="F74" i="7" s="1"/>
  <c r="G75" i="5"/>
  <c r="H74" i="6" s="1"/>
  <c r="F75" i="7" s="1"/>
  <c r="G76" i="5"/>
  <c r="H75" i="6" s="1"/>
  <c r="F76" i="7" s="1"/>
  <c r="G77" i="5"/>
  <c r="H76" i="6" s="1"/>
  <c r="F77" i="7" s="1"/>
  <c r="G78" i="5"/>
  <c r="H77" i="6" s="1"/>
  <c r="F78" i="7" s="1"/>
  <c r="G79" i="5"/>
  <c r="H78" i="6" s="1"/>
  <c r="F79" i="7" s="1"/>
  <c r="G80" i="5"/>
  <c r="H79" i="6" s="1"/>
  <c r="F80" i="7" s="1"/>
  <c r="G81" i="5"/>
  <c r="H80" i="6" s="1"/>
  <c r="F81" i="7" s="1"/>
  <c r="G82" i="5"/>
  <c r="H81" i="6" s="1"/>
  <c r="F82" i="7" s="1"/>
  <c r="G83" i="5"/>
  <c r="H82" i="6" s="1"/>
  <c r="F83" i="7" s="1"/>
  <c r="G84" i="5"/>
  <c r="H83" i="6" s="1"/>
  <c r="F84" i="7" s="1"/>
  <c r="G85" i="5"/>
  <c r="H84" i="6" s="1"/>
  <c r="F85" i="7" s="1"/>
  <c r="G86" i="5"/>
  <c r="H85" i="6" s="1"/>
  <c r="F86" i="7" s="1"/>
  <c r="G87" i="5"/>
  <c r="H86" i="6" s="1"/>
  <c r="F87" i="7" s="1"/>
  <c r="G88" i="5"/>
  <c r="H87" i="6" s="1"/>
  <c r="F88" i="7" s="1"/>
  <c r="G89" i="5"/>
  <c r="H88" i="6" s="1"/>
  <c r="F89" i="7" s="1"/>
  <c r="G90" i="5"/>
  <c r="H89" i="6" s="1"/>
  <c r="F90" i="7" s="1"/>
  <c r="G91" i="5"/>
  <c r="H90" i="6" s="1"/>
  <c r="F91" i="7" s="1"/>
  <c r="G92" i="5"/>
  <c r="H91" i="6" s="1"/>
  <c r="F92" i="7" s="1"/>
  <c r="G93" i="5"/>
  <c r="H92" i="6" s="1"/>
  <c r="F93" i="7" s="1"/>
  <c r="G94" i="5"/>
  <c r="H93" i="6" s="1"/>
  <c r="F94" i="7" s="1"/>
  <c r="G95" i="5"/>
  <c r="H94" i="6" s="1"/>
  <c r="F95" i="7" s="1"/>
  <c r="G96" i="5"/>
  <c r="H95" i="6" s="1"/>
  <c r="F96" i="7" s="1"/>
  <c r="G97" i="5"/>
  <c r="H96" i="6" s="1"/>
  <c r="F97" i="7" s="1"/>
  <c r="G98" i="5"/>
  <c r="H97" i="6" s="1"/>
  <c r="F98" i="7" s="1"/>
  <c r="G99" i="5"/>
  <c r="H98" i="6" s="1"/>
  <c r="F99" i="7" s="1"/>
  <c r="G100" i="5"/>
  <c r="H99" i="6" s="1"/>
  <c r="F100" i="7" s="1"/>
  <c r="G101" i="5"/>
  <c r="H100" i="6" s="1"/>
  <c r="F101" i="7" s="1"/>
  <c r="G102" i="5"/>
  <c r="H101" i="6" s="1"/>
  <c r="F102" i="7" s="1"/>
  <c r="G103" i="5"/>
  <c r="H102" i="6" s="1"/>
  <c r="F103" i="7" s="1"/>
  <c r="G104" i="5"/>
  <c r="H103" i="6" s="1"/>
  <c r="F104" i="7" s="1"/>
  <c r="G105" i="5"/>
  <c r="H104" i="6" s="1"/>
  <c r="F105" i="7" s="1"/>
  <c r="G106" i="5"/>
  <c r="H105" i="6" s="1"/>
  <c r="F106" i="7" s="1"/>
  <c r="G107" i="5"/>
  <c r="H106" i="6" s="1"/>
  <c r="F107" i="7" s="1"/>
  <c r="G108" i="5"/>
  <c r="H107" i="6" s="1"/>
  <c r="F108" i="7" s="1"/>
  <c r="G109" i="5"/>
  <c r="H108" i="6" s="1"/>
  <c r="F109" i="7" s="1"/>
  <c r="G110" i="5"/>
  <c r="H109" i="6" s="1"/>
  <c r="F110" i="7" s="1"/>
  <c r="G111" i="5"/>
  <c r="H110" i="6" s="1"/>
  <c r="F111" i="7" s="1"/>
  <c r="G112" i="5"/>
  <c r="H111" i="6" s="1"/>
  <c r="F112" i="7" s="1"/>
  <c r="G113" i="5"/>
  <c r="H112" i="6" s="1"/>
  <c r="F113" i="7" s="1"/>
  <c r="G114" i="5"/>
  <c r="H113" i="6" s="1"/>
  <c r="F114" i="7" s="1"/>
  <c r="G115" i="5"/>
  <c r="H114" i="6" s="1"/>
  <c r="F115" i="7" s="1"/>
  <c r="G116" i="5"/>
  <c r="H115" i="6" s="1"/>
  <c r="F116" i="7" s="1"/>
  <c r="G117" i="5"/>
  <c r="H116" i="6" s="1"/>
  <c r="F117" i="7" s="1"/>
  <c r="G118" i="5"/>
  <c r="H117" i="6" s="1"/>
  <c r="F118" i="7" s="1"/>
  <c r="G119" i="5"/>
  <c r="H118" i="6" s="1"/>
  <c r="F119" i="7" s="1"/>
  <c r="G120" i="5"/>
  <c r="H119" i="6" s="1"/>
  <c r="F120" i="7" s="1"/>
  <c r="G121" i="5"/>
  <c r="H120" i="6" s="1"/>
  <c r="F121" i="7" s="1"/>
  <c r="G122" i="5"/>
  <c r="H121" i="6" s="1"/>
  <c r="F122" i="7" s="1"/>
  <c r="G123" i="5"/>
  <c r="H122" i="6" s="1"/>
  <c r="F123" i="7" s="1"/>
  <c r="G124" i="5"/>
  <c r="H123" i="6" s="1"/>
  <c r="F124" i="7" s="1"/>
  <c r="G125" i="5"/>
  <c r="H124" i="6" s="1"/>
  <c r="F125" i="7" s="1"/>
  <c r="G126" i="5"/>
  <c r="H125" i="6" s="1"/>
  <c r="F126" i="7" s="1"/>
  <c r="G127" i="5"/>
  <c r="H126" i="6" s="1"/>
  <c r="F127" i="7" s="1"/>
  <c r="G128" i="5"/>
  <c r="H127" i="6" s="1"/>
  <c r="F128" i="7" s="1"/>
  <c r="G129" i="5"/>
  <c r="H128" i="6" s="1"/>
  <c r="F129" i="7" s="1"/>
  <c r="E131" i="5"/>
  <c r="D134" i="5"/>
  <c r="D138" i="5" s="1"/>
  <c r="C135" i="5"/>
  <c r="G130" i="5"/>
  <c r="F131" i="5"/>
  <c r="C136" i="5"/>
  <c r="G4" i="5"/>
  <c r="C131" i="5"/>
  <c r="G137" i="5" l="1"/>
  <c r="E129" i="6"/>
  <c r="E130" i="6" s="1"/>
  <c r="H130" i="6" s="1"/>
  <c r="E136" i="6"/>
  <c r="H136" i="6" s="1"/>
  <c r="H28" i="6"/>
  <c r="F29" i="7" s="1"/>
  <c r="E135" i="6"/>
  <c r="H135" i="6" s="1"/>
  <c r="H4" i="6"/>
  <c r="F5" i="7" s="1"/>
  <c r="E134" i="6"/>
  <c r="H3" i="6"/>
  <c r="F4" i="7" s="1"/>
  <c r="C138" i="5"/>
  <c r="G136" i="5"/>
  <c r="G135" i="5"/>
  <c r="G134" i="5"/>
  <c r="G131" i="5"/>
  <c r="H134" i="6" l="1"/>
  <c r="E137" i="6"/>
  <c r="H137" i="6" s="1"/>
  <c r="H129" i="6"/>
  <c r="F130" i="7" s="1"/>
  <c r="F131" i="7" s="1"/>
  <c r="C133" i="7" s="1"/>
  <c r="G138" i="5"/>
  <c r="E138" i="6" l="1"/>
  <c r="H138" i="6" s="1"/>
</calcChain>
</file>

<file path=xl/sharedStrings.xml><?xml version="1.0" encoding="utf-8"?>
<sst xmlns="http://schemas.openxmlformats.org/spreadsheetml/2006/main" count="1279" uniqueCount="464">
  <si>
    <t>代號</t>
  </si>
  <si>
    <t>學校名稱</t>
  </si>
  <si>
    <t>教育處</t>
  </si>
  <si>
    <t>800</t>
    <phoneticPr fontId="8" type="noConversion"/>
  </si>
  <si>
    <t>310</t>
    <phoneticPr fontId="8" type="noConversion"/>
  </si>
  <si>
    <t>311</t>
    <phoneticPr fontId="8" type="noConversion"/>
  </si>
  <si>
    <t>312</t>
    <phoneticPr fontId="8" type="noConversion"/>
  </si>
  <si>
    <t>313</t>
    <phoneticPr fontId="8" type="noConversion"/>
  </si>
  <si>
    <t>315</t>
    <phoneticPr fontId="8" type="noConversion"/>
  </si>
  <si>
    <t>316</t>
  </si>
  <si>
    <t>317</t>
  </si>
  <si>
    <t>318</t>
  </si>
  <si>
    <t>320</t>
    <phoneticPr fontId="8" type="noConversion"/>
  </si>
  <si>
    <t>321</t>
  </si>
  <si>
    <t>322</t>
  </si>
  <si>
    <t>325</t>
    <phoneticPr fontId="8" type="noConversion"/>
  </si>
  <si>
    <t>326</t>
  </si>
  <si>
    <t>327</t>
  </si>
  <si>
    <t>328</t>
  </si>
  <si>
    <t>329</t>
  </si>
  <si>
    <t>330</t>
  </si>
  <si>
    <t>332</t>
    <phoneticPr fontId="8" type="noConversion"/>
  </si>
  <si>
    <t>333</t>
    <phoneticPr fontId="8" type="noConversion"/>
  </si>
  <si>
    <t>334</t>
  </si>
  <si>
    <t>335</t>
  </si>
  <si>
    <t>336</t>
  </si>
  <si>
    <t>337</t>
  </si>
  <si>
    <t>338</t>
  </si>
  <si>
    <t>撥補明細分類-資料驗證-來源</t>
    <phoneticPr fontId="8" type="noConversion"/>
  </si>
  <si>
    <t>學校</t>
    <phoneticPr fontId="8" type="noConversion"/>
  </si>
  <si>
    <t>申請人姓名</t>
    <phoneticPr fontId="8" type="noConversion"/>
  </si>
  <si>
    <t>金額</t>
    <phoneticPr fontId="8" type="noConversion"/>
  </si>
  <si>
    <t>明細說明</t>
    <phoneticPr fontId="8" type="noConversion"/>
  </si>
  <si>
    <t>項目</t>
    <phoneticPr fontId="8" type="noConversion"/>
  </si>
  <si>
    <t>退休</t>
    <phoneticPr fontId="8" type="noConversion"/>
  </si>
  <si>
    <t>撫卹</t>
    <phoneticPr fontId="8" type="noConversion"/>
  </si>
  <si>
    <t>生活津貼</t>
    <phoneticPr fontId="8" type="noConversion"/>
  </si>
  <si>
    <t>首期月退休金</t>
    <phoneticPr fontId="8" type="noConversion"/>
  </si>
  <si>
    <t>合計</t>
    <phoneticPr fontId="8" type="noConversion"/>
  </si>
  <si>
    <t>特等服務獎章獎勵金</t>
    <phoneticPr fontId="8" type="noConversion"/>
  </si>
  <si>
    <t>總計</t>
    <phoneticPr fontId="8" type="noConversion"/>
  </si>
  <si>
    <t>一等服務獎章獎勵金</t>
    <phoneticPr fontId="8" type="noConversion"/>
  </si>
  <si>
    <t>二等服務獎章獎勵金</t>
    <phoneticPr fontId="8" type="noConversion"/>
  </si>
  <si>
    <t>三等服務獎章獎勵金</t>
    <phoneticPr fontId="8" type="noConversion"/>
  </si>
  <si>
    <t>101學年度另予成績考核</t>
    <phoneticPr fontId="8" type="noConversion"/>
  </si>
  <si>
    <t>103學年度另予成績考核</t>
    <phoneticPr fontId="8" type="noConversion"/>
  </si>
  <si>
    <t>102年另予成績考核獎金</t>
    <phoneticPr fontId="8" type="noConversion"/>
  </si>
  <si>
    <t>102學年成績考核獎金</t>
    <phoneticPr fontId="8" type="noConversion"/>
  </si>
  <si>
    <t>退休人員子女教育補助</t>
    <phoneticPr fontId="8" type="noConversion"/>
  </si>
  <si>
    <t>退職補償金</t>
    <phoneticPr fontId="8" type="noConversion"/>
  </si>
  <si>
    <t>慰助金及退職補償金</t>
    <phoneticPr fontId="8" type="noConversion"/>
  </si>
  <si>
    <t>月撫慰金</t>
    <phoneticPr fontId="8" type="noConversion"/>
  </si>
  <si>
    <t>第2期月撫慰金</t>
    <phoneticPr fontId="8" type="noConversion"/>
  </si>
  <si>
    <t>一次及年撫卹金</t>
    <phoneticPr fontId="8" type="noConversion"/>
  </si>
  <si>
    <t>一次撫慰金</t>
    <phoneticPr fontId="8" type="noConversion"/>
  </si>
  <si>
    <t>撫卹金</t>
    <phoneticPr fontId="8" type="noConversion"/>
  </si>
  <si>
    <t>殮葬補助</t>
    <phoneticPr fontId="8" type="noConversion"/>
  </si>
  <si>
    <t>教職員子女教育補助</t>
    <phoneticPr fontId="8" type="noConversion"/>
  </si>
  <si>
    <t>眷屬喪葬補助費</t>
    <phoneticPr fontId="8" type="noConversion"/>
  </si>
  <si>
    <t>生育補助費</t>
    <phoneticPr fontId="8" type="noConversion"/>
  </si>
  <si>
    <t>結婚補助費</t>
    <phoneticPr fontId="8" type="noConversion"/>
  </si>
  <si>
    <t>103考核獎金</t>
    <phoneticPr fontId="8" type="noConversion"/>
  </si>
  <si>
    <t>退休人員退休等級複審差額</t>
    <phoneticPr fontId="8" type="noConversion"/>
  </si>
  <si>
    <t>公教遺族就學優待金</t>
    <phoneticPr fontId="8" type="noConversion"/>
  </si>
  <si>
    <t>因公傷病住院醫療補助</t>
    <phoneticPr fontId="8" type="noConversion"/>
  </si>
  <si>
    <t>因公傷殘死亡慰問金</t>
    <phoneticPr fontId="8" type="noConversion"/>
  </si>
  <si>
    <t>改敘補登致增加眷屬生育補助差額(101.8.1-103.5.31)</t>
    <phoneticPr fontId="8" type="noConversion"/>
  </si>
  <si>
    <t>生育補助差額補領</t>
    <phoneticPr fontId="8" type="noConversion"/>
  </si>
  <si>
    <t>溢領生育補助</t>
    <phoneticPr fontId="8" type="noConversion"/>
  </si>
  <si>
    <t>生育補助差額</t>
    <phoneticPr fontId="8" type="noConversion"/>
  </si>
  <si>
    <t>退休複審差額</t>
    <phoneticPr fontId="8" type="noConversion"/>
  </si>
  <si>
    <t>扣減首期月退休金</t>
    <phoneticPr fontId="8" type="noConversion"/>
  </si>
  <si>
    <t>美崙國民中學</t>
    <phoneticPr fontId="8" type="noConversion"/>
  </si>
  <si>
    <t>明禮國民小學</t>
  </si>
  <si>
    <t>明義國民小學</t>
  </si>
  <si>
    <t>明廉國民小學</t>
  </si>
  <si>
    <t>明恥國民小學</t>
  </si>
  <si>
    <t>中正國民小學</t>
  </si>
  <si>
    <t>信義國民小學</t>
  </si>
  <si>
    <t>復興國民小學</t>
  </si>
  <si>
    <t>中華國民小學</t>
  </si>
  <si>
    <t>忠孝國民小學</t>
  </si>
  <si>
    <t>北濱國民小學</t>
  </si>
  <si>
    <t>鑄強國民小學</t>
  </si>
  <si>
    <t>國福國民小學</t>
  </si>
  <si>
    <t>新城國民小學</t>
  </si>
  <si>
    <t>北埔國民小學</t>
  </si>
  <si>
    <t>康樂國民小學</t>
  </si>
  <si>
    <t>嘉里國民小學</t>
  </si>
  <si>
    <t>吉安國民小學</t>
  </si>
  <si>
    <t>宜昌國民小學</t>
  </si>
  <si>
    <t>北昌國民小學</t>
  </si>
  <si>
    <t>光華國民小學</t>
  </si>
  <si>
    <t>稻香國民小學</t>
  </si>
  <si>
    <t>南華國民小學</t>
  </si>
  <si>
    <t>化仁國民小學</t>
  </si>
  <si>
    <t>太昌國民小學</t>
  </si>
  <si>
    <t>平和國民小學</t>
  </si>
  <si>
    <t>壽豐國民小學</t>
  </si>
  <si>
    <t>豐裡國民小學</t>
  </si>
  <si>
    <t>豐山國民小學</t>
  </si>
  <si>
    <t>志學國民小學</t>
  </si>
  <si>
    <t>月眉國民小學</t>
  </si>
  <si>
    <t>水璉國民小學</t>
  </si>
  <si>
    <t>溪口國民小學</t>
  </si>
  <si>
    <t>鳳林國民小學</t>
  </si>
  <si>
    <t>大榮國民小學</t>
  </si>
  <si>
    <t>林榮國民小學</t>
  </si>
  <si>
    <t>長橋國民小學</t>
  </si>
  <si>
    <t>北林國民小學</t>
  </si>
  <si>
    <t>鳳仁國民小學</t>
  </si>
  <si>
    <t>光復國民小學</t>
  </si>
  <si>
    <t>太巴塱國民小學</t>
  </si>
  <si>
    <t>大進國民小學</t>
  </si>
  <si>
    <t>瑞穗國民小學</t>
  </si>
  <si>
    <t>瑞美國民小學</t>
  </si>
  <si>
    <t>鶴岡國民小學</t>
  </si>
  <si>
    <t>舞鶴國民小學</t>
  </si>
  <si>
    <t>奇美國民小學</t>
  </si>
  <si>
    <t>富源國民小學</t>
  </si>
  <si>
    <t>瑞北國民小學</t>
  </si>
  <si>
    <t>豐濱國民小學</t>
  </si>
  <si>
    <t>港口國民小學</t>
  </si>
  <si>
    <t>靜浦國民小學</t>
  </si>
  <si>
    <t>新社國民小學</t>
  </si>
  <si>
    <t>玉里國民小學</t>
  </si>
  <si>
    <t>源城國民小學</t>
  </si>
  <si>
    <t>樂合國民小學</t>
  </si>
  <si>
    <t>觀音國民小學</t>
  </si>
  <si>
    <t>三民國民小學</t>
  </si>
  <si>
    <t>春日國民小學</t>
  </si>
  <si>
    <t>德武國民小學</t>
  </si>
  <si>
    <t>中城國民小學</t>
  </si>
  <si>
    <t>長良國民小學</t>
  </si>
  <si>
    <t>大禹國民小學</t>
  </si>
  <si>
    <t>松浦國民小學</t>
  </si>
  <si>
    <t>高寮國民小學</t>
  </si>
  <si>
    <t>富里國民小學</t>
  </si>
  <si>
    <t>萬寧國民小學</t>
  </si>
  <si>
    <t>永豐國民小學</t>
  </si>
  <si>
    <t>學田國民小學</t>
  </si>
  <si>
    <t>東竹國民小學</t>
  </si>
  <si>
    <t>東里國民小學</t>
  </si>
  <si>
    <t>明里國民小學</t>
  </si>
  <si>
    <t>吳江國民小學</t>
  </si>
  <si>
    <t>秀林國民小學</t>
  </si>
  <si>
    <t>富世國民小學</t>
  </si>
  <si>
    <t>和平國民小學</t>
  </si>
  <si>
    <t>佳民國民小學</t>
  </si>
  <si>
    <t>銅門國民小學</t>
  </si>
  <si>
    <t>水源國民小學</t>
  </si>
  <si>
    <t>崇德國民小學</t>
  </si>
  <si>
    <t>文蘭國民小學</t>
  </si>
  <si>
    <t>景美國民小學</t>
  </si>
  <si>
    <t>三棧國民小學</t>
  </si>
  <si>
    <t>銅蘭國民小學</t>
  </si>
  <si>
    <t>萬榮國民小學</t>
  </si>
  <si>
    <t>西林國民小學</t>
  </si>
  <si>
    <t>見晴國民小學</t>
  </si>
  <si>
    <t>馬遠國民小學</t>
  </si>
  <si>
    <t>紅葉國民小學</t>
  </si>
  <si>
    <t>明利國民小學</t>
  </si>
  <si>
    <t>卓溪國民小學</t>
  </si>
  <si>
    <t>崙山國民小學</t>
  </si>
  <si>
    <t>太平國民小學</t>
  </si>
  <si>
    <t>卓清國民小學</t>
  </si>
  <si>
    <t>古風國民小學</t>
  </si>
  <si>
    <t>立山國民小學</t>
  </si>
  <si>
    <t>卓樂國民小學</t>
  </si>
  <si>
    <t>卓楓國民小學</t>
  </si>
  <si>
    <t>西富國民小學</t>
  </si>
  <si>
    <t>大興國民小學</t>
  </si>
  <si>
    <t>中原國民小學</t>
  </si>
  <si>
    <t>西寶國民小學</t>
  </si>
  <si>
    <t>國中小計</t>
    <phoneticPr fontId="7" type="noConversion"/>
  </si>
  <si>
    <t>國小小計</t>
    <phoneticPr fontId="7" type="noConversion"/>
  </si>
  <si>
    <t>教育處小計</t>
    <phoneticPr fontId="7" type="noConversion"/>
  </si>
  <si>
    <t>合計</t>
    <phoneticPr fontId="7" type="noConversion"/>
  </si>
  <si>
    <t>機關代號</t>
    <phoneticPr fontId="8" type="noConversion"/>
  </si>
  <si>
    <t>學校名稱</t>
    <phoneticPr fontId="8" type="noConversion"/>
  </si>
  <si>
    <t>金額</t>
    <phoneticPr fontId="8" type="noConversion"/>
  </si>
  <si>
    <t>印會雨蓁</t>
    <phoneticPr fontId="8" type="noConversion"/>
  </si>
  <si>
    <t>退休</t>
    <phoneticPr fontId="8" type="noConversion"/>
  </si>
  <si>
    <t>撫卹</t>
    <phoneticPr fontId="8" type="noConversion"/>
  </si>
  <si>
    <t>合計</t>
    <phoneticPr fontId="8" type="noConversion"/>
  </si>
  <si>
    <t>項目</t>
    <phoneticPr fontId="7" type="noConversion"/>
  </si>
  <si>
    <t>體中小計</t>
    <phoneticPr fontId="7" type="noConversion"/>
  </si>
  <si>
    <t>800</t>
    <phoneticPr fontId="8" type="noConversion"/>
  </si>
  <si>
    <t>310</t>
    <phoneticPr fontId="8" type="noConversion"/>
  </si>
  <si>
    <t>311</t>
    <phoneticPr fontId="8" type="noConversion"/>
  </si>
  <si>
    <t>312</t>
    <phoneticPr fontId="8" type="noConversion"/>
  </si>
  <si>
    <t>313</t>
    <phoneticPr fontId="8" type="noConversion"/>
  </si>
  <si>
    <t>315</t>
    <phoneticPr fontId="8" type="noConversion"/>
  </si>
  <si>
    <t>320</t>
    <phoneticPr fontId="8" type="noConversion"/>
  </si>
  <si>
    <t>325</t>
    <phoneticPr fontId="8" type="noConversion"/>
  </si>
  <si>
    <t>332</t>
    <phoneticPr fontId="8" type="noConversion"/>
  </si>
  <si>
    <t>333</t>
    <phoneticPr fontId="8" type="noConversion"/>
  </si>
  <si>
    <t>南平中學</t>
    <phoneticPr fontId="8" type="noConversion"/>
  </si>
  <si>
    <t>200</t>
    <phoneticPr fontId="8" type="noConversion"/>
  </si>
  <si>
    <t>教育處</t>
    <phoneticPr fontId="8" type="noConversion"/>
  </si>
  <si>
    <t>主計處參考</t>
    <phoneticPr fontId="8" type="noConversion"/>
  </si>
  <si>
    <t>機關名稱</t>
    <phoneticPr fontId="8" type="noConversion"/>
  </si>
  <si>
    <t>人事費暨業務費</t>
    <phoneticPr fontId="8" type="noConversion"/>
  </si>
  <si>
    <t>其他撥補款</t>
    <phoneticPr fontId="8" type="noConversion"/>
  </si>
  <si>
    <t>收回款</t>
    <phoneticPr fontId="8" type="noConversion"/>
  </si>
  <si>
    <t>合計</t>
    <phoneticPr fontId="8" type="noConversion"/>
  </si>
  <si>
    <t>說明</t>
  </si>
  <si>
    <t>800</t>
    <phoneticPr fontId="8" type="noConversion"/>
  </si>
  <si>
    <t>美崙國民中學</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</si>
  <si>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</si>
  <si>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</si>
  <si>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</si>
  <si>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</si>
  <si>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</si>
  <si>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</si>
  <si>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</si>
  <si>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</si>
  <si>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</si>
  <si>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</si>
  <si>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</si>
  <si>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</si>
  <si>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</si>
  <si>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</si>
  <si>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</si>
  <si>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</si>
  <si>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</si>
  <si>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</si>
  <si>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</si>
  <si>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</si>
  <si>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</si>
  <si>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</si>
  <si>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合      計</t>
    <phoneticPr fontId="8" type="noConversion"/>
  </si>
  <si>
    <t>機關類別</t>
    <phoneticPr fontId="8" type="noConversion"/>
  </si>
  <si>
    <t>人事費暨業務費</t>
    <phoneticPr fontId="8" type="noConversion"/>
  </si>
  <si>
    <t>其他補助款</t>
    <phoneticPr fontId="8" type="noConversion"/>
  </si>
  <si>
    <t>合計</t>
    <phoneticPr fontId="8" type="noConversion"/>
  </si>
  <si>
    <t>體中</t>
    <phoneticPr fontId="8" type="noConversion"/>
  </si>
  <si>
    <t>國中</t>
    <phoneticPr fontId="8" type="noConversion"/>
  </si>
  <si>
    <t>國小</t>
    <phoneticPr fontId="8" type="noConversion"/>
  </si>
  <si>
    <t>教育處</t>
    <phoneticPr fontId="8" type="noConversion"/>
  </si>
  <si>
    <t>合計</t>
    <phoneticPr fontId="8" type="noConversion"/>
  </si>
  <si>
    <t>特種基金繳款書（地方教育發展基金專用）</t>
  </si>
  <si>
    <t>編號：</t>
    <phoneticPr fontId="8" type="noConversion"/>
  </si>
  <si>
    <t>序號</t>
  </si>
  <si>
    <t>繳款機關名稱</t>
    <phoneticPr fontId="8" type="noConversion"/>
  </si>
  <si>
    <t>繳入基金代號</t>
    <phoneticPr fontId="8" type="noConversion"/>
  </si>
  <si>
    <t>機關代號</t>
    <phoneticPr fontId="8" type="noConversion"/>
  </si>
  <si>
    <t>年度</t>
  </si>
  <si>
    <t>金      額</t>
    <phoneticPr fontId="8" type="noConversion"/>
  </si>
  <si>
    <t>應行說明事項</t>
    <phoneticPr fontId="8" type="noConversion"/>
  </si>
  <si>
    <t>02</t>
    <phoneticPr fontId="8" type="noConversion"/>
  </si>
  <si>
    <t>02</t>
  </si>
  <si>
    <t>教育處</t>
    <phoneticPr fontId="8" type="noConversion"/>
  </si>
  <si>
    <t>合      計</t>
    <phoneticPr fontId="8" type="noConversion"/>
  </si>
  <si>
    <t>收款市庫簽章</t>
    <phoneticPr fontId="8" type="noConversion"/>
  </si>
  <si>
    <t>主辦會計：　　　　　　　　　　　　　基金主持人：</t>
    <phoneticPr fontId="8" type="noConversion"/>
  </si>
  <si>
    <t>經副襄理　　　　　會計（認證）　　　　　　經辦記帳                  對方科目：1112銀行存款</t>
    <phoneticPr fontId="8" type="noConversion"/>
  </si>
  <si>
    <t>體育高級中等學校</t>
    <phoneticPr fontId="8" type="noConversion"/>
  </si>
  <si>
    <t>機關代號</t>
    <phoneticPr fontId="8" type="noConversion"/>
  </si>
  <si>
    <t>主計處參考</t>
  </si>
  <si>
    <t>學校統籌科目新增撥補經費統計表</t>
    <phoneticPr fontId="1" type="noConversion"/>
  </si>
  <si>
    <t>學校統籌科目新增撥補經費明細表</t>
    <phoneticPr fontId="8" type="noConversion"/>
  </si>
  <si>
    <t>金額(大寫):新臺幣</t>
    <phoneticPr fontId="8" type="noConversion"/>
  </si>
  <si>
    <t>因公傷殘</t>
    <phoneticPr fontId="8" type="noConversion"/>
  </si>
  <si>
    <t>退休撫卹</t>
    <phoneticPr fontId="8" type="noConversion"/>
  </si>
  <si>
    <t>收回款</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</si>
  <si>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</si>
  <si>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</si>
  <si>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</si>
  <si>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</si>
  <si>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</si>
  <si>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</si>
  <si>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</si>
  <si>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</si>
  <si>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</si>
  <si>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</si>
  <si>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</si>
  <si>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</si>
  <si>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</si>
  <si>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</si>
  <si>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</si>
  <si>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</si>
  <si>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</si>
  <si>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</si>
  <si>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</si>
  <si>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</si>
  <si>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</si>
  <si>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</si>
  <si>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南平中學</t>
    <phoneticPr fontId="8" type="noConversion"/>
  </si>
  <si>
    <t>明禮國民小學</t>
    <phoneticPr fontId="1" type="noConversion"/>
  </si>
  <si>
    <t>明義國民小學</t>
    <phoneticPr fontId="1" type="noConversion"/>
  </si>
  <si>
    <t>明廉國民小學</t>
    <phoneticPr fontId="1" type="noConversion"/>
  </si>
  <si>
    <t>明恥國民小學</t>
    <phoneticPr fontId="1" type="noConversion"/>
  </si>
  <si>
    <t>中正國民小學</t>
    <phoneticPr fontId="1" type="noConversion"/>
  </si>
  <si>
    <t>信義國民小學</t>
    <phoneticPr fontId="1" type="noConversion"/>
  </si>
  <si>
    <t>復興國民小學</t>
    <phoneticPr fontId="1" type="noConversion"/>
  </si>
  <si>
    <t>中華國民小學</t>
    <phoneticPr fontId="1" type="noConversion"/>
  </si>
  <si>
    <t>忠孝國民小學</t>
    <phoneticPr fontId="1" type="noConversion"/>
  </si>
  <si>
    <t>北濱國民小學</t>
    <phoneticPr fontId="1" type="noConversion"/>
  </si>
  <si>
    <t>鑄強國民小學</t>
    <phoneticPr fontId="1" type="noConversion"/>
  </si>
  <si>
    <t>國福國民小學</t>
    <phoneticPr fontId="1" type="noConversion"/>
  </si>
  <si>
    <t>新城國民小學</t>
    <phoneticPr fontId="1" type="noConversion"/>
  </si>
  <si>
    <t>北埔國民小學</t>
    <phoneticPr fontId="1" type="noConversion"/>
  </si>
  <si>
    <t>康樂國民小學</t>
    <phoneticPr fontId="1" type="noConversion"/>
  </si>
  <si>
    <t>嘉里國民小學</t>
    <phoneticPr fontId="1" type="noConversion"/>
  </si>
  <si>
    <t>吉安國民小學</t>
    <phoneticPr fontId="1" type="noConversion"/>
  </si>
  <si>
    <t>宜昌國民小學</t>
    <phoneticPr fontId="1" type="noConversion"/>
  </si>
  <si>
    <t>北昌國民小學</t>
    <phoneticPr fontId="1" type="noConversion"/>
  </si>
  <si>
    <t>光華國民小學</t>
    <phoneticPr fontId="1" type="noConversion"/>
  </si>
  <si>
    <t>稻香國民小學</t>
    <phoneticPr fontId="1" type="noConversion"/>
  </si>
  <si>
    <t>南華國民小學</t>
    <phoneticPr fontId="1" type="noConversion"/>
  </si>
  <si>
    <t>化仁國民小學</t>
    <phoneticPr fontId="1" type="noConversion"/>
  </si>
  <si>
    <t>太昌國民小學</t>
    <phoneticPr fontId="1" type="noConversion"/>
  </si>
  <si>
    <t>平和國民小學</t>
    <phoneticPr fontId="1" type="noConversion"/>
  </si>
  <si>
    <t>壽豐國民小學</t>
    <phoneticPr fontId="1" type="noConversion"/>
  </si>
  <si>
    <t>豐裡國民小學</t>
    <phoneticPr fontId="1" type="noConversion"/>
  </si>
  <si>
    <t>豐山國民小學</t>
    <phoneticPr fontId="1" type="noConversion"/>
  </si>
  <si>
    <t>志學國民小學</t>
    <phoneticPr fontId="1" type="noConversion"/>
  </si>
  <si>
    <t>月眉國民小學</t>
    <phoneticPr fontId="1" type="noConversion"/>
  </si>
  <si>
    <t>水璉國民小學</t>
    <phoneticPr fontId="1" type="noConversion"/>
  </si>
  <si>
    <t>溪口國民小學</t>
    <phoneticPr fontId="1" type="noConversion"/>
  </si>
  <si>
    <t>鳳林國民小學</t>
    <phoneticPr fontId="1" type="noConversion"/>
  </si>
  <si>
    <t>大榮國民小學</t>
    <phoneticPr fontId="1" type="noConversion"/>
  </si>
  <si>
    <t>林榮國民小學</t>
    <phoneticPr fontId="1" type="noConversion"/>
  </si>
  <si>
    <t>長橋國民小學</t>
    <phoneticPr fontId="1" type="noConversion"/>
  </si>
  <si>
    <t>北林國民小學</t>
    <phoneticPr fontId="1" type="noConversion"/>
  </si>
  <si>
    <t>鳳仁國民小學</t>
    <phoneticPr fontId="1" type="noConversion"/>
  </si>
  <si>
    <t>光復國民小學</t>
    <phoneticPr fontId="1" type="noConversion"/>
  </si>
  <si>
    <t>太巴塱國民小學</t>
    <phoneticPr fontId="1" type="noConversion"/>
  </si>
  <si>
    <t>大進國民小學</t>
    <phoneticPr fontId="1" type="noConversion"/>
  </si>
  <si>
    <t>瑞穗國民小學</t>
    <phoneticPr fontId="1" type="noConversion"/>
  </si>
  <si>
    <t>瑞美國民小學</t>
    <phoneticPr fontId="1" type="noConversion"/>
  </si>
  <si>
    <t>鶴岡國民小學</t>
    <phoneticPr fontId="1" type="noConversion"/>
  </si>
  <si>
    <t>舞鶴國民小學</t>
    <phoneticPr fontId="1" type="noConversion"/>
  </si>
  <si>
    <t>奇美國民小學</t>
    <phoneticPr fontId="1" type="noConversion"/>
  </si>
  <si>
    <t>富源國民小學</t>
    <phoneticPr fontId="1" type="noConversion"/>
  </si>
  <si>
    <t>瑞北國民小學</t>
    <phoneticPr fontId="1" type="noConversion"/>
  </si>
  <si>
    <t>豐濱國民小學</t>
    <phoneticPr fontId="1" type="noConversion"/>
  </si>
  <si>
    <t>港口國民小學</t>
    <phoneticPr fontId="1" type="noConversion"/>
  </si>
  <si>
    <t>靜浦國民小學</t>
    <phoneticPr fontId="1" type="noConversion"/>
  </si>
  <si>
    <t>新社國民小學</t>
    <phoneticPr fontId="1" type="noConversion"/>
  </si>
  <si>
    <t>玉里國民小學</t>
    <phoneticPr fontId="1" type="noConversion"/>
  </si>
  <si>
    <t>源城國民小學</t>
    <phoneticPr fontId="1" type="noConversion"/>
  </si>
  <si>
    <t>樂合國民小學</t>
    <phoneticPr fontId="1" type="noConversion"/>
  </si>
  <si>
    <t>觀音國民小學</t>
    <phoneticPr fontId="1" type="noConversion"/>
  </si>
  <si>
    <t>三民國民小學</t>
    <phoneticPr fontId="1" type="noConversion"/>
  </si>
  <si>
    <t>春日國民小學</t>
    <phoneticPr fontId="1" type="noConversion"/>
  </si>
  <si>
    <t>德武國民小學</t>
    <phoneticPr fontId="1" type="noConversion"/>
  </si>
  <si>
    <t>中城國民小學</t>
    <phoneticPr fontId="1" type="noConversion"/>
  </si>
  <si>
    <t>長良國民小學</t>
    <phoneticPr fontId="1" type="noConversion"/>
  </si>
  <si>
    <t>大禹國民小學</t>
    <phoneticPr fontId="1" type="noConversion"/>
  </si>
  <si>
    <t>松浦國民小學</t>
    <phoneticPr fontId="1" type="noConversion"/>
  </si>
  <si>
    <t>高寮國民小學</t>
    <phoneticPr fontId="1" type="noConversion"/>
  </si>
  <si>
    <t>富里國民小學</t>
    <phoneticPr fontId="1" type="noConversion"/>
  </si>
  <si>
    <t>萬寧國民小學</t>
    <phoneticPr fontId="1" type="noConversion"/>
  </si>
  <si>
    <t>永豐國民小學</t>
    <phoneticPr fontId="1" type="noConversion"/>
  </si>
  <si>
    <t>學田國民小學</t>
    <phoneticPr fontId="1" type="noConversion"/>
  </si>
  <si>
    <t>東竹國民小學</t>
    <phoneticPr fontId="1" type="noConversion"/>
  </si>
  <si>
    <t>東里國民小學</t>
    <phoneticPr fontId="1" type="noConversion"/>
  </si>
  <si>
    <t>明里國民小學</t>
    <phoneticPr fontId="1" type="noConversion"/>
  </si>
  <si>
    <t>吳江國民小學</t>
    <phoneticPr fontId="1" type="noConversion"/>
  </si>
  <si>
    <t>秀林國民小學</t>
    <phoneticPr fontId="1" type="noConversion"/>
  </si>
  <si>
    <t>富世國民小學</t>
    <phoneticPr fontId="1" type="noConversion"/>
  </si>
  <si>
    <t>和平國民小學</t>
    <phoneticPr fontId="1" type="noConversion"/>
  </si>
  <si>
    <t>佳民國民小學</t>
    <phoneticPr fontId="1" type="noConversion"/>
  </si>
  <si>
    <t>銅門國民小學</t>
    <phoneticPr fontId="1" type="noConversion"/>
  </si>
  <si>
    <t>水源國民小學</t>
    <phoneticPr fontId="1" type="noConversion"/>
  </si>
  <si>
    <t>崇德國民小學</t>
    <phoneticPr fontId="1" type="noConversion"/>
  </si>
  <si>
    <t>文蘭國民小學</t>
    <phoneticPr fontId="1" type="noConversion"/>
  </si>
  <si>
    <t>景美國民小學</t>
    <phoneticPr fontId="1" type="noConversion"/>
  </si>
  <si>
    <t>三棧國民小學</t>
    <phoneticPr fontId="1" type="noConversion"/>
  </si>
  <si>
    <t>銅蘭國民小學</t>
    <phoneticPr fontId="1" type="noConversion"/>
  </si>
  <si>
    <t>萬榮國民小學</t>
    <phoneticPr fontId="1" type="noConversion"/>
  </si>
  <si>
    <t>西林國民小學</t>
    <phoneticPr fontId="1" type="noConversion"/>
  </si>
  <si>
    <t>見晴國民小學</t>
    <phoneticPr fontId="1" type="noConversion"/>
  </si>
  <si>
    <t>馬遠國民小學</t>
    <phoneticPr fontId="1" type="noConversion"/>
  </si>
  <si>
    <t>紅葉國民小學</t>
    <phoneticPr fontId="1" type="noConversion"/>
  </si>
  <si>
    <t>明利國民小學</t>
    <phoneticPr fontId="1" type="noConversion"/>
  </si>
  <si>
    <t>卓溪國民小學</t>
    <phoneticPr fontId="1" type="noConversion"/>
  </si>
  <si>
    <t>崙山國民小學</t>
    <phoneticPr fontId="1" type="noConversion"/>
  </si>
  <si>
    <t>太平國民小學</t>
    <phoneticPr fontId="1" type="noConversion"/>
  </si>
  <si>
    <t>卓清國民小學</t>
    <phoneticPr fontId="1" type="noConversion"/>
  </si>
  <si>
    <t>古風國民小學</t>
    <phoneticPr fontId="1" type="noConversion"/>
  </si>
  <si>
    <t>立山國民小學</t>
    <phoneticPr fontId="1" type="noConversion"/>
  </si>
  <si>
    <t>卓樂國民小學</t>
    <phoneticPr fontId="1" type="noConversion"/>
  </si>
  <si>
    <t>卓楓國民小學</t>
    <phoneticPr fontId="1" type="noConversion"/>
  </si>
  <si>
    <t>西富國民小學</t>
    <phoneticPr fontId="1" type="noConversion"/>
  </si>
  <si>
    <t>大興國民小學</t>
    <phoneticPr fontId="1" type="noConversion"/>
  </si>
  <si>
    <t>中原國民小學</t>
    <phoneticPr fontId="1" type="noConversion"/>
  </si>
  <si>
    <t>西寶國民小學</t>
    <phoneticPr fontId="1" type="noConversion"/>
  </si>
  <si>
    <t>教育處</t>
    <phoneticPr fontId="8" type="noConversion"/>
  </si>
  <si>
    <t>新增統籌款</t>
    <phoneticPr fontId="1" type="noConversion"/>
  </si>
  <si>
    <t>體育高級中等學校</t>
    <phoneticPr fontId="8" type="noConversion"/>
  </si>
  <si>
    <t>美崙國民中學</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</si>
  <si>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</si>
  <si>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</si>
  <si>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</si>
  <si>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</si>
  <si>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</si>
  <si>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</si>
  <si>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</si>
  <si>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</si>
  <si>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</si>
  <si>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</si>
  <si>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</si>
  <si>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</si>
  <si>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</si>
  <si>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</si>
  <si>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</si>
  <si>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</si>
  <si>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</si>
  <si>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</si>
  <si>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</si>
  <si>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</si>
  <si>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</si>
  <si>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</si>
  <si>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南平中學</t>
    <phoneticPr fontId="8" type="noConversion"/>
  </si>
  <si>
    <t>製單：　　　　　　　　　　　　　　　覆核：科長</t>
    <phoneticPr fontId="8" type="noConversion"/>
  </si>
  <si>
    <t>資料驗證</t>
  </si>
  <si>
    <t>第二聯  送縣政府財政處（支付科）</t>
    <phoneticPr fontId="1" type="noConversion"/>
  </si>
  <si>
    <t>第四聯  送縣政府教育處（設施科）</t>
    <phoneticPr fontId="1" type="noConversion"/>
  </si>
  <si>
    <t>體育高級中等學校</t>
  </si>
  <si>
    <t>美崙國民中學</t>
  </si>
  <si>
    <t>花崗國民中學</t>
  </si>
  <si>
    <t>國風國民中學</t>
  </si>
  <si>
    <t>自強國民中學</t>
  </si>
  <si>
    <t>秀林國民中學</t>
  </si>
  <si>
    <t>新城國民中學</t>
  </si>
  <si>
    <t>宜昌國民中學</t>
  </si>
  <si>
    <t>化仁國民中學</t>
  </si>
  <si>
    <t>吉安國民中學</t>
  </si>
  <si>
    <t>平和國民中學</t>
  </si>
  <si>
    <t>壽豐國民中學</t>
  </si>
  <si>
    <t>鳳林國民中學</t>
  </si>
  <si>
    <t>萬榮國民中學</t>
  </si>
  <si>
    <t>光復國民中學</t>
  </si>
  <si>
    <t>富源國民中學</t>
  </si>
  <si>
    <t>瑞穗國民中學</t>
  </si>
  <si>
    <t>三民國民中學</t>
  </si>
  <si>
    <t>玉里國民中學</t>
  </si>
  <si>
    <t>玉東國民中學</t>
  </si>
  <si>
    <t>富北國民中學</t>
  </si>
  <si>
    <t>富里國民中學</t>
  </si>
  <si>
    <t>豐濱國民中學</t>
  </si>
  <si>
    <t>東里國民中學</t>
  </si>
  <si>
    <t>南平中學</t>
  </si>
  <si>
    <t>第一聯  由公庫留存</t>
    <phoneticPr fontId="1" type="noConversion"/>
  </si>
  <si>
    <t>800</t>
  </si>
  <si>
    <t>310</t>
  </si>
  <si>
    <t>311</t>
  </si>
  <si>
    <t>312</t>
  </si>
  <si>
    <t>313</t>
  </si>
  <si>
    <t>315</t>
  </si>
  <si>
    <t>320</t>
  </si>
  <si>
    <t>325</t>
  </si>
  <si>
    <t>332</t>
  </si>
  <si>
    <t>333</t>
  </si>
  <si>
    <t xml:space="preserve">
   處長
  </t>
    <phoneticPr fontId="1" type="noConversion"/>
  </si>
  <si>
    <t>第三聯  送縣政府主計處（基金科）</t>
    <phoneticPr fontId="1" type="noConversion"/>
  </si>
  <si>
    <t>114</t>
  </si>
  <si>
    <t>114</t>
    <phoneticPr fontId="1" type="noConversion"/>
  </si>
  <si>
    <t>114年3月-各項補助。</t>
  </si>
  <si>
    <t>114年3月-各項補助。</t>
    <phoneticPr fontId="8" type="noConversion"/>
  </si>
  <si>
    <t>第二聯  送縣政府財政處（支付科）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</si>
</sst>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76" formatCode="#,##0_ "/>
    <numFmt numFmtId="177" formatCode="0_);[Red]\(0\)"/>
    <numFmt numFmtId="178" formatCode="#&quot;月&quot;&quot;份&quot;&quot;特&quot;&quot;種&quot;&quot;基&quot;&quot;金&quot;&quot;學&quot;&quot;校&quot;&quot;撥&quot;&quot;補&quot;&quot;數&quot;&quot;統&quot;&quot;計&quot;&quot;表&quot;"/>
    <numFmt numFmtId="179" formatCode="\A000#"/>
    <numFmt numFmtId="180" formatCode="[$-404]&quot;製&quot;&quot;單&quot;&quot;日&quot;&quot;期&quot;&quot;：&quot;ee&quot;年&quot;m&quot;月&quot;d&quot;日&quot;"/>
    <numFmt numFmtId="181" formatCode="\10\1&quot;年&quot;##&quot;月&quot;\-&quot;第&quot;\1&quot;期&quot;&quot;人&quot;&quot;事&quot;&quot;費&quot;&quot;暨&quot;&quot;業&quot;&quot;務&quot;&quot;費&quot;"/>
    <numFmt numFmtId="182" formatCode="[DBNum2][$-404]General\ \ &quot;元&quot;&quot;整&quot;"/>
  </numFmts>
  <fonts count="20" x14ac:knownFonts="1">
    <font>
      <sz val="12"/>
      <color theme="1"/>
      <name val="新細明體"/>
      <family val="2"/>
      <charset val="136"/>
      <scheme val="minor"/>
    </font>
    <font>
      <sz val="9"/>
      <name val="新細明體"/>
      <family val="2"/>
      <charset val="136"/>
      <scheme val="minor"/>
    </font>
    <font>
      <sz val="10"/>
      <color indexed="8"/>
      <name val="Arial"/>
      <family val="2"/>
    </font>
    <font>
      <sz val="14"/>
      <color indexed="8"/>
      <name val="標楷體"/>
      <family val="4"/>
      <charset val="136"/>
    </font>
    <font>
      <sz val="12"/>
      <color indexed="8"/>
      <name val="標楷體"/>
      <family val="4"/>
      <charset val="136"/>
    </font>
    <font>
      <sz val="12"/>
      <color theme="1"/>
      <name val="新細明體"/>
      <family val="2"/>
      <charset val="136"/>
      <scheme val="minor"/>
    </font>
    <font>
      <sz val="12"/>
      <name val="標楷體"/>
      <family val="4"/>
      <charset val="136"/>
    </font>
    <font>
      <sz val="9"/>
      <name val="新細明體"/>
      <family val="1"/>
      <charset val="136"/>
    </font>
    <font>
      <sz val="9"/>
      <name val="細明體"/>
      <family val="3"/>
      <charset val="136"/>
    </font>
    <font>
      <sz val="12"/>
      <color indexed="8"/>
      <name val="Arial"/>
      <family val="2"/>
    </font>
    <font>
      <b/>
      <sz val="14"/>
      <color indexed="8"/>
      <name val="標楷體"/>
      <family val="4"/>
      <charset val="136"/>
    </font>
    <font>
      <b/>
      <sz val="12"/>
      <color indexed="8"/>
      <name val="標楷體"/>
      <family val="4"/>
      <charset val="136"/>
    </font>
    <font>
      <sz val="10"/>
      <color indexed="8"/>
      <name val="標楷體"/>
      <family val="4"/>
      <charset val="136"/>
    </font>
    <font>
      <sz val="14"/>
      <color indexed="12"/>
      <name val="標楷體"/>
      <family val="4"/>
      <charset val="136"/>
    </font>
    <font>
      <sz val="16"/>
      <color indexed="8"/>
      <name val="標楷體"/>
      <family val="4"/>
      <charset val="136"/>
    </font>
    <font>
      <sz val="11"/>
      <color indexed="8"/>
      <name val="標楷體"/>
      <family val="4"/>
      <charset val="136"/>
    </font>
    <font>
      <sz val="12"/>
      <color indexed="12"/>
      <name val="標楷體"/>
      <family val="4"/>
      <charset val="136"/>
    </font>
    <font>
      <sz val="13"/>
      <color indexed="8"/>
      <name val="標楷體"/>
      <family val="4"/>
      <charset val="136"/>
    </font>
    <font>
      <sz val="16"/>
      <name val="標楷體"/>
      <family val="4"/>
      <charset val="136"/>
    </font>
    <font>
      <sz val="12"/>
      <color theme="1"/>
      <name val="標楷體"/>
      <family val="4"/>
      <charset val="136"/>
    </font>
  </fonts>
  <fills count="1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indexed="45"/>
        <bgColor indexed="64"/>
      </patternFill>
    </fill>
    <fill>
      <patternFill patternType="solid">
        <fgColor indexed="15"/>
        <bgColor indexed="64"/>
      </patternFill>
    </fill>
    <fill>
      <patternFill patternType="solid">
        <fgColor indexed="44"/>
        <bgColor indexed="64"/>
      </patternFill>
    </fill>
    <fill>
      <patternFill patternType="solid">
        <fgColor indexed="9"/>
        <bgColor indexed="9"/>
      </patternFill>
    </fill>
    <fill>
      <patternFill patternType="solid">
        <fgColor indexed="43"/>
        <bgColor indexed="9"/>
      </patternFill>
    </fill>
    <fill>
      <patternFill patternType="solid">
        <fgColor indexed="42"/>
        <bgColor indexed="9"/>
      </patternFill>
    </fill>
    <fill>
      <patternFill patternType="solid">
        <fgColor indexed="44"/>
        <bgColor indexed="9"/>
      </patternFill>
    </fill>
    <fill>
      <patternFill patternType="solid">
        <fgColor indexed="43"/>
        <bgColor indexed="64"/>
      </patternFill>
    </fill>
    <fill>
      <patternFill patternType="solid">
        <fgColor rgb="FFCCFFCC"/>
        <bgColor indexed="9"/>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bottom/>
      <diagonal/>
    </border>
    <border>
      <left style="double">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2" fillId="0" borderId="0">
      <alignment vertical="top"/>
    </xf>
    <xf numFmtId="43" fontId="2" fillId="0" borderId="0" applyFont="0" applyFill="0" applyBorder="0" applyAlignment="0" applyProtection="0">
      <alignment vertical="top"/>
    </xf>
  </cellStyleXfs>
  <cellXfs count="188">
    <xf numFmtId="0" fontId="0" fillId="0" borderId="0" xfId="0">
      <alignment vertical="center"/>
    </xf>
    <xf numFmtId="176" fontId="4" fillId="0" borderId="0" xfId="1" applyNumberFormat="1" applyFont="1" applyAlignment="1">
      <alignment horizontal="center" vertical="center"/>
    </xf>
    <xf numFmtId="176" fontId="4" fillId="0" borderId="0" xfId="1" applyNumberFormat="1" applyFont="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1" applyFont="1">
      <alignment vertical="top"/>
    </xf>
    <xf numFmtId="38" fontId="4" fillId="2" borderId="1" xfId="0" applyNumberFormat="1" applyFont="1" applyFill="1" applyBorder="1" applyAlignment="1">
      <alignment horizontal="right" vertical="center"/>
    </xf>
    <xf numFmtId="38" fontId="4" fillId="0" borderId="5" xfId="0" applyNumberFormat="1" applyFont="1" applyBorder="1" applyAlignment="1">
      <alignment horizontal="right" vertical="center"/>
    </xf>
    <xf numFmtId="0" fontId="4" fillId="0" borderId="0" xfId="0" applyFont="1">
      <alignment vertical="center"/>
    </xf>
    <xf numFmtId="176" fontId="3" fillId="0" borderId="0" xfId="0" applyNumberFormat="1" applyFont="1">
      <alignment vertical="center"/>
    </xf>
    <xf numFmtId="0" fontId="3" fillId="0" borderId="0" xfId="0" applyFont="1">
      <alignment vertical="center"/>
    </xf>
    <xf numFmtId="38" fontId="4" fillId="2" borderId="1" xfId="0" applyNumberFormat="1" applyFont="1" applyFill="1" applyBorder="1" applyAlignment="1">
      <alignment vertical="center" wrapText="1"/>
    </xf>
    <xf numFmtId="38" fontId="4" fillId="0" borderId="5" xfId="0" applyNumberFormat="1" applyFont="1" applyBorder="1" applyAlignment="1">
      <alignment vertical="center" wrapText="1"/>
    </xf>
    <xf numFmtId="0" fontId="3" fillId="0" borderId="0" xfId="0" applyFont="1" applyAlignment="1">
      <alignment horizontal="center" vertical="center"/>
    </xf>
    <xf numFmtId="38" fontId="4" fillId="0" borderId="9" xfId="0" applyNumberFormat="1" applyFont="1" applyBorder="1" applyAlignment="1">
      <alignment horizontal="center" vertical="center" wrapText="1"/>
    </xf>
    <xf numFmtId="38" fontId="4" fillId="0" borderId="6" xfId="0" applyNumberFormat="1" applyFont="1" applyBorder="1" applyAlignment="1">
      <alignment horizontal="center" vertical="center" wrapText="1"/>
    </xf>
    <xf numFmtId="38" fontId="4" fillId="2" borderId="1" xfId="0" applyNumberFormat="1" applyFont="1" applyFill="1" applyBorder="1" applyAlignment="1">
      <alignment horizontal="center" vertical="center" wrapText="1"/>
    </xf>
    <xf numFmtId="38" fontId="4" fillId="0" borderId="5" xfId="0" applyNumberFormat="1" applyFont="1" applyBorder="1" applyAlignment="1">
      <alignment horizontal="center" vertical="center" wrapText="1"/>
    </xf>
    <xf numFmtId="0" fontId="4" fillId="3" borderId="1" xfId="0" applyFont="1" applyFill="1" applyBorder="1">
      <alignment vertical="center"/>
    </xf>
    <xf numFmtId="176" fontId="3" fillId="0" borderId="0" xfId="0" applyNumberFormat="1" applyFont="1" applyAlignment="1">
      <alignment horizontal="center" vertical="center"/>
    </xf>
    <xf numFmtId="38" fontId="4" fillId="2" borderId="15" xfId="0" applyNumberFormat="1" applyFont="1" applyFill="1" applyBorder="1" applyAlignment="1">
      <alignment horizontal="right" vertical="center"/>
    </xf>
    <xf numFmtId="38" fontId="4" fillId="2" borderId="16" xfId="0" applyNumberFormat="1" applyFont="1" applyFill="1" applyBorder="1" applyAlignment="1">
      <alignment horizontal="right" vertical="center"/>
    </xf>
    <xf numFmtId="38" fontId="4" fillId="2" borderId="17" xfId="0" applyNumberFormat="1" applyFont="1" applyFill="1" applyBorder="1" applyAlignment="1">
      <alignment horizontal="right" vertical="center"/>
    </xf>
    <xf numFmtId="38" fontId="4" fillId="2" borderId="4" xfId="0" applyNumberFormat="1" applyFont="1" applyFill="1" applyBorder="1" applyAlignment="1">
      <alignment horizontal="right" vertical="center"/>
    </xf>
    <xf numFmtId="176" fontId="3" fillId="3" borderId="1" xfId="0" applyNumberFormat="1" applyFont="1" applyFill="1" applyBorder="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38" fontId="4" fillId="0" borderId="23" xfId="0" applyNumberFormat="1" applyFont="1" applyBorder="1" applyAlignment="1">
      <alignment horizontal="right" vertical="center"/>
    </xf>
    <xf numFmtId="38" fontId="4" fillId="0" borderId="24" xfId="0" applyNumberFormat="1" applyFont="1" applyBorder="1" applyAlignment="1">
      <alignment horizontal="right" vertical="center"/>
    </xf>
    <xf numFmtId="38" fontId="4" fillId="0" borderId="25" xfId="0" applyNumberFormat="1" applyFont="1" applyBorder="1" applyAlignment="1">
      <alignment horizontal="right" vertical="center"/>
    </xf>
    <xf numFmtId="0" fontId="4" fillId="0" borderId="1" xfId="0" applyFont="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38" fontId="4" fillId="0" borderId="26" xfId="0" applyNumberFormat="1" applyFont="1" applyBorder="1" applyAlignment="1">
      <alignment horizontal="right" vertical="center"/>
    </xf>
    <xf numFmtId="38" fontId="4" fillId="0" borderId="1" xfId="0" applyNumberFormat="1" applyFont="1" applyBorder="1" applyAlignment="1">
      <alignment horizontal="right" vertical="center"/>
    </xf>
    <xf numFmtId="38" fontId="4" fillId="0" borderId="27" xfId="0" applyNumberFormat="1"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5" borderId="2" xfId="0" applyFont="1" applyFill="1" applyBorder="1" applyAlignment="1">
      <alignment horizontal="center" vertical="center"/>
    </xf>
    <xf numFmtId="0" fontId="4" fillId="3" borderId="1" xfId="0" applyFont="1" applyFill="1" applyBorder="1" applyAlignment="1">
      <alignment horizontal="left" vertical="center"/>
    </xf>
    <xf numFmtId="0" fontId="4" fillId="0" borderId="7" xfId="0" applyFont="1" applyBorder="1" applyAlignment="1">
      <alignment horizontal="center" vertical="center"/>
    </xf>
    <xf numFmtId="0" fontId="4" fillId="3" borderId="1" xfId="0" applyFont="1" applyFill="1" applyBorder="1" applyAlignment="1">
      <alignment horizontal="left" vertical="center" wrapText="1"/>
    </xf>
    <xf numFmtId="38" fontId="4" fillId="6" borderId="1" xfId="0" applyNumberFormat="1" applyFont="1" applyFill="1" applyBorder="1">
      <alignment vertical="center"/>
    </xf>
    <xf numFmtId="0" fontId="4" fillId="0" borderId="0" xfId="0" applyFont="1" applyAlignment="1">
      <alignment horizontal="center" vertical="center" wrapText="1"/>
    </xf>
    <xf numFmtId="38" fontId="4" fillId="0" borderId="0" xfId="0" applyNumberFormat="1" applyFont="1" applyAlignment="1">
      <alignment horizontal="right" vertical="center"/>
    </xf>
    <xf numFmtId="0" fontId="4" fillId="0" borderId="0" xfId="0" applyFont="1" applyAlignment="1">
      <alignment vertical="center" wrapText="1"/>
    </xf>
    <xf numFmtId="0" fontId="4" fillId="6" borderId="1" xfId="0" applyFont="1" applyFill="1" applyBorder="1">
      <alignment vertical="center"/>
    </xf>
    <xf numFmtId="0" fontId="4" fillId="7" borderId="1" xfId="0" applyFont="1" applyFill="1" applyBorder="1" applyAlignment="1">
      <alignment horizontal="left" vertical="center" wrapText="1"/>
    </xf>
    <xf numFmtId="0" fontId="4" fillId="0" borderId="27" xfId="0" applyFont="1" applyBorder="1" applyAlignment="1">
      <alignment horizontal="center" vertical="center"/>
    </xf>
    <xf numFmtId="38" fontId="4" fillId="0" borderId="4" xfId="0" applyNumberFormat="1" applyFont="1" applyBorder="1" applyAlignment="1">
      <alignment horizontal="right" vertical="center"/>
    </xf>
    <xf numFmtId="0" fontId="4" fillId="7" borderId="1" xfId="0" applyFont="1" applyFill="1" applyBorder="1">
      <alignment vertical="center"/>
    </xf>
    <xf numFmtId="0" fontId="4" fillId="7" borderId="0" xfId="0" applyFont="1" applyFill="1">
      <alignment vertical="center"/>
    </xf>
    <xf numFmtId="0" fontId="4" fillId="8" borderId="0" xfId="0" applyFont="1" applyFill="1">
      <alignment vertical="center"/>
    </xf>
    <xf numFmtId="38" fontId="4" fillId="0" borderId="1" xfId="0" applyNumberFormat="1" applyFont="1" applyBorder="1" applyAlignment="1">
      <alignment horizontal="right" vertical="center" wrapText="1"/>
    </xf>
    <xf numFmtId="0" fontId="4" fillId="0" borderId="10" xfId="0" applyFont="1" applyBorder="1" applyAlignment="1">
      <alignment horizontal="center" vertical="center"/>
    </xf>
    <xf numFmtId="0" fontId="4" fillId="0" borderId="1" xfId="0" applyFont="1" applyBorder="1" applyAlignment="1">
      <alignment horizontal="center" vertical="center" shrinkToFit="1"/>
    </xf>
    <xf numFmtId="38" fontId="4" fillId="0" borderId="10" xfId="0" applyNumberFormat="1" applyFont="1" applyBorder="1" applyAlignment="1">
      <alignment horizontal="right" vertical="center"/>
    </xf>
    <xf numFmtId="0" fontId="6" fillId="0" borderId="2"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177" fontId="6" fillId="0" borderId="1" xfId="1" applyNumberFormat="1" applyFont="1" applyBorder="1" applyAlignment="1">
      <alignment horizontal="center" vertical="center"/>
    </xf>
    <xf numFmtId="49" fontId="6" fillId="0" borderId="1" xfId="1" applyNumberFormat="1" applyFont="1" applyBorder="1" applyAlignment="1">
      <alignment horizontal="center" vertical="center"/>
    </xf>
    <xf numFmtId="0" fontId="9" fillId="0" borderId="0" xfId="1" applyFont="1">
      <alignment vertical="top"/>
    </xf>
    <xf numFmtId="0" fontId="5" fillId="0" borderId="0" xfId="0" applyFont="1">
      <alignment vertical="center"/>
    </xf>
    <xf numFmtId="0" fontId="4" fillId="0" borderId="1" xfId="1" applyFont="1" applyBorder="1" applyAlignment="1">
      <alignment horizontal="center" vertical="center" wrapText="1"/>
    </xf>
    <xf numFmtId="177" fontId="4" fillId="0" borderId="1" xfId="1" applyNumberFormat="1" applyFont="1" applyBorder="1" applyAlignment="1">
      <alignment horizontal="center" vertical="center" wrapText="1"/>
    </xf>
    <xf numFmtId="49" fontId="4" fillId="0" borderId="1" xfId="1"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top"/>
    </xf>
    <xf numFmtId="38" fontId="4" fillId="0" borderId="1" xfId="0" applyNumberFormat="1" applyFont="1" applyBorder="1" applyAlignment="1">
      <alignment horizontal="center" vertical="center" wrapText="1"/>
    </xf>
    <xf numFmtId="0" fontId="4" fillId="0" borderId="1" xfId="0" applyFont="1" applyBorder="1" applyAlignment="1">
      <alignment horizontal="center" vertical="top"/>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38" fontId="4" fillId="0" borderId="1" xfId="0" applyNumberFormat="1" applyFont="1" applyBorder="1" applyAlignment="1">
      <alignment horizontal="right" vertical="top"/>
    </xf>
    <xf numFmtId="38" fontId="4" fillId="0" borderId="1" xfId="0" applyNumberFormat="1" applyFont="1" applyBorder="1" applyAlignment="1">
      <alignment vertical="top"/>
    </xf>
    <xf numFmtId="49" fontId="4"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1" fontId="4" fillId="0" borderId="2" xfId="0" applyNumberFormat="1" applyFont="1" applyBorder="1" applyAlignment="1">
      <alignment horizontal="center" vertical="center" shrinkToFit="1"/>
    </xf>
    <xf numFmtId="38" fontId="4" fillId="0" borderId="0" xfId="0" applyNumberFormat="1" applyFont="1" applyAlignment="1">
      <alignment horizontal="right" vertical="top"/>
    </xf>
    <xf numFmtId="0" fontId="4" fillId="0" borderId="10" xfId="0" applyFont="1" applyBorder="1">
      <alignment vertical="center"/>
    </xf>
    <xf numFmtId="178" fontId="6" fillId="0" borderId="29" xfId="0" applyNumberFormat="1"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11" fillId="0" borderId="1" xfId="0" applyFont="1" applyBorder="1" applyAlignment="1" applyProtection="1">
      <alignment horizontal="center" vertical="center" wrapText="1"/>
      <protection locked="0"/>
    </xf>
    <xf numFmtId="3" fontId="3" fillId="0" borderId="0" xfId="0" applyNumberFormat="1" applyFont="1" applyProtection="1">
      <alignment vertical="center"/>
      <protection locked="0"/>
    </xf>
    <xf numFmtId="0" fontId="4" fillId="0" borderId="1" xfId="0" applyFont="1" applyBorder="1" applyAlignment="1" applyProtection="1">
      <alignment vertical="center" wrapText="1"/>
      <protection locked="0"/>
    </xf>
    <xf numFmtId="38" fontId="3" fillId="0" borderId="0" xfId="0" applyNumberFormat="1" applyFont="1" applyProtection="1">
      <alignment vertical="center"/>
      <protection locked="0"/>
    </xf>
    <xf numFmtId="3" fontId="4" fillId="0" borderId="1" xfId="0" applyNumberFormat="1"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38" fontId="4" fillId="0" borderId="1" xfId="0" applyNumberFormat="1" applyFont="1" applyBorder="1" applyAlignment="1" applyProtection="1">
      <alignment vertical="center" wrapText="1"/>
      <protection locked="0"/>
    </xf>
    <xf numFmtId="176" fontId="3" fillId="0" borderId="0" xfId="0" applyNumberFormat="1" applyFont="1" applyProtection="1">
      <alignment vertical="center"/>
      <protection locked="0"/>
    </xf>
    <xf numFmtId="0" fontId="4" fillId="0" borderId="0" xfId="0" applyFont="1" applyAlignment="1" applyProtection="1">
      <alignment vertical="center" wrapText="1"/>
      <protection locked="0"/>
    </xf>
    <xf numFmtId="3" fontId="4" fillId="0" borderId="0" xfId="0" applyNumberFormat="1" applyFont="1" applyAlignment="1" applyProtection="1">
      <alignment vertical="center" wrapText="1"/>
      <protection locked="0"/>
    </xf>
    <xf numFmtId="38" fontId="3" fillId="0" borderId="0" xfId="0" applyNumberFormat="1" applyFont="1" applyAlignment="1" applyProtection="1">
      <alignment vertical="center" wrapText="1"/>
      <protection locked="0"/>
    </xf>
    <xf numFmtId="0" fontId="3" fillId="0" borderId="0" xfId="0" applyFont="1" applyAlignment="1" applyProtection="1">
      <alignment horizontal="center" vertical="center"/>
      <protection locked="0"/>
    </xf>
    <xf numFmtId="3" fontId="3" fillId="0" borderId="28" xfId="0" applyNumberFormat="1" applyFont="1" applyBorder="1" applyProtection="1">
      <alignment vertical="center"/>
      <protection locked="0"/>
    </xf>
    <xf numFmtId="3" fontId="3" fillId="0" borderId="0" xfId="0" applyNumberFormat="1" applyFont="1" applyAlignment="1" applyProtection="1">
      <alignment horizontal="center" vertical="center"/>
      <protection locked="0"/>
    </xf>
    <xf numFmtId="3" fontId="13" fillId="0" borderId="0" xfId="0" applyNumberFormat="1" applyFont="1" applyAlignment="1" applyProtection="1">
      <alignment vertical="top"/>
      <protection locked="0"/>
    </xf>
    <xf numFmtId="38" fontId="4" fillId="0" borderId="0" xfId="0" applyNumberFormat="1" applyFont="1" applyAlignment="1" applyProtection="1">
      <alignment vertical="center" wrapText="1"/>
      <protection locked="0"/>
    </xf>
    <xf numFmtId="0" fontId="15" fillId="0" borderId="0" xfId="0" applyFont="1" applyAlignment="1" applyProtection="1">
      <alignment horizontal="left" vertical="center"/>
      <protection locked="0"/>
    </xf>
    <xf numFmtId="0" fontId="12" fillId="0" borderId="0" xfId="0" applyFont="1" applyProtection="1">
      <alignment vertical="center"/>
      <protection locked="0"/>
    </xf>
    <xf numFmtId="0" fontId="4" fillId="0" borderId="0" xfId="0" applyFont="1" applyAlignment="1" applyProtection="1">
      <alignment horizontal="center" vertical="center"/>
      <protection locked="0"/>
    </xf>
    <xf numFmtId="179" fontId="16" fillId="0" borderId="0" xfId="0" applyNumberFormat="1" applyFont="1" applyAlignment="1" applyProtection="1">
      <alignment horizontal="left" vertical="center"/>
      <protection locked="0"/>
    </xf>
    <xf numFmtId="176" fontId="4" fillId="0" borderId="0" xfId="0" applyNumberFormat="1" applyFont="1" applyProtection="1">
      <alignment vertical="center"/>
      <protection locked="0"/>
    </xf>
    <xf numFmtId="180" fontId="16" fillId="0" borderId="0" xfId="0" applyNumberFormat="1" applyFont="1" applyAlignment="1" applyProtection="1">
      <alignment horizontal="right" vertical="center"/>
      <protection locked="0"/>
    </xf>
    <xf numFmtId="176" fontId="4" fillId="0" borderId="1" xfId="0" applyNumberFormat="1" applyFont="1" applyBorder="1" applyAlignment="1">
      <alignment horizontal="center" vertical="center" wrapText="1"/>
    </xf>
    <xf numFmtId="3" fontId="6" fillId="0" borderId="1" xfId="0" applyNumberFormat="1" applyFont="1" applyBorder="1" applyAlignment="1">
      <alignment vertical="center" wrapText="1"/>
    </xf>
    <xf numFmtId="181" fontId="4" fillId="0" borderId="1" xfId="0" applyNumberFormat="1"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181" fontId="4" fillId="0" borderId="0" xfId="0" applyNumberFormat="1" applyFont="1" applyAlignment="1" applyProtection="1">
      <alignment horizontal="left" vertical="center" wrapText="1"/>
      <protection locked="0"/>
    </xf>
    <xf numFmtId="41" fontId="4" fillId="0" borderId="1" xfId="0" applyNumberFormat="1" applyFont="1" applyBorder="1" applyAlignment="1">
      <alignment horizontal="center" vertical="center" shrinkToFit="1"/>
    </xf>
    <xf numFmtId="0" fontId="4" fillId="5" borderId="1" xfId="0" applyFont="1" applyFill="1" applyBorder="1" applyAlignment="1">
      <alignment horizontal="center" vertical="center"/>
    </xf>
    <xf numFmtId="181" fontId="16" fillId="0" borderId="0" xfId="0" applyNumberFormat="1" applyFont="1" applyAlignment="1" applyProtection="1">
      <alignment horizontal="left" vertical="center" wrapText="1"/>
      <protection locked="0"/>
    </xf>
    <xf numFmtId="181" fontId="4" fillId="0" borderId="0" xfId="0" applyNumberFormat="1" applyFont="1" applyAlignment="1" applyProtection="1">
      <alignment horizontal="left" vertical="center"/>
      <protection locked="0"/>
    </xf>
    <xf numFmtId="176" fontId="4" fillId="0" borderId="1" xfId="0" applyNumberFormat="1" applyFont="1" applyBorder="1">
      <alignment vertical="center"/>
    </xf>
    <xf numFmtId="0" fontId="15" fillId="0" borderId="1" xfId="0" applyFont="1" applyBorder="1" applyAlignment="1" applyProtection="1">
      <alignment horizontal="left" vertical="center"/>
      <protection locked="0"/>
    </xf>
    <xf numFmtId="0" fontId="12" fillId="0" borderId="0" xfId="0" applyFont="1" applyAlignment="1">
      <alignment horizontal="center" vertical="center"/>
    </xf>
    <xf numFmtId="0" fontId="15" fillId="0" borderId="0" xfId="0" applyFont="1" applyAlignment="1">
      <alignment horizontal="left" vertical="center"/>
    </xf>
    <xf numFmtId="182" fontId="3" fillId="0" borderId="0" xfId="0" applyNumberFormat="1" applyFont="1" applyAlignment="1" applyProtection="1">
      <alignment horizontal="left" vertical="center" wrapText="1"/>
      <protection locked="0"/>
    </xf>
    <xf numFmtId="0" fontId="3" fillId="0" borderId="0" xfId="0" applyFont="1" applyAlignment="1" applyProtection="1">
      <alignment horizontal="left" vertical="top"/>
      <protection locked="0"/>
    </xf>
    <xf numFmtId="0" fontId="3" fillId="0" borderId="0" xfId="0" applyFont="1" applyAlignment="1">
      <alignment horizontal="left" vertical="center"/>
    </xf>
    <xf numFmtId="176" fontId="3" fillId="0" borderId="0" xfId="0" applyNumberFormat="1" applyFont="1" applyAlignment="1">
      <alignment horizontal="lef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176" fontId="3" fillId="0" borderId="0" xfId="0" applyNumberFormat="1" applyFont="1" applyAlignment="1" applyProtection="1">
      <alignment horizontal="left" vertical="center"/>
      <protection locked="0"/>
    </xf>
    <xf numFmtId="0" fontId="12" fillId="0" borderId="0" xfId="0" applyFont="1" applyAlignment="1" applyProtection="1">
      <alignment horizontal="center" vertical="center"/>
      <protection locked="0"/>
    </xf>
    <xf numFmtId="176" fontId="4" fillId="9" borderId="1" xfId="0" applyNumberFormat="1" applyFont="1" applyFill="1" applyBorder="1" applyAlignment="1">
      <alignment horizontal="center" vertical="center" wrapText="1"/>
    </xf>
    <xf numFmtId="38" fontId="4" fillId="9" borderId="1" xfId="0" applyNumberFormat="1" applyFont="1" applyFill="1" applyBorder="1" applyAlignment="1">
      <alignment horizontal="center" vertical="center" wrapText="1"/>
    </xf>
    <xf numFmtId="38" fontId="4" fillId="9" borderId="1" xfId="0" applyNumberFormat="1" applyFont="1" applyFill="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38" fontId="6" fillId="0" borderId="1" xfId="0" applyNumberFormat="1" applyFont="1" applyBorder="1" applyAlignment="1">
      <alignment vertical="center" wrapText="1"/>
    </xf>
    <xf numFmtId="38" fontId="6" fillId="0" borderId="1" xfId="0" applyNumberFormat="1" applyFont="1" applyBorder="1" applyAlignment="1" applyProtection="1">
      <alignment vertical="center" wrapText="1"/>
      <protection locked="0"/>
    </xf>
    <xf numFmtId="38" fontId="4" fillId="0" borderId="1" xfId="0" applyNumberFormat="1" applyFont="1" applyBorder="1" applyAlignment="1">
      <alignment vertical="center" wrapText="1"/>
    </xf>
    <xf numFmtId="38" fontId="4" fillId="0" borderId="1" xfId="0" applyNumberFormat="1" applyFont="1" applyBorder="1" applyAlignment="1">
      <alignment vertical="center" shrinkToFit="1"/>
    </xf>
    <xf numFmtId="0" fontId="4" fillId="0" borderId="0" xfId="0" applyFont="1" applyAlignment="1">
      <alignment horizontal="center" vertical="center"/>
    </xf>
    <xf numFmtId="176" fontId="4" fillId="0" borderId="0" xfId="0" applyNumberFormat="1" applyFont="1">
      <alignment vertical="center"/>
    </xf>
    <xf numFmtId="38" fontId="4" fillId="0" borderId="0" xfId="0" applyNumberFormat="1" applyFont="1">
      <alignment vertical="center"/>
    </xf>
    <xf numFmtId="38" fontId="4" fillId="0" borderId="0" xfId="0" applyNumberFormat="1" applyFont="1" applyProtection="1">
      <alignment vertical="center"/>
      <protection locked="0"/>
    </xf>
    <xf numFmtId="176" fontId="4" fillId="10" borderId="1" xfId="0" applyNumberFormat="1" applyFont="1" applyFill="1" applyBorder="1" applyAlignment="1">
      <alignment horizontal="center" vertical="center" wrapText="1"/>
    </xf>
    <xf numFmtId="38" fontId="4" fillId="11" borderId="1" xfId="0" applyNumberFormat="1" applyFont="1" applyFill="1" applyBorder="1" applyAlignment="1">
      <alignment horizontal="center" vertical="center" wrapText="1"/>
    </xf>
    <xf numFmtId="38" fontId="4" fillId="12" borderId="1" xfId="0" applyNumberFormat="1" applyFont="1" applyFill="1" applyBorder="1" applyAlignment="1" applyProtection="1">
      <alignment horizontal="center" vertical="center" wrapText="1"/>
      <protection locked="0"/>
    </xf>
    <xf numFmtId="3" fontId="4" fillId="13" borderId="1" xfId="0" applyNumberFormat="1" applyFont="1" applyFill="1" applyBorder="1" applyAlignment="1">
      <alignment horizontal="right" vertical="center"/>
    </xf>
    <xf numFmtId="38" fontId="4" fillId="3" borderId="1" xfId="0" applyNumberFormat="1" applyFont="1" applyFill="1" applyBorder="1" applyAlignment="1">
      <alignment horizontal="right" vertical="center"/>
    </xf>
    <xf numFmtId="38" fontId="4" fillId="8" borderId="1" xfId="0" applyNumberFormat="1" applyFont="1" applyFill="1" applyBorder="1" applyProtection="1">
      <alignment vertical="center"/>
      <protection locked="0"/>
    </xf>
    <xf numFmtId="38" fontId="4" fillId="0" borderId="1" xfId="0" applyNumberFormat="1" applyFont="1" applyBorder="1" applyAlignment="1" applyProtection="1">
      <alignment horizontal="right" vertical="center"/>
      <protection locked="0"/>
    </xf>
    <xf numFmtId="3" fontId="4" fillId="0" borderId="1" xfId="0" applyNumberFormat="1" applyFont="1" applyBorder="1">
      <alignment vertical="center"/>
    </xf>
    <xf numFmtId="38" fontId="4" fillId="0" borderId="2" xfId="0" applyNumberFormat="1" applyFont="1" applyBorder="1" applyAlignment="1">
      <alignment horizontal="center" vertical="center"/>
    </xf>
    <xf numFmtId="0" fontId="19" fillId="0" borderId="4" xfId="0" applyFont="1" applyBorder="1" applyAlignment="1">
      <alignment horizontal="center" vertical="center"/>
    </xf>
    <xf numFmtId="38" fontId="4" fillId="14" borderId="1" xfId="0" applyNumberFormat="1" applyFont="1" applyFill="1" applyBorder="1" applyAlignment="1">
      <alignment horizontal="center" vertical="center" wrapText="1"/>
    </xf>
    <xf numFmtId="177" fontId="6" fillId="0" borderId="1" xfId="1" applyNumberFormat="1" applyFont="1" applyBorder="1" applyAlignment="1">
      <alignment horizontal="center" vertical="center" wrapText="1"/>
    </xf>
    <xf numFmtId="176" fontId="3" fillId="0" borderId="0" xfId="0" applyNumberFormat="1" applyFont="1" applyAlignment="1">
      <alignment horizontal="left" vertical="top" wrapText="1"/>
    </xf>
    <xf numFmtId="0" fontId="19" fillId="0" borderId="4" xfId="0" applyFont="1" applyBorder="1" applyAlignment="1">
      <alignment horizontal="center" vertical="center" wrapText="1"/>
    </xf>
    <xf numFmtId="38" fontId="4" fillId="0" borderId="17" xfId="0" applyNumberFormat="1" applyFont="1" applyBorder="1" applyAlignment="1">
      <alignment horizontal="right" vertical="center"/>
    </xf>
    <xf numFmtId="0" fontId="1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7" fillId="0" borderId="0" xfId="0" applyFont="1" applyAlignment="1">
      <alignment horizontal="left" vertical="center" wrapText="1"/>
    </xf>
    <xf numFmtId="182" fontId="3" fillId="0" borderId="0" xfId="0" applyNumberFormat="1" applyFont="1" applyAlignment="1">
      <alignment horizontal="left" vertical="center" wrapText="1"/>
    </xf>
    <xf numFmtId="178" fontId="18" fillId="0" borderId="29" xfId="0" applyNumberFormat="1"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38"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38" fontId="4" fillId="4" borderId="21" xfId="0" applyNumberFormat="1" applyFont="1" applyFill="1" applyBorder="1" applyAlignment="1">
      <alignment horizontal="center" vertical="center"/>
    </xf>
    <xf numFmtId="38" fontId="4" fillId="4" borderId="19" xfId="0" applyNumberFormat="1" applyFont="1" applyFill="1" applyBorder="1" applyAlignment="1">
      <alignment horizontal="center" vertical="center"/>
    </xf>
    <xf numFmtId="38" fontId="4" fillId="4" borderId="22" xfId="0" applyNumberFormat="1" applyFont="1" applyFill="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38" fontId="4" fillId="0" borderId="8" xfId="0" applyNumberFormat="1" applyFont="1" applyBorder="1" applyAlignment="1">
      <alignment horizontal="center" vertical="center" wrapText="1"/>
    </xf>
    <xf numFmtId="38" fontId="4" fillId="0" borderId="3" xfId="0" applyNumberFormat="1" applyFont="1" applyBorder="1" applyAlignment="1">
      <alignment horizontal="center" vertical="center" wrapText="1"/>
    </xf>
  </cellXfs>
  <cellStyles count="3">
    <cellStyle name="一般" xfId="0" builtinId="0"/>
    <cellStyle name="一般 2" xfId="1" xr:uid="{00000000-0005-0000-0000-000001000000}"/>
    <cellStyle name="千分位 2" xfId="2" xr:uid="{00000000-0005-0000-0000-00000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142"/>
  <sheetViews>
    <sheetView tabSelected="1" view="pageBreakPreview" zoomScaleNormal="100" zoomScaleSheetLayoutView="100" workbookViewId="0">
      <pane xSplit="5" ySplit="4" topLeftCell="F5" activePane="bottomRight" state="frozen"/>
      <selection pane="topRight" activeCell="F1" sqref="F1"/>
      <selection pane="bottomLeft" activeCell="A5" sqref="A5"/>
      <selection pane="bottomRight" activeCell="G13" sqref="G13"/>
    </sheetView>
  </sheetViews>
  <sheetFormatPr defaultColWidth="6.875" defaultRowHeight="19.5" x14ac:dyDescent="0.25"/>
  <cols>
    <col min="1" max="1" width="6.875" style="93" customWidth="1"/>
    <col min="2" max="2" width="20.25" style="124" bestFit="1" customWidth="1"/>
    <col min="3" max="3" width="8" style="124" customWidth="1"/>
    <col min="4" max="4" width="7.375" style="124" customWidth="1"/>
    <col min="5" max="5" width="6.5" style="124" customWidth="1"/>
    <col min="6" max="6" width="18.375" style="89" customWidth="1"/>
    <col min="7" max="7" width="60.875" style="98" customWidth="1"/>
    <col min="8" max="8" width="5.625" style="98" customWidth="1"/>
    <col min="9" max="244" width="6.875" style="99"/>
    <col min="245" max="245" width="6.875" style="99" customWidth="1"/>
    <col min="246" max="246" width="17.625" style="99" customWidth="1"/>
    <col min="247" max="247" width="8" style="99" customWidth="1"/>
    <col min="248" max="248" width="7.375" style="99" customWidth="1"/>
    <col min="249" max="249" width="6.5" style="99" customWidth="1"/>
    <col min="250" max="250" width="18.375" style="99" customWidth="1"/>
    <col min="251" max="251" width="60.875" style="99" customWidth="1"/>
    <col min="252" max="252" width="5.625" style="99" customWidth="1"/>
    <col min="253" max="254" width="15" style="99" customWidth="1"/>
    <col min="255" max="255" width="15.5" style="99" customWidth="1"/>
    <col min="256" max="256" width="14.375" style="99" customWidth="1"/>
    <col min="257" max="257" width="14.125" style="99" customWidth="1"/>
    <col min="258" max="258" width="14.875" style="99" bestFit="1" customWidth="1"/>
    <col min="259" max="259" width="11.375" style="99" customWidth="1"/>
    <col min="260" max="260" width="14.125" style="99" bestFit="1" customWidth="1"/>
    <col min="261" max="261" width="10.5" style="99" customWidth="1"/>
    <col min="262" max="263" width="10.875" style="99" customWidth="1"/>
    <col min="264" max="264" width="39" style="99" customWidth="1"/>
    <col min="265" max="500" width="6.875" style="99"/>
    <col min="501" max="501" width="6.875" style="99" customWidth="1"/>
    <col min="502" max="502" width="17.625" style="99" customWidth="1"/>
    <col min="503" max="503" width="8" style="99" customWidth="1"/>
    <col min="504" max="504" width="7.375" style="99" customWidth="1"/>
    <col min="505" max="505" width="6.5" style="99" customWidth="1"/>
    <col min="506" max="506" width="18.375" style="99" customWidth="1"/>
    <col min="507" max="507" width="60.875" style="99" customWidth="1"/>
    <col min="508" max="508" width="5.625" style="99" customWidth="1"/>
    <col min="509" max="510" width="15" style="99" customWidth="1"/>
    <col min="511" max="511" width="15.5" style="99" customWidth="1"/>
    <col min="512" max="512" width="14.375" style="99" customWidth="1"/>
    <col min="513" max="513" width="14.125" style="99" customWidth="1"/>
    <col min="514" max="514" width="14.875" style="99" bestFit="1" customWidth="1"/>
    <col min="515" max="515" width="11.375" style="99" customWidth="1"/>
    <col min="516" max="516" width="14.125" style="99" bestFit="1" customWidth="1"/>
    <col min="517" max="517" width="10.5" style="99" customWidth="1"/>
    <col min="518" max="519" width="10.875" style="99" customWidth="1"/>
    <col min="520" max="520" width="39" style="99" customWidth="1"/>
    <col min="521" max="756" width="6.875" style="99"/>
    <col min="757" max="757" width="6.875" style="99" customWidth="1"/>
    <col min="758" max="758" width="17.625" style="99" customWidth="1"/>
    <col min="759" max="759" width="8" style="99" customWidth="1"/>
    <col min="760" max="760" width="7.375" style="99" customWidth="1"/>
    <col min="761" max="761" width="6.5" style="99" customWidth="1"/>
    <col min="762" max="762" width="18.375" style="99" customWidth="1"/>
    <col min="763" max="763" width="60.875" style="99" customWidth="1"/>
    <col min="764" max="764" width="5.625" style="99" customWidth="1"/>
    <col min="765" max="766" width="15" style="99" customWidth="1"/>
    <col min="767" max="767" width="15.5" style="99" customWidth="1"/>
    <col min="768" max="768" width="14.375" style="99" customWidth="1"/>
    <col min="769" max="769" width="14.125" style="99" customWidth="1"/>
    <col min="770" max="770" width="14.875" style="99" bestFit="1" customWidth="1"/>
    <col min="771" max="771" width="11.375" style="99" customWidth="1"/>
    <col min="772" max="772" width="14.125" style="99" bestFit="1" customWidth="1"/>
    <col min="773" max="773" width="10.5" style="99" customWidth="1"/>
    <col min="774" max="775" width="10.875" style="99" customWidth="1"/>
    <col min="776" max="776" width="39" style="99" customWidth="1"/>
    <col min="777" max="1012" width="6.875" style="99"/>
    <col min="1013" max="1013" width="6.875" style="99" customWidth="1"/>
    <col min="1014" max="1014" width="17.625" style="99" customWidth="1"/>
    <col min="1015" max="1015" width="8" style="99" customWidth="1"/>
    <col min="1016" max="1016" width="7.375" style="99" customWidth="1"/>
    <col min="1017" max="1017" width="6.5" style="99" customWidth="1"/>
    <col min="1018" max="1018" width="18.375" style="99" customWidth="1"/>
    <col min="1019" max="1019" width="60.875" style="99" customWidth="1"/>
    <col min="1020" max="1020" width="5.625" style="99" customWidth="1"/>
    <col min="1021" max="1022" width="15" style="99" customWidth="1"/>
    <col min="1023" max="1023" width="15.5" style="99" customWidth="1"/>
    <col min="1024" max="1024" width="14.375" style="99" customWidth="1"/>
    <col min="1025" max="1025" width="14.125" style="99" customWidth="1"/>
    <col min="1026" max="1026" width="14.875" style="99" bestFit="1" customWidth="1"/>
    <col min="1027" max="1027" width="11.375" style="99" customWidth="1"/>
    <col min="1028" max="1028" width="14.125" style="99" bestFit="1" customWidth="1"/>
    <col min="1029" max="1029" width="10.5" style="99" customWidth="1"/>
    <col min="1030" max="1031" width="10.875" style="99" customWidth="1"/>
    <col min="1032" max="1032" width="39" style="99" customWidth="1"/>
    <col min="1033" max="1268" width="6.875" style="99"/>
    <col min="1269" max="1269" width="6.875" style="99" customWidth="1"/>
    <col min="1270" max="1270" width="17.625" style="99" customWidth="1"/>
    <col min="1271" max="1271" width="8" style="99" customWidth="1"/>
    <col min="1272" max="1272" width="7.375" style="99" customWidth="1"/>
    <col min="1273" max="1273" width="6.5" style="99" customWidth="1"/>
    <col min="1274" max="1274" width="18.375" style="99" customWidth="1"/>
    <col min="1275" max="1275" width="60.875" style="99" customWidth="1"/>
    <col min="1276" max="1276" width="5.625" style="99" customWidth="1"/>
    <col min="1277" max="1278" width="15" style="99" customWidth="1"/>
    <col min="1279" max="1279" width="15.5" style="99" customWidth="1"/>
    <col min="1280" max="1280" width="14.375" style="99" customWidth="1"/>
    <col min="1281" max="1281" width="14.125" style="99" customWidth="1"/>
    <col min="1282" max="1282" width="14.875" style="99" bestFit="1" customWidth="1"/>
    <col min="1283" max="1283" width="11.375" style="99" customWidth="1"/>
    <col min="1284" max="1284" width="14.125" style="99" bestFit="1" customWidth="1"/>
    <col min="1285" max="1285" width="10.5" style="99" customWidth="1"/>
    <col min="1286" max="1287" width="10.875" style="99" customWidth="1"/>
    <col min="1288" max="1288" width="39" style="99" customWidth="1"/>
    <col min="1289" max="1524" width="6.875" style="99"/>
    <col min="1525" max="1525" width="6.875" style="99" customWidth="1"/>
    <col min="1526" max="1526" width="17.625" style="99" customWidth="1"/>
    <col min="1527" max="1527" width="8" style="99" customWidth="1"/>
    <col min="1528" max="1528" width="7.375" style="99" customWidth="1"/>
    <col min="1529" max="1529" width="6.5" style="99" customWidth="1"/>
    <col min="1530" max="1530" width="18.375" style="99" customWidth="1"/>
    <col min="1531" max="1531" width="60.875" style="99" customWidth="1"/>
    <col min="1532" max="1532" width="5.625" style="99" customWidth="1"/>
    <col min="1533" max="1534" width="15" style="99" customWidth="1"/>
    <col min="1535" max="1535" width="15.5" style="99" customWidth="1"/>
    <col min="1536" max="1536" width="14.375" style="99" customWidth="1"/>
    <col min="1537" max="1537" width="14.125" style="99" customWidth="1"/>
    <col min="1538" max="1538" width="14.875" style="99" bestFit="1" customWidth="1"/>
    <col min="1539" max="1539" width="11.375" style="99" customWidth="1"/>
    <col min="1540" max="1540" width="14.125" style="99" bestFit="1" customWidth="1"/>
    <col min="1541" max="1541" width="10.5" style="99" customWidth="1"/>
    <col min="1542" max="1543" width="10.875" style="99" customWidth="1"/>
    <col min="1544" max="1544" width="39" style="99" customWidth="1"/>
    <col min="1545" max="1780" width="6.875" style="99"/>
    <col min="1781" max="1781" width="6.875" style="99" customWidth="1"/>
    <col min="1782" max="1782" width="17.625" style="99" customWidth="1"/>
    <col min="1783" max="1783" width="8" style="99" customWidth="1"/>
    <col min="1784" max="1784" width="7.375" style="99" customWidth="1"/>
    <col min="1785" max="1785" width="6.5" style="99" customWidth="1"/>
    <col min="1786" max="1786" width="18.375" style="99" customWidth="1"/>
    <col min="1787" max="1787" width="60.875" style="99" customWidth="1"/>
    <col min="1788" max="1788" width="5.625" style="99" customWidth="1"/>
    <col min="1789" max="1790" width="15" style="99" customWidth="1"/>
    <col min="1791" max="1791" width="15.5" style="99" customWidth="1"/>
    <col min="1792" max="1792" width="14.375" style="99" customWidth="1"/>
    <col min="1793" max="1793" width="14.125" style="99" customWidth="1"/>
    <col min="1794" max="1794" width="14.875" style="99" bestFit="1" customWidth="1"/>
    <col min="1795" max="1795" width="11.375" style="99" customWidth="1"/>
    <col min="1796" max="1796" width="14.125" style="99" bestFit="1" customWidth="1"/>
    <col min="1797" max="1797" width="10.5" style="99" customWidth="1"/>
    <col min="1798" max="1799" width="10.875" style="99" customWidth="1"/>
    <col min="1800" max="1800" width="39" style="99" customWidth="1"/>
    <col min="1801" max="2036" width="6.875" style="99"/>
    <col min="2037" max="2037" width="6.875" style="99" customWidth="1"/>
    <col min="2038" max="2038" width="17.625" style="99" customWidth="1"/>
    <col min="2039" max="2039" width="8" style="99" customWidth="1"/>
    <col min="2040" max="2040" width="7.375" style="99" customWidth="1"/>
    <col min="2041" max="2041" width="6.5" style="99" customWidth="1"/>
    <col min="2042" max="2042" width="18.375" style="99" customWidth="1"/>
    <col min="2043" max="2043" width="60.875" style="99" customWidth="1"/>
    <col min="2044" max="2044" width="5.625" style="99" customWidth="1"/>
    <col min="2045" max="2046" width="15" style="99" customWidth="1"/>
    <col min="2047" max="2047" width="15.5" style="99" customWidth="1"/>
    <col min="2048" max="2048" width="14.375" style="99" customWidth="1"/>
    <col min="2049" max="2049" width="14.125" style="99" customWidth="1"/>
    <col min="2050" max="2050" width="14.875" style="99" bestFit="1" customWidth="1"/>
    <col min="2051" max="2051" width="11.375" style="99" customWidth="1"/>
    <col min="2052" max="2052" width="14.125" style="99" bestFit="1" customWidth="1"/>
    <col min="2053" max="2053" width="10.5" style="99" customWidth="1"/>
    <col min="2054" max="2055" width="10.875" style="99" customWidth="1"/>
    <col min="2056" max="2056" width="39" style="99" customWidth="1"/>
    <col min="2057" max="2292" width="6.875" style="99"/>
    <col min="2293" max="2293" width="6.875" style="99" customWidth="1"/>
    <col min="2294" max="2294" width="17.625" style="99" customWidth="1"/>
    <col min="2295" max="2295" width="8" style="99" customWidth="1"/>
    <col min="2296" max="2296" width="7.375" style="99" customWidth="1"/>
    <col min="2297" max="2297" width="6.5" style="99" customWidth="1"/>
    <col min="2298" max="2298" width="18.375" style="99" customWidth="1"/>
    <col min="2299" max="2299" width="60.875" style="99" customWidth="1"/>
    <col min="2300" max="2300" width="5.625" style="99" customWidth="1"/>
    <col min="2301" max="2302" width="15" style="99" customWidth="1"/>
    <col min="2303" max="2303" width="15.5" style="99" customWidth="1"/>
    <col min="2304" max="2304" width="14.375" style="99" customWidth="1"/>
    <col min="2305" max="2305" width="14.125" style="99" customWidth="1"/>
    <col min="2306" max="2306" width="14.875" style="99" bestFit="1" customWidth="1"/>
    <col min="2307" max="2307" width="11.375" style="99" customWidth="1"/>
    <col min="2308" max="2308" width="14.125" style="99" bestFit="1" customWidth="1"/>
    <col min="2309" max="2309" width="10.5" style="99" customWidth="1"/>
    <col min="2310" max="2311" width="10.875" style="99" customWidth="1"/>
    <col min="2312" max="2312" width="39" style="99" customWidth="1"/>
    <col min="2313" max="2548" width="6.875" style="99"/>
    <col min="2549" max="2549" width="6.875" style="99" customWidth="1"/>
    <col min="2550" max="2550" width="17.625" style="99" customWidth="1"/>
    <col min="2551" max="2551" width="8" style="99" customWidth="1"/>
    <col min="2552" max="2552" width="7.375" style="99" customWidth="1"/>
    <col min="2553" max="2553" width="6.5" style="99" customWidth="1"/>
    <col min="2554" max="2554" width="18.375" style="99" customWidth="1"/>
    <col min="2555" max="2555" width="60.875" style="99" customWidth="1"/>
    <col min="2556" max="2556" width="5.625" style="99" customWidth="1"/>
    <col min="2557" max="2558" width="15" style="99" customWidth="1"/>
    <col min="2559" max="2559" width="15.5" style="99" customWidth="1"/>
    <col min="2560" max="2560" width="14.375" style="99" customWidth="1"/>
    <col min="2561" max="2561" width="14.125" style="99" customWidth="1"/>
    <col min="2562" max="2562" width="14.875" style="99" bestFit="1" customWidth="1"/>
    <col min="2563" max="2563" width="11.375" style="99" customWidth="1"/>
    <col min="2564" max="2564" width="14.125" style="99" bestFit="1" customWidth="1"/>
    <col min="2565" max="2565" width="10.5" style="99" customWidth="1"/>
    <col min="2566" max="2567" width="10.875" style="99" customWidth="1"/>
    <col min="2568" max="2568" width="39" style="99" customWidth="1"/>
    <col min="2569" max="2804" width="6.875" style="99"/>
    <col min="2805" max="2805" width="6.875" style="99" customWidth="1"/>
    <col min="2806" max="2806" width="17.625" style="99" customWidth="1"/>
    <col min="2807" max="2807" width="8" style="99" customWidth="1"/>
    <col min="2808" max="2808" width="7.375" style="99" customWidth="1"/>
    <col min="2809" max="2809" width="6.5" style="99" customWidth="1"/>
    <col min="2810" max="2810" width="18.375" style="99" customWidth="1"/>
    <col min="2811" max="2811" width="60.875" style="99" customWidth="1"/>
    <col min="2812" max="2812" width="5.625" style="99" customWidth="1"/>
    <col min="2813" max="2814" width="15" style="99" customWidth="1"/>
    <col min="2815" max="2815" width="15.5" style="99" customWidth="1"/>
    <col min="2816" max="2816" width="14.375" style="99" customWidth="1"/>
    <col min="2817" max="2817" width="14.125" style="99" customWidth="1"/>
    <col min="2818" max="2818" width="14.875" style="99" bestFit="1" customWidth="1"/>
    <col min="2819" max="2819" width="11.375" style="99" customWidth="1"/>
    <col min="2820" max="2820" width="14.125" style="99" bestFit="1" customWidth="1"/>
    <col min="2821" max="2821" width="10.5" style="99" customWidth="1"/>
    <col min="2822" max="2823" width="10.875" style="99" customWidth="1"/>
    <col min="2824" max="2824" width="39" style="99" customWidth="1"/>
    <col min="2825" max="3060" width="6.875" style="99"/>
    <col min="3061" max="3061" width="6.875" style="99" customWidth="1"/>
    <col min="3062" max="3062" width="17.625" style="99" customWidth="1"/>
    <col min="3063" max="3063" width="8" style="99" customWidth="1"/>
    <col min="3064" max="3064" width="7.375" style="99" customWidth="1"/>
    <col min="3065" max="3065" width="6.5" style="99" customWidth="1"/>
    <col min="3066" max="3066" width="18.375" style="99" customWidth="1"/>
    <col min="3067" max="3067" width="60.875" style="99" customWidth="1"/>
    <col min="3068" max="3068" width="5.625" style="99" customWidth="1"/>
    <col min="3069" max="3070" width="15" style="99" customWidth="1"/>
    <col min="3071" max="3071" width="15.5" style="99" customWidth="1"/>
    <col min="3072" max="3072" width="14.375" style="99" customWidth="1"/>
    <col min="3073" max="3073" width="14.125" style="99" customWidth="1"/>
    <col min="3074" max="3074" width="14.875" style="99" bestFit="1" customWidth="1"/>
    <col min="3075" max="3075" width="11.375" style="99" customWidth="1"/>
    <col min="3076" max="3076" width="14.125" style="99" bestFit="1" customWidth="1"/>
    <col min="3077" max="3077" width="10.5" style="99" customWidth="1"/>
    <col min="3078" max="3079" width="10.875" style="99" customWidth="1"/>
    <col min="3080" max="3080" width="39" style="99" customWidth="1"/>
    <col min="3081" max="3316" width="6.875" style="99"/>
    <col min="3317" max="3317" width="6.875" style="99" customWidth="1"/>
    <col min="3318" max="3318" width="17.625" style="99" customWidth="1"/>
    <col min="3319" max="3319" width="8" style="99" customWidth="1"/>
    <col min="3320" max="3320" width="7.375" style="99" customWidth="1"/>
    <col min="3321" max="3321" width="6.5" style="99" customWidth="1"/>
    <col min="3322" max="3322" width="18.375" style="99" customWidth="1"/>
    <col min="3323" max="3323" width="60.875" style="99" customWidth="1"/>
    <col min="3324" max="3324" width="5.625" style="99" customWidth="1"/>
    <col min="3325" max="3326" width="15" style="99" customWidth="1"/>
    <col min="3327" max="3327" width="15.5" style="99" customWidth="1"/>
    <col min="3328" max="3328" width="14.375" style="99" customWidth="1"/>
    <col min="3329" max="3329" width="14.125" style="99" customWidth="1"/>
    <col min="3330" max="3330" width="14.875" style="99" bestFit="1" customWidth="1"/>
    <col min="3331" max="3331" width="11.375" style="99" customWidth="1"/>
    <col min="3332" max="3332" width="14.125" style="99" bestFit="1" customWidth="1"/>
    <col min="3333" max="3333" width="10.5" style="99" customWidth="1"/>
    <col min="3334" max="3335" width="10.875" style="99" customWidth="1"/>
    <col min="3336" max="3336" width="39" style="99" customWidth="1"/>
    <col min="3337" max="3572" width="6.875" style="99"/>
    <col min="3573" max="3573" width="6.875" style="99" customWidth="1"/>
    <col min="3574" max="3574" width="17.625" style="99" customWidth="1"/>
    <col min="3575" max="3575" width="8" style="99" customWidth="1"/>
    <col min="3576" max="3576" width="7.375" style="99" customWidth="1"/>
    <col min="3577" max="3577" width="6.5" style="99" customWidth="1"/>
    <col min="3578" max="3578" width="18.375" style="99" customWidth="1"/>
    <col min="3579" max="3579" width="60.875" style="99" customWidth="1"/>
    <col min="3580" max="3580" width="5.625" style="99" customWidth="1"/>
    <col min="3581" max="3582" width="15" style="99" customWidth="1"/>
    <col min="3583" max="3583" width="15.5" style="99" customWidth="1"/>
    <col min="3584" max="3584" width="14.375" style="99" customWidth="1"/>
    <col min="3585" max="3585" width="14.125" style="99" customWidth="1"/>
    <col min="3586" max="3586" width="14.875" style="99" bestFit="1" customWidth="1"/>
    <col min="3587" max="3587" width="11.375" style="99" customWidth="1"/>
    <col min="3588" max="3588" width="14.125" style="99" bestFit="1" customWidth="1"/>
    <col min="3589" max="3589" width="10.5" style="99" customWidth="1"/>
    <col min="3590" max="3591" width="10.875" style="99" customWidth="1"/>
    <col min="3592" max="3592" width="39" style="99" customWidth="1"/>
    <col min="3593" max="3828" width="6.875" style="99"/>
    <col min="3829" max="3829" width="6.875" style="99" customWidth="1"/>
    <col min="3830" max="3830" width="17.625" style="99" customWidth="1"/>
    <col min="3831" max="3831" width="8" style="99" customWidth="1"/>
    <col min="3832" max="3832" width="7.375" style="99" customWidth="1"/>
    <col min="3833" max="3833" width="6.5" style="99" customWidth="1"/>
    <col min="3834" max="3834" width="18.375" style="99" customWidth="1"/>
    <col min="3835" max="3835" width="60.875" style="99" customWidth="1"/>
    <col min="3836" max="3836" width="5.625" style="99" customWidth="1"/>
    <col min="3837" max="3838" width="15" style="99" customWidth="1"/>
    <col min="3839" max="3839" width="15.5" style="99" customWidth="1"/>
    <col min="3840" max="3840" width="14.375" style="99" customWidth="1"/>
    <col min="3841" max="3841" width="14.125" style="99" customWidth="1"/>
    <col min="3842" max="3842" width="14.875" style="99" bestFit="1" customWidth="1"/>
    <col min="3843" max="3843" width="11.375" style="99" customWidth="1"/>
    <col min="3844" max="3844" width="14.125" style="99" bestFit="1" customWidth="1"/>
    <col min="3845" max="3845" width="10.5" style="99" customWidth="1"/>
    <col min="3846" max="3847" width="10.875" style="99" customWidth="1"/>
    <col min="3848" max="3848" width="39" style="99" customWidth="1"/>
    <col min="3849" max="4084" width="6.875" style="99"/>
    <col min="4085" max="4085" width="6.875" style="99" customWidth="1"/>
    <col min="4086" max="4086" width="17.625" style="99" customWidth="1"/>
    <col min="4087" max="4087" width="8" style="99" customWidth="1"/>
    <col min="4088" max="4088" width="7.375" style="99" customWidth="1"/>
    <col min="4089" max="4089" width="6.5" style="99" customWidth="1"/>
    <col min="4090" max="4090" width="18.375" style="99" customWidth="1"/>
    <col min="4091" max="4091" width="60.875" style="99" customWidth="1"/>
    <col min="4092" max="4092" width="5.625" style="99" customWidth="1"/>
    <col min="4093" max="4094" width="15" style="99" customWidth="1"/>
    <col min="4095" max="4095" width="15.5" style="99" customWidth="1"/>
    <col min="4096" max="4096" width="14.375" style="99" customWidth="1"/>
    <col min="4097" max="4097" width="14.125" style="99" customWidth="1"/>
    <col min="4098" max="4098" width="14.875" style="99" bestFit="1" customWidth="1"/>
    <col min="4099" max="4099" width="11.375" style="99" customWidth="1"/>
    <col min="4100" max="4100" width="14.125" style="99" bestFit="1" customWidth="1"/>
    <col min="4101" max="4101" width="10.5" style="99" customWidth="1"/>
    <col min="4102" max="4103" width="10.875" style="99" customWidth="1"/>
    <col min="4104" max="4104" width="39" style="99" customWidth="1"/>
    <col min="4105" max="4340" width="6.875" style="99"/>
    <col min="4341" max="4341" width="6.875" style="99" customWidth="1"/>
    <col min="4342" max="4342" width="17.625" style="99" customWidth="1"/>
    <col min="4343" max="4343" width="8" style="99" customWidth="1"/>
    <col min="4344" max="4344" width="7.375" style="99" customWidth="1"/>
    <col min="4345" max="4345" width="6.5" style="99" customWidth="1"/>
    <col min="4346" max="4346" width="18.375" style="99" customWidth="1"/>
    <col min="4347" max="4347" width="60.875" style="99" customWidth="1"/>
    <col min="4348" max="4348" width="5.625" style="99" customWidth="1"/>
    <col min="4349" max="4350" width="15" style="99" customWidth="1"/>
    <col min="4351" max="4351" width="15.5" style="99" customWidth="1"/>
    <col min="4352" max="4352" width="14.375" style="99" customWidth="1"/>
    <col min="4353" max="4353" width="14.125" style="99" customWidth="1"/>
    <col min="4354" max="4354" width="14.875" style="99" bestFit="1" customWidth="1"/>
    <col min="4355" max="4355" width="11.375" style="99" customWidth="1"/>
    <col min="4356" max="4356" width="14.125" style="99" bestFit="1" customWidth="1"/>
    <col min="4357" max="4357" width="10.5" style="99" customWidth="1"/>
    <col min="4358" max="4359" width="10.875" style="99" customWidth="1"/>
    <col min="4360" max="4360" width="39" style="99" customWidth="1"/>
    <col min="4361" max="4596" width="6.875" style="99"/>
    <col min="4597" max="4597" width="6.875" style="99" customWidth="1"/>
    <col min="4598" max="4598" width="17.625" style="99" customWidth="1"/>
    <col min="4599" max="4599" width="8" style="99" customWidth="1"/>
    <col min="4600" max="4600" width="7.375" style="99" customWidth="1"/>
    <col min="4601" max="4601" width="6.5" style="99" customWidth="1"/>
    <col min="4602" max="4602" width="18.375" style="99" customWidth="1"/>
    <col min="4603" max="4603" width="60.875" style="99" customWidth="1"/>
    <col min="4604" max="4604" width="5.625" style="99" customWidth="1"/>
    <col min="4605" max="4606" width="15" style="99" customWidth="1"/>
    <col min="4607" max="4607" width="15.5" style="99" customWidth="1"/>
    <col min="4608" max="4608" width="14.375" style="99" customWidth="1"/>
    <col min="4609" max="4609" width="14.125" style="99" customWidth="1"/>
    <col min="4610" max="4610" width="14.875" style="99" bestFit="1" customWidth="1"/>
    <col min="4611" max="4611" width="11.375" style="99" customWidth="1"/>
    <col min="4612" max="4612" width="14.125" style="99" bestFit="1" customWidth="1"/>
    <col min="4613" max="4613" width="10.5" style="99" customWidth="1"/>
    <col min="4614" max="4615" width="10.875" style="99" customWidth="1"/>
    <col min="4616" max="4616" width="39" style="99" customWidth="1"/>
    <col min="4617" max="4852" width="6.875" style="99"/>
    <col min="4853" max="4853" width="6.875" style="99" customWidth="1"/>
    <col min="4854" max="4854" width="17.625" style="99" customWidth="1"/>
    <col min="4855" max="4855" width="8" style="99" customWidth="1"/>
    <col min="4856" max="4856" width="7.375" style="99" customWidth="1"/>
    <col min="4857" max="4857" width="6.5" style="99" customWidth="1"/>
    <col min="4858" max="4858" width="18.375" style="99" customWidth="1"/>
    <col min="4859" max="4859" width="60.875" style="99" customWidth="1"/>
    <col min="4860" max="4860" width="5.625" style="99" customWidth="1"/>
    <col min="4861" max="4862" width="15" style="99" customWidth="1"/>
    <col min="4863" max="4863" width="15.5" style="99" customWidth="1"/>
    <col min="4864" max="4864" width="14.375" style="99" customWidth="1"/>
    <col min="4865" max="4865" width="14.125" style="99" customWidth="1"/>
    <col min="4866" max="4866" width="14.875" style="99" bestFit="1" customWidth="1"/>
    <col min="4867" max="4867" width="11.375" style="99" customWidth="1"/>
    <col min="4868" max="4868" width="14.125" style="99" bestFit="1" customWidth="1"/>
    <col min="4869" max="4869" width="10.5" style="99" customWidth="1"/>
    <col min="4870" max="4871" width="10.875" style="99" customWidth="1"/>
    <col min="4872" max="4872" width="39" style="99" customWidth="1"/>
    <col min="4873" max="5108" width="6.875" style="99"/>
    <col min="5109" max="5109" width="6.875" style="99" customWidth="1"/>
    <col min="5110" max="5110" width="17.625" style="99" customWidth="1"/>
    <col min="5111" max="5111" width="8" style="99" customWidth="1"/>
    <col min="5112" max="5112" width="7.375" style="99" customWidth="1"/>
    <col min="5113" max="5113" width="6.5" style="99" customWidth="1"/>
    <col min="5114" max="5114" width="18.375" style="99" customWidth="1"/>
    <col min="5115" max="5115" width="60.875" style="99" customWidth="1"/>
    <col min="5116" max="5116" width="5.625" style="99" customWidth="1"/>
    <col min="5117" max="5118" width="15" style="99" customWidth="1"/>
    <col min="5119" max="5119" width="15.5" style="99" customWidth="1"/>
    <col min="5120" max="5120" width="14.375" style="99" customWidth="1"/>
    <col min="5121" max="5121" width="14.125" style="99" customWidth="1"/>
    <col min="5122" max="5122" width="14.875" style="99" bestFit="1" customWidth="1"/>
    <col min="5123" max="5123" width="11.375" style="99" customWidth="1"/>
    <col min="5124" max="5124" width="14.125" style="99" bestFit="1" customWidth="1"/>
    <col min="5125" max="5125" width="10.5" style="99" customWidth="1"/>
    <col min="5126" max="5127" width="10.875" style="99" customWidth="1"/>
    <col min="5128" max="5128" width="39" style="99" customWidth="1"/>
    <col min="5129" max="5364" width="6.875" style="99"/>
    <col min="5365" max="5365" width="6.875" style="99" customWidth="1"/>
    <col min="5366" max="5366" width="17.625" style="99" customWidth="1"/>
    <col min="5367" max="5367" width="8" style="99" customWidth="1"/>
    <col min="5368" max="5368" width="7.375" style="99" customWidth="1"/>
    <col min="5369" max="5369" width="6.5" style="99" customWidth="1"/>
    <col min="5370" max="5370" width="18.375" style="99" customWidth="1"/>
    <col min="5371" max="5371" width="60.875" style="99" customWidth="1"/>
    <col min="5372" max="5372" width="5.625" style="99" customWidth="1"/>
    <col min="5373" max="5374" width="15" style="99" customWidth="1"/>
    <col min="5375" max="5375" width="15.5" style="99" customWidth="1"/>
    <col min="5376" max="5376" width="14.375" style="99" customWidth="1"/>
    <col min="5377" max="5377" width="14.125" style="99" customWidth="1"/>
    <col min="5378" max="5378" width="14.875" style="99" bestFit="1" customWidth="1"/>
    <col min="5379" max="5379" width="11.375" style="99" customWidth="1"/>
    <col min="5380" max="5380" width="14.125" style="99" bestFit="1" customWidth="1"/>
    <col min="5381" max="5381" width="10.5" style="99" customWidth="1"/>
    <col min="5382" max="5383" width="10.875" style="99" customWidth="1"/>
    <col min="5384" max="5384" width="39" style="99" customWidth="1"/>
    <col min="5385" max="5620" width="6.875" style="99"/>
    <col min="5621" max="5621" width="6.875" style="99" customWidth="1"/>
    <col min="5622" max="5622" width="17.625" style="99" customWidth="1"/>
    <col min="5623" max="5623" width="8" style="99" customWidth="1"/>
    <col min="5624" max="5624" width="7.375" style="99" customWidth="1"/>
    <col min="5625" max="5625" width="6.5" style="99" customWidth="1"/>
    <col min="5626" max="5626" width="18.375" style="99" customWidth="1"/>
    <col min="5627" max="5627" width="60.875" style="99" customWidth="1"/>
    <col min="5628" max="5628" width="5.625" style="99" customWidth="1"/>
    <col min="5629" max="5630" width="15" style="99" customWidth="1"/>
    <col min="5631" max="5631" width="15.5" style="99" customWidth="1"/>
    <col min="5632" max="5632" width="14.375" style="99" customWidth="1"/>
    <col min="5633" max="5633" width="14.125" style="99" customWidth="1"/>
    <col min="5634" max="5634" width="14.875" style="99" bestFit="1" customWidth="1"/>
    <col min="5635" max="5635" width="11.375" style="99" customWidth="1"/>
    <col min="5636" max="5636" width="14.125" style="99" bestFit="1" customWidth="1"/>
    <col min="5637" max="5637" width="10.5" style="99" customWidth="1"/>
    <col min="5638" max="5639" width="10.875" style="99" customWidth="1"/>
    <col min="5640" max="5640" width="39" style="99" customWidth="1"/>
    <col min="5641" max="5876" width="6.875" style="99"/>
    <col min="5877" max="5877" width="6.875" style="99" customWidth="1"/>
    <col min="5878" max="5878" width="17.625" style="99" customWidth="1"/>
    <col min="5879" max="5879" width="8" style="99" customWidth="1"/>
    <col min="5880" max="5880" width="7.375" style="99" customWidth="1"/>
    <col min="5881" max="5881" width="6.5" style="99" customWidth="1"/>
    <col min="5882" max="5882" width="18.375" style="99" customWidth="1"/>
    <col min="5883" max="5883" width="60.875" style="99" customWidth="1"/>
    <col min="5884" max="5884" width="5.625" style="99" customWidth="1"/>
    <col min="5885" max="5886" width="15" style="99" customWidth="1"/>
    <col min="5887" max="5887" width="15.5" style="99" customWidth="1"/>
    <col min="5888" max="5888" width="14.375" style="99" customWidth="1"/>
    <col min="5889" max="5889" width="14.125" style="99" customWidth="1"/>
    <col min="5890" max="5890" width="14.875" style="99" bestFit="1" customWidth="1"/>
    <col min="5891" max="5891" width="11.375" style="99" customWidth="1"/>
    <col min="5892" max="5892" width="14.125" style="99" bestFit="1" customWidth="1"/>
    <col min="5893" max="5893" width="10.5" style="99" customWidth="1"/>
    <col min="5894" max="5895" width="10.875" style="99" customWidth="1"/>
    <col min="5896" max="5896" width="39" style="99" customWidth="1"/>
    <col min="5897" max="6132" width="6.875" style="99"/>
    <col min="6133" max="6133" width="6.875" style="99" customWidth="1"/>
    <col min="6134" max="6134" width="17.625" style="99" customWidth="1"/>
    <col min="6135" max="6135" width="8" style="99" customWidth="1"/>
    <col min="6136" max="6136" width="7.375" style="99" customWidth="1"/>
    <col min="6137" max="6137" width="6.5" style="99" customWidth="1"/>
    <col min="6138" max="6138" width="18.375" style="99" customWidth="1"/>
    <col min="6139" max="6139" width="60.875" style="99" customWidth="1"/>
    <col min="6140" max="6140" width="5.625" style="99" customWidth="1"/>
    <col min="6141" max="6142" width="15" style="99" customWidth="1"/>
    <col min="6143" max="6143" width="15.5" style="99" customWidth="1"/>
    <col min="6144" max="6144" width="14.375" style="99" customWidth="1"/>
    <col min="6145" max="6145" width="14.125" style="99" customWidth="1"/>
    <col min="6146" max="6146" width="14.875" style="99" bestFit="1" customWidth="1"/>
    <col min="6147" max="6147" width="11.375" style="99" customWidth="1"/>
    <col min="6148" max="6148" width="14.125" style="99" bestFit="1" customWidth="1"/>
    <col min="6149" max="6149" width="10.5" style="99" customWidth="1"/>
    <col min="6150" max="6151" width="10.875" style="99" customWidth="1"/>
    <col min="6152" max="6152" width="39" style="99" customWidth="1"/>
    <col min="6153" max="6388" width="6.875" style="99"/>
    <col min="6389" max="6389" width="6.875" style="99" customWidth="1"/>
    <col min="6390" max="6390" width="17.625" style="99" customWidth="1"/>
    <col min="6391" max="6391" width="8" style="99" customWidth="1"/>
    <col min="6392" max="6392" width="7.375" style="99" customWidth="1"/>
    <col min="6393" max="6393" width="6.5" style="99" customWidth="1"/>
    <col min="6394" max="6394" width="18.375" style="99" customWidth="1"/>
    <col min="6395" max="6395" width="60.875" style="99" customWidth="1"/>
    <col min="6396" max="6396" width="5.625" style="99" customWidth="1"/>
    <col min="6397" max="6398" width="15" style="99" customWidth="1"/>
    <col min="6399" max="6399" width="15.5" style="99" customWidth="1"/>
    <col min="6400" max="6400" width="14.375" style="99" customWidth="1"/>
    <col min="6401" max="6401" width="14.125" style="99" customWidth="1"/>
    <col min="6402" max="6402" width="14.875" style="99" bestFit="1" customWidth="1"/>
    <col min="6403" max="6403" width="11.375" style="99" customWidth="1"/>
    <col min="6404" max="6404" width="14.125" style="99" bestFit="1" customWidth="1"/>
    <col min="6405" max="6405" width="10.5" style="99" customWidth="1"/>
    <col min="6406" max="6407" width="10.875" style="99" customWidth="1"/>
    <col min="6408" max="6408" width="39" style="99" customWidth="1"/>
    <col min="6409" max="6644" width="6.875" style="99"/>
    <col min="6645" max="6645" width="6.875" style="99" customWidth="1"/>
    <col min="6646" max="6646" width="17.625" style="99" customWidth="1"/>
    <col min="6647" max="6647" width="8" style="99" customWidth="1"/>
    <col min="6648" max="6648" width="7.375" style="99" customWidth="1"/>
    <col min="6649" max="6649" width="6.5" style="99" customWidth="1"/>
    <col min="6650" max="6650" width="18.375" style="99" customWidth="1"/>
    <col min="6651" max="6651" width="60.875" style="99" customWidth="1"/>
    <col min="6652" max="6652" width="5.625" style="99" customWidth="1"/>
    <col min="6653" max="6654" width="15" style="99" customWidth="1"/>
    <col min="6655" max="6655" width="15.5" style="99" customWidth="1"/>
    <col min="6656" max="6656" width="14.375" style="99" customWidth="1"/>
    <col min="6657" max="6657" width="14.125" style="99" customWidth="1"/>
    <col min="6658" max="6658" width="14.875" style="99" bestFit="1" customWidth="1"/>
    <col min="6659" max="6659" width="11.375" style="99" customWidth="1"/>
    <col min="6660" max="6660" width="14.125" style="99" bestFit="1" customWidth="1"/>
    <col min="6661" max="6661" width="10.5" style="99" customWidth="1"/>
    <col min="6662" max="6663" width="10.875" style="99" customWidth="1"/>
    <col min="6664" max="6664" width="39" style="99" customWidth="1"/>
    <col min="6665" max="6900" width="6.875" style="99"/>
    <col min="6901" max="6901" width="6.875" style="99" customWidth="1"/>
    <col min="6902" max="6902" width="17.625" style="99" customWidth="1"/>
    <col min="6903" max="6903" width="8" style="99" customWidth="1"/>
    <col min="6904" max="6904" width="7.375" style="99" customWidth="1"/>
    <col min="6905" max="6905" width="6.5" style="99" customWidth="1"/>
    <col min="6906" max="6906" width="18.375" style="99" customWidth="1"/>
    <col min="6907" max="6907" width="60.875" style="99" customWidth="1"/>
    <col min="6908" max="6908" width="5.625" style="99" customWidth="1"/>
    <col min="6909" max="6910" width="15" style="99" customWidth="1"/>
    <col min="6911" max="6911" width="15.5" style="99" customWidth="1"/>
    <col min="6912" max="6912" width="14.375" style="99" customWidth="1"/>
    <col min="6913" max="6913" width="14.125" style="99" customWidth="1"/>
    <col min="6914" max="6914" width="14.875" style="99" bestFit="1" customWidth="1"/>
    <col min="6915" max="6915" width="11.375" style="99" customWidth="1"/>
    <col min="6916" max="6916" width="14.125" style="99" bestFit="1" customWidth="1"/>
    <col min="6917" max="6917" width="10.5" style="99" customWidth="1"/>
    <col min="6918" max="6919" width="10.875" style="99" customWidth="1"/>
    <col min="6920" max="6920" width="39" style="99" customWidth="1"/>
    <col min="6921" max="7156" width="6.875" style="99"/>
    <col min="7157" max="7157" width="6.875" style="99" customWidth="1"/>
    <col min="7158" max="7158" width="17.625" style="99" customWidth="1"/>
    <col min="7159" max="7159" width="8" style="99" customWidth="1"/>
    <col min="7160" max="7160" width="7.375" style="99" customWidth="1"/>
    <col min="7161" max="7161" width="6.5" style="99" customWidth="1"/>
    <col min="7162" max="7162" width="18.375" style="99" customWidth="1"/>
    <col min="7163" max="7163" width="60.875" style="99" customWidth="1"/>
    <col min="7164" max="7164" width="5.625" style="99" customWidth="1"/>
    <col min="7165" max="7166" width="15" style="99" customWidth="1"/>
    <col min="7167" max="7167" width="15.5" style="99" customWidth="1"/>
    <col min="7168" max="7168" width="14.375" style="99" customWidth="1"/>
    <col min="7169" max="7169" width="14.125" style="99" customWidth="1"/>
    <col min="7170" max="7170" width="14.875" style="99" bestFit="1" customWidth="1"/>
    <col min="7171" max="7171" width="11.375" style="99" customWidth="1"/>
    <col min="7172" max="7172" width="14.125" style="99" bestFit="1" customWidth="1"/>
    <col min="7173" max="7173" width="10.5" style="99" customWidth="1"/>
    <col min="7174" max="7175" width="10.875" style="99" customWidth="1"/>
    <col min="7176" max="7176" width="39" style="99" customWidth="1"/>
    <col min="7177" max="7412" width="6.875" style="99"/>
    <col min="7413" max="7413" width="6.875" style="99" customWidth="1"/>
    <col min="7414" max="7414" width="17.625" style="99" customWidth="1"/>
    <col min="7415" max="7415" width="8" style="99" customWidth="1"/>
    <col min="7416" max="7416" width="7.375" style="99" customWidth="1"/>
    <col min="7417" max="7417" width="6.5" style="99" customWidth="1"/>
    <col min="7418" max="7418" width="18.375" style="99" customWidth="1"/>
    <col min="7419" max="7419" width="60.875" style="99" customWidth="1"/>
    <col min="7420" max="7420" width="5.625" style="99" customWidth="1"/>
    <col min="7421" max="7422" width="15" style="99" customWidth="1"/>
    <col min="7423" max="7423" width="15.5" style="99" customWidth="1"/>
    <col min="7424" max="7424" width="14.375" style="99" customWidth="1"/>
    <col min="7425" max="7425" width="14.125" style="99" customWidth="1"/>
    <col min="7426" max="7426" width="14.875" style="99" bestFit="1" customWidth="1"/>
    <col min="7427" max="7427" width="11.375" style="99" customWidth="1"/>
    <col min="7428" max="7428" width="14.125" style="99" bestFit="1" customWidth="1"/>
    <col min="7429" max="7429" width="10.5" style="99" customWidth="1"/>
    <col min="7430" max="7431" width="10.875" style="99" customWidth="1"/>
    <col min="7432" max="7432" width="39" style="99" customWidth="1"/>
    <col min="7433" max="7668" width="6.875" style="99"/>
    <col min="7669" max="7669" width="6.875" style="99" customWidth="1"/>
    <col min="7670" max="7670" width="17.625" style="99" customWidth="1"/>
    <col min="7671" max="7671" width="8" style="99" customWidth="1"/>
    <col min="7672" max="7672" width="7.375" style="99" customWidth="1"/>
    <col min="7673" max="7673" width="6.5" style="99" customWidth="1"/>
    <col min="7674" max="7674" width="18.375" style="99" customWidth="1"/>
    <col min="7675" max="7675" width="60.875" style="99" customWidth="1"/>
    <col min="7676" max="7676" width="5.625" style="99" customWidth="1"/>
    <col min="7677" max="7678" width="15" style="99" customWidth="1"/>
    <col min="7679" max="7679" width="15.5" style="99" customWidth="1"/>
    <col min="7680" max="7680" width="14.375" style="99" customWidth="1"/>
    <col min="7681" max="7681" width="14.125" style="99" customWidth="1"/>
    <col min="7682" max="7682" width="14.875" style="99" bestFit="1" customWidth="1"/>
    <col min="7683" max="7683" width="11.375" style="99" customWidth="1"/>
    <col min="7684" max="7684" width="14.125" style="99" bestFit="1" customWidth="1"/>
    <col min="7685" max="7685" width="10.5" style="99" customWidth="1"/>
    <col min="7686" max="7687" width="10.875" style="99" customWidth="1"/>
    <col min="7688" max="7688" width="39" style="99" customWidth="1"/>
    <col min="7689" max="7924" width="6.875" style="99"/>
    <col min="7925" max="7925" width="6.875" style="99" customWidth="1"/>
    <col min="7926" max="7926" width="17.625" style="99" customWidth="1"/>
    <col min="7927" max="7927" width="8" style="99" customWidth="1"/>
    <col min="7928" max="7928" width="7.375" style="99" customWidth="1"/>
    <col min="7929" max="7929" width="6.5" style="99" customWidth="1"/>
    <col min="7930" max="7930" width="18.375" style="99" customWidth="1"/>
    <col min="7931" max="7931" width="60.875" style="99" customWidth="1"/>
    <col min="7932" max="7932" width="5.625" style="99" customWidth="1"/>
    <col min="7933" max="7934" width="15" style="99" customWidth="1"/>
    <col min="7935" max="7935" width="15.5" style="99" customWidth="1"/>
    <col min="7936" max="7936" width="14.375" style="99" customWidth="1"/>
    <col min="7937" max="7937" width="14.125" style="99" customWidth="1"/>
    <col min="7938" max="7938" width="14.875" style="99" bestFit="1" customWidth="1"/>
    <col min="7939" max="7939" width="11.375" style="99" customWidth="1"/>
    <col min="7940" max="7940" width="14.125" style="99" bestFit="1" customWidth="1"/>
    <col min="7941" max="7941" width="10.5" style="99" customWidth="1"/>
    <col min="7942" max="7943" width="10.875" style="99" customWidth="1"/>
    <col min="7944" max="7944" width="39" style="99" customWidth="1"/>
    <col min="7945" max="8180" width="6.875" style="99"/>
    <col min="8181" max="8181" width="6.875" style="99" customWidth="1"/>
    <col min="8182" max="8182" width="17.625" style="99" customWidth="1"/>
    <col min="8183" max="8183" width="8" style="99" customWidth="1"/>
    <col min="8184" max="8184" width="7.375" style="99" customWidth="1"/>
    <col min="8185" max="8185" width="6.5" style="99" customWidth="1"/>
    <col min="8186" max="8186" width="18.375" style="99" customWidth="1"/>
    <col min="8187" max="8187" width="60.875" style="99" customWidth="1"/>
    <col min="8188" max="8188" width="5.625" style="99" customWidth="1"/>
    <col min="8189" max="8190" width="15" style="99" customWidth="1"/>
    <col min="8191" max="8191" width="15.5" style="99" customWidth="1"/>
    <col min="8192" max="8192" width="14.375" style="99" customWidth="1"/>
    <col min="8193" max="8193" width="14.125" style="99" customWidth="1"/>
    <col min="8194" max="8194" width="14.875" style="99" bestFit="1" customWidth="1"/>
    <col min="8195" max="8195" width="11.375" style="99" customWidth="1"/>
    <col min="8196" max="8196" width="14.125" style="99" bestFit="1" customWidth="1"/>
    <col min="8197" max="8197" width="10.5" style="99" customWidth="1"/>
    <col min="8198" max="8199" width="10.875" style="99" customWidth="1"/>
    <col min="8200" max="8200" width="39" style="99" customWidth="1"/>
    <col min="8201" max="8436" width="6.875" style="99"/>
    <col min="8437" max="8437" width="6.875" style="99" customWidth="1"/>
    <col min="8438" max="8438" width="17.625" style="99" customWidth="1"/>
    <col min="8439" max="8439" width="8" style="99" customWidth="1"/>
    <col min="8440" max="8440" width="7.375" style="99" customWidth="1"/>
    <col min="8441" max="8441" width="6.5" style="99" customWidth="1"/>
    <col min="8442" max="8442" width="18.375" style="99" customWidth="1"/>
    <col min="8443" max="8443" width="60.875" style="99" customWidth="1"/>
    <col min="8444" max="8444" width="5.625" style="99" customWidth="1"/>
    <col min="8445" max="8446" width="15" style="99" customWidth="1"/>
    <col min="8447" max="8447" width="15.5" style="99" customWidth="1"/>
    <col min="8448" max="8448" width="14.375" style="99" customWidth="1"/>
    <col min="8449" max="8449" width="14.125" style="99" customWidth="1"/>
    <col min="8450" max="8450" width="14.875" style="99" bestFit="1" customWidth="1"/>
    <col min="8451" max="8451" width="11.375" style="99" customWidth="1"/>
    <col min="8452" max="8452" width="14.125" style="99" bestFit="1" customWidth="1"/>
    <col min="8453" max="8453" width="10.5" style="99" customWidth="1"/>
    <col min="8454" max="8455" width="10.875" style="99" customWidth="1"/>
    <col min="8456" max="8456" width="39" style="99" customWidth="1"/>
    <col min="8457" max="8692" width="6.875" style="99"/>
    <col min="8693" max="8693" width="6.875" style="99" customWidth="1"/>
    <col min="8694" max="8694" width="17.625" style="99" customWidth="1"/>
    <col min="8695" max="8695" width="8" style="99" customWidth="1"/>
    <col min="8696" max="8696" width="7.375" style="99" customWidth="1"/>
    <col min="8697" max="8697" width="6.5" style="99" customWidth="1"/>
    <col min="8698" max="8698" width="18.375" style="99" customWidth="1"/>
    <col min="8699" max="8699" width="60.875" style="99" customWidth="1"/>
    <col min="8700" max="8700" width="5.625" style="99" customWidth="1"/>
    <col min="8701" max="8702" width="15" style="99" customWidth="1"/>
    <col min="8703" max="8703" width="15.5" style="99" customWidth="1"/>
    <col min="8704" max="8704" width="14.375" style="99" customWidth="1"/>
    <col min="8705" max="8705" width="14.125" style="99" customWidth="1"/>
    <col min="8706" max="8706" width="14.875" style="99" bestFit="1" customWidth="1"/>
    <col min="8707" max="8707" width="11.375" style="99" customWidth="1"/>
    <col min="8708" max="8708" width="14.125" style="99" bestFit="1" customWidth="1"/>
    <col min="8709" max="8709" width="10.5" style="99" customWidth="1"/>
    <col min="8710" max="8711" width="10.875" style="99" customWidth="1"/>
    <col min="8712" max="8712" width="39" style="99" customWidth="1"/>
    <col min="8713" max="8948" width="6.875" style="99"/>
    <col min="8949" max="8949" width="6.875" style="99" customWidth="1"/>
    <col min="8950" max="8950" width="17.625" style="99" customWidth="1"/>
    <col min="8951" max="8951" width="8" style="99" customWidth="1"/>
    <col min="8952" max="8952" width="7.375" style="99" customWidth="1"/>
    <col min="8953" max="8953" width="6.5" style="99" customWidth="1"/>
    <col min="8954" max="8954" width="18.375" style="99" customWidth="1"/>
    <col min="8955" max="8955" width="60.875" style="99" customWidth="1"/>
    <col min="8956" max="8956" width="5.625" style="99" customWidth="1"/>
    <col min="8957" max="8958" width="15" style="99" customWidth="1"/>
    <col min="8959" max="8959" width="15.5" style="99" customWidth="1"/>
    <col min="8960" max="8960" width="14.375" style="99" customWidth="1"/>
    <col min="8961" max="8961" width="14.125" style="99" customWidth="1"/>
    <col min="8962" max="8962" width="14.875" style="99" bestFit="1" customWidth="1"/>
    <col min="8963" max="8963" width="11.375" style="99" customWidth="1"/>
    <col min="8964" max="8964" width="14.125" style="99" bestFit="1" customWidth="1"/>
    <col min="8965" max="8965" width="10.5" style="99" customWidth="1"/>
    <col min="8966" max="8967" width="10.875" style="99" customWidth="1"/>
    <col min="8968" max="8968" width="39" style="99" customWidth="1"/>
    <col min="8969" max="9204" width="6.875" style="99"/>
    <col min="9205" max="9205" width="6.875" style="99" customWidth="1"/>
    <col min="9206" max="9206" width="17.625" style="99" customWidth="1"/>
    <col min="9207" max="9207" width="8" style="99" customWidth="1"/>
    <col min="9208" max="9208" width="7.375" style="99" customWidth="1"/>
    <col min="9209" max="9209" width="6.5" style="99" customWidth="1"/>
    <col min="9210" max="9210" width="18.375" style="99" customWidth="1"/>
    <col min="9211" max="9211" width="60.875" style="99" customWidth="1"/>
    <col min="9212" max="9212" width="5.625" style="99" customWidth="1"/>
    <col min="9213" max="9214" width="15" style="99" customWidth="1"/>
    <col min="9215" max="9215" width="15.5" style="99" customWidth="1"/>
    <col min="9216" max="9216" width="14.375" style="99" customWidth="1"/>
    <col min="9217" max="9217" width="14.125" style="99" customWidth="1"/>
    <col min="9218" max="9218" width="14.875" style="99" bestFit="1" customWidth="1"/>
    <col min="9219" max="9219" width="11.375" style="99" customWidth="1"/>
    <col min="9220" max="9220" width="14.125" style="99" bestFit="1" customWidth="1"/>
    <col min="9221" max="9221" width="10.5" style="99" customWidth="1"/>
    <col min="9222" max="9223" width="10.875" style="99" customWidth="1"/>
    <col min="9224" max="9224" width="39" style="99" customWidth="1"/>
    <col min="9225" max="9460" width="6.875" style="99"/>
    <col min="9461" max="9461" width="6.875" style="99" customWidth="1"/>
    <col min="9462" max="9462" width="17.625" style="99" customWidth="1"/>
    <col min="9463" max="9463" width="8" style="99" customWidth="1"/>
    <col min="9464" max="9464" width="7.375" style="99" customWidth="1"/>
    <col min="9465" max="9465" width="6.5" style="99" customWidth="1"/>
    <col min="9466" max="9466" width="18.375" style="99" customWidth="1"/>
    <col min="9467" max="9467" width="60.875" style="99" customWidth="1"/>
    <col min="9468" max="9468" width="5.625" style="99" customWidth="1"/>
    <col min="9469" max="9470" width="15" style="99" customWidth="1"/>
    <col min="9471" max="9471" width="15.5" style="99" customWidth="1"/>
    <col min="9472" max="9472" width="14.375" style="99" customWidth="1"/>
    <col min="9473" max="9473" width="14.125" style="99" customWidth="1"/>
    <col min="9474" max="9474" width="14.875" style="99" bestFit="1" customWidth="1"/>
    <col min="9475" max="9475" width="11.375" style="99" customWidth="1"/>
    <col min="9476" max="9476" width="14.125" style="99" bestFit="1" customWidth="1"/>
    <col min="9477" max="9477" width="10.5" style="99" customWidth="1"/>
    <col min="9478" max="9479" width="10.875" style="99" customWidth="1"/>
    <col min="9480" max="9480" width="39" style="99" customWidth="1"/>
    <col min="9481" max="9716" width="6.875" style="99"/>
    <col min="9717" max="9717" width="6.875" style="99" customWidth="1"/>
    <col min="9718" max="9718" width="17.625" style="99" customWidth="1"/>
    <col min="9719" max="9719" width="8" style="99" customWidth="1"/>
    <col min="9720" max="9720" width="7.375" style="99" customWidth="1"/>
    <col min="9721" max="9721" width="6.5" style="99" customWidth="1"/>
    <col min="9722" max="9722" width="18.375" style="99" customWidth="1"/>
    <col min="9723" max="9723" width="60.875" style="99" customWidth="1"/>
    <col min="9724" max="9724" width="5.625" style="99" customWidth="1"/>
    <col min="9725" max="9726" width="15" style="99" customWidth="1"/>
    <col min="9727" max="9727" width="15.5" style="99" customWidth="1"/>
    <col min="9728" max="9728" width="14.375" style="99" customWidth="1"/>
    <col min="9729" max="9729" width="14.125" style="99" customWidth="1"/>
    <col min="9730" max="9730" width="14.875" style="99" bestFit="1" customWidth="1"/>
    <col min="9731" max="9731" width="11.375" style="99" customWidth="1"/>
    <col min="9732" max="9732" width="14.125" style="99" bestFit="1" customWidth="1"/>
    <col min="9733" max="9733" width="10.5" style="99" customWidth="1"/>
    <col min="9734" max="9735" width="10.875" style="99" customWidth="1"/>
    <col min="9736" max="9736" width="39" style="99" customWidth="1"/>
    <col min="9737" max="9972" width="6.875" style="99"/>
    <col min="9973" max="9973" width="6.875" style="99" customWidth="1"/>
    <col min="9974" max="9974" width="17.625" style="99" customWidth="1"/>
    <col min="9975" max="9975" width="8" style="99" customWidth="1"/>
    <col min="9976" max="9976" width="7.375" style="99" customWidth="1"/>
    <col min="9977" max="9977" width="6.5" style="99" customWidth="1"/>
    <col min="9978" max="9978" width="18.375" style="99" customWidth="1"/>
    <col min="9979" max="9979" width="60.875" style="99" customWidth="1"/>
    <col min="9980" max="9980" width="5.625" style="99" customWidth="1"/>
    <col min="9981" max="9982" width="15" style="99" customWidth="1"/>
    <col min="9983" max="9983" width="15.5" style="99" customWidth="1"/>
    <col min="9984" max="9984" width="14.375" style="99" customWidth="1"/>
    <col min="9985" max="9985" width="14.125" style="99" customWidth="1"/>
    <col min="9986" max="9986" width="14.875" style="99" bestFit="1" customWidth="1"/>
    <col min="9987" max="9987" width="11.375" style="99" customWidth="1"/>
    <col min="9988" max="9988" width="14.125" style="99" bestFit="1" customWidth="1"/>
    <col min="9989" max="9989" width="10.5" style="99" customWidth="1"/>
    <col min="9990" max="9991" width="10.875" style="99" customWidth="1"/>
    <col min="9992" max="9992" width="39" style="99" customWidth="1"/>
    <col min="9993" max="10228" width="6.875" style="99"/>
    <col min="10229" max="10229" width="6.875" style="99" customWidth="1"/>
    <col min="10230" max="10230" width="17.625" style="99" customWidth="1"/>
    <col min="10231" max="10231" width="8" style="99" customWidth="1"/>
    <col min="10232" max="10232" width="7.375" style="99" customWidth="1"/>
    <col min="10233" max="10233" width="6.5" style="99" customWidth="1"/>
    <col min="10234" max="10234" width="18.375" style="99" customWidth="1"/>
    <col min="10235" max="10235" width="60.875" style="99" customWidth="1"/>
    <col min="10236" max="10236" width="5.625" style="99" customWidth="1"/>
    <col min="10237" max="10238" width="15" style="99" customWidth="1"/>
    <col min="10239" max="10239" width="15.5" style="99" customWidth="1"/>
    <col min="10240" max="10240" width="14.375" style="99" customWidth="1"/>
    <col min="10241" max="10241" width="14.125" style="99" customWidth="1"/>
    <col min="10242" max="10242" width="14.875" style="99" bestFit="1" customWidth="1"/>
    <col min="10243" max="10243" width="11.375" style="99" customWidth="1"/>
    <col min="10244" max="10244" width="14.125" style="99" bestFit="1" customWidth="1"/>
    <col min="10245" max="10245" width="10.5" style="99" customWidth="1"/>
    <col min="10246" max="10247" width="10.875" style="99" customWidth="1"/>
    <col min="10248" max="10248" width="39" style="99" customWidth="1"/>
    <col min="10249" max="10484" width="6.875" style="99"/>
    <col min="10485" max="10485" width="6.875" style="99" customWidth="1"/>
    <col min="10486" max="10486" width="17.625" style="99" customWidth="1"/>
    <col min="10487" max="10487" width="8" style="99" customWidth="1"/>
    <col min="10488" max="10488" width="7.375" style="99" customWidth="1"/>
    <col min="10489" max="10489" width="6.5" style="99" customWidth="1"/>
    <col min="10490" max="10490" width="18.375" style="99" customWidth="1"/>
    <col min="10491" max="10491" width="60.875" style="99" customWidth="1"/>
    <col min="10492" max="10492" width="5.625" style="99" customWidth="1"/>
    <col min="10493" max="10494" width="15" style="99" customWidth="1"/>
    <col min="10495" max="10495" width="15.5" style="99" customWidth="1"/>
    <col min="10496" max="10496" width="14.375" style="99" customWidth="1"/>
    <col min="10497" max="10497" width="14.125" style="99" customWidth="1"/>
    <col min="10498" max="10498" width="14.875" style="99" bestFit="1" customWidth="1"/>
    <col min="10499" max="10499" width="11.375" style="99" customWidth="1"/>
    <col min="10500" max="10500" width="14.125" style="99" bestFit="1" customWidth="1"/>
    <col min="10501" max="10501" width="10.5" style="99" customWidth="1"/>
    <col min="10502" max="10503" width="10.875" style="99" customWidth="1"/>
    <col min="10504" max="10504" width="39" style="99" customWidth="1"/>
    <col min="10505" max="10740" width="6.875" style="99"/>
    <col min="10741" max="10741" width="6.875" style="99" customWidth="1"/>
    <col min="10742" max="10742" width="17.625" style="99" customWidth="1"/>
    <col min="10743" max="10743" width="8" style="99" customWidth="1"/>
    <col min="10744" max="10744" width="7.375" style="99" customWidth="1"/>
    <col min="10745" max="10745" width="6.5" style="99" customWidth="1"/>
    <col min="10746" max="10746" width="18.375" style="99" customWidth="1"/>
    <col min="10747" max="10747" width="60.875" style="99" customWidth="1"/>
    <col min="10748" max="10748" width="5.625" style="99" customWidth="1"/>
    <col min="10749" max="10750" width="15" style="99" customWidth="1"/>
    <col min="10751" max="10751" width="15.5" style="99" customWidth="1"/>
    <col min="10752" max="10752" width="14.375" style="99" customWidth="1"/>
    <col min="10753" max="10753" width="14.125" style="99" customWidth="1"/>
    <col min="10754" max="10754" width="14.875" style="99" bestFit="1" customWidth="1"/>
    <col min="10755" max="10755" width="11.375" style="99" customWidth="1"/>
    <col min="10756" max="10756" width="14.125" style="99" bestFit="1" customWidth="1"/>
    <col min="10757" max="10757" width="10.5" style="99" customWidth="1"/>
    <col min="10758" max="10759" width="10.875" style="99" customWidth="1"/>
    <col min="10760" max="10760" width="39" style="99" customWidth="1"/>
    <col min="10761" max="10996" width="6.875" style="99"/>
    <col min="10997" max="10997" width="6.875" style="99" customWidth="1"/>
    <col min="10998" max="10998" width="17.625" style="99" customWidth="1"/>
    <col min="10999" max="10999" width="8" style="99" customWidth="1"/>
    <col min="11000" max="11000" width="7.375" style="99" customWidth="1"/>
    <col min="11001" max="11001" width="6.5" style="99" customWidth="1"/>
    <col min="11002" max="11002" width="18.375" style="99" customWidth="1"/>
    <col min="11003" max="11003" width="60.875" style="99" customWidth="1"/>
    <col min="11004" max="11004" width="5.625" style="99" customWidth="1"/>
    <col min="11005" max="11006" width="15" style="99" customWidth="1"/>
    <col min="11007" max="11007" width="15.5" style="99" customWidth="1"/>
    <col min="11008" max="11008" width="14.375" style="99" customWidth="1"/>
    <col min="11009" max="11009" width="14.125" style="99" customWidth="1"/>
    <col min="11010" max="11010" width="14.875" style="99" bestFit="1" customWidth="1"/>
    <col min="11011" max="11011" width="11.375" style="99" customWidth="1"/>
    <col min="11012" max="11012" width="14.125" style="99" bestFit="1" customWidth="1"/>
    <col min="11013" max="11013" width="10.5" style="99" customWidth="1"/>
    <col min="11014" max="11015" width="10.875" style="99" customWidth="1"/>
    <col min="11016" max="11016" width="39" style="99" customWidth="1"/>
    <col min="11017" max="11252" width="6.875" style="99"/>
    <col min="11253" max="11253" width="6.875" style="99" customWidth="1"/>
    <col min="11254" max="11254" width="17.625" style="99" customWidth="1"/>
    <col min="11255" max="11255" width="8" style="99" customWidth="1"/>
    <col min="11256" max="11256" width="7.375" style="99" customWidth="1"/>
    <col min="11257" max="11257" width="6.5" style="99" customWidth="1"/>
    <col min="11258" max="11258" width="18.375" style="99" customWidth="1"/>
    <col min="11259" max="11259" width="60.875" style="99" customWidth="1"/>
    <col min="11260" max="11260" width="5.625" style="99" customWidth="1"/>
    <col min="11261" max="11262" width="15" style="99" customWidth="1"/>
    <col min="11263" max="11263" width="15.5" style="99" customWidth="1"/>
    <col min="11264" max="11264" width="14.375" style="99" customWidth="1"/>
    <col min="11265" max="11265" width="14.125" style="99" customWidth="1"/>
    <col min="11266" max="11266" width="14.875" style="99" bestFit="1" customWidth="1"/>
    <col min="11267" max="11267" width="11.375" style="99" customWidth="1"/>
    <col min="11268" max="11268" width="14.125" style="99" bestFit="1" customWidth="1"/>
    <col min="11269" max="11269" width="10.5" style="99" customWidth="1"/>
    <col min="11270" max="11271" width="10.875" style="99" customWidth="1"/>
    <col min="11272" max="11272" width="39" style="99" customWidth="1"/>
    <col min="11273" max="11508" width="6.875" style="99"/>
    <col min="11509" max="11509" width="6.875" style="99" customWidth="1"/>
    <col min="11510" max="11510" width="17.625" style="99" customWidth="1"/>
    <col min="11511" max="11511" width="8" style="99" customWidth="1"/>
    <col min="11512" max="11512" width="7.375" style="99" customWidth="1"/>
    <col min="11513" max="11513" width="6.5" style="99" customWidth="1"/>
    <col min="11514" max="11514" width="18.375" style="99" customWidth="1"/>
    <col min="11515" max="11515" width="60.875" style="99" customWidth="1"/>
    <col min="11516" max="11516" width="5.625" style="99" customWidth="1"/>
    <col min="11517" max="11518" width="15" style="99" customWidth="1"/>
    <col min="11519" max="11519" width="15.5" style="99" customWidth="1"/>
    <col min="11520" max="11520" width="14.375" style="99" customWidth="1"/>
    <col min="11521" max="11521" width="14.125" style="99" customWidth="1"/>
    <col min="11522" max="11522" width="14.875" style="99" bestFit="1" customWidth="1"/>
    <col min="11523" max="11523" width="11.375" style="99" customWidth="1"/>
    <col min="11524" max="11524" width="14.125" style="99" bestFit="1" customWidth="1"/>
    <col min="11525" max="11525" width="10.5" style="99" customWidth="1"/>
    <col min="11526" max="11527" width="10.875" style="99" customWidth="1"/>
    <col min="11528" max="11528" width="39" style="99" customWidth="1"/>
    <col min="11529" max="11764" width="6.875" style="99"/>
    <col min="11765" max="11765" width="6.875" style="99" customWidth="1"/>
    <col min="11766" max="11766" width="17.625" style="99" customWidth="1"/>
    <col min="11767" max="11767" width="8" style="99" customWidth="1"/>
    <col min="11768" max="11768" width="7.375" style="99" customWidth="1"/>
    <col min="11769" max="11769" width="6.5" style="99" customWidth="1"/>
    <col min="11770" max="11770" width="18.375" style="99" customWidth="1"/>
    <col min="11771" max="11771" width="60.875" style="99" customWidth="1"/>
    <col min="11772" max="11772" width="5.625" style="99" customWidth="1"/>
    <col min="11773" max="11774" width="15" style="99" customWidth="1"/>
    <col min="11775" max="11775" width="15.5" style="99" customWidth="1"/>
    <col min="11776" max="11776" width="14.375" style="99" customWidth="1"/>
    <col min="11777" max="11777" width="14.125" style="99" customWidth="1"/>
    <col min="11778" max="11778" width="14.875" style="99" bestFit="1" customWidth="1"/>
    <col min="11779" max="11779" width="11.375" style="99" customWidth="1"/>
    <col min="11780" max="11780" width="14.125" style="99" bestFit="1" customWidth="1"/>
    <col min="11781" max="11781" width="10.5" style="99" customWidth="1"/>
    <col min="11782" max="11783" width="10.875" style="99" customWidth="1"/>
    <col min="11784" max="11784" width="39" style="99" customWidth="1"/>
    <col min="11785" max="12020" width="6.875" style="99"/>
    <col min="12021" max="12021" width="6.875" style="99" customWidth="1"/>
    <col min="12022" max="12022" width="17.625" style="99" customWidth="1"/>
    <col min="12023" max="12023" width="8" style="99" customWidth="1"/>
    <col min="12024" max="12024" width="7.375" style="99" customWidth="1"/>
    <col min="12025" max="12025" width="6.5" style="99" customWidth="1"/>
    <col min="12026" max="12026" width="18.375" style="99" customWidth="1"/>
    <col min="12027" max="12027" width="60.875" style="99" customWidth="1"/>
    <col min="12028" max="12028" width="5.625" style="99" customWidth="1"/>
    <col min="12029" max="12030" width="15" style="99" customWidth="1"/>
    <col min="12031" max="12031" width="15.5" style="99" customWidth="1"/>
    <col min="12032" max="12032" width="14.375" style="99" customWidth="1"/>
    <col min="12033" max="12033" width="14.125" style="99" customWidth="1"/>
    <col min="12034" max="12034" width="14.875" style="99" bestFit="1" customWidth="1"/>
    <col min="12035" max="12035" width="11.375" style="99" customWidth="1"/>
    <col min="12036" max="12036" width="14.125" style="99" bestFit="1" customWidth="1"/>
    <col min="12037" max="12037" width="10.5" style="99" customWidth="1"/>
    <col min="12038" max="12039" width="10.875" style="99" customWidth="1"/>
    <col min="12040" max="12040" width="39" style="99" customWidth="1"/>
    <col min="12041" max="12276" width="6.875" style="99"/>
    <col min="12277" max="12277" width="6.875" style="99" customWidth="1"/>
    <col min="12278" max="12278" width="17.625" style="99" customWidth="1"/>
    <col min="12279" max="12279" width="8" style="99" customWidth="1"/>
    <col min="12280" max="12280" width="7.375" style="99" customWidth="1"/>
    <col min="12281" max="12281" width="6.5" style="99" customWidth="1"/>
    <col min="12282" max="12282" width="18.375" style="99" customWidth="1"/>
    <col min="12283" max="12283" width="60.875" style="99" customWidth="1"/>
    <col min="12284" max="12284" width="5.625" style="99" customWidth="1"/>
    <col min="12285" max="12286" width="15" style="99" customWidth="1"/>
    <col min="12287" max="12287" width="15.5" style="99" customWidth="1"/>
    <col min="12288" max="12288" width="14.375" style="99" customWidth="1"/>
    <col min="12289" max="12289" width="14.125" style="99" customWidth="1"/>
    <col min="12290" max="12290" width="14.875" style="99" bestFit="1" customWidth="1"/>
    <col min="12291" max="12291" width="11.375" style="99" customWidth="1"/>
    <col min="12292" max="12292" width="14.125" style="99" bestFit="1" customWidth="1"/>
    <col min="12293" max="12293" width="10.5" style="99" customWidth="1"/>
    <col min="12294" max="12295" width="10.875" style="99" customWidth="1"/>
    <col min="12296" max="12296" width="39" style="99" customWidth="1"/>
    <col min="12297" max="12532" width="6.875" style="99"/>
    <col min="12533" max="12533" width="6.875" style="99" customWidth="1"/>
    <col min="12534" max="12534" width="17.625" style="99" customWidth="1"/>
    <col min="12535" max="12535" width="8" style="99" customWidth="1"/>
    <col min="12536" max="12536" width="7.375" style="99" customWidth="1"/>
    <col min="12537" max="12537" width="6.5" style="99" customWidth="1"/>
    <col min="12538" max="12538" width="18.375" style="99" customWidth="1"/>
    <col min="12539" max="12539" width="60.875" style="99" customWidth="1"/>
    <col min="12540" max="12540" width="5.625" style="99" customWidth="1"/>
    <col min="12541" max="12542" width="15" style="99" customWidth="1"/>
    <col min="12543" max="12543" width="15.5" style="99" customWidth="1"/>
    <col min="12544" max="12544" width="14.375" style="99" customWidth="1"/>
    <col min="12545" max="12545" width="14.125" style="99" customWidth="1"/>
    <col min="12546" max="12546" width="14.875" style="99" bestFit="1" customWidth="1"/>
    <col min="12547" max="12547" width="11.375" style="99" customWidth="1"/>
    <col min="12548" max="12548" width="14.125" style="99" bestFit="1" customWidth="1"/>
    <col min="12549" max="12549" width="10.5" style="99" customWidth="1"/>
    <col min="12550" max="12551" width="10.875" style="99" customWidth="1"/>
    <col min="12552" max="12552" width="39" style="99" customWidth="1"/>
    <col min="12553" max="12788" width="6.875" style="99"/>
    <col min="12789" max="12789" width="6.875" style="99" customWidth="1"/>
    <col min="12790" max="12790" width="17.625" style="99" customWidth="1"/>
    <col min="12791" max="12791" width="8" style="99" customWidth="1"/>
    <col min="12792" max="12792" width="7.375" style="99" customWidth="1"/>
    <col min="12793" max="12793" width="6.5" style="99" customWidth="1"/>
    <col min="12794" max="12794" width="18.375" style="99" customWidth="1"/>
    <col min="12795" max="12795" width="60.875" style="99" customWidth="1"/>
    <col min="12796" max="12796" width="5.625" style="99" customWidth="1"/>
    <col min="12797" max="12798" width="15" style="99" customWidth="1"/>
    <col min="12799" max="12799" width="15.5" style="99" customWidth="1"/>
    <col min="12800" max="12800" width="14.375" style="99" customWidth="1"/>
    <col min="12801" max="12801" width="14.125" style="99" customWidth="1"/>
    <col min="12802" max="12802" width="14.875" style="99" bestFit="1" customWidth="1"/>
    <col min="12803" max="12803" width="11.375" style="99" customWidth="1"/>
    <col min="12804" max="12804" width="14.125" style="99" bestFit="1" customWidth="1"/>
    <col min="12805" max="12805" width="10.5" style="99" customWidth="1"/>
    <col min="12806" max="12807" width="10.875" style="99" customWidth="1"/>
    <col min="12808" max="12808" width="39" style="99" customWidth="1"/>
    <col min="12809" max="13044" width="6.875" style="99"/>
    <col min="13045" max="13045" width="6.875" style="99" customWidth="1"/>
    <col min="13046" max="13046" width="17.625" style="99" customWidth="1"/>
    <col min="13047" max="13047" width="8" style="99" customWidth="1"/>
    <col min="13048" max="13048" width="7.375" style="99" customWidth="1"/>
    <col min="13049" max="13049" width="6.5" style="99" customWidth="1"/>
    <col min="13050" max="13050" width="18.375" style="99" customWidth="1"/>
    <col min="13051" max="13051" width="60.875" style="99" customWidth="1"/>
    <col min="13052" max="13052" width="5.625" style="99" customWidth="1"/>
    <col min="13053" max="13054" width="15" style="99" customWidth="1"/>
    <col min="13055" max="13055" width="15.5" style="99" customWidth="1"/>
    <col min="13056" max="13056" width="14.375" style="99" customWidth="1"/>
    <col min="13057" max="13057" width="14.125" style="99" customWidth="1"/>
    <col min="13058" max="13058" width="14.875" style="99" bestFit="1" customWidth="1"/>
    <col min="13059" max="13059" width="11.375" style="99" customWidth="1"/>
    <col min="13060" max="13060" width="14.125" style="99" bestFit="1" customWidth="1"/>
    <col min="13061" max="13061" width="10.5" style="99" customWidth="1"/>
    <col min="13062" max="13063" width="10.875" style="99" customWidth="1"/>
    <col min="13064" max="13064" width="39" style="99" customWidth="1"/>
    <col min="13065" max="13300" width="6.875" style="99"/>
    <col min="13301" max="13301" width="6.875" style="99" customWidth="1"/>
    <col min="13302" max="13302" width="17.625" style="99" customWidth="1"/>
    <col min="13303" max="13303" width="8" style="99" customWidth="1"/>
    <col min="13304" max="13304" width="7.375" style="99" customWidth="1"/>
    <col min="13305" max="13305" width="6.5" style="99" customWidth="1"/>
    <col min="13306" max="13306" width="18.375" style="99" customWidth="1"/>
    <col min="13307" max="13307" width="60.875" style="99" customWidth="1"/>
    <col min="13308" max="13308" width="5.625" style="99" customWidth="1"/>
    <col min="13309" max="13310" width="15" style="99" customWidth="1"/>
    <col min="13311" max="13311" width="15.5" style="99" customWidth="1"/>
    <col min="13312" max="13312" width="14.375" style="99" customWidth="1"/>
    <col min="13313" max="13313" width="14.125" style="99" customWidth="1"/>
    <col min="13314" max="13314" width="14.875" style="99" bestFit="1" customWidth="1"/>
    <col min="13315" max="13315" width="11.375" style="99" customWidth="1"/>
    <col min="13316" max="13316" width="14.125" style="99" bestFit="1" customWidth="1"/>
    <col min="13317" max="13317" width="10.5" style="99" customWidth="1"/>
    <col min="13318" max="13319" width="10.875" style="99" customWidth="1"/>
    <col min="13320" max="13320" width="39" style="99" customWidth="1"/>
    <col min="13321" max="13556" width="6.875" style="99"/>
    <col min="13557" max="13557" width="6.875" style="99" customWidth="1"/>
    <col min="13558" max="13558" width="17.625" style="99" customWidth="1"/>
    <col min="13559" max="13559" width="8" style="99" customWidth="1"/>
    <col min="13560" max="13560" width="7.375" style="99" customWidth="1"/>
    <col min="13561" max="13561" width="6.5" style="99" customWidth="1"/>
    <col min="13562" max="13562" width="18.375" style="99" customWidth="1"/>
    <col min="13563" max="13563" width="60.875" style="99" customWidth="1"/>
    <col min="13564" max="13564" width="5.625" style="99" customWidth="1"/>
    <col min="13565" max="13566" width="15" style="99" customWidth="1"/>
    <col min="13567" max="13567" width="15.5" style="99" customWidth="1"/>
    <col min="13568" max="13568" width="14.375" style="99" customWidth="1"/>
    <col min="13569" max="13569" width="14.125" style="99" customWidth="1"/>
    <col min="13570" max="13570" width="14.875" style="99" bestFit="1" customWidth="1"/>
    <col min="13571" max="13571" width="11.375" style="99" customWidth="1"/>
    <col min="13572" max="13572" width="14.125" style="99" bestFit="1" customWidth="1"/>
    <col min="13573" max="13573" width="10.5" style="99" customWidth="1"/>
    <col min="13574" max="13575" width="10.875" style="99" customWidth="1"/>
    <col min="13576" max="13576" width="39" style="99" customWidth="1"/>
    <col min="13577" max="13812" width="6.875" style="99"/>
    <col min="13813" max="13813" width="6.875" style="99" customWidth="1"/>
    <col min="13814" max="13814" width="17.625" style="99" customWidth="1"/>
    <col min="13815" max="13815" width="8" style="99" customWidth="1"/>
    <col min="13816" max="13816" width="7.375" style="99" customWidth="1"/>
    <col min="13817" max="13817" width="6.5" style="99" customWidth="1"/>
    <col min="13818" max="13818" width="18.375" style="99" customWidth="1"/>
    <col min="13819" max="13819" width="60.875" style="99" customWidth="1"/>
    <col min="13820" max="13820" width="5.625" style="99" customWidth="1"/>
    <col min="13821" max="13822" width="15" style="99" customWidth="1"/>
    <col min="13823" max="13823" width="15.5" style="99" customWidth="1"/>
    <col min="13824" max="13824" width="14.375" style="99" customWidth="1"/>
    <col min="13825" max="13825" width="14.125" style="99" customWidth="1"/>
    <col min="13826" max="13826" width="14.875" style="99" bestFit="1" customWidth="1"/>
    <col min="13827" max="13827" width="11.375" style="99" customWidth="1"/>
    <col min="13828" max="13828" width="14.125" style="99" bestFit="1" customWidth="1"/>
    <col min="13829" max="13829" width="10.5" style="99" customWidth="1"/>
    <col min="13830" max="13831" width="10.875" style="99" customWidth="1"/>
    <col min="13832" max="13832" width="39" style="99" customWidth="1"/>
    <col min="13833" max="14068" width="6.875" style="99"/>
    <col min="14069" max="14069" width="6.875" style="99" customWidth="1"/>
    <col min="14070" max="14070" width="17.625" style="99" customWidth="1"/>
    <col min="14071" max="14071" width="8" style="99" customWidth="1"/>
    <col min="14072" max="14072" width="7.375" style="99" customWidth="1"/>
    <col min="14073" max="14073" width="6.5" style="99" customWidth="1"/>
    <col min="14074" max="14074" width="18.375" style="99" customWidth="1"/>
    <col min="14075" max="14075" width="60.875" style="99" customWidth="1"/>
    <col min="14076" max="14076" width="5.625" style="99" customWidth="1"/>
    <col min="14077" max="14078" width="15" style="99" customWidth="1"/>
    <col min="14079" max="14079" width="15.5" style="99" customWidth="1"/>
    <col min="14080" max="14080" width="14.375" style="99" customWidth="1"/>
    <col min="14081" max="14081" width="14.125" style="99" customWidth="1"/>
    <col min="14082" max="14082" width="14.875" style="99" bestFit="1" customWidth="1"/>
    <col min="14083" max="14083" width="11.375" style="99" customWidth="1"/>
    <col min="14084" max="14084" width="14.125" style="99" bestFit="1" customWidth="1"/>
    <col min="14085" max="14085" width="10.5" style="99" customWidth="1"/>
    <col min="14086" max="14087" width="10.875" style="99" customWidth="1"/>
    <col min="14088" max="14088" width="39" style="99" customWidth="1"/>
    <col min="14089" max="14324" width="6.875" style="99"/>
    <col min="14325" max="14325" width="6.875" style="99" customWidth="1"/>
    <col min="14326" max="14326" width="17.625" style="99" customWidth="1"/>
    <col min="14327" max="14327" width="8" style="99" customWidth="1"/>
    <col min="14328" max="14328" width="7.375" style="99" customWidth="1"/>
    <col min="14329" max="14329" width="6.5" style="99" customWidth="1"/>
    <col min="14330" max="14330" width="18.375" style="99" customWidth="1"/>
    <col min="14331" max="14331" width="60.875" style="99" customWidth="1"/>
    <col min="14332" max="14332" width="5.625" style="99" customWidth="1"/>
    <col min="14333" max="14334" width="15" style="99" customWidth="1"/>
    <col min="14335" max="14335" width="15.5" style="99" customWidth="1"/>
    <col min="14336" max="14336" width="14.375" style="99" customWidth="1"/>
    <col min="14337" max="14337" width="14.125" style="99" customWidth="1"/>
    <col min="14338" max="14338" width="14.875" style="99" bestFit="1" customWidth="1"/>
    <col min="14339" max="14339" width="11.375" style="99" customWidth="1"/>
    <col min="14340" max="14340" width="14.125" style="99" bestFit="1" customWidth="1"/>
    <col min="14341" max="14341" width="10.5" style="99" customWidth="1"/>
    <col min="14342" max="14343" width="10.875" style="99" customWidth="1"/>
    <col min="14344" max="14344" width="39" style="99" customWidth="1"/>
    <col min="14345" max="14580" width="6.875" style="99"/>
    <col min="14581" max="14581" width="6.875" style="99" customWidth="1"/>
    <col min="14582" max="14582" width="17.625" style="99" customWidth="1"/>
    <col min="14583" max="14583" width="8" style="99" customWidth="1"/>
    <col min="14584" max="14584" width="7.375" style="99" customWidth="1"/>
    <col min="14585" max="14585" width="6.5" style="99" customWidth="1"/>
    <col min="14586" max="14586" width="18.375" style="99" customWidth="1"/>
    <col min="14587" max="14587" width="60.875" style="99" customWidth="1"/>
    <col min="14588" max="14588" width="5.625" style="99" customWidth="1"/>
    <col min="14589" max="14590" width="15" style="99" customWidth="1"/>
    <col min="14591" max="14591" width="15.5" style="99" customWidth="1"/>
    <col min="14592" max="14592" width="14.375" style="99" customWidth="1"/>
    <col min="14593" max="14593" width="14.125" style="99" customWidth="1"/>
    <col min="14594" max="14594" width="14.875" style="99" bestFit="1" customWidth="1"/>
    <col min="14595" max="14595" width="11.375" style="99" customWidth="1"/>
    <col min="14596" max="14596" width="14.125" style="99" bestFit="1" customWidth="1"/>
    <col min="14597" max="14597" width="10.5" style="99" customWidth="1"/>
    <col min="14598" max="14599" width="10.875" style="99" customWidth="1"/>
    <col min="14600" max="14600" width="39" style="99" customWidth="1"/>
    <col min="14601" max="14836" width="6.875" style="99"/>
    <col min="14837" max="14837" width="6.875" style="99" customWidth="1"/>
    <col min="14838" max="14838" width="17.625" style="99" customWidth="1"/>
    <col min="14839" max="14839" width="8" style="99" customWidth="1"/>
    <col min="14840" max="14840" width="7.375" style="99" customWidth="1"/>
    <col min="14841" max="14841" width="6.5" style="99" customWidth="1"/>
    <col min="14842" max="14842" width="18.375" style="99" customWidth="1"/>
    <col min="14843" max="14843" width="60.875" style="99" customWidth="1"/>
    <col min="14844" max="14844" width="5.625" style="99" customWidth="1"/>
    <col min="14845" max="14846" width="15" style="99" customWidth="1"/>
    <col min="14847" max="14847" width="15.5" style="99" customWidth="1"/>
    <col min="14848" max="14848" width="14.375" style="99" customWidth="1"/>
    <col min="14849" max="14849" width="14.125" style="99" customWidth="1"/>
    <col min="14850" max="14850" width="14.875" style="99" bestFit="1" customWidth="1"/>
    <col min="14851" max="14851" width="11.375" style="99" customWidth="1"/>
    <col min="14852" max="14852" width="14.125" style="99" bestFit="1" customWidth="1"/>
    <col min="14853" max="14853" width="10.5" style="99" customWidth="1"/>
    <col min="14854" max="14855" width="10.875" style="99" customWidth="1"/>
    <col min="14856" max="14856" width="39" style="99" customWidth="1"/>
    <col min="14857" max="15092" width="6.875" style="99"/>
    <col min="15093" max="15093" width="6.875" style="99" customWidth="1"/>
    <col min="15094" max="15094" width="17.625" style="99" customWidth="1"/>
    <col min="15095" max="15095" width="8" style="99" customWidth="1"/>
    <col min="15096" max="15096" width="7.375" style="99" customWidth="1"/>
    <col min="15097" max="15097" width="6.5" style="99" customWidth="1"/>
    <col min="15098" max="15098" width="18.375" style="99" customWidth="1"/>
    <col min="15099" max="15099" width="60.875" style="99" customWidth="1"/>
    <col min="15100" max="15100" width="5.625" style="99" customWidth="1"/>
    <col min="15101" max="15102" width="15" style="99" customWidth="1"/>
    <col min="15103" max="15103" width="15.5" style="99" customWidth="1"/>
    <col min="15104" max="15104" width="14.375" style="99" customWidth="1"/>
    <col min="15105" max="15105" width="14.125" style="99" customWidth="1"/>
    <col min="15106" max="15106" width="14.875" style="99" bestFit="1" customWidth="1"/>
    <col min="15107" max="15107" width="11.375" style="99" customWidth="1"/>
    <col min="15108" max="15108" width="14.125" style="99" bestFit="1" customWidth="1"/>
    <col min="15109" max="15109" width="10.5" style="99" customWidth="1"/>
    <col min="15110" max="15111" width="10.875" style="99" customWidth="1"/>
    <col min="15112" max="15112" width="39" style="99" customWidth="1"/>
    <col min="15113" max="15348" width="6.875" style="99"/>
    <col min="15349" max="15349" width="6.875" style="99" customWidth="1"/>
    <col min="15350" max="15350" width="17.625" style="99" customWidth="1"/>
    <col min="15351" max="15351" width="8" style="99" customWidth="1"/>
    <col min="15352" max="15352" width="7.375" style="99" customWidth="1"/>
    <col min="15353" max="15353" width="6.5" style="99" customWidth="1"/>
    <col min="15354" max="15354" width="18.375" style="99" customWidth="1"/>
    <col min="15355" max="15355" width="60.875" style="99" customWidth="1"/>
    <col min="15356" max="15356" width="5.625" style="99" customWidth="1"/>
    <col min="15357" max="15358" width="15" style="99" customWidth="1"/>
    <col min="15359" max="15359" width="15.5" style="99" customWidth="1"/>
    <col min="15360" max="15360" width="14.375" style="99" customWidth="1"/>
    <col min="15361" max="15361" width="14.125" style="99" customWidth="1"/>
    <col min="15362" max="15362" width="14.875" style="99" bestFit="1" customWidth="1"/>
    <col min="15363" max="15363" width="11.375" style="99" customWidth="1"/>
    <col min="15364" max="15364" width="14.125" style="99" bestFit="1" customWidth="1"/>
    <col min="15365" max="15365" width="10.5" style="99" customWidth="1"/>
    <col min="15366" max="15367" width="10.875" style="99" customWidth="1"/>
    <col min="15368" max="15368" width="39" style="99" customWidth="1"/>
    <col min="15369" max="15604" width="6.875" style="99"/>
    <col min="15605" max="15605" width="6.875" style="99" customWidth="1"/>
    <col min="15606" max="15606" width="17.625" style="99" customWidth="1"/>
    <col min="15607" max="15607" width="8" style="99" customWidth="1"/>
    <col min="15608" max="15608" width="7.375" style="99" customWidth="1"/>
    <col min="15609" max="15609" width="6.5" style="99" customWidth="1"/>
    <col min="15610" max="15610" width="18.375" style="99" customWidth="1"/>
    <col min="15611" max="15611" width="60.875" style="99" customWidth="1"/>
    <col min="15612" max="15612" width="5.625" style="99" customWidth="1"/>
    <col min="15613" max="15614" width="15" style="99" customWidth="1"/>
    <col min="15615" max="15615" width="15.5" style="99" customWidth="1"/>
    <col min="15616" max="15616" width="14.375" style="99" customWidth="1"/>
    <col min="15617" max="15617" width="14.125" style="99" customWidth="1"/>
    <col min="15618" max="15618" width="14.875" style="99" bestFit="1" customWidth="1"/>
    <col min="15619" max="15619" width="11.375" style="99" customWidth="1"/>
    <col min="15620" max="15620" width="14.125" style="99" bestFit="1" customWidth="1"/>
    <col min="15621" max="15621" width="10.5" style="99" customWidth="1"/>
    <col min="15622" max="15623" width="10.875" style="99" customWidth="1"/>
    <col min="15624" max="15624" width="39" style="99" customWidth="1"/>
    <col min="15625" max="15860" width="6.875" style="99"/>
    <col min="15861" max="15861" width="6.875" style="99" customWidth="1"/>
    <col min="15862" max="15862" width="17.625" style="99" customWidth="1"/>
    <col min="15863" max="15863" width="8" style="99" customWidth="1"/>
    <col min="15864" max="15864" width="7.375" style="99" customWidth="1"/>
    <col min="15865" max="15865" width="6.5" style="99" customWidth="1"/>
    <col min="15866" max="15866" width="18.375" style="99" customWidth="1"/>
    <col min="15867" max="15867" width="60.875" style="99" customWidth="1"/>
    <col min="15868" max="15868" width="5.625" style="99" customWidth="1"/>
    <col min="15869" max="15870" width="15" style="99" customWidth="1"/>
    <col min="15871" max="15871" width="15.5" style="99" customWidth="1"/>
    <col min="15872" max="15872" width="14.375" style="99" customWidth="1"/>
    <col min="15873" max="15873" width="14.125" style="99" customWidth="1"/>
    <col min="15874" max="15874" width="14.875" style="99" bestFit="1" customWidth="1"/>
    <col min="15875" max="15875" width="11.375" style="99" customWidth="1"/>
    <col min="15876" max="15876" width="14.125" style="99" bestFit="1" customWidth="1"/>
    <col min="15877" max="15877" width="10.5" style="99" customWidth="1"/>
    <col min="15878" max="15879" width="10.875" style="99" customWidth="1"/>
    <col min="15880" max="15880" width="39" style="99" customWidth="1"/>
    <col min="15881" max="16116" width="6.875" style="99"/>
    <col min="16117" max="16117" width="6.875" style="99" customWidth="1"/>
    <col min="16118" max="16118" width="17.625" style="99" customWidth="1"/>
    <col min="16119" max="16119" width="8" style="99" customWidth="1"/>
    <col min="16120" max="16120" width="7.375" style="99" customWidth="1"/>
    <col min="16121" max="16121" width="6.5" style="99" customWidth="1"/>
    <col min="16122" max="16122" width="18.375" style="99" customWidth="1"/>
    <col min="16123" max="16123" width="60.875" style="99" customWidth="1"/>
    <col min="16124" max="16124" width="5.625" style="99" customWidth="1"/>
    <col min="16125" max="16126" width="15" style="99" customWidth="1"/>
    <col min="16127" max="16127" width="15.5" style="99" customWidth="1"/>
    <col min="16128" max="16128" width="14.375" style="99" customWidth="1"/>
    <col min="16129" max="16129" width="14.125" style="99" customWidth="1"/>
    <col min="16130" max="16130" width="14.875" style="99" bestFit="1" customWidth="1"/>
    <col min="16131" max="16131" width="11.375" style="99" customWidth="1"/>
    <col min="16132" max="16132" width="14.125" style="99" bestFit="1" customWidth="1"/>
    <col min="16133" max="16133" width="10.5" style="99" customWidth="1"/>
    <col min="16134" max="16135" width="10.875" style="99" customWidth="1"/>
    <col min="16136" max="16136" width="39" style="99" customWidth="1"/>
    <col min="16137" max="16384" width="6.875" style="99"/>
  </cols>
  <sheetData>
    <row r="1" spans="1:9" ht="22.15" customHeight="1" x14ac:dyDescent="0.25">
      <c r="A1" s="153" t="s">
        <v>241</v>
      </c>
      <c r="B1" s="153"/>
      <c r="C1" s="153"/>
      <c r="D1" s="153"/>
      <c r="E1" s="153"/>
      <c r="F1" s="153"/>
      <c r="G1" s="153"/>
    </row>
    <row r="2" spans="1:9" ht="19.899999999999999" customHeight="1" x14ac:dyDescent="0.25">
      <c r="A2" s="100" t="s">
        <v>242</v>
      </c>
      <c r="B2" s="101">
        <v>392</v>
      </c>
      <c r="C2" s="100"/>
      <c r="D2" s="100"/>
      <c r="E2" s="100"/>
      <c r="F2" s="102"/>
      <c r="G2" s="103">
        <v>45708</v>
      </c>
    </row>
    <row r="3" spans="1:9" ht="40.15" customHeight="1" x14ac:dyDescent="0.25">
      <c r="A3" s="25" t="s">
        <v>243</v>
      </c>
      <c r="B3" s="25" t="s">
        <v>244</v>
      </c>
      <c r="C3" s="25" t="s">
        <v>245</v>
      </c>
      <c r="D3" s="25" t="s">
        <v>246</v>
      </c>
      <c r="E3" s="25" t="s">
        <v>247</v>
      </c>
      <c r="F3" s="104" t="s">
        <v>248</v>
      </c>
      <c r="G3" s="36" t="s">
        <v>249</v>
      </c>
      <c r="I3" s="99" t="s">
        <v>418</v>
      </c>
    </row>
    <row r="4" spans="1:9" ht="16.5" x14ac:dyDescent="0.25">
      <c r="A4" s="58">
        <v>1</v>
      </c>
      <c r="B4" s="25" t="s">
        <v>257</v>
      </c>
      <c r="C4" s="70" t="s">
        <v>250</v>
      </c>
      <c r="D4" s="70" t="s">
        <v>187</v>
      </c>
      <c r="E4" s="70" t="s">
        <v>460</v>
      </c>
      <c r="F4" s="105">
        <f>試算!H3</f>
        <v>95000</v>
      </c>
      <c r="G4" s="106" t="s">
        <v>462</v>
      </c>
      <c r="H4" s="100"/>
      <c r="I4" s="99" t="s">
        <v>446</v>
      </c>
    </row>
    <row r="5" spans="1:9" ht="16.5" x14ac:dyDescent="0.25">
      <c r="A5" s="58">
        <v>2</v>
      </c>
      <c r="B5" s="25" t="s">
        <v>208</v>
      </c>
      <c r="C5" s="70" t="s">
        <v>250</v>
      </c>
      <c r="D5" s="74" t="s">
        <v>188</v>
      </c>
      <c r="E5" s="70" t="s">
        <v>459</v>
      </c>
      <c r="F5" s="105">
        <f>試算!H4</f>
        <v>284000</v>
      </c>
      <c r="G5" s="106" t="s">
        <v>461</v>
      </c>
      <c r="H5" s="100"/>
      <c r="I5" s="99" t="s">
        <v>419</v>
      </c>
    </row>
    <row r="6" spans="1:9" ht="16.5" x14ac:dyDescent="0.25">
      <c r="A6" s="58">
        <v>3</v>
      </c>
      <c r="B6" s="25" t="s">
        <v>209</v>
      </c>
      <c r="C6" s="70" t="s">
        <v>250</v>
      </c>
      <c r="D6" s="74" t="s">
        <v>189</v>
      </c>
      <c r="E6" s="70" t="s">
        <v>459</v>
      </c>
      <c r="F6" s="105">
        <f>試算!H5</f>
        <v>445000</v>
      </c>
      <c r="G6" s="106" t="s">
        <v>461</v>
      </c>
      <c r="H6" s="108"/>
      <c r="I6" s="99" t="s">
        <v>458</v>
      </c>
    </row>
    <row r="7" spans="1:9" ht="16.5" x14ac:dyDescent="0.25">
      <c r="A7" s="58">
        <v>4</v>
      </c>
      <c r="B7" s="25" t="s">
        <v>210</v>
      </c>
      <c r="C7" s="70" t="s">
        <v>250</v>
      </c>
      <c r="D7" s="74" t="s">
        <v>190</v>
      </c>
      <c r="E7" s="70" t="s">
        <v>459</v>
      </c>
      <c r="F7" s="105">
        <f>試算!H6</f>
        <v>366000</v>
      </c>
      <c r="G7" s="106" t="s">
        <v>461</v>
      </c>
      <c r="H7" s="108"/>
      <c r="I7" s="99" t="s">
        <v>420</v>
      </c>
    </row>
    <row r="8" spans="1:9" ht="16.5" x14ac:dyDescent="0.25">
      <c r="A8" s="58">
        <v>5</v>
      </c>
      <c r="B8" s="25" t="s">
        <v>211</v>
      </c>
      <c r="C8" s="70" t="s">
        <v>250</v>
      </c>
      <c r="D8" s="74" t="s">
        <v>191</v>
      </c>
      <c r="E8" s="70" t="s">
        <v>459</v>
      </c>
      <c r="F8" s="105">
        <f>試算!H7</f>
        <v>201000</v>
      </c>
      <c r="G8" s="106" t="s">
        <v>461</v>
      </c>
      <c r="H8" s="108"/>
    </row>
    <row r="9" spans="1:9" ht="16.5" x14ac:dyDescent="0.25">
      <c r="A9" s="58">
        <v>6</v>
      </c>
      <c r="B9" s="25" t="s">
        <v>212</v>
      </c>
      <c r="C9" s="70" t="s">
        <v>250</v>
      </c>
      <c r="D9" s="74" t="s">
        <v>192</v>
      </c>
      <c r="E9" s="70" t="s">
        <v>459</v>
      </c>
      <c r="F9" s="105">
        <f>試算!H8</f>
        <v>39000</v>
      </c>
      <c r="G9" s="106" t="s">
        <v>461</v>
      </c>
      <c r="H9" s="108"/>
    </row>
    <row r="10" spans="1:9" ht="16.5" x14ac:dyDescent="0.25">
      <c r="A10" s="58">
        <v>7</v>
      </c>
      <c r="B10" s="25" t="s">
        <v>213</v>
      </c>
      <c r="C10" s="70" t="s">
        <v>250</v>
      </c>
      <c r="D10" s="74" t="s">
        <v>9</v>
      </c>
      <c r="E10" s="70" t="s">
        <v>459</v>
      </c>
      <c r="F10" s="105">
        <f>試算!H9</f>
        <v>108000</v>
      </c>
      <c r="G10" s="106" t="s">
        <v>461</v>
      </c>
      <c r="H10" s="108"/>
    </row>
    <row r="11" spans="1:9" ht="16.5" x14ac:dyDescent="0.25">
      <c r="A11" s="58">
        <v>8</v>
      </c>
      <c r="B11" s="25" t="s">
        <v>214</v>
      </c>
      <c r="C11" s="70" t="s">
        <v>250</v>
      </c>
      <c r="D11" s="74" t="s">
        <v>10</v>
      </c>
      <c r="E11" s="70" t="s">
        <v>459</v>
      </c>
      <c r="F11" s="105">
        <f>試算!H10</f>
        <v>217000</v>
      </c>
      <c r="G11" s="106" t="s">
        <v>461</v>
      </c>
      <c r="H11" s="108"/>
    </row>
    <row r="12" spans="1:9" ht="16.5" x14ac:dyDescent="0.25">
      <c r="A12" s="58">
        <v>9</v>
      </c>
      <c r="B12" s="25" t="s">
        <v>215</v>
      </c>
      <c r="C12" s="70" t="s">
        <v>250</v>
      </c>
      <c r="D12" s="74" t="s">
        <v>11</v>
      </c>
      <c r="E12" s="70" t="s">
        <v>459</v>
      </c>
      <c r="F12" s="105">
        <f>試算!H11</f>
        <v>58000</v>
      </c>
      <c r="G12" s="106" t="s">
        <v>461</v>
      </c>
      <c r="H12" s="108"/>
    </row>
    <row r="13" spans="1:9" ht="16.5" x14ac:dyDescent="0.25">
      <c r="A13" s="58">
        <v>10</v>
      </c>
      <c r="B13" s="25" t="s">
        <v>216</v>
      </c>
      <c r="C13" s="70" t="s">
        <v>250</v>
      </c>
      <c r="D13" s="74" t="s">
        <v>193</v>
      </c>
      <c r="E13" s="70" t="s">
        <v>459</v>
      </c>
      <c r="F13" s="105">
        <f>試算!H12</f>
        <v>122000</v>
      </c>
      <c r="G13" s="106" t="s">
        <v>461</v>
      </c>
      <c r="H13" s="108"/>
    </row>
    <row r="14" spans="1:9" ht="16.5" x14ac:dyDescent="0.25">
      <c r="A14" s="58">
        <v>11</v>
      </c>
      <c r="B14" s="25" t="s">
        <v>217</v>
      </c>
      <c r="C14" s="70" t="s">
        <v>250</v>
      </c>
      <c r="D14" s="74" t="s">
        <v>13</v>
      </c>
      <c r="E14" s="70" t="s">
        <v>459</v>
      </c>
      <c r="F14" s="105">
        <f>試算!H13</f>
        <v>37000</v>
      </c>
      <c r="G14" s="106" t="s">
        <v>461</v>
      </c>
      <c r="H14" s="108"/>
    </row>
    <row r="15" spans="1:9" ht="16.5" x14ac:dyDescent="0.25">
      <c r="A15" s="58">
        <v>12</v>
      </c>
      <c r="B15" s="25" t="s">
        <v>218</v>
      </c>
      <c r="C15" s="70" t="s">
        <v>250</v>
      </c>
      <c r="D15" s="74" t="s">
        <v>14</v>
      </c>
      <c r="E15" s="70" t="s">
        <v>459</v>
      </c>
      <c r="F15" s="105">
        <f>試算!H14</f>
        <v>33000</v>
      </c>
      <c r="G15" s="106" t="s">
        <v>461</v>
      </c>
      <c r="H15" s="108"/>
    </row>
    <row r="16" spans="1:9" ht="16.5" x14ac:dyDescent="0.25">
      <c r="A16" s="58">
        <v>13</v>
      </c>
      <c r="B16" s="25" t="s">
        <v>219</v>
      </c>
      <c r="C16" s="70" t="s">
        <v>250</v>
      </c>
      <c r="D16" s="74" t="s">
        <v>194</v>
      </c>
      <c r="E16" s="70" t="s">
        <v>459</v>
      </c>
      <c r="F16" s="105">
        <f>試算!H15</f>
        <v>57000</v>
      </c>
      <c r="G16" s="106" t="s">
        <v>461</v>
      </c>
      <c r="H16" s="108"/>
    </row>
    <row r="17" spans="1:8" ht="16.5" x14ac:dyDescent="0.25">
      <c r="A17" s="58">
        <v>14</v>
      </c>
      <c r="B17" s="25" t="s">
        <v>220</v>
      </c>
      <c r="C17" s="70" t="s">
        <v>250</v>
      </c>
      <c r="D17" s="74" t="s">
        <v>16</v>
      </c>
      <c r="E17" s="70" t="s">
        <v>459</v>
      </c>
      <c r="F17" s="105">
        <f>試算!H16</f>
        <v>16000</v>
      </c>
      <c r="G17" s="106" t="s">
        <v>461</v>
      </c>
      <c r="H17" s="108"/>
    </row>
    <row r="18" spans="1:8" ht="16.5" x14ac:dyDescent="0.25">
      <c r="A18" s="58">
        <v>15</v>
      </c>
      <c r="B18" s="25" t="s">
        <v>221</v>
      </c>
      <c r="C18" s="70" t="s">
        <v>250</v>
      </c>
      <c r="D18" s="74" t="s">
        <v>17</v>
      </c>
      <c r="E18" s="70" t="s">
        <v>459</v>
      </c>
      <c r="F18" s="105">
        <f>試算!H17</f>
        <v>21000</v>
      </c>
      <c r="G18" s="106" t="s">
        <v>461</v>
      </c>
      <c r="H18" s="108"/>
    </row>
    <row r="19" spans="1:8" ht="16.5" x14ac:dyDescent="0.25">
      <c r="A19" s="58">
        <v>16</v>
      </c>
      <c r="B19" s="25" t="s">
        <v>222</v>
      </c>
      <c r="C19" s="70" t="s">
        <v>250</v>
      </c>
      <c r="D19" s="74" t="s">
        <v>18</v>
      </c>
      <c r="E19" s="70" t="s">
        <v>459</v>
      </c>
      <c r="F19" s="105">
        <f>試算!H18</f>
        <v>0</v>
      </c>
      <c r="G19" s="106" t="s">
        <v>461</v>
      </c>
      <c r="H19" s="108"/>
    </row>
    <row r="20" spans="1:8" ht="16.5" x14ac:dyDescent="0.25">
      <c r="A20" s="58">
        <v>17</v>
      </c>
      <c r="B20" s="25" t="s">
        <v>223</v>
      </c>
      <c r="C20" s="70" t="s">
        <v>250</v>
      </c>
      <c r="D20" s="74" t="s">
        <v>19</v>
      </c>
      <c r="E20" s="70" t="s">
        <v>459</v>
      </c>
      <c r="F20" s="105">
        <f>試算!H19</f>
        <v>161000</v>
      </c>
      <c r="G20" s="106" t="s">
        <v>461</v>
      </c>
      <c r="H20" s="108"/>
    </row>
    <row r="21" spans="1:8" ht="16.5" x14ac:dyDescent="0.25">
      <c r="A21" s="58">
        <v>18</v>
      </c>
      <c r="B21" s="25" t="s">
        <v>224</v>
      </c>
      <c r="C21" s="70" t="s">
        <v>250</v>
      </c>
      <c r="D21" s="74" t="s">
        <v>20</v>
      </c>
      <c r="E21" s="70" t="s">
        <v>459</v>
      </c>
      <c r="F21" s="105">
        <f>試算!H20</f>
        <v>3000</v>
      </c>
      <c r="G21" s="106" t="s">
        <v>461</v>
      </c>
      <c r="H21" s="108"/>
    </row>
    <row r="22" spans="1:8" ht="16.5" x14ac:dyDescent="0.25">
      <c r="A22" s="58">
        <v>19</v>
      </c>
      <c r="B22" s="25" t="s">
        <v>225</v>
      </c>
      <c r="C22" s="70" t="s">
        <v>250</v>
      </c>
      <c r="D22" s="74" t="s">
        <v>195</v>
      </c>
      <c r="E22" s="70" t="s">
        <v>459</v>
      </c>
      <c r="F22" s="105">
        <f>試算!H21</f>
        <v>0</v>
      </c>
      <c r="G22" s="106" t="s">
        <v>461</v>
      </c>
      <c r="H22" s="108"/>
    </row>
    <row r="23" spans="1:8" ht="16.5" x14ac:dyDescent="0.25">
      <c r="A23" s="58">
        <v>20</v>
      </c>
      <c r="B23" s="25" t="s">
        <v>226</v>
      </c>
      <c r="C23" s="70" t="s">
        <v>250</v>
      </c>
      <c r="D23" s="74" t="s">
        <v>196</v>
      </c>
      <c r="E23" s="70" t="s">
        <v>459</v>
      </c>
      <c r="F23" s="105">
        <f>試算!H22</f>
        <v>108000</v>
      </c>
      <c r="G23" s="106" t="s">
        <v>461</v>
      </c>
      <c r="H23" s="108"/>
    </row>
    <row r="24" spans="1:8" ht="16.5" x14ac:dyDescent="0.25">
      <c r="A24" s="58">
        <v>21</v>
      </c>
      <c r="B24" s="25" t="s">
        <v>227</v>
      </c>
      <c r="C24" s="70" t="s">
        <v>250</v>
      </c>
      <c r="D24" s="74" t="s">
        <v>23</v>
      </c>
      <c r="E24" s="70" t="s">
        <v>459</v>
      </c>
      <c r="F24" s="105">
        <f>試算!H23</f>
        <v>53000</v>
      </c>
      <c r="G24" s="106" t="s">
        <v>461</v>
      </c>
      <c r="H24" s="108"/>
    </row>
    <row r="25" spans="1:8" ht="16.5" x14ac:dyDescent="0.25">
      <c r="A25" s="58">
        <v>22</v>
      </c>
      <c r="B25" s="25" t="s">
        <v>228</v>
      </c>
      <c r="C25" s="70" t="s">
        <v>250</v>
      </c>
      <c r="D25" s="74" t="s">
        <v>24</v>
      </c>
      <c r="E25" s="70" t="s">
        <v>459</v>
      </c>
      <c r="F25" s="105">
        <f>試算!H24</f>
        <v>7000</v>
      </c>
      <c r="G25" s="106" t="s">
        <v>461</v>
      </c>
      <c r="H25" s="108"/>
    </row>
    <row r="26" spans="1:8" ht="16.5" x14ac:dyDescent="0.25">
      <c r="A26" s="58">
        <v>23</v>
      </c>
      <c r="B26" s="25" t="s">
        <v>229</v>
      </c>
      <c r="C26" s="70" t="s">
        <v>250</v>
      </c>
      <c r="D26" s="74" t="s">
        <v>25</v>
      </c>
      <c r="E26" s="70" t="s">
        <v>459</v>
      </c>
      <c r="F26" s="105">
        <f>試算!H25</f>
        <v>5000</v>
      </c>
      <c r="G26" s="106" t="s">
        <v>461</v>
      </c>
      <c r="H26" s="108"/>
    </row>
    <row r="27" spans="1:8" ht="16.5" x14ac:dyDescent="0.25">
      <c r="A27" s="58">
        <v>24</v>
      </c>
      <c r="B27" s="25" t="s">
        <v>230</v>
      </c>
      <c r="C27" s="70" t="s">
        <v>250</v>
      </c>
      <c r="D27" s="74" t="s">
        <v>26</v>
      </c>
      <c r="E27" s="70" t="s">
        <v>459</v>
      </c>
      <c r="F27" s="105">
        <f>試算!H26</f>
        <v>2000</v>
      </c>
      <c r="G27" s="106" t="s">
        <v>461</v>
      </c>
      <c r="H27" s="108"/>
    </row>
    <row r="28" spans="1:8" ht="16.5" x14ac:dyDescent="0.25">
      <c r="A28" s="58">
        <v>25</v>
      </c>
      <c r="B28" s="25" t="s">
        <v>197</v>
      </c>
      <c r="C28" s="70" t="s">
        <v>250</v>
      </c>
      <c r="D28" s="74" t="s">
        <v>27</v>
      </c>
      <c r="E28" s="70" t="s">
        <v>459</v>
      </c>
      <c r="F28" s="105">
        <f>試算!H27</f>
        <v>1000</v>
      </c>
      <c r="G28" s="106" t="s">
        <v>461</v>
      </c>
      <c r="H28" s="108"/>
    </row>
    <row r="29" spans="1:8" ht="16.5" x14ac:dyDescent="0.25">
      <c r="A29" s="58">
        <v>26</v>
      </c>
      <c r="B29" s="109" t="s">
        <v>73</v>
      </c>
      <c r="C29" s="70" t="s">
        <v>250</v>
      </c>
      <c r="D29" s="75">
        <v>601</v>
      </c>
      <c r="E29" s="70" t="s">
        <v>459</v>
      </c>
      <c r="F29" s="105">
        <f>試算!H28</f>
        <v>76000</v>
      </c>
      <c r="G29" s="106" t="s">
        <v>461</v>
      </c>
      <c r="H29" s="108"/>
    </row>
    <row r="30" spans="1:8" ht="16.5" x14ac:dyDescent="0.25">
      <c r="A30" s="110">
        <v>27</v>
      </c>
      <c r="B30" s="109" t="s">
        <v>74</v>
      </c>
      <c r="C30" s="70" t="s">
        <v>251</v>
      </c>
      <c r="D30" s="75">
        <v>602</v>
      </c>
      <c r="E30" s="70" t="s">
        <v>459</v>
      </c>
      <c r="F30" s="105">
        <f>試算!H29</f>
        <v>482000</v>
      </c>
      <c r="G30" s="106" t="s">
        <v>461</v>
      </c>
      <c r="H30" s="108"/>
    </row>
    <row r="31" spans="1:8" ht="16.5" x14ac:dyDescent="0.25">
      <c r="A31" s="58">
        <v>28</v>
      </c>
      <c r="B31" s="109" t="s">
        <v>75</v>
      </c>
      <c r="C31" s="70" t="s">
        <v>251</v>
      </c>
      <c r="D31" s="75">
        <v>603</v>
      </c>
      <c r="E31" s="70" t="s">
        <v>459</v>
      </c>
      <c r="F31" s="105">
        <f>試算!H30</f>
        <v>271000</v>
      </c>
      <c r="G31" s="106" t="s">
        <v>461</v>
      </c>
      <c r="H31" s="108"/>
    </row>
    <row r="32" spans="1:8" ht="16.5" x14ac:dyDescent="0.25">
      <c r="A32" s="58">
        <v>29</v>
      </c>
      <c r="B32" s="109" t="s">
        <v>76</v>
      </c>
      <c r="C32" s="70" t="s">
        <v>251</v>
      </c>
      <c r="D32" s="75">
        <v>604</v>
      </c>
      <c r="E32" s="70" t="s">
        <v>459</v>
      </c>
      <c r="F32" s="105">
        <f>試算!H31</f>
        <v>168000</v>
      </c>
      <c r="G32" s="106" t="s">
        <v>461</v>
      </c>
      <c r="H32" s="108"/>
    </row>
    <row r="33" spans="1:8" ht="16.5" x14ac:dyDescent="0.25">
      <c r="A33" s="58">
        <v>30</v>
      </c>
      <c r="B33" s="109" t="s">
        <v>77</v>
      </c>
      <c r="C33" s="70" t="s">
        <v>251</v>
      </c>
      <c r="D33" s="75">
        <v>605</v>
      </c>
      <c r="E33" s="70" t="s">
        <v>459</v>
      </c>
      <c r="F33" s="105">
        <f>試算!H32</f>
        <v>186000</v>
      </c>
      <c r="G33" s="106" t="s">
        <v>461</v>
      </c>
      <c r="H33" s="108"/>
    </row>
    <row r="34" spans="1:8" ht="16.5" x14ac:dyDescent="0.25">
      <c r="A34" s="58">
        <v>31</v>
      </c>
      <c r="B34" s="109" t="s">
        <v>78</v>
      </c>
      <c r="C34" s="70" t="s">
        <v>251</v>
      </c>
      <c r="D34" s="75">
        <v>606</v>
      </c>
      <c r="E34" s="70" t="s">
        <v>459</v>
      </c>
      <c r="F34" s="105">
        <f>試算!H33</f>
        <v>6000</v>
      </c>
      <c r="G34" s="106" t="s">
        <v>461</v>
      </c>
      <c r="H34" s="108"/>
    </row>
    <row r="35" spans="1:8" ht="16.5" x14ac:dyDescent="0.25">
      <c r="A35" s="58">
        <v>32</v>
      </c>
      <c r="B35" s="109" t="s">
        <v>79</v>
      </c>
      <c r="C35" s="70" t="s">
        <v>251</v>
      </c>
      <c r="D35" s="75">
        <v>607</v>
      </c>
      <c r="E35" s="70" t="s">
        <v>459</v>
      </c>
      <c r="F35" s="105">
        <f>試算!H34</f>
        <v>141000</v>
      </c>
      <c r="G35" s="106" t="s">
        <v>461</v>
      </c>
      <c r="H35" s="108"/>
    </row>
    <row r="36" spans="1:8" ht="16.5" x14ac:dyDescent="0.25">
      <c r="A36" s="58">
        <v>33</v>
      </c>
      <c r="B36" s="109" t="s">
        <v>80</v>
      </c>
      <c r="C36" s="70" t="s">
        <v>251</v>
      </c>
      <c r="D36" s="75">
        <v>608</v>
      </c>
      <c r="E36" s="70" t="s">
        <v>459</v>
      </c>
      <c r="F36" s="105">
        <f>試算!H35</f>
        <v>142000</v>
      </c>
      <c r="G36" s="106" t="s">
        <v>461</v>
      </c>
      <c r="H36" s="108"/>
    </row>
    <row r="37" spans="1:8" ht="16.5" x14ac:dyDescent="0.25">
      <c r="A37" s="58">
        <v>34</v>
      </c>
      <c r="B37" s="109" t="s">
        <v>81</v>
      </c>
      <c r="C37" s="70" t="s">
        <v>251</v>
      </c>
      <c r="D37" s="75">
        <v>609</v>
      </c>
      <c r="E37" s="70" t="s">
        <v>459</v>
      </c>
      <c r="F37" s="105">
        <f>試算!H36</f>
        <v>256000</v>
      </c>
      <c r="G37" s="106" t="s">
        <v>461</v>
      </c>
      <c r="H37" s="108"/>
    </row>
    <row r="38" spans="1:8" ht="16.5" x14ac:dyDescent="0.25">
      <c r="A38" s="58">
        <v>35</v>
      </c>
      <c r="B38" s="109" t="s">
        <v>82</v>
      </c>
      <c r="C38" s="70" t="s">
        <v>251</v>
      </c>
      <c r="D38" s="75">
        <v>610</v>
      </c>
      <c r="E38" s="70" t="s">
        <v>459</v>
      </c>
      <c r="F38" s="105">
        <f>試算!H37</f>
        <v>64000</v>
      </c>
      <c r="G38" s="106" t="s">
        <v>461</v>
      </c>
      <c r="H38" s="108"/>
    </row>
    <row r="39" spans="1:8" ht="16.5" x14ac:dyDescent="0.25">
      <c r="A39" s="58">
        <v>36</v>
      </c>
      <c r="B39" s="109" t="s">
        <v>83</v>
      </c>
      <c r="C39" s="70" t="s">
        <v>251</v>
      </c>
      <c r="D39" s="75">
        <v>611</v>
      </c>
      <c r="E39" s="70" t="s">
        <v>459</v>
      </c>
      <c r="F39" s="105">
        <f>試算!H38</f>
        <v>282000</v>
      </c>
      <c r="G39" s="106" t="s">
        <v>461</v>
      </c>
      <c r="H39" s="108"/>
    </row>
    <row r="40" spans="1:8" ht="16.5" x14ac:dyDescent="0.25">
      <c r="A40" s="58">
        <v>37</v>
      </c>
      <c r="B40" s="109" t="s">
        <v>84</v>
      </c>
      <c r="C40" s="70" t="s">
        <v>251</v>
      </c>
      <c r="D40" s="75">
        <v>612</v>
      </c>
      <c r="E40" s="70" t="s">
        <v>459</v>
      </c>
      <c r="F40" s="105">
        <f>試算!H39</f>
        <v>40000</v>
      </c>
      <c r="G40" s="106" t="s">
        <v>461</v>
      </c>
      <c r="H40" s="108"/>
    </row>
    <row r="41" spans="1:8" ht="16.5" x14ac:dyDescent="0.25">
      <c r="A41" s="58">
        <v>38</v>
      </c>
      <c r="B41" s="109" t="s">
        <v>85</v>
      </c>
      <c r="C41" s="70" t="s">
        <v>251</v>
      </c>
      <c r="D41" s="75">
        <v>613</v>
      </c>
      <c r="E41" s="70" t="s">
        <v>459</v>
      </c>
      <c r="F41" s="105">
        <f>試算!H40</f>
        <v>40000</v>
      </c>
      <c r="G41" s="106" t="s">
        <v>461</v>
      </c>
      <c r="H41" s="108"/>
    </row>
    <row r="42" spans="1:8" ht="16.5" x14ac:dyDescent="0.25">
      <c r="A42" s="58">
        <v>39</v>
      </c>
      <c r="B42" s="109" t="s">
        <v>86</v>
      </c>
      <c r="C42" s="70" t="s">
        <v>251</v>
      </c>
      <c r="D42" s="75">
        <v>614</v>
      </c>
      <c r="E42" s="70" t="s">
        <v>459</v>
      </c>
      <c r="F42" s="105">
        <f>試算!H41</f>
        <v>61000</v>
      </c>
      <c r="G42" s="106" t="s">
        <v>461</v>
      </c>
      <c r="H42" s="111"/>
    </row>
    <row r="43" spans="1:8" ht="16.5" x14ac:dyDescent="0.25">
      <c r="A43" s="58">
        <v>40</v>
      </c>
      <c r="B43" s="109" t="s">
        <v>87</v>
      </c>
      <c r="C43" s="70" t="s">
        <v>251</v>
      </c>
      <c r="D43" s="75">
        <v>615</v>
      </c>
      <c r="E43" s="70" t="s">
        <v>459</v>
      </c>
      <c r="F43" s="105">
        <f>試算!H42</f>
        <v>86000</v>
      </c>
      <c r="G43" s="106" t="s">
        <v>461</v>
      </c>
      <c r="H43" s="108"/>
    </row>
    <row r="44" spans="1:8" ht="16.5" x14ac:dyDescent="0.25">
      <c r="A44" s="58">
        <v>41</v>
      </c>
      <c r="B44" s="109" t="s">
        <v>88</v>
      </c>
      <c r="C44" s="70" t="s">
        <v>251</v>
      </c>
      <c r="D44" s="75">
        <v>616</v>
      </c>
      <c r="E44" s="70" t="s">
        <v>459</v>
      </c>
      <c r="F44" s="105">
        <f>試算!H43</f>
        <v>56000</v>
      </c>
      <c r="G44" s="106" t="s">
        <v>461</v>
      </c>
      <c r="H44" s="108"/>
    </row>
    <row r="45" spans="1:8" ht="16.5" x14ac:dyDescent="0.25">
      <c r="A45" s="58">
        <v>42</v>
      </c>
      <c r="B45" s="109" t="s">
        <v>89</v>
      </c>
      <c r="C45" s="70" t="s">
        <v>251</v>
      </c>
      <c r="D45" s="75">
        <v>617</v>
      </c>
      <c r="E45" s="70" t="s">
        <v>459</v>
      </c>
      <c r="F45" s="105">
        <f>試算!H44</f>
        <v>193000</v>
      </c>
      <c r="G45" s="106" t="s">
        <v>461</v>
      </c>
      <c r="H45" s="108"/>
    </row>
    <row r="46" spans="1:8" ht="16.5" x14ac:dyDescent="0.25">
      <c r="A46" s="58">
        <v>43</v>
      </c>
      <c r="B46" s="109" t="s">
        <v>90</v>
      </c>
      <c r="C46" s="70" t="s">
        <v>251</v>
      </c>
      <c r="D46" s="75">
        <v>618</v>
      </c>
      <c r="E46" s="70" t="s">
        <v>459</v>
      </c>
      <c r="F46" s="105">
        <f>試算!H45</f>
        <v>398000</v>
      </c>
      <c r="G46" s="106" t="s">
        <v>461</v>
      </c>
      <c r="H46" s="108"/>
    </row>
    <row r="47" spans="1:8" ht="16.5" x14ac:dyDescent="0.25">
      <c r="A47" s="58">
        <v>44</v>
      </c>
      <c r="B47" s="109" t="s">
        <v>91</v>
      </c>
      <c r="C47" s="70" t="s">
        <v>251</v>
      </c>
      <c r="D47" s="75">
        <v>619</v>
      </c>
      <c r="E47" s="70" t="s">
        <v>459</v>
      </c>
      <c r="F47" s="105">
        <f>試算!H46</f>
        <v>457000</v>
      </c>
      <c r="G47" s="106" t="s">
        <v>461</v>
      </c>
      <c r="H47" s="111"/>
    </row>
    <row r="48" spans="1:8" ht="16.5" x14ac:dyDescent="0.25">
      <c r="A48" s="58">
        <v>45</v>
      </c>
      <c r="B48" s="109" t="s">
        <v>92</v>
      </c>
      <c r="C48" s="70" t="s">
        <v>251</v>
      </c>
      <c r="D48" s="75">
        <v>620</v>
      </c>
      <c r="E48" s="70" t="s">
        <v>459</v>
      </c>
      <c r="F48" s="105">
        <f>試算!H47</f>
        <v>77000</v>
      </c>
      <c r="G48" s="106" t="s">
        <v>461</v>
      </c>
      <c r="H48" s="108"/>
    </row>
    <row r="49" spans="1:8" ht="16.5" x14ac:dyDescent="0.25">
      <c r="A49" s="58">
        <v>46</v>
      </c>
      <c r="B49" s="109" t="s">
        <v>93</v>
      </c>
      <c r="C49" s="70" t="s">
        <v>251</v>
      </c>
      <c r="D49" s="75">
        <v>621</v>
      </c>
      <c r="E49" s="70" t="s">
        <v>459</v>
      </c>
      <c r="F49" s="105">
        <f>試算!H48</f>
        <v>142000</v>
      </c>
      <c r="G49" s="106" t="s">
        <v>461</v>
      </c>
      <c r="H49" s="108"/>
    </row>
    <row r="50" spans="1:8" ht="16.5" x14ac:dyDescent="0.25">
      <c r="A50" s="58">
        <v>47</v>
      </c>
      <c r="B50" s="109" t="s">
        <v>94</v>
      </c>
      <c r="C50" s="70" t="s">
        <v>251</v>
      </c>
      <c r="D50" s="75">
        <v>622</v>
      </c>
      <c r="E50" s="70" t="s">
        <v>459</v>
      </c>
      <c r="F50" s="105">
        <f>試算!H49</f>
        <v>78000</v>
      </c>
      <c r="G50" s="106" t="s">
        <v>461</v>
      </c>
      <c r="H50" s="108"/>
    </row>
    <row r="51" spans="1:8" ht="16.5" x14ac:dyDescent="0.25">
      <c r="A51" s="58">
        <v>48</v>
      </c>
      <c r="B51" s="109" t="s">
        <v>95</v>
      </c>
      <c r="C51" s="70" t="s">
        <v>251</v>
      </c>
      <c r="D51" s="75">
        <v>623</v>
      </c>
      <c r="E51" s="70" t="s">
        <v>459</v>
      </c>
      <c r="F51" s="105">
        <f>試算!H50</f>
        <v>105000</v>
      </c>
      <c r="G51" s="106" t="s">
        <v>461</v>
      </c>
      <c r="H51" s="108"/>
    </row>
    <row r="52" spans="1:8" ht="16.5" x14ac:dyDescent="0.25">
      <c r="A52" s="58">
        <v>49</v>
      </c>
      <c r="B52" s="109" t="s">
        <v>96</v>
      </c>
      <c r="C52" s="70" t="s">
        <v>251</v>
      </c>
      <c r="D52" s="75">
        <v>624</v>
      </c>
      <c r="E52" s="70" t="s">
        <v>459</v>
      </c>
      <c r="F52" s="105">
        <f>試算!H51</f>
        <v>147000</v>
      </c>
      <c r="G52" s="106" t="s">
        <v>461</v>
      </c>
      <c r="H52" s="108"/>
    </row>
    <row r="53" spans="1:8" ht="16.5" x14ac:dyDescent="0.25">
      <c r="A53" s="58">
        <v>50</v>
      </c>
      <c r="B53" s="109" t="s">
        <v>97</v>
      </c>
      <c r="C53" s="70" t="s">
        <v>251</v>
      </c>
      <c r="D53" s="75">
        <v>625</v>
      </c>
      <c r="E53" s="70" t="s">
        <v>459</v>
      </c>
      <c r="F53" s="105">
        <f>試算!H52</f>
        <v>23000</v>
      </c>
      <c r="G53" s="106" t="s">
        <v>461</v>
      </c>
      <c r="H53" s="108"/>
    </row>
    <row r="54" spans="1:8" ht="16.5" x14ac:dyDescent="0.25">
      <c r="A54" s="58">
        <v>51</v>
      </c>
      <c r="B54" s="109" t="s">
        <v>98</v>
      </c>
      <c r="C54" s="70" t="s">
        <v>251</v>
      </c>
      <c r="D54" s="75">
        <v>626</v>
      </c>
      <c r="E54" s="70" t="s">
        <v>459</v>
      </c>
      <c r="F54" s="105">
        <f>試算!H53</f>
        <v>25000</v>
      </c>
      <c r="G54" s="106" t="s">
        <v>461</v>
      </c>
      <c r="H54" s="108"/>
    </row>
    <row r="55" spans="1:8" ht="16.5" x14ac:dyDescent="0.25">
      <c r="A55" s="58">
        <v>52</v>
      </c>
      <c r="B55" s="109" t="s">
        <v>99</v>
      </c>
      <c r="C55" s="70" t="s">
        <v>251</v>
      </c>
      <c r="D55" s="75">
        <v>627</v>
      </c>
      <c r="E55" s="70" t="s">
        <v>459</v>
      </c>
      <c r="F55" s="105">
        <f>試算!H54</f>
        <v>33000</v>
      </c>
      <c r="G55" s="106" t="s">
        <v>461</v>
      </c>
      <c r="H55" s="108"/>
    </row>
    <row r="56" spans="1:8" ht="16.5" x14ac:dyDescent="0.25">
      <c r="A56" s="58">
        <v>53</v>
      </c>
      <c r="B56" s="109" t="s">
        <v>100</v>
      </c>
      <c r="C56" s="70" t="s">
        <v>251</v>
      </c>
      <c r="D56" s="75">
        <v>628</v>
      </c>
      <c r="E56" s="70" t="s">
        <v>459</v>
      </c>
      <c r="F56" s="105">
        <f>試算!H55</f>
        <v>25000</v>
      </c>
      <c r="G56" s="106" t="s">
        <v>461</v>
      </c>
      <c r="H56" s="108"/>
    </row>
    <row r="57" spans="1:8" ht="16.5" x14ac:dyDescent="0.25">
      <c r="A57" s="58">
        <v>54</v>
      </c>
      <c r="B57" s="109" t="s">
        <v>101</v>
      </c>
      <c r="C57" s="70" t="s">
        <v>251</v>
      </c>
      <c r="D57" s="75">
        <v>629</v>
      </c>
      <c r="E57" s="70" t="s">
        <v>459</v>
      </c>
      <c r="F57" s="105">
        <f>試算!H56</f>
        <v>123000</v>
      </c>
      <c r="G57" s="106" t="s">
        <v>461</v>
      </c>
      <c r="H57" s="108"/>
    </row>
    <row r="58" spans="1:8" ht="16.5" x14ac:dyDescent="0.25">
      <c r="A58" s="58">
        <v>55</v>
      </c>
      <c r="B58" s="109" t="s">
        <v>102</v>
      </c>
      <c r="C58" s="70" t="s">
        <v>251</v>
      </c>
      <c r="D58" s="75">
        <v>630</v>
      </c>
      <c r="E58" s="70" t="s">
        <v>459</v>
      </c>
      <c r="F58" s="105">
        <f>試算!H57</f>
        <v>59000</v>
      </c>
      <c r="G58" s="106" t="s">
        <v>461</v>
      </c>
      <c r="H58" s="108"/>
    </row>
    <row r="59" spans="1:8" ht="16.5" x14ac:dyDescent="0.25">
      <c r="A59" s="58">
        <v>56</v>
      </c>
      <c r="B59" s="109" t="s">
        <v>103</v>
      </c>
      <c r="C59" s="70" t="s">
        <v>251</v>
      </c>
      <c r="D59" s="75">
        <v>631</v>
      </c>
      <c r="E59" s="70" t="s">
        <v>459</v>
      </c>
      <c r="F59" s="105">
        <f>試算!H58</f>
        <v>42000</v>
      </c>
      <c r="G59" s="106" t="s">
        <v>461</v>
      </c>
      <c r="H59" s="108"/>
    </row>
    <row r="60" spans="1:8" ht="16.5" x14ac:dyDescent="0.25">
      <c r="A60" s="58">
        <v>57</v>
      </c>
      <c r="B60" s="109" t="s">
        <v>104</v>
      </c>
      <c r="C60" s="70" t="s">
        <v>251</v>
      </c>
      <c r="D60" s="75">
        <v>632</v>
      </c>
      <c r="E60" s="70" t="s">
        <v>459</v>
      </c>
      <c r="F60" s="105">
        <f>試算!H59</f>
        <v>9000</v>
      </c>
      <c r="G60" s="106" t="s">
        <v>461</v>
      </c>
      <c r="H60" s="108"/>
    </row>
    <row r="61" spans="1:8" ht="16.5" x14ac:dyDescent="0.25">
      <c r="A61" s="58">
        <v>58</v>
      </c>
      <c r="B61" s="109" t="s">
        <v>105</v>
      </c>
      <c r="C61" s="70" t="s">
        <v>251</v>
      </c>
      <c r="D61" s="75">
        <v>633</v>
      </c>
      <c r="E61" s="70" t="s">
        <v>459</v>
      </c>
      <c r="F61" s="105">
        <f>試算!H60</f>
        <v>89000</v>
      </c>
      <c r="G61" s="106" t="s">
        <v>461</v>
      </c>
      <c r="H61" s="108"/>
    </row>
    <row r="62" spans="1:8" ht="16.5" x14ac:dyDescent="0.25">
      <c r="A62" s="58">
        <v>59</v>
      </c>
      <c r="B62" s="109" t="s">
        <v>106</v>
      </c>
      <c r="C62" s="70" t="s">
        <v>251</v>
      </c>
      <c r="D62" s="75">
        <v>634</v>
      </c>
      <c r="E62" s="70" t="s">
        <v>459</v>
      </c>
      <c r="F62" s="105">
        <f>試算!H61</f>
        <v>37000</v>
      </c>
      <c r="G62" s="106" t="s">
        <v>461</v>
      </c>
      <c r="H62" s="108"/>
    </row>
    <row r="63" spans="1:8" ht="16.5" x14ac:dyDescent="0.25">
      <c r="A63" s="58">
        <v>60</v>
      </c>
      <c r="B63" s="109" t="s">
        <v>107</v>
      </c>
      <c r="C63" s="70" t="s">
        <v>251</v>
      </c>
      <c r="D63" s="75">
        <v>635</v>
      </c>
      <c r="E63" s="70" t="s">
        <v>459</v>
      </c>
      <c r="F63" s="105">
        <f>試算!H62</f>
        <v>50000</v>
      </c>
      <c r="G63" s="106" t="s">
        <v>461</v>
      </c>
      <c r="H63" s="108"/>
    </row>
    <row r="64" spans="1:8" ht="16.5" x14ac:dyDescent="0.25">
      <c r="A64" s="58">
        <v>61</v>
      </c>
      <c r="B64" s="109" t="s">
        <v>108</v>
      </c>
      <c r="C64" s="70" t="s">
        <v>251</v>
      </c>
      <c r="D64" s="75">
        <v>636</v>
      </c>
      <c r="E64" s="70" t="s">
        <v>459</v>
      </c>
      <c r="F64" s="105">
        <f>試算!H63</f>
        <v>38000</v>
      </c>
      <c r="G64" s="106" t="s">
        <v>461</v>
      </c>
      <c r="H64" s="108"/>
    </row>
    <row r="65" spans="1:8" ht="16.5" x14ac:dyDescent="0.25">
      <c r="A65" s="58">
        <v>62</v>
      </c>
      <c r="B65" s="109" t="s">
        <v>109</v>
      </c>
      <c r="C65" s="70" t="s">
        <v>251</v>
      </c>
      <c r="D65" s="75">
        <v>638</v>
      </c>
      <c r="E65" s="70" t="s">
        <v>459</v>
      </c>
      <c r="F65" s="105">
        <f>試算!H64</f>
        <v>19000</v>
      </c>
      <c r="G65" s="106" t="s">
        <v>461</v>
      </c>
      <c r="H65" s="108"/>
    </row>
    <row r="66" spans="1:8" ht="16.5" x14ac:dyDescent="0.25">
      <c r="A66" s="58">
        <v>63</v>
      </c>
      <c r="B66" s="109" t="s">
        <v>110</v>
      </c>
      <c r="C66" s="70" t="s">
        <v>251</v>
      </c>
      <c r="D66" s="75">
        <v>639</v>
      </c>
      <c r="E66" s="70" t="s">
        <v>459</v>
      </c>
      <c r="F66" s="105">
        <f>試算!H65</f>
        <v>54000</v>
      </c>
      <c r="G66" s="106" t="s">
        <v>461</v>
      </c>
      <c r="H66" s="108"/>
    </row>
    <row r="67" spans="1:8" ht="16.5" x14ac:dyDescent="0.25">
      <c r="A67" s="58">
        <v>64</v>
      </c>
      <c r="B67" s="109" t="s">
        <v>111</v>
      </c>
      <c r="C67" s="70" t="s">
        <v>251</v>
      </c>
      <c r="D67" s="75">
        <v>641</v>
      </c>
      <c r="E67" s="70" t="s">
        <v>459</v>
      </c>
      <c r="F67" s="105">
        <f>試算!H66</f>
        <v>21000</v>
      </c>
      <c r="G67" s="106" t="s">
        <v>461</v>
      </c>
      <c r="H67" s="108"/>
    </row>
    <row r="68" spans="1:8" ht="16.5" x14ac:dyDescent="0.25">
      <c r="A68" s="58">
        <v>65</v>
      </c>
      <c r="B68" s="109" t="s">
        <v>112</v>
      </c>
      <c r="C68" s="70" t="s">
        <v>251</v>
      </c>
      <c r="D68" s="75">
        <v>642</v>
      </c>
      <c r="E68" s="70" t="s">
        <v>459</v>
      </c>
      <c r="F68" s="105">
        <f>試算!H67</f>
        <v>16000</v>
      </c>
      <c r="G68" s="106" t="s">
        <v>461</v>
      </c>
      <c r="H68" s="108"/>
    </row>
    <row r="69" spans="1:8" ht="16.5" x14ac:dyDescent="0.25">
      <c r="A69" s="58">
        <v>66</v>
      </c>
      <c r="B69" s="109" t="s">
        <v>113</v>
      </c>
      <c r="C69" s="70" t="s">
        <v>251</v>
      </c>
      <c r="D69" s="75">
        <v>645</v>
      </c>
      <c r="E69" s="70" t="s">
        <v>459</v>
      </c>
      <c r="F69" s="105">
        <f>試算!H68</f>
        <v>38000</v>
      </c>
      <c r="G69" s="106" t="s">
        <v>461</v>
      </c>
      <c r="H69" s="108"/>
    </row>
    <row r="70" spans="1:8" ht="16.5" x14ac:dyDescent="0.25">
      <c r="A70" s="58">
        <v>67</v>
      </c>
      <c r="B70" s="109" t="s">
        <v>114</v>
      </c>
      <c r="C70" s="70" t="s">
        <v>251</v>
      </c>
      <c r="D70" s="75">
        <v>647</v>
      </c>
      <c r="E70" s="70" t="s">
        <v>459</v>
      </c>
      <c r="F70" s="105">
        <f>試算!H69</f>
        <v>33000</v>
      </c>
      <c r="G70" s="106" t="s">
        <v>461</v>
      </c>
      <c r="H70" s="108"/>
    </row>
    <row r="71" spans="1:8" ht="16.5" x14ac:dyDescent="0.25">
      <c r="A71" s="58">
        <v>68</v>
      </c>
      <c r="B71" s="109" t="s">
        <v>115</v>
      </c>
      <c r="C71" s="70" t="s">
        <v>251</v>
      </c>
      <c r="D71" s="75">
        <v>648</v>
      </c>
      <c r="E71" s="70" t="s">
        <v>459</v>
      </c>
      <c r="F71" s="105">
        <f>試算!H70</f>
        <v>28000</v>
      </c>
      <c r="G71" s="106" t="s">
        <v>461</v>
      </c>
      <c r="H71" s="108"/>
    </row>
    <row r="72" spans="1:8" ht="16.5" x14ac:dyDescent="0.25">
      <c r="A72" s="58">
        <v>69</v>
      </c>
      <c r="B72" s="109" t="s">
        <v>116</v>
      </c>
      <c r="C72" s="70" t="s">
        <v>251</v>
      </c>
      <c r="D72" s="75">
        <v>649</v>
      </c>
      <c r="E72" s="70" t="s">
        <v>459</v>
      </c>
      <c r="F72" s="105">
        <f>試算!H71</f>
        <v>20000</v>
      </c>
      <c r="G72" s="106" t="s">
        <v>461</v>
      </c>
      <c r="H72" s="108"/>
    </row>
    <row r="73" spans="1:8" ht="16.5" x14ac:dyDescent="0.25">
      <c r="A73" s="58">
        <v>70</v>
      </c>
      <c r="B73" s="109" t="s">
        <v>117</v>
      </c>
      <c r="C73" s="70" t="s">
        <v>251</v>
      </c>
      <c r="D73" s="75">
        <v>650</v>
      </c>
      <c r="E73" s="70" t="s">
        <v>459</v>
      </c>
      <c r="F73" s="105">
        <f>試算!H72</f>
        <v>5000</v>
      </c>
      <c r="G73" s="106" t="s">
        <v>461</v>
      </c>
      <c r="H73" s="108"/>
    </row>
    <row r="74" spans="1:8" ht="16.5" x14ac:dyDescent="0.25">
      <c r="A74" s="58">
        <v>71</v>
      </c>
      <c r="B74" s="109" t="s">
        <v>118</v>
      </c>
      <c r="C74" s="70" t="s">
        <v>251</v>
      </c>
      <c r="D74" s="75">
        <v>651</v>
      </c>
      <c r="E74" s="70" t="s">
        <v>459</v>
      </c>
      <c r="F74" s="105">
        <f>試算!H73</f>
        <v>10000</v>
      </c>
      <c r="G74" s="106" t="s">
        <v>461</v>
      </c>
      <c r="H74" s="108"/>
    </row>
    <row r="75" spans="1:8" ht="16.5" x14ac:dyDescent="0.25">
      <c r="A75" s="58">
        <v>72</v>
      </c>
      <c r="B75" s="109" t="s">
        <v>119</v>
      </c>
      <c r="C75" s="70" t="s">
        <v>251</v>
      </c>
      <c r="D75" s="75">
        <v>652</v>
      </c>
      <c r="E75" s="70" t="s">
        <v>459</v>
      </c>
      <c r="F75" s="105">
        <f>試算!H74</f>
        <v>19000</v>
      </c>
      <c r="G75" s="106" t="s">
        <v>461</v>
      </c>
      <c r="H75" s="108"/>
    </row>
    <row r="76" spans="1:8" ht="16.5" x14ac:dyDescent="0.25">
      <c r="A76" s="58">
        <v>73</v>
      </c>
      <c r="B76" s="109" t="s">
        <v>120</v>
      </c>
      <c r="C76" s="70" t="s">
        <v>251</v>
      </c>
      <c r="D76" s="75">
        <v>653</v>
      </c>
      <c r="E76" s="70" t="s">
        <v>459</v>
      </c>
      <c r="F76" s="105">
        <f>試算!H75</f>
        <v>43000</v>
      </c>
      <c r="G76" s="106" t="s">
        <v>461</v>
      </c>
      <c r="H76" s="108"/>
    </row>
    <row r="77" spans="1:8" ht="16.5" x14ac:dyDescent="0.25">
      <c r="A77" s="58">
        <v>74</v>
      </c>
      <c r="B77" s="109" t="s">
        <v>121</v>
      </c>
      <c r="C77" s="70" t="s">
        <v>251</v>
      </c>
      <c r="D77" s="75">
        <v>654</v>
      </c>
      <c r="E77" s="70" t="s">
        <v>459</v>
      </c>
      <c r="F77" s="105">
        <f>試算!H76</f>
        <v>1000</v>
      </c>
      <c r="G77" s="106" t="s">
        <v>461</v>
      </c>
      <c r="H77" s="108"/>
    </row>
    <row r="78" spans="1:8" ht="16.5" x14ac:dyDescent="0.25">
      <c r="A78" s="58">
        <v>75</v>
      </c>
      <c r="B78" s="109" t="s">
        <v>122</v>
      </c>
      <c r="C78" s="70" t="s">
        <v>251</v>
      </c>
      <c r="D78" s="75">
        <v>655</v>
      </c>
      <c r="E78" s="70" t="s">
        <v>459</v>
      </c>
      <c r="F78" s="105">
        <f>試算!H77</f>
        <v>19000</v>
      </c>
      <c r="G78" s="106" t="s">
        <v>461</v>
      </c>
      <c r="H78" s="108"/>
    </row>
    <row r="79" spans="1:8" ht="16.5" x14ac:dyDescent="0.25">
      <c r="A79" s="58">
        <v>76</v>
      </c>
      <c r="B79" s="109" t="s">
        <v>123</v>
      </c>
      <c r="C79" s="70" t="s">
        <v>251</v>
      </c>
      <c r="D79" s="75">
        <v>656</v>
      </c>
      <c r="E79" s="70" t="s">
        <v>459</v>
      </c>
      <c r="F79" s="105">
        <f>試算!H78</f>
        <v>3000</v>
      </c>
      <c r="G79" s="106" t="s">
        <v>461</v>
      </c>
      <c r="H79" s="108"/>
    </row>
    <row r="80" spans="1:8" ht="16.5" x14ac:dyDescent="0.25">
      <c r="A80" s="58">
        <v>77</v>
      </c>
      <c r="B80" s="109" t="s">
        <v>124</v>
      </c>
      <c r="C80" s="70" t="s">
        <v>251</v>
      </c>
      <c r="D80" s="75">
        <v>657</v>
      </c>
      <c r="E80" s="70" t="s">
        <v>459</v>
      </c>
      <c r="F80" s="105">
        <f>試算!H79</f>
        <v>5000</v>
      </c>
      <c r="G80" s="106" t="s">
        <v>461</v>
      </c>
      <c r="H80" s="108"/>
    </row>
    <row r="81" spans="1:8" ht="16.5" x14ac:dyDescent="0.25">
      <c r="A81" s="58">
        <v>78</v>
      </c>
      <c r="B81" s="109" t="s">
        <v>125</v>
      </c>
      <c r="C81" s="70" t="s">
        <v>251</v>
      </c>
      <c r="D81" s="75">
        <v>658</v>
      </c>
      <c r="E81" s="70" t="s">
        <v>459</v>
      </c>
      <c r="F81" s="105">
        <f>試算!H80</f>
        <v>112000</v>
      </c>
      <c r="G81" s="106" t="s">
        <v>461</v>
      </c>
      <c r="H81" s="111"/>
    </row>
    <row r="82" spans="1:8" ht="16.5" x14ac:dyDescent="0.25">
      <c r="A82" s="58">
        <v>79</v>
      </c>
      <c r="B82" s="109" t="s">
        <v>126</v>
      </c>
      <c r="C82" s="70" t="s">
        <v>251</v>
      </c>
      <c r="D82" s="75">
        <v>659</v>
      </c>
      <c r="E82" s="70" t="s">
        <v>459</v>
      </c>
      <c r="F82" s="105">
        <f>試算!H81</f>
        <v>20000</v>
      </c>
      <c r="G82" s="106" t="s">
        <v>461</v>
      </c>
      <c r="H82" s="108"/>
    </row>
    <row r="83" spans="1:8" ht="16.5" x14ac:dyDescent="0.25">
      <c r="A83" s="58">
        <v>80</v>
      </c>
      <c r="B83" s="109" t="s">
        <v>127</v>
      </c>
      <c r="C83" s="70" t="s">
        <v>251</v>
      </c>
      <c r="D83" s="75">
        <v>660</v>
      </c>
      <c r="E83" s="70" t="s">
        <v>459</v>
      </c>
      <c r="F83" s="105">
        <f>試算!H82</f>
        <v>20000</v>
      </c>
      <c r="G83" s="106" t="s">
        <v>461</v>
      </c>
      <c r="H83" s="108"/>
    </row>
    <row r="84" spans="1:8" ht="16.5" x14ac:dyDescent="0.25">
      <c r="A84" s="58">
        <v>81</v>
      </c>
      <c r="B84" s="109" t="s">
        <v>128</v>
      </c>
      <c r="C84" s="70" t="s">
        <v>251</v>
      </c>
      <c r="D84" s="75">
        <v>661</v>
      </c>
      <c r="E84" s="70" t="s">
        <v>459</v>
      </c>
      <c r="F84" s="105">
        <f>試算!H83</f>
        <v>0</v>
      </c>
      <c r="G84" s="106" t="s">
        <v>461</v>
      </c>
      <c r="H84" s="108"/>
    </row>
    <row r="85" spans="1:8" ht="16.5" x14ac:dyDescent="0.25">
      <c r="A85" s="58">
        <v>82</v>
      </c>
      <c r="B85" s="109" t="s">
        <v>129</v>
      </c>
      <c r="C85" s="70" t="s">
        <v>251</v>
      </c>
      <c r="D85" s="75">
        <v>662</v>
      </c>
      <c r="E85" s="70" t="s">
        <v>459</v>
      </c>
      <c r="F85" s="105">
        <f>試算!H84</f>
        <v>20000</v>
      </c>
      <c r="G85" s="106" t="s">
        <v>461</v>
      </c>
      <c r="H85" s="108"/>
    </row>
    <row r="86" spans="1:8" ht="16.5" x14ac:dyDescent="0.25">
      <c r="A86" s="58">
        <v>83</v>
      </c>
      <c r="B86" s="109" t="s">
        <v>130</v>
      </c>
      <c r="C86" s="70" t="s">
        <v>251</v>
      </c>
      <c r="D86" s="75">
        <v>663</v>
      </c>
      <c r="E86" s="70" t="s">
        <v>459</v>
      </c>
      <c r="F86" s="105">
        <f>試算!H85</f>
        <v>39000</v>
      </c>
      <c r="G86" s="106" t="s">
        <v>461</v>
      </c>
      <c r="H86" s="108"/>
    </row>
    <row r="87" spans="1:8" ht="16.5" x14ac:dyDescent="0.25">
      <c r="A87" s="58">
        <v>84</v>
      </c>
      <c r="B87" s="109" t="s">
        <v>131</v>
      </c>
      <c r="C87" s="70" t="s">
        <v>251</v>
      </c>
      <c r="D87" s="75">
        <v>664</v>
      </c>
      <c r="E87" s="70" t="s">
        <v>459</v>
      </c>
      <c r="F87" s="105">
        <f>試算!H86</f>
        <v>11000</v>
      </c>
      <c r="G87" s="106" t="s">
        <v>461</v>
      </c>
      <c r="H87" s="108"/>
    </row>
    <row r="88" spans="1:8" ht="16.5" x14ac:dyDescent="0.25">
      <c r="A88" s="58">
        <v>85</v>
      </c>
      <c r="B88" s="109" t="s">
        <v>132</v>
      </c>
      <c r="C88" s="70" t="s">
        <v>251</v>
      </c>
      <c r="D88" s="75">
        <v>665</v>
      </c>
      <c r="E88" s="70" t="s">
        <v>459</v>
      </c>
      <c r="F88" s="105">
        <f>試算!H87</f>
        <v>67000</v>
      </c>
      <c r="G88" s="106" t="s">
        <v>461</v>
      </c>
      <c r="H88" s="111"/>
    </row>
    <row r="89" spans="1:8" ht="16.5" x14ac:dyDescent="0.25">
      <c r="A89" s="58">
        <v>86</v>
      </c>
      <c r="B89" s="109" t="s">
        <v>133</v>
      </c>
      <c r="C89" s="70" t="s">
        <v>251</v>
      </c>
      <c r="D89" s="75">
        <v>666</v>
      </c>
      <c r="E89" s="70" t="s">
        <v>459</v>
      </c>
      <c r="F89" s="105">
        <f>試算!H88</f>
        <v>2000</v>
      </c>
      <c r="G89" s="106" t="s">
        <v>461</v>
      </c>
      <c r="H89" s="108"/>
    </row>
    <row r="90" spans="1:8" ht="16.5" x14ac:dyDescent="0.25">
      <c r="A90" s="58">
        <v>87</v>
      </c>
      <c r="B90" s="109" t="s">
        <v>134</v>
      </c>
      <c r="C90" s="70" t="s">
        <v>251</v>
      </c>
      <c r="D90" s="75">
        <v>667</v>
      </c>
      <c r="E90" s="70" t="s">
        <v>459</v>
      </c>
      <c r="F90" s="105">
        <f>試算!H89</f>
        <v>7000</v>
      </c>
      <c r="G90" s="106" t="s">
        <v>461</v>
      </c>
      <c r="H90" s="108"/>
    </row>
    <row r="91" spans="1:8" ht="16.5" x14ac:dyDescent="0.25">
      <c r="A91" s="58">
        <v>88</v>
      </c>
      <c r="B91" s="109" t="s">
        <v>135</v>
      </c>
      <c r="C91" s="70" t="s">
        <v>251</v>
      </c>
      <c r="D91" s="75">
        <v>668</v>
      </c>
      <c r="E91" s="70" t="s">
        <v>459</v>
      </c>
      <c r="F91" s="105">
        <f>試算!H90</f>
        <v>122000</v>
      </c>
      <c r="G91" s="106" t="s">
        <v>461</v>
      </c>
      <c r="H91" s="108"/>
    </row>
    <row r="92" spans="1:8" ht="16.5" x14ac:dyDescent="0.25">
      <c r="A92" s="58">
        <v>89</v>
      </c>
      <c r="B92" s="109" t="s">
        <v>136</v>
      </c>
      <c r="C92" s="70" t="s">
        <v>251</v>
      </c>
      <c r="D92" s="75">
        <v>669</v>
      </c>
      <c r="E92" s="70" t="s">
        <v>459</v>
      </c>
      <c r="F92" s="105">
        <f>試算!H91</f>
        <v>108000</v>
      </c>
      <c r="G92" s="106" t="s">
        <v>461</v>
      </c>
      <c r="H92" s="108"/>
    </row>
    <row r="93" spans="1:8" ht="16.5" x14ac:dyDescent="0.25">
      <c r="A93" s="58">
        <v>90</v>
      </c>
      <c r="B93" s="109" t="s">
        <v>137</v>
      </c>
      <c r="C93" s="70" t="s">
        <v>251</v>
      </c>
      <c r="D93" s="75">
        <v>670</v>
      </c>
      <c r="E93" s="70" t="s">
        <v>459</v>
      </c>
      <c r="F93" s="105">
        <f>試算!H92</f>
        <v>17000</v>
      </c>
      <c r="G93" s="106" t="s">
        <v>461</v>
      </c>
      <c r="H93" s="108"/>
    </row>
    <row r="94" spans="1:8" ht="16.5" x14ac:dyDescent="0.25">
      <c r="A94" s="58">
        <v>91</v>
      </c>
      <c r="B94" s="109" t="s">
        <v>138</v>
      </c>
      <c r="C94" s="70" t="s">
        <v>251</v>
      </c>
      <c r="D94" s="75">
        <v>671</v>
      </c>
      <c r="E94" s="70" t="s">
        <v>459</v>
      </c>
      <c r="F94" s="105">
        <f>試算!H93</f>
        <v>62000</v>
      </c>
      <c r="G94" s="106" t="s">
        <v>461</v>
      </c>
      <c r="H94" s="108"/>
    </row>
    <row r="95" spans="1:8" ht="16.5" x14ac:dyDescent="0.25">
      <c r="A95" s="58">
        <v>92</v>
      </c>
      <c r="B95" s="109" t="s">
        <v>139</v>
      </c>
      <c r="C95" s="70" t="s">
        <v>251</v>
      </c>
      <c r="D95" s="75">
        <v>672</v>
      </c>
      <c r="E95" s="70" t="s">
        <v>459</v>
      </c>
      <c r="F95" s="105">
        <f>試算!H94</f>
        <v>0</v>
      </c>
      <c r="G95" s="106" t="s">
        <v>461</v>
      </c>
      <c r="H95" s="108"/>
    </row>
    <row r="96" spans="1:8" ht="16.5" x14ac:dyDescent="0.25">
      <c r="A96" s="58">
        <v>93</v>
      </c>
      <c r="B96" s="109" t="s">
        <v>140</v>
      </c>
      <c r="C96" s="70" t="s">
        <v>251</v>
      </c>
      <c r="D96" s="75">
        <v>673</v>
      </c>
      <c r="E96" s="70" t="s">
        <v>459</v>
      </c>
      <c r="F96" s="105">
        <f>試算!H95</f>
        <v>0</v>
      </c>
      <c r="G96" s="106" t="s">
        <v>461</v>
      </c>
      <c r="H96" s="108"/>
    </row>
    <row r="97" spans="1:8" ht="16.5" x14ac:dyDescent="0.25">
      <c r="A97" s="58">
        <v>94</v>
      </c>
      <c r="B97" s="109" t="s">
        <v>141</v>
      </c>
      <c r="C97" s="70" t="s">
        <v>251</v>
      </c>
      <c r="D97" s="75">
        <v>674</v>
      </c>
      <c r="E97" s="70" t="s">
        <v>459</v>
      </c>
      <c r="F97" s="105">
        <f>試算!H96</f>
        <v>3000</v>
      </c>
      <c r="G97" s="106" t="s">
        <v>461</v>
      </c>
      <c r="H97" s="108"/>
    </row>
    <row r="98" spans="1:8" ht="16.5" x14ac:dyDescent="0.25">
      <c r="A98" s="58">
        <v>95</v>
      </c>
      <c r="B98" s="109" t="s">
        <v>142</v>
      </c>
      <c r="C98" s="70" t="s">
        <v>251</v>
      </c>
      <c r="D98" s="75">
        <v>675</v>
      </c>
      <c r="E98" s="70" t="s">
        <v>459</v>
      </c>
      <c r="F98" s="105">
        <f>試算!H97</f>
        <v>79000</v>
      </c>
      <c r="G98" s="106" t="s">
        <v>461</v>
      </c>
      <c r="H98" s="108"/>
    </row>
    <row r="99" spans="1:8" ht="16.5" x14ac:dyDescent="0.25">
      <c r="A99" s="58">
        <v>96</v>
      </c>
      <c r="B99" s="109" t="s">
        <v>143</v>
      </c>
      <c r="C99" s="70" t="s">
        <v>251</v>
      </c>
      <c r="D99" s="75">
        <v>676</v>
      </c>
      <c r="E99" s="70" t="s">
        <v>459</v>
      </c>
      <c r="F99" s="105">
        <f>試算!H98</f>
        <v>26000</v>
      </c>
      <c r="G99" s="106" t="s">
        <v>461</v>
      </c>
      <c r="H99" s="108"/>
    </row>
    <row r="100" spans="1:8" ht="16.5" x14ac:dyDescent="0.25">
      <c r="A100" s="58">
        <v>97</v>
      </c>
      <c r="B100" s="109" t="s">
        <v>144</v>
      </c>
      <c r="C100" s="70" t="s">
        <v>251</v>
      </c>
      <c r="D100" s="75">
        <v>678</v>
      </c>
      <c r="E100" s="70" t="s">
        <v>459</v>
      </c>
      <c r="F100" s="105">
        <f>試算!H99</f>
        <v>18000</v>
      </c>
      <c r="G100" s="106" t="s">
        <v>461</v>
      </c>
      <c r="H100" s="108"/>
    </row>
    <row r="101" spans="1:8" ht="16.5" x14ac:dyDescent="0.25">
      <c r="A101" s="58">
        <v>98</v>
      </c>
      <c r="B101" s="109" t="s">
        <v>145</v>
      </c>
      <c r="C101" s="70" t="s">
        <v>251</v>
      </c>
      <c r="D101" s="75">
        <v>679</v>
      </c>
      <c r="E101" s="70" t="s">
        <v>459</v>
      </c>
      <c r="F101" s="105">
        <f>試算!H100</f>
        <v>7000</v>
      </c>
      <c r="G101" s="106" t="s">
        <v>461</v>
      </c>
      <c r="H101" s="108"/>
    </row>
    <row r="102" spans="1:8" ht="16.5" x14ac:dyDescent="0.25">
      <c r="A102" s="58">
        <v>99</v>
      </c>
      <c r="B102" s="109" t="s">
        <v>146</v>
      </c>
      <c r="C102" s="70" t="s">
        <v>251</v>
      </c>
      <c r="D102" s="75">
        <v>680</v>
      </c>
      <c r="E102" s="70" t="s">
        <v>459</v>
      </c>
      <c r="F102" s="105">
        <f>試算!H101</f>
        <v>16000</v>
      </c>
      <c r="G102" s="106" t="s">
        <v>461</v>
      </c>
      <c r="H102" s="108"/>
    </row>
    <row r="103" spans="1:8" ht="16.5" x14ac:dyDescent="0.25">
      <c r="A103" s="58">
        <v>100</v>
      </c>
      <c r="B103" s="109" t="s">
        <v>147</v>
      </c>
      <c r="C103" s="70" t="s">
        <v>251</v>
      </c>
      <c r="D103" s="75">
        <v>681</v>
      </c>
      <c r="E103" s="70" t="s">
        <v>459</v>
      </c>
      <c r="F103" s="105">
        <f>試算!H102</f>
        <v>3000</v>
      </c>
      <c r="G103" s="106" t="s">
        <v>461</v>
      </c>
      <c r="H103" s="108"/>
    </row>
    <row r="104" spans="1:8" ht="16.5" x14ac:dyDescent="0.25">
      <c r="A104" s="58">
        <v>101</v>
      </c>
      <c r="B104" s="109" t="s">
        <v>148</v>
      </c>
      <c r="C104" s="70" t="s">
        <v>251</v>
      </c>
      <c r="D104" s="75">
        <v>682</v>
      </c>
      <c r="E104" s="70" t="s">
        <v>459</v>
      </c>
      <c r="F104" s="105">
        <f>試算!H103</f>
        <v>68000</v>
      </c>
      <c r="G104" s="106" t="s">
        <v>461</v>
      </c>
      <c r="H104" s="108"/>
    </row>
    <row r="105" spans="1:8" ht="16.5" x14ac:dyDescent="0.25">
      <c r="A105" s="58">
        <v>102</v>
      </c>
      <c r="B105" s="109" t="s">
        <v>149</v>
      </c>
      <c r="C105" s="70" t="s">
        <v>251</v>
      </c>
      <c r="D105" s="75">
        <v>683</v>
      </c>
      <c r="E105" s="70" t="s">
        <v>459</v>
      </c>
      <c r="F105" s="105">
        <f>試算!H104</f>
        <v>36000</v>
      </c>
      <c r="G105" s="106" t="s">
        <v>461</v>
      </c>
      <c r="H105" s="108"/>
    </row>
    <row r="106" spans="1:8" ht="16.5" x14ac:dyDescent="0.25">
      <c r="A106" s="58">
        <v>103</v>
      </c>
      <c r="B106" s="109" t="s">
        <v>150</v>
      </c>
      <c r="C106" s="70" t="s">
        <v>251</v>
      </c>
      <c r="D106" s="75">
        <v>684</v>
      </c>
      <c r="E106" s="70" t="s">
        <v>459</v>
      </c>
      <c r="F106" s="105">
        <f>試算!H105</f>
        <v>2000</v>
      </c>
      <c r="G106" s="106" t="s">
        <v>461</v>
      </c>
      <c r="H106" s="108"/>
    </row>
    <row r="107" spans="1:8" ht="16.5" x14ac:dyDescent="0.25">
      <c r="A107" s="58">
        <v>104</v>
      </c>
      <c r="B107" s="109" t="s">
        <v>151</v>
      </c>
      <c r="C107" s="70" t="s">
        <v>251</v>
      </c>
      <c r="D107" s="75">
        <v>685</v>
      </c>
      <c r="E107" s="70" t="s">
        <v>459</v>
      </c>
      <c r="F107" s="105">
        <f>試算!H106</f>
        <v>36000</v>
      </c>
      <c r="G107" s="106" t="s">
        <v>461</v>
      </c>
      <c r="H107" s="108"/>
    </row>
    <row r="108" spans="1:8" ht="16.5" x14ac:dyDescent="0.25">
      <c r="A108" s="58">
        <v>105</v>
      </c>
      <c r="B108" s="109" t="s">
        <v>152</v>
      </c>
      <c r="C108" s="70" t="s">
        <v>251</v>
      </c>
      <c r="D108" s="75">
        <v>686</v>
      </c>
      <c r="E108" s="70" t="s">
        <v>459</v>
      </c>
      <c r="F108" s="105">
        <f>試算!H107</f>
        <v>48000</v>
      </c>
      <c r="G108" s="106" t="s">
        <v>461</v>
      </c>
      <c r="H108" s="108"/>
    </row>
    <row r="109" spans="1:8" ht="16.5" x14ac:dyDescent="0.25">
      <c r="A109" s="58">
        <v>106</v>
      </c>
      <c r="B109" s="109" t="s">
        <v>153</v>
      </c>
      <c r="C109" s="70" t="s">
        <v>251</v>
      </c>
      <c r="D109" s="75">
        <v>687</v>
      </c>
      <c r="E109" s="70" t="s">
        <v>459</v>
      </c>
      <c r="F109" s="105">
        <f>試算!H108</f>
        <v>23000</v>
      </c>
      <c r="G109" s="106" t="s">
        <v>461</v>
      </c>
      <c r="H109" s="108"/>
    </row>
    <row r="110" spans="1:8" ht="16.5" x14ac:dyDescent="0.25">
      <c r="A110" s="58">
        <v>107</v>
      </c>
      <c r="B110" s="109" t="s">
        <v>154</v>
      </c>
      <c r="C110" s="70" t="s">
        <v>251</v>
      </c>
      <c r="D110" s="75">
        <v>688</v>
      </c>
      <c r="E110" s="70" t="s">
        <v>459</v>
      </c>
      <c r="F110" s="105">
        <f>試算!H109</f>
        <v>29000</v>
      </c>
      <c r="G110" s="106" t="s">
        <v>461</v>
      </c>
      <c r="H110" s="108"/>
    </row>
    <row r="111" spans="1:8" ht="16.5" x14ac:dyDescent="0.25">
      <c r="A111" s="58">
        <v>108</v>
      </c>
      <c r="B111" s="109" t="s">
        <v>155</v>
      </c>
      <c r="C111" s="70" t="s">
        <v>251</v>
      </c>
      <c r="D111" s="75">
        <v>689</v>
      </c>
      <c r="E111" s="70" t="s">
        <v>459</v>
      </c>
      <c r="F111" s="105">
        <f>試算!H110</f>
        <v>73000</v>
      </c>
      <c r="G111" s="106" t="s">
        <v>461</v>
      </c>
      <c r="H111" s="108"/>
    </row>
    <row r="112" spans="1:8" ht="16.5" x14ac:dyDescent="0.25">
      <c r="A112" s="58">
        <v>109</v>
      </c>
      <c r="B112" s="109" t="s">
        <v>156</v>
      </c>
      <c r="C112" s="70" t="s">
        <v>251</v>
      </c>
      <c r="D112" s="75">
        <v>690</v>
      </c>
      <c r="E112" s="70" t="s">
        <v>459</v>
      </c>
      <c r="F112" s="105">
        <f>試算!H111</f>
        <v>52000</v>
      </c>
      <c r="G112" s="106" t="s">
        <v>461</v>
      </c>
      <c r="H112" s="108"/>
    </row>
    <row r="113" spans="1:8" ht="16.5" x14ac:dyDescent="0.25">
      <c r="A113" s="58">
        <v>110</v>
      </c>
      <c r="B113" s="109" t="s">
        <v>157</v>
      </c>
      <c r="C113" s="70" t="s">
        <v>251</v>
      </c>
      <c r="D113" s="75">
        <v>691</v>
      </c>
      <c r="E113" s="70" t="s">
        <v>459</v>
      </c>
      <c r="F113" s="105">
        <f>試算!H112</f>
        <v>1000</v>
      </c>
      <c r="G113" s="106" t="s">
        <v>461</v>
      </c>
      <c r="H113" s="108"/>
    </row>
    <row r="114" spans="1:8" ht="16.5" x14ac:dyDescent="0.25">
      <c r="A114" s="58">
        <v>111</v>
      </c>
      <c r="B114" s="109" t="s">
        <v>158</v>
      </c>
      <c r="C114" s="70" t="s">
        <v>251</v>
      </c>
      <c r="D114" s="75">
        <v>692</v>
      </c>
      <c r="E114" s="70" t="s">
        <v>459</v>
      </c>
      <c r="F114" s="105">
        <f>試算!H113</f>
        <v>9000</v>
      </c>
      <c r="G114" s="106" t="s">
        <v>461</v>
      </c>
      <c r="H114" s="108"/>
    </row>
    <row r="115" spans="1:8" ht="16.5" x14ac:dyDescent="0.25">
      <c r="A115" s="58">
        <v>112</v>
      </c>
      <c r="B115" s="109" t="s">
        <v>159</v>
      </c>
      <c r="C115" s="70" t="s">
        <v>251</v>
      </c>
      <c r="D115" s="75">
        <v>693</v>
      </c>
      <c r="E115" s="70" t="s">
        <v>459</v>
      </c>
      <c r="F115" s="105">
        <f>試算!H114</f>
        <v>18000</v>
      </c>
      <c r="G115" s="106" t="s">
        <v>461</v>
      </c>
      <c r="H115" s="108"/>
    </row>
    <row r="116" spans="1:8" ht="16.5" x14ac:dyDescent="0.25">
      <c r="A116" s="58">
        <v>113</v>
      </c>
      <c r="B116" s="109" t="s">
        <v>160</v>
      </c>
      <c r="C116" s="70" t="s">
        <v>251</v>
      </c>
      <c r="D116" s="75">
        <v>694</v>
      </c>
      <c r="E116" s="70" t="s">
        <v>459</v>
      </c>
      <c r="F116" s="105">
        <f>試算!H115</f>
        <v>3000</v>
      </c>
      <c r="G116" s="106" t="s">
        <v>461</v>
      </c>
      <c r="H116" s="108"/>
    </row>
    <row r="117" spans="1:8" ht="16.5" x14ac:dyDescent="0.25">
      <c r="A117" s="58">
        <v>114</v>
      </c>
      <c r="B117" s="109" t="s">
        <v>161</v>
      </c>
      <c r="C117" s="70" t="s">
        <v>251</v>
      </c>
      <c r="D117" s="75">
        <v>695</v>
      </c>
      <c r="E117" s="70" t="s">
        <v>459</v>
      </c>
      <c r="F117" s="105">
        <f>試算!H116</f>
        <v>37000</v>
      </c>
      <c r="G117" s="106" t="s">
        <v>461</v>
      </c>
      <c r="H117" s="108"/>
    </row>
    <row r="118" spans="1:8" ht="16.5" x14ac:dyDescent="0.25">
      <c r="A118" s="58">
        <v>115</v>
      </c>
      <c r="B118" s="109" t="s">
        <v>162</v>
      </c>
      <c r="C118" s="70" t="s">
        <v>251</v>
      </c>
      <c r="D118" s="75">
        <v>696</v>
      </c>
      <c r="E118" s="70" t="s">
        <v>459</v>
      </c>
      <c r="F118" s="105">
        <f>試算!H117</f>
        <v>5000</v>
      </c>
      <c r="G118" s="106" t="s">
        <v>461</v>
      </c>
      <c r="H118" s="108"/>
    </row>
    <row r="119" spans="1:8" ht="16.5" x14ac:dyDescent="0.25">
      <c r="A119" s="58">
        <v>116</v>
      </c>
      <c r="B119" s="109" t="s">
        <v>163</v>
      </c>
      <c r="C119" s="70" t="s">
        <v>251</v>
      </c>
      <c r="D119" s="75">
        <v>697</v>
      </c>
      <c r="E119" s="70" t="s">
        <v>459</v>
      </c>
      <c r="F119" s="105">
        <f>試算!H118</f>
        <v>11000</v>
      </c>
      <c r="G119" s="106" t="s">
        <v>461</v>
      </c>
      <c r="H119" s="108"/>
    </row>
    <row r="120" spans="1:8" ht="16.5" x14ac:dyDescent="0.25">
      <c r="A120" s="58">
        <v>117</v>
      </c>
      <c r="B120" s="109" t="s">
        <v>164</v>
      </c>
      <c r="C120" s="70" t="s">
        <v>251</v>
      </c>
      <c r="D120" s="75">
        <v>698</v>
      </c>
      <c r="E120" s="70" t="s">
        <v>459</v>
      </c>
      <c r="F120" s="105">
        <f>試算!H119</f>
        <v>1000</v>
      </c>
      <c r="G120" s="106" t="s">
        <v>461</v>
      </c>
      <c r="H120" s="108"/>
    </row>
    <row r="121" spans="1:8" ht="16.5" x14ac:dyDescent="0.25">
      <c r="A121" s="58">
        <v>118</v>
      </c>
      <c r="B121" s="109" t="s">
        <v>165</v>
      </c>
      <c r="C121" s="70" t="s">
        <v>251</v>
      </c>
      <c r="D121" s="75">
        <v>699</v>
      </c>
      <c r="E121" s="70" t="s">
        <v>459</v>
      </c>
      <c r="F121" s="105">
        <f>試算!H120</f>
        <v>106000</v>
      </c>
      <c r="G121" s="106" t="s">
        <v>461</v>
      </c>
      <c r="H121" s="108"/>
    </row>
    <row r="122" spans="1:8" ht="16.5" x14ac:dyDescent="0.25">
      <c r="A122" s="58">
        <v>119</v>
      </c>
      <c r="B122" s="109" t="s">
        <v>166</v>
      </c>
      <c r="C122" s="70" t="s">
        <v>251</v>
      </c>
      <c r="D122" s="75">
        <v>700</v>
      </c>
      <c r="E122" s="70" t="s">
        <v>459</v>
      </c>
      <c r="F122" s="105">
        <f>試算!H121</f>
        <v>8000</v>
      </c>
      <c r="G122" s="106" t="s">
        <v>461</v>
      </c>
      <c r="H122" s="108"/>
    </row>
    <row r="123" spans="1:8" ht="16.5" x14ac:dyDescent="0.25">
      <c r="A123" s="58">
        <v>120</v>
      </c>
      <c r="B123" s="109" t="s">
        <v>167</v>
      </c>
      <c r="C123" s="70" t="s">
        <v>251</v>
      </c>
      <c r="D123" s="75">
        <v>701</v>
      </c>
      <c r="E123" s="70" t="s">
        <v>459</v>
      </c>
      <c r="F123" s="105">
        <f>試算!H122</f>
        <v>40000</v>
      </c>
      <c r="G123" s="106" t="s">
        <v>461</v>
      </c>
      <c r="H123" s="108"/>
    </row>
    <row r="124" spans="1:8" ht="16.5" x14ac:dyDescent="0.25">
      <c r="A124" s="58">
        <v>121</v>
      </c>
      <c r="B124" s="109" t="s">
        <v>168</v>
      </c>
      <c r="C124" s="70" t="s">
        <v>251</v>
      </c>
      <c r="D124" s="75">
        <v>702</v>
      </c>
      <c r="E124" s="70" t="s">
        <v>459</v>
      </c>
      <c r="F124" s="105">
        <f>試算!H123</f>
        <v>2000</v>
      </c>
      <c r="G124" s="106" t="s">
        <v>461</v>
      </c>
      <c r="H124" s="108"/>
    </row>
    <row r="125" spans="1:8" ht="16.5" x14ac:dyDescent="0.25">
      <c r="A125" s="58">
        <v>122</v>
      </c>
      <c r="B125" s="109" t="s">
        <v>169</v>
      </c>
      <c r="C125" s="70" t="s">
        <v>251</v>
      </c>
      <c r="D125" s="75">
        <v>703</v>
      </c>
      <c r="E125" s="70" t="s">
        <v>459</v>
      </c>
      <c r="F125" s="105">
        <f>試算!H124</f>
        <v>8000</v>
      </c>
      <c r="G125" s="106" t="s">
        <v>461</v>
      </c>
      <c r="H125" s="108"/>
    </row>
    <row r="126" spans="1:8" ht="16.5" x14ac:dyDescent="0.25">
      <c r="A126" s="58">
        <v>123</v>
      </c>
      <c r="B126" s="109" t="s">
        <v>170</v>
      </c>
      <c r="C126" s="70" t="s">
        <v>251</v>
      </c>
      <c r="D126" s="75">
        <v>705</v>
      </c>
      <c r="E126" s="70" t="s">
        <v>459</v>
      </c>
      <c r="F126" s="105">
        <f>試算!H125</f>
        <v>18000</v>
      </c>
      <c r="G126" s="106" t="s">
        <v>461</v>
      </c>
      <c r="H126" s="108"/>
    </row>
    <row r="127" spans="1:8" ht="16.5" x14ac:dyDescent="0.25">
      <c r="A127" s="58">
        <v>124</v>
      </c>
      <c r="B127" s="109" t="s">
        <v>171</v>
      </c>
      <c r="C127" s="70" t="s">
        <v>251</v>
      </c>
      <c r="D127" s="75">
        <v>706</v>
      </c>
      <c r="E127" s="70" t="s">
        <v>459</v>
      </c>
      <c r="F127" s="105">
        <f>試算!H126</f>
        <v>46000</v>
      </c>
      <c r="G127" s="106" t="s">
        <v>461</v>
      </c>
      <c r="H127" s="108"/>
    </row>
    <row r="128" spans="1:8" ht="16.5" x14ac:dyDescent="0.25">
      <c r="A128" s="58">
        <v>125</v>
      </c>
      <c r="B128" s="109" t="s">
        <v>172</v>
      </c>
      <c r="C128" s="70" t="s">
        <v>251</v>
      </c>
      <c r="D128" s="75">
        <v>707</v>
      </c>
      <c r="E128" s="70" t="s">
        <v>459</v>
      </c>
      <c r="F128" s="105">
        <f>試算!H127</f>
        <v>106000</v>
      </c>
      <c r="G128" s="106" t="s">
        <v>461</v>
      </c>
      <c r="H128" s="108"/>
    </row>
    <row r="129" spans="1:9" ht="16.5" x14ac:dyDescent="0.25">
      <c r="A129" s="58">
        <v>126</v>
      </c>
      <c r="B129" s="109" t="s">
        <v>173</v>
      </c>
      <c r="C129" s="70" t="s">
        <v>251</v>
      </c>
      <c r="D129" s="75">
        <v>708</v>
      </c>
      <c r="E129" s="70" t="s">
        <v>459</v>
      </c>
      <c r="F129" s="105">
        <f>試算!H128</f>
        <v>36000</v>
      </c>
      <c r="G129" s="106" t="s">
        <v>461</v>
      </c>
      <c r="H129" s="112"/>
    </row>
    <row r="130" spans="1:9" ht="16.5" x14ac:dyDescent="0.25">
      <c r="A130" s="58">
        <v>127</v>
      </c>
      <c r="B130" s="26" t="s">
        <v>252</v>
      </c>
      <c r="C130" s="70" t="s">
        <v>250</v>
      </c>
      <c r="D130" s="74" t="s">
        <v>198</v>
      </c>
      <c r="E130" s="70" t="s">
        <v>459</v>
      </c>
      <c r="F130" s="105">
        <f>試算!H129</f>
        <v>0</v>
      </c>
      <c r="G130" s="106" t="s">
        <v>461</v>
      </c>
      <c r="H130" s="108"/>
    </row>
    <row r="131" spans="1:9" ht="23.45" customHeight="1" x14ac:dyDescent="0.25">
      <c r="A131" s="154" t="s">
        <v>253</v>
      </c>
      <c r="B131" s="155"/>
      <c r="C131" s="58"/>
      <c r="D131" s="58"/>
      <c r="E131" s="58"/>
      <c r="F131" s="113">
        <f>SUM(F4:F130)</f>
        <v>8861000</v>
      </c>
      <c r="G131" s="114"/>
    </row>
    <row r="132" spans="1:9" ht="12.6" customHeight="1" x14ac:dyDescent="0.25">
      <c r="A132" s="13"/>
      <c r="B132" s="115"/>
      <c r="C132" s="115"/>
      <c r="D132" s="115"/>
      <c r="E132" s="115"/>
      <c r="F132" s="9"/>
      <c r="G132" s="116"/>
    </row>
    <row r="133" spans="1:9" s="118" customFormat="1" ht="22.5" customHeight="1" x14ac:dyDescent="0.25">
      <c r="A133" s="156" t="s">
        <v>262</v>
      </c>
      <c r="B133" s="156"/>
      <c r="C133" s="157">
        <f>F131</f>
        <v>8861000</v>
      </c>
      <c r="D133" s="157"/>
      <c r="E133" s="157"/>
      <c r="F133" s="157"/>
      <c r="G133" s="157"/>
      <c r="H133" s="117"/>
    </row>
    <row r="134" spans="1:9" s="107" customFormat="1" ht="12.6" customHeight="1" x14ac:dyDescent="0.25">
      <c r="A134" s="119"/>
      <c r="B134" s="13"/>
      <c r="C134" s="119"/>
      <c r="D134" s="119"/>
      <c r="E134" s="119"/>
      <c r="F134" s="120"/>
      <c r="G134" s="121" t="s">
        <v>254</v>
      </c>
      <c r="H134" s="122"/>
    </row>
    <row r="135" spans="1:9" s="107" customFormat="1" x14ac:dyDescent="0.25">
      <c r="A135" s="119" t="s">
        <v>417</v>
      </c>
      <c r="B135" s="13"/>
      <c r="C135" s="119"/>
      <c r="D135" s="119"/>
      <c r="E135" s="119"/>
      <c r="F135" s="120"/>
      <c r="G135" s="116"/>
      <c r="H135" s="98"/>
    </row>
    <row r="136" spans="1:9" s="107" customFormat="1" ht="109.9" customHeight="1" x14ac:dyDescent="0.25">
      <c r="A136" s="119"/>
      <c r="B136" s="13"/>
      <c r="C136" s="119"/>
      <c r="D136" s="119"/>
      <c r="E136" s="119"/>
      <c r="F136" s="149" t="s">
        <v>457</v>
      </c>
      <c r="G136" s="116"/>
      <c r="H136" s="98"/>
    </row>
    <row r="137" spans="1:9" s="107" customFormat="1" x14ac:dyDescent="0.25">
      <c r="A137" s="119" t="s">
        <v>255</v>
      </c>
      <c r="B137" s="13"/>
      <c r="C137" s="119"/>
      <c r="D137" s="119"/>
      <c r="E137" s="119"/>
      <c r="F137" s="120"/>
      <c r="G137" s="116"/>
      <c r="H137" s="98"/>
    </row>
    <row r="138" spans="1:9" s="107" customFormat="1" ht="109.9" customHeight="1" x14ac:dyDescent="0.25">
      <c r="A138" s="119"/>
      <c r="B138" s="13"/>
      <c r="C138" s="119"/>
      <c r="D138" s="119"/>
      <c r="E138" s="119"/>
      <c r="F138" s="120"/>
      <c r="G138" s="116"/>
      <c r="H138" s="98"/>
    </row>
    <row r="139" spans="1:9" s="107" customFormat="1" x14ac:dyDescent="0.25">
      <c r="A139" s="119" t="s">
        <v>256</v>
      </c>
      <c r="B139" s="13"/>
      <c r="C139" s="119"/>
      <c r="D139" s="119"/>
      <c r="E139" s="119"/>
      <c r="F139" s="120"/>
      <c r="G139" s="121"/>
      <c r="H139" s="122"/>
      <c r="I139" s="99" t="s">
        <v>446</v>
      </c>
    </row>
    <row r="140" spans="1:9" s="107" customFormat="1" x14ac:dyDescent="0.25">
      <c r="A140" s="152" t="s">
        <v>463</v>
      </c>
      <c r="B140" s="152"/>
      <c r="C140" s="152"/>
      <c r="F140" s="123"/>
      <c r="G140" s="98"/>
      <c r="H140" s="98"/>
      <c r="I140" s="99" t="s">
        <v>419</v>
      </c>
    </row>
    <row r="141" spans="1:9" x14ac:dyDescent="0.25">
      <c r="I141" s="99" t="s">
        <v>458</v>
      </c>
    </row>
    <row r="142" spans="1:9" x14ac:dyDescent="0.25">
      <c r="I142" s="99" t="s">
        <v>420</v>
      </c>
    </row>
  </sheetData>
  <mergeCells count="5">
    <mergeCell ref="A140:C140"/>
    <mergeCell ref="A1:G1"/>
    <mergeCell ref="A131:B131"/>
    <mergeCell ref="A133:B133"/>
    <mergeCell ref="C133:G133"/>
  </mergeCells>
  <phoneticPr fontId="1" type="noConversion"/>
  <dataValidations count="2">
    <dataValidation type="list" allowBlank="1" showInputMessage="1" showErrorMessage="1" sqref="IK140 WUW983154 WLA983154 WBE983154 VRI983154 VHM983154 UXQ983154 UNU983154 UDY983154 TUC983154 TKG983154 TAK983154 SQO983154 SGS983154 RWW983154 RNA983154 RDE983154 QTI983154 QJM983154 PZQ983154 PPU983154 PFY983154 OWC983154 OMG983154 OCK983154 NSO983154 NIS983154 MYW983154 MPA983154 MFE983154 LVI983154 LLM983154 LBQ983154 KRU983154 KHY983154 JYC983154 JOG983154 JEK983154 IUO983154 IKS983154 IAW983154 HRA983154 HHE983154 GXI983154 GNM983154 GDQ983154 FTU983154 FJY983154 FAC983154 EQG983154 EGK983154 DWO983154 DMS983154 DCW983154 CTA983154 CJE983154 BZI983154 BPM983154 BFQ983154 AVU983154 ALY983154 ACC983154 SG983154 IK983154 A983154 WUW917618 WLA917618 WBE917618 VRI917618 VHM917618 UXQ917618 UNU917618 UDY917618 TUC917618 TKG917618 TAK917618 SQO917618 SGS917618 RWW917618 RNA917618 RDE917618 QTI917618 QJM917618 PZQ917618 PPU917618 PFY917618 OWC917618 OMG917618 OCK917618 NSO917618 NIS917618 MYW917618 MPA917618 MFE917618 LVI917618 LLM917618 LBQ917618 KRU917618 KHY917618 JYC917618 JOG917618 JEK917618 IUO917618 IKS917618 IAW917618 HRA917618 HHE917618 GXI917618 GNM917618 GDQ917618 FTU917618 FJY917618 FAC917618 EQG917618 EGK917618 DWO917618 DMS917618 DCW917618 CTA917618 CJE917618 BZI917618 BPM917618 BFQ917618 AVU917618 ALY917618 ACC917618 SG917618 IK917618 A917618 WUW852082 WLA852082 WBE852082 VRI852082 VHM852082 UXQ852082 UNU852082 UDY852082 TUC852082 TKG852082 TAK852082 SQO852082 SGS852082 RWW852082 RNA852082 RDE852082 QTI852082 QJM852082 PZQ852082 PPU852082 PFY852082 OWC852082 OMG852082 OCK852082 NSO852082 NIS852082 MYW852082 MPA852082 MFE852082 LVI852082 LLM852082 LBQ852082 KRU852082 KHY852082 JYC852082 JOG852082 JEK852082 IUO852082 IKS852082 IAW852082 HRA852082 HHE852082 GXI852082 GNM852082 GDQ852082 FTU852082 FJY852082 FAC852082 EQG852082 EGK852082 DWO852082 DMS852082 DCW852082 CTA852082 CJE852082 BZI852082 BPM852082 BFQ852082 AVU852082 ALY852082 ACC852082 SG852082 IK852082 A852082 WUW786546 WLA786546 WBE786546 VRI786546 VHM786546 UXQ786546 UNU786546 UDY786546 TUC786546 TKG786546 TAK786546 SQO786546 SGS786546 RWW786546 RNA786546 RDE786546 QTI786546 QJM786546 PZQ786546 PPU786546 PFY786546 OWC786546 OMG786546 OCK786546 NSO786546 NIS786546 MYW786546 MPA786546 MFE786546 LVI786546 LLM786546 LBQ786546 KRU786546 KHY786546 JYC786546 JOG786546 JEK786546 IUO786546 IKS786546 IAW786546 HRA786546 HHE786546 GXI786546 GNM786546 GDQ786546 FTU786546 FJY786546 FAC786546 EQG786546 EGK786546 DWO786546 DMS786546 DCW786546 CTA786546 CJE786546 BZI786546 BPM786546 BFQ786546 AVU786546 ALY786546 ACC786546 SG786546 IK786546 A786546 WUW721010 WLA721010 WBE721010 VRI721010 VHM721010 UXQ721010 UNU721010 UDY721010 TUC721010 TKG721010 TAK721010 SQO721010 SGS721010 RWW721010 RNA721010 RDE721010 QTI721010 QJM721010 PZQ721010 PPU721010 PFY721010 OWC721010 OMG721010 OCK721010 NSO721010 NIS721010 MYW721010 MPA721010 MFE721010 LVI721010 LLM721010 LBQ721010 KRU721010 KHY721010 JYC721010 JOG721010 JEK721010 IUO721010 IKS721010 IAW721010 HRA721010 HHE721010 GXI721010 GNM721010 GDQ721010 FTU721010 FJY721010 FAC721010 EQG721010 EGK721010 DWO721010 DMS721010 DCW721010 CTA721010 CJE721010 BZI721010 BPM721010 BFQ721010 AVU721010 ALY721010 ACC721010 SG721010 IK721010 A721010 WUW655474 WLA655474 WBE655474 VRI655474 VHM655474 UXQ655474 UNU655474 UDY655474 TUC655474 TKG655474 TAK655474 SQO655474 SGS655474 RWW655474 RNA655474 RDE655474 QTI655474 QJM655474 PZQ655474 PPU655474 PFY655474 OWC655474 OMG655474 OCK655474 NSO655474 NIS655474 MYW655474 MPA655474 MFE655474 LVI655474 LLM655474 LBQ655474 KRU655474 KHY655474 JYC655474 JOG655474 JEK655474 IUO655474 IKS655474 IAW655474 HRA655474 HHE655474 GXI655474 GNM655474 GDQ655474 FTU655474 FJY655474 FAC655474 EQG655474 EGK655474 DWO655474 DMS655474 DCW655474 CTA655474 CJE655474 BZI655474 BPM655474 BFQ655474 AVU655474 ALY655474 ACC655474 SG655474 IK655474 A655474 WUW589938 WLA589938 WBE589938 VRI589938 VHM589938 UXQ589938 UNU589938 UDY589938 TUC589938 TKG589938 TAK589938 SQO589938 SGS589938 RWW589938 RNA589938 RDE589938 QTI589938 QJM589938 PZQ589938 PPU589938 PFY589938 OWC589938 OMG589938 OCK589938 NSO589938 NIS589938 MYW589938 MPA589938 MFE589938 LVI589938 LLM589938 LBQ589938 KRU589938 KHY589938 JYC589938 JOG589938 JEK589938 IUO589938 IKS589938 IAW589938 HRA589938 HHE589938 GXI589938 GNM589938 GDQ589938 FTU589938 FJY589938 FAC589938 EQG589938 EGK589938 DWO589938 DMS589938 DCW589938 CTA589938 CJE589938 BZI589938 BPM589938 BFQ589938 AVU589938 ALY589938 ACC589938 SG589938 IK589938 A589938 WUW524402 WLA524402 WBE524402 VRI524402 VHM524402 UXQ524402 UNU524402 UDY524402 TUC524402 TKG524402 TAK524402 SQO524402 SGS524402 RWW524402 RNA524402 RDE524402 QTI524402 QJM524402 PZQ524402 PPU524402 PFY524402 OWC524402 OMG524402 OCK524402 NSO524402 NIS524402 MYW524402 MPA524402 MFE524402 LVI524402 LLM524402 LBQ524402 KRU524402 KHY524402 JYC524402 JOG524402 JEK524402 IUO524402 IKS524402 IAW524402 HRA524402 HHE524402 GXI524402 GNM524402 GDQ524402 FTU524402 FJY524402 FAC524402 EQG524402 EGK524402 DWO524402 DMS524402 DCW524402 CTA524402 CJE524402 BZI524402 BPM524402 BFQ524402 AVU524402 ALY524402 ACC524402 SG524402 IK524402 A524402 WUW458866 WLA458866 WBE458866 VRI458866 VHM458866 UXQ458866 UNU458866 UDY458866 TUC458866 TKG458866 TAK458866 SQO458866 SGS458866 RWW458866 RNA458866 RDE458866 QTI458866 QJM458866 PZQ458866 PPU458866 PFY458866 OWC458866 OMG458866 OCK458866 NSO458866 NIS458866 MYW458866 MPA458866 MFE458866 LVI458866 LLM458866 LBQ458866 KRU458866 KHY458866 JYC458866 JOG458866 JEK458866 IUO458866 IKS458866 IAW458866 HRA458866 HHE458866 GXI458866 GNM458866 GDQ458866 FTU458866 FJY458866 FAC458866 EQG458866 EGK458866 DWO458866 DMS458866 DCW458866 CTA458866 CJE458866 BZI458866 BPM458866 BFQ458866 AVU458866 ALY458866 ACC458866 SG458866 IK458866 A458866 WUW393330 WLA393330 WBE393330 VRI393330 VHM393330 UXQ393330 UNU393330 UDY393330 TUC393330 TKG393330 TAK393330 SQO393330 SGS393330 RWW393330 RNA393330 RDE393330 QTI393330 QJM393330 PZQ393330 PPU393330 PFY393330 OWC393330 OMG393330 OCK393330 NSO393330 NIS393330 MYW393330 MPA393330 MFE393330 LVI393330 LLM393330 LBQ393330 KRU393330 KHY393330 JYC393330 JOG393330 JEK393330 IUO393330 IKS393330 IAW393330 HRA393330 HHE393330 GXI393330 GNM393330 GDQ393330 FTU393330 FJY393330 FAC393330 EQG393330 EGK393330 DWO393330 DMS393330 DCW393330 CTA393330 CJE393330 BZI393330 BPM393330 BFQ393330 AVU393330 ALY393330 ACC393330 SG393330 IK393330 A393330 WUW327794 WLA327794 WBE327794 VRI327794 VHM327794 UXQ327794 UNU327794 UDY327794 TUC327794 TKG327794 TAK327794 SQO327794 SGS327794 RWW327794 RNA327794 RDE327794 QTI327794 QJM327794 PZQ327794 PPU327794 PFY327794 OWC327794 OMG327794 OCK327794 NSO327794 NIS327794 MYW327794 MPA327794 MFE327794 LVI327794 LLM327794 LBQ327794 KRU327794 KHY327794 JYC327794 JOG327794 JEK327794 IUO327794 IKS327794 IAW327794 HRA327794 HHE327794 GXI327794 GNM327794 GDQ327794 FTU327794 FJY327794 FAC327794 EQG327794 EGK327794 DWO327794 DMS327794 DCW327794 CTA327794 CJE327794 BZI327794 BPM327794 BFQ327794 AVU327794 ALY327794 ACC327794 SG327794 IK327794 A327794 WUW262258 WLA262258 WBE262258 VRI262258 VHM262258 UXQ262258 UNU262258 UDY262258 TUC262258 TKG262258 TAK262258 SQO262258 SGS262258 RWW262258 RNA262258 RDE262258 QTI262258 QJM262258 PZQ262258 PPU262258 PFY262258 OWC262258 OMG262258 OCK262258 NSO262258 NIS262258 MYW262258 MPA262258 MFE262258 LVI262258 LLM262258 LBQ262258 KRU262258 KHY262258 JYC262258 JOG262258 JEK262258 IUO262258 IKS262258 IAW262258 HRA262258 HHE262258 GXI262258 GNM262258 GDQ262258 FTU262258 FJY262258 FAC262258 EQG262258 EGK262258 DWO262258 DMS262258 DCW262258 CTA262258 CJE262258 BZI262258 BPM262258 BFQ262258 AVU262258 ALY262258 ACC262258 SG262258 IK262258 A262258 WUW196722 WLA196722 WBE196722 VRI196722 VHM196722 UXQ196722 UNU196722 UDY196722 TUC196722 TKG196722 TAK196722 SQO196722 SGS196722 RWW196722 RNA196722 RDE196722 QTI196722 QJM196722 PZQ196722 PPU196722 PFY196722 OWC196722 OMG196722 OCK196722 NSO196722 NIS196722 MYW196722 MPA196722 MFE196722 LVI196722 LLM196722 LBQ196722 KRU196722 KHY196722 JYC196722 JOG196722 JEK196722 IUO196722 IKS196722 IAW196722 HRA196722 HHE196722 GXI196722 GNM196722 GDQ196722 FTU196722 FJY196722 FAC196722 EQG196722 EGK196722 DWO196722 DMS196722 DCW196722 CTA196722 CJE196722 BZI196722 BPM196722 BFQ196722 AVU196722 ALY196722 ACC196722 SG196722 IK196722 A196722 WUW131186 WLA131186 WBE131186 VRI131186 VHM131186 UXQ131186 UNU131186 UDY131186 TUC131186 TKG131186 TAK131186 SQO131186 SGS131186 RWW131186 RNA131186 RDE131186 QTI131186 QJM131186 PZQ131186 PPU131186 PFY131186 OWC131186 OMG131186 OCK131186 NSO131186 NIS131186 MYW131186 MPA131186 MFE131186 LVI131186 LLM131186 LBQ131186 KRU131186 KHY131186 JYC131186 JOG131186 JEK131186 IUO131186 IKS131186 IAW131186 HRA131186 HHE131186 GXI131186 GNM131186 GDQ131186 FTU131186 FJY131186 FAC131186 EQG131186 EGK131186 DWO131186 DMS131186 DCW131186 CTA131186 CJE131186 BZI131186 BPM131186 BFQ131186 AVU131186 ALY131186 ACC131186 SG131186 IK131186 A131186 WUW65650 WLA65650 WBE65650 VRI65650 VHM65650 UXQ65650 UNU65650 UDY65650 TUC65650 TKG65650 TAK65650 SQO65650 SGS65650 RWW65650 RNA65650 RDE65650 QTI65650 QJM65650 PZQ65650 PPU65650 PFY65650 OWC65650 OMG65650 OCK65650 NSO65650 NIS65650 MYW65650 MPA65650 MFE65650 LVI65650 LLM65650 LBQ65650 KRU65650 KHY65650 JYC65650 JOG65650 JEK65650 IUO65650 IKS65650 IAW65650 HRA65650 HHE65650 GXI65650 GNM65650 GDQ65650 FTU65650 FJY65650 FAC65650 EQG65650 EGK65650 DWO65650 DMS65650 DCW65650 CTA65650 CJE65650 BZI65650 BPM65650 BFQ65650 AVU65650 ALY65650 ACC65650 SG65650 IK65650 A65650 WUW140 WLA140 WBE140 VRI140 VHM140 UXQ140 UNU140 UDY140 TUC140 TKG140 TAK140 SQO140 SGS140 RWW140 RNA140 RDE140 QTI140 QJM140 PZQ140 PPU140 PFY140 OWC140 OMG140 OCK140 NSO140 NIS140 MYW140 MPA140 MFE140 LVI140 LLM140 LBQ140 KRU140 KHY140 JYC140 JOG140 JEK140 IUO140 IKS140 IAW140 HRA140 HHE140 GXI140 GNM140 GDQ140 FTU140 FJY140 FAC140 EQG140 EGK140 DWO140 DMS140 DCW140 CTA140 CJE140 BZI140 BPM140 BFQ140 AVU140 ALY140 ACC140 SG140" xr:uid="{00000000-0002-0000-0000-000000000000}">
      <formula1>#REF!</formula1>
    </dataValidation>
    <dataValidation type="list" allowBlank="1" showInputMessage="1" showErrorMessage="1" sqref="A140:C140" xr:uid="{00000000-0002-0000-0000-000001000000}">
      <formula1>$I$4:$I$7</formula1>
    </dataValidation>
  </dataValidations>
  <pageMargins left="0.39370078740157483" right="0.39370078740157483" top="0.39370078740157483" bottom="0.39370078740157483" header="0.19685039370078741" footer="0.19685039370078741"/>
  <pageSetup paperSize="9" scale="74" fitToHeight="0" orientation="portrait" r:id="rId1"/>
  <headerFooter>
    <oddFooter>第 &amp;P 頁，共 &amp;N 頁</oddFooter>
  </headerFooter>
  <colBreaks count="1" manualBreakCount="1">
    <brk id="7" max="1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141"/>
  <sheetViews>
    <sheetView view="pageBreakPreview" zoomScaleNormal="80" zoomScaleSheetLayoutView="100" workbookViewId="0">
      <selection activeCell="E12" sqref="E12"/>
    </sheetView>
  </sheetViews>
  <sheetFormatPr defaultColWidth="6.875" defaultRowHeight="19.5" x14ac:dyDescent="0.25"/>
  <cols>
    <col min="1" max="1" width="5.875" style="93" customWidth="1"/>
    <col min="2" max="2" width="22.625" style="93" bestFit="1" customWidth="1"/>
    <col min="3" max="3" width="20" style="89" hidden="1" customWidth="1"/>
    <col min="4" max="4" width="20" style="85" hidden="1" customWidth="1"/>
    <col min="5" max="6" width="20" style="85" customWidth="1"/>
    <col min="7" max="7" width="20" style="85" hidden="1" customWidth="1"/>
    <col min="8" max="8" width="20" style="85" customWidth="1"/>
    <col min="9" max="9" width="20" style="90" customWidth="1"/>
    <col min="10" max="11" width="5.5" style="81" customWidth="1"/>
    <col min="12" max="12" width="20.875" style="81" customWidth="1"/>
    <col min="13" max="13" width="15.5" style="81" bestFit="1" customWidth="1"/>
    <col min="14" max="14" width="16.375" style="81" customWidth="1"/>
    <col min="15" max="257" width="6.875" style="81"/>
    <col min="258" max="258" width="5.875" style="81" customWidth="1"/>
    <col min="259" max="259" width="17.5" style="81" customWidth="1"/>
    <col min="260" max="260" width="20" style="81" customWidth="1"/>
    <col min="261" max="261" width="16.5" style="81" customWidth="1"/>
    <col min="262" max="262" width="17.625" style="81" customWidth="1"/>
    <col min="263" max="263" width="20.375" style="81" customWidth="1"/>
    <col min="264" max="264" width="20.5" style="81" customWidth="1"/>
    <col min="265" max="265" width="14.625" style="81" customWidth="1"/>
    <col min="266" max="267" width="5.5" style="81" customWidth="1"/>
    <col min="268" max="268" width="20.875" style="81" customWidth="1"/>
    <col min="269" max="269" width="15.5" style="81" bestFit="1" customWidth="1"/>
    <col min="270" max="270" width="16.375" style="81" customWidth="1"/>
    <col min="271" max="513" width="6.875" style="81"/>
    <col min="514" max="514" width="5.875" style="81" customWidth="1"/>
    <col min="515" max="515" width="17.5" style="81" customWidth="1"/>
    <col min="516" max="516" width="20" style="81" customWidth="1"/>
    <col min="517" max="517" width="16.5" style="81" customWidth="1"/>
    <col min="518" max="518" width="17.625" style="81" customWidth="1"/>
    <col min="519" max="519" width="20.375" style="81" customWidth="1"/>
    <col min="520" max="520" width="20.5" style="81" customWidth="1"/>
    <col min="521" max="521" width="14.625" style="81" customWidth="1"/>
    <col min="522" max="523" width="5.5" style="81" customWidth="1"/>
    <col min="524" max="524" width="20.875" style="81" customWidth="1"/>
    <col min="525" max="525" width="15.5" style="81" bestFit="1" customWidth="1"/>
    <col min="526" max="526" width="16.375" style="81" customWidth="1"/>
    <col min="527" max="769" width="6.875" style="81"/>
    <col min="770" max="770" width="5.875" style="81" customWidth="1"/>
    <col min="771" max="771" width="17.5" style="81" customWidth="1"/>
    <col min="772" max="772" width="20" style="81" customWidth="1"/>
    <col min="773" max="773" width="16.5" style="81" customWidth="1"/>
    <col min="774" max="774" width="17.625" style="81" customWidth="1"/>
    <col min="775" max="775" width="20.375" style="81" customWidth="1"/>
    <col min="776" max="776" width="20.5" style="81" customWidth="1"/>
    <col min="777" max="777" width="14.625" style="81" customWidth="1"/>
    <col min="778" max="779" width="5.5" style="81" customWidth="1"/>
    <col min="780" max="780" width="20.875" style="81" customWidth="1"/>
    <col min="781" max="781" width="15.5" style="81" bestFit="1" customWidth="1"/>
    <col min="782" max="782" width="16.375" style="81" customWidth="1"/>
    <col min="783" max="1025" width="6.875" style="81"/>
    <col min="1026" max="1026" width="5.875" style="81" customWidth="1"/>
    <col min="1027" max="1027" width="17.5" style="81" customWidth="1"/>
    <col min="1028" max="1028" width="20" style="81" customWidth="1"/>
    <col min="1029" max="1029" width="16.5" style="81" customWidth="1"/>
    <col min="1030" max="1030" width="17.625" style="81" customWidth="1"/>
    <col min="1031" max="1031" width="20.375" style="81" customWidth="1"/>
    <col min="1032" max="1032" width="20.5" style="81" customWidth="1"/>
    <col min="1033" max="1033" width="14.625" style="81" customWidth="1"/>
    <col min="1034" max="1035" width="5.5" style="81" customWidth="1"/>
    <col min="1036" max="1036" width="20.875" style="81" customWidth="1"/>
    <col min="1037" max="1037" width="15.5" style="81" bestFit="1" customWidth="1"/>
    <col min="1038" max="1038" width="16.375" style="81" customWidth="1"/>
    <col min="1039" max="1281" width="6.875" style="81"/>
    <col min="1282" max="1282" width="5.875" style="81" customWidth="1"/>
    <col min="1283" max="1283" width="17.5" style="81" customWidth="1"/>
    <col min="1284" max="1284" width="20" style="81" customWidth="1"/>
    <col min="1285" max="1285" width="16.5" style="81" customWidth="1"/>
    <col min="1286" max="1286" width="17.625" style="81" customWidth="1"/>
    <col min="1287" max="1287" width="20.375" style="81" customWidth="1"/>
    <col min="1288" max="1288" width="20.5" style="81" customWidth="1"/>
    <col min="1289" max="1289" width="14.625" style="81" customWidth="1"/>
    <col min="1290" max="1291" width="5.5" style="81" customWidth="1"/>
    <col min="1292" max="1292" width="20.875" style="81" customWidth="1"/>
    <col min="1293" max="1293" width="15.5" style="81" bestFit="1" customWidth="1"/>
    <col min="1294" max="1294" width="16.375" style="81" customWidth="1"/>
    <col min="1295" max="1537" width="6.875" style="81"/>
    <col min="1538" max="1538" width="5.875" style="81" customWidth="1"/>
    <col min="1539" max="1539" width="17.5" style="81" customWidth="1"/>
    <col min="1540" max="1540" width="20" style="81" customWidth="1"/>
    <col min="1541" max="1541" width="16.5" style="81" customWidth="1"/>
    <col min="1542" max="1542" width="17.625" style="81" customWidth="1"/>
    <col min="1543" max="1543" width="20.375" style="81" customWidth="1"/>
    <col min="1544" max="1544" width="20.5" style="81" customWidth="1"/>
    <col min="1545" max="1545" width="14.625" style="81" customWidth="1"/>
    <col min="1546" max="1547" width="5.5" style="81" customWidth="1"/>
    <col min="1548" max="1548" width="20.875" style="81" customWidth="1"/>
    <col min="1549" max="1549" width="15.5" style="81" bestFit="1" customWidth="1"/>
    <col min="1550" max="1550" width="16.375" style="81" customWidth="1"/>
    <col min="1551" max="1793" width="6.875" style="81"/>
    <col min="1794" max="1794" width="5.875" style="81" customWidth="1"/>
    <col min="1795" max="1795" width="17.5" style="81" customWidth="1"/>
    <col min="1796" max="1796" width="20" style="81" customWidth="1"/>
    <col min="1797" max="1797" width="16.5" style="81" customWidth="1"/>
    <col min="1798" max="1798" width="17.625" style="81" customWidth="1"/>
    <col min="1799" max="1799" width="20.375" style="81" customWidth="1"/>
    <col min="1800" max="1800" width="20.5" style="81" customWidth="1"/>
    <col min="1801" max="1801" width="14.625" style="81" customWidth="1"/>
    <col min="1802" max="1803" width="5.5" style="81" customWidth="1"/>
    <col min="1804" max="1804" width="20.875" style="81" customWidth="1"/>
    <col min="1805" max="1805" width="15.5" style="81" bestFit="1" customWidth="1"/>
    <col min="1806" max="1806" width="16.375" style="81" customWidth="1"/>
    <col min="1807" max="2049" width="6.875" style="81"/>
    <col min="2050" max="2050" width="5.875" style="81" customWidth="1"/>
    <col min="2051" max="2051" width="17.5" style="81" customWidth="1"/>
    <col min="2052" max="2052" width="20" style="81" customWidth="1"/>
    <col min="2053" max="2053" width="16.5" style="81" customWidth="1"/>
    <col min="2054" max="2054" width="17.625" style="81" customWidth="1"/>
    <col min="2055" max="2055" width="20.375" style="81" customWidth="1"/>
    <col min="2056" max="2056" width="20.5" style="81" customWidth="1"/>
    <col min="2057" max="2057" width="14.625" style="81" customWidth="1"/>
    <col min="2058" max="2059" width="5.5" style="81" customWidth="1"/>
    <col min="2060" max="2060" width="20.875" style="81" customWidth="1"/>
    <col min="2061" max="2061" width="15.5" style="81" bestFit="1" customWidth="1"/>
    <col min="2062" max="2062" width="16.375" style="81" customWidth="1"/>
    <col min="2063" max="2305" width="6.875" style="81"/>
    <col min="2306" max="2306" width="5.875" style="81" customWidth="1"/>
    <col min="2307" max="2307" width="17.5" style="81" customWidth="1"/>
    <col min="2308" max="2308" width="20" style="81" customWidth="1"/>
    <col min="2309" max="2309" width="16.5" style="81" customWidth="1"/>
    <col min="2310" max="2310" width="17.625" style="81" customWidth="1"/>
    <col min="2311" max="2311" width="20.375" style="81" customWidth="1"/>
    <col min="2312" max="2312" width="20.5" style="81" customWidth="1"/>
    <col min="2313" max="2313" width="14.625" style="81" customWidth="1"/>
    <col min="2314" max="2315" width="5.5" style="81" customWidth="1"/>
    <col min="2316" max="2316" width="20.875" style="81" customWidth="1"/>
    <col min="2317" max="2317" width="15.5" style="81" bestFit="1" customWidth="1"/>
    <col min="2318" max="2318" width="16.375" style="81" customWidth="1"/>
    <col min="2319" max="2561" width="6.875" style="81"/>
    <col min="2562" max="2562" width="5.875" style="81" customWidth="1"/>
    <col min="2563" max="2563" width="17.5" style="81" customWidth="1"/>
    <col min="2564" max="2564" width="20" style="81" customWidth="1"/>
    <col min="2565" max="2565" width="16.5" style="81" customWidth="1"/>
    <col min="2566" max="2566" width="17.625" style="81" customWidth="1"/>
    <col min="2567" max="2567" width="20.375" style="81" customWidth="1"/>
    <col min="2568" max="2568" width="20.5" style="81" customWidth="1"/>
    <col min="2569" max="2569" width="14.625" style="81" customWidth="1"/>
    <col min="2570" max="2571" width="5.5" style="81" customWidth="1"/>
    <col min="2572" max="2572" width="20.875" style="81" customWidth="1"/>
    <col min="2573" max="2573" width="15.5" style="81" bestFit="1" customWidth="1"/>
    <col min="2574" max="2574" width="16.375" style="81" customWidth="1"/>
    <col min="2575" max="2817" width="6.875" style="81"/>
    <col min="2818" max="2818" width="5.875" style="81" customWidth="1"/>
    <col min="2819" max="2819" width="17.5" style="81" customWidth="1"/>
    <col min="2820" max="2820" width="20" style="81" customWidth="1"/>
    <col min="2821" max="2821" width="16.5" style="81" customWidth="1"/>
    <col min="2822" max="2822" width="17.625" style="81" customWidth="1"/>
    <col min="2823" max="2823" width="20.375" style="81" customWidth="1"/>
    <col min="2824" max="2824" width="20.5" style="81" customWidth="1"/>
    <col min="2825" max="2825" width="14.625" style="81" customWidth="1"/>
    <col min="2826" max="2827" width="5.5" style="81" customWidth="1"/>
    <col min="2828" max="2828" width="20.875" style="81" customWidth="1"/>
    <col min="2829" max="2829" width="15.5" style="81" bestFit="1" customWidth="1"/>
    <col min="2830" max="2830" width="16.375" style="81" customWidth="1"/>
    <col min="2831" max="3073" width="6.875" style="81"/>
    <col min="3074" max="3074" width="5.875" style="81" customWidth="1"/>
    <col min="3075" max="3075" width="17.5" style="81" customWidth="1"/>
    <col min="3076" max="3076" width="20" style="81" customWidth="1"/>
    <col min="3077" max="3077" width="16.5" style="81" customWidth="1"/>
    <col min="3078" max="3078" width="17.625" style="81" customWidth="1"/>
    <col min="3079" max="3079" width="20.375" style="81" customWidth="1"/>
    <col min="3080" max="3080" width="20.5" style="81" customWidth="1"/>
    <col min="3081" max="3081" width="14.625" style="81" customWidth="1"/>
    <col min="3082" max="3083" width="5.5" style="81" customWidth="1"/>
    <col min="3084" max="3084" width="20.875" style="81" customWidth="1"/>
    <col min="3085" max="3085" width="15.5" style="81" bestFit="1" customWidth="1"/>
    <col min="3086" max="3086" width="16.375" style="81" customWidth="1"/>
    <col min="3087" max="3329" width="6.875" style="81"/>
    <col min="3330" max="3330" width="5.875" style="81" customWidth="1"/>
    <col min="3331" max="3331" width="17.5" style="81" customWidth="1"/>
    <col min="3332" max="3332" width="20" style="81" customWidth="1"/>
    <col min="3333" max="3333" width="16.5" style="81" customWidth="1"/>
    <col min="3334" max="3334" width="17.625" style="81" customWidth="1"/>
    <col min="3335" max="3335" width="20.375" style="81" customWidth="1"/>
    <col min="3336" max="3336" width="20.5" style="81" customWidth="1"/>
    <col min="3337" max="3337" width="14.625" style="81" customWidth="1"/>
    <col min="3338" max="3339" width="5.5" style="81" customWidth="1"/>
    <col min="3340" max="3340" width="20.875" style="81" customWidth="1"/>
    <col min="3341" max="3341" width="15.5" style="81" bestFit="1" customWidth="1"/>
    <col min="3342" max="3342" width="16.375" style="81" customWidth="1"/>
    <col min="3343" max="3585" width="6.875" style="81"/>
    <col min="3586" max="3586" width="5.875" style="81" customWidth="1"/>
    <col min="3587" max="3587" width="17.5" style="81" customWidth="1"/>
    <col min="3588" max="3588" width="20" style="81" customWidth="1"/>
    <col min="3589" max="3589" width="16.5" style="81" customWidth="1"/>
    <col min="3590" max="3590" width="17.625" style="81" customWidth="1"/>
    <col min="3591" max="3591" width="20.375" style="81" customWidth="1"/>
    <col min="3592" max="3592" width="20.5" style="81" customWidth="1"/>
    <col min="3593" max="3593" width="14.625" style="81" customWidth="1"/>
    <col min="3594" max="3595" width="5.5" style="81" customWidth="1"/>
    <col min="3596" max="3596" width="20.875" style="81" customWidth="1"/>
    <col min="3597" max="3597" width="15.5" style="81" bestFit="1" customWidth="1"/>
    <col min="3598" max="3598" width="16.375" style="81" customWidth="1"/>
    <col min="3599" max="3841" width="6.875" style="81"/>
    <col min="3842" max="3842" width="5.875" style="81" customWidth="1"/>
    <col min="3843" max="3843" width="17.5" style="81" customWidth="1"/>
    <col min="3844" max="3844" width="20" style="81" customWidth="1"/>
    <col min="3845" max="3845" width="16.5" style="81" customWidth="1"/>
    <col min="3846" max="3846" width="17.625" style="81" customWidth="1"/>
    <col min="3847" max="3847" width="20.375" style="81" customWidth="1"/>
    <col min="3848" max="3848" width="20.5" style="81" customWidth="1"/>
    <col min="3849" max="3849" width="14.625" style="81" customWidth="1"/>
    <col min="3850" max="3851" width="5.5" style="81" customWidth="1"/>
    <col min="3852" max="3852" width="20.875" style="81" customWidth="1"/>
    <col min="3853" max="3853" width="15.5" style="81" bestFit="1" customWidth="1"/>
    <col min="3854" max="3854" width="16.375" style="81" customWidth="1"/>
    <col min="3855" max="4097" width="6.875" style="81"/>
    <col min="4098" max="4098" width="5.875" style="81" customWidth="1"/>
    <col min="4099" max="4099" width="17.5" style="81" customWidth="1"/>
    <col min="4100" max="4100" width="20" style="81" customWidth="1"/>
    <col min="4101" max="4101" width="16.5" style="81" customWidth="1"/>
    <col min="4102" max="4102" width="17.625" style="81" customWidth="1"/>
    <col min="4103" max="4103" width="20.375" style="81" customWidth="1"/>
    <col min="4104" max="4104" width="20.5" style="81" customWidth="1"/>
    <col min="4105" max="4105" width="14.625" style="81" customWidth="1"/>
    <col min="4106" max="4107" width="5.5" style="81" customWidth="1"/>
    <col min="4108" max="4108" width="20.875" style="81" customWidth="1"/>
    <col min="4109" max="4109" width="15.5" style="81" bestFit="1" customWidth="1"/>
    <col min="4110" max="4110" width="16.375" style="81" customWidth="1"/>
    <col min="4111" max="4353" width="6.875" style="81"/>
    <col min="4354" max="4354" width="5.875" style="81" customWidth="1"/>
    <col min="4355" max="4355" width="17.5" style="81" customWidth="1"/>
    <col min="4356" max="4356" width="20" style="81" customWidth="1"/>
    <col min="4357" max="4357" width="16.5" style="81" customWidth="1"/>
    <col min="4358" max="4358" width="17.625" style="81" customWidth="1"/>
    <col min="4359" max="4359" width="20.375" style="81" customWidth="1"/>
    <col min="4360" max="4360" width="20.5" style="81" customWidth="1"/>
    <col min="4361" max="4361" width="14.625" style="81" customWidth="1"/>
    <col min="4362" max="4363" width="5.5" style="81" customWidth="1"/>
    <col min="4364" max="4364" width="20.875" style="81" customWidth="1"/>
    <col min="4365" max="4365" width="15.5" style="81" bestFit="1" customWidth="1"/>
    <col min="4366" max="4366" width="16.375" style="81" customWidth="1"/>
    <col min="4367" max="4609" width="6.875" style="81"/>
    <col min="4610" max="4610" width="5.875" style="81" customWidth="1"/>
    <col min="4611" max="4611" width="17.5" style="81" customWidth="1"/>
    <col min="4612" max="4612" width="20" style="81" customWidth="1"/>
    <col min="4613" max="4613" width="16.5" style="81" customWidth="1"/>
    <col min="4614" max="4614" width="17.625" style="81" customWidth="1"/>
    <col min="4615" max="4615" width="20.375" style="81" customWidth="1"/>
    <col min="4616" max="4616" width="20.5" style="81" customWidth="1"/>
    <col min="4617" max="4617" width="14.625" style="81" customWidth="1"/>
    <col min="4618" max="4619" width="5.5" style="81" customWidth="1"/>
    <col min="4620" max="4620" width="20.875" style="81" customWidth="1"/>
    <col min="4621" max="4621" width="15.5" style="81" bestFit="1" customWidth="1"/>
    <col min="4622" max="4622" width="16.375" style="81" customWidth="1"/>
    <col min="4623" max="4865" width="6.875" style="81"/>
    <col min="4866" max="4866" width="5.875" style="81" customWidth="1"/>
    <col min="4867" max="4867" width="17.5" style="81" customWidth="1"/>
    <col min="4868" max="4868" width="20" style="81" customWidth="1"/>
    <col min="4869" max="4869" width="16.5" style="81" customWidth="1"/>
    <col min="4870" max="4870" width="17.625" style="81" customWidth="1"/>
    <col min="4871" max="4871" width="20.375" style="81" customWidth="1"/>
    <col min="4872" max="4872" width="20.5" style="81" customWidth="1"/>
    <col min="4873" max="4873" width="14.625" style="81" customWidth="1"/>
    <col min="4874" max="4875" width="5.5" style="81" customWidth="1"/>
    <col min="4876" max="4876" width="20.875" style="81" customWidth="1"/>
    <col min="4877" max="4877" width="15.5" style="81" bestFit="1" customWidth="1"/>
    <col min="4878" max="4878" width="16.375" style="81" customWidth="1"/>
    <col min="4879" max="5121" width="6.875" style="81"/>
    <col min="5122" max="5122" width="5.875" style="81" customWidth="1"/>
    <col min="5123" max="5123" width="17.5" style="81" customWidth="1"/>
    <col min="5124" max="5124" width="20" style="81" customWidth="1"/>
    <col min="5125" max="5125" width="16.5" style="81" customWidth="1"/>
    <col min="5126" max="5126" width="17.625" style="81" customWidth="1"/>
    <col min="5127" max="5127" width="20.375" style="81" customWidth="1"/>
    <col min="5128" max="5128" width="20.5" style="81" customWidth="1"/>
    <col min="5129" max="5129" width="14.625" style="81" customWidth="1"/>
    <col min="5130" max="5131" width="5.5" style="81" customWidth="1"/>
    <col min="5132" max="5132" width="20.875" style="81" customWidth="1"/>
    <col min="5133" max="5133" width="15.5" style="81" bestFit="1" customWidth="1"/>
    <col min="5134" max="5134" width="16.375" style="81" customWidth="1"/>
    <col min="5135" max="5377" width="6.875" style="81"/>
    <col min="5378" max="5378" width="5.875" style="81" customWidth="1"/>
    <col min="5379" max="5379" width="17.5" style="81" customWidth="1"/>
    <col min="5380" max="5380" width="20" style="81" customWidth="1"/>
    <col min="5381" max="5381" width="16.5" style="81" customWidth="1"/>
    <col min="5382" max="5382" width="17.625" style="81" customWidth="1"/>
    <col min="5383" max="5383" width="20.375" style="81" customWidth="1"/>
    <col min="5384" max="5384" width="20.5" style="81" customWidth="1"/>
    <col min="5385" max="5385" width="14.625" style="81" customWidth="1"/>
    <col min="5386" max="5387" width="5.5" style="81" customWidth="1"/>
    <col min="5388" max="5388" width="20.875" style="81" customWidth="1"/>
    <col min="5389" max="5389" width="15.5" style="81" bestFit="1" customWidth="1"/>
    <col min="5390" max="5390" width="16.375" style="81" customWidth="1"/>
    <col min="5391" max="5633" width="6.875" style="81"/>
    <col min="5634" max="5634" width="5.875" style="81" customWidth="1"/>
    <col min="5635" max="5635" width="17.5" style="81" customWidth="1"/>
    <col min="5636" max="5636" width="20" style="81" customWidth="1"/>
    <col min="5637" max="5637" width="16.5" style="81" customWidth="1"/>
    <col min="5638" max="5638" width="17.625" style="81" customWidth="1"/>
    <col min="5639" max="5639" width="20.375" style="81" customWidth="1"/>
    <col min="5640" max="5640" width="20.5" style="81" customWidth="1"/>
    <col min="5641" max="5641" width="14.625" style="81" customWidth="1"/>
    <col min="5642" max="5643" width="5.5" style="81" customWidth="1"/>
    <col min="5644" max="5644" width="20.875" style="81" customWidth="1"/>
    <col min="5645" max="5645" width="15.5" style="81" bestFit="1" customWidth="1"/>
    <col min="5646" max="5646" width="16.375" style="81" customWidth="1"/>
    <col min="5647" max="5889" width="6.875" style="81"/>
    <col min="5890" max="5890" width="5.875" style="81" customWidth="1"/>
    <col min="5891" max="5891" width="17.5" style="81" customWidth="1"/>
    <col min="5892" max="5892" width="20" style="81" customWidth="1"/>
    <col min="5893" max="5893" width="16.5" style="81" customWidth="1"/>
    <col min="5894" max="5894" width="17.625" style="81" customWidth="1"/>
    <col min="5895" max="5895" width="20.375" style="81" customWidth="1"/>
    <col min="5896" max="5896" width="20.5" style="81" customWidth="1"/>
    <col min="5897" max="5897" width="14.625" style="81" customWidth="1"/>
    <col min="5898" max="5899" width="5.5" style="81" customWidth="1"/>
    <col min="5900" max="5900" width="20.875" style="81" customWidth="1"/>
    <col min="5901" max="5901" width="15.5" style="81" bestFit="1" customWidth="1"/>
    <col min="5902" max="5902" width="16.375" style="81" customWidth="1"/>
    <col min="5903" max="6145" width="6.875" style="81"/>
    <col min="6146" max="6146" width="5.875" style="81" customWidth="1"/>
    <col min="6147" max="6147" width="17.5" style="81" customWidth="1"/>
    <col min="6148" max="6148" width="20" style="81" customWidth="1"/>
    <col min="6149" max="6149" width="16.5" style="81" customWidth="1"/>
    <col min="6150" max="6150" width="17.625" style="81" customWidth="1"/>
    <col min="6151" max="6151" width="20.375" style="81" customWidth="1"/>
    <col min="6152" max="6152" width="20.5" style="81" customWidth="1"/>
    <col min="6153" max="6153" width="14.625" style="81" customWidth="1"/>
    <col min="6154" max="6155" width="5.5" style="81" customWidth="1"/>
    <col min="6156" max="6156" width="20.875" style="81" customWidth="1"/>
    <col min="6157" max="6157" width="15.5" style="81" bestFit="1" customWidth="1"/>
    <col min="6158" max="6158" width="16.375" style="81" customWidth="1"/>
    <col min="6159" max="6401" width="6.875" style="81"/>
    <col min="6402" max="6402" width="5.875" style="81" customWidth="1"/>
    <col min="6403" max="6403" width="17.5" style="81" customWidth="1"/>
    <col min="6404" max="6404" width="20" style="81" customWidth="1"/>
    <col min="6405" max="6405" width="16.5" style="81" customWidth="1"/>
    <col min="6406" max="6406" width="17.625" style="81" customWidth="1"/>
    <col min="6407" max="6407" width="20.375" style="81" customWidth="1"/>
    <col min="6408" max="6408" width="20.5" style="81" customWidth="1"/>
    <col min="6409" max="6409" width="14.625" style="81" customWidth="1"/>
    <col min="6410" max="6411" width="5.5" style="81" customWidth="1"/>
    <col min="6412" max="6412" width="20.875" style="81" customWidth="1"/>
    <col min="6413" max="6413" width="15.5" style="81" bestFit="1" customWidth="1"/>
    <col min="6414" max="6414" width="16.375" style="81" customWidth="1"/>
    <col min="6415" max="6657" width="6.875" style="81"/>
    <col min="6658" max="6658" width="5.875" style="81" customWidth="1"/>
    <col min="6659" max="6659" width="17.5" style="81" customWidth="1"/>
    <col min="6660" max="6660" width="20" style="81" customWidth="1"/>
    <col min="6661" max="6661" width="16.5" style="81" customWidth="1"/>
    <col min="6662" max="6662" width="17.625" style="81" customWidth="1"/>
    <col min="6663" max="6663" width="20.375" style="81" customWidth="1"/>
    <col min="6664" max="6664" width="20.5" style="81" customWidth="1"/>
    <col min="6665" max="6665" width="14.625" style="81" customWidth="1"/>
    <col min="6666" max="6667" width="5.5" style="81" customWidth="1"/>
    <col min="6668" max="6668" width="20.875" style="81" customWidth="1"/>
    <col min="6669" max="6669" width="15.5" style="81" bestFit="1" customWidth="1"/>
    <col min="6670" max="6670" width="16.375" style="81" customWidth="1"/>
    <col min="6671" max="6913" width="6.875" style="81"/>
    <col min="6914" max="6914" width="5.875" style="81" customWidth="1"/>
    <col min="6915" max="6915" width="17.5" style="81" customWidth="1"/>
    <col min="6916" max="6916" width="20" style="81" customWidth="1"/>
    <col min="6917" max="6917" width="16.5" style="81" customWidth="1"/>
    <col min="6918" max="6918" width="17.625" style="81" customWidth="1"/>
    <col min="6919" max="6919" width="20.375" style="81" customWidth="1"/>
    <col min="6920" max="6920" width="20.5" style="81" customWidth="1"/>
    <col min="6921" max="6921" width="14.625" style="81" customWidth="1"/>
    <col min="6922" max="6923" width="5.5" style="81" customWidth="1"/>
    <col min="6924" max="6924" width="20.875" style="81" customWidth="1"/>
    <col min="6925" max="6925" width="15.5" style="81" bestFit="1" customWidth="1"/>
    <col min="6926" max="6926" width="16.375" style="81" customWidth="1"/>
    <col min="6927" max="7169" width="6.875" style="81"/>
    <col min="7170" max="7170" width="5.875" style="81" customWidth="1"/>
    <col min="7171" max="7171" width="17.5" style="81" customWidth="1"/>
    <col min="7172" max="7172" width="20" style="81" customWidth="1"/>
    <col min="7173" max="7173" width="16.5" style="81" customWidth="1"/>
    <col min="7174" max="7174" width="17.625" style="81" customWidth="1"/>
    <col min="7175" max="7175" width="20.375" style="81" customWidth="1"/>
    <col min="7176" max="7176" width="20.5" style="81" customWidth="1"/>
    <col min="7177" max="7177" width="14.625" style="81" customWidth="1"/>
    <col min="7178" max="7179" width="5.5" style="81" customWidth="1"/>
    <col min="7180" max="7180" width="20.875" style="81" customWidth="1"/>
    <col min="7181" max="7181" width="15.5" style="81" bestFit="1" customWidth="1"/>
    <col min="7182" max="7182" width="16.375" style="81" customWidth="1"/>
    <col min="7183" max="7425" width="6.875" style="81"/>
    <col min="7426" max="7426" width="5.875" style="81" customWidth="1"/>
    <col min="7427" max="7427" width="17.5" style="81" customWidth="1"/>
    <col min="7428" max="7428" width="20" style="81" customWidth="1"/>
    <col min="7429" max="7429" width="16.5" style="81" customWidth="1"/>
    <col min="7430" max="7430" width="17.625" style="81" customWidth="1"/>
    <col min="7431" max="7431" width="20.375" style="81" customWidth="1"/>
    <col min="7432" max="7432" width="20.5" style="81" customWidth="1"/>
    <col min="7433" max="7433" width="14.625" style="81" customWidth="1"/>
    <col min="7434" max="7435" width="5.5" style="81" customWidth="1"/>
    <col min="7436" max="7436" width="20.875" style="81" customWidth="1"/>
    <col min="7437" max="7437" width="15.5" style="81" bestFit="1" customWidth="1"/>
    <col min="7438" max="7438" width="16.375" style="81" customWidth="1"/>
    <col min="7439" max="7681" width="6.875" style="81"/>
    <col min="7682" max="7682" width="5.875" style="81" customWidth="1"/>
    <col min="7683" max="7683" width="17.5" style="81" customWidth="1"/>
    <col min="7684" max="7684" width="20" style="81" customWidth="1"/>
    <col min="7685" max="7685" width="16.5" style="81" customWidth="1"/>
    <col min="7686" max="7686" width="17.625" style="81" customWidth="1"/>
    <col min="7687" max="7687" width="20.375" style="81" customWidth="1"/>
    <col min="7688" max="7688" width="20.5" style="81" customWidth="1"/>
    <col min="7689" max="7689" width="14.625" style="81" customWidth="1"/>
    <col min="7690" max="7691" width="5.5" style="81" customWidth="1"/>
    <col min="7692" max="7692" width="20.875" style="81" customWidth="1"/>
    <col min="7693" max="7693" width="15.5" style="81" bestFit="1" customWidth="1"/>
    <col min="7694" max="7694" width="16.375" style="81" customWidth="1"/>
    <col min="7695" max="7937" width="6.875" style="81"/>
    <col min="7938" max="7938" width="5.875" style="81" customWidth="1"/>
    <col min="7939" max="7939" width="17.5" style="81" customWidth="1"/>
    <col min="7940" max="7940" width="20" style="81" customWidth="1"/>
    <col min="7941" max="7941" width="16.5" style="81" customWidth="1"/>
    <col min="7942" max="7942" width="17.625" style="81" customWidth="1"/>
    <col min="7943" max="7943" width="20.375" style="81" customWidth="1"/>
    <col min="7944" max="7944" width="20.5" style="81" customWidth="1"/>
    <col min="7945" max="7945" width="14.625" style="81" customWidth="1"/>
    <col min="7946" max="7947" width="5.5" style="81" customWidth="1"/>
    <col min="7948" max="7948" width="20.875" style="81" customWidth="1"/>
    <col min="7949" max="7949" width="15.5" style="81" bestFit="1" customWidth="1"/>
    <col min="7950" max="7950" width="16.375" style="81" customWidth="1"/>
    <col min="7951" max="8193" width="6.875" style="81"/>
    <col min="8194" max="8194" width="5.875" style="81" customWidth="1"/>
    <col min="8195" max="8195" width="17.5" style="81" customWidth="1"/>
    <col min="8196" max="8196" width="20" style="81" customWidth="1"/>
    <col min="8197" max="8197" width="16.5" style="81" customWidth="1"/>
    <col min="8198" max="8198" width="17.625" style="81" customWidth="1"/>
    <col min="8199" max="8199" width="20.375" style="81" customWidth="1"/>
    <col min="8200" max="8200" width="20.5" style="81" customWidth="1"/>
    <col min="8201" max="8201" width="14.625" style="81" customWidth="1"/>
    <col min="8202" max="8203" width="5.5" style="81" customWidth="1"/>
    <col min="8204" max="8204" width="20.875" style="81" customWidth="1"/>
    <col min="8205" max="8205" width="15.5" style="81" bestFit="1" customWidth="1"/>
    <col min="8206" max="8206" width="16.375" style="81" customWidth="1"/>
    <col min="8207" max="8449" width="6.875" style="81"/>
    <col min="8450" max="8450" width="5.875" style="81" customWidth="1"/>
    <col min="8451" max="8451" width="17.5" style="81" customWidth="1"/>
    <col min="8452" max="8452" width="20" style="81" customWidth="1"/>
    <col min="8453" max="8453" width="16.5" style="81" customWidth="1"/>
    <col min="8454" max="8454" width="17.625" style="81" customWidth="1"/>
    <col min="8455" max="8455" width="20.375" style="81" customWidth="1"/>
    <col min="8456" max="8456" width="20.5" style="81" customWidth="1"/>
    <col min="8457" max="8457" width="14.625" style="81" customWidth="1"/>
    <col min="8458" max="8459" width="5.5" style="81" customWidth="1"/>
    <col min="8460" max="8460" width="20.875" style="81" customWidth="1"/>
    <col min="8461" max="8461" width="15.5" style="81" bestFit="1" customWidth="1"/>
    <col min="8462" max="8462" width="16.375" style="81" customWidth="1"/>
    <col min="8463" max="8705" width="6.875" style="81"/>
    <col min="8706" max="8706" width="5.875" style="81" customWidth="1"/>
    <col min="8707" max="8707" width="17.5" style="81" customWidth="1"/>
    <col min="8708" max="8708" width="20" style="81" customWidth="1"/>
    <col min="8709" max="8709" width="16.5" style="81" customWidth="1"/>
    <col min="8710" max="8710" width="17.625" style="81" customWidth="1"/>
    <col min="8711" max="8711" width="20.375" style="81" customWidth="1"/>
    <col min="8712" max="8712" width="20.5" style="81" customWidth="1"/>
    <col min="8713" max="8713" width="14.625" style="81" customWidth="1"/>
    <col min="8714" max="8715" width="5.5" style="81" customWidth="1"/>
    <col min="8716" max="8716" width="20.875" style="81" customWidth="1"/>
    <col min="8717" max="8717" width="15.5" style="81" bestFit="1" customWidth="1"/>
    <col min="8718" max="8718" width="16.375" style="81" customWidth="1"/>
    <col min="8719" max="8961" width="6.875" style="81"/>
    <col min="8962" max="8962" width="5.875" style="81" customWidth="1"/>
    <col min="8963" max="8963" width="17.5" style="81" customWidth="1"/>
    <col min="8964" max="8964" width="20" style="81" customWidth="1"/>
    <col min="8965" max="8965" width="16.5" style="81" customWidth="1"/>
    <col min="8966" max="8966" width="17.625" style="81" customWidth="1"/>
    <col min="8967" max="8967" width="20.375" style="81" customWidth="1"/>
    <col min="8968" max="8968" width="20.5" style="81" customWidth="1"/>
    <col min="8969" max="8969" width="14.625" style="81" customWidth="1"/>
    <col min="8970" max="8971" width="5.5" style="81" customWidth="1"/>
    <col min="8972" max="8972" width="20.875" style="81" customWidth="1"/>
    <col min="8973" max="8973" width="15.5" style="81" bestFit="1" customWidth="1"/>
    <col min="8974" max="8974" width="16.375" style="81" customWidth="1"/>
    <col min="8975" max="9217" width="6.875" style="81"/>
    <col min="9218" max="9218" width="5.875" style="81" customWidth="1"/>
    <col min="9219" max="9219" width="17.5" style="81" customWidth="1"/>
    <col min="9220" max="9220" width="20" style="81" customWidth="1"/>
    <col min="9221" max="9221" width="16.5" style="81" customWidth="1"/>
    <col min="9222" max="9222" width="17.625" style="81" customWidth="1"/>
    <col min="9223" max="9223" width="20.375" style="81" customWidth="1"/>
    <col min="9224" max="9224" width="20.5" style="81" customWidth="1"/>
    <col min="9225" max="9225" width="14.625" style="81" customWidth="1"/>
    <col min="9226" max="9227" width="5.5" style="81" customWidth="1"/>
    <col min="9228" max="9228" width="20.875" style="81" customWidth="1"/>
    <col min="9229" max="9229" width="15.5" style="81" bestFit="1" customWidth="1"/>
    <col min="9230" max="9230" width="16.375" style="81" customWidth="1"/>
    <col min="9231" max="9473" width="6.875" style="81"/>
    <col min="9474" max="9474" width="5.875" style="81" customWidth="1"/>
    <col min="9475" max="9475" width="17.5" style="81" customWidth="1"/>
    <col min="9476" max="9476" width="20" style="81" customWidth="1"/>
    <col min="9477" max="9477" width="16.5" style="81" customWidth="1"/>
    <col min="9478" max="9478" width="17.625" style="81" customWidth="1"/>
    <col min="9479" max="9479" width="20.375" style="81" customWidth="1"/>
    <col min="9480" max="9480" width="20.5" style="81" customWidth="1"/>
    <col min="9481" max="9481" width="14.625" style="81" customWidth="1"/>
    <col min="9482" max="9483" width="5.5" style="81" customWidth="1"/>
    <col min="9484" max="9484" width="20.875" style="81" customWidth="1"/>
    <col min="9485" max="9485" width="15.5" style="81" bestFit="1" customWidth="1"/>
    <col min="9486" max="9486" width="16.375" style="81" customWidth="1"/>
    <col min="9487" max="9729" width="6.875" style="81"/>
    <col min="9730" max="9730" width="5.875" style="81" customWidth="1"/>
    <col min="9731" max="9731" width="17.5" style="81" customWidth="1"/>
    <col min="9732" max="9732" width="20" style="81" customWidth="1"/>
    <col min="9733" max="9733" width="16.5" style="81" customWidth="1"/>
    <col min="9734" max="9734" width="17.625" style="81" customWidth="1"/>
    <col min="9735" max="9735" width="20.375" style="81" customWidth="1"/>
    <col min="9736" max="9736" width="20.5" style="81" customWidth="1"/>
    <col min="9737" max="9737" width="14.625" style="81" customWidth="1"/>
    <col min="9738" max="9739" width="5.5" style="81" customWidth="1"/>
    <col min="9740" max="9740" width="20.875" style="81" customWidth="1"/>
    <col min="9741" max="9741" width="15.5" style="81" bestFit="1" customWidth="1"/>
    <col min="9742" max="9742" width="16.375" style="81" customWidth="1"/>
    <col min="9743" max="9985" width="6.875" style="81"/>
    <col min="9986" max="9986" width="5.875" style="81" customWidth="1"/>
    <col min="9987" max="9987" width="17.5" style="81" customWidth="1"/>
    <col min="9988" max="9988" width="20" style="81" customWidth="1"/>
    <col min="9989" max="9989" width="16.5" style="81" customWidth="1"/>
    <col min="9990" max="9990" width="17.625" style="81" customWidth="1"/>
    <col min="9991" max="9991" width="20.375" style="81" customWidth="1"/>
    <col min="9992" max="9992" width="20.5" style="81" customWidth="1"/>
    <col min="9993" max="9993" width="14.625" style="81" customWidth="1"/>
    <col min="9994" max="9995" width="5.5" style="81" customWidth="1"/>
    <col min="9996" max="9996" width="20.875" style="81" customWidth="1"/>
    <col min="9997" max="9997" width="15.5" style="81" bestFit="1" customWidth="1"/>
    <col min="9998" max="9998" width="16.375" style="81" customWidth="1"/>
    <col min="9999" max="10241" width="6.875" style="81"/>
    <col min="10242" max="10242" width="5.875" style="81" customWidth="1"/>
    <col min="10243" max="10243" width="17.5" style="81" customWidth="1"/>
    <col min="10244" max="10244" width="20" style="81" customWidth="1"/>
    <col min="10245" max="10245" width="16.5" style="81" customWidth="1"/>
    <col min="10246" max="10246" width="17.625" style="81" customWidth="1"/>
    <col min="10247" max="10247" width="20.375" style="81" customWidth="1"/>
    <col min="10248" max="10248" width="20.5" style="81" customWidth="1"/>
    <col min="10249" max="10249" width="14.625" style="81" customWidth="1"/>
    <col min="10250" max="10251" width="5.5" style="81" customWidth="1"/>
    <col min="10252" max="10252" width="20.875" style="81" customWidth="1"/>
    <col min="10253" max="10253" width="15.5" style="81" bestFit="1" customWidth="1"/>
    <col min="10254" max="10254" width="16.375" style="81" customWidth="1"/>
    <col min="10255" max="10497" width="6.875" style="81"/>
    <col min="10498" max="10498" width="5.875" style="81" customWidth="1"/>
    <col min="10499" max="10499" width="17.5" style="81" customWidth="1"/>
    <col min="10500" max="10500" width="20" style="81" customWidth="1"/>
    <col min="10501" max="10501" width="16.5" style="81" customWidth="1"/>
    <col min="10502" max="10502" width="17.625" style="81" customWidth="1"/>
    <col min="10503" max="10503" width="20.375" style="81" customWidth="1"/>
    <col min="10504" max="10504" width="20.5" style="81" customWidth="1"/>
    <col min="10505" max="10505" width="14.625" style="81" customWidth="1"/>
    <col min="10506" max="10507" width="5.5" style="81" customWidth="1"/>
    <col min="10508" max="10508" width="20.875" style="81" customWidth="1"/>
    <col min="10509" max="10509" width="15.5" style="81" bestFit="1" customWidth="1"/>
    <col min="10510" max="10510" width="16.375" style="81" customWidth="1"/>
    <col min="10511" max="10753" width="6.875" style="81"/>
    <col min="10754" max="10754" width="5.875" style="81" customWidth="1"/>
    <col min="10755" max="10755" width="17.5" style="81" customWidth="1"/>
    <col min="10756" max="10756" width="20" style="81" customWidth="1"/>
    <col min="10757" max="10757" width="16.5" style="81" customWidth="1"/>
    <col min="10758" max="10758" width="17.625" style="81" customWidth="1"/>
    <col min="10759" max="10759" width="20.375" style="81" customWidth="1"/>
    <col min="10760" max="10760" width="20.5" style="81" customWidth="1"/>
    <col min="10761" max="10761" width="14.625" style="81" customWidth="1"/>
    <col min="10762" max="10763" width="5.5" style="81" customWidth="1"/>
    <col min="10764" max="10764" width="20.875" style="81" customWidth="1"/>
    <col min="10765" max="10765" width="15.5" style="81" bestFit="1" customWidth="1"/>
    <col min="10766" max="10766" width="16.375" style="81" customWidth="1"/>
    <col min="10767" max="11009" width="6.875" style="81"/>
    <col min="11010" max="11010" width="5.875" style="81" customWidth="1"/>
    <col min="11011" max="11011" width="17.5" style="81" customWidth="1"/>
    <col min="11012" max="11012" width="20" style="81" customWidth="1"/>
    <col min="11013" max="11013" width="16.5" style="81" customWidth="1"/>
    <col min="11014" max="11014" width="17.625" style="81" customWidth="1"/>
    <col min="11015" max="11015" width="20.375" style="81" customWidth="1"/>
    <col min="11016" max="11016" width="20.5" style="81" customWidth="1"/>
    <col min="11017" max="11017" width="14.625" style="81" customWidth="1"/>
    <col min="11018" max="11019" width="5.5" style="81" customWidth="1"/>
    <col min="11020" max="11020" width="20.875" style="81" customWidth="1"/>
    <col min="11021" max="11021" width="15.5" style="81" bestFit="1" customWidth="1"/>
    <col min="11022" max="11022" width="16.375" style="81" customWidth="1"/>
    <col min="11023" max="11265" width="6.875" style="81"/>
    <col min="11266" max="11266" width="5.875" style="81" customWidth="1"/>
    <col min="11267" max="11267" width="17.5" style="81" customWidth="1"/>
    <col min="11268" max="11268" width="20" style="81" customWidth="1"/>
    <col min="11269" max="11269" width="16.5" style="81" customWidth="1"/>
    <col min="11270" max="11270" width="17.625" style="81" customWidth="1"/>
    <col min="11271" max="11271" width="20.375" style="81" customWidth="1"/>
    <col min="11272" max="11272" width="20.5" style="81" customWidth="1"/>
    <col min="11273" max="11273" width="14.625" style="81" customWidth="1"/>
    <col min="11274" max="11275" width="5.5" style="81" customWidth="1"/>
    <col min="11276" max="11276" width="20.875" style="81" customWidth="1"/>
    <col min="11277" max="11277" width="15.5" style="81" bestFit="1" customWidth="1"/>
    <col min="11278" max="11278" width="16.375" style="81" customWidth="1"/>
    <col min="11279" max="11521" width="6.875" style="81"/>
    <col min="11522" max="11522" width="5.875" style="81" customWidth="1"/>
    <col min="11523" max="11523" width="17.5" style="81" customWidth="1"/>
    <col min="11524" max="11524" width="20" style="81" customWidth="1"/>
    <col min="11525" max="11525" width="16.5" style="81" customWidth="1"/>
    <col min="11526" max="11526" width="17.625" style="81" customWidth="1"/>
    <col min="11527" max="11527" width="20.375" style="81" customWidth="1"/>
    <col min="11528" max="11528" width="20.5" style="81" customWidth="1"/>
    <col min="11529" max="11529" width="14.625" style="81" customWidth="1"/>
    <col min="11530" max="11531" width="5.5" style="81" customWidth="1"/>
    <col min="11532" max="11532" width="20.875" style="81" customWidth="1"/>
    <col min="11533" max="11533" width="15.5" style="81" bestFit="1" customWidth="1"/>
    <col min="11534" max="11534" width="16.375" style="81" customWidth="1"/>
    <col min="11535" max="11777" width="6.875" style="81"/>
    <col min="11778" max="11778" width="5.875" style="81" customWidth="1"/>
    <col min="11779" max="11779" width="17.5" style="81" customWidth="1"/>
    <col min="11780" max="11780" width="20" style="81" customWidth="1"/>
    <col min="11781" max="11781" width="16.5" style="81" customWidth="1"/>
    <col min="11782" max="11782" width="17.625" style="81" customWidth="1"/>
    <col min="11783" max="11783" width="20.375" style="81" customWidth="1"/>
    <col min="11784" max="11784" width="20.5" style="81" customWidth="1"/>
    <col min="11785" max="11785" width="14.625" style="81" customWidth="1"/>
    <col min="11786" max="11787" width="5.5" style="81" customWidth="1"/>
    <col min="11788" max="11788" width="20.875" style="81" customWidth="1"/>
    <col min="11789" max="11789" width="15.5" style="81" bestFit="1" customWidth="1"/>
    <col min="11790" max="11790" width="16.375" style="81" customWidth="1"/>
    <col min="11791" max="12033" width="6.875" style="81"/>
    <col min="12034" max="12034" width="5.875" style="81" customWidth="1"/>
    <col min="12035" max="12035" width="17.5" style="81" customWidth="1"/>
    <col min="12036" max="12036" width="20" style="81" customWidth="1"/>
    <col min="12037" max="12037" width="16.5" style="81" customWidth="1"/>
    <col min="12038" max="12038" width="17.625" style="81" customWidth="1"/>
    <col min="12039" max="12039" width="20.375" style="81" customWidth="1"/>
    <col min="12040" max="12040" width="20.5" style="81" customWidth="1"/>
    <col min="12041" max="12041" width="14.625" style="81" customWidth="1"/>
    <col min="12042" max="12043" width="5.5" style="81" customWidth="1"/>
    <col min="12044" max="12044" width="20.875" style="81" customWidth="1"/>
    <col min="12045" max="12045" width="15.5" style="81" bestFit="1" customWidth="1"/>
    <col min="12046" max="12046" width="16.375" style="81" customWidth="1"/>
    <col min="12047" max="12289" width="6.875" style="81"/>
    <col min="12290" max="12290" width="5.875" style="81" customWidth="1"/>
    <col min="12291" max="12291" width="17.5" style="81" customWidth="1"/>
    <col min="12292" max="12292" width="20" style="81" customWidth="1"/>
    <col min="12293" max="12293" width="16.5" style="81" customWidth="1"/>
    <col min="12294" max="12294" width="17.625" style="81" customWidth="1"/>
    <col min="12295" max="12295" width="20.375" style="81" customWidth="1"/>
    <col min="12296" max="12296" width="20.5" style="81" customWidth="1"/>
    <col min="12297" max="12297" width="14.625" style="81" customWidth="1"/>
    <col min="12298" max="12299" width="5.5" style="81" customWidth="1"/>
    <col min="12300" max="12300" width="20.875" style="81" customWidth="1"/>
    <col min="12301" max="12301" width="15.5" style="81" bestFit="1" customWidth="1"/>
    <col min="12302" max="12302" width="16.375" style="81" customWidth="1"/>
    <col min="12303" max="12545" width="6.875" style="81"/>
    <col min="12546" max="12546" width="5.875" style="81" customWidth="1"/>
    <col min="12547" max="12547" width="17.5" style="81" customWidth="1"/>
    <col min="12548" max="12548" width="20" style="81" customWidth="1"/>
    <col min="12549" max="12549" width="16.5" style="81" customWidth="1"/>
    <col min="12550" max="12550" width="17.625" style="81" customWidth="1"/>
    <col min="12551" max="12551" width="20.375" style="81" customWidth="1"/>
    <col min="12552" max="12552" width="20.5" style="81" customWidth="1"/>
    <col min="12553" max="12553" width="14.625" style="81" customWidth="1"/>
    <col min="12554" max="12555" width="5.5" style="81" customWidth="1"/>
    <col min="12556" max="12556" width="20.875" style="81" customWidth="1"/>
    <col min="12557" max="12557" width="15.5" style="81" bestFit="1" customWidth="1"/>
    <col min="12558" max="12558" width="16.375" style="81" customWidth="1"/>
    <col min="12559" max="12801" width="6.875" style="81"/>
    <col min="12802" max="12802" width="5.875" style="81" customWidth="1"/>
    <col min="12803" max="12803" width="17.5" style="81" customWidth="1"/>
    <col min="12804" max="12804" width="20" style="81" customWidth="1"/>
    <col min="12805" max="12805" width="16.5" style="81" customWidth="1"/>
    <col min="12806" max="12806" width="17.625" style="81" customWidth="1"/>
    <col min="12807" max="12807" width="20.375" style="81" customWidth="1"/>
    <col min="12808" max="12808" width="20.5" style="81" customWidth="1"/>
    <col min="12809" max="12809" width="14.625" style="81" customWidth="1"/>
    <col min="12810" max="12811" width="5.5" style="81" customWidth="1"/>
    <col min="12812" max="12812" width="20.875" style="81" customWidth="1"/>
    <col min="12813" max="12813" width="15.5" style="81" bestFit="1" customWidth="1"/>
    <col min="12814" max="12814" width="16.375" style="81" customWidth="1"/>
    <col min="12815" max="13057" width="6.875" style="81"/>
    <col min="13058" max="13058" width="5.875" style="81" customWidth="1"/>
    <col min="13059" max="13059" width="17.5" style="81" customWidth="1"/>
    <col min="13060" max="13060" width="20" style="81" customWidth="1"/>
    <col min="13061" max="13061" width="16.5" style="81" customWidth="1"/>
    <col min="13062" max="13062" width="17.625" style="81" customWidth="1"/>
    <col min="13063" max="13063" width="20.375" style="81" customWidth="1"/>
    <col min="13064" max="13064" width="20.5" style="81" customWidth="1"/>
    <col min="13065" max="13065" width="14.625" style="81" customWidth="1"/>
    <col min="13066" max="13067" width="5.5" style="81" customWidth="1"/>
    <col min="13068" max="13068" width="20.875" style="81" customWidth="1"/>
    <col min="13069" max="13069" width="15.5" style="81" bestFit="1" customWidth="1"/>
    <col min="13070" max="13070" width="16.375" style="81" customWidth="1"/>
    <col min="13071" max="13313" width="6.875" style="81"/>
    <col min="13314" max="13314" width="5.875" style="81" customWidth="1"/>
    <col min="13315" max="13315" width="17.5" style="81" customWidth="1"/>
    <col min="13316" max="13316" width="20" style="81" customWidth="1"/>
    <col min="13317" max="13317" width="16.5" style="81" customWidth="1"/>
    <col min="13318" max="13318" width="17.625" style="81" customWidth="1"/>
    <col min="13319" max="13319" width="20.375" style="81" customWidth="1"/>
    <col min="13320" max="13320" width="20.5" style="81" customWidth="1"/>
    <col min="13321" max="13321" width="14.625" style="81" customWidth="1"/>
    <col min="13322" max="13323" width="5.5" style="81" customWidth="1"/>
    <col min="13324" max="13324" width="20.875" style="81" customWidth="1"/>
    <col min="13325" max="13325" width="15.5" style="81" bestFit="1" customWidth="1"/>
    <col min="13326" max="13326" width="16.375" style="81" customWidth="1"/>
    <col min="13327" max="13569" width="6.875" style="81"/>
    <col min="13570" max="13570" width="5.875" style="81" customWidth="1"/>
    <col min="13571" max="13571" width="17.5" style="81" customWidth="1"/>
    <col min="13572" max="13572" width="20" style="81" customWidth="1"/>
    <col min="13573" max="13573" width="16.5" style="81" customWidth="1"/>
    <col min="13574" max="13574" width="17.625" style="81" customWidth="1"/>
    <col min="13575" max="13575" width="20.375" style="81" customWidth="1"/>
    <col min="13576" max="13576" width="20.5" style="81" customWidth="1"/>
    <col min="13577" max="13577" width="14.625" style="81" customWidth="1"/>
    <col min="13578" max="13579" width="5.5" style="81" customWidth="1"/>
    <col min="13580" max="13580" width="20.875" style="81" customWidth="1"/>
    <col min="13581" max="13581" width="15.5" style="81" bestFit="1" customWidth="1"/>
    <col min="13582" max="13582" width="16.375" style="81" customWidth="1"/>
    <col min="13583" max="13825" width="6.875" style="81"/>
    <col min="13826" max="13826" width="5.875" style="81" customWidth="1"/>
    <col min="13827" max="13827" width="17.5" style="81" customWidth="1"/>
    <col min="13828" max="13828" width="20" style="81" customWidth="1"/>
    <col min="13829" max="13829" width="16.5" style="81" customWidth="1"/>
    <col min="13830" max="13830" width="17.625" style="81" customWidth="1"/>
    <col min="13831" max="13831" width="20.375" style="81" customWidth="1"/>
    <col min="13832" max="13832" width="20.5" style="81" customWidth="1"/>
    <col min="13833" max="13833" width="14.625" style="81" customWidth="1"/>
    <col min="13834" max="13835" width="5.5" style="81" customWidth="1"/>
    <col min="13836" max="13836" width="20.875" style="81" customWidth="1"/>
    <col min="13837" max="13837" width="15.5" style="81" bestFit="1" customWidth="1"/>
    <col min="13838" max="13838" width="16.375" style="81" customWidth="1"/>
    <col min="13839" max="14081" width="6.875" style="81"/>
    <col min="14082" max="14082" width="5.875" style="81" customWidth="1"/>
    <col min="14083" max="14083" width="17.5" style="81" customWidth="1"/>
    <col min="14084" max="14084" width="20" style="81" customWidth="1"/>
    <col min="14085" max="14085" width="16.5" style="81" customWidth="1"/>
    <col min="14086" max="14086" width="17.625" style="81" customWidth="1"/>
    <col min="14087" max="14087" width="20.375" style="81" customWidth="1"/>
    <col min="14088" max="14088" width="20.5" style="81" customWidth="1"/>
    <col min="14089" max="14089" width="14.625" style="81" customWidth="1"/>
    <col min="14090" max="14091" width="5.5" style="81" customWidth="1"/>
    <col min="14092" max="14092" width="20.875" style="81" customWidth="1"/>
    <col min="14093" max="14093" width="15.5" style="81" bestFit="1" customWidth="1"/>
    <col min="14094" max="14094" width="16.375" style="81" customWidth="1"/>
    <col min="14095" max="14337" width="6.875" style="81"/>
    <col min="14338" max="14338" width="5.875" style="81" customWidth="1"/>
    <col min="14339" max="14339" width="17.5" style="81" customWidth="1"/>
    <col min="14340" max="14340" width="20" style="81" customWidth="1"/>
    <col min="14341" max="14341" width="16.5" style="81" customWidth="1"/>
    <col min="14342" max="14342" width="17.625" style="81" customWidth="1"/>
    <col min="14343" max="14343" width="20.375" style="81" customWidth="1"/>
    <col min="14344" max="14344" width="20.5" style="81" customWidth="1"/>
    <col min="14345" max="14345" width="14.625" style="81" customWidth="1"/>
    <col min="14346" max="14347" width="5.5" style="81" customWidth="1"/>
    <col min="14348" max="14348" width="20.875" style="81" customWidth="1"/>
    <col min="14349" max="14349" width="15.5" style="81" bestFit="1" customWidth="1"/>
    <col min="14350" max="14350" width="16.375" style="81" customWidth="1"/>
    <col min="14351" max="14593" width="6.875" style="81"/>
    <col min="14594" max="14594" width="5.875" style="81" customWidth="1"/>
    <col min="14595" max="14595" width="17.5" style="81" customWidth="1"/>
    <col min="14596" max="14596" width="20" style="81" customWidth="1"/>
    <col min="14597" max="14597" width="16.5" style="81" customWidth="1"/>
    <col min="14598" max="14598" width="17.625" style="81" customWidth="1"/>
    <col min="14599" max="14599" width="20.375" style="81" customWidth="1"/>
    <col min="14600" max="14600" width="20.5" style="81" customWidth="1"/>
    <col min="14601" max="14601" width="14.625" style="81" customWidth="1"/>
    <col min="14602" max="14603" width="5.5" style="81" customWidth="1"/>
    <col min="14604" max="14604" width="20.875" style="81" customWidth="1"/>
    <col min="14605" max="14605" width="15.5" style="81" bestFit="1" customWidth="1"/>
    <col min="14606" max="14606" width="16.375" style="81" customWidth="1"/>
    <col min="14607" max="14849" width="6.875" style="81"/>
    <col min="14850" max="14850" width="5.875" style="81" customWidth="1"/>
    <col min="14851" max="14851" width="17.5" style="81" customWidth="1"/>
    <col min="14852" max="14852" width="20" style="81" customWidth="1"/>
    <col min="14853" max="14853" width="16.5" style="81" customWidth="1"/>
    <col min="14854" max="14854" width="17.625" style="81" customWidth="1"/>
    <col min="14855" max="14855" width="20.375" style="81" customWidth="1"/>
    <col min="14856" max="14856" width="20.5" style="81" customWidth="1"/>
    <col min="14857" max="14857" width="14.625" style="81" customWidth="1"/>
    <col min="14858" max="14859" width="5.5" style="81" customWidth="1"/>
    <col min="14860" max="14860" width="20.875" style="81" customWidth="1"/>
    <col min="14861" max="14861" width="15.5" style="81" bestFit="1" customWidth="1"/>
    <col min="14862" max="14862" width="16.375" style="81" customWidth="1"/>
    <col min="14863" max="15105" width="6.875" style="81"/>
    <col min="15106" max="15106" width="5.875" style="81" customWidth="1"/>
    <col min="15107" max="15107" width="17.5" style="81" customWidth="1"/>
    <col min="15108" max="15108" width="20" style="81" customWidth="1"/>
    <col min="15109" max="15109" width="16.5" style="81" customWidth="1"/>
    <col min="15110" max="15110" width="17.625" style="81" customWidth="1"/>
    <col min="15111" max="15111" width="20.375" style="81" customWidth="1"/>
    <col min="15112" max="15112" width="20.5" style="81" customWidth="1"/>
    <col min="15113" max="15113" width="14.625" style="81" customWidth="1"/>
    <col min="15114" max="15115" width="5.5" style="81" customWidth="1"/>
    <col min="15116" max="15116" width="20.875" style="81" customWidth="1"/>
    <col min="15117" max="15117" width="15.5" style="81" bestFit="1" customWidth="1"/>
    <col min="15118" max="15118" width="16.375" style="81" customWidth="1"/>
    <col min="15119" max="15361" width="6.875" style="81"/>
    <col min="15362" max="15362" width="5.875" style="81" customWidth="1"/>
    <col min="15363" max="15363" width="17.5" style="81" customWidth="1"/>
    <col min="15364" max="15364" width="20" style="81" customWidth="1"/>
    <col min="15365" max="15365" width="16.5" style="81" customWidth="1"/>
    <col min="15366" max="15366" width="17.625" style="81" customWidth="1"/>
    <col min="15367" max="15367" width="20.375" style="81" customWidth="1"/>
    <col min="15368" max="15368" width="20.5" style="81" customWidth="1"/>
    <col min="15369" max="15369" width="14.625" style="81" customWidth="1"/>
    <col min="15370" max="15371" width="5.5" style="81" customWidth="1"/>
    <col min="15372" max="15372" width="20.875" style="81" customWidth="1"/>
    <col min="15373" max="15373" width="15.5" style="81" bestFit="1" customWidth="1"/>
    <col min="15374" max="15374" width="16.375" style="81" customWidth="1"/>
    <col min="15375" max="15617" width="6.875" style="81"/>
    <col min="15618" max="15618" width="5.875" style="81" customWidth="1"/>
    <col min="15619" max="15619" width="17.5" style="81" customWidth="1"/>
    <col min="15620" max="15620" width="20" style="81" customWidth="1"/>
    <col min="15621" max="15621" width="16.5" style="81" customWidth="1"/>
    <col min="15622" max="15622" width="17.625" style="81" customWidth="1"/>
    <col min="15623" max="15623" width="20.375" style="81" customWidth="1"/>
    <col min="15624" max="15624" width="20.5" style="81" customWidth="1"/>
    <col min="15625" max="15625" width="14.625" style="81" customWidth="1"/>
    <col min="15626" max="15627" width="5.5" style="81" customWidth="1"/>
    <col min="15628" max="15628" width="20.875" style="81" customWidth="1"/>
    <col min="15629" max="15629" width="15.5" style="81" bestFit="1" customWidth="1"/>
    <col min="15630" max="15630" width="16.375" style="81" customWidth="1"/>
    <col min="15631" max="15873" width="6.875" style="81"/>
    <col min="15874" max="15874" width="5.875" style="81" customWidth="1"/>
    <col min="15875" max="15875" width="17.5" style="81" customWidth="1"/>
    <col min="15876" max="15876" width="20" style="81" customWidth="1"/>
    <col min="15877" max="15877" width="16.5" style="81" customWidth="1"/>
    <col min="15878" max="15878" width="17.625" style="81" customWidth="1"/>
    <col min="15879" max="15879" width="20.375" style="81" customWidth="1"/>
    <col min="15880" max="15880" width="20.5" style="81" customWidth="1"/>
    <col min="15881" max="15881" width="14.625" style="81" customWidth="1"/>
    <col min="15882" max="15883" width="5.5" style="81" customWidth="1"/>
    <col min="15884" max="15884" width="20.875" style="81" customWidth="1"/>
    <col min="15885" max="15885" width="15.5" style="81" bestFit="1" customWidth="1"/>
    <col min="15886" max="15886" width="16.375" style="81" customWidth="1"/>
    <col min="15887" max="16129" width="6.875" style="81"/>
    <col min="16130" max="16130" width="5.875" style="81" customWidth="1"/>
    <col min="16131" max="16131" width="17.5" style="81" customWidth="1"/>
    <col min="16132" max="16132" width="20" style="81" customWidth="1"/>
    <col min="16133" max="16133" width="16.5" style="81" customWidth="1"/>
    <col min="16134" max="16134" width="17.625" style="81" customWidth="1"/>
    <col min="16135" max="16135" width="20.375" style="81" customWidth="1"/>
    <col min="16136" max="16136" width="20.5" style="81" customWidth="1"/>
    <col min="16137" max="16137" width="14.625" style="81" customWidth="1"/>
    <col min="16138" max="16139" width="5.5" style="81" customWidth="1"/>
    <col min="16140" max="16140" width="20.875" style="81" customWidth="1"/>
    <col min="16141" max="16141" width="15.5" style="81" bestFit="1" customWidth="1"/>
    <col min="16142" max="16142" width="16.375" style="81" customWidth="1"/>
    <col min="16143" max="16384" width="6.875" style="81"/>
  </cols>
  <sheetData>
    <row r="1" spans="1:14" ht="21" x14ac:dyDescent="0.25">
      <c r="A1" s="158">
        <v>3</v>
      </c>
      <c r="B1" s="158"/>
      <c r="C1" s="158"/>
      <c r="D1" s="158"/>
      <c r="E1" s="158"/>
      <c r="F1" s="158"/>
      <c r="G1" s="158"/>
      <c r="H1" s="158"/>
      <c r="I1" s="79" t="s">
        <v>200</v>
      </c>
      <c r="J1" s="80"/>
      <c r="K1" s="80"/>
      <c r="L1" s="80"/>
    </row>
    <row r="2" spans="1:14" ht="33" x14ac:dyDescent="0.25">
      <c r="A2" s="25" t="s">
        <v>258</v>
      </c>
      <c r="B2" s="25" t="s">
        <v>201</v>
      </c>
      <c r="C2" s="125" t="s">
        <v>202</v>
      </c>
      <c r="D2" s="126" t="s">
        <v>264</v>
      </c>
      <c r="E2" s="126" t="s">
        <v>391</v>
      </c>
      <c r="F2" s="127" t="s">
        <v>203</v>
      </c>
      <c r="G2" s="128" t="s">
        <v>204</v>
      </c>
      <c r="H2" s="68" t="s">
        <v>205</v>
      </c>
      <c r="I2" s="128" t="s">
        <v>206</v>
      </c>
    </row>
    <row r="3" spans="1:14" x14ac:dyDescent="0.25">
      <c r="A3" s="75" t="s">
        <v>207</v>
      </c>
      <c r="B3" s="109" t="s">
        <v>257</v>
      </c>
      <c r="C3" s="105"/>
      <c r="D3" s="129"/>
      <c r="E3" s="129">
        <v>95000</v>
      </c>
      <c r="F3" s="130"/>
      <c r="G3" s="130"/>
      <c r="H3" s="131">
        <f t="shared" ref="H3:H34" si="0">SUM(C3:G3)</f>
        <v>95000</v>
      </c>
      <c r="I3" s="82"/>
      <c r="M3" s="83"/>
      <c r="N3" s="83"/>
    </row>
    <row r="4" spans="1:14" x14ac:dyDescent="0.25">
      <c r="A4" s="75" t="s">
        <v>188</v>
      </c>
      <c r="B4" s="109" t="s">
        <v>208</v>
      </c>
      <c r="C4" s="105"/>
      <c r="D4" s="129"/>
      <c r="E4" s="129">
        <v>284000</v>
      </c>
      <c r="F4" s="130"/>
      <c r="G4" s="130"/>
      <c r="H4" s="131">
        <f t="shared" si="0"/>
        <v>284000</v>
      </c>
      <c r="I4" s="84"/>
      <c r="M4" s="83"/>
      <c r="N4" s="83"/>
    </row>
    <row r="5" spans="1:14" x14ac:dyDescent="0.25">
      <c r="A5" s="75" t="s">
        <v>189</v>
      </c>
      <c r="B5" s="109" t="s">
        <v>209</v>
      </c>
      <c r="C5" s="105"/>
      <c r="D5" s="129"/>
      <c r="E5" s="129">
        <v>445000</v>
      </c>
      <c r="F5" s="130"/>
      <c r="G5" s="130"/>
      <c r="H5" s="131">
        <f t="shared" si="0"/>
        <v>445000</v>
      </c>
      <c r="I5" s="84"/>
      <c r="M5" s="83"/>
      <c r="N5" s="83"/>
    </row>
    <row r="6" spans="1:14" x14ac:dyDescent="0.25">
      <c r="A6" s="75" t="s">
        <v>190</v>
      </c>
      <c r="B6" s="109" t="s">
        <v>210</v>
      </c>
      <c r="C6" s="105"/>
      <c r="D6" s="129"/>
      <c r="E6" s="129">
        <v>366000</v>
      </c>
      <c r="F6" s="130"/>
      <c r="G6" s="130"/>
      <c r="H6" s="131">
        <f t="shared" si="0"/>
        <v>366000</v>
      </c>
      <c r="I6" s="84"/>
      <c r="J6" s="85"/>
      <c r="K6" s="85"/>
      <c r="L6" s="85"/>
      <c r="M6" s="83"/>
      <c r="N6" s="83"/>
    </row>
    <row r="7" spans="1:14" x14ac:dyDescent="0.25">
      <c r="A7" s="75" t="s">
        <v>191</v>
      </c>
      <c r="B7" s="109" t="s">
        <v>211</v>
      </c>
      <c r="C7" s="105"/>
      <c r="D7" s="129"/>
      <c r="E7" s="129">
        <v>201000</v>
      </c>
      <c r="F7" s="130"/>
      <c r="G7" s="130"/>
      <c r="H7" s="131">
        <f t="shared" si="0"/>
        <v>201000</v>
      </c>
      <c r="I7" s="86"/>
      <c r="J7" s="85"/>
      <c r="K7" s="85"/>
      <c r="L7" s="85"/>
      <c r="M7" s="83"/>
      <c r="N7" s="83"/>
    </row>
    <row r="8" spans="1:14" x14ac:dyDescent="0.25">
      <c r="A8" s="75" t="s">
        <v>192</v>
      </c>
      <c r="B8" s="109" t="s">
        <v>212</v>
      </c>
      <c r="C8" s="105"/>
      <c r="D8" s="129"/>
      <c r="E8" s="129">
        <v>39000</v>
      </c>
      <c r="F8" s="130"/>
      <c r="G8" s="130"/>
      <c r="H8" s="131">
        <f t="shared" si="0"/>
        <v>39000</v>
      </c>
      <c r="I8" s="84"/>
      <c r="M8" s="83"/>
      <c r="N8" s="83"/>
    </row>
    <row r="9" spans="1:14" x14ac:dyDescent="0.25">
      <c r="A9" s="75" t="s">
        <v>9</v>
      </c>
      <c r="B9" s="109" t="s">
        <v>213</v>
      </c>
      <c r="C9" s="105"/>
      <c r="D9" s="129"/>
      <c r="E9" s="129">
        <v>108000</v>
      </c>
      <c r="F9" s="130"/>
      <c r="G9" s="130"/>
      <c r="H9" s="131">
        <f t="shared" si="0"/>
        <v>108000</v>
      </c>
      <c r="I9" s="84"/>
      <c r="J9" s="85"/>
      <c r="K9" s="85"/>
      <c r="L9" s="85"/>
      <c r="M9" s="83"/>
      <c r="N9" s="83"/>
    </row>
    <row r="10" spans="1:14" x14ac:dyDescent="0.25">
      <c r="A10" s="75" t="s">
        <v>10</v>
      </c>
      <c r="B10" s="109" t="s">
        <v>214</v>
      </c>
      <c r="C10" s="105"/>
      <c r="D10" s="129"/>
      <c r="E10" s="129">
        <v>217000</v>
      </c>
      <c r="F10" s="130"/>
      <c r="G10" s="130"/>
      <c r="H10" s="131">
        <f t="shared" si="0"/>
        <v>217000</v>
      </c>
      <c r="I10" s="84"/>
      <c r="M10" s="83"/>
      <c r="N10" s="83"/>
    </row>
    <row r="11" spans="1:14" x14ac:dyDescent="0.25">
      <c r="A11" s="75" t="s">
        <v>11</v>
      </c>
      <c r="B11" s="109" t="s">
        <v>215</v>
      </c>
      <c r="C11" s="105"/>
      <c r="D11" s="129"/>
      <c r="E11" s="129">
        <v>58000</v>
      </c>
      <c r="F11" s="130"/>
      <c r="G11" s="130"/>
      <c r="H11" s="131">
        <f t="shared" si="0"/>
        <v>58000</v>
      </c>
      <c r="I11" s="84"/>
      <c r="J11" s="85"/>
      <c r="K11" s="85"/>
      <c r="L11" s="85"/>
      <c r="M11" s="83"/>
      <c r="N11" s="83"/>
    </row>
    <row r="12" spans="1:14" x14ac:dyDescent="0.25">
      <c r="A12" s="75" t="s">
        <v>193</v>
      </c>
      <c r="B12" s="109" t="s">
        <v>216</v>
      </c>
      <c r="C12" s="105"/>
      <c r="D12" s="129"/>
      <c r="E12" s="129">
        <v>122000</v>
      </c>
      <c r="F12" s="130"/>
      <c r="G12" s="130"/>
      <c r="H12" s="131">
        <f t="shared" si="0"/>
        <v>122000</v>
      </c>
      <c r="I12" s="84"/>
      <c r="J12" s="85"/>
      <c r="K12" s="85"/>
      <c r="L12" s="85"/>
      <c r="M12" s="83"/>
      <c r="N12" s="83"/>
    </row>
    <row r="13" spans="1:14" x14ac:dyDescent="0.25">
      <c r="A13" s="75" t="s">
        <v>13</v>
      </c>
      <c r="B13" s="109" t="s">
        <v>217</v>
      </c>
      <c r="C13" s="105"/>
      <c r="D13" s="129"/>
      <c r="E13" s="129">
        <v>37000</v>
      </c>
      <c r="F13" s="130"/>
      <c r="G13" s="130"/>
      <c r="H13" s="131">
        <f t="shared" si="0"/>
        <v>37000</v>
      </c>
      <c r="I13" s="84"/>
      <c r="J13" s="85"/>
      <c r="K13" s="85"/>
      <c r="L13" s="85"/>
      <c r="M13" s="83"/>
      <c r="N13" s="83"/>
    </row>
    <row r="14" spans="1:14" x14ac:dyDescent="0.25">
      <c r="A14" s="75" t="s">
        <v>14</v>
      </c>
      <c r="B14" s="109" t="s">
        <v>218</v>
      </c>
      <c r="C14" s="105"/>
      <c r="D14" s="129"/>
      <c r="E14" s="129">
        <v>33000</v>
      </c>
      <c r="F14" s="130"/>
      <c r="G14" s="130"/>
      <c r="H14" s="131">
        <f t="shared" si="0"/>
        <v>33000</v>
      </c>
      <c r="I14" s="84"/>
      <c r="M14" s="83"/>
      <c r="N14" s="83"/>
    </row>
    <row r="15" spans="1:14" x14ac:dyDescent="0.25">
      <c r="A15" s="75" t="s">
        <v>194</v>
      </c>
      <c r="B15" s="109" t="s">
        <v>219</v>
      </c>
      <c r="C15" s="105"/>
      <c r="D15" s="129"/>
      <c r="E15" s="129">
        <v>57000</v>
      </c>
      <c r="F15" s="130"/>
      <c r="G15" s="130"/>
      <c r="H15" s="131">
        <f t="shared" si="0"/>
        <v>57000</v>
      </c>
      <c r="I15" s="84"/>
      <c r="J15" s="85"/>
      <c r="K15" s="85"/>
      <c r="L15" s="85"/>
      <c r="M15" s="83"/>
      <c r="N15" s="83"/>
    </row>
    <row r="16" spans="1:14" x14ac:dyDescent="0.25">
      <c r="A16" s="75" t="s">
        <v>16</v>
      </c>
      <c r="B16" s="109" t="s">
        <v>220</v>
      </c>
      <c r="C16" s="105"/>
      <c r="D16" s="129"/>
      <c r="E16" s="129">
        <v>16000</v>
      </c>
      <c r="F16" s="130"/>
      <c r="G16" s="130"/>
      <c r="H16" s="131">
        <f t="shared" si="0"/>
        <v>16000</v>
      </c>
      <c r="I16" s="84"/>
      <c r="M16" s="83"/>
      <c r="N16" s="83"/>
    </row>
    <row r="17" spans="1:14" x14ac:dyDescent="0.25">
      <c r="A17" s="75" t="s">
        <v>17</v>
      </c>
      <c r="B17" s="109" t="s">
        <v>221</v>
      </c>
      <c r="C17" s="105"/>
      <c r="D17" s="129"/>
      <c r="E17" s="129">
        <v>21000</v>
      </c>
      <c r="F17" s="130"/>
      <c r="G17" s="130"/>
      <c r="H17" s="131">
        <f t="shared" si="0"/>
        <v>21000</v>
      </c>
      <c r="I17" s="84"/>
      <c r="J17" s="85"/>
      <c r="K17" s="85"/>
      <c r="L17" s="85"/>
      <c r="M17" s="83"/>
      <c r="N17" s="83"/>
    </row>
    <row r="18" spans="1:14" x14ac:dyDescent="0.25">
      <c r="A18" s="75" t="s">
        <v>18</v>
      </c>
      <c r="B18" s="109" t="s">
        <v>222</v>
      </c>
      <c r="C18" s="105"/>
      <c r="D18" s="129"/>
      <c r="E18" s="129">
        <v>0</v>
      </c>
      <c r="F18" s="130"/>
      <c r="G18" s="130"/>
      <c r="H18" s="131">
        <f t="shared" si="0"/>
        <v>0</v>
      </c>
      <c r="I18" s="84"/>
      <c r="M18" s="83"/>
      <c r="N18" s="83"/>
    </row>
    <row r="19" spans="1:14" x14ac:dyDescent="0.25">
      <c r="A19" s="75" t="s">
        <v>19</v>
      </c>
      <c r="B19" s="109" t="s">
        <v>223</v>
      </c>
      <c r="C19" s="105"/>
      <c r="D19" s="129"/>
      <c r="E19" s="129">
        <v>161000</v>
      </c>
      <c r="F19" s="130"/>
      <c r="G19" s="130"/>
      <c r="H19" s="131">
        <f t="shared" si="0"/>
        <v>161000</v>
      </c>
      <c r="I19" s="84"/>
      <c r="J19" s="85"/>
      <c r="K19" s="85"/>
      <c r="L19" s="85"/>
      <c r="M19" s="83"/>
      <c r="N19" s="83"/>
    </row>
    <row r="20" spans="1:14" x14ac:dyDescent="0.25">
      <c r="A20" s="75" t="s">
        <v>20</v>
      </c>
      <c r="B20" s="109" t="s">
        <v>224</v>
      </c>
      <c r="C20" s="105"/>
      <c r="D20" s="129"/>
      <c r="E20" s="129">
        <v>3000</v>
      </c>
      <c r="F20" s="130"/>
      <c r="G20" s="130"/>
      <c r="H20" s="131">
        <f t="shared" si="0"/>
        <v>3000</v>
      </c>
      <c r="I20" s="84"/>
      <c r="J20" s="87"/>
      <c r="K20" s="87"/>
      <c r="L20" s="87"/>
      <c r="M20" s="83"/>
      <c r="N20" s="83"/>
    </row>
    <row r="21" spans="1:14" x14ac:dyDescent="0.25">
      <c r="A21" s="75" t="s">
        <v>195</v>
      </c>
      <c r="B21" s="109" t="s">
        <v>225</v>
      </c>
      <c r="C21" s="105"/>
      <c r="D21" s="129"/>
      <c r="E21" s="129">
        <v>0</v>
      </c>
      <c r="F21" s="130"/>
      <c r="G21" s="130"/>
      <c r="H21" s="131">
        <f t="shared" si="0"/>
        <v>0</v>
      </c>
      <c r="I21" s="88"/>
      <c r="J21" s="85"/>
      <c r="K21" s="85"/>
      <c r="L21" s="85"/>
      <c r="M21" s="83"/>
      <c r="N21" s="83"/>
    </row>
    <row r="22" spans="1:14" x14ac:dyDescent="0.25">
      <c r="A22" s="75" t="s">
        <v>196</v>
      </c>
      <c r="B22" s="109" t="s">
        <v>226</v>
      </c>
      <c r="C22" s="105"/>
      <c r="D22" s="129"/>
      <c r="E22" s="129">
        <v>108000</v>
      </c>
      <c r="F22" s="130"/>
      <c r="G22" s="130"/>
      <c r="H22" s="131">
        <f t="shared" si="0"/>
        <v>108000</v>
      </c>
      <c r="I22" s="84"/>
      <c r="M22" s="83"/>
      <c r="N22" s="83"/>
    </row>
    <row r="23" spans="1:14" x14ac:dyDescent="0.25">
      <c r="A23" s="75" t="s">
        <v>23</v>
      </c>
      <c r="B23" s="109" t="s">
        <v>227</v>
      </c>
      <c r="C23" s="105"/>
      <c r="D23" s="129"/>
      <c r="E23" s="129">
        <v>53000</v>
      </c>
      <c r="F23" s="130"/>
      <c r="G23" s="130"/>
      <c r="H23" s="131">
        <f t="shared" si="0"/>
        <v>53000</v>
      </c>
      <c r="I23" s="84"/>
      <c r="J23" s="85"/>
      <c r="K23" s="85"/>
      <c r="L23" s="85"/>
      <c r="M23" s="83"/>
      <c r="N23" s="83"/>
    </row>
    <row r="24" spans="1:14" x14ac:dyDescent="0.25">
      <c r="A24" s="75" t="s">
        <v>24</v>
      </c>
      <c r="B24" s="109" t="s">
        <v>228</v>
      </c>
      <c r="C24" s="105"/>
      <c r="D24" s="129"/>
      <c r="E24" s="129">
        <v>7000</v>
      </c>
      <c r="F24" s="130"/>
      <c r="G24" s="130"/>
      <c r="H24" s="131">
        <f t="shared" si="0"/>
        <v>7000</v>
      </c>
      <c r="I24" s="84"/>
      <c r="M24" s="83"/>
      <c r="N24" s="83"/>
    </row>
    <row r="25" spans="1:14" x14ac:dyDescent="0.25">
      <c r="A25" s="75" t="s">
        <v>25</v>
      </c>
      <c r="B25" s="109" t="s">
        <v>229</v>
      </c>
      <c r="C25" s="105"/>
      <c r="D25" s="129"/>
      <c r="E25" s="129">
        <v>5000</v>
      </c>
      <c r="F25" s="130"/>
      <c r="G25" s="130"/>
      <c r="H25" s="131">
        <f t="shared" si="0"/>
        <v>5000</v>
      </c>
      <c r="I25" s="84"/>
      <c r="J25" s="85"/>
      <c r="K25" s="85"/>
      <c r="L25" s="85"/>
      <c r="M25" s="83"/>
      <c r="N25" s="83"/>
    </row>
    <row r="26" spans="1:14" x14ac:dyDescent="0.25">
      <c r="A26" s="75" t="s">
        <v>26</v>
      </c>
      <c r="B26" s="109" t="s">
        <v>230</v>
      </c>
      <c r="C26" s="105"/>
      <c r="D26" s="129"/>
      <c r="E26" s="129">
        <v>2000</v>
      </c>
      <c r="F26" s="130"/>
      <c r="G26" s="130"/>
      <c r="H26" s="131">
        <f t="shared" si="0"/>
        <v>2000</v>
      </c>
      <c r="I26" s="84"/>
      <c r="L26" s="83"/>
      <c r="M26" s="83"/>
      <c r="N26" s="83"/>
    </row>
    <row r="27" spans="1:14" x14ac:dyDescent="0.25">
      <c r="A27" s="75" t="s">
        <v>27</v>
      </c>
      <c r="B27" s="109" t="s">
        <v>197</v>
      </c>
      <c r="C27" s="105"/>
      <c r="D27" s="129"/>
      <c r="E27" s="129">
        <v>1000</v>
      </c>
      <c r="F27" s="130"/>
      <c r="G27" s="130"/>
      <c r="H27" s="131">
        <f t="shared" si="0"/>
        <v>1000</v>
      </c>
      <c r="I27" s="88"/>
      <c r="J27" s="85"/>
      <c r="K27" s="85"/>
      <c r="L27" s="85"/>
      <c r="M27" s="83"/>
      <c r="N27" s="83"/>
    </row>
    <row r="28" spans="1:14" x14ac:dyDescent="0.25">
      <c r="A28" s="75">
        <v>601</v>
      </c>
      <c r="B28" s="109" t="s">
        <v>73</v>
      </c>
      <c r="C28" s="105"/>
      <c r="D28" s="129"/>
      <c r="E28" s="129">
        <v>76000</v>
      </c>
      <c r="F28" s="130"/>
      <c r="G28" s="130"/>
      <c r="H28" s="131">
        <f t="shared" si="0"/>
        <v>76000</v>
      </c>
      <c r="I28" s="84"/>
      <c r="L28" s="83"/>
      <c r="M28" s="83"/>
      <c r="N28" s="83"/>
    </row>
    <row r="29" spans="1:14" x14ac:dyDescent="0.25">
      <c r="A29" s="75">
        <v>602</v>
      </c>
      <c r="B29" s="109" t="s">
        <v>74</v>
      </c>
      <c r="C29" s="105"/>
      <c r="D29" s="129"/>
      <c r="E29" s="129">
        <v>482000</v>
      </c>
      <c r="F29" s="130"/>
      <c r="G29" s="130"/>
      <c r="H29" s="131">
        <f t="shared" si="0"/>
        <v>482000</v>
      </c>
      <c r="I29" s="84"/>
      <c r="M29" s="83"/>
      <c r="N29" s="83"/>
    </row>
    <row r="30" spans="1:14" x14ac:dyDescent="0.25">
      <c r="A30" s="75">
        <v>603</v>
      </c>
      <c r="B30" s="109" t="s">
        <v>75</v>
      </c>
      <c r="C30" s="105"/>
      <c r="D30" s="129"/>
      <c r="E30" s="129">
        <v>271000</v>
      </c>
      <c r="F30" s="130"/>
      <c r="G30" s="130"/>
      <c r="H30" s="131">
        <f t="shared" si="0"/>
        <v>271000</v>
      </c>
      <c r="I30" s="84"/>
      <c r="J30" s="89"/>
      <c r="K30" s="89"/>
      <c r="L30" s="89"/>
      <c r="M30" s="83"/>
      <c r="N30" s="83"/>
    </row>
    <row r="31" spans="1:14" x14ac:dyDescent="0.25">
      <c r="A31" s="75">
        <v>604</v>
      </c>
      <c r="B31" s="109" t="s">
        <v>76</v>
      </c>
      <c r="C31" s="105"/>
      <c r="D31" s="129"/>
      <c r="E31" s="129">
        <v>168000</v>
      </c>
      <c r="F31" s="130"/>
      <c r="G31" s="130"/>
      <c r="H31" s="131">
        <f t="shared" si="0"/>
        <v>168000</v>
      </c>
      <c r="I31" s="84"/>
      <c r="M31" s="83"/>
      <c r="N31" s="83"/>
    </row>
    <row r="32" spans="1:14" x14ac:dyDescent="0.25">
      <c r="A32" s="75">
        <v>605</v>
      </c>
      <c r="B32" s="109" t="s">
        <v>77</v>
      </c>
      <c r="C32" s="105"/>
      <c r="D32" s="129"/>
      <c r="E32" s="129">
        <v>186000</v>
      </c>
      <c r="F32" s="130"/>
      <c r="G32" s="130"/>
      <c r="H32" s="131">
        <f t="shared" si="0"/>
        <v>186000</v>
      </c>
      <c r="I32" s="84"/>
      <c r="M32" s="83"/>
      <c r="N32" s="83"/>
    </row>
    <row r="33" spans="1:14" x14ac:dyDescent="0.25">
      <c r="A33" s="75">
        <v>606</v>
      </c>
      <c r="B33" s="109" t="s">
        <v>78</v>
      </c>
      <c r="C33" s="105"/>
      <c r="D33" s="129"/>
      <c r="E33" s="129">
        <v>6000</v>
      </c>
      <c r="F33" s="130"/>
      <c r="G33" s="130"/>
      <c r="H33" s="131">
        <f t="shared" si="0"/>
        <v>6000</v>
      </c>
      <c r="I33" s="84"/>
      <c r="M33" s="83"/>
      <c r="N33" s="83"/>
    </row>
    <row r="34" spans="1:14" x14ac:dyDescent="0.25">
      <c r="A34" s="75">
        <v>607</v>
      </c>
      <c r="B34" s="109" t="s">
        <v>79</v>
      </c>
      <c r="C34" s="105"/>
      <c r="D34" s="129"/>
      <c r="E34" s="129">
        <v>141000</v>
      </c>
      <c r="F34" s="130"/>
      <c r="G34" s="130"/>
      <c r="H34" s="131">
        <f t="shared" si="0"/>
        <v>141000</v>
      </c>
      <c r="I34" s="84"/>
      <c r="M34" s="83"/>
      <c r="N34" s="83"/>
    </row>
    <row r="35" spans="1:14" x14ac:dyDescent="0.25">
      <c r="A35" s="75">
        <v>608</v>
      </c>
      <c r="B35" s="109" t="s">
        <v>80</v>
      </c>
      <c r="C35" s="105"/>
      <c r="D35" s="129"/>
      <c r="E35" s="129">
        <v>142000</v>
      </c>
      <c r="F35" s="130"/>
      <c r="G35" s="130"/>
      <c r="H35" s="131">
        <f t="shared" ref="H35:H66" si="1">SUM(C35:G35)</f>
        <v>142000</v>
      </c>
      <c r="I35" s="84"/>
      <c r="M35" s="83"/>
      <c r="N35" s="83"/>
    </row>
    <row r="36" spans="1:14" x14ac:dyDescent="0.25">
      <c r="A36" s="75">
        <v>609</v>
      </c>
      <c r="B36" s="109" t="s">
        <v>81</v>
      </c>
      <c r="C36" s="105"/>
      <c r="D36" s="129"/>
      <c r="E36" s="129">
        <v>256000</v>
      </c>
      <c r="F36" s="130"/>
      <c r="G36" s="130"/>
      <c r="H36" s="131">
        <f t="shared" si="1"/>
        <v>256000</v>
      </c>
      <c r="I36" s="84"/>
      <c r="M36" s="83"/>
      <c r="N36" s="83"/>
    </row>
    <row r="37" spans="1:14" x14ac:dyDescent="0.25">
      <c r="A37" s="75">
        <v>610</v>
      </c>
      <c r="B37" s="109" t="s">
        <v>82</v>
      </c>
      <c r="C37" s="105"/>
      <c r="D37" s="129"/>
      <c r="E37" s="129">
        <v>64000</v>
      </c>
      <c r="F37" s="130"/>
      <c r="G37" s="130"/>
      <c r="H37" s="131">
        <f t="shared" si="1"/>
        <v>64000</v>
      </c>
      <c r="I37" s="84"/>
      <c r="M37" s="83"/>
      <c r="N37" s="83"/>
    </row>
    <row r="38" spans="1:14" x14ac:dyDescent="0.25">
      <c r="A38" s="75">
        <v>611</v>
      </c>
      <c r="B38" s="109" t="s">
        <v>83</v>
      </c>
      <c r="C38" s="105"/>
      <c r="D38" s="129"/>
      <c r="E38" s="129">
        <v>282000</v>
      </c>
      <c r="F38" s="130"/>
      <c r="G38" s="130"/>
      <c r="H38" s="131">
        <f t="shared" si="1"/>
        <v>282000</v>
      </c>
      <c r="I38" s="84"/>
      <c r="M38" s="83"/>
      <c r="N38" s="83"/>
    </row>
    <row r="39" spans="1:14" x14ac:dyDescent="0.25">
      <c r="A39" s="75">
        <v>612</v>
      </c>
      <c r="B39" s="109" t="s">
        <v>84</v>
      </c>
      <c r="C39" s="105"/>
      <c r="D39" s="129"/>
      <c r="E39" s="129">
        <v>40000</v>
      </c>
      <c r="F39" s="130"/>
      <c r="G39" s="130"/>
      <c r="H39" s="131">
        <f t="shared" si="1"/>
        <v>40000</v>
      </c>
      <c r="I39" s="84"/>
      <c r="M39" s="83"/>
      <c r="N39" s="83"/>
    </row>
    <row r="40" spans="1:14" x14ac:dyDescent="0.25">
      <c r="A40" s="75">
        <v>613</v>
      </c>
      <c r="B40" s="109" t="s">
        <v>85</v>
      </c>
      <c r="C40" s="105"/>
      <c r="D40" s="129"/>
      <c r="E40" s="129">
        <v>40000</v>
      </c>
      <c r="F40" s="130"/>
      <c r="G40" s="130"/>
      <c r="H40" s="131">
        <f t="shared" si="1"/>
        <v>40000</v>
      </c>
      <c r="I40" s="84"/>
      <c r="M40" s="83"/>
      <c r="N40" s="83"/>
    </row>
    <row r="41" spans="1:14" x14ac:dyDescent="0.25">
      <c r="A41" s="75">
        <v>614</v>
      </c>
      <c r="B41" s="109" t="s">
        <v>86</v>
      </c>
      <c r="C41" s="105"/>
      <c r="D41" s="129"/>
      <c r="E41" s="129">
        <v>61000</v>
      </c>
      <c r="F41" s="130"/>
      <c r="G41" s="130"/>
      <c r="H41" s="131">
        <f t="shared" si="1"/>
        <v>61000</v>
      </c>
      <c r="I41" s="84"/>
      <c r="M41" s="83"/>
      <c r="N41" s="83"/>
    </row>
    <row r="42" spans="1:14" x14ac:dyDescent="0.25">
      <c r="A42" s="75">
        <v>615</v>
      </c>
      <c r="B42" s="109" t="s">
        <v>87</v>
      </c>
      <c r="C42" s="105"/>
      <c r="D42" s="129"/>
      <c r="E42" s="129">
        <v>86000</v>
      </c>
      <c r="F42" s="130"/>
      <c r="G42" s="130"/>
      <c r="H42" s="131">
        <f t="shared" si="1"/>
        <v>86000</v>
      </c>
      <c r="I42" s="84"/>
      <c r="M42" s="83"/>
      <c r="N42" s="83"/>
    </row>
    <row r="43" spans="1:14" x14ac:dyDescent="0.25">
      <c r="A43" s="75">
        <v>616</v>
      </c>
      <c r="B43" s="109" t="s">
        <v>88</v>
      </c>
      <c r="C43" s="105"/>
      <c r="D43" s="129"/>
      <c r="E43" s="129">
        <v>56000</v>
      </c>
      <c r="F43" s="130"/>
      <c r="G43" s="130"/>
      <c r="H43" s="131">
        <f t="shared" si="1"/>
        <v>56000</v>
      </c>
      <c r="I43" s="84"/>
      <c r="M43" s="83"/>
      <c r="N43" s="83"/>
    </row>
    <row r="44" spans="1:14" x14ac:dyDescent="0.25">
      <c r="A44" s="75">
        <v>617</v>
      </c>
      <c r="B44" s="109" t="s">
        <v>89</v>
      </c>
      <c r="C44" s="105"/>
      <c r="D44" s="129"/>
      <c r="E44" s="129">
        <v>193000</v>
      </c>
      <c r="F44" s="130"/>
      <c r="G44" s="130"/>
      <c r="H44" s="131">
        <f t="shared" si="1"/>
        <v>193000</v>
      </c>
      <c r="I44" s="84"/>
      <c r="M44" s="83"/>
      <c r="N44" s="83"/>
    </row>
    <row r="45" spans="1:14" x14ac:dyDescent="0.25">
      <c r="A45" s="75">
        <v>618</v>
      </c>
      <c r="B45" s="109" t="s">
        <v>90</v>
      </c>
      <c r="C45" s="105"/>
      <c r="D45" s="129"/>
      <c r="E45" s="129">
        <v>398000</v>
      </c>
      <c r="F45" s="130"/>
      <c r="G45" s="130"/>
      <c r="H45" s="131">
        <f t="shared" si="1"/>
        <v>398000</v>
      </c>
      <c r="I45" s="84"/>
      <c r="M45" s="83"/>
      <c r="N45" s="83"/>
    </row>
    <row r="46" spans="1:14" x14ac:dyDescent="0.25">
      <c r="A46" s="75">
        <v>619</v>
      </c>
      <c r="B46" s="109" t="s">
        <v>91</v>
      </c>
      <c r="C46" s="105"/>
      <c r="D46" s="129"/>
      <c r="E46" s="129">
        <v>457000</v>
      </c>
      <c r="F46" s="130"/>
      <c r="G46" s="130"/>
      <c r="H46" s="131">
        <f t="shared" si="1"/>
        <v>457000</v>
      </c>
      <c r="I46" s="84"/>
      <c r="M46" s="83"/>
      <c r="N46" s="83"/>
    </row>
    <row r="47" spans="1:14" x14ac:dyDescent="0.25">
      <c r="A47" s="75">
        <v>620</v>
      </c>
      <c r="B47" s="109" t="s">
        <v>92</v>
      </c>
      <c r="C47" s="105"/>
      <c r="D47" s="129"/>
      <c r="E47" s="129">
        <v>77000</v>
      </c>
      <c r="F47" s="130"/>
      <c r="G47" s="130"/>
      <c r="H47" s="131">
        <f t="shared" si="1"/>
        <v>77000</v>
      </c>
      <c r="I47" s="84"/>
      <c r="M47" s="83"/>
      <c r="N47" s="83"/>
    </row>
    <row r="48" spans="1:14" x14ac:dyDescent="0.25">
      <c r="A48" s="75">
        <v>621</v>
      </c>
      <c r="B48" s="109" t="s">
        <v>93</v>
      </c>
      <c r="C48" s="105"/>
      <c r="D48" s="129"/>
      <c r="E48" s="129">
        <v>142000</v>
      </c>
      <c r="F48" s="130"/>
      <c r="G48" s="130"/>
      <c r="H48" s="131">
        <f t="shared" si="1"/>
        <v>142000</v>
      </c>
      <c r="I48" s="84"/>
      <c r="M48" s="83"/>
      <c r="N48" s="83"/>
    </row>
    <row r="49" spans="1:14" x14ac:dyDescent="0.25">
      <c r="A49" s="75">
        <v>622</v>
      </c>
      <c r="B49" s="109" t="s">
        <v>94</v>
      </c>
      <c r="C49" s="105"/>
      <c r="D49" s="129"/>
      <c r="E49" s="129">
        <v>78000</v>
      </c>
      <c r="F49" s="130"/>
      <c r="G49" s="130"/>
      <c r="H49" s="131">
        <f t="shared" si="1"/>
        <v>78000</v>
      </c>
      <c r="I49" s="84"/>
      <c r="M49" s="83"/>
      <c r="N49" s="83"/>
    </row>
    <row r="50" spans="1:14" x14ac:dyDescent="0.25">
      <c r="A50" s="75">
        <v>623</v>
      </c>
      <c r="B50" s="109" t="s">
        <v>95</v>
      </c>
      <c r="C50" s="105"/>
      <c r="D50" s="129"/>
      <c r="E50" s="129">
        <v>105000</v>
      </c>
      <c r="F50" s="130"/>
      <c r="G50" s="130"/>
      <c r="H50" s="131">
        <f t="shared" si="1"/>
        <v>105000</v>
      </c>
      <c r="I50" s="84"/>
      <c r="M50" s="83"/>
      <c r="N50" s="83"/>
    </row>
    <row r="51" spans="1:14" x14ac:dyDescent="0.25">
      <c r="A51" s="75">
        <v>624</v>
      </c>
      <c r="B51" s="109" t="s">
        <v>96</v>
      </c>
      <c r="C51" s="105"/>
      <c r="D51" s="129"/>
      <c r="E51" s="129">
        <v>147000</v>
      </c>
      <c r="F51" s="130"/>
      <c r="G51" s="130"/>
      <c r="H51" s="131">
        <f t="shared" si="1"/>
        <v>147000</v>
      </c>
      <c r="I51" s="84"/>
      <c r="M51" s="83"/>
      <c r="N51" s="83"/>
    </row>
    <row r="52" spans="1:14" x14ac:dyDescent="0.25">
      <c r="A52" s="75">
        <v>625</v>
      </c>
      <c r="B52" s="109" t="s">
        <v>97</v>
      </c>
      <c r="C52" s="105"/>
      <c r="D52" s="129"/>
      <c r="E52" s="129">
        <v>23000</v>
      </c>
      <c r="F52" s="130"/>
      <c r="G52" s="130"/>
      <c r="H52" s="131">
        <f t="shared" si="1"/>
        <v>23000</v>
      </c>
      <c r="I52" s="84"/>
      <c r="M52" s="83"/>
      <c r="N52" s="83"/>
    </row>
    <row r="53" spans="1:14" x14ac:dyDescent="0.25">
      <c r="A53" s="75">
        <v>626</v>
      </c>
      <c r="B53" s="109" t="s">
        <v>98</v>
      </c>
      <c r="C53" s="105"/>
      <c r="D53" s="129"/>
      <c r="E53" s="129">
        <v>25000</v>
      </c>
      <c r="F53" s="130"/>
      <c r="G53" s="130"/>
      <c r="H53" s="131">
        <f t="shared" si="1"/>
        <v>25000</v>
      </c>
      <c r="I53" s="84"/>
      <c r="M53" s="83"/>
      <c r="N53" s="83"/>
    </row>
    <row r="54" spans="1:14" x14ac:dyDescent="0.25">
      <c r="A54" s="75">
        <v>627</v>
      </c>
      <c r="B54" s="109" t="s">
        <v>99</v>
      </c>
      <c r="C54" s="105"/>
      <c r="D54" s="129"/>
      <c r="E54" s="129">
        <v>33000</v>
      </c>
      <c r="F54" s="130"/>
      <c r="G54" s="130"/>
      <c r="H54" s="131">
        <f t="shared" si="1"/>
        <v>33000</v>
      </c>
      <c r="I54" s="84"/>
      <c r="M54" s="83"/>
      <c r="N54" s="83"/>
    </row>
    <row r="55" spans="1:14" x14ac:dyDescent="0.25">
      <c r="A55" s="75">
        <v>628</v>
      </c>
      <c r="B55" s="109" t="s">
        <v>100</v>
      </c>
      <c r="C55" s="105"/>
      <c r="D55" s="129"/>
      <c r="E55" s="129">
        <v>25000</v>
      </c>
      <c r="F55" s="130"/>
      <c r="G55" s="130"/>
      <c r="H55" s="131">
        <f t="shared" si="1"/>
        <v>25000</v>
      </c>
      <c r="I55" s="84"/>
      <c r="M55" s="83"/>
      <c r="N55" s="83"/>
    </row>
    <row r="56" spans="1:14" x14ac:dyDescent="0.25">
      <c r="A56" s="75">
        <v>629</v>
      </c>
      <c r="B56" s="109" t="s">
        <v>101</v>
      </c>
      <c r="C56" s="105"/>
      <c r="D56" s="129"/>
      <c r="E56" s="129">
        <v>123000</v>
      </c>
      <c r="F56" s="130"/>
      <c r="G56" s="130"/>
      <c r="H56" s="131">
        <f t="shared" si="1"/>
        <v>123000</v>
      </c>
      <c r="I56" s="84"/>
      <c r="M56" s="83"/>
      <c r="N56" s="83"/>
    </row>
    <row r="57" spans="1:14" x14ac:dyDescent="0.25">
      <c r="A57" s="75">
        <v>630</v>
      </c>
      <c r="B57" s="109" t="s">
        <v>102</v>
      </c>
      <c r="C57" s="105"/>
      <c r="D57" s="129"/>
      <c r="E57" s="129">
        <v>59000</v>
      </c>
      <c r="F57" s="130"/>
      <c r="G57" s="130"/>
      <c r="H57" s="131">
        <f t="shared" si="1"/>
        <v>59000</v>
      </c>
      <c r="I57" s="84"/>
      <c r="M57" s="83"/>
      <c r="N57" s="83"/>
    </row>
    <row r="58" spans="1:14" x14ac:dyDescent="0.25">
      <c r="A58" s="75">
        <v>631</v>
      </c>
      <c r="B58" s="109" t="s">
        <v>103</v>
      </c>
      <c r="C58" s="105"/>
      <c r="D58" s="129"/>
      <c r="E58" s="129">
        <v>42000</v>
      </c>
      <c r="F58" s="130"/>
      <c r="G58" s="130"/>
      <c r="H58" s="131">
        <f t="shared" si="1"/>
        <v>42000</v>
      </c>
      <c r="I58" s="84"/>
      <c r="M58" s="83"/>
      <c r="N58" s="83"/>
    </row>
    <row r="59" spans="1:14" x14ac:dyDescent="0.25">
      <c r="A59" s="75">
        <v>632</v>
      </c>
      <c r="B59" s="109" t="s">
        <v>104</v>
      </c>
      <c r="C59" s="105"/>
      <c r="D59" s="129"/>
      <c r="E59" s="129">
        <v>9000</v>
      </c>
      <c r="F59" s="130"/>
      <c r="G59" s="130"/>
      <c r="H59" s="131">
        <f t="shared" si="1"/>
        <v>9000</v>
      </c>
      <c r="I59" s="84"/>
      <c r="M59" s="83"/>
      <c r="N59" s="83"/>
    </row>
    <row r="60" spans="1:14" x14ac:dyDescent="0.25">
      <c r="A60" s="75">
        <v>633</v>
      </c>
      <c r="B60" s="109" t="s">
        <v>105</v>
      </c>
      <c r="C60" s="105"/>
      <c r="D60" s="129"/>
      <c r="E60" s="129">
        <v>89000</v>
      </c>
      <c r="F60" s="130"/>
      <c r="G60" s="130"/>
      <c r="H60" s="131">
        <f t="shared" si="1"/>
        <v>89000</v>
      </c>
      <c r="I60" s="84"/>
      <c r="M60" s="83"/>
      <c r="N60" s="83"/>
    </row>
    <row r="61" spans="1:14" x14ac:dyDescent="0.25">
      <c r="A61" s="75">
        <v>634</v>
      </c>
      <c r="B61" s="109" t="s">
        <v>106</v>
      </c>
      <c r="C61" s="105"/>
      <c r="D61" s="129"/>
      <c r="E61" s="129">
        <v>37000</v>
      </c>
      <c r="F61" s="130"/>
      <c r="G61" s="130"/>
      <c r="H61" s="131">
        <f t="shared" si="1"/>
        <v>37000</v>
      </c>
      <c r="I61" s="84"/>
      <c r="M61" s="83"/>
      <c r="N61" s="83"/>
    </row>
    <row r="62" spans="1:14" x14ac:dyDescent="0.25">
      <c r="A62" s="75">
        <v>635</v>
      </c>
      <c r="B62" s="109" t="s">
        <v>107</v>
      </c>
      <c r="C62" s="105"/>
      <c r="D62" s="129"/>
      <c r="E62" s="129">
        <v>50000</v>
      </c>
      <c r="F62" s="130"/>
      <c r="G62" s="130"/>
      <c r="H62" s="131">
        <f t="shared" si="1"/>
        <v>50000</v>
      </c>
      <c r="I62" s="84"/>
      <c r="M62" s="83"/>
      <c r="N62" s="83"/>
    </row>
    <row r="63" spans="1:14" x14ac:dyDescent="0.25">
      <c r="A63" s="75">
        <v>636</v>
      </c>
      <c r="B63" s="109" t="s">
        <v>108</v>
      </c>
      <c r="C63" s="105"/>
      <c r="D63" s="129"/>
      <c r="E63" s="129">
        <v>38000</v>
      </c>
      <c r="F63" s="130"/>
      <c r="G63" s="130"/>
      <c r="H63" s="131">
        <f t="shared" si="1"/>
        <v>38000</v>
      </c>
      <c r="I63" s="84"/>
      <c r="M63" s="83"/>
      <c r="N63" s="83"/>
    </row>
    <row r="64" spans="1:14" x14ac:dyDescent="0.25">
      <c r="A64" s="75">
        <v>638</v>
      </c>
      <c r="B64" s="109" t="s">
        <v>109</v>
      </c>
      <c r="C64" s="105"/>
      <c r="D64" s="129"/>
      <c r="E64" s="129">
        <v>19000</v>
      </c>
      <c r="F64" s="130"/>
      <c r="G64" s="130"/>
      <c r="H64" s="131">
        <f t="shared" si="1"/>
        <v>19000</v>
      </c>
      <c r="I64" s="84"/>
      <c r="M64" s="83"/>
      <c r="N64" s="83"/>
    </row>
    <row r="65" spans="1:14" x14ac:dyDescent="0.25">
      <c r="A65" s="75">
        <v>639</v>
      </c>
      <c r="B65" s="109" t="s">
        <v>110</v>
      </c>
      <c r="C65" s="105"/>
      <c r="D65" s="129"/>
      <c r="E65" s="129">
        <v>54000</v>
      </c>
      <c r="F65" s="130"/>
      <c r="G65" s="130"/>
      <c r="H65" s="131">
        <f t="shared" si="1"/>
        <v>54000</v>
      </c>
      <c r="I65" s="84"/>
      <c r="M65" s="83"/>
      <c r="N65" s="83"/>
    </row>
    <row r="66" spans="1:14" x14ac:dyDescent="0.25">
      <c r="A66" s="75">
        <v>641</v>
      </c>
      <c r="B66" s="109" t="s">
        <v>111</v>
      </c>
      <c r="C66" s="105"/>
      <c r="D66" s="129"/>
      <c r="E66" s="129">
        <v>21000</v>
      </c>
      <c r="F66" s="130"/>
      <c r="G66" s="130"/>
      <c r="H66" s="131">
        <f t="shared" si="1"/>
        <v>21000</v>
      </c>
      <c r="I66" s="84"/>
      <c r="J66" s="89"/>
      <c r="K66" s="89"/>
      <c r="L66" s="89"/>
      <c r="M66" s="83"/>
      <c r="N66" s="83"/>
    </row>
    <row r="67" spans="1:14" x14ac:dyDescent="0.25">
      <c r="A67" s="75">
        <v>642</v>
      </c>
      <c r="B67" s="109" t="s">
        <v>112</v>
      </c>
      <c r="C67" s="105"/>
      <c r="D67" s="129"/>
      <c r="E67" s="129">
        <v>16000</v>
      </c>
      <c r="F67" s="130"/>
      <c r="G67" s="130"/>
      <c r="H67" s="131">
        <f t="shared" ref="H67:H98" si="2">SUM(C67:G67)</f>
        <v>16000</v>
      </c>
      <c r="I67" s="84"/>
      <c r="M67" s="83"/>
      <c r="N67" s="83"/>
    </row>
    <row r="68" spans="1:14" x14ac:dyDescent="0.25">
      <c r="A68" s="75">
        <v>645</v>
      </c>
      <c r="B68" s="109" t="s">
        <v>113</v>
      </c>
      <c r="C68" s="105"/>
      <c r="D68" s="129"/>
      <c r="E68" s="129">
        <v>38000</v>
      </c>
      <c r="F68" s="130"/>
      <c r="G68" s="130"/>
      <c r="H68" s="131">
        <f t="shared" si="2"/>
        <v>38000</v>
      </c>
      <c r="I68" s="84"/>
      <c r="M68" s="83"/>
      <c r="N68" s="83"/>
    </row>
    <row r="69" spans="1:14" x14ac:dyDescent="0.25">
      <c r="A69" s="75">
        <v>647</v>
      </c>
      <c r="B69" s="109" t="s">
        <v>114</v>
      </c>
      <c r="C69" s="105"/>
      <c r="D69" s="129"/>
      <c r="E69" s="129">
        <v>33000</v>
      </c>
      <c r="F69" s="130"/>
      <c r="G69" s="130"/>
      <c r="H69" s="131">
        <f t="shared" si="2"/>
        <v>33000</v>
      </c>
      <c r="I69" s="84"/>
      <c r="M69" s="83"/>
      <c r="N69" s="83"/>
    </row>
    <row r="70" spans="1:14" x14ac:dyDescent="0.25">
      <c r="A70" s="75">
        <v>648</v>
      </c>
      <c r="B70" s="109" t="s">
        <v>115</v>
      </c>
      <c r="C70" s="105"/>
      <c r="D70" s="129"/>
      <c r="E70" s="129">
        <v>28000</v>
      </c>
      <c r="F70" s="130"/>
      <c r="G70" s="130"/>
      <c r="H70" s="131">
        <f t="shared" si="2"/>
        <v>28000</v>
      </c>
      <c r="I70" s="84"/>
      <c r="M70" s="83"/>
      <c r="N70" s="83"/>
    </row>
    <row r="71" spans="1:14" x14ac:dyDescent="0.25">
      <c r="A71" s="75">
        <v>649</v>
      </c>
      <c r="B71" s="109" t="s">
        <v>116</v>
      </c>
      <c r="C71" s="105"/>
      <c r="D71" s="129"/>
      <c r="E71" s="129">
        <v>20000</v>
      </c>
      <c r="F71" s="130"/>
      <c r="G71" s="130"/>
      <c r="H71" s="131">
        <f t="shared" si="2"/>
        <v>20000</v>
      </c>
      <c r="I71" s="84"/>
      <c r="M71" s="83"/>
      <c r="N71" s="83"/>
    </row>
    <row r="72" spans="1:14" x14ac:dyDescent="0.25">
      <c r="A72" s="75">
        <v>650</v>
      </c>
      <c r="B72" s="109" t="s">
        <v>117</v>
      </c>
      <c r="C72" s="105"/>
      <c r="D72" s="129"/>
      <c r="E72" s="129">
        <v>5000</v>
      </c>
      <c r="F72" s="130"/>
      <c r="G72" s="130"/>
      <c r="H72" s="131">
        <f t="shared" si="2"/>
        <v>5000</v>
      </c>
      <c r="I72" s="84"/>
      <c r="M72" s="83"/>
      <c r="N72" s="83"/>
    </row>
    <row r="73" spans="1:14" x14ac:dyDescent="0.25">
      <c r="A73" s="75">
        <v>651</v>
      </c>
      <c r="B73" s="109" t="s">
        <v>118</v>
      </c>
      <c r="C73" s="105"/>
      <c r="D73" s="129"/>
      <c r="E73" s="129">
        <v>10000</v>
      </c>
      <c r="F73" s="130"/>
      <c r="G73" s="130"/>
      <c r="H73" s="131">
        <f t="shared" si="2"/>
        <v>10000</v>
      </c>
      <c r="I73" s="84"/>
      <c r="M73" s="83"/>
      <c r="N73" s="83"/>
    </row>
    <row r="74" spans="1:14" x14ac:dyDescent="0.25">
      <c r="A74" s="75">
        <v>652</v>
      </c>
      <c r="B74" s="109" t="s">
        <v>119</v>
      </c>
      <c r="C74" s="105"/>
      <c r="D74" s="129"/>
      <c r="E74" s="129">
        <v>19000</v>
      </c>
      <c r="F74" s="130"/>
      <c r="G74" s="130"/>
      <c r="H74" s="131">
        <f t="shared" si="2"/>
        <v>19000</v>
      </c>
      <c r="I74" s="84"/>
      <c r="M74" s="83"/>
      <c r="N74" s="83"/>
    </row>
    <row r="75" spans="1:14" x14ac:dyDescent="0.25">
      <c r="A75" s="75">
        <v>653</v>
      </c>
      <c r="B75" s="109" t="s">
        <v>120</v>
      </c>
      <c r="C75" s="105"/>
      <c r="D75" s="129"/>
      <c r="E75" s="129">
        <v>43000</v>
      </c>
      <c r="F75" s="130"/>
      <c r="G75" s="130"/>
      <c r="H75" s="131">
        <f t="shared" si="2"/>
        <v>43000</v>
      </c>
      <c r="I75" s="84"/>
      <c r="M75" s="83"/>
      <c r="N75" s="83"/>
    </row>
    <row r="76" spans="1:14" x14ac:dyDescent="0.25">
      <c r="A76" s="75">
        <v>654</v>
      </c>
      <c r="B76" s="109" t="s">
        <v>121</v>
      </c>
      <c r="C76" s="105"/>
      <c r="D76" s="129"/>
      <c r="E76" s="129">
        <v>1000</v>
      </c>
      <c r="F76" s="130"/>
      <c r="G76" s="130"/>
      <c r="H76" s="131">
        <f t="shared" si="2"/>
        <v>1000</v>
      </c>
      <c r="I76" s="84"/>
      <c r="M76" s="83"/>
      <c r="N76" s="83"/>
    </row>
    <row r="77" spans="1:14" x14ac:dyDescent="0.25">
      <c r="A77" s="75">
        <v>655</v>
      </c>
      <c r="B77" s="109" t="s">
        <v>122</v>
      </c>
      <c r="C77" s="105"/>
      <c r="D77" s="129"/>
      <c r="E77" s="129">
        <v>19000</v>
      </c>
      <c r="F77" s="130"/>
      <c r="G77" s="130"/>
      <c r="H77" s="131">
        <f t="shared" si="2"/>
        <v>19000</v>
      </c>
      <c r="I77" s="84"/>
      <c r="M77" s="83"/>
      <c r="N77" s="83"/>
    </row>
    <row r="78" spans="1:14" x14ac:dyDescent="0.25">
      <c r="A78" s="75">
        <v>656</v>
      </c>
      <c r="B78" s="109" t="s">
        <v>123</v>
      </c>
      <c r="C78" s="105"/>
      <c r="D78" s="129"/>
      <c r="E78" s="129">
        <v>3000</v>
      </c>
      <c r="F78" s="130"/>
      <c r="G78" s="130"/>
      <c r="H78" s="131">
        <f t="shared" si="2"/>
        <v>3000</v>
      </c>
      <c r="I78" s="84"/>
      <c r="M78" s="83"/>
      <c r="N78" s="83"/>
    </row>
    <row r="79" spans="1:14" x14ac:dyDescent="0.25">
      <c r="A79" s="75">
        <v>657</v>
      </c>
      <c r="B79" s="109" t="s">
        <v>124</v>
      </c>
      <c r="C79" s="105"/>
      <c r="D79" s="129"/>
      <c r="E79" s="129">
        <v>5000</v>
      </c>
      <c r="F79" s="130"/>
      <c r="G79" s="130"/>
      <c r="H79" s="131">
        <f t="shared" si="2"/>
        <v>5000</v>
      </c>
      <c r="I79" s="84"/>
      <c r="M79" s="83"/>
      <c r="N79" s="83"/>
    </row>
    <row r="80" spans="1:14" x14ac:dyDescent="0.25">
      <c r="A80" s="75">
        <v>658</v>
      </c>
      <c r="B80" s="109" t="s">
        <v>125</v>
      </c>
      <c r="C80" s="105"/>
      <c r="D80" s="129"/>
      <c r="E80" s="129">
        <v>112000</v>
      </c>
      <c r="F80" s="130"/>
      <c r="G80" s="130"/>
      <c r="H80" s="131">
        <f t="shared" si="2"/>
        <v>112000</v>
      </c>
      <c r="I80" s="84"/>
      <c r="M80" s="83"/>
      <c r="N80" s="83"/>
    </row>
    <row r="81" spans="1:14" x14ac:dyDescent="0.25">
      <c r="A81" s="75">
        <v>659</v>
      </c>
      <c r="B81" s="109" t="s">
        <v>126</v>
      </c>
      <c r="C81" s="105"/>
      <c r="D81" s="129"/>
      <c r="E81" s="129">
        <v>20000</v>
      </c>
      <c r="F81" s="130"/>
      <c r="G81" s="130"/>
      <c r="H81" s="131">
        <f t="shared" si="2"/>
        <v>20000</v>
      </c>
      <c r="I81" s="84"/>
      <c r="J81" s="89"/>
      <c r="K81" s="89"/>
      <c r="L81" s="89"/>
      <c r="M81" s="83"/>
      <c r="N81" s="83"/>
    </row>
    <row r="82" spans="1:14" x14ac:dyDescent="0.25">
      <c r="A82" s="75">
        <v>660</v>
      </c>
      <c r="B82" s="109" t="s">
        <v>127</v>
      </c>
      <c r="C82" s="105"/>
      <c r="D82" s="129"/>
      <c r="E82" s="129">
        <v>20000</v>
      </c>
      <c r="F82" s="130"/>
      <c r="G82" s="130"/>
      <c r="H82" s="131">
        <f t="shared" si="2"/>
        <v>20000</v>
      </c>
      <c r="I82" s="84"/>
      <c r="M82" s="83"/>
      <c r="N82" s="83"/>
    </row>
    <row r="83" spans="1:14" x14ac:dyDescent="0.25">
      <c r="A83" s="75">
        <v>661</v>
      </c>
      <c r="B83" s="109" t="s">
        <v>128</v>
      </c>
      <c r="C83" s="105"/>
      <c r="D83" s="129"/>
      <c r="E83" s="129">
        <v>0</v>
      </c>
      <c r="F83" s="130"/>
      <c r="G83" s="130"/>
      <c r="H83" s="131">
        <f t="shared" si="2"/>
        <v>0</v>
      </c>
      <c r="I83" s="84"/>
      <c r="M83" s="83"/>
      <c r="N83" s="83"/>
    </row>
    <row r="84" spans="1:14" x14ac:dyDescent="0.25">
      <c r="A84" s="75">
        <v>662</v>
      </c>
      <c r="B84" s="109" t="s">
        <v>129</v>
      </c>
      <c r="C84" s="105"/>
      <c r="D84" s="129"/>
      <c r="E84" s="129">
        <v>20000</v>
      </c>
      <c r="F84" s="130"/>
      <c r="G84" s="130"/>
      <c r="H84" s="131">
        <f t="shared" si="2"/>
        <v>20000</v>
      </c>
      <c r="I84" s="84"/>
      <c r="M84" s="83"/>
      <c r="N84" s="83"/>
    </row>
    <row r="85" spans="1:14" x14ac:dyDescent="0.25">
      <c r="A85" s="75">
        <v>663</v>
      </c>
      <c r="B85" s="109" t="s">
        <v>130</v>
      </c>
      <c r="C85" s="105"/>
      <c r="D85" s="129"/>
      <c r="E85" s="129">
        <v>39000</v>
      </c>
      <c r="F85" s="130"/>
      <c r="G85" s="130"/>
      <c r="H85" s="131">
        <f t="shared" si="2"/>
        <v>39000</v>
      </c>
      <c r="I85" s="84"/>
      <c r="M85" s="83"/>
      <c r="N85" s="83"/>
    </row>
    <row r="86" spans="1:14" x14ac:dyDescent="0.25">
      <c r="A86" s="75">
        <v>664</v>
      </c>
      <c r="B86" s="109" t="s">
        <v>131</v>
      </c>
      <c r="C86" s="105"/>
      <c r="D86" s="129"/>
      <c r="E86" s="129">
        <v>11000</v>
      </c>
      <c r="F86" s="130"/>
      <c r="G86" s="130"/>
      <c r="H86" s="131">
        <f t="shared" si="2"/>
        <v>11000</v>
      </c>
      <c r="I86" s="84"/>
      <c r="M86" s="83"/>
      <c r="N86" s="83"/>
    </row>
    <row r="87" spans="1:14" x14ac:dyDescent="0.25">
      <c r="A87" s="75">
        <v>665</v>
      </c>
      <c r="B87" s="109" t="s">
        <v>132</v>
      </c>
      <c r="C87" s="105"/>
      <c r="D87" s="129"/>
      <c r="E87" s="129">
        <v>67000</v>
      </c>
      <c r="F87" s="130"/>
      <c r="G87" s="130"/>
      <c r="H87" s="131">
        <f t="shared" si="2"/>
        <v>67000</v>
      </c>
      <c r="I87" s="84"/>
      <c r="M87" s="83"/>
      <c r="N87" s="83"/>
    </row>
    <row r="88" spans="1:14" x14ac:dyDescent="0.25">
      <c r="A88" s="75">
        <v>666</v>
      </c>
      <c r="B88" s="109" t="s">
        <v>133</v>
      </c>
      <c r="C88" s="105"/>
      <c r="D88" s="129"/>
      <c r="E88" s="129">
        <v>2000</v>
      </c>
      <c r="F88" s="130"/>
      <c r="G88" s="130"/>
      <c r="H88" s="131">
        <f t="shared" si="2"/>
        <v>2000</v>
      </c>
      <c r="I88" s="84"/>
      <c r="M88" s="83"/>
      <c r="N88" s="83"/>
    </row>
    <row r="89" spans="1:14" x14ac:dyDescent="0.25">
      <c r="A89" s="75">
        <v>667</v>
      </c>
      <c r="B89" s="109" t="s">
        <v>134</v>
      </c>
      <c r="C89" s="105"/>
      <c r="D89" s="129"/>
      <c r="E89" s="129">
        <v>7000</v>
      </c>
      <c r="F89" s="130"/>
      <c r="G89" s="130"/>
      <c r="H89" s="131">
        <f t="shared" si="2"/>
        <v>7000</v>
      </c>
      <c r="I89" s="84"/>
      <c r="M89" s="83"/>
      <c r="N89" s="83"/>
    </row>
    <row r="90" spans="1:14" x14ac:dyDescent="0.25">
      <c r="A90" s="75">
        <v>668</v>
      </c>
      <c r="B90" s="109" t="s">
        <v>135</v>
      </c>
      <c r="C90" s="105"/>
      <c r="D90" s="129"/>
      <c r="E90" s="129">
        <v>122000</v>
      </c>
      <c r="F90" s="130"/>
      <c r="G90" s="130"/>
      <c r="H90" s="131">
        <f t="shared" si="2"/>
        <v>122000</v>
      </c>
      <c r="I90" s="84"/>
      <c r="M90" s="83"/>
      <c r="N90" s="83"/>
    </row>
    <row r="91" spans="1:14" x14ac:dyDescent="0.25">
      <c r="A91" s="75">
        <v>669</v>
      </c>
      <c r="B91" s="109" t="s">
        <v>136</v>
      </c>
      <c r="C91" s="105"/>
      <c r="D91" s="129"/>
      <c r="E91" s="129">
        <v>108000</v>
      </c>
      <c r="F91" s="130"/>
      <c r="G91" s="130"/>
      <c r="H91" s="131">
        <f t="shared" si="2"/>
        <v>108000</v>
      </c>
      <c r="I91" s="84"/>
      <c r="M91" s="83"/>
      <c r="N91" s="83"/>
    </row>
    <row r="92" spans="1:14" x14ac:dyDescent="0.25">
      <c r="A92" s="75">
        <v>670</v>
      </c>
      <c r="B92" s="109" t="s">
        <v>137</v>
      </c>
      <c r="C92" s="105"/>
      <c r="D92" s="129"/>
      <c r="E92" s="129">
        <v>17000</v>
      </c>
      <c r="F92" s="130"/>
      <c r="G92" s="130"/>
      <c r="H92" s="131">
        <f t="shared" si="2"/>
        <v>17000</v>
      </c>
      <c r="I92" s="84"/>
      <c r="M92" s="83"/>
      <c r="N92" s="83"/>
    </row>
    <row r="93" spans="1:14" x14ac:dyDescent="0.25">
      <c r="A93" s="75">
        <v>671</v>
      </c>
      <c r="B93" s="109" t="s">
        <v>138</v>
      </c>
      <c r="C93" s="105"/>
      <c r="D93" s="129"/>
      <c r="E93" s="129">
        <v>62000</v>
      </c>
      <c r="F93" s="130"/>
      <c r="G93" s="130"/>
      <c r="H93" s="131">
        <f t="shared" si="2"/>
        <v>62000</v>
      </c>
      <c r="I93" s="84"/>
      <c r="M93" s="83"/>
      <c r="N93" s="83"/>
    </row>
    <row r="94" spans="1:14" x14ac:dyDescent="0.25">
      <c r="A94" s="75">
        <v>672</v>
      </c>
      <c r="B94" s="109" t="s">
        <v>139</v>
      </c>
      <c r="C94" s="105"/>
      <c r="D94" s="129"/>
      <c r="E94" s="129">
        <v>0</v>
      </c>
      <c r="F94" s="130"/>
      <c r="G94" s="130"/>
      <c r="H94" s="131">
        <f t="shared" si="2"/>
        <v>0</v>
      </c>
      <c r="I94" s="84"/>
      <c r="M94" s="83"/>
      <c r="N94" s="83"/>
    </row>
    <row r="95" spans="1:14" x14ac:dyDescent="0.25">
      <c r="A95" s="75">
        <v>673</v>
      </c>
      <c r="B95" s="109" t="s">
        <v>140</v>
      </c>
      <c r="C95" s="105"/>
      <c r="D95" s="129"/>
      <c r="E95" s="129">
        <v>0</v>
      </c>
      <c r="F95" s="130"/>
      <c r="G95" s="130"/>
      <c r="H95" s="131">
        <f t="shared" si="2"/>
        <v>0</v>
      </c>
      <c r="I95" s="84"/>
      <c r="M95" s="83"/>
      <c r="N95" s="83"/>
    </row>
    <row r="96" spans="1:14" x14ac:dyDescent="0.25">
      <c r="A96" s="75">
        <v>674</v>
      </c>
      <c r="B96" s="109" t="s">
        <v>141</v>
      </c>
      <c r="C96" s="105"/>
      <c r="D96" s="129"/>
      <c r="E96" s="129">
        <v>3000</v>
      </c>
      <c r="F96" s="130"/>
      <c r="G96" s="130"/>
      <c r="H96" s="131">
        <f t="shared" si="2"/>
        <v>3000</v>
      </c>
      <c r="I96" s="84"/>
      <c r="M96" s="83"/>
      <c r="N96" s="83"/>
    </row>
    <row r="97" spans="1:14" x14ac:dyDescent="0.25">
      <c r="A97" s="75">
        <v>675</v>
      </c>
      <c r="B97" s="109" t="s">
        <v>142</v>
      </c>
      <c r="C97" s="105"/>
      <c r="D97" s="129"/>
      <c r="E97" s="129">
        <v>79000</v>
      </c>
      <c r="F97" s="130"/>
      <c r="G97" s="130"/>
      <c r="H97" s="131">
        <f t="shared" si="2"/>
        <v>79000</v>
      </c>
      <c r="I97" s="84"/>
      <c r="M97" s="83"/>
      <c r="N97" s="83"/>
    </row>
    <row r="98" spans="1:14" x14ac:dyDescent="0.25">
      <c r="A98" s="75">
        <v>676</v>
      </c>
      <c r="B98" s="109" t="s">
        <v>143</v>
      </c>
      <c r="C98" s="105"/>
      <c r="D98" s="129"/>
      <c r="E98" s="129">
        <v>26000</v>
      </c>
      <c r="F98" s="130"/>
      <c r="G98" s="130"/>
      <c r="H98" s="131">
        <f t="shared" si="2"/>
        <v>26000</v>
      </c>
      <c r="I98" s="84"/>
      <c r="M98" s="83"/>
      <c r="N98" s="83"/>
    </row>
    <row r="99" spans="1:14" x14ac:dyDescent="0.25">
      <c r="A99" s="75">
        <v>678</v>
      </c>
      <c r="B99" s="109" t="s">
        <v>144</v>
      </c>
      <c r="C99" s="105"/>
      <c r="D99" s="129"/>
      <c r="E99" s="129">
        <v>18000</v>
      </c>
      <c r="F99" s="130"/>
      <c r="G99" s="130"/>
      <c r="H99" s="131">
        <f t="shared" ref="H99:H130" si="3">SUM(C99:G99)</f>
        <v>18000</v>
      </c>
      <c r="I99" s="84"/>
      <c r="M99" s="83"/>
      <c r="N99" s="83"/>
    </row>
    <row r="100" spans="1:14" x14ac:dyDescent="0.25">
      <c r="A100" s="75">
        <v>679</v>
      </c>
      <c r="B100" s="109" t="s">
        <v>145</v>
      </c>
      <c r="C100" s="105"/>
      <c r="D100" s="129"/>
      <c r="E100" s="129">
        <v>7000</v>
      </c>
      <c r="F100" s="130"/>
      <c r="G100" s="130"/>
      <c r="H100" s="131">
        <f t="shared" si="3"/>
        <v>7000</v>
      </c>
      <c r="I100" s="84"/>
      <c r="M100" s="83"/>
      <c r="N100" s="83"/>
    </row>
    <row r="101" spans="1:14" x14ac:dyDescent="0.25">
      <c r="A101" s="75">
        <v>680</v>
      </c>
      <c r="B101" s="109" t="s">
        <v>146</v>
      </c>
      <c r="C101" s="105"/>
      <c r="D101" s="129"/>
      <c r="E101" s="129">
        <v>16000</v>
      </c>
      <c r="F101" s="130"/>
      <c r="G101" s="130"/>
      <c r="H101" s="131">
        <f t="shared" si="3"/>
        <v>16000</v>
      </c>
      <c r="I101" s="84"/>
      <c r="M101" s="83"/>
      <c r="N101" s="83"/>
    </row>
    <row r="102" spans="1:14" x14ac:dyDescent="0.25">
      <c r="A102" s="75">
        <v>681</v>
      </c>
      <c r="B102" s="109" t="s">
        <v>147</v>
      </c>
      <c r="C102" s="105"/>
      <c r="D102" s="129"/>
      <c r="E102" s="129">
        <v>3000</v>
      </c>
      <c r="F102" s="130"/>
      <c r="G102" s="130"/>
      <c r="H102" s="131">
        <f t="shared" si="3"/>
        <v>3000</v>
      </c>
      <c r="I102" s="84"/>
      <c r="M102" s="83"/>
      <c r="N102" s="83"/>
    </row>
    <row r="103" spans="1:14" x14ac:dyDescent="0.25">
      <c r="A103" s="75">
        <v>682</v>
      </c>
      <c r="B103" s="109" t="s">
        <v>148</v>
      </c>
      <c r="C103" s="105"/>
      <c r="D103" s="129"/>
      <c r="E103" s="129">
        <v>68000</v>
      </c>
      <c r="F103" s="130"/>
      <c r="G103" s="130"/>
      <c r="H103" s="131">
        <f t="shared" si="3"/>
        <v>68000</v>
      </c>
      <c r="I103" s="84"/>
      <c r="M103" s="83"/>
      <c r="N103" s="83"/>
    </row>
    <row r="104" spans="1:14" x14ac:dyDescent="0.25">
      <c r="A104" s="75">
        <v>683</v>
      </c>
      <c r="B104" s="109" t="s">
        <v>149</v>
      </c>
      <c r="C104" s="105"/>
      <c r="D104" s="129"/>
      <c r="E104" s="129">
        <v>36000</v>
      </c>
      <c r="F104" s="130"/>
      <c r="G104" s="130"/>
      <c r="H104" s="131">
        <f t="shared" si="3"/>
        <v>36000</v>
      </c>
      <c r="I104" s="84"/>
      <c r="M104" s="83"/>
      <c r="N104" s="83"/>
    </row>
    <row r="105" spans="1:14" x14ac:dyDescent="0.25">
      <c r="A105" s="75">
        <v>684</v>
      </c>
      <c r="B105" s="109" t="s">
        <v>150</v>
      </c>
      <c r="C105" s="105"/>
      <c r="D105" s="129"/>
      <c r="E105" s="129">
        <v>2000</v>
      </c>
      <c r="F105" s="130"/>
      <c r="G105" s="130"/>
      <c r="H105" s="131">
        <f t="shared" si="3"/>
        <v>2000</v>
      </c>
      <c r="I105" s="84"/>
      <c r="M105" s="83"/>
      <c r="N105" s="83"/>
    </row>
    <row r="106" spans="1:14" x14ac:dyDescent="0.25">
      <c r="A106" s="75">
        <v>685</v>
      </c>
      <c r="B106" s="109" t="s">
        <v>151</v>
      </c>
      <c r="C106" s="105"/>
      <c r="D106" s="129"/>
      <c r="E106" s="129">
        <v>36000</v>
      </c>
      <c r="F106" s="130"/>
      <c r="G106" s="130"/>
      <c r="H106" s="131">
        <f t="shared" si="3"/>
        <v>36000</v>
      </c>
      <c r="I106" s="84"/>
      <c r="M106" s="83"/>
      <c r="N106" s="83"/>
    </row>
    <row r="107" spans="1:14" x14ac:dyDescent="0.25">
      <c r="A107" s="75">
        <v>686</v>
      </c>
      <c r="B107" s="109" t="s">
        <v>152</v>
      </c>
      <c r="C107" s="105"/>
      <c r="D107" s="129"/>
      <c r="E107" s="129">
        <v>48000</v>
      </c>
      <c r="F107" s="130"/>
      <c r="G107" s="130"/>
      <c r="H107" s="131">
        <f t="shared" si="3"/>
        <v>48000</v>
      </c>
      <c r="I107" s="84"/>
      <c r="M107" s="83"/>
      <c r="N107" s="83"/>
    </row>
    <row r="108" spans="1:14" x14ac:dyDescent="0.25">
      <c r="A108" s="75">
        <v>687</v>
      </c>
      <c r="B108" s="109" t="s">
        <v>153</v>
      </c>
      <c r="C108" s="105"/>
      <c r="D108" s="129"/>
      <c r="E108" s="129">
        <v>23000</v>
      </c>
      <c r="F108" s="130"/>
      <c r="G108" s="130"/>
      <c r="H108" s="131">
        <f t="shared" si="3"/>
        <v>23000</v>
      </c>
      <c r="I108" s="84"/>
      <c r="M108" s="83"/>
      <c r="N108" s="83"/>
    </row>
    <row r="109" spans="1:14" x14ac:dyDescent="0.25">
      <c r="A109" s="75">
        <v>688</v>
      </c>
      <c r="B109" s="109" t="s">
        <v>154</v>
      </c>
      <c r="C109" s="105"/>
      <c r="D109" s="129"/>
      <c r="E109" s="129">
        <v>29000</v>
      </c>
      <c r="F109" s="130"/>
      <c r="G109" s="130"/>
      <c r="H109" s="131">
        <f t="shared" si="3"/>
        <v>29000</v>
      </c>
      <c r="I109" s="84"/>
      <c r="M109" s="83"/>
      <c r="N109" s="83"/>
    </row>
    <row r="110" spans="1:14" x14ac:dyDescent="0.25">
      <c r="A110" s="75">
        <v>689</v>
      </c>
      <c r="B110" s="109" t="s">
        <v>155</v>
      </c>
      <c r="C110" s="105"/>
      <c r="D110" s="129"/>
      <c r="E110" s="129">
        <v>73000</v>
      </c>
      <c r="F110" s="130"/>
      <c r="G110" s="130"/>
      <c r="H110" s="131">
        <f t="shared" si="3"/>
        <v>73000</v>
      </c>
      <c r="I110" s="84"/>
      <c r="M110" s="83"/>
      <c r="N110" s="83"/>
    </row>
    <row r="111" spans="1:14" x14ac:dyDescent="0.25">
      <c r="A111" s="75">
        <v>690</v>
      </c>
      <c r="B111" s="109" t="s">
        <v>156</v>
      </c>
      <c r="C111" s="105"/>
      <c r="D111" s="129"/>
      <c r="E111" s="129">
        <v>52000</v>
      </c>
      <c r="F111" s="130"/>
      <c r="G111" s="130"/>
      <c r="H111" s="131">
        <f t="shared" si="3"/>
        <v>52000</v>
      </c>
      <c r="I111" s="84"/>
      <c r="M111" s="83"/>
      <c r="N111" s="83"/>
    </row>
    <row r="112" spans="1:14" x14ac:dyDescent="0.25">
      <c r="A112" s="75">
        <v>691</v>
      </c>
      <c r="B112" s="109" t="s">
        <v>157</v>
      </c>
      <c r="C112" s="105"/>
      <c r="D112" s="129"/>
      <c r="E112" s="129">
        <v>1000</v>
      </c>
      <c r="F112" s="130"/>
      <c r="G112" s="130"/>
      <c r="H112" s="131">
        <f t="shared" si="3"/>
        <v>1000</v>
      </c>
      <c r="I112" s="84"/>
      <c r="M112" s="83"/>
      <c r="N112" s="83"/>
    </row>
    <row r="113" spans="1:14" x14ac:dyDescent="0.25">
      <c r="A113" s="75">
        <v>692</v>
      </c>
      <c r="B113" s="109" t="s">
        <v>158</v>
      </c>
      <c r="C113" s="105"/>
      <c r="D113" s="129"/>
      <c r="E113" s="129">
        <v>9000</v>
      </c>
      <c r="F113" s="130"/>
      <c r="G113" s="130"/>
      <c r="H113" s="131">
        <f t="shared" si="3"/>
        <v>9000</v>
      </c>
      <c r="I113" s="84"/>
      <c r="M113" s="83"/>
      <c r="N113" s="83"/>
    </row>
    <row r="114" spans="1:14" x14ac:dyDescent="0.25">
      <c r="A114" s="75">
        <v>693</v>
      </c>
      <c r="B114" s="109" t="s">
        <v>159</v>
      </c>
      <c r="C114" s="105"/>
      <c r="D114" s="129"/>
      <c r="E114" s="129">
        <v>18000</v>
      </c>
      <c r="F114" s="130"/>
      <c r="G114" s="130"/>
      <c r="H114" s="131">
        <f t="shared" si="3"/>
        <v>18000</v>
      </c>
      <c r="I114" s="84"/>
      <c r="M114" s="83"/>
      <c r="N114" s="83"/>
    </row>
    <row r="115" spans="1:14" x14ac:dyDescent="0.25">
      <c r="A115" s="75">
        <v>694</v>
      </c>
      <c r="B115" s="109" t="s">
        <v>160</v>
      </c>
      <c r="C115" s="105"/>
      <c r="D115" s="129"/>
      <c r="E115" s="129">
        <v>3000</v>
      </c>
      <c r="F115" s="130"/>
      <c r="G115" s="130"/>
      <c r="H115" s="131">
        <f t="shared" si="3"/>
        <v>3000</v>
      </c>
      <c r="I115" s="84"/>
      <c r="M115" s="83"/>
      <c r="N115" s="83"/>
    </row>
    <row r="116" spans="1:14" x14ac:dyDescent="0.25">
      <c r="A116" s="75">
        <v>695</v>
      </c>
      <c r="B116" s="109" t="s">
        <v>161</v>
      </c>
      <c r="C116" s="105"/>
      <c r="D116" s="129"/>
      <c r="E116" s="129">
        <v>37000</v>
      </c>
      <c r="F116" s="130"/>
      <c r="G116" s="130"/>
      <c r="H116" s="131">
        <f t="shared" si="3"/>
        <v>37000</v>
      </c>
      <c r="I116" s="84"/>
      <c r="M116" s="83"/>
      <c r="N116" s="83"/>
    </row>
    <row r="117" spans="1:14" x14ac:dyDescent="0.25">
      <c r="A117" s="75">
        <v>696</v>
      </c>
      <c r="B117" s="109" t="s">
        <v>162</v>
      </c>
      <c r="C117" s="105"/>
      <c r="D117" s="129"/>
      <c r="E117" s="129">
        <v>5000</v>
      </c>
      <c r="F117" s="130"/>
      <c r="G117" s="130"/>
      <c r="H117" s="131">
        <f t="shared" si="3"/>
        <v>5000</v>
      </c>
      <c r="I117" s="84"/>
      <c r="M117" s="83"/>
      <c r="N117" s="83"/>
    </row>
    <row r="118" spans="1:14" x14ac:dyDescent="0.25">
      <c r="A118" s="75">
        <v>697</v>
      </c>
      <c r="B118" s="109" t="s">
        <v>163</v>
      </c>
      <c r="C118" s="105"/>
      <c r="D118" s="129"/>
      <c r="E118" s="129">
        <v>11000</v>
      </c>
      <c r="F118" s="130"/>
      <c r="G118" s="130"/>
      <c r="H118" s="131">
        <f t="shared" si="3"/>
        <v>11000</v>
      </c>
      <c r="I118" s="84"/>
      <c r="M118" s="83"/>
      <c r="N118" s="83"/>
    </row>
    <row r="119" spans="1:14" x14ac:dyDescent="0.25">
      <c r="A119" s="75">
        <v>698</v>
      </c>
      <c r="B119" s="109" t="s">
        <v>164</v>
      </c>
      <c r="C119" s="105"/>
      <c r="D119" s="129"/>
      <c r="E119" s="129">
        <v>1000</v>
      </c>
      <c r="F119" s="130"/>
      <c r="G119" s="130"/>
      <c r="H119" s="131">
        <f t="shared" si="3"/>
        <v>1000</v>
      </c>
      <c r="I119" s="84"/>
      <c r="M119" s="83"/>
      <c r="N119" s="83"/>
    </row>
    <row r="120" spans="1:14" x14ac:dyDescent="0.25">
      <c r="A120" s="75">
        <v>699</v>
      </c>
      <c r="B120" s="109" t="s">
        <v>165</v>
      </c>
      <c r="C120" s="105"/>
      <c r="D120" s="129"/>
      <c r="E120" s="129">
        <v>106000</v>
      </c>
      <c r="F120" s="130"/>
      <c r="G120" s="130"/>
      <c r="H120" s="131">
        <f t="shared" si="3"/>
        <v>106000</v>
      </c>
      <c r="I120" s="84"/>
      <c r="M120" s="83"/>
      <c r="N120" s="83"/>
    </row>
    <row r="121" spans="1:14" x14ac:dyDescent="0.25">
      <c r="A121" s="75">
        <v>700</v>
      </c>
      <c r="B121" s="109" t="s">
        <v>166</v>
      </c>
      <c r="C121" s="105"/>
      <c r="D121" s="129"/>
      <c r="E121" s="129">
        <v>8000</v>
      </c>
      <c r="F121" s="130"/>
      <c r="G121" s="130"/>
      <c r="H121" s="131">
        <f t="shared" si="3"/>
        <v>8000</v>
      </c>
      <c r="I121" s="84"/>
      <c r="M121" s="83"/>
      <c r="N121" s="83"/>
    </row>
    <row r="122" spans="1:14" x14ac:dyDescent="0.25">
      <c r="A122" s="75">
        <v>701</v>
      </c>
      <c r="B122" s="109" t="s">
        <v>167</v>
      </c>
      <c r="C122" s="105"/>
      <c r="D122" s="129"/>
      <c r="E122" s="129">
        <v>40000</v>
      </c>
      <c r="F122" s="130"/>
      <c r="G122" s="130"/>
      <c r="H122" s="131">
        <f t="shared" si="3"/>
        <v>40000</v>
      </c>
      <c r="I122" s="84"/>
      <c r="M122" s="83"/>
      <c r="N122" s="83"/>
    </row>
    <row r="123" spans="1:14" x14ac:dyDescent="0.25">
      <c r="A123" s="75">
        <v>702</v>
      </c>
      <c r="B123" s="109" t="s">
        <v>168</v>
      </c>
      <c r="C123" s="105"/>
      <c r="D123" s="129"/>
      <c r="E123" s="129">
        <v>2000</v>
      </c>
      <c r="F123" s="130"/>
      <c r="G123" s="132"/>
      <c r="H123" s="131">
        <f t="shared" si="3"/>
        <v>2000</v>
      </c>
      <c r="I123" s="84"/>
      <c r="M123" s="83"/>
      <c r="N123" s="83"/>
    </row>
    <row r="124" spans="1:14" x14ac:dyDescent="0.25">
      <c r="A124" s="75">
        <v>703</v>
      </c>
      <c r="B124" s="109" t="s">
        <v>169</v>
      </c>
      <c r="C124" s="105"/>
      <c r="D124" s="129"/>
      <c r="E124" s="129">
        <v>8000</v>
      </c>
      <c r="F124" s="130"/>
      <c r="G124" s="132"/>
      <c r="H124" s="131">
        <f t="shared" si="3"/>
        <v>8000</v>
      </c>
      <c r="I124" s="84"/>
      <c r="M124" s="83"/>
      <c r="N124" s="83"/>
    </row>
    <row r="125" spans="1:14" x14ac:dyDescent="0.25">
      <c r="A125" s="75">
        <v>705</v>
      </c>
      <c r="B125" s="109" t="s">
        <v>170</v>
      </c>
      <c r="C125" s="105"/>
      <c r="D125" s="129"/>
      <c r="E125" s="129">
        <v>18000</v>
      </c>
      <c r="F125" s="130"/>
      <c r="G125" s="132"/>
      <c r="H125" s="131">
        <f t="shared" si="3"/>
        <v>18000</v>
      </c>
      <c r="I125" s="84"/>
      <c r="M125" s="83"/>
      <c r="N125" s="83"/>
    </row>
    <row r="126" spans="1:14" x14ac:dyDescent="0.25">
      <c r="A126" s="75">
        <v>706</v>
      </c>
      <c r="B126" s="109" t="s">
        <v>171</v>
      </c>
      <c r="C126" s="105"/>
      <c r="D126" s="129"/>
      <c r="E126" s="129">
        <v>46000</v>
      </c>
      <c r="F126" s="130"/>
      <c r="G126" s="132"/>
      <c r="H126" s="131">
        <f t="shared" si="3"/>
        <v>46000</v>
      </c>
      <c r="I126" s="84"/>
      <c r="M126" s="83"/>
      <c r="N126" s="83"/>
    </row>
    <row r="127" spans="1:14" x14ac:dyDescent="0.25">
      <c r="A127" s="75">
        <v>707</v>
      </c>
      <c r="B127" s="109" t="s">
        <v>172</v>
      </c>
      <c r="C127" s="105"/>
      <c r="D127" s="129"/>
      <c r="E127" s="129">
        <v>106000</v>
      </c>
      <c r="F127" s="130"/>
      <c r="G127" s="132"/>
      <c r="H127" s="131">
        <f t="shared" si="3"/>
        <v>106000</v>
      </c>
      <c r="I127" s="84"/>
      <c r="M127" s="83"/>
      <c r="N127" s="83"/>
    </row>
    <row r="128" spans="1:14" x14ac:dyDescent="0.25">
      <c r="A128" s="75">
        <v>708</v>
      </c>
      <c r="B128" s="109" t="s">
        <v>173</v>
      </c>
      <c r="C128" s="105"/>
      <c r="D128" s="129"/>
      <c r="E128" s="129">
        <v>36000</v>
      </c>
      <c r="F128" s="130"/>
      <c r="G128" s="132"/>
      <c r="H128" s="131">
        <f t="shared" si="3"/>
        <v>36000</v>
      </c>
      <c r="I128" s="84"/>
      <c r="M128" s="83"/>
      <c r="N128" s="83"/>
    </row>
    <row r="129" spans="1:14" x14ac:dyDescent="0.25">
      <c r="A129" s="58">
        <v>200</v>
      </c>
      <c r="B129" s="26" t="s">
        <v>199</v>
      </c>
      <c r="C129" s="105"/>
      <c r="D129" s="129"/>
      <c r="E129" s="129">
        <f>統籌科目新增撥補經費統計表!G130</f>
        <v>0</v>
      </c>
      <c r="F129" s="130"/>
      <c r="G129" s="132"/>
      <c r="H129" s="131">
        <f t="shared" si="3"/>
        <v>0</v>
      </c>
      <c r="I129" s="84"/>
      <c r="M129" s="83"/>
      <c r="N129" s="83"/>
    </row>
    <row r="130" spans="1:14" x14ac:dyDescent="0.25">
      <c r="A130" s="154" t="s">
        <v>231</v>
      </c>
      <c r="B130" s="155"/>
      <c r="C130" s="129">
        <f>SUM(C3:C129)</f>
        <v>0</v>
      </c>
      <c r="D130" s="129">
        <f>SUM(D3:D129)</f>
        <v>0</v>
      </c>
      <c r="E130" s="129">
        <f>SUM(E3:E129)</f>
        <v>8861000</v>
      </c>
      <c r="F130" s="130">
        <f>SUM(F3:F129)</f>
        <v>0</v>
      </c>
      <c r="G130" s="130">
        <f>SUM(G3:G129)</f>
        <v>0</v>
      </c>
      <c r="H130" s="131">
        <f t="shared" si="3"/>
        <v>8861000</v>
      </c>
      <c r="I130" s="88"/>
    </row>
    <row r="131" spans="1:14" x14ac:dyDescent="0.25">
      <c r="A131" s="133"/>
      <c r="B131" s="133"/>
      <c r="C131" s="134"/>
      <c r="D131" s="135"/>
      <c r="E131" s="135"/>
      <c r="F131" s="136"/>
      <c r="G131" s="136"/>
      <c r="H131" s="135"/>
    </row>
    <row r="132" spans="1:14" x14ac:dyDescent="0.25">
      <c r="A132" s="133"/>
      <c r="B132" s="133"/>
      <c r="C132" s="134"/>
      <c r="D132" s="135"/>
      <c r="E132" s="135"/>
      <c r="F132" s="136"/>
      <c r="G132" s="136"/>
      <c r="H132" s="135"/>
    </row>
    <row r="133" spans="1:14" x14ac:dyDescent="0.25">
      <c r="A133" s="133"/>
      <c r="B133" s="26" t="s">
        <v>232</v>
      </c>
      <c r="C133" s="137" t="s">
        <v>233</v>
      </c>
      <c r="D133" s="138" t="s">
        <v>264</v>
      </c>
      <c r="E133" s="147" t="s">
        <v>391</v>
      </c>
      <c r="F133" s="139" t="s">
        <v>234</v>
      </c>
      <c r="G133" s="128" t="s">
        <v>265</v>
      </c>
      <c r="H133" s="68" t="s">
        <v>235</v>
      </c>
    </row>
    <row r="134" spans="1:14" x14ac:dyDescent="0.25">
      <c r="A134" s="133"/>
      <c r="B134" s="26" t="s">
        <v>236</v>
      </c>
      <c r="C134" s="140">
        <f>C3</f>
        <v>0</v>
      </c>
      <c r="D134" s="141">
        <f>D3</f>
        <v>0</v>
      </c>
      <c r="E134" s="141">
        <f t="shared" ref="E134" si="4">E3</f>
        <v>95000</v>
      </c>
      <c r="F134" s="142">
        <f>F3</f>
        <v>0</v>
      </c>
      <c r="G134" s="143">
        <f>G3</f>
        <v>0</v>
      </c>
      <c r="H134" s="144">
        <f>SUM(C134:G134)</f>
        <v>95000</v>
      </c>
      <c r="I134" s="91"/>
      <c r="J134" s="92"/>
      <c r="K134" s="92"/>
    </row>
    <row r="135" spans="1:14" x14ac:dyDescent="0.25">
      <c r="A135" s="133"/>
      <c r="B135" s="26" t="s">
        <v>237</v>
      </c>
      <c r="C135" s="140">
        <f>SUM(C4:C27)</f>
        <v>0</v>
      </c>
      <c r="D135" s="141">
        <f>SUM(D4:D27)</f>
        <v>0</v>
      </c>
      <c r="E135" s="141">
        <f t="shared" ref="E135" si="5">SUM(E4:E27)</f>
        <v>2344000</v>
      </c>
      <c r="F135" s="142">
        <f>SUM(F4:F27)</f>
        <v>0</v>
      </c>
      <c r="G135" s="143">
        <f>SUM(G4:G27)</f>
        <v>0</v>
      </c>
      <c r="H135" s="144">
        <f>SUM(C135:G135)</f>
        <v>2344000</v>
      </c>
      <c r="I135" s="91"/>
      <c r="J135" s="92"/>
      <c r="K135" s="92"/>
    </row>
    <row r="136" spans="1:14" x14ac:dyDescent="0.25">
      <c r="A136" s="133"/>
      <c r="B136" s="26" t="s">
        <v>238</v>
      </c>
      <c r="C136" s="140">
        <f>SUM(C28:C128)</f>
        <v>0</v>
      </c>
      <c r="D136" s="141">
        <f>SUM(D28:D128)</f>
        <v>0</v>
      </c>
      <c r="E136" s="141">
        <f t="shared" ref="E136" si="6">SUM(E28:E128)</f>
        <v>6422000</v>
      </c>
      <c r="F136" s="142">
        <f>SUM(F28:F128)</f>
        <v>0</v>
      </c>
      <c r="G136" s="143">
        <f>SUM(G28:G127)</f>
        <v>0</v>
      </c>
      <c r="H136" s="144">
        <f>SUM(C136:G136)</f>
        <v>6422000</v>
      </c>
      <c r="I136" s="91"/>
      <c r="J136" s="92"/>
      <c r="K136" s="92"/>
    </row>
    <row r="137" spans="1:14" x14ac:dyDescent="0.25">
      <c r="A137" s="133"/>
      <c r="B137" s="145" t="s">
        <v>239</v>
      </c>
      <c r="C137" s="140">
        <f>C129</f>
        <v>0</v>
      </c>
      <c r="D137" s="141">
        <f>D129</f>
        <v>0</v>
      </c>
      <c r="E137" s="141">
        <f t="shared" ref="E137" si="7">E129</f>
        <v>0</v>
      </c>
      <c r="F137" s="142">
        <f>F129</f>
        <v>0</v>
      </c>
      <c r="G137" s="143">
        <f>G129</f>
        <v>0</v>
      </c>
      <c r="H137" s="144">
        <f>SUM(C137:G137)</f>
        <v>0</v>
      </c>
      <c r="J137" s="92"/>
      <c r="K137" s="92"/>
    </row>
    <row r="138" spans="1:14" x14ac:dyDescent="0.25">
      <c r="A138" s="133"/>
      <c r="B138" s="26" t="s">
        <v>240</v>
      </c>
      <c r="C138" s="140">
        <f>SUM(C134:C137)</f>
        <v>0</v>
      </c>
      <c r="D138" s="141">
        <f>SUM(D134:D137)</f>
        <v>0</v>
      </c>
      <c r="E138" s="141">
        <f t="shared" ref="E138" si="8">SUM(E134:E137)</f>
        <v>8861000</v>
      </c>
      <c r="F138" s="142">
        <f>SUM(F134:F137)</f>
        <v>0</v>
      </c>
      <c r="G138" s="143">
        <f>SUM(G134:G137)</f>
        <v>0</v>
      </c>
      <c r="H138" s="144">
        <f>SUM(C138:G138)</f>
        <v>8861000</v>
      </c>
      <c r="J138" s="83"/>
      <c r="K138" s="83"/>
    </row>
    <row r="139" spans="1:14" x14ac:dyDescent="0.25">
      <c r="H139" s="94"/>
    </row>
    <row r="140" spans="1:14" x14ac:dyDescent="0.25">
      <c r="B140" s="95"/>
      <c r="C140" s="96"/>
    </row>
    <row r="141" spans="1:14" x14ac:dyDescent="0.25">
      <c r="I141" s="97"/>
    </row>
  </sheetData>
  <mergeCells count="2">
    <mergeCell ref="A1:H1"/>
    <mergeCell ref="A130:B130"/>
  </mergeCells>
  <phoneticPr fontId="1" type="noConversion"/>
  <pageMargins left="0.59055118110236227" right="0.59055118110236227" top="0.39370078740157483" bottom="0.39370078740157483" header="0.19685039370078741" footer="0.19685039370078741"/>
  <pageSetup paperSize="9" scale="83" fitToHeight="0" orientation="portrait" r:id="rId1"/>
  <headerFooter>
    <oddFoote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I138"/>
  <sheetViews>
    <sheetView view="pageBreakPreview" zoomScaleNormal="100" zoomScaleSheetLayoutView="100" workbookViewId="0">
      <pane xSplit="2" ySplit="3" topLeftCell="C4" activePane="bottomRight" state="frozen"/>
      <selection pane="topRight" activeCell="C1" sqref="C1"/>
      <selection pane="bottomLeft" activeCell="A4" sqref="A4"/>
      <selection pane="bottomRight" activeCell="F24" sqref="F24:G24"/>
    </sheetView>
  </sheetViews>
  <sheetFormatPr defaultRowHeight="16.5" x14ac:dyDescent="0.25"/>
  <cols>
    <col min="1" max="1" width="6.375" style="78" customWidth="1"/>
    <col min="2" max="2" width="20.25" style="8" bestFit="1" customWidth="1"/>
    <col min="3" max="6" width="14.375" style="77" customWidth="1"/>
    <col min="7" max="7" width="14.375" style="67" customWidth="1"/>
    <col min="8" max="256" width="8.875" style="67"/>
    <col min="257" max="257" width="6.375" style="67" customWidth="1"/>
    <col min="258" max="258" width="18.125" style="67" customWidth="1"/>
    <col min="259" max="259" width="15.625" style="67" customWidth="1"/>
    <col min="260" max="260" width="16.125" style="67" customWidth="1"/>
    <col min="261" max="261" width="16.625" style="67" customWidth="1"/>
    <col min="262" max="262" width="12.5" style="67" customWidth="1"/>
    <col min="263" max="263" width="17.125" style="67" customWidth="1"/>
    <col min="264" max="512" width="8.875" style="67"/>
    <col min="513" max="513" width="6.375" style="67" customWidth="1"/>
    <col min="514" max="514" width="18.125" style="67" customWidth="1"/>
    <col min="515" max="515" width="15.625" style="67" customWidth="1"/>
    <col min="516" max="516" width="16.125" style="67" customWidth="1"/>
    <col min="517" max="517" width="16.625" style="67" customWidth="1"/>
    <col min="518" max="518" width="12.5" style="67" customWidth="1"/>
    <col min="519" max="519" width="17.125" style="67" customWidth="1"/>
    <col min="520" max="768" width="8.875" style="67"/>
    <col min="769" max="769" width="6.375" style="67" customWidth="1"/>
    <col min="770" max="770" width="18.125" style="67" customWidth="1"/>
    <col min="771" max="771" width="15.625" style="67" customWidth="1"/>
    <col min="772" max="772" width="16.125" style="67" customWidth="1"/>
    <col min="773" max="773" width="16.625" style="67" customWidth="1"/>
    <col min="774" max="774" width="12.5" style="67" customWidth="1"/>
    <col min="775" max="775" width="17.125" style="67" customWidth="1"/>
    <col min="776" max="1024" width="8.875" style="67"/>
    <col min="1025" max="1025" width="6.375" style="67" customWidth="1"/>
    <col min="1026" max="1026" width="18.125" style="67" customWidth="1"/>
    <col min="1027" max="1027" width="15.625" style="67" customWidth="1"/>
    <col min="1028" max="1028" width="16.125" style="67" customWidth="1"/>
    <col min="1029" max="1029" width="16.625" style="67" customWidth="1"/>
    <col min="1030" max="1030" width="12.5" style="67" customWidth="1"/>
    <col min="1031" max="1031" width="17.125" style="67" customWidth="1"/>
    <col min="1032" max="1280" width="8.875" style="67"/>
    <col min="1281" max="1281" width="6.375" style="67" customWidth="1"/>
    <col min="1282" max="1282" width="18.125" style="67" customWidth="1"/>
    <col min="1283" max="1283" width="15.625" style="67" customWidth="1"/>
    <col min="1284" max="1284" width="16.125" style="67" customWidth="1"/>
    <col min="1285" max="1285" width="16.625" style="67" customWidth="1"/>
    <col min="1286" max="1286" width="12.5" style="67" customWidth="1"/>
    <col min="1287" max="1287" width="17.125" style="67" customWidth="1"/>
    <col min="1288" max="1536" width="8.875" style="67"/>
    <col min="1537" max="1537" width="6.375" style="67" customWidth="1"/>
    <col min="1538" max="1538" width="18.125" style="67" customWidth="1"/>
    <col min="1539" max="1539" width="15.625" style="67" customWidth="1"/>
    <col min="1540" max="1540" width="16.125" style="67" customWidth="1"/>
    <col min="1541" max="1541" width="16.625" style="67" customWidth="1"/>
    <col min="1542" max="1542" width="12.5" style="67" customWidth="1"/>
    <col min="1543" max="1543" width="17.125" style="67" customWidth="1"/>
    <col min="1544" max="1792" width="8.875" style="67"/>
    <col min="1793" max="1793" width="6.375" style="67" customWidth="1"/>
    <col min="1794" max="1794" width="18.125" style="67" customWidth="1"/>
    <col min="1795" max="1795" width="15.625" style="67" customWidth="1"/>
    <col min="1796" max="1796" width="16.125" style="67" customWidth="1"/>
    <col min="1797" max="1797" width="16.625" style="67" customWidth="1"/>
    <col min="1798" max="1798" width="12.5" style="67" customWidth="1"/>
    <col min="1799" max="1799" width="17.125" style="67" customWidth="1"/>
    <col min="1800" max="2048" width="8.875" style="67"/>
    <col min="2049" max="2049" width="6.375" style="67" customWidth="1"/>
    <col min="2050" max="2050" width="18.125" style="67" customWidth="1"/>
    <col min="2051" max="2051" width="15.625" style="67" customWidth="1"/>
    <col min="2052" max="2052" width="16.125" style="67" customWidth="1"/>
    <col min="2053" max="2053" width="16.625" style="67" customWidth="1"/>
    <col min="2054" max="2054" width="12.5" style="67" customWidth="1"/>
    <col min="2055" max="2055" width="17.125" style="67" customWidth="1"/>
    <col min="2056" max="2304" width="8.875" style="67"/>
    <col min="2305" max="2305" width="6.375" style="67" customWidth="1"/>
    <col min="2306" max="2306" width="18.125" style="67" customWidth="1"/>
    <col min="2307" max="2307" width="15.625" style="67" customWidth="1"/>
    <col min="2308" max="2308" width="16.125" style="67" customWidth="1"/>
    <col min="2309" max="2309" width="16.625" style="67" customWidth="1"/>
    <col min="2310" max="2310" width="12.5" style="67" customWidth="1"/>
    <col min="2311" max="2311" width="17.125" style="67" customWidth="1"/>
    <col min="2312" max="2560" width="8.875" style="67"/>
    <col min="2561" max="2561" width="6.375" style="67" customWidth="1"/>
    <col min="2562" max="2562" width="18.125" style="67" customWidth="1"/>
    <col min="2563" max="2563" width="15.625" style="67" customWidth="1"/>
    <col min="2564" max="2564" width="16.125" style="67" customWidth="1"/>
    <col min="2565" max="2565" width="16.625" style="67" customWidth="1"/>
    <col min="2566" max="2566" width="12.5" style="67" customWidth="1"/>
    <col min="2567" max="2567" width="17.125" style="67" customWidth="1"/>
    <col min="2568" max="2816" width="8.875" style="67"/>
    <col min="2817" max="2817" width="6.375" style="67" customWidth="1"/>
    <col min="2818" max="2818" width="18.125" style="67" customWidth="1"/>
    <col min="2819" max="2819" width="15.625" style="67" customWidth="1"/>
    <col min="2820" max="2820" width="16.125" style="67" customWidth="1"/>
    <col min="2821" max="2821" width="16.625" style="67" customWidth="1"/>
    <col min="2822" max="2822" width="12.5" style="67" customWidth="1"/>
    <col min="2823" max="2823" width="17.125" style="67" customWidth="1"/>
    <col min="2824" max="3072" width="8.875" style="67"/>
    <col min="3073" max="3073" width="6.375" style="67" customWidth="1"/>
    <col min="3074" max="3074" width="18.125" style="67" customWidth="1"/>
    <col min="3075" max="3075" width="15.625" style="67" customWidth="1"/>
    <col min="3076" max="3076" width="16.125" style="67" customWidth="1"/>
    <col min="3077" max="3077" width="16.625" style="67" customWidth="1"/>
    <col min="3078" max="3078" width="12.5" style="67" customWidth="1"/>
    <col min="3079" max="3079" width="17.125" style="67" customWidth="1"/>
    <col min="3080" max="3328" width="8.875" style="67"/>
    <col min="3329" max="3329" width="6.375" style="67" customWidth="1"/>
    <col min="3330" max="3330" width="18.125" style="67" customWidth="1"/>
    <col min="3331" max="3331" width="15.625" style="67" customWidth="1"/>
    <col min="3332" max="3332" width="16.125" style="67" customWidth="1"/>
    <col min="3333" max="3333" width="16.625" style="67" customWidth="1"/>
    <col min="3334" max="3334" width="12.5" style="67" customWidth="1"/>
    <col min="3335" max="3335" width="17.125" style="67" customWidth="1"/>
    <col min="3336" max="3584" width="8.875" style="67"/>
    <col min="3585" max="3585" width="6.375" style="67" customWidth="1"/>
    <col min="3586" max="3586" width="18.125" style="67" customWidth="1"/>
    <col min="3587" max="3587" width="15.625" style="67" customWidth="1"/>
    <col min="3588" max="3588" width="16.125" style="67" customWidth="1"/>
    <col min="3589" max="3589" width="16.625" style="67" customWidth="1"/>
    <col min="3590" max="3590" width="12.5" style="67" customWidth="1"/>
    <col min="3591" max="3591" width="17.125" style="67" customWidth="1"/>
    <col min="3592" max="3840" width="8.875" style="67"/>
    <col min="3841" max="3841" width="6.375" style="67" customWidth="1"/>
    <col min="3842" max="3842" width="18.125" style="67" customWidth="1"/>
    <col min="3843" max="3843" width="15.625" style="67" customWidth="1"/>
    <col min="3844" max="3844" width="16.125" style="67" customWidth="1"/>
    <col min="3845" max="3845" width="16.625" style="67" customWidth="1"/>
    <col min="3846" max="3846" width="12.5" style="67" customWidth="1"/>
    <col min="3847" max="3847" width="17.125" style="67" customWidth="1"/>
    <col min="3848" max="4096" width="8.875" style="67"/>
    <col min="4097" max="4097" width="6.375" style="67" customWidth="1"/>
    <col min="4098" max="4098" width="18.125" style="67" customWidth="1"/>
    <col min="4099" max="4099" width="15.625" style="67" customWidth="1"/>
    <col min="4100" max="4100" width="16.125" style="67" customWidth="1"/>
    <col min="4101" max="4101" width="16.625" style="67" customWidth="1"/>
    <col min="4102" max="4102" width="12.5" style="67" customWidth="1"/>
    <col min="4103" max="4103" width="17.125" style="67" customWidth="1"/>
    <col min="4104" max="4352" width="8.875" style="67"/>
    <col min="4353" max="4353" width="6.375" style="67" customWidth="1"/>
    <col min="4354" max="4354" width="18.125" style="67" customWidth="1"/>
    <col min="4355" max="4355" width="15.625" style="67" customWidth="1"/>
    <col min="4356" max="4356" width="16.125" style="67" customWidth="1"/>
    <col min="4357" max="4357" width="16.625" style="67" customWidth="1"/>
    <col min="4358" max="4358" width="12.5" style="67" customWidth="1"/>
    <col min="4359" max="4359" width="17.125" style="67" customWidth="1"/>
    <col min="4360" max="4608" width="8.875" style="67"/>
    <col min="4609" max="4609" width="6.375" style="67" customWidth="1"/>
    <col min="4610" max="4610" width="18.125" style="67" customWidth="1"/>
    <col min="4611" max="4611" width="15.625" style="67" customWidth="1"/>
    <col min="4612" max="4612" width="16.125" style="67" customWidth="1"/>
    <col min="4613" max="4613" width="16.625" style="67" customWidth="1"/>
    <col min="4614" max="4614" width="12.5" style="67" customWidth="1"/>
    <col min="4615" max="4615" width="17.125" style="67" customWidth="1"/>
    <col min="4616" max="4864" width="8.875" style="67"/>
    <col min="4865" max="4865" width="6.375" style="67" customWidth="1"/>
    <col min="4866" max="4866" width="18.125" style="67" customWidth="1"/>
    <col min="4867" max="4867" width="15.625" style="67" customWidth="1"/>
    <col min="4868" max="4868" width="16.125" style="67" customWidth="1"/>
    <col min="4869" max="4869" width="16.625" style="67" customWidth="1"/>
    <col min="4870" max="4870" width="12.5" style="67" customWidth="1"/>
    <col min="4871" max="4871" width="17.125" style="67" customWidth="1"/>
    <col min="4872" max="5120" width="8.875" style="67"/>
    <col min="5121" max="5121" width="6.375" style="67" customWidth="1"/>
    <col min="5122" max="5122" width="18.125" style="67" customWidth="1"/>
    <col min="5123" max="5123" width="15.625" style="67" customWidth="1"/>
    <col min="5124" max="5124" width="16.125" style="67" customWidth="1"/>
    <col min="5125" max="5125" width="16.625" style="67" customWidth="1"/>
    <col min="5126" max="5126" width="12.5" style="67" customWidth="1"/>
    <col min="5127" max="5127" width="17.125" style="67" customWidth="1"/>
    <col min="5128" max="5376" width="8.875" style="67"/>
    <col min="5377" max="5377" width="6.375" style="67" customWidth="1"/>
    <col min="5378" max="5378" width="18.125" style="67" customWidth="1"/>
    <col min="5379" max="5379" width="15.625" style="67" customWidth="1"/>
    <col min="5380" max="5380" width="16.125" style="67" customWidth="1"/>
    <col min="5381" max="5381" width="16.625" style="67" customWidth="1"/>
    <col min="5382" max="5382" width="12.5" style="67" customWidth="1"/>
    <col min="5383" max="5383" width="17.125" style="67" customWidth="1"/>
    <col min="5384" max="5632" width="8.875" style="67"/>
    <col min="5633" max="5633" width="6.375" style="67" customWidth="1"/>
    <col min="5634" max="5634" width="18.125" style="67" customWidth="1"/>
    <col min="5635" max="5635" width="15.625" style="67" customWidth="1"/>
    <col min="5636" max="5636" width="16.125" style="67" customWidth="1"/>
    <col min="5637" max="5637" width="16.625" style="67" customWidth="1"/>
    <col min="5638" max="5638" width="12.5" style="67" customWidth="1"/>
    <col min="5639" max="5639" width="17.125" style="67" customWidth="1"/>
    <col min="5640" max="5888" width="8.875" style="67"/>
    <col min="5889" max="5889" width="6.375" style="67" customWidth="1"/>
    <col min="5890" max="5890" width="18.125" style="67" customWidth="1"/>
    <col min="5891" max="5891" width="15.625" style="67" customWidth="1"/>
    <col min="5892" max="5892" width="16.125" style="67" customWidth="1"/>
    <col min="5893" max="5893" width="16.625" style="67" customWidth="1"/>
    <col min="5894" max="5894" width="12.5" style="67" customWidth="1"/>
    <col min="5895" max="5895" width="17.125" style="67" customWidth="1"/>
    <col min="5896" max="6144" width="8.875" style="67"/>
    <col min="6145" max="6145" width="6.375" style="67" customWidth="1"/>
    <col min="6146" max="6146" width="18.125" style="67" customWidth="1"/>
    <col min="6147" max="6147" width="15.625" style="67" customWidth="1"/>
    <col min="6148" max="6148" width="16.125" style="67" customWidth="1"/>
    <col min="6149" max="6149" width="16.625" style="67" customWidth="1"/>
    <col min="6150" max="6150" width="12.5" style="67" customWidth="1"/>
    <col min="6151" max="6151" width="17.125" style="67" customWidth="1"/>
    <col min="6152" max="6400" width="8.875" style="67"/>
    <col min="6401" max="6401" width="6.375" style="67" customWidth="1"/>
    <col min="6402" max="6402" width="18.125" style="67" customWidth="1"/>
    <col min="6403" max="6403" width="15.625" style="67" customWidth="1"/>
    <col min="6404" max="6404" width="16.125" style="67" customWidth="1"/>
    <col min="6405" max="6405" width="16.625" style="67" customWidth="1"/>
    <col min="6406" max="6406" width="12.5" style="67" customWidth="1"/>
    <col min="6407" max="6407" width="17.125" style="67" customWidth="1"/>
    <col min="6408" max="6656" width="8.875" style="67"/>
    <col min="6657" max="6657" width="6.375" style="67" customWidth="1"/>
    <col min="6658" max="6658" width="18.125" style="67" customWidth="1"/>
    <col min="6659" max="6659" width="15.625" style="67" customWidth="1"/>
    <col min="6660" max="6660" width="16.125" style="67" customWidth="1"/>
    <col min="6661" max="6661" width="16.625" style="67" customWidth="1"/>
    <col min="6662" max="6662" width="12.5" style="67" customWidth="1"/>
    <col min="6663" max="6663" width="17.125" style="67" customWidth="1"/>
    <col min="6664" max="6912" width="8.875" style="67"/>
    <col min="6913" max="6913" width="6.375" style="67" customWidth="1"/>
    <col min="6914" max="6914" width="18.125" style="67" customWidth="1"/>
    <col min="6915" max="6915" width="15.625" style="67" customWidth="1"/>
    <col min="6916" max="6916" width="16.125" style="67" customWidth="1"/>
    <col min="6917" max="6917" width="16.625" style="67" customWidth="1"/>
    <col min="6918" max="6918" width="12.5" style="67" customWidth="1"/>
    <col min="6919" max="6919" width="17.125" style="67" customWidth="1"/>
    <col min="6920" max="7168" width="8.875" style="67"/>
    <col min="7169" max="7169" width="6.375" style="67" customWidth="1"/>
    <col min="7170" max="7170" width="18.125" style="67" customWidth="1"/>
    <col min="7171" max="7171" width="15.625" style="67" customWidth="1"/>
    <col min="7172" max="7172" width="16.125" style="67" customWidth="1"/>
    <col min="7173" max="7173" width="16.625" style="67" customWidth="1"/>
    <col min="7174" max="7174" width="12.5" style="67" customWidth="1"/>
    <col min="7175" max="7175" width="17.125" style="67" customWidth="1"/>
    <col min="7176" max="7424" width="8.875" style="67"/>
    <col min="7425" max="7425" width="6.375" style="67" customWidth="1"/>
    <col min="7426" max="7426" width="18.125" style="67" customWidth="1"/>
    <col min="7427" max="7427" width="15.625" style="67" customWidth="1"/>
    <col min="7428" max="7428" width="16.125" style="67" customWidth="1"/>
    <col min="7429" max="7429" width="16.625" style="67" customWidth="1"/>
    <col min="7430" max="7430" width="12.5" style="67" customWidth="1"/>
    <col min="7431" max="7431" width="17.125" style="67" customWidth="1"/>
    <col min="7432" max="7680" width="8.875" style="67"/>
    <col min="7681" max="7681" width="6.375" style="67" customWidth="1"/>
    <col min="7682" max="7682" width="18.125" style="67" customWidth="1"/>
    <col min="7683" max="7683" width="15.625" style="67" customWidth="1"/>
    <col min="7684" max="7684" width="16.125" style="67" customWidth="1"/>
    <col min="7685" max="7685" width="16.625" style="67" customWidth="1"/>
    <col min="7686" max="7686" width="12.5" style="67" customWidth="1"/>
    <col min="7687" max="7687" width="17.125" style="67" customWidth="1"/>
    <col min="7688" max="7936" width="8.875" style="67"/>
    <col min="7937" max="7937" width="6.375" style="67" customWidth="1"/>
    <col min="7938" max="7938" width="18.125" style="67" customWidth="1"/>
    <col min="7939" max="7939" width="15.625" style="67" customWidth="1"/>
    <col min="7940" max="7940" width="16.125" style="67" customWidth="1"/>
    <col min="7941" max="7941" width="16.625" style="67" customWidth="1"/>
    <col min="7942" max="7942" width="12.5" style="67" customWidth="1"/>
    <col min="7943" max="7943" width="17.125" style="67" customWidth="1"/>
    <col min="7944" max="8192" width="8.875" style="67"/>
    <col min="8193" max="8193" width="6.375" style="67" customWidth="1"/>
    <col min="8194" max="8194" width="18.125" style="67" customWidth="1"/>
    <col min="8195" max="8195" width="15.625" style="67" customWidth="1"/>
    <col min="8196" max="8196" width="16.125" style="67" customWidth="1"/>
    <col min="8197" max="8197" width="16.625" style="67" customWidth="1"/>
    <col min="8198" max="8198" width="12.5" style="67" customWidth="1"/>
    <col min="8199" max="8199" width="17.125" style="67" customWidth="1"/>
    <col min="8200" max="8448" width="8.875" style="67"/>
    <col min="8449" max="8449" width="6.375" style="67" customWidth="1"/>
    <col min="8450" max="8450" width="18.125" style="67" customWidth="1"/>
    <col min="8451" max="8451" width="15.625" style="67" customWidth="1"/>
    <col min="8452" max="8452" width="16.125" style="67" customWidth="1"/>
    <col min="8453" max="8453" width="16.625" style="67" customWidth="1"/>
    <col min="8454" max="8454" width="12.5" style="67" customWidth="1"/>
    <col min="8455" max="8455" width="17.125" style="67" customWidth="1"/>
    <col min="8456" max="8704" width="8.875" style="67"/>
    <col min="8705" max="8705" width="6.375" style="67" customWidth="1"/>
    <col min="8706" max="8706" width="18.125" style="67" customWidth="1"/>
    <col min="8707" max="8707" width="15.625" style="67" customWidth="1"/>
    <col min="8708" max="8708" width="16.125" style="67" customWidth="1"/>
    <col min="8709" max="8709" width="16.625" style="67" customWidth="1"/>
    <col min="8710" max="8710" width="12.5" style="67" customWidth="1"/>
    <col min="8711" max="8711" width="17.125" style="67" customWidth="1"/>
    <col min="8712" max="8960" width="8.875" style="67"/>
    <col min="8961" max="8961" width="6.375" style="67" customWidth="1"/>
    <col min="8962" max="8962" width="18.125" style="67" customWidth="1"/>
    <col min="8963" max="8963" width="15.625" style="67" customWidth="1"/>
    <col min="8964" max="8964" width="16.125" style="67" customWidth="1"/>
    <col min="8965" max="8965" width="16.625" style="67" customWidth="1"/>
    <col min="8966" max="8966" width="12.5" style="67" customWidth="1"/>
    <col min="8967" max="8967" width="17.125" style="67" customWidth="1"/>
    <col min="8968" max="9216" width="8.875" style="67"/>
    <col min="9217" max="9217" width="6.375" style="67" customWidth="1"/>
    <col min="9218" max="9218" width="18.125" style="67" customWidth="1"/>
    <col min="9219" max="9219" width="15.625" style="67" customWidth="1"/>
    <col min="9220" max="9220" width="16.125" style="67" customWidth="1"/>
    <col min="9221" max="9221" width="16.625" style="67" customWidth="1"/>
    <col min="9222" max="9222" width="12.5" style="67" customWidth="1"/>
    <col min="9223" max="9223" width="17.125" style="67" customWidth="1"/>
    <col min="9224" max="9472" width="8.875" style="67"/>
    <col min="9473" max="9473" width="6.375" style="67" customWidth="1"/>
    <col min="9474" max="9474" width="18.125" style="67" customWidth="1"/>
    <col min="9475" max="9475" width="15.625" style="67" customWidth="1"/>
    <col min="9476" max="9476" width="16.125" style="67" customWidth="1"/>
    <col min="9477" max="9477" width="16.625" style="67" customWidth="1"/>
    <col min="9478" max="9478" width="12.5" style="67" customWidth="1"/>
    <col min="9479" max="9479" width="17.125" style="67" customWidth="1"/>
    <col min="9480" max="9728" width="8.875" style="67"/>
    <col min="9729" max="9729" width="6.375" style="67" customWidth="1"/>
    <col min="9730" max="9730" width="18.125" style="67" customWidth="1"/>
    <col min="9731" max="9731" width="15.625" style="67" customWidth="1"/>
    <col min="9732" max="9732" width="16.125" style="67" customWidth="1"/>
    <col min="9733" max="9733" width="16.625" style="67" customWidth="1"/>
    <col min="9734" max="9734" width="12.5" style="67" customWidth="1"/>
    <col min="9735" max="9735" width="17.125" style="67" customWidth="1"/>
    <col min="9736" max="9984" width="8.875" style="67"/>
    <col min="9985" max="9985" width="6.375" style="67" customWidth="1"/>
    <col min="9986" max="9986" width="18.125" style="67" customWidth="1"/>
    <col min="9987" max="9987" width="15.625" style="67" customWidth="1"/>
    <col min="9988" max="9988" width="16.125" style="67" customWidth="1"/>
    <col min="9989" max="9989" width="16.625" style="67" customWidth="1"/>
    <col min="9990" max="9990" width="12.5" style="67" customWidth="1"/>
    <col min="9991" max="9991" width="17.125" style="67" customWidth="1"/>
    <col min="9992" max="10240" width="8.875" style="67"/>
    <col min="10241" max="10241" width="6.375" style="67" customWidth="1"/>
    <col min="10242" max="10242" width="18.125" style="67" customWidth="1"/>
    <col min="10243" max="10243" width="15.625" style="67" customWidth="1"/>
    <col min="10244" max="10244" width="16.125" style="67" customWidth="1"/>
    <col min="10245" max="10245" width="16.625" style="67" customWidth="1"/>
    <col min="10246" max="10246" width="12.5" style="67" customWidth="1"/>
    <col min="10247" max="10247" width="17.125" style="67" customWidth="1"/>
    <col min="10248" max="10496" width="8.875" style="67"/>
    <col min="10497" max="10497" width="6.375" style="67" customWidth="1"/>
    <col min="10498" max="10498" width="18.125" style="67" customWidth="1"/>
    <col min="10499" max="10499" width="15.625" style="67" customWidth="1"/>
    <col min="10500" max="10500" width="16.125" style="67" customWidth="1"/>
    <col min="10501" max="10501" width="16.625" style="67" customWidth="1"/>
    <col min="10502" max="10502" width="12.5" style="67" customWidth="1"/>
    <col min="10503" max="10503" width="17.125" style="67" customWidth="1"/>
    <col min="10504" max="10752" width="8.875" style="67"/>
    <col min="10753" max="10753" width="6.375" style="67" customWidth="1"/>
    <col min="10754" max="10754" width="18.125" style="67" customWidth="1"/>
    <col min="10755" max="10755" width="15.625" style="67" customWidth="1"/>
    <col min="10756" max="10756" width="16.125" style="67" customWidth="1"/>
    <col min="10757" max="10757" width="16.625" style="67" customWidth="1"/>
    <col min="10758" max="10758" width="12.5" style="67" customWidth="1"/>
    <col min="10759" max="10759" width="17.125" style="67" customWidth="1"/>
    <col min="10760" max="11008" width="8.875" style="67"/>
    <col min="11009" max="11009" width="6.375" style="67" customWidth="1"/>
    <col min="11010" max="11010" width="18.125" style="67" customWidth="1"/>
    <col min="11011" max="11011" width="15.625" style="67" customWidth="1"/>
    <col min="11012" max="11012" width="16.125" style="67" customWidth="1"/>
    <col min="11013" max="11013" width="16.625" style="67" customWidth="1"/>
    <col min="11014" max="11014" width="12.5" style="67" customWidth="1"/>
    <col min="11015" max="11015" width="17.125" style="67" customWidth="1"/>
    <col min="11016" max="11264" width="8.875" style="67"/>
    <col min="11265" max="11265" width="6.375" style="67" customWidth="1"/>
    <col min="11266" max="11266" width="18.125" style="67" customWidth="1"/>
    <col min="11267" max="11267" width="15.625" style="67" customWidth="1"/>
    <col min="11268" max="11268" width="16.125" style="67" customWidth="1"/>
    <col min="11269" max="11269" width="16.625" style="67" customWidth="1"/>
    <col min="11270" max="11270" width="12.5" style="67" customWidth="1"/>
    <col min="11271" max="11271" width="17.125" style="67" customWidth="1"/>
    <col min="11272" max="11520" width="8.875" style="67"/>
    <col min="11521" max="11521" width="6.375" style="67" customWidth="1"/>
    <col min="11522" max="11522" width="18.125" style="67" customWidth="1"/>
    <col min="11523" max="11523" width="15.625" style="67" customWidth="1"/>
    <col min="11524" max="11524" width="16.125" style="67" customWidth="1"/>
    <col min="11525" max="11525" width="16.625" style="67" customWidth="1"/>
    <col min="11526" max="11526" width="12.5" style="67" customWidth="1"/>
    <col min="11527" max="11527" width="17.125" style="67" customWidth="1"/>
    <col min="11528" max="11776" width="8.875" style="67"/>
    <col min="11777" max="11777" width="6.375" style="67" customWidth="1"/>
    <col min="11778" max="11778" width="18.125" style="67" customWidth="1"/>
    <col min="11779" max="11779" width="15.625" style="67" customWidth="1"/>
    <col min="11780" max="11780" width="16.125" style="67" customWidth="1"/>
    <col min="11781" max="11781" width="16.625" style="67" customWidth="1"/>
    <col min="11782" max="11782" width="12.5" style="67" customWidth="1"/>
    <col min="11783" max="11783" width="17.125" style="67" customWidth="1"/>
    <col min="11784" max="12032" width="8.875" style="67"/>
    <col min="12033" max="12033" width="6.375" style="67" customWidth="1"/>
    <col min="12034" max="12034" width="18.125" style="67" customWidth="1"/>
    <col min="12035" max="12035" width="15.625" style="67" customWidth="1"/>
    <col min="12036" max="12036" width="16.125" style="67" customWidth="1"/>
    <col min="12037" max="12037" width="16.625" style="67" customWidth="1"/>
    <col min="12038" max="12038" width="12.5" style="67" customWidth="1"/>
    <col min="12039" max="12039" width="17.125" style="67" customWidth="1"/>
    <col min="12040" max="12288" width="8.875" style="67"/>
    <col min="12289" max="12289" width="6.375" style="67" customWidth="1"/>
    <col min="12290" max="12290" width="18.125" style="67" customWidth="1"/>
    <col min="12291" max="12291" width="15.625" style="67" customWidth="1"/>
    <col min="12292" max="12292" width="16.125" style="67" customWidth="1"/>
    <col min="12293" max="12293" width="16.625" style="67" customWidth="1"/>
    <col min="12294" max="12294" width="12.5" style="67" customWidth="1"/>
    <col min="12295" max="12295" width="17.125" style="67" customWidth="1"/>
    <col min="12296" max="12544" width="8.875" style="67"/>
    <col min="12545" max="12545" width="6.375" style="67" customWidth="1"/>
    <col min="12546" max="12546" width="18.125" style="67" customWidth="1"/>
    <col min="12547" max="12547" width="15.625" style="67" customWidth="1"/>
    <col min="12548" max="12548" width="16.125" style="67" customWidth="1"/>
    <col min="12549" max="12549" width="16.625" style="67" customWidth="1"/>
    <col min="12550" max="12550" width="12.5" style="67" customWidth="1"/>
    <col min="12551" max="12551" width="17.125" style="67" customWidth="1"/>
    <col min="12552" max="12800" width="8.875" style="67"/>
    <col min="12801" max="12801" width="6.375" style="67" customWidth="1"/>
    <col min="12802" max="12802" width="18.125" style="67" customWidth="1"/>
    <col min="12803" max="12803" width="15.625" style="67" customWidth="1"/>
    <col min="12804" max="12804" width="16.125" style="67" customWidth="1"/>
    <col min="12805" max="12805" width="16.625" style="67" customWidth="1"/>
    <col min="12806" max="12806" width="12.5" style="67" customWidth="1"/>
    <col min="12807" max="12807" width="17.125" style="67" customWidth="1"/>
    <col min="12808" max="13056" width="8.875" style="67"/>
    <col min="13057" max="13057" width="6.375" style="67" customWidth="1"/>
    <col min="13058" max="13058" width="18.125" style="67" customWidth="1"/>
    <col min="13059" max="13059" width="15.625" style="67" customWidth="1"/>
    <col min="13060" max="13060" width="16.125" style="67" customWidth="1"/>
    <col min="13061" max="13061" width="16.625" style="67" customWidth="1"/>
    <col min="13062" max="13062" width="12.5" style="67" customWidth="1"/>
    <col min="13063" max="13063" width="17.125" style="67" customWidth="1"/>
    <col min="13064" max="13312" width="8.875" style="67"/>
    <col min="13313" max="13313" width="6.375" style="67" customWidth="1"/>
    <col min="13314" max="13314" width="18.125" style="67" customWidth="1"/>
    <col min="13315" max="13315" width="15.625" style="67" customWidth="1"/>
    <col min="13316" max="13316" width="16.125" style="67" customWidth="1"/>
    <col min="13317" max="13317" width="16.625" style="67" customWidth="1"/>
    <col min="13318" max="13318" width="12.5" style="67" customWidth="1"/>
    <col min="13319" max="13319" width="17.125" style="67" customWidth="1"/>
    <col min="13320" max="13568" width="8.875" style="67"/>
    <col min="13569" max="13569" width="6.375" style="67" customWidth="1"/>
    <col min="13570" max="13570" width="18.125" style="67" customWidth="1"/>
    <col min="13571" max="13571" width="15.625" style="67" customWidth="1"/>
    <col min="13572" max="13572" width="16.125" style="67" customWidth="1"/>
    <col min="13573" max="13573" width="16.625" style="67" customWidth="1"/>
    <col min="13574" max="13574" width="12.5" style="67" customWidth="1"/>
    <col min="13575" max="13575" width="17.125" style="67" customWidth="1"/>
    <col min="13576" max="13824" width="8.875" style="67"/>
    <col min="13825" max="13825" width="6.375" style="67" customWidth="1"/>
    <col min="13826" max="13826" width="18.125" style="67" customWidth="1"/>
    <col min="13827" max="13827" width="15.625" style="67" customWidth="1"/>
    <col min="13828" max="13828" width="16.125" style="67" customWidth="1"/>
    <col min="13829" max="13829" width="16.625" style="67" customWidth="1"/>
    <col min="13830" max="13830" width="12.5" style="67" customWidth="1"/>
    <col min="13831" max="13831" width="17.125" style="67" customWidth="1"/>
    <col min="13832" max="14080" width="8.875" style="67"/>
    <col min="14081" max="14081" width="6.375" style="67" customWidth="1"/>
    <col min="14082" max="14082" width="18.125" style="67" customWidth="1"/>
    <col min="14083" max="14083" width="15.625" style="67" customWidth="1"/>
    <col min="14084" max="14084" width="16.125" style="67" customWidth="1"/>
    <col min="14085" max="14085" width="16.625" style="67" customWidth="1"/>
    <col min="14086" max="14086" width="12.5" style="67" customWidth="1"/>
    <col min="14087" max="14087" width="17.125" style="67" customWidth="1"/>
    <col min="14088" max="14336" width="8.875" style="67"/>
    <col min="14337" max="14337" width="6.375" style="67" customWidth="1"/>
    <col min="14338" max="14338" width="18.125" style="67" customWidth="1"/>
    <col min="14339" max="14339" width="15.625" style="67" customWidth="1"/>
    <col min="14340" max="14340" width="16.125" style="67" customWidth="1"/>
    <col min="14341" max="14341" width="16.625" style="67" customWidth="1"/>
    <col min="14342" max="14342" width="12.5" style="67" customWidth="1"/>
    <col min="14343" max="14343" width="17.125" style="67" customWidth="1"/>
    <col min="14344" max="14592" width="8.875" style="67"/>
    <col min="14593" max="14593" width="6.375" style="67" customWidth="1"/>
    <col min="14594" max="14594" width="18.125" style="67" customWidth="1"/>
    <col min="14595" max="14595" width="15.625" style="67" customWidth="1"/>
    <col min="14596" max="14596" width="16.125" style="67" customWidth="1"/>
    <col min="14597" max="14597" width="16.625" style="67" customWidth="1"/>
    <col min="14598" max="14598" width="12.5" style="67" customWidth="1"/>
    <col min="14599" max="14599" width="17.125" style="67" customWidth="1"/>
    <col min="14600" max="14848" width="8.875" style="67"/>
    <col min="14849" max="14849" width="6.375" style="67" customWidth="1"/>
    <col min="14850" max="14850" width="18.125" style="67" customWidth="1"/>
    <col min="14851" max="14851" width="15.625" style="67" customWidth="1"/>
    <col min="14852" max="14852" width="16.125" style="67" customWidth="1"/>
    <col min="14853" max="14853" width="16.625" style="67" customWidth="1"/>
    <col min="14854" max="14854" width="12.5" style="67" customWidth="1"/>
    <col min="14855" max="14855" width="17.125" style="67" customWidth="1"/>
    <col min="14856" max="15104" width="8.875" style="67"/>
    <col min="15105" max="15105" width="6.375" style="67" customWidth="1"/>
    <col min="15106" max="15106" width="18.125" style="67" customWidth="1"/>
    <col min="15107" max="15107" width="15.625" style="67" customWidth="1"/>
    <col min="15108" max="15108" width="16.125" style="67" customWidth="1"/>
    <col min="15109" max="15109" width="16.625" style="67" customWidth="1"/>
    <col min="15110" max="15110" width="12.5" style="67" customWidth="1"/>
    <col min="15111" max="15111" width="17.125" style="67" customWidth="1"/>
    <col min="15112" max="15360" width="8.875" style="67"/>
    <col min="15361" max="15361" width="6.375" style="67" customWidth="1"/>
    <col min="15362" max="15362" width="18.125" style="67" customWidth="1"/>
    <col min="15363" max="15363" width="15.625" style="67" customWidth="1"/>
    <col min="15364" max="15364" width="16.125" style="67" customWidth="1"/>
    <col min="15365" max="15365" width="16.625" style="67" customWidth="1"/>
    <col min="15366" max="15366" width="12.5" style="67" customWidth="1"/>
    <col min="15367" max="15367" width="17.125" style="67" customWidth="1"/>
    <col min="15368" max="15616" width="8.875" style="67"/>
    <col min="15617" max="15617" width="6.375" style="67" customWidth="1"/>
    <col min="15618" max="15618" width="18.125" style="67" customWidth="1"/>
    <col min="15619" max="15619" width="15.625" style="67" customWidth="1"/>
    <col min="15620" max="15620" width="16.125" style="67" customWidth="1"/>
    <col min="15621" max="15621" width="16.625" style="67" customWidth="1"/>
    <col min="15622" max="15622" width="12.5" style="67" customWidth="1"/>
    <col min="15623" max="15623" width="17.125" style="67" customWidth="1"/>
    <col min="15624" max="15872" width="8.875" style="67"/>
    <col min="15873" max="15873" width="6.375" style="67" customWidth="1"/>
    <col min="15874" max="15874" width="18.125" style="67" customWidth="1"/>
    <col min="15875" max="15875" width="15.625" style="67" customWidth="1"/>
    <col min="15876" max="15876" width="16.125" style="67" customWidth="1"/>
    <col min="15877" max="15877" width="16.625" style="67" customWidth="1"/>
    <col min="15878" max="15878" width="12.5" style="67" customWidth="1"/>
    <col min="15879" max="15879" width="17.125" style="67" customWidth="1"/>
    <col min="15880" max="16128" width="8.875" style="67"/>
    <col min="16129" max="16129" width="6.375" style="67" customWidth="1"/>
    <col min="16130" max="16130" width="18.125" style="67" customWidth="1"/>
    <col min="16131" max="16131" width="15.625" style="67" customWidth="1"/>
    <col min="16132" max="16132" width="16.125" style="67" customWidth="1"/>
    <col min="16133" max="16133" width="16.625" style="67" customWidth="1"/>
    <col min="16134" max="16134" width="12.5" style="67" customWidth="1"/>
    <col min="16135" max="16135" width="17.125" style="67" customWidth="1"/>
    <col min="16136" max="16384" width="8.875" style="67"/>
  </cols>
  <sheetData>
    <row r="1" spans="1:9" ht="21" x14ac:dyDescent="0.25">
      <c r="A1" s="165" t="s">
        <v>260</v>
      </c>
      <c r="B1" s="166"/>
      <c r="C1" s="166"/>
      <c r="D1" s="166"/>
      <c r="E1" s="166"/>
      <c r="F1" s="166"/>
      <c r="G1" s="66" t="s">
        <v>259</v>
      </c>
    </row>
    <row r="2" spans="1:9" x14ac:dyDescent="0.25">
      <c r="A2" s="159" t="s">
        <v>178</v>
      </c>
      <c r="B2" s="161" t="s">
        <v>179</v>
      </c>
      <c r="C2" s="163" t="s">
        <v>180</v>
      </c>
      <c r="D2" s="163"/>
      <c r="E2" s="163"/>
      <c r="F2" s="163"/>
      <c r="G2" s="163"/>
      <c r="I2" s="67" t="s">
        <v>181</v>
      </c>
    </row>
    <row r="3" spans="1:9" x14ac:dyDescent="0.25">
      <c r="A3" s="160"/>
      <c r="B3" s="162"/>
      <c r="C3" s="68" t="s">
        <v>182</v>
      </c>
      <c r="D3" s="68" t="s">
        <v>183</v>
      </c>
      <c r="E3" s="68" t="s">
        <v>263</v>
      </c>
      <c r="F3" s="68" t="s">
        <v>36</v>
      </c>
      <c r="G3" s="69" t="s">
        <v>184</v>
      </c>
    </row>
    <row r="4" spans="1:9" x14ac:dyDescent="0.25">
      <c r="A4" s="70" t="s">
        <v>3</v>
      </c>
      <c r="B4" s="71" t="s">
        <v>257</v>
      </c>
      <c r="C4" s="72">
        <f>SUMIFS(統籌科目新增撥補經費明細表!D6:D197,統籌科目新增撥補經費明細表!B6:B197,"體育高級中等學校")</f>
        <v>0</v>
      </c>
      <c r="D4" s="72">
        <f>SUMIFS(統籌科目新增撥補經費明細表!E6:E197,統籌科目新增撥補經費明細表!B6:B197,"體育高級中等學校")</f>
        <v>0</v>
      </c>
      <c r="E4" s="72">
        <f>SUMIFS(統籌科目新增撥補經費明細表!F6:F197,統籌科目新增撥補經費明細表!B6:B197,"體育高級中等學校")</f>
        <v>0</v>
      </c>
      <c r="F4" s="72">
        <f>SUMIFS(統籌科目新增撥補經費明細表!G6:G197,統籌科目新增撥補經費明細表!B6:B197,"體育高級中等學校")</f>
        <v>0</v>
      </c>
      <c r="G4" s="73">
        <f>SUM(C4:F4)</f>
        <v>0</v>
      </c>
    </row>
    <row r="5" spans="1:9" x14ac:dyDescent="0.25">
      <c r="A5" s="74" t="s">
        <v>4</v>
      </c>
      <c r="B5" s="71" t="s">
        <v>72</v>
      </c>
      <c r="C5" s="72">
        <f>SUMIFS(統籌科目新增撥補經費明細表!D6:D197,統籌科目新增撥補經費明細表!B6:B197,"美崙國民中學")</f>
        <v>0</v>
      </c>
      <c r="D5" s="72">
        <f>SUMIFS(統籌科目新增撥補經費明細表!E6:E197,統籌科目新增撥補經費明細表!B6:B197,"美崙國民中學")</f>
        <v>0</v>
      </c>
      <c r="E5" s="72">
        <f>SUMIFS(統籌科目新增撥補經費明細表!F6:F197,統籌科目新增撥補經費明細表!B6:B197,"美崙國民中學")</f>
        <v>0</v>
      </c>
      <c r="F5" s="72">
        <f>SUMIFS(統籌科目新增撥補經費明細表!G6:G197,統籌科目新增撥補經費明細表!B6:B197,"美崙國民中學")</f>
        <v>0</v>
      </c>
      <c r="G5" s="73">
        <f t="shared" ref="G5:G67" si="0">SUM(C5:F5)</f>
        <v>0</v>
      </c>
    </row>
    <row r="6" spans="1:9" x14ac:dyDescent="0.25">
      <c r="A6" s="74" t="s">
        <v>5</v>
      </c>
      <c r="B6" s="71" t="s">
        <v>266</v>
      </c>
      <c r="C6" s="72">
        <f>SUMIFS(統籌科目新增撥補經費明細表!D6:D197,統籌科目新增撥補經費明細表!B6:B197,"花崗國民中學")</f>
        <v>0</v>
      </c>
      <c r="D6" s="72">
        <f>SUMIFS(統籌科目新增撥補經費明細表!E6:E197,統籌科目新增撥補經費明細表!B6:B197,"花崗國民中學")</f>
        <v>0</v>
      </c>
      <c r="E6" s="72">
        <f>SUMIFS(統籌科目新增撥補經費明細表!F6:F197,統籌科目新增撥補經費明細表!B6:B197,"花崗國民中學")</f>
        <v>0</v>
      </c>
      <c r="F6" s="72">
        <f>SUMIFS(統籌科目新增撥補經費明細表!G6:G197,統籌科目新增撥補經費明細表!B6:B197,"花崗國民中學")</f>
        <v>0</v>
      </c>
      <c r="G6" s="73">
        <f t="shared" si="0"/>
        <v>0</v>
      </c>
    </row>
    <row r="7" spans="1:9" x14ac:dyDescent="0.25">
      <c r="A7" s="74" t="s">
        <v>6</v>
      </c>
      <c r="B7" s="71" t="s">
        <v>267</v>
      </c>
      <c r="C7" s="72">
        <f>SUMIFS(統籌科目新增撥補經費明細表!D6:D197,統籌科目新增撥補經費明細表!B6:B197,"國風國民中學")</f>
        <v>0</v>
      </c>
      <c r="D7" s="72">
        <f>SUMIFS(統籌科目新增撥補經費明細表!E6:E197,統籌科目新增撥補經費明細表!B6:B197,"國風國民中學")</f>
        <v>0</v>
      </c>
      <c r="E7" s="72">
        <f>SUMIFS(統籌科目新增撥補經費明細表!F6:F197,統籌科目新增撥補經費明細表!B6:B197,"國風國民中學")</f>
        <v>0</v>
      </c>
      <c r="F7" s="72">
        <f>SUMIFS(統籌科目新增撥補經費明細表!G6:G197,統籌科目新增撥補經費明細表!B6:B197,"國風國民中學")</f>
        <v>0</v>
      </c>
      <c r="G7" s="73">
        <f t="shared" si="0"/>
        <v>0</v>
      </c>
    </row>
    <row r="8" spans="1:9" x14ac:dyDescent="0.25">
      <c r="A8" s="74" t="s">
        <v>7</v>
      </c>
      <c r="B8" s="71" t="s">
        <v>268</v>
      </c>
      <c r="C8" s="72">
        <f>SUMIFS(統籌科目新增撥補經費明細表!D6:D197,統籌科目新增撥補經費明細表!B6:B197,"自強國民中學")</f>
        <v>0</v>
      </c>
      <c r="D8" s="72">
        <f>SUMIFS(統籌科目新增撥補經費明細表!E6:E197,統籌科目新增撥補經費明細表!B6:B197,"自強國民中學")</f>
        <v>0</v>
      </c>
      <c r="E8" s="72">
        <f>SUMIFS(統籌科目新增撥補經費明細表!F6:F197,統籌科目新增撥補經費明細表!B6:B197,"自強國民中學")</f>
        <v>0</v>
      </c>
      <c r="F8" s="72">
        <f>SUMIFS(統籌科目新增撥補經費明細表!G6:G197,統籌科目新增撥補經費明細表!B6:B197,"自強國民中學")</f>
        <v>0</v>
      </c>
      <c r="G8" s="73">
        <f t="shared" si="0"/>
        <v>0</v>
      </c>
    </row>
    <row r="9" spans="1:9" x14ac:dyDescent="0.25">
      <c r="A9" s="74" t="s">
        <v>8</v>
      </c>
      <c r="B9" s="71" t="s">
        <v>269</v>
      </c>
      <c r="C9" s="72">
        <f>SUMIFS(統籌科目新增撥補經費明細表!D6:D197,統籌科目新增撥補經費明細表!B6:B197,"秀林國民中學")</f>
        <v>0</v>
      </c>
      <c r="D9" s="72">
        <f>SUMIFS(統籌科目新增撥補經費明細表!E6:E197,統籌科目新增撥補經費明細表!B6:B197,"秀林國民中學")</f>
        <v>0</v>
      </c>
      <c r="E9" s="72">
        <f>SUMIFS(統籌科目新增撥補經費明細表!F6:F197,統籌科目新增撥補經費明細表!B6:B197,"秀林國民中學")</f>
        <v>0</v>
      </c>
      <c r="F9" s="72">
        <f>SUMIFS(統籌科目新增撥補經費明細表!G6:G197,統籌科目新增撥補經費明細表!B6:B197,"秀林國民中學")</f>
        <v>0</v>
      </c>
      <c r="G9" s="73">
        <f t="shared" si="0"/>
        <v>0</v>
      </c>
    </row>
    <row r="10" spans="1:9" x14ac:dyDescent="0.25">
      <c r="A10" s="74" t="s">
        <v>9</v>
      </c>
      <c r="B10" s="71" t="s">
        <v>270</v>
      </c>
      <c r="C10" s="72">
        <f>SUMIFS(統籌科目新增撥補經費明細表!D6:D197,統籌科目新增撥補經費明細表!B6:B197,"新城國民中學")</f>
        <v>0</v>
      </c>
      <c r="D10" s="72">
        <f>SUMIFS(統籌科目新增撥補經費明細表!E6:E197,統籌科目新增撥補經費明細表!B6:B197,"新城國民中學")</f>
        <v>0</v>
      </c>
      <c r="E10" s="72">
        <f>SUMIFS(統籌科目新增撥補經費明細表!F6:F197,統籌科目新增撥補經費明細表!B6:B197,"新城國民中學")</f>
        <v>0</v>
      </c>
      <c r="F10" s="72">
        <f>SUMIFS(統籌科目新增撥補經費明細表!G6:G197,統籌科目新增撥補經費明細表!B6:B197,"新城國民中學")</f>
        <v>0</v>
      </c>
      <c r="G10" s="73">
        <f t="shared" si="0"/>
        <v>0</v>
      </c>
    </row>
    <row r="11" spans="1:9" x14ac:dyDescent="0.25">
      <c r="A11" s="74" t="s">
        <v>10</v>
      </c>
      <c r="B11" s="71" t="s">
        <v>271</v>
      </c>
      <c r="C11" s="72">
        <f>SUMIFS(統籌科目新增撥補經費明細表!D6:D197,統籌科目新增撥補經費明細表!B6:B197,"宜昌國民中學")</f>
        <v>0</v>
      </c>
      <c r="D11" s="72">
        <f>SUMIFS(統籌科目新增撥補經費明細表!E6:E197,統籌科目新增撥補經費明細表!B6:B197,"宜昌國民中學")</f>
        <v>0</v>
      </c>
      <c r="E11" s="72">
        <f>SUMIFS(統籌科目新增撥補經費明細表!F6:F197,統籌科目新增撥補經費明細表!B6:B197,"宜昌國民中學")</f>
        <v>0</v>
      </c>
      <c r="F11" s="72">
        <f>SUMIFS(統籌科目新增撥補經費明細表!G6:G197,統籌科目新增撥補經費明細表!B6:B197,"宜昌國民中學")</f>
        <v>0</v>
      </c>
      <c r="G11" s="73">
        <f t="shared" si="0"/>
        <v>0</v>
      </c>
    </row>
    <row r="12" spans="1:9" x14ac:dyDescent="0.25">
      <c r="A12" s="74" t="s">
        <v>11</v>
      </c>
      <c r="B12" s="71" t="s">
        <v>272</v>
      </c>
      <c r="C12" s="72">
        <f>SUMIFS(統籌科目新增撥補經費明細表!D6:D197,統籌科目新增撥補經費明細表!B6:B197,"化仁國民中學")</f>
        <v>0</v>
      </c>
      <c r="D12" s="72">
        <f>SUMIFS(統籌科目新增撥補經費明細表!E6:E197,統籌科目新增撥補經費明細表!B6:B197,"化仁國民中學")</f>
        <v>0</v>
      </c>
      <c r="E12" s="72">
        <f>SUMIFS(統籌科目新增撥補經費明細表!F6:F197,統籌科目新增撥補經費明細表!B6:B197,"化仁國民中學")</f>
        <v>0</v>
      </c>
      <c r="F12" s="72">
        <f>SUMIFS(統籌科目新增撥補經費明細表!G6:G197,統籌科目新增撥補經費明細表!B6:B197,"化仁國民中學")</f>
        <v>0</v>
      </c>
      <c r="G12" s="73">
        <f t="shared" si="0"/>
        <v>0</v>
      </c>
    </row>
    <row r="13" spans="1:9" x14ac:dyDescent="0.25">
      <c r="A13" s="74" t="s">
        <v>12</v>
      </c>
      <c r="B13" s="71" t="s">
        <v>273</v>
      </c>
      <c r="C13" s="72">
        <f>SUMIFS(統籌科目新增撥補經費明細表!D6:D197,統籌科目新增撥補經費明細表!B6:B197,"吉安國民中學")</f>
        <v>0</v>
      </c>
      <c r="D13" s="72">
        <f>SUMIFS(統籌科目新增撥補經費明細表!E6:E197,統籌科目新增撥補經費明細表!B6:B197,"吉安國民中學")</f>
        <v>0</v>
      </c>
      <c r="E13" s="72">
        <f>SUMIFS(統籌科目新增撥補經費明細表!F6:F197,統籌科目新增撥補經費明細表!B6:B197,"吉安國民中學")</f>
        <v>0</v>
      </c>
      <c r="F13" s="72">
        <f>SUMIFS(統籌科目新增撥補經費明細表!G6:G197,統籌科目新增撥補經費明細表!B6:B197,"吉安國民中學")</f>
        <v>0</v>
      </c>
      <c r="G13" s="73">
        <f t="shared" si="0"/>
        <v>0</v>
      </c>
    </row>
    <row r="14" spans="1:9" x14ac:dyDescent="0.25">
      <c r="A14" s="74" t="s">
        <v>13</v>
      </c>
      <c r="B14" s="71" t="s">
        <v>274</v>
      </c>
      <c r="C14" s="72">
        <f>SUMIFS(統籌科目新增撥補經費明細表!D6:D197,統籌科目新增撥補經費明細表!B6:B197,"平和國民中學")</f>
        <v>0</v>
      </c>
      <c r="D14" s="72">
        <f>SUMIFS(統籌科目新增撥補經費明細表!E6:E197,統籌科目新增撥補經費明細表!B6:B197,"平和國民中學")</f>
        <v>0</v>
      </c>
      <c r="E14" s="72">
        <f>SUMIFS(統籌科目新增撥補經費明細表!F6:F197,統籌科目新增撥補經費明細表!B6:B197,"平和國民中學")</f>
        <v>0</v>
      </c>
      <c r="F14" s="72">
        <f>SUMIFS(統籌科目新增撥補經費明細表!G6:G197,統籌科目新增撥補經費明細表!B6:B197,"平和國民中學")</f>
        <v>0</v>
      </c>
      <c r="G14" s="73">
        <f t="shared" si="0"/>
        <v>0</v>
      </c>
    </row>
    <row r="15" spans="1:9" x14ac:dyDescent="0.25">
      <c r="A15" s="74" t="s">
        <v>14</v>
      </c>
      <c r="B15" s="71" t="s">
        <v>275</v>
      </c>
      <c r="C15" s="72">
        <f>SUMIFS(統籌科目新增撥補經費明細表!D6:D197,統籌科目新增撥補經費明細表!B6:B197,"壽豐國民中學")</f>
        <v>0</v>
      </c>
      <c r="D15" s="72">
        <f>SUMIFS(統籌科目新增撥補經費明細表!E6:E197,統籌科目新增撥補經費明細表!B6:B197,"壽豐國民中學")</f>
        <v>0</v>
      </c>
      <c r="E15" s="72">
        <f>SUMIFS(統籌科目新增撥補經費明細表!F6:F197,統籌科目新增撥補經費明細表!B6:B197,"壽豐國民中學")</f>
        <v>0</v>
      </c>
      <c r="F15" s="72">
        <f>SUMIFS(統籌科目新增撥補經費明細表!G6:G197,統籌科目新增撥補經費明細表!B6:B197,"壽豐國民中學")</f>
        <v>0</v>
      </c>
      <c r="G15" s="73">
        <f t="shared" si="0"/>
        <v>0</v>
      </c>
    </row>
    <row r="16" spans="1:9" x14ac:dyDescent="0.25">
      <c r="A16" s="74" t="s">
        <v>15</v>
      </c>
      <c r="B16" s="71" t="s">
        <v>276</v>
      </c>
      <c r="C16" s="72">
        <f>SUMIFS(統籌科目新增撥補經費明細表!D6:D197,統籌科目新增撥補經費明細表!B6:B197,"鳳林國民中學")</f>
        <v>0</v>
      </c>
      <c r="D16" s="72">
        <f>SUMIFS(統籌科目新增撥補經費明細表!E6:E197,統籌科目新增撥補經費明細表!B6:B197,"鳳林國民中學")</f>
        <v>0</v>
      </c>
      <c r="E16" s="72">
        <f>SUMIFS(統籌科目新增撥補經費明細表!F6:F197,統籌科目新增撥補經費明細表!B6:B197,"鳳林國民中學")</f>
        <v>0</v>
      </c>
      <c r="F16" s="72">
        <f>SUMIFS(統籌科目新增撥補經費明細表!G6:G197,統籌科目新增撥補經費明細表!B6:B197,"鳳林國民中學")</f>
        <v>0</v>
      </c>
      <c r="G16" s="73">
        <f t="shared" si="0"/>
        <v>0</v>
      </c>
    </row>
    <row r="17" spans="1:7" x14ac:dyDescent="0.25">
      <c r="A17" s="74" t="s">
        <v>16</v>
      </c>
      <c r="B17" s="71" t="s">
        <v>277</v>
      </c>
      <c r="C17" s="72">
        <f>SUMIFS(統籌科目新增撥補經費明細表!D6:D197,統籌科目新增撥補經費明細表!B6:B197,"萬榮國民中學")</f>
        <v>0</v>
      </c>
      <c r="D17" s="72">
        <f>SUMIFS(統籌科目新增撥補經費明細表!E6:E197,統籌科目新增撥補經費明細表!B6:B197,"萬榮國民中學")</f>
        <v>0</v>
      </c>
      <c r="E17" s="72">
        <f>SUMIFS(統籌科目新增撥補經費明細表!F6:F197,統籌科目新增撥補經費明細表!B6:B197,"萬榮國民中學")</f>
        <v>0</v>
      </c>
      <c r="F17" s="72">
        <f>SUMIFS(統籌科目新增撥補經費明細表!G6:G197,統籌科目新增撥補經費明細表!B6:B197,"萬榮國民中學")</f>
        <v>0</v>
      </c>
      <c r="G17" s="73">
        <f t="shared" si="0"/>
        <v>0</v>
      </c>
    </row>
    <row r="18" spans="1:7" x14ac:dyDescent="0.25">
      <c r="A18" s="74" t="s">
        <v>17</v>
      </c>
      <c r="B18" s="71" t="s">
        <v>278</v>
      </c>
      <c r="C18" s="72">
        <f>SUMIFS(統籌科目新增撥補經費明細表!D6:D197,統籌科目新增撥補經費明細表!B6:B197,"光復國民中學")</f>
        <v>0</v>
      </c>
      <c r="D18" s="72">
        <f>SUMIFS(統籌科目新增撥補經費明細表!E6:E197,統籌科目新增撥補經費明細表!B6:B197,"光復國民中學")</f>
        <v>0</v>
      </c>
      <c r="E18" s="72">
        <f>SUMIFS(統籌科目新增撥補經費明細表!F6:F197,統籌科目新增撥補經費明細表!B6:B197,"光復國民中學")</f>
        <v>0</v>
      </c>
      <c r="F18" s="72">
        <f>SUMIFS(統籌科目新增撥補經費明細表!G6:G197,統籌科目新增撥補經費明細表!B6:B197,"光復國民中學")</f>
        <v>0</v>
      </c>
      <c r="G18" s="73">
        <f t="shared" si="0"/>
        <v>0</v>
      </c>
    </row>
    <row r="19" spans="1:7" x14ac:dyDescent="0.25">
      <c r="A19" s="74" t="s">
        <v>18</v>
      </c>
      <c r="B19" s="71" t="s">
        <v>279</v>
      </c>
      <c r="C19" s="72">
        <f>SUMIFS(統籌科目新增撥補經費明細表!D6:D197,統籌科目新增撥補經費明細表!B6:B197,"富源國民中學")</f>
        <v>0</v>
      </c>
      <c r="D19" s="72">
        <f>SUMIFS(統籌科目新增撥補經費明細表!E6:E197,統籌科目新增撥補經費明細表!B6:B197,"富源國民中學")</f>
        <v>0</v>
      </c>
      <c r="E19" s="72">
        <f>SUMIFS(統籌科目新增撥補經費明細表!F6:F197,統籌科目新增撥補經費明細表!B6:B197,"富源國民中學")</f>
        <v>0</v>
      </c>
      <c r="F19" s="72">
        <f>SUMIFS(統籌科目新增撥補經費明細表!G6:G197,統籌科目新增撥補經費明細表!B6:B197,"富源國民中學")</f>
        <v>0</v>
      </c>
      <c r="G19" s="73">
        <f t="shared" si="0"/>
        <v>0</v>
      </c>
    </row>
    <row r="20" spans="1:7" x14ac:dyDescent="0.25">
      <c r="A20" s="74" t="s">
        <v>19</v>
      </c>
      <c r="B20" s="71" t="s">
        <v>280</v>
      </c>
      <c r="C20" s="72">
        <f>SUMIFS(統籌科目新增撥補經費明細表!D6:D197,統籌科目新增撥補經費明細表!B6:B197,"瑞穗國民中學")</f>
        <v>0</v>
      </c>
      <c r="D20" s="72">
        <f>SUMIFS(統籌科目新增撥補經費明細表!E6:E197,統籌科目新增撥補經費明細表!B6:B197,"瑞穗國民中學")</f>
        <v>0</v>
      </c>
      <c r="E20" s="72">
        <f>SUMIFS(統籌科目新增撥補經費明細表!F6:F197,統籌科目新增撥補經費明細表!B6:B197,"瑞穗國民中學")</f>
        <v>0</v>
      </c>
      <c r="F20" s="72">
        <f>SUMIFS(統籌科目新增撥補經費明細表!G6:G197,統籌科目新增撥補經費明細表!B6:B197,"瑞穗國民中學")</f>
        <v>0</v>
      </c>
      <c r="G20" s="73">
        <f t="shared" si="0"/>
        <v>0</v>
      </c>
    </row>
    <row r="21" spans="1:7" x14ac:dyDescent="0.25">
      <c r="A21" s="74" t="s">
        <v>20</v>
      </c>
      <c r="B21" s="71" t="s">
        <v>281</v>
      </c>
      <c r="C21" s="72">
        <f>SUMIFS(統籌科目新增撥補經費明細表!D6:D197,統籌科目新增撥補經費明細表!B6:B197,"三民國民中學")</f>
        <v>0</v>
      </c>
      <c r="D21" s="72">
        <f>SUMIFS(統籌科目新增撥補經費明細表!E6:E197,統籌科目新增撥補經費明細表!B6:B197,"三民國民中學")</f>
        <v>0</v>
      </c>
      <c r="E21" s="72">
        <f>SUMIFS(統籌科目新增撥補經費明細表!F6:F197,統籌科目新增撥補經費明細表!B6:B197,"三民國民中學")</f>
        <v>0</v>
      </c>
      <c r="F21" s="72">
        <f>SUMIFS(統籌科目新增撥補經費明細表!G6:G197,統籌科目新增撥補經費明細表!B6:B197,"三民國民中學")</f>
        <v>0</v>
      </c>
      <c r="G21" s="73">
        <f t="shared" si="0"/>
        <v>0</v>
      </c>
    </row>
    <row r="22" spans="1:7" x14ac:dyDescent="0.25">
      <c r="A22" s="74" t="s">
        <v>21</v>
      </c>
      <c r="B22" s="71" t="s">
        <v>282</v>
      </c>
      <c r="C22" s="72">
        <f>SUMIFS(統籌科目新增撥補經費明細表!D6:D197,統籌科目新增撥補經費明細表!B6:B197,"玉里國民中學")</f>
        <v>0</v>
      </c>
      <c r="D22" s="72">
        <f>SUMIFS(統籌科目新增撥補經費明細表!E6:E197,統籌科目新增撥補經費明細表!B6:B197,"玉里國民中學")</f>
        <v>0</v>
      </c>
      <c r="E22" s="72">
        <f>SUMIFS(統籌科目新增撥補經費明細表!F6:F197,統籌科目新增撥補經費明細表!B6:B197,"玉里國民中學")</f>
        <v>0</v>
      </c>
      <c r="F22" s="72">
        <f>SUMIFS(統籌科目新增撥補經費明細表!G6:G197,統籌科目新增撥補經費明細表!B6:B197,"玉里國民中學")</f>
        <v>0</v>
      </c>
      <c r="G22" s="73">
        <f t="shared" si="0"/>
        <v>0</v>
      </c>
    </row>
    <row r="23" spans="1:7" x14ac:dyDescent="0.25">
      <c r="A23" s="74" t="s">
        <v>22</v>
      </c>
      <c r="B23" s="71" t="s">
        <v>283</v>
      </c>
      <c r="C23" s="72">
        <f>SUMIFS(統籌科目新增撥補經費明細表!D6:D197,統籌科目新增撥補經費明細表!B6:B197,"玉東國民中學")</f>
        <v>0</v>
      </c>
      <c r="D23" s="72">
        <f>SUMIFS(統籌科目新增撥補經費明細表!E6:E197,統籌科目新增撥補經費明細表!B6:B197,"玉東國民中學")</f>
        <v>0</v>
      </c>
      <c r="E23" s="72">
        <f>SUMIFS(統籌科目新增撥補經費明細表!F6:F197,統籌科目新增撥補經費明細表!B6:B197,"玉東國民中學")</f>
        <v>0</v>
      </c>
      <c r="F23" s="72">
        <f>SUMIFS(統籌科目新增撥補經費明細表!G6:G197,統籌科目新增撥補經費明細表!B6:B197,"玉東國民中學")</f>
        <v>0</v>
      </c>
      <c r="G23" s="73">
        <f t="shared" si="0"/>
        <v>0</v>
      </c>
    </row>
    <row r="24" spans="1:7" x14ac:dyDescent="0.25">
      <c r="A24" s="74" t="s">
        <v>23</v>
      </c>
      <c r="B24" s="71" t="s">
        <v>284</v>
      </c>
      <c r="C24" s="72">
        <f>SUMIFS(統籌科目新增撥補經費明細表!D6:D197,統籌科目新增撥補經費明細表!B6:B197,"富北國民中學")</f>
        <v>0</v>
      </c>
      <c r="D24" s="72">
        <f>SUMIFS(統籌科目新增撥補經費明細表!E6:E197,統籌科目新增撥補經費明細表!B6:B197,"富北國民中學")</f>
        <v>0</v>
      </c>
      <c r="E24" s="72">
        <f>SUMIFS(統籌科目新增撥補經費明細表!F6:F197,統籌科目新增撥補經費明細表!B6:B197,"富北國民中學")</f>
        <v>0</v>
      </c>
      <c r="F24" s="72">
        <f>SUMIFS(統籌科目新增撥補經費明細表!G6:G197,統籌科目新增撥補經費明細表!B6:B197,"富北國民中學")</f>
        <v>0</v>
      </c>
      <c r="G24" s="73">
        <f t="shared" si="0"/>
        <v>0</v>
      </c>
    </row>
    <row r="25" spans="1:7" x14ac:dyDescent="0.25">
      <c r="A25" s="74" t="s">
        <v>24</v>
      </c>
      <c r="B25" s="71" t="s">
        <v>285</v>
      </c>
      <c r="C25" s="72">
        <f>SUMIFS(統籌科目新增撥補經費明細表!D6:D197,統籌科目新增撥補經費明細表!B6:B197,"富里國民中學")</f>
        <v>0</v>
      </c>
      <c r="D25" s="72">
        <f>SUMIFS(統籌科目新增撥補經費明細表!E6:E197,統籌科目新增撥補經費明細表!B6:B197,"富里國民中學")</f>
        <v>0</v>
      </c>
      <c r="E25" s="72">
        <f>SUMIFS(統籌科目新增撥補經費明細表!F6:F197,統籌科目新增撥補經費明細表!B6:B197,"富里國民中學")</f>
        <v>0</v>
      </c>
      <c r="F25" s="72">
        <f>SUMIFS(統籌科目新增撥補經費明細表!G6:G197,統籌科目新增撥補經費明細表!B6:B197,"富里國民中學")</f>
        <v>0</v>
      </c>
      <c r="G25" s="73">
        <f t="shared" si="0"/>
        <v>0</v>
      </c>
    </row>
    <row r="26" spans="1:7" x14ac:dyDescent="0.25">
      <c r="A26" s="74" t="s">
        <v>25</v>
      </c>
      <c r="B26" s="71" t="s">
        <v>286</v>
      </c>
      <c r="C26" s="72">
        <f>SUMIFS(統籌科目新增撥補經費明細表!D6:D197,統籌科目新增撥補經費明細表!B6:B197,"豐濱國民中學")</f>
        <v>0</v>
      </c>
      <c r="D26" s="72">
        <f>SUMIFS(統籌科目新增撥補經費明細表!E6:E197,統籌科目新增撥補經費明細表!B6:B197,"豐濱國民中學")</f>
        <v>0</v>
      </c>
      <c r="E26" s="72">
        <f>SUMIFS(統籌科目新增撥補經費明細表!F6:F197,統籌科目新增撥補經費明細表!B6:B197,"豐濱國民中學")</f>
        <v>0</v>
      </c>
      <c r="F26" s="72">
        <f>SUMIFS(統籌科目新增撥補經費明細表!G6:G197,統籌科目新增撥補經費明細表!B6:B197,"豐濱國民中學")</f>
        <v>0</v>
      </c>
      <c r="G26" s="73">
        <f t="shared" si="0"/>
        <v>0</v>
      </c>
    </row>
    <row r="27" spans="1:7" x14ac:dyDescent="0.25">
      <c r="A27" s="74" t="s">
        <v>26</v>
      </c>
      <c r="B27" s="71" t="s">
        <v>287</v>
      </c>
      <c r="C27" s="72">
        <f>SUMIFS(統籌科目新增撥補經費明細表!D6:D197,統籌科目新增撥補經費明細表!B6:B197,"東里國民中學")</f>
        <v>0</v>
      </c>
      <c r="D27" s="72">
        <f>SUMIFS(統籌科目新增撥補經費明細表!E6:E197,統籌科目新增撥補經費明細表!B6:B197,"東里國民中學")</f>
        <v>0</v>
      </c>
      <c r="E27" s="72">
        <f>SUMIFS(統籌科目新增撥補經費明細表!F6:F197,統籌科目新增撥補經費明細表!B6:B197,"東里國民中學")</f>
        <v>0</v>
      </c>
      <c r="F27" s="72">
        <f>SUMIFS(統籌科目新增撥補經費明細表!G6:G197,統籌科目新增撥補經費明細表!B6:B197,"東里國民中學")</f>
        <v>0</v>
      </c>
      <c r="G27" s="73">
        <f t="shared" si="0"/>
        <v>0</v>
      </c>
    </row>
    <row r="28" spans="1:7" x14ac:dyDescent="0.25">
      <c r="A28" s="74" t="s">
        <v>27</v>
      </c>
      <c r="B28" s="71" t="s">
        <v>288</v>
      </c>
      <c r="C28" s="72">
        <f>SUMIFS(統籌科目新增撥補經費明細表!D6:D197,統籌科目新增撥補經費明細表!B6:B197,"南平中學")</f>
        <v>0</v>
      </c>
      <c r="D28" s="72">
        <f>SUMIFS(統籌科目新增撥補經費明細表!E6:E197,統籌科目新增撥補經費明細表!B6:B197,"南平中學")</f>
        <v>0</v>
      </c>
      <c r="E28" s="72">
        <f>SUMIFS(統籌科目新增撥補經費明細表!F6:F197,統籌科目新增撥補經費明細表!B6:B197,"南平中學")</f>
        <v>0</v>
      </c>
      <c r="F28" s="72">
        <f>SUMIFS(統籌科目新增撥補經費明細表!G6:G197,統籌科目新增撥補經費明細表!B6:B197,"南平中學")</f>
        <v>0</v>
      </c>
      <c r="G28" s="73">
        <f t="shared" si="0"/>
        <v>0</v>
      </c>
    </row>
    <row r="29" spans="1:7" x14ac:dyDescent="0.25">
      <c r="A29" s="75">
        <v>601</v>
      </c>
      <c r="B29" s="76" t="s">
        <v>289</v>
      </c>
      <c r="C29" s="72">
        <f>SUMIFS(統籌科目新增撥補經費明細表!D6:D197,統籌科目新增撥補經費明細表!B6:B197,"明禮國民小學")</f>
        <v>0</v>
      </c>
      <c r="D29" s="72">
        <f>SUMIFS(統籌科目新增撥補經費明細表!E6:E197,統籌科目新增撥補經費明細表!B6:B197,"明禮國民小學")</f>
        <v>0</v>
      </c>
      <c r="E29" s="72">
        <f>SUMIFS(統籌科目新增撥補經費明細表!F6:F197,統籌科目新增撥補經費明細表!B6:B197,"明禮國民小學")</f>
        <v>0</v>
      </c>
      <c r="F29" s="72">
        <f>SUMIFS(統籌科目新增撥補經費明細表!G6:G197,統籌科目新增撥補經費明細表!B6:B197,"明禮國民小學")</f>
        <v>0</v>
      </c>
      <c r="G29" s="73">
        <f t="shared" si="0"/>
        <v>0</v>
      </c>
    </row>
    <row r="30" spans="1:7" x14ac:dyDescent="0.25">
      <c r="A30" s="75">
        <v>602</v>
      </c>
      <c r="B30" s="76" t="s">
        <v>290</v>
      </c>
      <c r="C30" s="72">
        <f>SUMIFS(統籌科目新增撥補經費明細表!D6:D197,統籌科目新增撥補經費明細表!B6:B197,"明義國民小學")</f>
        <v>0</v>
      </c>
      <c r="D30" s="72">
        <f>SUMIFS(統籌科目新增撥補經費明細表!E6:E197,統籌科目新增撥補經費明細表!B6:B197,"明義國民小學")</f>
        <v>0</v>
      </c>
      <c r="E30" s="72">
        <f>SUMIFS(統籌科目新增撥補經費明細表!F6:F197,統籌科目新增撥補經費明細表!B6:B197,"明義國民小學")</f>
        <v>0</v>
      </c>
      <c r="F30" s="72">
        <f>SUMIFS(統籌科目新增撥補經費明細表!G6:G197,統籌科目新增撥補經費明細表!B6:B197,"明義國民小學")</f>
        <v>0</v>
      </c>
      <c r="G30" s="73">
        <f t="shared" si="0"/>
        <v>0</v>
      </c>
    </row>
    <row r="31" spans="1:7" x14ac:dyDescent="0.25">
      <c r="A31" s="75">
        <v>603</v>
      </c>
      <c r="B31" s="76" t="s">
        <v>291</v>
      </c>
      <c r="C31" s="72">
        <f>SUMIFS(統籌科目新增撥補經費明細表!D6:D197,統籌科目新增撥補經費明細表!B6:B197,"明廉國民小學")</f>
        <v>0</v>
      </c>
      <c r="D31" s="72">
        <f>SUMIFS(統籌科目新增撥補經費明細表!E6:E197,統籌科目新增撥補經費明細表!B6:B197,"明廉國民小學")</f>
        <v>0</v>
      </c>
      <c r="E31" s="72">
        <f>SUMIFS(統籌科目新增撥補經費明細表!F6:F197,統籌科目新增撥補經費明細表!B6:B197,"明廉國民小學")</f>
        <v>0</v>
      </c>
      <c r="F31" s="72">
        <f>SUMIFS(統籌科目新增撥補經費明細表!G6:G197,統籌科目新增撥補經費明細表!B6:B197,"明廉國民小學")</f>
        <v>0</v>
      </c>
      <c r="G31" s="73">
        <f t="shared" si="0"/>
        <v>0</v>
      </c>
    </row>
    <row r="32" spans="1:7" x14ac:dyDescent="0.25">
      <c r="A32" s="75">
        <v>604</v>
      </c>
      <c r="B32" s="76" t="s">
        <v>292</v>
      </c>
      <c r="C32" s="72">
        <f>SUMIFS(統籌科目新增撥補經費明細表!D6:D197,統籌科目新增撥補經費明細表!B6:B197,"明恥國民小學")</f>
        <v>0</v>
      </c>
      <c r="D32" s="72">
        <f>SUMIFS(統籌科目新增撥補經費明細表!E6:E197,統籌科目新增撥補經費明細表!B6:B197,"明恥國民小學")</f>
        <v>0</v>
      </c>
      <c r="E32" s="72">
        <f>SUMIFS(統籌科目新增撥補經費明細表!F6:F197,統籌科目新增撥補經費明細表!B6:B197,"明恥國民小學")</f>
        <v>0</v>
      </c>
      <c r="F32" s="72">
        <f>SUMIFS(統籌科目新增撥補經費明細表!G6:G197,統籌科目新增撥補經費明細表!B6:B197,"明恥國民小學")</f>
        <v>0</v>
      </c>
      <c r="G32" s="73">
        <f t="shared" si="0"/>
        <v>0</v>
      </c>
    </row>
    <row r="33" spans="1:7" x14ac:dyDescent="0.25">
      <c r="A33" s="75">
        <v>605</v>
      </c>
      <c r="B33" s="76" t="s">
        <v>293</v>
      </c>
      <c r="C33" s="72">
        <f>SUMIFS(統籌科目新增撥補經費明細表!D6:D197,統籌科目新增撥補經費明細表!B6:B197,"中正國民小學")</f>
        <v>0</v>
      </c>
      <c r="D33" s="72">
        <f>SUMIFS(統籌科目新增撥補經費明細表!E6:E197,統籌科目新增撥補經費明細表!B6:B197,"中正國民小學")</f>
        <v>0</v>
      </c>
      <c r="E33" s="72">
        <f>SUMIFS(統籌科目新增撥補經費明細表!F6:F197,統籌科目新增撥補經費明細表!B6:B197,"中正國民小學")</f>
        <v>0</v>
      </c>
      <c r="F33" s="72">
        <f>SUMIFS(統籌科目新增撥補經費明細表!G6:G197,統籌科目新增撥補經費明細表!B6:B197,"中正國民小學")</f>
        <v>0</v>
      </c>
      <c r="G33" s="73">
        <f t="shared" si="0"/>
        <v>0</v>
      </c>
    </row>
    <row r="34" spans="1:7" x14ac:dyDescent="0.25">
      <c r="A34" s="75">
        <v>606</v>
      </c>
      <c r="B34" s="76" t="s">
        <v>294</v>
      </c>
      <c r="C34" s="72">
        <f>SUMIFS(統籌科目新增撥補經費明細表!D6:D197,統籌科目新增撥補經費明細表!B6:B197,"信義國民小學")</f>
        <v>0</v>
      </c>
      <c r="D34" s="72">
        <f>SUMIFS(統籌科目新增撥補經費明細表!E6:E197,統籌科目新增撥補經費明細表!B6:B197,"信義國民小學")</f>
        <v>0</v>
      </c>
      <c r="E34" s="72">
        <f>SUMIFS(統籌科目新增撥補經費明細表!F6:F197,統籌科目新增撥補經費明細表!B6:B197,"信義國民小學")</f>
        <v>0</v>
      </c>
      <c r="F34" s="72">
        <f>SUMIFS(統籌科目新增撥補經費明細表!G6:G197,統籌科目新增撥補經費明細表!B6:B197,"信義國民小學")</f>
        <v>0</v>
      </c>
      <c r="G34" s="73">
        <f t="shared" si="0"/>
        <v>0</v>
      </c>
    </row>
    <row r="35" spans="1:7" x14ac:dyDescent="0.25">
      <c r="A35" s="75">
        <v>607</v>
      </c>
      <c r="B35" s="76" t="s">
        <v>295</v>
      </c>
      <c r="C35" s="72">
        <f>SUMIFS(統籌科目新增撥補經費明細表!D6:D197,統籌科目新增撥補經費明細表!B6:B197,"復興國民小學")</f>
        <v>0</v>
      </c>
      <c r="D35" s="72">
        <f>SUMIFS(統籌科目新增撥補經費明細表!E6:E197,統籌科目新增撥補經費明細表!B6:B197,"復興國民小學")</f>
        <v>0</v>
      </c>
      <c r="E35" s="72">
        <f>SUMIFS(統籌科目新增撥補經費明細表!F6:F197,統籌科目新增撥補經費明細表!B6:B197,"復興國民小學")</f>
        <v>0</v>
      </c>
      <c r="F35" s="72">
        <f>SUMIFS(統籌科目新增撥補經費明細表!G6:G197,統籌科目新增撥補經費明細表!B6:B197,"復興國民小學")</f>
        <v>0</v>
      </c>
      <c r="G35" s="73">
        <f t="shared" si="0"/>
        <v>0</v>
      </c>
    </row>
    <row r="36" spans="1:7" x14ac:dyDescent="0.25">
      <c r="A36" s="75">
        <v>608</v>
      </c>
      <c r="B36" s="76" t="s">
        <v>296</v>
      </c>
      <c r="C36" s="72">
        <f>SUMIFS(統籌科目新增撥補經費明細表!D6:D197,統籌科目新增撥補經費明細表!B6:B197,"中華國民小學")</f>
        <v>0</v>
      </c>
      <c r="D36" s="72">
        <f>SUMIFS(統籌科目新增撥補經費明細表!E6:E197,統籌科目新增撥補經費明細表!B6:B197,"中華國民小學")</f>
        <v>0</v>
      </c>
      <c r="E36" s="72">
        <f>SUMIFS(統籌科目新增撥補經費明細表!F6:F197,統籌科目新增撥補經費明細表!B6:B197,"中華國民小學")</f>
        <v>0</v>
      </c>
      <c r="F36" s="72">
        <f>SUMIFS(統籌科目新增撥補經費明細表!G6:G197,統籌科目新增撥補經費明細表!B6:B197,"中華國民小學")</f>
        <v>0</v>
      </c>
      <c r="G36" s="73">
        <f t="shared" si="0"/>
        <v>0</v>
      </c>
    </row>
    <row r="37" spans="1:7" x14ac:dyDescent="0.25">
      <c r="A37" s="75">
        <v>609</v>
      </c>
      <c r="B37" s="76" t="s">
        <v>297</v>
      </c>
      <c r="C37" s="72">
        <f>SUMIFS(統籌科目新增撥補經費明細表!D6:D197,統籌科目新增撥補經費明細表!B6:B197,"忠孝國民小學")</f>
        <v>0</v>
      </c>
      <c r="D37" s="72">
        <f>SUMIFS(統籌科目新增撥補經費明細表!E6:E197,統籌科目新增撥補經費明細表!B6:B197,"忠孝國民小學")</f>
        <v>0</v>
      </c>
      <c r="E37" s="72">
        <f>SUMIFS(統籌科目新增撥補經費明細表!F6:F197,統籌科目新增撥補經費明細表!B6:B197,"忠孝國民小學")</f>
        <v>0</v>
      </c>
      <c r="F37" s="72">
        <f>SUMIFS(統籌科目新增撥補經費明細表!G6:G197,統籌科目新增撥補經費明細表!B6:B197,"忠孝國民小學")</f>
        <v>0</v>
      </c>
      <c r="G37" s="73">
        <f t="shared" si="0"/>
        <v>0</v>
      </c>
    </row>
    <row r="38" spans="1:7" x14ac:dyDescent="0.25">
      <c r="A38" s="75">
        <v>610</v>
      </c>
      <c r="B38" s="76" t="s">
        <v>298</v>
      </c>
      <c r="C38" s="72">
        <f>SUMIFS(統籌科目新增撥補經費明細表!D6:D197,統籌科目新增撥補經費明細表!B6:B197,"北濱國民小學")</f>
        <v>0</v>
      </c>
      <c r="D38" s="72">
        <f>SUMIFS(統籌科目新增撥補經費明細表!E6:E197,統籌科目新增撥補經費明細表!B6:B197,"北濱國民小學")</f>
        <v>0</v>
      </c>
      <c r="E38" s="72">
        <f>SUMIFS(統籌科目新增撥補經費明細表!F6:F197,統籌科目新增撥補經費明細表!B6:B197,"北濱國民小學")</f>
        <v>0</v>
      </c>
      <c r="F38" s="72">
        <f>SUMIFS(統籌科目新增撥補經費明細表!G6:G197,統籌科目新增撥補經費明細表!B6:B197,"北濱國民小學")</f>
        <v>0</v>
      </c>
      <c r="G38" s="73">
        <f t="shared" si="0"/>
        <v>0</v>
      </c>
    </row>
    <row r="39" spans="1:7" x14ac:dyDescent="0.25">
      <c r="A39" s="75">
        <v>611</v>
      </c>
      <c r="B39" s="76" t="s">
        <v>299</v>
      </c>
      <c r="C39" s="72">
        <f>SUMIFS(統籌科目新增撥補經費明細表!D6:D197,統籌科目新增撥補經費明細表!B6:B197,"鑄強國民小學")</f>
        <v>0</v>
      </c>
      <c r="D39" s="72">
        <f>SUMIFS(統籌科目新增撥補經費明細表!E6:E197,統籌科目新增撥補經費明細表!B6:B197,"鑄強國民小學")</f>
        <v>0</v>
      </c>
      <c r="E39" s="72">
        <f>SUMIFS(統籌科目新增撥補經費明細表!F6:F197,統籌科目新增撥補經費明細表!B6:B197,"鑄強國民小學")</f>
        <v>0</v>
      </c>
      <c r="F39" s="72">
        <f>SUMIFS(統籌科目新增撥補經費明細表!G6:G197,統籌科目新增撥補經費明細表!B6:B197,"鑄強國民小學")</f>
        <v>0</v>
      </c>
      <c r="G39" s="73">
        <f t="shared" si="0"/>
        <v>0</v>
      </c>
    </row>
    <row r="40" spans="1:7" x14ac:dyDescent="0.25">
      <c r="A40" s="75">
        <v>612</v>
      </c>
      <c r="B40" s="76" t="s">
        <v>300</v>
      </c>
      <c r="C40" s="72">
        <f>SUMIFS(統籌科目新增撥補經費明細表!D6:D197,統籌科目新增撥補經費明細表!B6:B197,"國福國民小學")</f>
        <v>0</v>
      </c>
      <c r="D40" s="72">
        <f>SUMIFS(統籌科目新增撥補經費明細表!E6:E197,統籌科目新增撥補經費明細表!B6:B197,"國福國民小學")</f>
        <v>0</v>
      </c>
      <c r="E40" s="72">
        <f>SUMIFS(統籌科目新增撥補經費明細表!F6:F197,統籌科目新增撥補經費明細表!B6:B197,"國福國民小學")</f>
        <v>0</v>
      </c>
      <c r="F40" s="72">
        <f>SUMIFS(統籌科目新增撥補經費明細表!G6:G197,統籌科目新增撥補經費明細表!B6:B197,"國福國民小學")</f>
        <v>0</v>
      </c>
      <c r="G40" s="73">
        <f t="shared" si="0"/>
        <v>0</v>
      </c>
    </row>
    <row r="41" spans="1:7" x14ac:dyDescent="0.25">
      <c r="A41" s="75">
        <v>613</v>
      </c>
      <c r="B41" s="76" t="s">
        <v>301</v>
      </c>
      <c r="C41" s="72">
        <f>SUMIFS(統籌科目新增撥補經費明細表!D6:D197,統籌科目新增撥補經費明細表!B6:B197,"新城國民小學")</f>
        <v>0</v>
      </c>
      <c r="D41" s="72">
        <f>SUMIFS(統籌科目新增撥補經費明細表!E6:E197,統籌科目新增撥補經費明細表!B6:B197,"新城國民小學")</f>
        <v>0</v>
      </c>
      <c r="E41" s="72">
        <f>SUMIFS(統籌科目新增撥補經費明細表!F6:F197,統籌科目新增撥補經費明細表!B6:B197,"新城國民小學")</f>
        <v>0</v>
      </c>
      <c r="F41" s="72">
        <f>SUMIFS(統籌科目新增撥補經費明細表!G6:G197,統籌科目新增撥補經費明細表!B6:B197,"新城國民小學")</f>
        <v>0</v>
      </c>
      <c r="G41" s="73">
        <f t="shared" si="0"/>
        <v>0</v>
      </c>
    </row>
    <row r="42" spans="1:7" x14ac:dyDescent="0.25">
      <c r="A42" s="75">
        <v>614</v>
      </c>
      <c r="B42" s="76" t="s">
        <v>302</v>
      </c>
      <c r="C42" s="72">
        <f>SUMIFS(統籌科目新增撥補經費明細表!D6:D197,統籌科目新增撥補經費明細表!B6:B197,"北埔國民小學")</f>
        <v>0</v>
      </c>
      <c r="D42" s="72">
        <f>SUMIFS(統籌科目新增撥補經費明細表!E6:E197,統籌科目新增撥補經費明細表!B6:B197,"北埔國民小學")</f>
        <v>0</v>
      </c>
      <c r="E42" s="72">
        <f>SUMIFS(統籌科目新增撥補經費明細表!F6:F197,統籌科目新增撥補經費明細表!B6:B197,"北埔國民小學")</f>
        <v>0</v>
      </c>
      <c r="F42" s="72">
        <f>SUMIFS(統籌科目新增撥補經費明細表!G6:G197,統籌科目新增撥補經費明細表!B6:B197,"北埔國民小學")</f>
        <v>0</v>
      </c>
      <c r="G42" s="73">
        <f t="shared" si="0"/>
        <v>0</v>
      </c>
    </row>
    <row r="43" spans="1:7" x14ac:dyDescent="0.25">
      <c r="A43" s="75">
        <v>615</v>
      </c>
      <c r="B43" s="76" t="s">
        <v>303</v>
      </c>
      <c r="C43" s="72">
        <f>SUMIFS(統籌科目新增撥補經費明細表!D6:D197,統籌科目新增撥補經費明細表!B6:B197,"康樂國民小學")</f>
        <v>0</v>
      </c>
      <c r="D43" s="72">
        <f>SUMIFS(統籌科目新增撥補經費明細表!E6:E197,統籌科目新增撥補經費明細表!B6:B197,"康樂國民小學")</f>
        <v>0</v>
      </c>
      <c r="E43" s="72">
        <f>SUMIFS(統籌科目新增撥補經費明細表!F6:F197,統籌科目新增撥補經費明細表!B6:B197,"康樂國民小學")</f>
        <v>0</v>
      </c>
      <c r="F43" s="72">
        <f>SUMIFS(統籌科目新增撥補經費明細表!G6:G197,統籌科目新增撥補經費明細表!B6:B197,"康樂國民小學")</f>
        <v>0</v>
      </c>
      <c r="G43" s="73">
        <f t="shared" si="0"/>
        <v>0</v>
      </c>
    </row>
    <row r="44" spans="1:7" x14ac:dyDescent="0.25">
      <c r="A44" s="75">
        <v>616</v>
      </c>
      <c r="B44" s="76" t="s">
        <v>304</v>
      </c>
      <c r="C44" s="72">
        <f>SUMIFS(統籌科目新增撥補經費明細表!D6:D197,統籌科目新增撥補經費明細表!B6:B197,"嘉里國民小學")</f>
        <v>0</v>
      </c>
      <c r="D44" s="72">
        <f>SUMIFS(統籌科目新增撥補經費明細表!E6:E197,統籌科目新增撥補經費明細表!B6:B197,"嘉里國民小學")</f>
        <v>0</v>
      </c>
      <c r="E44" s="72">
        <f>SUMIFS(統籌科目新增撥補經費明細表!F6:F197,統籌科目新增撥補經費明細表!B6:B197,"嘉里國民小學")</f>
        <v>0</v>
      </c>
      <c r="F44" s="72">
        <f>SUMIFS(統籌科目新增撥補經費明細表!G6:G197,統籌科目新增撥補經費明細表!B6:B197,"嘉里國民小學")</f>
        <v>0</v>
      </c>
      <c r="G44" s="73">
        <f t="shared" si="0"/>
        <v>0</v>
      </c>
    </row>
    <row r="45" spans="1:7" x14ac:dyDescent="0.25">
      <c r="A45" s="75">
        <v>617</v>
      </c>
      <c r="B45" s="76" t="s">
        <v>305</v>
      </c>
      <c r="C45" s="72">
        <f>SUMIFS(統籌科目新增撥補經費明細表!D6:D197,統籌科目新增撥補經費明細表!B6:B197,"吉安國民小學")</f>
        <v>0</v>
      </c>
      <c r="D45" s="72">
        <f>SUMIFS(統籌科目新增撥補經費明細表!E6:E197,統籌科目新增撥補經費明細表!B6:B197,"吉安國民小學")</f>
        <v>0</v>
      </c>
      <c r="E45" s="72">
        <f>SUMIFS(統籌科目新增撥補經費明細表!F6:F197,統籌科目新增撥補經費明細表!B6:B197,"吉安國民小學")</f>
        <v>0</v>
      </c>
      <c r="F45" s="72">
        <f>SUMIFS(統籌科目新增撥補經費明細表!G6:G197,統籌科目新增撥補經費明細表!B6:B197,"吉安國民小學")</f>
        <v>0</v>
      </c>
      <c r="G45" s="73">
        <f t="shared" si="0"/>
        <v>0</v>
      </c>
    </row>
    <row r="46" spans="1:7" x14ac:dyDescent="0.25">
      <c r="A46" s="75">
        <v>618</v>
      </c>
      <c r="B46" s="76" t="s">
        <v>306</v>
      </c>
      <c r="C46" s="72">
        <f>SUMIFS(統籌科目新增撥補經費明細表!D6:D197,統籌科目新增撥補經費明細表!B6:B197,"宜昌國民小學")</f>
        <v>0</v>
      </c>
      <c r="D46" s="72">
        <f>SUMIFS(統籌科目新增撥補經費明細表!E6:E197,統籌科目新增撥補經費明細表!B6:B197,"宜昌國民小學")</f>
        <v>0</v>
      </c>
      <c r="E46" s="72">
        <f>SUMIFS(統籌科目新增撥補經費明細表!F6:F197,統籌科目新增撥補經費明細表!B6:B197,"宜昌國民小學")</f>
        <v>0</v>
      </c>
      <c r="F46" s="72">
        <f>SUMIFS(統籌科目新增撥補經費明細表!G6:G197,統籌科目新增撥補經費明細表!B6:B197,"宜昌國民小學")</f>
        <v>0</v>
      </c>
      <c r="G46" s="73">
        <f t="shared" si="0"/>
        <v>0</v>
      </c>
    </row>
    <row r="47" spans="1:7" x14ac:dyDescent="0.25">
      <c r="A47" s="75">
        <v>619</v>
      </c>
      <c r="B47" s="76" t="s">
        <v>307</v>
      </c>
      <c r="C47" s="72">
        <f>SUMIFS(統籌科目新增撥補經費明細表!D6:D197,統籌科目新增撥補經費明細表!B6:B197,"北昌國民小學")</f>
        <v>0</v>
      </c>
      <c r="D47" s="72">
        <f>SUMIFS(統籌科目新增撥補經費明細表!E6:E197,統籌科目新增撥補經費明細表!B6:B197,"北昌國民小學")</f>
        <v>0</v>
      </c>
      <c r="E47" s="72">
        <f>SUMIFS(統籌科目新增撥補經費明細表!F6:F197,統籌科目新增撥補經費明細表!B6:B197,"北昌國民小學")</f>
        <v>0</v>
      </c>
      <c r="F47" s="72">
        <f>SUMIFS(統籌科目新增撥補經費明細表!G6:G197,統籌科目新增撥補經費明細表!B6:B197,"北昌國民小學")</f>
        <v>0</v>
      </c>
      <c r="G47" s="73">
        <f t="shared" si="0"/>
        <v>0</v>
      </c>
    </row>
    <row r="48" spans="1:7" x14ac:dyDescent="0.25">
      <c r="A48" s="75">
        <v>620</v>
      </c>
      <c r="B48" s="76" t="s">
        <v>308</v>
      </c>
      <c r="C48" s="72">
        <f>SUMIFS(統籌科目新增撥補經費明細表!D6:D197,統籌科目新增撥補經費明細表!B6:B197,"光華國民小學")</f>
        <v>0</v>
      </c>
      <c r="D48" s="72">
        <f>SUMIFS(統籌科目新增撥補經費明細表!E6:E197,統籌科目新增撥補經費明細表!B6:B197,"光華國民小學")</f>
        <v>0</v>
      </c>
      <c r="E48" s="72">
        <f>SUMIFS(統籌科目新增撥補經費明細表!F6:F197,統籌科目新增撥補經費明細表!B6:B197,"光華國民小學")</f>
        <v>0</v>
      </c>
      <c r="F48" s="72">
        <f>SUMIFS(統籌科目新增撥補經費明細表!G6:G197,統籌科目新增撥補經費明細表!B6:B197,"光華國民小學")</f>
        <v>0</v>
      </c>
      <c r="G48" s="73">
        <f t="shared" si="0"/>
        <v>0</v>
      </c>
    </row>
    <row r="49" spans="1:7" x14ac:dyDescent="0.25">
      <c r="A49" s="75">
        <v>621</v>
      </c>
      <c r="B49" s="76" t="s">
        <v>309</v>
      </c>
      <c r="C49" s="72">
        <f>SUMIFS(統籌科目新增撥補經費明細表!D6:D197,統籌科目新增撥補經費明細表!B6:B197,"稻香國民小學")</f>
        <v>0</v>
      </c>
      <c r="D49" s="72">
        <f>SUMIFS(統籌科目新增撥補經費明細表!E6:E197,統籌科目新增撥補經費明細表!B6:B197,"稻香國民小學")</f>
        <v>0</v>
      </c>
      <c r="E49" s="72">
        <f>SUMIFS(統籌科目新增撥補經費明細表!F6:F197,統籌科目新增撥補經費明細表!B6:B197,"稻香國民小學")</f>
        <v>0</v>
      </c>
      <c r="F49" s="72">
        <f>SUMIFS(統籌科目新增撥補經費明細表!G6:G197,統籌科目新增撥補經費明細表!B6:B197,"稻香國民小學")</f>
        <v>0</v>
      </c>
      <c r="G49" s="73">
        <f t="shared" si="0"/>
        <v>0</v>
      </c>
    </row>
    <row r="50" spans="1:7" x14ac:dyDescent="0.25">
      <c r="A50" s="75">
        <v>622</v>
      </c>
      <c r="B50" s="76" t="s">
        <v>310</v>
      </c>
      <c r="C50" s="72">
        <f>SUMIFS(統籌科目新增撥補經費明細表!D6:D197,統籌科目新增撥補經費明細表!B6:B197,"南華國民小學")</f>
        <v>0</v>
      </c>
      <c r="D50" s="72">
        <f>SUMIFS(統籌科目新增撥補經費明細表!E6:E197,統籌科目新增撥補經費明細表!B6:B197,"南華國民小學")</f>
        <v>0</v>
      </c>
      <c r="E50" s="72">
        <f>SUMIFS(統籌科目新增撥補經費明細表!F6:F197,統籌科目新增撥補經費明細表!B6:B197,"南華國民小學")</f>
        <v>0</v>
      </c>
      <c r="F50" s="72">
        <f>SUMIFS(統籌科目新增撥補經費明細表!G6:G197,統籌科目新增撥補經費明細表!B6:B197,"南華國民小學")</f>
        <v>0</v>
      </c>
      <c r="G50" s="73">
        <f t="shared" si="0"/>
        <v>0</v>
      </c>
    </row>
    <row r="51" spans="1:7" x14ac:dyDescent="0.25">
      <c r="A51" s="75">
        <v>623</v>
      </c>
      <c r="B51" s="76" t="s">
        <v>311</v>
      </c>
      <c r="C51" s="72">
        <f>SUMIFS(統籌科目新增撥補經費明細表!D6:D197,統籌科目新增撥補經費明細表!B6:B197,"化仁國民小學")</f>
        <v>0</v>
      </c>
      <c r="D51" s="72">
        <f>SUMIFS(統籌科目新增撥補經費明細表!E6:E197,統籌科目新增撥補經費明細表!B6:B197,"化仁國民小學")</f>
        <v>0</v>
      </c>
      <c r="E51" s="72">
        <f>SUMIFS(統籌科目新增撥補經費明細表!F6:F197,統籌科目新增撥補經費明細表!B6:B197,"化仁國民小學")</f>
        <v>0</v>
      </c>
      <c r="F51" s="72">
        <f>SUMIFS(統籌科目新增撥補經費明細表!G6:G197,統籌科目新增撥補經費明細表!B6:B197,"化仁國民小學")</f>
        <v>0</v>
      </c>
      <c r="G51" s="73">
        <f t="shared" si="0"/>
        <v>0</v>
      </c>
    </row>
    <row r="52" spans="1:7" x14ac:dyDescent="0.25">
      <c r="A52" s="75">
        <v>624</v>
      </c>
      <c r="B52" s="76" t="s">
        <v>312</v>
      </c>
      <c r="C52" s="72">
        <f>SUMIFS(統籌科目新增撥補經費明細表!D6:D197,統籌科目新增撥補經費明細表!B6:B197,"太昌國民小學")</f>
        <v>0</v>
      </c>
      <c r="D52" s="72">
        <f>SUMIFS(統籌科目新增撥補經費明細表!E6:E197,統籌科目新增撥補經費明細表!B6:B197,"太昌國民小學")</f>
        <v>0</v>
      </c>
      <c r="E52" s="72">
        <f>SUMIFS(統籌科目新增撥補經費明細表!F6:F197,統籌科目新增撥補經費明細表!B6:B197,"太昌國民小學")</f>
        <v>0</v>
      </c>
      <c r="F52" s="72">
        <f>SUMIFS(統籌科目新增撥補經費明細表!G6:G197,統籌科目新增撥補經費明細表!B6:B197,"太昌國民小學")</f>
        <v>0</v>
      </c>
      <c r="G52" s="73">
        <f t="shared" si="0"/>
        <v>0</v>
      </c>
    </row>
    <row r="53" spans="1:7" x14ac:dyDescent="0.25">
      <c r="A53" s="75">
        <v>625</v>
      </c>
      <c r="B53" s="76" t="s">
        <v>313</v>
      </c>
      <c r="C53" s="72">
        <f>SUMIFS(統籌科目新增撥補經費明細表!D6:D197,統籌科目新增撥補經費明細表!B6:B197,"平和國民小學")</f>
        <v>0</v>
      </c>
      <c r="D53" s="72">
        <f>SUMIFS(統籌科目新增撥補經費明細表!E6:E197,統籌科目新增撥補經費明細表!B6:B197,"平和國民小學")</f>
        <v>0</v>
      </c>
      <c r="E53" s="72">
        <f>SUMIFS(統籌科目新增撥補經費明細表!F6:F197,統籌科目新增撥補經費明細表!B6:B197,"平和國民小學")</f>
        <v>0</v>
      </c>
      <c r="F53" s="72">
        <f>SUMIFS(統籌科目新增撥補經費明細表!G6:G197,統籌科目新增撥補經費明細表!B6:B197,"平和國民小學")</f>
        <v>0</v>
      </c>
      <c r="G53" s="73">
        <f t="shared" si="0"/>
        <v>0</v>
      </c>
    </row>
    <row r="54" spans="1:7" x14ac:dyDescent="0.25">
      <c r="A54" s="75">
        <v>626</v>
      </c>
      <c r="B54" s="76" t="s">
        <v>314</v>
      </c>
      <c r="C54" s="72">
        <f>SUMIFS(統籌科目新增撥補經費明細表!D6:D197,統籌科目新增撥補經費明細表!B6:B197,"壽豐國民小學")</f>
        <v>0</v>
      </c>
      <c r="D54" s="72">
        <f>SUMIFS(統籌科目新增撥補經費明細表!E6:E197,統籌科目新增撥補經費明細表!B6:B197,"壽豐國民小學")</f>
        <v>0</v>
      </c>
      <c r="E54" s="72">
        <f>SUMIFS(統籌科目新增撥補經費明細表!F6:F197,統籌科目新增撥補經費明細表!B6:B197,"壽豐國民小學")</f>
        <v>0</v>
      </c>
      <c r="F54" s="72">
        <f>SUMIFS(統籌科目新增撥補經費明細表!G6:G197,統籌科目新增撥補經費明細表!B6:B197,"壽豐國民小學")</f>
        <v>0</v>
      </c>
      <c r="G54" s="73">
        <f t="shared" si="0"/>
        <v>0</v>
      </c>
    </row>
    <row r="55" spans="1:7" x14ac:dyDescent="0.25">
      <c r="A55" s="75">
        <v>627</v>
      </c>
      <c r="B55" s="76" t="s">
        <v>315</v>
      </c>
      <c r="C55" s="72">
        <f>SUMIFS(統籌科目新增撥補經費明細表!D6:D197,統籌科目新增撥補經費明細表!B6:B197,"豐裡國民小學")</f>
        <v>0</v>
      </c>
      <c r="D55" s="72">
        <f>SUMIFS(統籌科目新增撥補經費明細表!E6:E197,統籌科目新增撥補經費明細表!B6:B197,"豐裡國民小學")</f>
        <v>0</v>
      </c>
      <c r="E55" s="72">
        <f>SUMIFS(統籌科目新增撥補經費明細表!F6:F197,統籌科目新增撥補經費明細表!B6:B197,"豐裡國民小學")</f>
        <v>0</v>
      </c>
      <c r="F55" s="72">
        <f>SUMIFS(統籌科目新增撥補經費明細表!G6:G197,統籌科目新增撥補經費明細表!B6:B197,"豐裡國民小學")</f>
        <v>0</v>
      </c>
      <c r="G55" s="73">
        <f t="shared" si="0"/>
        <v>0</v>
      </c>
    </row>
    <row r="56" spans="1:7" x14ac:dyDescent="0.25">
      <c r="A56" s="75">
        <v>628</v>
      </c>
      <c r="B56" s="76" t="s">
        <v>316</v>
      </c>
      <c r="C56" s="72">
        <f>SUMIFS(統籌科目新增撥補經費明細表!D6:D197,統籌科目新增撥補經費明細表!B6:B197,"豐山國民小學")</f>
        <v>0</v>
      </c>
      <c r="D56" s="72">
        <f>SUMIFS(統籌科目新增撥補經費明細表!E6:E197,統籌科目新增撥補經費明細表!B6:B197,"豐山國民小學")</f>
        <v>0</v>
      </c>
      <c r="E56" s="72">
        <f>SUMIFS(統籌科目新增撥補經費明細表!F6:F197,統籌科目新增撥補經費明細表!B6:B197,"豐山國民小學")</f>
        <v>0</v>
      </c>
      <c r="F56" s="72">
        <f>SUMIFS(統籌科目新增撥補經費明細表!G6:G197,統籌科目新增撥補經費明細表!B6:B197,"豐山國民小學")</f>
        <v>0</v>
      </c>
      <c r="G56" s="73">
        <f t="shared" si="0"/>
        <v>0</v>
      </c>
    </row>
    <row r="57" spans="1:7" x14ac:dyDescent="0.25">
      <c r="A57" s="75">
        <v>629</v>
      </c>
      <c r="B57" s="76" t="s">
        <v>317</v>
      </c>
      <c r="C57" s="72">
        <f>SUMIFS(統籌科目新增撥補經費明細表!D6:D197,統籌科目新增撥補經費明細表!B6:B197,"志學國民小學")</f>
        <v>0</v>
      </c>
      <c r="D57" s="72">
        <f>SUMIFS(統籌科目新增撥補經費明細表!E6:E197,統籌科目新增撥補經費明細表!B6:B197,"志學國民小學")</f>
        <v>0</v>
      </c>
      <c r="E57" s="72">
        <f>SUMIFS(統籌科目新增撥補經費明細表!F6:F197,統籌科目新增撥補經費明細表!B6:B197,"志學國民小學")</f>
        <v>0</v>
      </c>
      <c r="F57" s="72">
        <f>SUMIFS(統籌科目新增撥補經費明細表!G6:G197,統籌科目新增撥補經費明細表!B6:B197,"志學國民小學")</f>
        <v>0</v>
      </c>
      <c r="G57" s="73">
        <f t="shared" si="0"/>
        <v>0</v>
      </c>
    </row>
    <row r="58" spans="1:7" x14ac:dyDescent="0.25">
      <c r="A58" s="75">
        <v>630</v>
      </c>
      <c r="B58" s="76" t="s">
        <v>318</v>
      </c>
      <c r="C58" s="72">
        <f>SUMIFS(統籌科目新增撥補經費明細表!D6:D197,統籌科目新增撥補經費明細表!B6:B197,"月眉國民小學")</f>
        <v>0</v>
      </c>
      <c r="D58" s="72">
        <f>SUMIFS(統籌科目新增撥補經費明細表!E6:E197,統籌科目新增撥補經費明細表!B6:B197,"月眉國民小學")</f>
        <v>0</v>
      </c>
      <c r="E58" s="72">
        <f>SUMIFS(統籌科目新增撥補經費明細表!F6:F197,統籌科目新增撥補經費明細表!B6:B197,"月眉國民小學")</f>
        <v>0</v>
      </c>
      <c r="F58" s="72">
        <f>SUMIFS(統籌科目新增撥補經費明細表!G6:G197,統籌科目新增撥補經費明細表!B6:B197,"月眉國民小學")</f>
        <v>0</v>
      </c>
      <c r="G58" s="73">
        <f t="shared" si="0"/>
        <v>0</v>
      </c>
    </row>
    <row r="59" spans="1:7" x14ac:dyDescent="0.25">
      <c r="A59" s="75">
        <v>631</v>
      </c>
      <c r="B59" s="76" t="s">
        <v>319</v>
      </c>
      <c r="C59" s="72">
        <f>SUMIFS(統籌科目新增撥補經費明細表!D6:D197,統籌科目新增撥補經費明細表!B6:B197,"水璉國民小學")</f>
        <v>0</v>
      </c>
      <c r="D59" s="72">
        <f>SUMIFS(統籌科目新增撥補經費明細表!E6:E197,統籌科目新增撥補經費明細表!B6:B197,"水璉國民小學")</f>
        <v>0</v>
      </c>
      <c r="E59" s="72">
        <f>SUMIFS(統籌科目新增撥補經費明細表!F6:F197,統籌科目新增撥補經費明細表!B6:B197,"水璉國民小學")</f>
        <v>0</v>
      </c>
      <c r="F59" s="72">
        <f>SUMIFS(統籌科目新增撥補經費明細表!G6:G197,統籌科目新增撥補經費明細表!B6:B197,"水璉國民小學")</f>
        <v>0</v>
      </c>
      <c r="G59" s="73">
        <f t="shared" si="0"/>
        <v>0</v>
      </c>
    </row>
    <row r="60" spans="1:7" x14ac:dyDescent="0.25">
      <c r="A60" s="75">
        <v>632</v>
      </c>
      <c r="B60" s="76" t="s">
        <v>320</v>
      </c>
      <c r="C60" s="72">
        <f>SUMIFS(統籌科目新增撥補經費明細表!D6:D197,統籌科目新增撥補經費明細表!B6:B197,"溪口國民小學")</f>
        <v>0</v>
      </c>
      <c r="D60" s="72">
        <f>SUMIFS(統籌科目新增撥補經費明細表!E6:E197,統籌科目新增撥補經費明細表!B6:B197,"溪口國民小學")</f>
        <v>0</v>
      </c>
      <c r="E60" s="72">
        <f>SUMIFS(統籌科目新增撥補經費明細表!F6:F197,統籌科目新增撥補經費明細表!B6:B197,"溪口國民小學")</f>
        <v>0</v>
      </c>
      <c r="F60" s="72">
        <f>SUMIFS(統籌科目新增撥補經費明細表!G6:G197,統籌科目新增撥補經費明細表!B6:B197,"溪口國民小學")</f>
        <v>0</v>
      </c>
      <c r="G60" s="73">
        <f t="shared" si="0"/>
        <v>0</v>
      </c>
    </row>
    <row r="61" spans="1:7" x14ac:dyDescent="0.25">
      <c r="A61" s="75">
        <v>633</v>
      </c>
      <c r="B61" s="76" t="s">
        <v>321</v>
      </c>
      <c r="C61" s="72">
        <f>SUMIFS(統籌科目新增撥補經費明細表!D6:D197,統籌科目新增撥補經費明細表!B6:B197,"鳳林國民小學")</f>
        <v>0</v>
      </c>
      <c r="D61" s="72">
        <f>SUMIFS(統籌科目新增撥補經費明細表!E6:E197,統籌科目新增撥補經費明細表!B6:B197,"鳳林國民小學")</f>
        <v>0</v>
      </c>
      <c r="E61" s="72">
        <f>SUMIFS(統籌科目新增撥補經費明細表!F6:F197,統籌科目新增撥補經費明細表!B6:B197,"鳳林國民小學")</f>
        <v>0</v>
      </c>
      <c r="F61" s="72">
        <f>SUMIFS(統籌科目新增撥補經費明細表!G6:G197,統籌科目新增撥補經費明細表!B6:B197,"鳳林國民小學")</f>
        <v>0</v>
      </c>
      <c r="G61" s="73">
        <f t="shared" si="0"/>
        <v>0</v>
      </c>
    </row>
    <row r="62" spans="1:7" x14ac:dyDescent="0.25">
      <c r="A62" s="75">
        <v>634</v>
      </c>
      <c r="B62" s="76" t="s">
        <v>322</v>
      </c>
      <c r="C62" s="72">
        <f>SUMIFS(統籌科目新增撥補經費明細表!D6:D197,統籌科目新增撥補經費明細表!B6:B197,"大榮國民小學")</f>
        <v>0</v>
      </c>
      <c r="D62" s="72">
        <f>SUMIFS(統籌科目新增撥補經費明細表!E6:E197,統籌科目新增撥補經費明細表!B6:B197,"大榮國民小學")</f>
        <v>0</v>
      </c>
      <c r="E62" s="72">
        <f>SUMIFS(統籌科目新增撥補經費明細表!F6:F197,統籌科目新增撥補經費明細表!B6:B197,"大榮國民小學")</f>
        <v>0</v>
      </c>
      <c r="F62" s="72">
        <f>SUMIFS(統籌科目新增撥補經費明細表!G6:G197,統籌科目新增撥補經費明細表!B6:B197,"大榮國民小學")</f>
        <v>0</v>
      </c>
      <c r="G62" s="73">
        <f t="shared" si="0"/>
        <v>0</v>
      </c>
    </row>
    <row r="63" spans="1:7" x14ac:dyDescent="0.25">
      <c r="A63" s="75">
        <v>635</v>
      </c>
      <c r="B63" s="76" t="s">
        <v>323</v>
      </c>
      <c r="C63" s="72">
        <f>SUMIFS(統籌科目新增撥補經費明細表!D6:D197,統籌科目新增撥補經費明細表!B6:B197,"林榮國民小學")</f>
        <v>0</v>
      </c>
      <c r="D63" s="72">
        <f>SUMIFS(統籌科目新增撥補經費明細表!E6:E197,統籌科目新增撥補經費明細表!B6:B197,"林榮國民小學")</f>
        <v>0</v>
      </c>
      <c r="E63" s="72">
        <f>SUMIFS(統籌科目新增撥補經費明細表!F6:F197,統籌科目新增撥補經費明細表!B6:B197,"林榮國民小學")</f>
        <v>0</v>
      </c>
      <c r="F63" s="72">
        <f>SUMIFS(統籌科目新增撥補經費明細表!G6:G197,統籌科目新增撥補經費明細表!B6:B197,"林榮國民小學")</f>
        <v>0</v>
      </c>
      <c r="G63" s="73">
        <f t="shared" si="0"/>
        <v>0</v>
      </c>
    </row>
    <row r="64" spans="1:7" x14ac:dyDescent="0.25">
      <c r="A64" s="75">
        <v>636</v>
      </c>
      <c r="B64" s="76" t="s">
        <v>324</v>
      </c>
      <c r="C64" s="72">
        <f>SUMIFS(統籌科目新增撥補經費明細表!D6:D197,統籌科目新增撥補經費明細表!B6:B197,"長橋國民小學")</f>
        <v>0</v>
      </c>
      <c r="D64" s="72">
        <f>SUMIFS(統籌科目新增撥補經費明細表!E6:E197,統籌科目新增撥補經費明細表!B6:B197,"長橋國民小學")</f>
        <v>0</v>
      </c>
      <c r="E64" s="72">
        <f>SUMIFS(統籌科目新增撥補經費明細表!F6:F197,統籌科目新增撥補經費明細表!B6:B197,"長橋國民小學")</f>
        <v>0</v>
      </c>
      <c r="F64" s="72">
        <f>SUMIFS(統籌科目新增撥補經費明細表!G6:G197,統籌科目新增撥補經費明細表!B6:B197,"長橋國民小學")</f>
        <v>0</v>
      </c>
      <c r="G64" s="73">
        <f t="shared" si="0"/>
        <v>0</v>
      </c>
    </row>
    <row r="65" spans="1:7" x14ac:dyDescent="0.25">
      <c r="A65" s="75">
        <v>638</v>
      </c>
      <c r="B65" s="76" t="s">
        <v>325</v>
      </c>
      <c r="C65" s="72">
        <f>SUMIFS(統籌科目新增撥補經費明細表!D6:D197,統籌科目新增撥補經費明細表!B6:B197,"北林國民小學")</f>
        <v>0</v>
      </c>
      <c r="D65" s="72">
        <f>SUMIFS(統籌科目新增撥補經費明細表!E6:E197,統籌科目新增撥補經費明細表!B6:B197,"北林國民小學")</f>
        <v>0</v>
      </c>
      <c r="E65" s="72">
        <f>SUMIFS(統籌科目新增撥補經費明細表!F6:F197,統籌科目新增撥補經費明細表!B6:B197,"北林國民小學")</f>
        <v>0</v>
      </c>
      <c r="F65" s="72">
        <f>SUMIFS(統籌科目新增撥補經費明細表!G6:G197,統籌科目新增撥補經費明細表!B6:B197,"北林國民小學")</f>
        <v>0</v>
      </c>
      <c r="G65" s="73">
        <f t="shared" si="0"/>
        <v>0</v>
      </c>
    </row>
    <row r="66" spans="1:7" x14ac:dyDescent="0.25">
      <c r="A66" s="75">
        <v>639</v>
      </c>
      <c r="B66" s="76" t="s">
        <v>326</v>
      </c>
      <c r="C66" s="72">
        <f>SUMIFS(統籌科目新增撥補經費明細表!D6:D197,統籌科目新增撥補經費明細表!B6:B197,"鳳仁國民小學")</f>
        <v>0</v>
      </c>
      <c r="D66" s="72">
        <f>SUMIFS(統籌科目新增撥補經費明細表!E6:E197,統籌科目新增撥補經費明細表!B6:B197,"鳳仁國民小學")</f>
        <v>0</v>
      </c>
      <c r="E66" s="72">
        <f>SUMIFS(統籌科目新增撥補經費明細表!F6:F197,統籌科目新增撥補經費明細表!B6:B197,"鳳仁國民小學")</f>
        <v>0</v>
      </c>
      <c r="F66" s="72">
        <f>SUMIFS(統籌科目新增撥補經費明細表!G6:G197,統籌科目新增撥補經費明細表!B6:B197,"鳳仁國民小學")</f>
        <v>0</v>
      </c>
      <c r="G66" s="73">
        <f t="shared" si="0"/>
        <v>0</v>
      </c>
    </row>
    <row r="67" spans="1:7" x14ac:dyDescent="0.25">
      <c r="A67" s="75">
        <v>641</v>
      </c>
      <c r="B67" s="76" t="s">
        <v>327</v>
      </c>
      <c r="C67" s="72">
        <f>SUMIFS(統籌科目新增撥補經費明細表!D6:D197,統籌科目新增撥補經費明細表!B6:B197,"光復國民小學")</f>
        <v>0</v>
      </c>
      <c r="D67" s="72">
        <f>SUMIFS(統籌科目新增撥補經費明細表!E6:E197,統籌科目新增撥補經費明細表!B6:B197,"光復國民小學")</f>
        <v>0</v>
      </c>
      <c r="E67" s="72">
        <f>SUMIFS(統籌科目新增撥補經費明細表!F6:F197,統籌科目新增撥補經費明細表!B6:B197,"光復國民小學")</f>
        <v>0</v>
      </c>
      <c r="F67" s="72">
        <f>SUMIFS(統籌科目新增撥補經費明細表!G6:G197,統籌科目新增撥補經費明細表!B6:B197,"光復國民小學")</f>
        <v>0</v>
      </c>
      <c r="G67" s="73">
        <f t="shared" si="0"/>
        <v>0</v>
      </c>
    </row>
    <row r="68" spans="1:7" x14ac:dyDescent="0.25">
      <c r="A68" s="75">
        <v>642</v>
      </c>
      <c r="B68" s="76" t="s">
        <v>328</v>
      </c>
      <c r="C68" s="72">
        <f>SUMIFS(統籌科目新增撥補經費明細表!D6:D197,統籌科目新增撥補經費明細表!B6:B197,"太巴塱國民小學")</f>
        <v>0</v>
      </c>
      <c r="D68" s="72">
        <f>SUMIFS(統籌科目新增撥補經費明細表!E6:E197,統籌科目新增撥補經費明細表!B6:B197,"太巴塱國民小學")</f>
        <v>0</v>
      </c>
      <c r="E68" s="72">
        <f>SUMIFS(統籌科目新增撥補經費明細表!F6:F197,統籌科目新增撥補經費明細表!B6:B197,"太巴塱國民小學")</f>
        <v>0</v>
      </c>
      <c r="F68" s="72">
        <f>SUMIFS(統籌科目新增撥補經費明細表!G6:G197,統籌科目新增撥補經費明細表!B6:B197,"太巴塱國民小學")</f>
        <v>0</v>
      </c>
      <c r="G68" s="73">
        <f>SUM(C68:F68)</f>
        <v>0</v>
      </c>
    </row>
    <row r="69" spans="1:7" x14ac:dyDescent="0.25">
      <c r="A69" s="75">
        <v>645</v>
      </c>
      <c r="B69" s="76" t="s">
        <v>329</v>
      </c>
      <c r="C69" s="72">
        <f>SUMIFS(統籌科目新增撥補經費明細表!D6:D197,統籌科目新增撥補經費明細表!B6:B197,"大進國民小學")</f>
        <v>0</v>
      </c>
      <c r="D69" s="72">
        <f>SUMIFS(統籌科目新增撥補經費明細表!E6:E197,統籌科目新增撥補經費明細表!B6:B197,"大進國民小學")</f>
        <v>0</v>
      </c>
      <c r="E69" s="72">
        <f>SUMIFS(統籌科目新增撥補經費明細表!F6:F197,統籌科目新增撥補經費明細表!B6:B197,"大進國民小學")</f>
        <v>0</v>
      </c>
      <c r="F69" s="72">
        <f>SUMIFS(統籌科目新增撥補經費明細表!G6:G197,統籌科目新增撥補經費明細表!B6:B197,"大進國民小學")</f>
        <v>0</v>
      </c>
      <c r="G69" s="73">
        <f t="shared" ref="G69:G130" si="1">SUM(C69:F69)</f>
        <v>0</v>
      </c>
    </row>
    <row r="70" spans="1:7" x14ac:dyDescent="0.25">
      <c r="A70" s="75">
        <v>647</v>
      </c>
      <c r="B70" s="76" t="s">
        <v>330</v>
      </c>
      <c r="C70" s="72">
        <f>SUMIFS(統籌科目新增撥補經費明細表!D6:D197,統籌科目新增撥補經費明細表!B6:B197,"瑞穗國民小學")</f>
        <v>0</v>
      </c>
      <c r="D70" s="72">
        <f>SUMIFS(統籌科目新增撥補經費明細表!E6:E197,統籌科目新增撥補經費明細表!B6:B197,"瑞穗國民小學")</f>
        <v>0</v>
      </c>
      <c r="E70" s="72">
        <f>SUMIFS(統籌科目新增撥補經費明細表!F6:F197,統籌科目新增撥補經費明細表!B6:B197,"瑞穗國民小學")</f>
        <v>0</v>
      </c>
      <c r="F70" s="72">
        <f>SUMIFS(統籌科目新增撥補經費明細表!G6:G197,統籌科目新增撥補經費明細表!B6:B197,"瑞穗國民小學")</f>
        <v>0</v>
      </c>
      <c r="G70" s="73">
        <f t="shared" si="1"/>
        <v>0</v>
      </c>
    </row>
    <row r="71" spans="1:7" x14ac:dyDescent="0.25">
      <c r="A71" s="75">
        <v>648</v>
      </c>
      <c r="B71" s="76" t="s">
        <v>331</v>
      </c>
      <c r="C71" s="72">
        <f>SUMIFS(統籌科目新增撥補經費明細表!D6:D197,統籌科目新增撥補經費明細表!B6:B197,"瑞美國民小學")</f>
        <v>0</v>
      </c>
      <c r="D71" s="72">
        <f>SUMIFS(統籌科目新增撥補經費明細表!E6:E197,統籌科目新增撥補經費明細表!B6:B197,"瑞美國民小學")</f>
        <v>0</v>
      </c>
      <c r="E71" s="72">
        <f>SUMIFS(統籌科目新增撥補經費明細表!F6:F197,統籌科目新增撥補經費明細表!B6:B197,"瑞美國民小學")</f>
        <v>0</v>
      </c>
      <c r="F71" s="72">
        <f>SUMIFS(統籌科目新增撥補經費明細表!G6:G197,統籌科目新增撥補經費明細表!B6:B197,"瑞美國民小學")</f>
        <v>0</v>
      </c>
      <c r="G71" s="73">
        <f t="shared" si="1"/>
        <v>0</v>
      </c>
    </row>
    <row r="72" spans="1:7" x14ac:dyDescent="0.25">
      <c r="A72" s="75">
        <v>649</v>
      </c>
      <c r="B72" s="76" t="s">
        <v>332</v>
      </c>
      <c r="C72" s="72">
        <f>SUMIFS(統籌科目新增撥補經費明細表!D6:D197,統籌科目新增撥補經費明細表!B6:B197,"鶴岡國民小學")</f>
        <v>0</v>
      </c>
      <c r="D72" s="72">
        <f>SUMIFS(統籌科目新增撥補經費明細表!E6:E197,統籌科目新增撥補經費明細表!B6:B197,"鶴岡國民小學")</f>
        <v>0</v>
      </c>
      <c r="E72" s="72">
        <f>SUMIFS(統籌科目新增撥補經費明細表!F6:F197,統籌科目新增撥補經費明細表!B6:B197,"鶴岡國民小學")</f>
        <v>0</v>
      </c>
      <c r="F72" s="72">
        <f>SUMIFS(統籌科目新增撥補經費明細表!G6:G197,統籌科目新增撥補經費明細表!B6:B197,"鶴岡國民小學")</f>
        <v>0</v>
      </c>
      <c r="G72" s="73">
        <f t="shared" si="1"/>
        <v>0</v>
      </c>
    </row>
    <row r="73" spans="1:7" x14ac:dyDescent="0.25">
      <c r="A73" s="75">
        <v>650</v>
      </c>
      <c r="B73" s="76" t="s">
        <v>333</v>
      </c>
      <c r="C73" s="72">
        <f>SUMIFS(統籌科目新增撥補經費明細表!D6:D197,統籌科目新增撥補經費明細表!B6:B197,"舞鶴國民小學")</f>
        <v>0</v>
      </c>
      <c r="D73" s="72">
        <f>SUMIFS(統籌科目新增撥補經費明細表!E6:E197,統籌科目新增撥補經費明細表!B6:B197,"舞鶴國民小學")</f>
        <v>0</v>
      </c>
      <c r="E73" s="72">
        <f>SUMIFS(統籌科目新增撥補經費明細表!F6:F197,統籌科目新增撥補經費明細表!B6:B197,"舞鶴國民小學")</f>
        <v>0</v>
      </c>
      <c r="F73" s="72">
        <f>SUMIFS(統籌科目新增撥補經費明細表!G6:G197,統籌科目新增撥補經費明細表!B6:B197,"舞鶴國民小學")</f>
        <v>0</v>
      </c>
      <c r="G73" s="73">
        <f t="shared" si="1"/>
        <v>0</v>
      </c>
    </row>
    <row r="74" spans="1:7" x14ac:dyDescent="0.25">
      <c r="A74" s="75">
        <v>651</v>
      </c>
      <c r="B74" s="76" t="s">
        <v>334</v>
      </c>
      <c r="C74" s="72">
        <f>SUMIFS(統籌科目新增撥補經費明細表!D6:D197,統籌科目新增撥補經費明細表!B6:B197,"奇美國民小學")</f>
        <v>0</v>
      </c>
      <c r="D74" s="72">
        <f>SUMIFS(統籌科目新增撥補經費明細表!E6:E197,統籌科目新增撥補經費明細表!B6:B197,"奇美國民小學")</f>
        <v>0</v>
      </c>
      <c r="E74" s="72">
        <f>SUMIFS(統籌科目新增撥補經費明細表!F6:F197,統籌科目新增撥補經費明細表!B6:B197,"奇美國民小學")</f>
        <v>0</v>
      </c>
      <c r="F74" s="72">
        <f>SUMIFS(統籌科目新增撥補經費明細表!G6:G197,統籌科目新增撥補經費明細表!B6:B197,"奇美國民小學")</f>
        <v>0</v>
      </c>
      <c r="G74" s="73">
        <f t="shared" si="1"/>
        <v>0</v>
      </c>
    </row>
    <row r="75" spans="1:7" x14ac:dyDescent="0.25">
      <c r="A75" s="75">
        <v>652</v>
      </c>
      <c r="B75" s="76" t="s">
        <v>335</v>
      </c>
      <c r="C75" s="72">
        <f>SUMIFS(統籌科目新增撥補經費明細表!D6:D197,統籌科目新增撥補經費明細表!B6:B197,"富源國民小學")</f>
        <v>0</v>
      </c>
      <c r="D75" s="72">
        <f>SUMIFS(統籌科目新增撥補經費明細表!E6:E197,統籌科目新增撥補經費明細表!B6:B197,"富源國民小學")</f>
        <v>0</v>
      </c>
      <c r="E75" s="72">
        <f>SUMIFS(統籌科目新增撥補經費明細表!F6:F197,統籌科目新增撥補經費明細表!B6:B197,"富源國民小學")</f>
        <v>0</v>
      </c>
      <c r="F75" s="72">
        <f>SUMIFS(統籌科目新增撥補經費明細表!G6:G197,統籌科目新增撥補經費明細表!B6:B197,"富源國民小學")</f>
        <v>0</v>
      </c>
      <c r="G75" s="73">
        <f>SUM(C75:F75)</f>
        <v>0</v>
      </c>
    </row>
    <row r="76" spans="1:7" x14ac:dyDescent="0.25">
      <c r="A76" s="75">
        <v>653</v>
      </c>
      <c r="B76" s="76" t="s">
        <v>336</v>
      </c>
      <c r="C76" s="72">
        <f>SUMIFS(統籌科目新增撥補經費明細表!D6:D197,統籌科目新增撥補經費明細表!B6:B197,"瑞北國民小學")</f>
        <v>0</v>
      </c>
      <c r="D76" s="72">
        <f>SUMIFS(統籌科目新增撥補經費明細表!E6:E197,統籌科目新增撥補經費明細表!B6:B197,"瑞北國民小學")</f>
        <v>0</v>
      </c>
      <c r="E76" s="72">
        <f>SUMIFS(統籌科目新增撥補經費明細表!F6:F197,統籌科目新增撥補經費明細表!B6:B197,"瑞北國民小學")</f>
        <v>0</v>
      </c>
      <c r="F76" s="72">
        <f>SUMIFS(統籌科目新增撥補經費明細表!G6:G197,統籌科目新增撥補經費明細表!B6:B197,"瑞北國民小學")</f>
        <v>0</v>
      </c>
      <c r="G76" s="73">
        <f t="shared" si="1"/>
        <v>0</v>
      </c>
    </row>
    <row r="77" spans="1:7" x14ac:dyDescent="0.25">
      <c r="A77" s="75">
        <v>654</v>
      </c>
      <c r="B77" s="76" t="s">
        <v>337</v>
      </c>
      <c r="C77" s="72">
        <f>SUMIFS(統籌科目新增撥補經費明細表!D6:D197,統籌科目新增撥補經費明細表!B6:B197,"豐濱國民小學")</f>
        <v>0</v>
      </c>
      <c r="D77" s="72">
        <f>SUMIFS(統籌科目新增撥補經費明細表!E6:E197,統籌科目新增撥補經費明細表!B6:B197,"豐濱國民小學")</f>
        <v>0</v>
      </c>
      <c r="E77" s="72">
        <f>SUMIFS(統籌科目新增撥補經費明細表!F6:F197,統籌科目新增撥補經費明細表!B6:B197,"豐濱國民小學")</f>
        <v>0</v>
      </c>
      <c r="F77" s="72">
        <f>SUMIFS(統籌科目新增撥補經費明細表!G6:G197,統籌科目新增撥補經費明細表!B6:B197,"豐濱國民小學")</f>
        <v>0</v>
      </c>
      <c r="G77" s="73">
        <f t="shared" si="1"/>
        <v>0</v>
      </c>
    </row>
    <row r="78" spans="1:7" x14ac:dyDescent="0.25">
      <c r="A78" s="75">
        <v>655</v>
      </c>
      <c r="B78" s="76" t="s">
        <v>338</v>
      </c>
      <c r="C78" s="72">
        <f>SUMIFS(統籌科目新增撥補經費明細表!D6:D197,統籌科目新增撥補經費明細表!B6:B197,"港口國民小學")</f>
        <v>0</v>
      </c>
      <c r="D78" s="72">
        <f>SUMIFS(統籌科目新增撥補經費明細表!E6:E197,統籌科目新增撥補經費明細表!B6:B197,"港口國民小學")</f>
        <v>0</v>
      </c>
      <c r="E78" s="72">
        <f>SUMIFS(統籌科目新增撥補經費明細表!F6:F197,統籌科目新增撥補經費明細表!B6:B197,"港口國民小學")</f>
        <v>0</v>
      </c>
      <c r="F78" s="72">
        <f>SUMIFS(統籌科目新增撥補經費明細表!G6:G197,統籌科目新增撥補經費明細表!B6:B197,"港口國民小學")</f>
        <v>0</v>
      </c>
      <c r="G78" s="73">
        <f t="shared" si="1"/>
        <v>0</v>
      </c>
    </row>
    <row r="79" spans="1:7" x14ac:dyDescent="0.25">
      <c r="A79" s="75">
        <v>656</v>
      </c>
      <c r="B79" s="76" t="s">
        <v>339</v>
      </c>
      <c r="C79" s="72">
        <f>SUMIFS(統籌科目新增撥補經費明細表!D6:D197,統籌科目新增撥補經費明細表!B6:B197,"靜浦國民小學")</f>
        <v>0</v>
      </c>
      <c r="D79" s="72">
        <f>SUMIFS(統籌科目新增撥補經費明細表!E6:E197,統籌科目新增撥補經費明細表!B6:B197,"靜浦國民小學")</f>
        <v>0</v>
      </c>
      <c r="E79" s="72">
        <f>SUMIFS(統籌科目新增撥補經費明細表!F6:F197,統籌科目新增撥補經費明細表!B6:B197,"靜浦國民小學")</f>
        <v>0</v>
      </c>
      <c r="F79" s="72">
        <f>SUMIFS(統籌科目新增撥補經費明細表!G6:G197,統籌科目新增撥補經費明細表!B6:B197,"靜浦國民小學")</f>
        <v>0</v>
      </c>
      <c r="G79" s="73">
        <f t="shared" si="1"/>
        <v>0</v>
      </c>
    </row>
    <row r="80" spans="1:7" x14ac:dyDescent="0.25">
      <c r="A80" s="75">
        <v>657</v>
      </c>
      <c r="B80" s="76" t="s">
        <v>340</v>
      </c>
      <c r="C80" s="72">
        <f>SUMIFS(統籌科目新增撥補經費明細表!D6:D197,統籌科目新增撥補經費明細表!B6:B197,"新社國民小學")</f>
        <v>0</v>
      </c>
      <c r="D80" s="72">
        <f>SUMIFS(統籌科目新增撥補經費明細表!E6:E197,統籌科目新增撥補經費明細表!B6:B197,"新社國民小學")</f>
        <v>0</v>
      </c>
      <c r="E80" s="72">
        <f>SUMIFS(統籌科目新增撥補經費明細表!F6:F197,統籌科目新增撥補經費明細表!B6:B197,"新社國民小學")</f>
        <v>0</v>
      </c>
      <c r="F80" s="72">
        <f>SUMIFS(統籌科目新增撥補經費明細表!G6:G197,統籌科目新增撥補經費明細表!B6:B197,"新社國民小學")</f>
        <v>0</v>
      </c>
      <c r="G80" s="73">
        <f t="shared" si="1"/>
        <v>0</v>
      </c>
    </row>
    <row r="81" spans="1:7" x14ac:dyDescent="0.25">
      <c r="A81" s="75">
        <v>658</v>
      </c>
      <c r="B81" s="76" t="s">
        <v>341</v>
      </c>
      <c r="C81" s="72">
        <f>SUMIFS(統籌科目新增撥補經費明細表!D6:D197,統籌科目新增撥補經費明細表!B6:B197,"玉里國民小學")</f>
        <v>0</v>
      </c>
      <c r="D81" s="72">
        <f>SUMIFS(統籌科目新增撥補經費明細表!E6:E197,統籌科目新增撥補經費明細表!B6:B197,"玉里國民小學")</f>
        <v>0</v>
      </c>
      <c r="E81" s="72">
        <f>SUMIFS(統籌科目新增撥補經費明細表!F6:F197,統籌科目新增撥補經費明細表!B6:B197,"玉里國民小學")</f>
        <v>0</v>
      </c>
      <c r="F81" s="72">
        <f>SUMIFS(統籌科目新增撥補經費明細表!G6:G197,統籌科目新增撥補經費明細表!B6:B197,"玉里國民小學")</f>
        <v>0</v>
      </c>
      <c r="G81" s="73">
        <f t="shared" si="1"/>
        <v>0</v>
      </c>
    </row>
    <row r="82" spans="1:7" x14ac:dyDescent="0.25">
      <c r="A82" s="75">
        <v>659</v>
      </c>
      <c r="B82" s="76" t="s">
        <v>342</v>
      </c>
      <c r="C82" s="72">
        <f>SUMIFS(統籌科目新增撥補經費明細表!D6:D197,統籌科目新增撥補經費明細表!B6:B197,"源城國民小學")</f>
        <v>0</v>
      </c>
      <c r="D82" s="72">
        <f>SUMIFS(統籌科目新增撥補經費明細表!E6:E197,統籌科目新增撥補經費明細表!B6:B197,"源城國民小學")</f>
        <v>0</v>
      </c>
      <c r="E82" s="72">
        <f>SUMIFS(統籌科目新增撥補經費明細表!F6:F197,統籌科目新增撥補經費明細表!B6:B197,"源城國民小學")</f>
        <v>0</v>
      </c>
      <c r="F82" s="72">
        <f>SUMIFS(統籌科目新增撥補經費明細表!G6:G197,統籌科目新增撥補經費明細表!B6:B197,"源城國民小學")</f>
        <v>0</v>
      </c>
      <c r="G82" s="73">
        <f t="shared" si="1"/>
        <v>0</v>
      </c>
    </row>
    <row r="83" spans="1:7" x14ac:dyDescent="0.25">
      <c r="A83" s="75">
        <v>660</v>
      </c>
      <c r="B83" s="76" t="s">
        <v>343</v>
      </c>
      <c r="C83" s="72">
        <f>SUMIFS(統籌科目新增撥補經費明細表!D6:D197,統籌科目新增撥補經費明細表!B6:B197,"樂合國民小學")</f>
        <v>0</v>
      </c>
      <c r="D83" s="72">
        <f>SUMIFS(統籌科目新增撥補經費明細表!E6:E197,統籌科目新增撥補經費明細表!B6:B197,"樂合國民小學")</f>
        <v>0</v>
      </c>
      <c r="E83" s="72">
        <f>SUMIFS(統籌科目新增撥補經費明細表!F6:F197,統籌科目新增撥補經費明細表!B6:B197,"樂合國民小學")</f>
        <v>0</v>
      </c>
      <c r="F83" s="72">
        <f>SUMIFS(統籌科目新增撥補經費明細表!G6:G197,統籌科目新增撥補經費明細表!B6:B197,"樂合國民小學")</f>
        <v>0</v>
      </c>
      <c r="G83" s="73">
        <f t="shared" si="1"/>
        <v>0</v>
      </c>
    </row>
    <row r="84" spans="1:7" x14ac:dyDescent="0.25">
      <c r="A84" s="75">
        <v>661</v>
      </c>
      <c r="B84" s="76" t="s">
        <v>344</v>
      </c>
      <c r="C84" s="72">
        <f>SUMIFS(統籌科目新增撥補經費明細表!D6:D197,統籌科目新增撥補經費明細表!B6:B197,"觀音國民小學")</f>
        <v>0</v>
      </c>
      <c r="D84" s="72">
        <f>SUMIFS(統籌科目新增撥補經費明細表!E6:E197,統籌科目新增撥補經費明細表!B6:B197,"觀音國民小學")</f>
        <v>0</v>
      </c>
      <c r="E84" s="72">
        <f>SUMIFS(統籌科目新增撥補經費明細表!F6:F197,統籌科目新增撥補經費明細表!B6:B197,"觀音國民小學")</f>
        <v>0</v>
      </c>
      <c r="F84" s="72">
        <f>SUMIFS(統籌科目新增撥補經費明細表!G6:G197,統籌科目新增撥補經費明細表!B6:B197,"觀音國民小學")</f>
        <v>0</v>
      </c>
      <c r="G84" s="73">
        <f t="shared" si="1"/>
        <v>0</v>
      </c>
    </row>
    <row r="85" spans="1:7" x14ac:dyDescent="0.25">
      <c r="A85" s="75">
        <v>662</v>
      </c>
      <c r="B85" s="76" t="s">
        <v>345</v>
      </c>
      <c r="C85" s="72">
        <f>SUMIFS(統籌科目新增撥補經費明細表!D6:D197,統籌科目新增撥補經費明細表!B6:B197,"三民國民小學")</f>
        <v>0</v>
      </c>
      <c r="D85" s="72">
        <f>SUMIFS(統籌科目新增撥補經費明細表!E6:E197,統籌科目新增撥補經費明細表!B6:B197,"三民國民小學")</f>
        <v>0</v>
      </c>
      <c r="E85" s="72">
        <f>SUMIFS(統籌科目新增撥補經費明細表!F6:F197,統籌科目新增撥補經費明細表!B6:B197,"三民國民小學")</f>
        <v>0</v>
      </c>
      <c r="F85" s="72">
        <f>SUMIFS(統籌科目新增撥補經費明細表!G6:G197,統籌科目新增撥補經費明細表!B6:B197,"三民國民小學")</f>
        <v>0</v>
      </c>
      <c r="G85" s="73">
        <f t="shared" si="1"/>
        <v>0</v>
      </c>
    </row>
    <row r="86" spans="1:7" x14ac:dyDescent="0.25">
      <c r="A86" s="75">
        <v>663</v>
      </c>
      <c r="B86" s="76" t="s">
        <v>346</v>
      </c>
      <c r="C86" s="72">
        <f>SUMIFS(統籌科目新增撥補經費明細表!D6:D197,統籌科目新增撥補經費明細表!B6:B197,"春日國民小學")</f>
        <v>0</v>
      </c>
      <c r="D86" s="72">
        <f>SUMIFS(統籌科目新增撥補經費明細表!E6:E197,統籌科目新增撥補經費明細表!B6:B197,"春日國民小學")</f>
        <v>0</v>
      </c>
      <c r="E86" s="72">
        <f>SUMIFS(統籌科目新增撥補經費明細表!F6:F197,統籌科目新增撥補經費明細表!B6:B197,"春日國民小學")</f>
        <v>0</v>
      </c>
      <c r="F86" s="72">
        <f>SUMIFS(統籌科目新增撥補經費明細表!G6:G197,統籌科目新增撥補經費明細表!B6:B197,"春日國民小學")</f>
        <v>0</v>
      </c>
      <c r="G86" s="73">
        <f t="shared" si="1"/>
        <v>0</v>
      </c>
    </row>
    <row r="87" spans="1:7" x14ac:dyDescent="0.25">
      <c r="A87" s="75">
        <v>664</v>
      </c>
      <c r="B87" s="76" t="s">
        <v>347</v>
      </c>
      <c r="C87" s="72">
        <f>SUMIFS(統籌科目新增撥補經費明細表!D6:D197,統籌科目新增撥補經費明細表!B6:B197,"德武國民小學")</f>
        <v>0</v>
      </c>
      <c r="D87" s="72">
        <f>SUMIFS(統籌科目新增撥補經費明細表!E6:E197,統籌科目新增撥補經費明細表!B6:B197,"德武國民小學")</f>
        <v>0</v>
      </c>
      <c r="E87" s="72">
        <f>SUMIFS(統籌科目新增撥補經費明細表!F6:F197,統籌科目新增撥補經費明細表!B6:B197,"德武國民小學")</f>
        <v>0</v>
      </c>
      <c r="F87" s="72">
        <f>SUMIFS(統籌科目新增撥補經費明細表!G6:G197,統籌科目新增撥補經費明細表!B6:B197,"德武國民小學")</f>
        <v>0</v>
      </c>
      <c r="G87" s="73">
        <f t="shared" si="1"/>
        <v>0</v>
      </c>
    </row>
    <row r="88" spans="1:7" x14ac:dyDescent="0.25">
      <c r="A88" s="75">
        <v>665</v>
      </c>
      <c r="B88" s="76" t="s">
        <v>348</v>
      </c>
      <c r="C88" s="72">
        <f>SUMIFS(統籌科目新增撥補經費明細表!D6:D197,統籌科目新增撥補經費明細表!B6:B197,"中城國民小學")</f>
        <v>0</v>
      </c>
      <c r="D88" s="72">
        <f>SUMIFS(統籌科目新增撥補經費明細表!E6:E197,統籌科目新增撥補經費明細表!B6:B197,"中城國民小學")</f>
        <v>0</v>
      </c>
      <c r="E88" s="72">
        <f>SUMIFS(統籌科目新增撥補經費明細表!F6:F197,統籌科目新增撥補經費明細表!B6:B197,"中城國民小學")</f>
        <v>0</v>
      </c>
      <c r="F88" s="72">
        <f>SUMIFS(統籌科目新增撥補經費明細表!G6:G197,統籌科目新增撥補經費明細表!B6:B197,"中城國民小學")</f>
        <v>0</v>
      </c>
      <c r="G88" s="73">
        <f t="shared" si="1"/>
        <v>0</v>
      </c>
    </row>
    <row r="89" spans="1:7" x14ac:dyDescent="0.25">
      <c r="A89" s="75">
        <v>666</v>
      </c>
      <c r="B89" s="76" t="s">
        <v>349</v>
      </c>
      <c r="C89" s="72">
        <f>SUMIFS(統籌科目新增撥補經費明細表!D6:D197,統籌科目新增撥補經費明細表!B6:B197,"長良國民小學")</f>
        <v>0</v>
      </c>
      <c r="D89" s="72">
        <f>SUMIFS(統籌科目新增撥補經費明細表!E6:E197,統籌科目新增撥補經費明細表!B6:B197,"長良國民小學")</f>
        <v>0</v>
      </c>
      <c r="E89" s="72">
        <f>SUMIFS(統籌科目新增撥補經費明細表!F6:F197,統籌科目新增撥補經費明細表!B6:B197,"長良國民小學")</f>
        <v>0</v>
      </c>
      <c r="F89" s="72">
        <f>SUMIFS(統籌科目新增撥補經費明細表!G6:G197,統籌科目新增撥補經費明細表!B6:B197,"長良國民小學")</f>
        <v>0</v>
      </c>
      <c r="G89" s="73">
        <f t="shared" si="1"/>
        <v>0</v>
      </c>
    </row>
    <row r="90" spans="1:7" x14ac:dyDescent="0.25">
      <c r="A90" s="75">
        <v>667</v>
      </c>
      <c r="B90" s="76" t="s">
        <v>350</v>
      </c>
      <c r="C90" s="72">
        <f>SUMIFS(統籌科目新增撥補經費明細表!D6:D197,統籌科目新增撥補經費明細表!B6:B197,"大禹國民小學")</f>
        <v>0</v>
      </c>
      <c r="D90" s="72">
        <f>SUMIFS(統籌科目新增撥補經費明細表!E6:E197,統籌科目新增撥補經費明細表!B6:B197,"大禹國民小學")</f>
        <v>0</v>
      </c>
      <c r="E90" s="72">
        <f>SUMIFS(統籌科目新增撥補經費明細表!F6:F197,統籌科目新增撥補經費明細表!B6:B197,"大禹國民小學")</f>
        <v>0</v>
      </c>
      <c r="F90" s="72">
        <f>SUMIFS(統籌科目新增撥補經費明細表!G6:G197,統籌科目新增撥補經費明細表!B6:B197,"大禹國民小學")</f>
        <v>0</v>
      </c>
      <c r="G90" s="73">
        <f t="shared" si="1"/>
        <v>0</v>
      </c>
    </row>
    <row r="91" spans="1:7" x14ac:dyDescent="0.25">
      <c r="A91" s="75">
        <v>668</v>
      </c>
      <c r="B91" s="76" t="s">
        <v>351</v>
      </c>
      <c r="C91" s="72">
        <f>SUMIFS(統籌科目新增撥補經費明細表!D6:D197,統籌科目新增撥補經費明細表!B6:B197,"松浦國民小學")</f>
        <v>0</v>
      </c>
      <c r="D91" s="72">
        <f>SUMIFS(統籌科目新增撥補經費明細表!E6:E197,統籌科目新增撥補經費明細表!B6:B197,"松浦國民小學")</f>
        <v>0</v>
      </c>
      <c r="E91" s="72">
        <f>SUMIFS(統籌科目新增撥補經費明細表!F6:F197,統籌科目新增撥補經費明細表!B6:B197,"松浦國民小學")</f>
        <v>0</v>
      </c>
      <c r="F91" s="72">
        <f>SUMIFS(統籌科目新增撥補經費明細表!G6:G197,統籌科目新增撥補經費明細表!B6:B197,"松浦國民小學")</f>
        <v>0</v>
      </c>
      <c r="G91" s="73">
        <f t="shared" si="1"/>
        <v>0</v>
      </c>
    </row>
    <row r="92" spans="1:7" x14ac:dyDescent="0.25">
      <c r="A92" s="75">
        <v>669</v>
      </c>
      <c r="B92" s="76" t="s">
        <v>352</v>
      </c>
      <c r="C92" s="72">
        <f>SUMIFS(統籌科目新增撥補經費明細表!D6:D197,統籌科目新增撥補經費明細表!B6:B197,"高寮國民小學")</f>
        <v>0</v>
      </c>
      <c r="D92" s="72">
        <f>SUMIFS(統籌科目新增撥補經費明細表!E6:E197,統籌科目新增撥補經費明細表!B6:B197,"高寮國民小學")</f>
        <v>0</v>
      </c>
      <c r="E92" s="72">
        <f>SUMIFS(統籌科目新增撥補經費明細表!F6:F197,統籌科目新增撥補經費明細表!B6:B197,"高寮國民小學")</f>
        <v>0</v>
      </c>
      <c r="F92" s="72">
        <f>SUMIFS(統籌科目新增撥補經費明細表!G6:G197,統籌科目新增撥補經費明細表!B6:B197,"高寮國民小學")</f>
        <v>0</v>
      </c>
      <c r="G92" s="73">
        <f t="shared" si="1"/>
        <v>0</v>
      </c>
    </row>
    <row r="93" spans="1:7" x14ac:dyDescent="0.25">
      <c r="A93" s="75">
        <v>670</v>
      </c>
      <c r="B93" s="76" t="s">
        <v>353</v>
      </c>
      <c r="C93" s="72">
        <f>SUMIFS(統籌科目新增撥補經費明細表!D6:D197,統籌科目新增撥補經費明細表!B6:B197,"富里國民小學")</f>
        <v>0</v>
      </c>
      <c r="D93" s="72">
        <f>SUMIFS(統籌科目新增撥補經費明細表!E6:E197,統籌科目新增撥補經費明細表!B6:B197,"富里國民小學")</f>
        <v>0</v>
      </c>
      <c r="E93" s="72">
        <f>SUMIFS(統籌科目新增撥補經費明細表!F6:F197,統籌科目新增撥補經費明細表!B6:B197,"富里國民小學")</f>
        <v>0</v>
      </c>
      <c r="F93" s="72">
        <f>SUMIFS(統籌科目新增撥補經費明細表!G6:G197,統籌科目新增撥補經費明細表!B6:B197,"富里國民小學")</f>
        <v>0</v>
      </c>
      <c r="G93" s="73">
        <f t="shared" si="1"/>
        <v>0</v>
      </c>
    </row>
    <row r="94" spans="1:7" x14ac:dyDescent="0.25">
      <c r="A94" s="75">
        <v>671</v>
      </c>
      <c r="B94" s="76" t="s">
        <v>354</v>
      </c>
      <c r="C94" s="72">
        <f>SUMIFS(統籌科目新增撥補經費明細表!D6:D197,統籌科目新增撥補經費明細表!B6:B197,"萬寧國民小學")</f>
        <v>0</v>
      </c>
      <c r="D94" s="72">
        <f>SUMIFS(統籌科目新增撥補經費明細表!E6:E197,統籌科目新增撥補經費明細表!B6:B197,"萬寧國民小學")</f>
        <v>0</v>
      </c>
      <c r="E94" s="72">
        <f>SUMIFS(統籌科目新增撥補經費明細表!F6:F197,統籌科目新增撥補經費明細表!B6:B197,"萬寧國民小學")</f>
        <v>0</v>
      </c>
      <c r="F94" s="72">
        <f>SUMIFS(統籌科目新增撥補經費明細表!G6:G197,統籌科目新增撥補經費明細表!B6:B197,"萬寧國民小學")</f>
        <v>0</v>
      </c>
      <c r="G94" s="73">
        <f t="shared" si="1"/>
        <v>0</v>
      </c>
    </row>
    <row r="95" spans="1:7" x14ac:dyDescent="0.25">
      <c r="A95" s="75">
        <v>672</v>
      </c>
      <c r="B95" s="76" t="s">
        <v>355</v>
      </c>
      <c r="C95" s="72">
        <f>SUMIFS(統籌科目新增撥補經費明細表!D6:D197,統籌科目新增撥補經費明細表!B6:B197,"永豐國民小學")</f>
        <v>0</v>
      </c>
      <c r="D95" s="72">
        <f>SUMIFS(統籌科目新增撥補經費明細表!E6:E197,統籌科目新增撥補經費明細表!B6:B197,"永豐國民小學")</f>
        <v>0</v>
      </c>
      <c r="E95" s="72">
        <f>SUMIFS(統籌科目新增撥補經費明細表!F6:F197,統籌科目新增撥補經費明細表!B6:B197,"永豐國民小學")</f>
        <v>0</v>
      </c>
      <c r="F95" s="72">
        <f>SUMIFS(統籌科目新增撥補經費明細表!G6:G197,統籌科目新增撥補經費明細表!B6:B197,"永豐國民小學")</f>
        <v>0</v>
      </c>
      <c r="G95" s="73">
        <f t="shared" si="1"/>
        <v>0</v>
      </c>
    </row>
    <row r="96" spans="1:7" x14ac:dyDescent="0.25">
      <c r="A96" s="75">
        <v>673</v>
      </c>
      <c r="B96" s="76" t="s">
        <v>356</v>
      </c>
      <c r="C96" s="72">
        <f>SUMIFS(統籌科目新增撥補經費明細表!D6:D197,統籌科目新增撥補經費明細表!B6:B197,"學田國民小學")</f>
        <v>0</v>
      </c>
      <c r="D96" s="72">
        <f>SUMIFS(統籌科目新增撥補經費明細表!E6:E197,統籌科目新增撥補經費明細表!B6:B197,"學田國民小學")</f>
        <v>0</v>
      </c>
      <c r="E96" s="72">
        <f>SUMIFS(統籌科目新增撥補經費明細表!F6:F197,統籌科目新增撥補經費明細表!B6:B197,"學田國民小學")</f>
        <v>0</v>
      </c>
      <c r="F96" s="72">
        <f>SUMIFS(統籌科目新增撥補經費明細表!G6:G197,統籌科目新增撥補經費明細表!B6:B197,"學田國民小學")</f>
        <v>0</v>
      </c>
      <c r="G96" s="73">
        <f t="shared" si="1"/>
        <v>0</v>
      </c>
    </row>
    <row r="97" spans="1:7" x14ac:dyDescent="0.25">
      <c r="A97" s="75">
        <v>674</v>
      </c>
      <c r="B97" s="76" t="s">
        <v>357</v>
      </c>
      <c r="C97" s="72">
        <f>SUMIFS(統籌科目新增撥補經費明細表!D6:D197,統籌科目新增撥補經費明細表!B6:B197,"東竹國民小學")</f>
        <v>0</v>
      </c>
      <c r="D97" s="72">
        <f>SUMIFS(統籌科目新增撥補經費明細表!E6:E197,統籌科目新增撥補經費明細表!B6:B197,"東竹國民小學")</f>
        <v>0</v>
      </c>
      <c r="E97" s="72">
        <f>SUMIFS(統籌科目新增撥補經費明細表!F6:F197,統籌科目新增撥補經費明細表!B6:B197,"東竹國民小學")</f>
        <v>0</v>
      </c>
      <c r="F97" s="72">
        <f>SUMIFS(統籌科目新增撥補經費明細表!G6:G197,統籌科目新增撥補經費明細表!B6:B197,"東竹國民小學")</f>
        <v>0</v>
      </c>
      <c r="G97" s="73">
        <f t="shared" si="1"/>
        <v>0</v>
      </c>
    </row>
    <row r="98" spans="1:7" x14ac:dyDescent="0.25">
      <c r="A98" s="75">
        <v>675</v>
      </c>
      <c r="B98" s="76" t="s">
        <v>358</v>
      </c>
      <c r="C98" s="72">
        <f>SUMIFS(統籌科目新增撥補經費明細表!D6:D197,統籌科目新增撥補經費明細表!B6:B197,"東里國民小學")</f>
        <v>0</v>
      </c>
      <c r="D98" s="72">
        <f>SUMIFS(統籌科目新增撥補經費明細表!E6:E197,統籌科目新增撥補經費明細表!B6:B197,"東里國民小學")</f>
        <v>0</v>
      </c>
      <c r="E98" s="72">
        <f>SUMIFS(統籌科目新增撥補經費明細表!F6:F197,統籌科目新增撥補經費明細表!B6:B197,"東里國民小學")</f>
        <v>0</v>
      </c>
      <c r="F98" s="72">
        <f>SUMIFS(統籌科目新增撥補經費明細表!G6:G197,統籌科目新增撥補經費明細表!B6:B197,"東里國民小學")</f>
        <v>0</v>
      </c>
      <c r="G98" s="73">
        <f t="shared" si="1"/>
        <v>0</v>
      </c>
    </row>
    <row r="99" spans="1:7" x14ac:dyDescent="0.25">
      <c r="A99" s="75">
        <v>676</v>
      </c>
      <c r="B99" s="76" t="s">
        <v>359</v>
      </c>
      <c r="C99" s="72">
        <f>SUMIFS(統籌科目新增撥補經費明細表!D6:D197,統籌科目新增撥補經費明細表!B6:B197,"明里國民小學")</f>
        <v>0</v>
      </c>
      <c r="D99" s="72">
        <f>SUMIFS(統籌科目新增撥補經費明細表!E6:E197,統籌科目新增撥補經費明細表!B6:B197,"明里國民小學")</f>
        <v>0</v>
      </c>
      <c r="E99" s="72">
        <f>SUMIFS(統籌科目新增撥補經費明細表!F6:F197,統籌科目新增撥補經費明細表!B6:B197,"明里國民小學")</f>
        <v>0</v>
      </c>
      <c r="F99" s="72">
        <f>SUMIFS(統籌科目新增撥補經費明細表!G6:G197,統籌科目新增撥補經費明細表!B6:B197,"明里國民小學")</f>
        <v>0</v>
      </c>
      <c r="G99" s="73">
        <f t="shared" si="1"/>
        <v>0</v>
      </c>
    </row>
    <row r="100" spans="1:7" x14ac:dyDescent="0.25">
      <c r="A100" s="75">
        <v>678</v>
      </c>
      <c r="B100" s="76" t="s">
        <v>360</v>
      </c>
      <c r="C100" s="72">
        <f>SUMIFS(統籌科目新增撥補經費明細表!D6:D197,統籌科目新增撥補經費明細表!B6:B197,"吳江國民小學")</f>
        <v>0</v>
      </c>
      <c r="D100" s="72">
        <f>SUMIFS(統籌科目新增撥補經費明細表!E6:E197,統籌科目新增撥補經費明細表!B6:B197,"吳江國民小學")</f>
        <v>0</v>
      </c>
      <c r="E100" s="72">
        <f>SUMIFS(統籌科目新增撥補經費明細表!F6:F197,統籌科目新增撥補經費明細表!B6:B197,"吳江國民小學")</f>
        <v>0</v>
      </c>
      <c r="F100" s="72">
        <f>SUMIFS(統籌科目新增撥補經費明細表!G6:G197,統籌科目新增撥補經費明細表!B6:B197,"吳江國民小學")</f>
        <v>0</v>
      </c>
      <c r="G100" s="73">
        <f t="shared" si="1"/>
        <v>0</v>
      </c>
    </row>
    <row r="101" spans="1:7" x14ac:dyDescent="0.25">
      <c r="A101" s="75">
        <v>679</v>
      </c>
      <c r="B101" s="76" t="s">
        <v>361</v>
      </c>
      <c r="C101" s="72">
        <f>SUMIFS(統籌科目新增撥補經費明細表!D6:D197,統籌科目新增撥補經費明細表!B6:B197,"秀林國民小學")</f>
        <v>0</v>
      </c>
      <c r="D101" s="72">
        <f>SUMIFS(統籌科目新增撥補經費明細表!E6:E197,統籌科目新增撥補經費明細表!B6:B197,"秀林國民小學")</f>
        <v>0</v>
      </c>
      <c r="E101" s="72">
        <f>SUMIFS(統籌科目新增撥補經費明細表!F6:F197,統籌科目新增撥補經費明細表!B6:B197,"秀林國民小學")</f>
        <v>0</v>
      </c>
      <c r="F101" s="72">
        <f>SUMIFS(統籌科目新增撥補經費明細表!G6:G197,統籌科目新增撥補經費明細表!B6:B197,"秀林國民小學")</f>
        <v>0</v>
      </c>
      <c r="G101" s="73">
        <f t="shared" si="1"/>
        <v>0</v>
      </c>
    </row>
    <row r="102" spans="1:7" x14ac:dyDescent="0.25">
      <c r="A102" s="75">
        <v>680</v>
      </c>
      <c r="B102" s="76" t="s">
        <v>362</v>
      </c>
      <c r="C102" s="72">
        <f>SUMIFS(統籌科目新增撥補經費明細表!D6:D197,統籌科目新增撥補經費明細表!B6:B197,"富世國民小學")</f>
        <v>0</v>
      </c>
      <c r="D102" s="72">
        <f>SUMIFS(統籌科目新增撥補經費明細表!E6:E197,統籌科目新增撥補經費明細表!B6:B197,"富世國民小學")</f>
        <v>0</v>
      </c>
      <c r="E102" s="72">
        <f>SUMIFS(統籌科目新增撥補經費明細表!F6:F197,統籌科目新增撥補經費明細表!B6:B197,"富世國民小學")</f>
        <v>0</v>
      </c>
      <c r="F102" s="72">
        <f>SUMIFS(統籌科目新增撥補經費明細表!G6:G197,統籌科目新增撥補經費明細表!B6:B197,"富世國民小學")</f>
        <v>0</v>
      </c>
      <c r="G102" s="73">
        <f t="shared" si="1"/>
        <v>0</v>
      </c>
    </row>
    <row r="103" spans="1:7" x14ac:dyDescent="0.25">
      <c r="A103" s="75">
        <v>681</v>
      </c>
      <c r="B103" s="76" t="s">
        <v>363</v>
      </c>
      <c r="C103" s="72">
        <f>SUMIFS(統籌科目新增撥補經費明細表!D6:D197,統籌科目新增撥補經費明細表!B6:B197,"和平國民小學")</f>
        <v>0</v>
      </c>
      <c r="D103" s="72">
        <f>SUMIFS(統籌科目新增撥補經費明細表!E6:E197,統籌科目新增撥補經費明細表!B6:B197,"和平國民小學")</f>
        <v>0</v>
      </c>
      <c r="E103" s="72">
        <f>SUMIFS(統籌科目新增撥補經費明細表!F6:F197,統籌科目新增撥補經費明細表!B6:B197,"和平國民小學")</f>
        <v>0</v>
      </c>
      <c r="F103" s="72">
        <f>SUMIFS(統籌科目新增撥補經費明細表!G6:G197,統籌科目新增撥補經費明細表!B6:B197,"和平國民小學")</f>
        <v>0</v>
      </c>
      <c r="G103" s="73">
        <f t="shared" si="1"/>
        <v>0</v>
      </c>
    </row>
    <row r="104" spans="1:7" x14ac:dyDescent="0.25">
      <c r="A104" s="75">
        <v>682</v>
      </c>
      <c r="B104" s="76" t="s">
        <v>364</v>
      </c>
      <c r="C104" s="72">
        <f>SUMIFS(統籌科目新增撥補經費明細表!D6:D197,統籌科目新增撥補經費明細表!B6:B197,"佳民國民小學")</f>
        <v>0</v>
      </c>
      <c r="D104" s="72">
        <f>SUMIFS(統籌科目新增撥補經費明細表!E6:E197,統籌科目新增撥補經費明細表!B6:B197,"佳民國民小學")</f>
        <v>0</v>
      </c>
      <c r="E104" s="72">
        <f>SUMIFS(統籌科目新增撥補經費明細表!F6:F197,統籌科目新增撥補經費明細表!B6:B197,"佳民國民小學")</f>
        <v>0</v>
      </c>
      <c r="F104" s="72">
        <f>SUMIFS(統籌科目新增撥補經費明細表!G6:G197,統籌科目新增撥補經費明細表!B6:B197,"佳民國民小學")</f>
        <v>0</v>
      </c>
      <c r="G104" s="73">
        <f t="shared" si="1"/>
        <v>0</v>
      </c>
    </row>
    <row r="105" spans="1:7" x14ac:dyDescent="0.25">
      <c r="A105" s="75">
        <v>683</v>
      </c>
      <c r="B105" s="76" t="s">
        <v>365</v>
      </c>
      <c r="C105" s="72">
        <f>SUMIFS(統籌科目新增撥補經費明細表!D6:D197,統籌科目新增撥補經費明細表!B6:B197,"銅門國民小學")</f>
        <v>0</v>
      </c>
      <c r="D105" s="72">
        <f>SUMIFS(統籌科目新增撥補經費明細表!E6:E197,統籌科目新增撥補經費明細表!B6:B197,"銅門國民小學")</f>
        <v>0</v>
      </c>
      <c r="E105" s="72">
        <f>SUMIFS(統籌科目新增撥補經費明細表!F6:F197,統籌科目新增撥補經費明細表!B6:B197,"銅門國民小學")</f>
        <v>0</v>
      </c>
      <c r="F105" s="72">
        <f>SUMIFS(統籌科目新增撥補經費明細表!G6:G197,統籌科目新增撥補經費明細表!B6:B197,"銅門國民小學")</f>
        <v>0</v>
      </c>
      <c r="G105" s="73">
        <f t="shared" si="1"/>
        <v>0</v>
      </c>
    </row>
    <row r="106" spans="1:7" x14ac:dyDescent="0.25">
      <c r="A106" s="75">
        <v>684</v>
      </c>
      <c r="B106" s="76" t="s">
        <v>366</v>
      </c>
      <c r="C106" s="72">
        <f>SUMIFS(統籌科目新增撥補經費明細表!D6:D197,統籌科目新增撥補經費明細表!B6:B197,"水源國民小學")</f>
        <v>0</v>
      </c>
      <c r="D106" s="72">
        <f>SUMIFS(統籌科目新增撥補經費明細表!E6:E197,統籌科目新增撥補經費明細表!B6:B197,"水源國民小學")</f>
        <v>0</v>
      </c>
      <c r="E106" s="72">
        <f>SUMIFS(統籌科目新增撥補經費明細表!F6:F197,統籌科目新增撥補經費明細表!B6:B197,"水源國民小學")</f>
        <v>0</v>
      </c>
      <c r="F106" s="72">
        <f>SUMIFS(統籌科目新增撥補經費明細表!G6:G197,統籌科目新增撥補經費明細表!B6:B197,"水源國民小學")</f>
        <v>0</v>
      </c>
      <c r="G106" s="73">
        <f t="shared" si="1"/>
        <v>0</v>
      </c>
    </row>
    <row r="107" spans="1:7" x14ac:dyDescent="0.25">
      <c r="A107" s="75">
        <v>685</v>
      </c>
      <c r="B107" s="76" t="s">
        <v>367</v>
      </c>
      <c r="C107" s="72">
        <f>SUMIFS(統籌科目新增撥補經費明細表!D6:D197,統籌科目新增撥補經費明細表!B6:B197,"崇德國民小學")</f>
        <v>0</v>
      </c>
      <c r="D107" s="72">
        <f>SUMIFS(統籌科目新增撥補經費明細表!E6:E197,統籌科目新增撥補經費明細表!B6:B197,"崇德國民小學")</f>
        <v>0</v>
      </c>
      <c r="E107" s="72">
        <f>SUMIFS(統籌科目新增撥補經費明細表!F6:F197,統籌科目新增撥補經費明細表!B6:B197,"崇德國民小學")</f>
        <v>0</v>
      </c>
      <c r="F107" s="72">
        <f>SUMIFS(統籌科目新增撥補經費明細表!G6:G197,統籌科目新增撥補經費明細表!B6:B197,"崇德國民小學")</f>
        <v>0</v>
      </c>
      <c r="G107" s="73">
        <f t="shared" si="1"/>
        <v>0</v>
      </c>
    </row>
    <row r="108" spans="1:7" x14ac:dyDescent="0.25">
      <c r="A108" s="75">
        <v>686</v>
      </c>
      <c r="B108" s="76" t="s">
        <v>368</v>
      </c>
      <c r="C108" s="72">
        <f>SUMIFS(統籌科目新增撥補經費明細表!D6:D197,統籌科目新增撥補經費明細表!B6:B197,"文蘭國民小學")</f>
        <v>0</v>
      </c>
      <c r="D108" s="72">
        <f>SUMIFS(統籌科目新增撥補經費明細表!E6:E197,統籌科目新增撥補經費明細表!B6:B197,"文蘭國民小學")</f>
        <v>0</v>
      </c>
      <c r="E108" s="72">
        <f>SUMIFS(統籌科目新增撥補經費明細表!F6:F197,統籌科目新增撥補經費明細表!B6:B197,"文蘭國民小學")</f>
        <v>0</v>
      </c>
      <c r="F108" s="72">
        <f>SUMIFS(統籌科目新增撥補經費明細表!G6:G197,統籌科目新增撥補經費明細表!B6:B197,"文蘭國民小學")</f>
        <v>0</v>
      </c>
      <c r="G108" s="73">
        <f t="shared" si="1"/>
        <v>0</v>
      </c>
    </row>
    <row r="109" spans="1:7" x14ac:dyDescent="0.25">
      <c r="A109" s="75">
        <v>687</v>
      </c>
      <c r="B109" s="76" t="s">
        <v>369</v>
      </c>
      <c r="C109" s="72">
        <f>SUMIFS(統籌科目新增撥補經費明細表!D6:D197,統籌科目新增撥補經費明細表!B6:B197,"景美國民小學")</f>
        <v>0</v>
      </c>
      <c r="D109" s="72">
        <f>SUMIFS(統籌科目新增撥補經費明細表!E6:E197,統籌科目新增撥補經費明細表!B6:B197,"景美國民小學")</f>
        <v>0</v>
      </c>
      <c r="E109" s="72">
        <f>SUMIFS(統籌科目新增撥補經費明細表!F6:F197,統籌科目新增撥補經費明細表!B6:B197,"景美國民小學")</f>
        <v>0</v>
      </c>
      <c r="F109" s="72">
        <f>SUMIFS(統籌科目新增撥補經費明細表!G6:G197,統籌科目新增撥補經費明細表!B6:B197,"景美國民小學")</f>
        <v>0</v>
      </c>
      <c r="G109" s="73">
        <f t="shared" si="1"/>
        <v>0</v>
      </c>
    </row>
    <row r="110" spans="1:7" x14ac:dyDescent="0.25">
      <c r="A110" s="75">
        <v>688</v>
      </c>
      <c r="B110" s="76" t="s">
        <v>370</v>
      </c>
      <c r="C110" s="72">
        <f>SUMIFS(統籌科目新增撥補經費明細表!D6:D197,統籌科目新增撥補經費明細表!B6:B197,"三棧國民小學")</f>
        <v>0</v>
      </c>
      <c r="D110" s="72">
        <f>SUMIFS(統籌科目新增撥補經費明細表!E6:E197,統籌科目新增撥補經費明細表!B6:B197,"三棧國民小學")</f>
        <v>0</v>
      </c>
      <c r="E110" s="72">
        <f>SUMIFS(統籌科目新增撥補經費明細表!F6:F197,統籌科目新增撥補經費明細表!B6:B197,"三棧國民小學")</f>
        <v>0</v>
      </c>
      <c r="F110" s="72">
        <f>SUMIFS(統籌科目新增撥補經費明細表!G6:G197,統籌科目新增撥補經費明細表!B6:B197,"三棧國民小學")</f>
        <v>0</v>
      </c>
      <c r="G110" s="73">
        <f t="shared" si="1"/>
        <v>0</v>
      </c>
    </row>
    <row r="111" spans="1:7" x14ac:dyDescent="0.25">
      <c r="A111" s="75">
        <v>689</v>
      </c>
      <c r="B111" s="76" t="s">
        <v>371</v>
      </c>
      <c r="C111" s="72">
        <f>SUMIFS(統籌科目新增撥補經費明細表!D6:D197,統籌科目新增撥補經費明細表!B6:B197,"銅蘭國民小學")</f>
        <v>0</v>
      </c>
      <c r="D111" s="72">
        <f>SUMIFS(統籌科目新增撥補經費明細表!E6:E197,統籌科目新增撥補經費明細表!B6:B197,"銅蘭國民小學")</f>
        <v>0</v>
      </c>
      <c r="E111" s="72">
        <f>SUMIFS(統籌科目新增撥補經費明細表!F6:F197,統籌科目新增撥補經費明細表!B6:B197,"銅蘭國民小學")</f>
        <v>0</v>
      </c>
      <c r="F111" s="72">
        <f>SUMIFS(統籌科目新增撥補經費明細表!G6:G197,統籌科目新增撥補經費明細表!B6:B197,"銅蘭國民小學")</f>
        <v>0</v>
      </c>
      <c r="G111" s="73">
        <f t="shared" si="1"/>
        <v>0</v>
      </c>
    </row>
    <row r="112" spans="1:7" x14ac:dyDescent="0.25">
      <c r="A112" s="75">
        <v>690</v>
      </c>
      <c r="B112" s="76" t="s">
        <v>372</v>
      </c>
      <c r="C112" s="72">
        <f>SUMIFS(統籌科目新增撥補經費明細表!D6:D197,統籌科目新增撥補經費明細表!B6:B197,"萬榮國民小學")</f>
        <v>0</v>
      </c>
      <c r="D112" s="72">
        <f>SUMIFS(統籌科目新增撥補經費明細表!E6:E197,統籌科目新增撥補經費明細表!B6:B197,"萬榮國民小學")</f>
        <v>0</v>
      </c>
      <c r="E112" s="72">
        <f>SUMIFS(統籌科目新增撥補經費明細表!F6:F197,統籌科目新增撥補經費明細表!B6:B197,"萬榮國民小學")</f>
        <v>0</v>
      </c>
      <c r="F112" s="72">
        <f>SUMIFS(統籌科目新增撥補經費明細表!G6:G197,統籌科目新增撥補經費明細表!B6:B197,"萬榮國民小學")</f>
        <v>0</v>
      </c>
      <c r="G112" s="73">
        <f t="shared" si="1"/>
        <v>0</v>
      </c>
    </row>
    <row r="113" spans="1:7" x14ac:dyDescent="0.25">
      <c r="A113" s="75">
        <v>691</v>
      </c>
      <c r="B113" s="76" t="s">
        <v>373</v>
      </c>
      <c r="C113" s="72">
        <f>SUMIFS(統籌科目新增撥補經費明細表!D6:D197,統籌科目新增撥補經費明細表!B6:B197,"西林國民小學")</f>
        <v>0</v>
      </c>
      <c r="D113" s="72">
        <f>SUMIFS(統籌科目新增撥補經費明細表!E6:E197,統籌科目新增撥補經費明細表!B6:B197,"西林國民小學")</f>
        <v>0</v>
      </c>
      <c r="E113" s="72">
        <f>SUMIFS(統籌科目新增撥補經費明細表!F6:F197,統籌科目新增撥補經費明細表!B6:B197,"西林國民小學")</f>
        <v>0</v>
      </c>
      <c r="F113" s="72">
        <f>SUMIFS(統籌科目新增撥補經費明細表!G6:G197,統籌科目新增撥補經費明細表!B6:B197,"西林國民小學")</f>
        <v>0</v>
      </c>
      <c r="G113" s="73">
        <f t="shared" si="1"/>
        <v>0</v>
      </c>
    </row>
    <row r="114" spans="1:7" x14ac:dyDescent="0.25">
      <c r="A114" s="75">
        <v>692</v>
      </c>
      <c r="B114" s="76" t="s">
        <v>374</v>
      </c>
      <c r="C114" s="72">
        <f>SUMIFS(統籌科目新增撥補經費明細表!D6:D197,統籌科目新增撥補經費明細表!B6:B197,"見晴國民小學")</f>
        <v>0</v>
      </c>
      <c r="D114" s="72">
        <f>SUMIFS(統籌科目新增撥補經費明細表!E6:E197,統籌科目新增撥補經費明細表!B6:B197,"見晴國民小學")</f>
        <v>0</v>
      </c>
      <c r="E114" s="72">
        <f>SUMIFS(統籌科目新增撥補經費明細表!F6:F197,統籌科目新增撥補經費明細表!B6:B197,"見晴國民小學")</f>
        <v>0</v>
      </c>
      <c r="F114" s="72">
        <f>SUMIFS(統籌科目新增撥補經費明細表!G6:G197,統籌科目新增撥補經費明細表!B6:B197,"見晴國民小學")</f>
        <v>0</v>
      </c>
      <c r="G114" s="73">
        <f t="shared" si="1"/>
        <v>0</v>
      </c>
    </row>
    <row r="115" spans="1:7" x14ac:dyDescent="0.25">
      <c r="A115" s="75">
        <v>693</v>
      </c>
      <c r="B115" s="76" t="s">
        <v>375</v>
      </c>
      <c r="C115" s="72">
        <f>SUMIFS(統籌科目新增撥補經費明細表!D6:D197,統籌科目新增撥補經費明細表!B6:B197,"馬遠國民小學")</f>
        <v>0</v>
      </c>
      <c r="D115" s="72">
        <f>SUMIFS(統籌科目新增撥補經費明細表!E6:E197,統籌科目新增撥補經費明細表!B6:B197,"馬遠國民小學")</f>
        <v>0</v>
      </c>
      <c r="E115" s="72">
        <f>SUMIFS(統籌科目新增撥補經費明細表!F6:F197,統籌科目新增撥補經費明細表!B6:B197,"馬遠國民小學")</f>
        <v>0</v>
      </c>
      <c r="F115" s="72">
        <f>SUMIFS(統籌科目新增撥補經費明細表!G6:G197,統籌科目新增撥補經費明細表!B6:B197,"馬遠國民小學")</f>
        <v>0</v>
      </c>
      <c r="G115" s="73">
        <f t="shared" si="1"/>
        <v>0</v>
      </c>
    </row>
    <row r="116" spans="1:7" x14ac:dyDescent="0.25">
      <c r="A116" s="75">
        <v>694</v>
      </c>
      <c r="B116" s="76" t="s">
        <v>376</v>
      </c>
      <c r="C116" s="72">
        <f>SUMIFS(統籌科目新增撥補經費明細表!D6:D197,統籌科目新增撥補經費明細表!B6:B197,"紅葉國民小學")</f>
        <v>0</v>
      </c>
      <c r="D116" s="72">
        <f>SUMIFS(統籌科目新增撥補經費明細表!E6:E197,統籌科目新增撥補經費明細表!B6:B197,"紅葉國民小學")</f>
        <v>0</v>
      </c>
      <c r="E116" s="72">
        <f>SUMIFS(統籌科目新增撥補經費明細表!F6:F197,統籌科目新增撥補經費明細表!B6:B197,"紅葉國民小學")</f>
        <v>0</v>
      </c>
      <c r="F116" s="72">
        <f>SUMIFS(統籌科目新增撥補經費明細表!G6:G197,統籌科目新增撥補經費明細表!B6:B197,"紅葉國民小學")</f>
        <v>0</v>
      </c>
      <c r="G116" s="73">
        <f t="shared" si="1"/>
        <v>0</v>
      </c>
    </row>
    <row r="117" spans="1:7" x14ac:dyDescent="0.25">
      <c r="A117" s="75">
        <v>695</v>
      </c>
      <c r="B117" s="76" t="s">
        <v>377</v>
      </c>
      <c r="C117" s="72">
        <f>SUMIFS(統籌科目新增撥補經費明細表!D6:D197,統籌科目新增撥補經費明細表!B6:B197,"明利國民小學")</f>
        <v>0</v>
      </c>
      <c r="D117" s="72">
        <f>SUMIFS(統籌科目新增撥補經費明細表!E6:E197,統籌科目新增撥補經費明細表!B6:B197,"明利國民小學")</f>
        <v>0</v>
      </c>
      <c r="E117" s="72">
        <f>SUMIFS(統籌科目新增撥補經費明細表!F6:F197,統籌科目新增撥補經費明細表!B6:B197,"明利國民小學")</f>
        <v>0</v>
      </c>
      <c r="F117" s="72">
        <f>SUMIFS(統籌科目新增撥補經費明細表!G6:G197,統籌科目新增撥補經費明細表!B6:B197,"明利國民小學")</f>
        <v>0</v>
      </c>
      <c r="G117" s="73">
        <f t="shared" si="1"/>
        <v>0</v>
      </c>
    </row>
    <row r="118" spans="1:7" x14ac:dyDescent="0.25">
      <c r="A118" s="75">
        <v>696</v>
      </c>
      <c r="B118" s="76" t="s">
        <v>378</v>
      </c>
      <c r="C118" s="72">
        <f>SUMIFS(統籌科目新增撥補經費明細表!D6:D197,統籌科目新增撥補經費明細表!B6:B197,"卓溪國民小學")</f>
        <v>0</v>
      </c>
      <c r="D118" s="72">
        <f>SUMIFS(統籌科目新增撥補經費明細表!E6:E197,統籌科目新增撥補經費明細表!B6:B197,"卓溪國民小學")</f>
        <v>0</v>
      </c>
      <c r="E118" s="72">
        <f>SUMIFS(統籌科目新增撥補經費明細表!F6:F197,統籌科目新增撥補經費明細表!B6:B197,"卓溪國民小學")</f>
        <v>0</v>
      </c>
      <c r="F118" s="72">
        <f>SUMIFS(統籌科目新增撥補經費明細表!G6:G197,統籌科目新增撥補經費明細表!B6:B197,"卓溪國民小學")</f>
        <v>0</v>
      </c>
      <c r="G118" s="73">
        <f t="shared" si="1"/>
        <v>0</v>
      </c>
    </row>
    <row r="119" spans="1:7" x14ac:dyDescent="0.25">
      <c r="A119" s="75">
        <v>697</v>
      </c>
      <c r="B119" s="76" t="s">
        <v>379</v>
      </c>
      <c r="C119" s="72">
        <f>SUMIFS(統籌科目新增撥補經費明細表!D6:D197,統籌科目新增撥補經費明細表!B6:B197,"崙山國民小學")</f>
        <v>0</v>
      </c>
      <c r="D119" s="72">
        <f>SUMIFS(統籌科目新增撥補經費明細表!E6:E197,統籌科目新增撥補經費明細表!B6:B197,"崙山國民小學")</f>
        <v>0</v>
      </c>
      <c r="E119" s="72">
        <f>SUMIFS(統籌科目新增撥補經費明細表!F6:F197,統籌科目新增撥補經費明細表!B6:B197,"崙山國民小學")</f>
        <v>0</v>
      </c>
      <c r="F119" s="72">
        <f>SUMIFS(統籌科目新增撥補經費明細表!G6:G197,統籌科目新增撥補經費明細表!B6:B197,"崙山國民小學")</f>
        <v>0</v>
      </c>
      <c r="G119" s="73">
        <f t="shared" si="1"/>
        <v>0</v>
      </c>
    </row>
    <row r="120" spans="1:7" x14ac:dyDescent="0.25">
      <c r="A120" s="75">
        <v>698</v>
      </c>
      <c r="B120" s="76" t="s">
        <v>380</v>
      </c>
      <c r="C120" s="72">
        <f>SUMIFS(統籌科目新增撥補經費明細表!D6:D197,統籌科目新增撥補經費明細表!B6:B197,"太平國民小學")</f>
        <v>0</v>
      </c>
      <c r="D120" s="72">
        <f>SUMIFS(統籌科目新增撥補經費明細表!E6:E197,統籌科目新增撥補經費明細表!B6:B197,"太平國民小學")</f>
        <v>0</v>
      </c>
      <c r="E120" s="72">
        <f>SUMIFS(統籌科目新增撥補經費明細表!F6:F197,統籌科目新增撥補經費明細表!B6:B197,"太平國民小學")</f>
        <v>0</v>
      </c>
      <c r="F120" s="72">
        <f>SUMIFS(統籌科目新增撥補經費明細表!G6:G197,統籌科目新增撥補經費明細表!B6:B197,"太平國民小學")</f>
        <v>0</v>
      </c>
      <c r="G120" s="73">
        <f t="shared" si="1"/>
        <v>0</v>
      </c>
    </row>
    <row r="121" spans="1:7" x14ac:dyDescent="0.25">
      <c r="A121" s="75">
        <v>699</v>
      </c>
      <c r="B121" s="76" t="s">
        <v>381</v>
      </c>
      <c r="C121" s="72">
        <f>SUMIFS(統籌科目新增撥補經費明細表!D6:D197,統籌科目新增撥補經費明細表!B6:B197,"卓清國民小學")</f>
        <v>0</v>
      </c>
      <c r="D121" s="72">
        <f>SUMIFS(統籌科目新增撥補經費明細表!E6:E197,統籌科目新增撥補經費明細表!B6:B197,"卓清國民小學")</f>
        <v>0</v>
      </c>
      <c r="E121" s="72">
        <f>SUMIFS(統籌科目新增撥補經費明細表!F6:F197,統籌科目新增撥補經費明細表!B6:B197,"卓清國民小學")</f>
        <v>0</v>
      </c>
      <c r="F121" s="72">
        <f>SUMIFS(統籌科目新增撥補經費明細表!G6:G197,統籌科目新增撥補經費明細表!B6:B197,"卓清國民小學")</f>
        <v>0</v>
      </c>
      <c r="G121" s="73">
        <f t="shared" si="1"/>
        <v>0</v>
      </c>
    </row>
    <row r="122" spans="1:7" x14ac:dyDescent="0.25">
      <c r="A122" s="75">
        <v>700</v>
      </c>
      <c r="B122" s="76" t="s">
        <v>382</v>
      </c>
      <c r="C122" s="72">
        <f>SUMIFS(統籌科目新增撥補經費明細表!D6:D197,統籌科目新增撥補經費明細表!B6:B197,"古風國民小學")</f>
        <v>0</v>
      </c>
      <c r="D122" s="72">
        <f>SUMIFS(統籌科目新增撥補經費明細表!E6:E197,統籌科目新增撥補經費明細表!B6:B197,"古風國民小學")</f>
        <v>0</v>
      </c>
      <c r="E122" s="72">
        <f>SUMIFS(統籌科目新增撥補經費明細表!F6:F197,統籌科目新增撥補經費明細表!B6:B197,"古風國民小學")</f>
        <v>0</v>
      </c>
      <c r="F122" s="72">
        <f>SUMIFS(統籌科目新增撥補經費明細表!G6:G197,統籌科目新增撥補經費明細表!B6:B197,"古風國民小學")</f>
        <v>0</v>
      </c>
      <c r="G122" s="73">
        <f t="shared" si="1"/>
        <v>0</v>
      </c>
    </row>
    <row r="123" spans="1:7" x14ac:dyDescent="0.25">
      <c r="A123" s="75">
        <v>701</v>
      </c>
      <c r="B123" s="76" t="s">
        <v>383</v>
      </c>
      <c r="C123" s="72">
        <f>SUMIFS(統籌科目新增撥補經費明細表!D6:D197,統籌科目新增撥補經費明細表!B6:B197,"立山國民小學")</f>
        <v>0</v>
      </c>
      <c r="D123" s="72">
        <f>SUMIFS(統籌科目新增撥補經費明細表!E6:E197,統籌科目新增撥補經費明細表!B6:B197,"立山國民小學")</f>
        <v>0</v>
      </c>
      <c r="E123" s="72">
        <f>SUMIFS(統籌科目新增撥補經費明細表!F6:F197,統籌科目新增撥補經費明細表!B6:B197,"立山國民小學")</f>
        <v>0</v>
      </c>
      <c r="F123" s="72">
        <f>SUMIFS(統籌科目新增撥補經費明細表!G6:G197,統籌科目新增撥補經費明細表!B6:B197,"立山國民小學")</f>
        <v>0</v>
      </c>
      <c r="G123" s="73">
        <f t="shared" si="1"/>
        <v>0</v>
      </c>
    </row>
    <row r="124" spans="1:7" x14ac:dyDescent="0.25">
      <c r="A124" s="75">
        <v>702</v>
      </c>
      <c r="B124" s="76" t="s">
        <v>384</v>
      </c>
      <c r="C124" s="72">
        <f>SUMIFS(統籌科目新增撥補經費明細表!D6:D197,統籌科目新增撥補經費明細表!B6:B197,"卓樂國民小學")</f>
        <v>0</v>
      </c>
      <c r="D124" s="72">
        <f>SUMIFS(統籌科目新增撥補經費明細表!E6:E197,統籌科目新增撥補經費明細表!B6:B197,"卓樂國民小學")</f>
        <v>0</v>
      </c>
      <c r="E124" s="72">
        <f>SUMIFS(統籌科目新增撥補經費明細表!F6:F197,統籌科目新增撥補經費明細表!B6:B197,"卓樂國民小學")</f>
        <v>0</v>
      </c>
      <c r="F124" s="72">
        <f>SUMIFS(統籌科目新增撥補經費明細表!G6:G197,統籌科目新增撥補經費明細表!B6:B197,"卓樂國民小學")</f>
        <v>0</v>
      </c>
      <c r="G124" s="73">
        <f t="shared" si="1"/>
        <v>0</v>
      </c>
    </row>
    <row r="125" spans="1:7" x14ac:dyDescent="0.25">
      <c r="A125" s="75">
        <v>703</v>
      </c>
      <c r="B125" s="76" t="s">
        <v>385</v>
      </c>
      <c r="C125" s="72">
        <f>SUMIFS(統籌科目新增撥補經費明細表!D6:D197,統籌科目新增撥補經費明細表!B6:B197,"卓楓國民小學")</f>
        <v>0</v>
      </c>
      <c r="D125" s="72">
        <f>SUMIFS(統籌科目新增撥補經費明細表!E6:E197,統籌科目新增撥補經費明細表!B6:B197,"卓楓國民小學")</f>
        <v>0</v>
      </c>
      <c r="E125" s="72">
        <f>SUMIFS(統籌科目新增撥補經費明細表!F6:F197,統籌科目新增撥補經費明細表!B6:B197,"卓楓國民小學")</f>
        <v>0</v>
      </c>
      <c r="F125" s="72">
        <f>SUMIFS(統籌科目新增撥補經費明細表!G6:G197,統籌科目新增撥補經費明細表!B6:B197,"卓楓國民小學")</f>
        <v>0</v>
      </c>
      <c r="G125" s="73">
        <f t="shared" si="1"/>
        <v>0</v>
      </c>
    </row>
    <row r="126" spans="1:7" x14ac:dyDescent="0.25">
      <c r="A126" s="75">
        <v>705</v>
      </c>
      <c r="B126" s="76" t="s">
        <v>386</v>
      </c>
      <c r="C126" s="72">
        <f>SUMIFS(統籌科目新增撥補經費明細表!D6:D197,統籌科目新增撥補經費明細表!B6:B197,"西富國民小學")</f>
        <v>0</v>
      </c>
      <c r="D126" s="72">
        <f>SUMIFS(統籌科目新增撥補經費明細表!E6:E197,統籌科目新增撥補經費明細表!B6:B197,"西富國民小學")</f>
        <v>0</v>
      </c>
      <c r="E126" s="72">
        <f>SUMIFS(統籌科目新增撥補經費明細表!F6:F197,統籌科目新增撥補經費明細表!B6:B197,"西富國民小學")</f>
        <v>0</v>
      </c>
      <c r="F126" s="72">
        <f>SUMIFS(統籌科目新增撥補經費明細表!G6:G197,統籌科目新增撥補經費明細表!B6:B197,"西富國民小學")</f>
        <v>0</v>
      </c>
      <c r="G126" s="73">
        <f t="shared" si="1"/>
        <v>0</v>
      </c>
    </row>
    <row r="127" spans="1:7" x14ac:dyDescent="0.25">
      <c r="A127" s="75">
        <v>706</v>
      </c>
      <c r="B127" s="76" t="s">
        <v>387</v>
      </c>
      <c r="C127" s="72">
        <f>SUMIFS(統籌科目新增撥補經費明細表!D6:D197,統籌科目新增撥補經費明細表!B6:B197,"大興國民小學")</f>
        <v>0</v>
      </c>
      <c r="D127" s="72">
        <f>SUMIFS(統籌科目新增撥補經費明細表!E6:E197,統籌科目新增撥補經費明細表!B6:B197,"大興國民小學")</f>
        <v>0</v>
      </c>
      <c r="E127" s="72">
        <f>SUMIFS(統籌科目新增撥補經費明細表!F6:F197,統籌科目新增撥補經費明細表!B6:B197,"大興國民小學")</f>
        <v>0</v>
      </c>
      <c r="F127" s="72">
        <f>SUMIFS(統籌科目新增撥補經費明細表!G6:G197,統籌科目新增撥補經費明細表!B6:B197,"大興國民小學")</f>
        <v>0</v>
      </c>
      <c r="G127" s="73">
        <f t="shared" si="1"/>
        <v>0</v>
      </c>
    </row>
    <row r="128" spans="1:7" x14ac:dyDescent="0.25">
      <c r="A128" s="75">
        <v>707</v>
      </c>
      <c r="B128" s="76" t="s">
        <v>388</v>
      </c>
      <c r="C128" s="72">
        <f>SUMIFS(統籌科目新增撥補經費明細表!D6:D197,統籌科目新增撥補經費明細表!B6:B197,"中原國民小學")</f>
        <v>0</v>
      </c>
      <c r="D128" s="72">
        <f>SUMIFS(統籌科目新增撥補經費明細表!E6:E197,統籌科目新增撥補經費明細表!B6:B197,"中原國民小學")</f>
        <v>0</v>
      </c>
      <c r="E128" s="72">
        <f>SUMIFS(統籌科目新增撥補經費明細表!F6:F197,統籌科目新增撥補經費明細表!B6:B197,"中原國民小學")</f>
        <v>0</v>
      </c>
      <c r="F128" s="72">
        <f>SUMIFS(統籌科目新增撥補經費明細表!G6:G197,統籌科目新增撥補經費明細表!B6:B197,"中原國民小學")</f>
        <v>0</v>
      </c>
      <c r="G128" s="73">
        <f t="shared" si="1"/>
        <v>0</v>
      </c>
    </row>
    <row r="129" spans="1:7" x14ac:dyDescent="0.25">
      <c r="A129" s="75">
        <v>708</v>
      </c>
      <c r="B129" s="76" t="s">
        <v>389</v>
      </c>
      <c r="C129" s="72">
        <f>SUMIFS(統籌科目新增撥補經費明細表!D6:D197,統籌科目新增撥補經費明細表!B6:B197,"西寶國民小學")</f>
        <v>0</v>
      </c>
      <c r="D129" s="72">
        <f>SUMIFS(統籌科目新增撥補經費明細表!E6:E197,統籌科目新增撥補經費明細表!B6:B197,"西寶國民小學")</f>
        <v>0</v>
      </c>
      <c r="E129" s="72">
        <f>SUMIFS(統籌科目新增撥補經費明細表!F6:F197,統籌科目新增撥補經費明細表!B6:B197,"西寶國民小學")</f>
        <v>0</v>
      </c>
      <c r="F129" s="72">
        <f>SUMIFS(統籌科目新增撥補經費明細表!G6:G197,統籌科目新增撥補經費明細表!B6:B197,"西寶國民小學")</f>
        <v>0</v>
      </c>
      <c r="G129" s="73">
        <f t="shared" si="1"/>
        <v>0</v>
      </c>
    </row>
    <row r="130" spans="1:7" x14ac:dyDescent="0.25">
      <c r="A130" s="58">
        <v>200</v>
      </c>
      <c r="B130" s="26" t="s">
        <v>390</v>
      </c>
      <c r="C130" s="72">
        <f>SUMIFS(統籌科目新增撥補經費明細表!D6:D197,統籌科目新增撥補經費明細表!B6:B197,"教育處")</f>
        <v>0</v>
      </c>
      <c r="D130" s="72">
        <f>SUMIFS(統籌科目新增撥補經費明細表!E6:E197,統籌科目新增撥補經費明細表!B6:B197,"教育處")</f>
        <v>0</v>
      </c>
      <c r="E130" s="72">
        <f>SUMIFS(統籌科目新增撥補經費明細表!F6:F197,統籌科目新增撥補經費明細表!B6:B197,"教育處")</f>
        <v>0</v>
      </c>
      <c r="F130" s="72">
        <f>SUMIFS(統籌科目新增撥補經費明細表!G6:G197,統籌科目新增撥補經費明細表!B6:B197,"教育處")</f>
        <v>0</v>
      </c>
      <c r="G130" s="73">
        <f t="shared" si="1"/>
        <v>0</v>
      </c>
    </row>
    <row r="131" spans="1:7" x14ac:dyDescent="0.25">
      <c r="A131" s="164" t="s">
        <v>184</v>
      </c>
      <c r="B131" s="164"/>
      <c r="C131" s="72">
        <f>SUM(C4:C130)</f>
        <v>0</v>
      </c>
      <c r="D131" s="72">
        <f>SUM(D4:D130)</f>
        <v>0</v>
      </c>
      <c r="E131" s="72">
        <f>SUM(E4:E130)</f>
        <v>0</v>
      </c>
      <c r="F131" s="72">
        <f>SUM(F4:F130)</f>
        <v>0</v>
      </c>
      <c r="G131" s="72">
        <f>SUM(G4:G130)</f>
        <v>0</v>
      </c>
    </row>
    <row r="132" spans="1:7" x14ac:dyDescent="0.25">
      <c r="A132" s="8"/>
    </row>
    <row r="133" spans="1:7" x14ac:dyDescent="0.25">
      <c r="A133" s="8"/>
      <c r="B133" s="58" t="s">
        <v>185</v>
      </c>
      <c r="C133" s="68" t="s">
        <v>182</v>
      </c>
      <c r="D133" s="68" t="s">
        <v>183</v>
      </c>
      <c r="E133" s="68" t="s">
        <v>263</v>
      </c>
      <c r="F133" s="68" t="s">
        <v>36</v>
      </c>
      <c r="G133" s="58" t="s">
        <v>177</v>
      </c>
    </row>
    <row r="134" spans="1:7" x14ac:dyDescent="0.25">
      <c r="A134" s="8"/>
      <c r="B134" s="58" t="s">
        <v>186</v>
      </c>
      <c r="C134" s="72">
        <f>C4</f>
        <v>0</v>
      </c>
      <c r="D134" s="72">
        <f>D4</f>
        <v>0</v>
      </c>
      <c r="E134" s="72">
        <f>E4</f>
        <v>0</v>
      </c>
      <c r="F134" s="72">
        <f>F4</f>
        <v>0</v>
      </c>
      <c r="G134" s="72">
        <f>G4</f>
        <v>0</v>
      </c>
    </row>
    <row r="135" spans="1:7" x14ac:dyDescent="0.25">
      <c r="A135" s="8"/>
      <c r="B135" s="58" t="s">
        <v>174</v>
      </c>
      <c r="C135" s="72">
        <f>SUM(C5:C28)</f>
        <v>0</v>
      </c>
      <c r="D135" s="72">
        <f>SUM(D5:D28)</f>
        <v>0</v>
      </c>
      <c r="E135" s="72">
        <f>SUM(E5:E28)</f>
        <v>0</v>
      </c>
      <c r="F135" s="72">
        <f>SUM(F5:F28)</f>
        <v>0</v>
      </c>
      <c r="G135" s="72">
        <f>SUM(G5:G28)</f>
        <v>0</v>
      </c>
    </row>
    <row r="136" spans="1:7" x14ac:dyDescent="0.25">
      <c r="A136" s="8"/>
      <c r="B136" s="58" t="s">
        <v>175</v>
      </c>
      <c r="C136" s="72">
        <f>SUM(C29:C129)</f>
        <v>0</v>
      </c>
      <c r="D136" s="72">
        <f>SUM(D29:D129)</f>
        <v>0</v>
      </c>
      <c r="E136" s="72">
        <f>SUM(E29:E129)</f>
        <v>0</v>
      </c>
      <c r="F136" s="72">
        <f>SUM(F29:F129)</f>
        <v>0</v>
      </c>
      <c r="G136" s="72">
        <f>SUM(G29:G129)</f>
        <v>0</v>
      </c>
    </row>
    <row r="137" spans="1:7" x14ac:dyDescent="0.25">
      <c r="A137" s="8"/>
      <c r="B137" s="58" t="s">
        <v>176</v>
      </c>
      <c r="C137" s="72">
        <f>C130</f>
        <v>0</v>
      </c>
      <c r="D137" s="72">
        <f>D130</f>
        <v>0</v>
      </c>
      <c r="E137" s="72">
        <f>E130</f>
        <v>0</v>
      </c>
      <c r="F137" s="72">
        <f>F130</f>
        <v>0</v>
      </c>
      <c r="G137" s="72">
        <f>G130</f>
        <v>0</v>
      </c>
    </row>
    <row r="138" spans="1:7" x14ac:dyDescent="0.25">
      <c r="A138" s="8"/>
      <c r="B138" s="58" t="s">
        <v>177</v>
      </c>
      <c r="C138" s="34">
        <f>SUM(C134:C137)</f>
        <v>0</v>
      </c>
      <c r="D138" s="34">
        <f>SUM(D134:D137)</f>
        <v>0</v>
      </c>
      <c r="E138" s="34">
        <f>SUM(E134:E137)</f>
        <v>0</v>
      </c>
      <c r="F138" s="34">
        <f>SUM(F134:F137)</f>
        <v>0</v>
      </c>
      <c r="G138" s="34">
        <f>SUM(G134:G137)</f>
        <v>0</v>
      </c>
    </row>
  </sheetData>
  <sheetProtection sheet="1" objects="1" scenarios="1"/>
  <mergeCells count="5">
    <mergeCell ref="A2:A3"/>
    <mergeCell ref="B2:B3"/>
    <mergeCell ref="C2:G2"/>
    <mergeCell ref="A131:B131"/>
    <mergeCell ref="A1:F1"/>
  </mergeCells>
  <phoneticPr fontId="1" type="noConversion"/>
  <pageMargins left="0.7" right="0.7" top="0.75" bottom="0.75" header="0.3" footer="0.3"/>
  <pageSetup paperSize="9" scale="89"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T134"/>
  <sheetViews>
    <sheetView view="pageBreakPreview" zoomScaleNormal="100" zoomScaleSheetLayoutView="100" workbookViewId="0">
      <pane xSplit="3" ySplit="6" topLeftCell="D10" activePane="bottomRight" state="frozen"/>
      <selection pane="topRight" activeCell="D1" sqref="D1"/>
      <selection pane="bottomLeft" activeCell="A7" sqref="A7"/>
      <selection pane="bottomRight" activeCell="G26" sqref="G26"/>
    </sheetView>
  </sheetViews>
  <sheetFormatPr defaultRowHeight="19.5" x14ac:dyDescent="0.25"/>
  <cols>
    <col min="1" max="1" width="6.375" style="25" customWidth="1"/>
    <col min="2" max="2" width="20.25" style="58" customWidth="1"/>
    <col min="3" max="3" width="15.375" style="26" bestFit="1" customWidth="1"/>
    <col min="4" max="4" width="14" style="33" customWidth="1"/>
    <col min="5" max="6" width="14" style="34" customWidth="1"/>
    <col min="7" max="7" width="14" style="35" customWidth="1"/>
    <col min="8" max="8" width="23.875" style="57" customWidth="1"/>
    <col min="9" max="9" width="15.875" style="6" hidden="1" customWidth="1"/>
    <col min="10" max="10" width="17.5" style="7" customWidth="1"/>
    <col min="11" max="11" width="31" style="8" customWidth="1"/>
    <col min="12" max="12" width="13.375" style="9" bestFit="1" customWidth="1"/>
    <col min="13" max="14" width="8.875" style="10"/>
    <col min="15" max="15" width="22.875" style="10" customWidth="1"/>
    <col min="16" max="16" width="25.125" style="10" customWidth="1"/>
    <col min="17" max="256" width="8.875" style="10"/>
    <col min="257" max="257" width="5" style="10" customWidth="1"/>
    <col min="258" max="258" width="11" style="10" customWidth="1"/>
    <col min="259" max="259" width="11.375" style="10" customWidth="1"/>
    <col min="260" max="260" width="14" style="10" customWidth="1"/>
    <col min="261" max="261" width="12.5" style="10" customWidth="1"/>
    <col min="262" max="262" width="14" style="10" customWidth="1"/>
    <col min="263" max="263" width="9.625" style="10" customWidth="1"/>
    <col min="264" max="264" width="23.875" style="10" customWidth="1"/>
    <col min="265" max="265" width="0" style="10" hidden="1" customWidth="1"/>
    <col min="266" max="266" width="17.5" style="10" customWidth="1"/>
    <col min="267" max="267" width="31" style="10" customWidth="1"/>
    <col min="268" max="268" width="13.375" style="10" bestFit="1" customWidth="1"/>
    <col min="269" max="270" width="8.875" style="10"/>
    <col min="271" max="271" width="22.875" style="10" customWidth="1"/>
    <col min="272" max="272" width="25.125" style="10" customWidth="1"/>
    <col min="273" max="512" width="8.875" style="10"/>
    <col min="513" max="513" width="5" style="10" customWidth="1"/>
    <col min="514" max="514" width="11" style="10" customWidth="1"/>
    <col min="515" max="515" width="11.375" style="10" customWidth="1"/>
    <col min="516" max="516" width="14" style="10" customWidth="1"/>
    <col min="517" max="517" width="12.5" style="10" customWidth="1"/>
    <col min="518" max="518" width="14" style="10" customWidth="1"/>
    <col min="519" max="519" width="9.625" style="10" customWidth="1"/>
    <col min="520" max="520" width="23.875" style="10" customWidth="1"/>
    <col min="521" max="521" width="0" style="10" hidden="1" customWidth="1"/>
    <col min="522" max="522" width="17.5" style="10" customWidth="1"/>
    <col min="523" max="523" width="31" style="10" customWidth="1"/>
    <col min="524" max="524" width="13.375" style="10" bestFit="1" customWidth="1"/>
    <col min="525" max="526" width="8.875" style="10"/>
    <col min="527" max="527" width="22.875" style="10" customWidth="1"/>
    <col min="528" max="528" width="25.125" style="10" customWidth="1"/>
    <col min="529" max="768" width="8.875" style="10"/>
    <col min="769" max="769" width="5" style="10" customWidth="1"/>
    <col min="770" max="770" width="11" style="10" customWidth="1"/>
    <col min="771" max="771" width="11.375" style="10" customWidth="1"/>
    <col min="772" max="772" width="14" style="10" customWidth="1"/>
    <col min="773" max="773" width="12.5" style="10" customWidth="1"/>
    <col min="774" max="774" width="14" style="10" customWidth="1"/>
    <col min="775" max="775" width="9.625" style="10" customWidth="1"/>
    <col min="776" max="776" width="23.875" style="10" customWidth="1"/>
    <col min="777" max="777" width="0" style="10" hidden="1" customWidth="1"/>
    <col min="778" max="778" width="17.5" style="10" customWidth="1"/>
    <col min="779" max="779" width="31" style="10" customWidth="1"/>
    <col min="780" max="780" width="13.375" style="10" bestFit="1" customWidth="1"/>
    <col min="781" max="782" width="8.875" style="10"/>
    <col min="783" max="783" width="22.875" style="10" customWidth="1"/>
    <col min="784" max="784" width="25.125" style="10" customWidth="1"/>
    <col min="785" max="1024" width="8.875" style="10"/>
    <col min="1025" max="1025" width="5" style="10" customWidth="1"/>
    <col min="1026" max="1026" width="11" style="10" customWidth="1"/>
    <col min="1027" max="1027" width="11.375" style="10" customWidth="1"/>
    <col min="1028" max="1028" width="14" style="10" customWidth="1"/>
    <col min="1029" max="1029" width="12.5" style="10" customWidth="1"/>
    <col min="1030" max="1030" width="14" style="10" customWidth="1"/>
    <col min="1031" max="1031" width="9.625" style="10" customWidth="1"/>
    <col min="1032" max="1032" width="23.875" style="10" customWidth="1"/>
    <col min="1033" max="1033" width="0" style="10" hidden="1" customWidth="1"/>
    <col min="1034" max="1034" width="17.5" style="10" customWidth="1"/>
    <col min="1035" max="1035" width="31" style="10" customWidth="1"/>
    <col min="1036" max="1036" width="13.375" style="10" bestFit="1" customWidth="1"/>
    <col min="1037" max="1038" width="8.875" style="10"/>
    <col min="1039" max="1039" width="22.875" style="10" customWidth="1"/>
    <col min="1040" max="1040" width="25.125" style="10" customWidth="1"/>
    <col min="1041" max="1280" width="8.875" style="10"/>
    <col min="1281" max="1281" width="5" style="10" customWidth="1"/>
    <col min="1282" max="1282" width="11" style="10" customWidth="1"/>
    <col min="1283" max="1283" width="11.375" style="10" customWidth="1"/>
    <col min="1284" max="1284" width="14" style="10" customWidth="1"/>
    <col min="1285" max="1285" width="12.5" style="10" customWidth="1"/>
    <col min="1286" max="1286" width="14" style="10" customWidth="1"/>
    <col min="1287" max="1287" width="9.625" style="10" customWidth="1"/>
    <col min="1288" max="1288" width="23.875" style="10" customWidth="1"/>
    <col min="1289" max="1289" width="0" style="10" hidden="1" customWidth="1"/>
    <col min="1290" max="1290" width="17.5" style="10" customWidth="1"/>
    <col min="1291" max="1291" width="31" style="10" customWidth="1"/>
    <col min="1292" max="1292" width="13.375" style="10" bestFit="1" customWidth="1"/>
    <col min="1293" max="1294" width="8.875" style="10"/>
    <col min="1295" max="1295" width="22.875" style="10" customWidth="1"/>
    <col min="1296" max="1296" width="25.125" style="10" customWidth="1"/>
    <col min="1297" max="1536" width="8.875" style="10"/>
    <col min="1537" max="1537" width="5" style="10" customWidth="1"/>
    <col min="1538" max="1538" width="11" style="10" customWidth="1"/>
    <col min="1539" max="1539" width="11.375" style="10" customWidth="1"/>
    <col min="1540" max="1540" width="14" style="10" customWidth="1"/>
    <col min="1541" max="1541" width="12.5" style="10" customWidth="1"/>
    <col min="1542" max="1542" width="14" style="10" customWidth="1"/>
    <col min="1543" max="1543" width="9.625" style="10" customWidth="1"/>
    <col min="1544" max="1544" width="23.875" style="10" customWidth="1"/>
    <col min="1545" max="1545" width="0" style="10" hidden="1" customWidth="1"/>
    <col min="1546" max="1546" width="17.5" style="10" customWidth="1"/>
    <col min="1547" max="1547" width="31" style="10" customWidth="1"/>
    <col min="1548" max="1548" width="13.375" style="10" bestFit="1" customWidth="1"/>
    <col min="1549" max="1550" width="8.875" style="10"/>
    <col min="1551" max="1551" width="22.875" style="10" customWidth="1"/>
    <col min="1552" max="1552" width="25.125" style="10" customWidth="1"/>
    <col min="1553" max="1792" width="8.875" style="10"/>
    <col min="1793" max="1793" width="5" style="10" customWidth="1"/>
    <col min="1794" max="1794" width="11" style="10" customWidth="1"/>
    <col min="1795" max="1795" width="11.375" style="10" customWidth="1"/>
    <col min="1796" max="1796" width="14" style="10" customWidth="1"/>
    <col min="1797" max="1797" width="12.5" style="10" customWidth="1"/>
    <col min="1798" max="1798" width="14" style="10" customWidth="1"/>
    <col min="1799" max="1799" width="9.625" style="10" customWidth="1"/>
    <col min="1800" max="1800" width="23.875" style="10" customWidth="1"/>
    <col min="1801" max="1801" width="0" style="10" hidden="1" customWidth="1"/>
    <col min="1802" max="1802" width="17.5" style="10" customWidth="1"/>
    <col min="1803" max="1803" width="31" style="10" customWidth="1"/>
    <col min="1804" max="1804" width="13.375" style="10" bestFit="1" customWidth="1"/>
    <col min="1805" max="1806" width="8.875" style="10"/>
    <col min="1807" max="1807" width="22.875" style="10" customWidth="1"/>
    <col min="1808" max="1808" width="25.125" style="10" customWidth="1"/>
    <col min="1809" max="2048" width="8.875" style="10"/>
    <col min="2049" max="2049" width="5" style="10" customWidth="1"/>
    <col min="2050" max="2050" width="11" style="10" customWidth="1"/>
    <col min="2051" max="2051" width="11.375" style="10" customWidth="1"/>
    <col min="2052" max="2052" width="14" style="10" customWidth="1"/>
    <col min="2053" max="2053" width="12.5" style="10" customWidth="1"/>
    <col min="2054" max="2054" width="14" style="10" customWidth="1"/>
    <col min="2055" max="2055" width="9.625" style="10" customWidth="1"/>
    <col min="2056" max="2056" width="23.875" style="10" customWidth="1"/>
    <col min="2057" max="2057" width="0" style="10" hidden="1" customWidth="1"/>
    <col min="2058" max="2058" width="17.5" style="10" customWidth="1"/>
    <col min="2059" max="2059" width="31" style="10" customWidth="1"/>
    <col min="2060" max="2060" width="13.375" style="10" bestFit="1" customWidth="1"/>
    <col min="2061" max="2062" width="8.875" style="10"/>
    <col min="2063" max="2063" width="22.875" style="10" customWidth="1"/>
    <col min="2064" max="2064" width="25.125" style="10" customWidth="1"/>
    <col min="2065" max="2304" width="8.875" style="10"/>
    <col min="2305" max="2305" width="5" style="10" customWidth="1"/>
    <col min="2306" max="2306" width="11" style="10" customWidth="1"/>
    <col min="2307" max="2307" width="11.375" style="10" customWidth="1"/>
    <col min="2308" max="2308" width="14" style="10" customWidth="1"/>
    <col min="2309" max="2309" width="12.5" style="10" customWidth="1"/>
    <col min="2310" max="2310" width="14" style="10" customWidth="1"/>
    <col min="2311" max="2311" width="9.625" style="10" customWidth="1"/>
    <col min="2312" max="2312" width="23.875" style="10" customWidth="1"/>
    <col min="2313" max="2313" width="0" style="10" hidden="1" customWidth="1"/>
    <col min="2314" max="2314" width="17.5" style="10" customWidth="1"/>
    <col min="2315" max="2315" width="31" style="10" customWidth="1"/>
    <col min="2316" max="2316" width="13.375" style="10" bestFit="1" customWidth="1"/>
    <col min="2317" max="2318" width="8.875" style="10"/>
    <col min="2319" max="2319" width="22.875" style="10" customWidth="1"/>
    <col min="2320" max="2320" width="25.125" style="10" customWidth="1"/>
    <col min="2321" max="2560" width="8.875" style="10"/>
    <col min="2561" max="2561" width="5" style="10" customWidth="1"/>
    <col min="2562" max="2562" width="11" style="10" customWidth="1"/>
    <col min="2563" max="2563" width="11.375" style="10" customWidth="1"/>
    <col min="2564" max="2564" width="14" style="10" customWidth="1"/>
    <col min="2565" max="2565" width="12.5" style="10" customWidth="1"/>
    <col min="2566" max="2566" width="14" style="10" customWidth="1"/>
    <col min="2567" max="2567" width="9.625" style="10" customWidth="1"/>
    <col min="2568" max="2568" width="23.875" style="10" customWidth="1"/>
    <col min="2569" max="2569" width="0" style="10" hidden="1" customWidth="1"/>
    <col min="2570" max="2570" width="17.5" style="10" customWidth="1"/>
    <col min="2571" max="2571" width="31" style="10" customWidth="1"/>
    <col min="2572" max="2572" width="13.375" style="10" bestFit="1" customWidth="1"/>
    <col min="2573" max="2574" width="8.875" style="10"/>
    <col min="2575" max="2575" width="22.875" style="10" customWidth="1"/>
    <col min="2576" max="2576" width="25.125" style="10" customWidth="1"/>
    <col min="2577" max="2816" width="8.875" style="10"/>
    <col min="2817" max="2817" width="5" style="10" customWidth="1"/>
    <col min="2818" max="2818" width="11" style="10" customWidth="1"/>
    <col min="2819" max="2819" width="11.375" style="10" customWidth="1"/>
    <col min="2820" max="2820" width="14" style="10" customWidth="1"/>
    <col min="2821" max="2821" width="12.5" style="10" customWidth="1"/>
    <col min="2822" max="2822" width="14" style="10" customWidth="1"/>
    <col min="2823" max="2823" width="9.625" style="10" customWidth="1"/>
    <col min="2824" max="2824" width="23.875" style="10" customWidth="1"/>
    <col min="2825" max="2825" width="0" style="10" hidden="1" customWidth="1"/>
    <col min="2826" max="2826" width="17.5" style="10" customWidth="1"/>
    <col min="2827" max="2827" width="31" style="10" customWidth="1"/>
    <col min="2828" max="2828" width="13.375" style="10" bestFit="1" customWidth="1"/>
    <col min="2829" max="2830" width="8.875" style="10"/>
    <col min="2831" max="2831" width="22.875" style="10" customWidth="1"/>
    <col min="2832" max="2832" width="25.125" style="10" customWidth="1"/>
    <col min="2833" max="3072" width="8.875" style="10"/>
    <col min="3073" max="3073" width="5" style="10" customWidth="1"/>
    <col min="3074" max="3074" width="11" style="10" customWidth="1"/>
    <col min="3075" max="3075" width="11.375" style="10" customWidth="1"/>
    <col min="3076" max="3076" width="14" style="10" customWidth="1"/>
    <col min="3077" max="3077" width="12.5" style="10" customWidth="1"/>
    <col min="3078" max="3078" width="14" style="10" customWidth="1"/>
    <col min="3079" max="3079" width="9.625" style="10" customWidth="1"/>
    <col min="3080" max="3080" width="23.875" style="10" customWidth="1"/>
    <col min="3081" max="3081" width="0" style="10" hidden="1" customWidth="1"/>
    <col min="3082" max="3082" width="17.5" style="10" customWidth="1"/>
    <col min="3083" max="3083" width="31" style="10" customWidth="1"/>
    <col min="3084" max="3084" width="13.375" style="10" bestFit="1" customWidth="1"/>
    <col min="3085" max="3086" width="8.875" style="10"/>
    <col min="3087" max="3087" width="22.875" style="10" customWidth="1"/>
    <col min="3088" max="3088" width="25.125" style="10" customWidth="1"/>
    <col min="3089" max="3328" width="8.875" style="10"/>
    <col min="3329" max="3329" width="5" style="10" customWidth="1"/>
    <col min="3330" max="3330" width="11" style="10" customWidth="1"/>
    <col min="3331" max="3331" width="11.375" style="10" customWidth="1"/>
    <col min="3332" max="3332" width="14" style="10" customWidth="1"/>
    <col min="3333" max="3333" width="12.5" style="10" customWidth="1"/>
    <col min="3334" max="3334" width="14" style="10" customWidth="1"/>
    <col min="3335" max="3335" width="9.625" style="10" customWidth="1"/>
    <col min="3336" max="3336" width="23.875" style="10" customWidth="1"/>
    <col min="3337" max="3337" width="0" style="10" hidden="1" customWidth="1"/>
    <col min="3338" max="3338" width="17.5" style="10" customWidth="1"/>
    <col min="3339" max="3339" width="31" style="10" customWidth="1"/>
    <col min="3340" max="3340" width="13.375" style="10" bestFit="1" customWidth="1"/>
    <col min="3341" max="3342" width="8.875" style="10"/>
    <col min="3343" max="3343" width="22.875" style="10" customWidth="1"/>
    <col min="3344" max="3344" width="25.125" style="10" customWidth="1"/>
    <col min="3345" max="3584" width="8.875" style="10"/>
    <col min="3585" max="3585" width="5" style="10" customWidth="1"/>
    <col min="3586" max="3586" width="11" style="10" customWidth="1"/>
    <col min="3587" max="3587" width="11.375" style="10" customWidth="1"/>
    <col min="3588" max="3588" width="14" style="10" customWidth="1"/>
    <col min="3589" max="3589" width="12.5" style="10" customWidth="1"/>
    <col min="3590" max="3590" width="14" style="10" customWidth="1"/>
    <col min="3591" max="3591" width="9.625" style="10" customWidth="1"/>
    <col min="3592" max="3592" width="23.875" style="10" customWidth="1"/>
    <col min="3593" max="3593" width="0" style="10" hidden="1" customWidth="1"/>
    <col min="3594" max="3594" width="17.5" style="10" customWidth="1"/>
    <col min="3595" max="3595" width="31" style="10" customWidth="1"/>
    <col min="3596" max="3596" width="13.375" style="10" bestFit="1" customWidth="1"/>
    <col min="3597" max="3598" width="8.875" style="10"/>
    <col min="3599" max="3599" width="22.875" style="10" customWidth="1"/>
    <col min="3600" max="3600" width="25.125" style="10" customWidth="1"/>
    <col min="3601" max="3840" width="8.875" style="10"/>
    <col min="3841" max="3841" width="5" style="10" customWidth="1"/>
    <col min="3842" max="3842" width="11" style="10" customWidth="1"/>
    <col min="3843" max="3843" width="11.375" style="10" customWidth="1"/>
    <col min="3844" max="3844" width="14" style="10" customWidth="1"/>
    <col min="3845" max="3845" width="12.5" style="10" customWidth="1"/>
    <col min="3846" max="3846" width="14" style="10" customWidth="1"/>
    <col min="3847" max="3847" width="9.625" style="10" customWidth="1"/>
    <col min="3848" max="3848" width="23.875" style="10" customWidth="1"/>
    <col min="3849" max="3849" width="0" style="10" hidden="1" customWidth="1"/>
    <col min="3850" max="3850" width="17.5" style="10" customWidth="1"/>
    <col min="3851" max="3851" width="31" style="10" customWidth="1"/>
    <col min="3852" max="3852" width="13.375" style="10" bestFit="1" customWidth="1"/>
    <col min="3853" max="3854" width="8.875" style="10"/>
    <col min="3855" max="3855" width="22.875" style="10" customWidth="1"/>
    <col min="3856" max="3856" width="25.125" style="10" customWidth="1"/>
    <col min="3857" max="4096" width="8.875" style="10"/>
    <col min="4097" max="4097" width="5" style="10" customWidth="1"/>
    <col min="4098" max="4098" width="11" style="10" customWidth="1"/>
    <col min="4099" max="4099" width="11.375" style="10" customWidth="1"/>
    <col min="4100" max="4100" width="14" style="10" customWidth="1"/>
    <col min="4101" max="4101" width="12.5" style="10" customWidth="1"/>
    <col min="4102" max="4102" width="14" style="10" customWidth="1"/>
    <col min="4103" max="4103" width="9.625" style="10" customWidth="1"/>
    <col min="4104" max="4104" width="23.875" style="10" customWidth="1"/>
    <col min="4105" max="4105" width="0" style="10" hidden="1" customWidth="1"/>
    <col min="4106" max="4106" width="17.5" style="10" customWidth="1"/>
    <col min="4107" max="4107" width="31" style="10" customWidth="1"/>
    <col min="4108" max="4108" width="13.375" style="10" bestFit="1" customWidth="1"/>
    <col min="4109" max="4110" width="8.875" style="10"/>
    <col min="4111" max="4111" width="22.875" style="10" customWidth="1"/>
    <col min="4112" max="4112" width="25.125" style="10" customWidth="1"/>
    <col min="4113" max="4352" width="8.875" style="10"/>
    <col min="4353" max="4353" width="5" style="10" customWidth="1"/>
    <col min="4354" max="4354" width="11" style="10" customWidth="1"/>
    <col min="4355" max="4355" width="11.375" style="10" customWidth="1"/>
    <col min="4356" max="4356" width="14" style="10" customWidth="1"/>
    <col min="4357" max="4357" width="12.5" style="10" customWidth="1"/>
    <col min="4358" max="4358" width="14" style="10" customWidth="1"/>
    <col min="4359" max="4359" width="9.625" style="10" customWidth="1"/>
    <col min="4360" max="4360" width="23.875" style="10" customWidth="1"/>
    <col min="4361" max="4361" width="0" style="10" hidden="1" customWidth="1"/>
    <col min="4362" max="4362" width="17.5" style="10" customWidth="1"/>
    <col min="4363" max="4363" width="31" style="10" customWidth="1"/>
    <col min="4364" max="4364" width="13.375" style="10" bestFit="1" customWidth="1"/>
    <col min="4365" max="4366" width="8.875" style="10"/>
    <col min="4367" max="4367" width="22.875" style="10" customWidth="1"/>
    <col min="4368" max="4368" width="25.125" style="10" customWidth="1"/>
    <col min="4369" max="4608" width="8.875" style="10"/>
    <col min="4609" max="4609" width="5" style="10" customWidth="1"/>
    <col min="4610" max="4610" width="11" style="10" customWidth="1"/>
    <col min="4611" max="4611" width="11.375" style="10" customWidth="1"/>
    <col min="4612" max="4612" width="14" style="10" customWidth="1"/>
    <col min="4613" max="4613" width="12.5" style="10" customWidth="1"/>
    <col min="4614" max="4614" width="14" style="10" customWidth="1"/>
    <col min="4615" max="4615" width="9.625" style="10" customWidth="1"/>
    <col min="4616" max="4616" width="23.875" style="10" customWidth="1"/>
    <col min="4617" max="4617" width="0" style="10" hidden="1" customWidth="1"/>
    <col min="4618" max="4618" width="17.5" style="10" customWidth="1"/>
    <col min="4619" max="4619" width="31" style="10" customWidth="1"/>
    <col min="4620" max="4620" width="13.375" style="10" bestFit="1" customWidth="1"/>
    <col min="4621" max="4622" width="8.875" style="10"/>
    <col min="4623" max="4623" width="22.875" style="10" customWidth="1"/>
    <col min="4624" max="4624" width="25.125" style="10" customWidth="1"/>
    <col min="4625" max="4864" width="8.875" style="10"/>
    <col min="4865" max="4865" width="5" style="10" customWidth="1"/>
    <col min="4866" max="4866" width="11" style="10" customWidth="1"/>
    <col min="4867" max="4867" width="11.375" style="10" customWidth="1"/>
    <col min="4868" max="4868" width="14" style="10" customWidth="1"/>
    <col min="4869" max="4869" width="12.5" style="10" customWidth="1"/>
    <col min="4870" max="4870" width="14" style="10" customWidth="1"/>
    <col min="4871" max="4871" width="9.625" style="10" customWidth="1"/>
    <col min="4872" max="4872" width="23.875" style="10" customWidth="1"/>
    <col min="4873" max="4873" width="0" style="10" hidden="1" customWidth="1"/>
    <col min="4874" max="4874" width="17.5" style="10" customWidth="1"/>
    <col min="4875" max="4875" width="31" style="10" customWidth="1"/>
    <col min="4876" max="4876" width="13.375" style="10" bestFit="1" customWidth="1"/>
    <col min="4877" max="4878" width="8.875" style="10"/>
    <col min="4879" max="4879" width="22.875" style="10" customWidth="1"/>
    <col min="4880" max="4880" width="25.125" style="10" customWidth="1"/>
    <col min="4881" max="5120" width="8.875" style="10"/>
    <col min="5121" max="5121" width="5" style="10" customWidth="1"/>
    <col min="5122" max="5122" width="11" style="10" customWidth="1"/>
    <col min="5123" max="5123" width="11.375" style="10" customWidth="1"/>
    <col min="5124" max="5124" width="14" style="10" customWidth="1"/>
    <col min="5125" max="5125" width="12.5" style="10" customWidth="1"/>
    <col min="5126" max="5126" width="14" style="10" customWidth="1"/>
    <col min="5127" max="5127" width="9.625" style="10" customWidth="1"/>
    <col min="5128" max="5128" width="23.875" style="10" customWidth="1"/>
    <col min="5129" max="5129" width="0" style="10" hidden="1" customWidth="1"/>
    <col min="5130" max="5130" width="17.5" style="10" customWidth="1"/>
    <col min="5131" max="5131" width="31" style="10" customWidth="1"/>
    <col min="5132" max="5132" width="13.375" style="10" bestFit="1" customWidth="1"/>
    <col min="5133" max="5134" width="8.875" style="10"/>
    <col min="5135" max="5135" width="22.875" style="10" customWidth="1"/>
    <col min="5136" max="5136" width="25.125" style="10" customWidth="1"/>
    <col min="5137" max="5376" width="8.875" style="10"/>
    <col min="5377" max="5377" width="5" style="10" customWidth="1"/>
    <col min="5378" max="5378" width="11" style="10" customWidth="1"/>
    <col min="5379" max="5379" width="11.375" style="10" customWidth="1"/>
    <col min="5380" max="5380" width="14" style="10" customWidth="1"/>
    <col min="5381" max="5381" width="12.5" style="10" customWidth="1"/>
    <col min="5382" max="5382" width="14" style="10" customWidth="1"/>
    <col min="5383" max="5383" width="9.625" style="10" customWidth="1"/>
    <col min="5384" max="5384" width="23.875" style="10" customWidth="1"/>
    <col min="5385" max="5385" width="0" style="10" hidden="1" customWidth="1"/>
    <col min="5386" max="5386" width="17.5" style="10" customWidth="1"/>
    <col min="5387" max="5387" width="31" style="10" customWidth="1"/>
    <col min="5388" max="5388" width="13.375" style="10" bestFit="1" customWidth="1"/>
    <col min="5389" max="5390" width="8.875" style="10"/>
    <col min="5391" max="5391" width="22.875" style="10" customWidth="1"/>
    <col min="5392" max="5392" width="25.125" style="10" customWidth="1"/>
    <col min="5393" max="5632" width="8.875" style="10"/>
    <col min="5633" max="5633" width="5" style="10" customWidth="1"/>
    <col min="5634" max="5634" width="11" style="10" customWidth="1"/>
    <col min="5635" max="5635" width="11.375" style="10" customWidth="1"/>
    <col min="5636" max="5636" width="14" style="10" customWidth="1"/>
    <col min="5637" max="5637" width="12.5" style="10" customWidth="1"/>
    <col min="5638" max="5638" width="14" style="10" customWidth="1"/>
    <col min="5639" max="5639" width="9.625" style="10" customWidth="1"/>
    <col min="5640" max="5640" width="23.875" style="10" customWidth="1"/>
    <col min="5641" max="5641" width="0" style="10" hidden="1" customWidth="1"/>
    <col min="5642" max="5642" width="17.5" style="10" customWidth="1"/>
    <col min="5643" max="5643" width="31" style="10" customWidth="1"/>
    <col min="5644" max="5644" width="13.375" style="10" bestFit="1" customWidth="1"/>
    <col min="5645" max="5646" width="8.875" style="10"/>
    <col min="5647" max="5647" width="22.875" style="10" customWidth="1"/>
    <col min="5648" max="5648" width="25.125" style="10" customWidth="1"/>
    <col min="5649" max="5888" width="8.875" style="10"/>
    <col min="5889" max="5889" width="5" style="10" customWidth="1"/>
    <col min="5890" max="5890" width="11" style="10" customWidth="1"/>
    <col min="5891" max="5891" width="11.375" style="10" customWidth="1"/>
    <col min="5892" max="5892" width="14" style="10" customWidth="1"/>
    <col min="5893" max="5893" width="12.5" style="10" customWidth="1"/>
    <col min="5894" max="5894" width="14" style="10" customWidth="1"/>
    <col min="5895" max="5895" width="9.625" style="10" customWidth="1"/>
    <col min="5896" max="5896" width="23.875" style="10" customWidth="1"/>
    <col min="5897" max="5897" width="0" style="10" hidden="1" customWidth="1"/>
    <col min="5898" max="5898" width="17.5" style="10" customWidth="1"/>
    <col min="5899" max="5899" width="31" style="10" customWidth="1"/>
    <col min="5900" max="5900" width="13.375" style="10" bestFit="1" customWidth="1"/>
    <col min="5901" max="5902" width="8.875" style="10"/>
    <col min="5903" max="5903" width="22.875" style="10" customWidth="1"/>
    <col min="5904" max="5904" width="25.125" style="10" customWidth="1"/>
    <col min="5905" max="6144" width="8.875" style="10"/>
    <col min="6145" max="6145" width="5" style="10" customWidth="1"/>
    <col min="6146" max="6146" width="11" style="10" customWidth="1"/>
    <col min="6147" max="6147" width="11.375" style="10" customWidth="1"/>
    <col min="6148" max="6148" width="14" style="10" customWidth="1"/>
    <col min="6149" max="6149" width="12.5" style="10" customWidth="1"/>
    <col min="6150" max="6150" width="14" style="10" customWidth="1"/>
    <col min="6151" max="6151" width="9.625" style="10" customWidth="1"/>
    <col min="6152" max="6152" width="23.875" style="10" customWidth="1"/>
    <col min="6153" max="6153" width="0" style="10" hidden="1" customWidth="1"/>
    <col min="6154" max="6154" width="17.5" style="10" customWidth="1"/>
    <col min="6155" max="6155" width="31" style="10" customWidth="1"/>
    <col min="6156" max="6156" width="13.375" style="10" bestFit="1" customWidth="1"/>
    <col min="6157" max="6158" width="8.875" style="10"/>
    <col min="6159" max="6159" width="22.875" style="10" customWidth="1"/>
    <col min="6160" max="6160" width="25.125" style="10" customWidth="1"/>
    <col min="6161" max="6400" width="8.875" style="10"/>
    <col min="6401" max="6401" width="5" style="10" customWidth="1"/>
    <col min="6402" max="6402" width="11" style="10" customWidth="1"/>
    <col min="6403" max="6403" width="11.375" style="10" customWidth="1"/>
    <col min="6404" max="6404" width="14" style="10" customWidth="1"/>
    <col min="6405" max="6405" width="12.5" style="10" customWidth="1"/>
    <col min="6406" max="6406" width="14" style="10" customWidth="1"/>
    <col min="6407" max="6407" width="9.625" style="10" customWidth="1"/>
    <col min="6408" max="6408" width="23.875" style="10" customWidth="1"/>
    <col min="6409" max="6409" width="0" style="10" hidden="1" customWidth="1"/>
    <col min="6410" max="6410" width="17.5" style="10" customWidth="1"/>
    <col min="6411" max="6411" width="31" style="10" customWidth="1"/>
    <col min="6412" max="6412" width="13.375" style="10" bestFit="1" customWidth="1"/>
    <col min="6413" max="6414" width="8.875" style="10"/>
    <col min="6415" max="6415" width="22.875" style="10" customWidth="1"/>
    <col min="6416" max="6416" width="25.125" style="10" customWidth="1"/>
    <col min="6417" max="6656" width="8.875" style="10"/>
    <col min="6657" max="6657" width="5" style="10" customWidth="1"/>
    <col min="6658" max="6658" width="11" style="10" customWidth="1"/>
    <col min="6659" max="6659" width="11.375" style="10" customWidth="1"/>
    <col min="6660" max="6660" width="14" style="10" customWidth="1"/>
    <col min="6661" max="6661" width="12.5" style="10" customWidth="1"/>
    <col min="6662" max="6662" width="14" style="10" customWidth="1"/>
    <col min="6663" max="6663" width="9.625" style="10" customWidth="1"/>
    <col min="6664" max="6664" width="23.875" style="10" customWidth="1"/>
    <col min="6665" max="6665" width="0" style="10" hidden="1" customWidth="1"/>
    <col min="6666" max="6666" width="17.5" style="10" customWidth="1"/>
    <col min="6667" max="6667" width="31" style="10" customWidth="1"/>
    <col min="6668" max="6668" width="13.375" style="10" bestFit="1" customWidth="1"/>
    <col min="6669" max="6670" width="8.875" style="10"/>
    <col min="6671" max="6671" width="22.875" style="10" customWidth="1"/>
    <col min="6672" max="6672" width="25.125" style="10" customWidth="1"/>
    <col min="6673" max="6912" width="8.875" style="10"/>
    <col min="6913" max="6913" width="5" style="10" customWidth="1"/>
    <col min="6914" max="6914" width="11" style="10" customWidth="1"/>
    <col min="6915" max="6915" width="11.375" style="10" customWidth="1"/>
    <col min="6916" max="6916" width="14" style="10" customWidth="1"/>
    <col min="6917" max="6917" width="12.5" style="10" customWidth="1"/>
    <col min="6918" max="6918" width="14" style="10" customWidth="1"/>
    <col min="6919" max="6919" width="9.625" style="10" customWidth="1"/>
    <col min="6920" max="6920" width="23.875" style="10" customWidth="1"/>
    <col min="6921" max="6921" width="0" style="10" hidden="1" customWidth="1"/>
    <col min="6922" max="6922" width="17.5" style="10" customWidth="1"/>
    <col min="6923" max="6923" width="31" style="10" customWidth="1"/>
    <col min="6924" max="6924" width="13.375" style="10" bestFit="1" customWidth="1"/>
    <col min="6925" max="6926" width="8.875" style="10"/>
    <col min="6927" max="6927" width="22.875" style="10" customWidth="1"/>
    <col min="6928" max="6928" width="25.125" style="10" customWidth="1"/>
    <col min="6929" max="7168" width="8.875" style="10"/>
    <col min="7169" max="7169" width="5" style="10" customWidth="1"/>
    <col min="7170" max="7170" width="11" style="10" customWidth="1"/>
    <col min="7171" max="7171" width="11.375" style="10" customWidth="1"/>
    <col min="7172" max="7172" width="14" style="10" customWidth="1"/>
    <col min="7173" max="7173" width="12.5" style="10" customWidth="1"/>
    <col min="7174" max="7174" width="14" style="10" customWidth="1"/>
    <col min="7175" max="7175" width="9.625" style="10" customWidth="1"/>
    <col min="7176" max="7176" width="23.875" style="10" customWidth="1"/>
    <col min="7177" max="7177" width="0" style="10" hidden="1" customWidth="1"/>
    <col min="7178" max="7178" width="17.5" style="10" customWidth="1"/>
    <col min="7179" max="7179" width="31" style="10" customWidth="1"/>
    <col min="7180" max="7180" width="13.375" style="10" bestFit="1" customWidth="1"/>
    <col min="7181" max="7182" width="8.875" style="10"/>
    <col min="7183" max="7183" width="22.875" style="10" customWidth="1"/>
    <col min="7184" max="7184" width="25.125" style="10" customWidth="1"/>
    <col min="7185" max="7424" width="8.875" style="10"/>
    <col min="7425" max="7425" width="5" style="10" customWidth="1"/>
    <col min="7426" max="7426" width="11" style="10" customWidth="1"/>
    <col min="7427" max="7427" width="11.375" style="10" customWidth="1"/>
    <col min="7428" max="7428" width="14" style="10" customWidth="1"/>
    <col min="7429" max="7429" width="12.5" style="10" customWidth="1"/>
    <col min="7430" max="7430" width="14" style="10" customWidth="1"/>
    <col min="7431" max="7431" width="9.625" style="10" customWidth="1"/>
    <col min="7432" max="7432" width="23.875" style="10" customWidth="1"/>
    <col min="7433" max="7433" width="0" style="10" hidden="1" customWidth="1"/>
    <col min="7434" max="7434" width="17.5" style="10" customWidth="1"/>
    <col min="7435" max="7435" width="31" style="10" customWidth="1"/>
    <col min="7436" max="7436" width="13.375" style="10" bestFit="1" customWidth="1"/>
    <col min="7437" max="7438" width="8.875" style="10"/>
    <col min="7439" max="7439" width="22.875" style="10" customWidth="1"/>
    <col min="7440" max="7440" width="25.125" style="10" customWidth="1"/>
    <col min="7441" max="7680" width="8.875" style="10"/>
    <col min="7681" max="7681" width="5" style="10" customWidth="1"/>
    <col min="7682" max="7682" width="11" style="10" customWidth="1"/>
    <col min="7683" max="7683" width="11.375" style="10" customWidth="1"/>
    <col min="7684" max="7684" width="14" style="10" customWidth="1"/>
    <col min="7685" max="7685" width="12.5" style="10" customWidth="1"/>
    <col min="7686" max="7686" width="14" style="10" customWidth="1"/>
    <col min="7687" max="7687" width="9.625" style="10" customWidth="1"/>
    <col min="7688" max="7688" width="23.875" style="10" customWidth="1"/>
    <col min="7689" max="7689" width="0" style="10" hidden="1" customWidth="1"/>
    <col min="7690" max="7690" width="17.5" style="10" customWidth="1"/>
    <col min="7691" max="7691" width="31" style="10" customWidth="1"/>
    <col min="7692" max="7692" width="13.375" style="10" bestFit="1" customWidth="1"/>
    <col min="7693" max="7694" width="8.875" style="10"/>
    <col min="7695" max="7695" width="22.875" style="10" customWidth="1"/>
    <col min="7696" max="7696" width="25.125" style="10" customWidth="1"/>
    <col min="7697" max="7936" width="8.875" style="10"/>
    <col min="7937" max="7937" width="5" style="10" customWidth="1"/>
    <col min="7938" max="7938" width="11" style="10" customWidth="1"/>
    <col min="7939" max="7939" width="11.375" style="10" customWidth="1"/>
    <col min="7940" max="7940" width="14" style="10" customWidth="1"/>
    <col min="7941" max="7941" width="12.5" style="10" customWidth="1"/>
    <col min="7942" max="7942" width="14" style="10" customWidth="1"/>
    <col min="7943" max="7943" width="9.625" style="10" customWidth="1"/>
    <col min="7944" max="7944" width="23.875" style="10" customWidth="1"/>
    <col min="7945" max="7945" width="0" style="10" hidden="1" customWidth="1"/>
    <col min="7946" max="7946" width="17.5" style="10" customWidth="1"/>
    <col min="7947" max="7947" width="31" style="10" customWidth="1"/>
    <col min="7948" max="7948" width="13.375" style="10" bestFit="1" customWidth="1"/>
    <col min="7949" max="7950" width="8.875" style="10"/>
    <col min="7951" max="7951" width="22.875" style="10" customWidth="1"/>
    <col min="7952" max="7952" width="25.125" style="10" customWidth="1"/>
    <col min="7953" max="8192" width="8.875" style="10"/>
    <col min="8193" max="8193" width="5" style="10" customWidth="1"/>
    <col min="8194" max="8194" width="11" style="10" customWidth="1"/>
    <col min="8195" max="8195" width="11.375" style="10" customWidth="1"/>
    <col min="8196" max="8196" width="14" style="10" customWidth="1"/>
    <col min="8197" max="8197" width="12.5" style="10" customWidth="1"/>
    <col min="8198" max="8198" width="14" style="10" customWidth="1"/>
    <col min="8199" max="8199" width="9.625" style="10" customWidth="1"/>
    <col min="8200" max="8200" width="23.875" style="10" customWidth="1"/>
    <col min="8201" max="8201" width="0" style="10" hidden="1" customWidth="1"/>
    <col min="8202" max="8202" width="17.5" style="10" customWidth="1"/>
    <col min="8203" max="8203" width="31" style="10" customWidth="1"/>
    <col min="8204" max="8204" width="13.375" style="10" bestFit="1" customWidth="1"/>
    <col min="8205" max="8206" width="8.875" style="10"/>
    <col min="8207" max="8207" width="22.875" style="10" customWidth="1"/>
    <col min="8208" max="8208" width="25.125" style="10" customWidth="1"/>
    <col min="8209" max="8448" width="8.875" style="10"/>
    <col min="8449" max="8449" width="5" style="10" customWidth="1"/>
    <col min="8450" max="8450" width="11" style="10" customWidth="1"/>
    <col min="8451" max="8451" width="11.375" style="10" customWidth="1"/>
    <col min="8452" max="8452" width="14" style="10" customWidth="1"/>
    <col min="8453" max="8453" width="12.5" style="10" customWidth="1"/>
    <col min="8454" max="8454" width="14" style="10" customWidth="1"/>
    <col min="8455" max="8455" width="9.625" style="10" customWidth="1"/>
    <col min="8456" max="8456" width="23.875" style="10" customWidth="1"/>
    <col min="8457" max="8457" width="0" style="10" hidden="1" customWidth="1"/>
    <col min="8458" max="8458" width="17.5" style="10" customWidth="1"/>
    <col min="8459" max="8459" width="31" style="10" customWidth="1"/>
    <col min="8460" max="8460" width="13.375" style="10" bestFit="1" customWidth="1"/>
    <col min="8461" max="8462" width="8.875" style="10"/>
    <col min="8463" max="8463" width="22.875" style="10" customWidth="1"/>
    <col min="8464" max="8464" width="25.125" style="10" customWidth="1"/>
    <col min="8465" max="8704" width="8.875" style="10"/>
    <col min="8705" max="8705" width="5" style="10" customWidth="1"/>
    <col min="8706" max="8706" width="11" style="10" customWidth="1"/>
    <col min="8707" max="8707" width="11.375" style="10" customWidth="1"/>
    <col min="8708" max="8708" width="14" style="10" customWidth="1"/>
    <col min="8709" max="8709" width="12.5" style="10" customWidth="1"/>
    <col min="8710" max="8710" width="14" style="10" customWidth="1"/>
    <col min="8711" max="8711" width="9.625" style="10" customWidth="1"/>
    <col min="8712" max="8712" width="23.875" style="10" customWidth="1"/>
    <col min="8713" max="8713" width="0" style="10" hidden="1" customWidth="1"/>
    <col min="8714" max="8714" width="17.5" style="10" customWidth="1"/>
    <col min="8715" max="8715" width="31" style="10" customWidth="1"/>
    <col min="8716" max="8716" width="13.375" style="10" bestFit="1" customWidth="1"/>
    <col min="8717" max="8718" width="8.875" style="10"/>
    <col min="8719" max="8719" width="22.875" style="10" customWidth="1"/>
    <col min="8720" max="8720" width="25.125" style="10" customWidth="1"/>
    <col min="8721" max="8960" width="8.875" style="10"/>
    <col min="8961" max="8961" width="5" style="10" customWidth="1"/>
    <col min="8962" max="8962" width="11" style="10" customWidth="1"/>
    <col min="8963" max="8963" width="11.375" style="10" customWidth="1"/>
    <col min="8964" max="8964" width="14" style="10" customWidth="1"/>
    <col min="8965" max="8965" width="12.5" style="10" customWidth="1"/>
    <col min="8966" max="8966" width="14" style="10" customWidth="1"/>
    <col min="8967" max="8967" width="9.625" style="10" customWidth="1"/>
    <col min="8968" max="8968" width="23.875" style="10" customWidth="1"/>
    <col min="8969" max="8969" width="0" style="10" hidden="1" customWidth="1"/>
    <col min="8970" max="8970" width="17.5" style="10" customWidth="1"/>
    <col min="8971" max="8971" width="31" style="10" customWidth="1"/>
    <col min="8972" max="8972" width="13.375" style="10" bestFit="1" customWidth="1"/>
    <col min="8973" max="8974" width="8.875" style="10"/>
    <col min="8975" max="8975" width="22.875" style="10" customWidth="1"/>
    <col min="8976" max="8976" width="25.125" style="10" customWidth="1"/>
    <col min="8977" max="9216" width="8.875" style="10"/>
    <col min="9217" max="9217" width="5" style="10" customWidth="1"/>
    <col min="9218" max="9218" width="11" style="10" customWidth="1"/>
    <col min="9219" max="9219" width="11.375" style="10" customWidth="1"/>
    <col min="9220" max="9220" width="14" style="10" customWidth="1"/>
    <col min="9221" max="9221" width="12.5" style="10" customWidth="1"/>
    <col min="9222" max="9222" width="14" style="10" customWidth="1"/>
    <col min="9223" max="9223" width="9.625" style="10" customWidth="1"/>
    <col min="9224" max="9224" width="23.875" style="10" customWidth="1"/>
    <col min="9225" max="9225" width="0" style="10" hidden="1" customWidth="1"/>
    <col min="9226" max="9226" width="17.5" style="10" customWidth="1"/>
    <col min="9227" max="9227" width="31" style="10" customWidth="1"/>
    <col min="9228" max="9228" width="13.375" style="10" bestFit="1" customWidth="1"/>
    <col min="9229" max="9230" width="8.875" style="10"/>
    <col min="9231" max="9231" width="22.875" style="10" customWidth="1"/>
    <col min="9232" max="9232" width="25.125" style="10" customWidth="1"/>
    <col min="9233" max="9472" width="8.875" style="10"/>
    <col min="9473" max="9473" width="5" style="10" customWidth="1"/>
    <col min="9474" max="9474" width="11" style="10" customWidth="1"/>
    <col min="9475" max="9475" width="11.375" style="10" customWidth="1"/>
    <col min="9476" max="9476" width="14" style="10" customWidth="1"/>
    <col min="9477" max="9477" width="12.5" style="10" customWidth="1"/>
    <col min="9478" max="9478" width="14" style="10" customWidth="1"/>
    <col min="9479" max="9479" width="9.625" style="10" customWidth="1"/>
    <col min="9480" max="9480" width="23.875" style="10" customWidth="1"/>
    <col min="9481" max="9481" width="0" style="10" hidden="1" customWidth="1"/>
    <col min="9482" max="9482" width="17.5" style="10" customWidth="1"/>
    <col min="9483" max="9483" width="31" style="10" customWidth="1"/>
    <col min="9484" max="9484" width="13.375" style="10" bestFit="1" customWidth="1"/>
    <col min="9485" max="9486" width="8.875" style="10"/>
    <col min="9487" max="9487" width="22.875" style="10" customWidth="1"/>
    <col min="9488" max="9488" width="25.125" style="10" customWidth="1"/>
    <col min="9489" max="9728" width="8.875" style="10"/>
    <col min="9729" max="9729" width="5" style="10" customWidth="1"/>
    <col min="9730" max="9730" width="11" style="10" customWidth="1"/>
    <col min="9731" max="9731" width="11.375" style="10" customWidth="1"/>
    <col min="9732" max="9732" width="14" style="10" customWidth="1"/>
    <col min="9733" max="9733" width="12.5" style="10" customWidth="1"/>
    <col min="9734" max="9734" width="14" style="10" customWidth="1"/>
    <col min="9735" max="9735" width="9.625" style="10" customWidth="1"/>
    <col min="9736" max="9736" width="23.875" style="10" customWidth="1"/>
    <col min="9737" max="9737" width="0" style="10" hidden="1" customWidth="1"/>
    <col min="9738" max="9738" width="17.5" style="10" customWidth="1"/>
    <col min="9739" max="9739" width="31" style="10" customWidth="1"/>
    <col min="9740" max="9740" width="13.375" style="10" bestFit="1" customWidth="1"/>
    <col min="9741" max="9742" width="8.875" style="10"/>
    <col min="9743" max="9743" width="22.875" style="10" customWidth="1"/>
    <col min="9744" max="9744" width="25.125" style="10" customWidth="1"/>
    <col min="9745" max="9984" width="8.875" style="10"/>
    <col min="9985" max="9985" width="5" style="10" customWidth="1"/>
    <col min="9986" max="9986" width="11" style="10" customWidth="1"/>
    <col min="9987" max="9987" width="11.375" style="10" customWidth="1"/>
    <col min="9988" max="9988" width="14" style="10" customWidth="1"/>
    <col min="9989" max="9989" width="12.5" style="10" customWidth="1"/>
    <col min="9990" max="9990" width="14" style="10" customWidth="1"/>
    <col min="9991" max="9991" width="9.625" style="10" customWidth="1"/>
    <col min="9992" max="9992" width="23.875" style="10" customWidth="1"/>
    <col min="9993" max="9993" width="0" style="10" hidden="1" customWidth="1"/>
    <col min="9994" max="9994" width="17.5" style="10" customWidth="1"/>
    <col min="9995" max="9995" width="31" style="10" customWidth="1"/>
    <col min="9996" max="9996" width="13.375" style="10" bestFit="1" customWidth="1"/>
    <col min="9997" max="9998" width="8.875" style="10"/>
    <col min="9999" max="9999" width="22.875" style="10" customWidth="1"/>
    <col min="10000" max="10000" width="25.125" style="10" customWidth="1"/>
    <col min="10001" max="10240" width="8.875" style="10"/>
    <col min="10241" max="10241" width="5" style="10" customWidth="1"/>
    <col min="10242" max="10242" width="11" style="10" customWidth="1"/>
    <col min="10243" max="10243" width="11.375" style="10" customWidth="1"/>
    <col min="10244" max="10244" width="14" style="10" customWidth="1"/>
    <col min="10245" max="10245" width="12.5" style="10" customWidth="1"/>
    <col min="10246" max="10246" width="14" style="10" customWidth="1"/>
    <col min="10247" max="10247" width="9.625" style="10" customWidth="1"/>
    <col min="10248" max="10248" width="23.875" style="10" customWidth="1"/>
    <col min="10249" max="10249" width="0" style="10" hidden="1" customWidth="1"/>
    <col min="10250" max="10250" width="17.5" style="10" customWidth="1"/>
    <col min="10251" max="10251" width="31" style="10" customWidth="1"/>
    <col min="10252" max="10252" width="13.375" style="10" bestFit="1" customWidth="1"/>
    <col min="10253" max="10254" width="8.875" style="10"/>
    <col min="10255" max="10255" width="22.875" style="10" customWidth="1"/>
    <col min="10256" max="10256" width="25.125" style="10" customWidth="1"/>
    <col min="10257" max="10496" width="8.875" style="10"/>
    <col min="10497" max="10497" width="5" style="10" customWidth="1"/>
    <col min="10498" max="10498" width="11" style="10" customWidth="1"/>
    <col min="10499" max="10499" width="11.375" style="10" customWidth="1"/>
    <col min="10500" max="10500" width="14" style="10" customWidth="1"/>
    <col min="10501" max="10501" width="12.5" style="10" customWidth="1"/>
    <col min="10502" max="10502" width="14" style="10" customWidth="1"/>
    <col min="10503" max="10503" width="9.625" style="10" customWidth="1"/>
    <col min="10504" max="10504" width="23.875" style="10" customWidth="1"/>
    <col min="10505" max="10505" width="0" style="10" hidden="1" customWidth="1"/>
    <col min="10506" max="10506" width="17.5" style="10" customWidth="1"/>
    <col min="10507" max="10507" width="31" style="10" customWidth="1"/>
    <col min="10508" max="10508" width="13.375" style="10" bestFit="1" customWidth="1"/>
    <col min="10509" max="10510" width="8.875" style="10"/>
    <col min="10511" max="10511" width="22.875" style="10" customWidth="1"/>
    <col min="10512" max="10512" width="25.125" style="10" customWidth="1"/>
    <col min="10513" max="10752" width="8.875" style="10"/>
    <col min="10753" max="10753" width="5" style="10" customWidth="1"/>
    <col min="10754" max="10754" width="11" style="10" customWidth="1"/>
    <col min="10755" max="10755" width="11.375" style="10" customWidth="1"/>
    <col min="10756" max="10756" width="14" style="10" customWidth="1"/>
    <col min="10757" max="10757" width="12.5" style="10" customWidth="1"/>
    <col min="10758" max="10758" width="14" style="10" customWidth="1"/>
    <col min="10759" max="10759" width="9.625" style="10" customWidth="1"/>
    <col min="10760" max="10760" width="23.875" style="10" customWidth="1"/>
    <col min="10761" max="10761" width="0" style="10" hidden="1" customWidth="1"/>
    <col min="10762" max="10762" width="17.5" style="10" customWidth="1"/>
    <col min="10763" max="10763" width="31" style="10" customWidth="1"/>
    <col min="10764" max="10764" width="13.375" style="10" bestFit="1" customWidth="1"/>
    <col min="10765" max="10766" width="8.875" style="10"/>
    <col min="10767" max="10767" width="22.875" style="10" customWidth="1"/>
    <col min="10768" max="10768" width="25.125" style="10" customWidth="1"/>
    <col min="10769" max="11008" width="8.875" style="10"/>
    <col min="11009" max="11009" width="5" style="10" customWidth="1"/>
    <col min="11010" max="11010" width="11" style="10" customWidth="1"/>
    <col min="11011" max="11011" width="11.375" style="10" customWidth="1"/>
    <col min="11012" max="11012" width="14" style="10" customWidth="1"/>
    <col min="11013" max="11013" width="12.5" style="10" customWidth="1"/>
    <col min="11014" max="11014" width="14" style="10" customWidth="1"/>
    <col min="11015" max="11015" width="9.625" style="10" customWidth="1"/>
    <col min="11016" max="11016" width="23.875" style="10" customWidth="1"/>
    <col min="11017" max="11017" width="0" style="10" hidden="1" customWidth="1"/>
    <col min="11018" max="11018" width="17.5" style="10" customWidth="1"/>
    <col min="11019" max="11019" width="31" style="10" customWidth="1"/>
    <col min="11020" max="11020" width="13.375" style="10" bestFit="1" customWidth="1"/>
    <col min="11021" max="11022" width="8.875" style="10"/>
    <col min="11023" max="11023" width="22.875" style="10" customWidth="1"/>
    <col min="11024" max="11024" width="25.125" style="10" customWidth="1"/>
    <col min="11025" max="11264" width="8.875" style="10"/>
    <col min="11265" max="11265" width="5" style="10" customWidth="1"/>
    <col min="11266" max="11266" width="11" style="10" customWidth="1"/>
    <col min="11267" max="11267" width="11.375" style="10" customWidth="1"/>
    <col min="11268" max="11268" width="14" style="10" customWidth="1"/>
    <col min="11269" max="11269" width="12.5" style="10" customWidth="1"/>
    <col min="11270" max="11270" width="14" style="10" customWidth="1"/>
    <col min="11271" max="11271" width="9.625" style="10" customWidth="1"/>
    <col min="11272" max="11272" width="23.875" style="10" customWidth="1"/>
    <col min="11273" max="11273" width="0" style="10" hidden="1" customWidth="1"/>
    <col min="11274" max="11274" width="17.5" style="10" customWidth="1"/>
    <col min="11275" max="11275" width="31" style="10" customWidth="1"/>
    <col min="11276" max="11276" width="13.375" style="10" bestFit="1" customWidth="1"/>
    <col min="11277" max="11278" width="8.875" style="10"/>
    <col min="11279" max="11279" width="22.875" style="10" customWidth="1"/>
    <col min="11280" max="11280" width="25.125" style="10" customWidth="1"/>
    <col min="11281" max="11520" width="8.875" style="10"/>
    <col min="11521" max="11521" width="5" style="10" customWidth="1"/>
    <col min="11522" max="11522" width="11" style="10" customWidth="1"/>
    <col min="11523" max="11523" width="11.375" style="10" customWidth="1"/>
    <col min="11524" max="11524" width="14" style="10" customWidth="1"/>
    <col min="11525" max="11525" width="12.5" style="10" customWidth="1"/>
    <col min="11526" max="11526" width="14" style="10" customWidth="1"/>
    <col min="11527" max="11527" width="9.625" style="10" customWidth="1"/>
    <col min="11528" max="11528" width="23.875" style="10" customWidth="1"/>
    <col min="11529" max="11529" width="0" style="10" hidden="1" customWidth="1"/>
    <col min="11530" max="11530" width="17.5" style="10" customWidth="1"/>
    <col min="11531" max="11531" width="31" style="10" customWidth="1"/>
    <col min="11532" max="11532" width="13.375" style="10" bestFit="1" customWidth="1"/>
    <col min="11533" max="11534" width="8.875" style="10"/>
    <col min="11535" max="11535" width="22.875" style="10" customWidth="1"/>
    <col min="11536" max="11536" width="25.125" style="10" customWidth="1"/>
    <col min="11537" max="11776" width="8.875" style="10"/>
    <col min="11777" max="11777" width="5" style="10" customWidth="1"/>
    <col min="11778" max="11778" width="11" style="10" customWidth="1"/>
    <col min="11779" max="11779" width="11.375" style="10" customWidth="1"/>
    <col min="11780" max="11780" width="14" style="10" customWidth="1"/>
    <col min="11781" max="11781" width="12.5" style="10" customWidth="1"/>
    <col min="11782" max="11782" width="14" style="10" customWidth="1"/>
    <col min="11783" max="11783" width="9.625" style="10" customWidth="1"/>
    <col min="11784" max="11784" width="23.875" style="10" customWidth="1"/>
    <col min="11785" max="11785" width="0" style="10" hidden="1" customWidth="1"/>
    <col min="11786" max="11786" width="17.5" style="10" customWidth="1"/>
    <col min="11787" max="11787" width="31" style="10" customWidth="1"/>
    <col min="11788" max="11788" width="13.375" style="10" bestFit="1" customWidth="1"/>
    <col min="11789" max="11790" width="8.875" style="10"/>
    <col min="11791" max="11791" width="22.875" style="10" customWidth="1"/>
    <col min="11792" max="11792" width="25.125" style="10" customWidth="1"/>
    <col min="11793" max="12032" width="8.875" style="10"/>
    <col min="12033" max="12033" width="5" style="10" customWidth="1"/>
    <col min="12034" max="12034" width="11" style="10" customWidth="1"/>
    <col min="12035" max="12035" width="11.375" style="10" customWidth="1"/>
    <col min="12036" max="12036" width="14" style="10" customWidth="1"/>
    <col min="12037" max="12037" width="12.5" style="10" customWidth="1"/>
    <col min="12038" max="12038" width="14" style="10" customWidth="1"/>
    <col min="12039" max="12039" width="9.625" style="10" customWidth="1"/>
    <col min="12040" max="12040" width="23.875" style="10" customWidth="1"/>
    <col min="12041" max="12041" width="0" style="10" hidden="1" customWidth="1"/>
    <col min="12042" max="12042" width="17.5" style="10" customWidth="1"/>
    <col min="12043" max="12043" width="31" style="10" customWidth="1"/>
    <col min="12044" max="12044" width="13.375" style="10" bestFit="1" customWidth="1"/>
    <col min="12045" max="12046" width="8.875" style="10"/>
    <col min="12047" max="12047" width="22.875" style="10" customWidth="1"/>
    <col min="12048" max="12048" width="25.125" style="10" customWidth="1"/>
    <col min="12049" max="12288" width="8.875" style="10"/>
    <col min="12289" max="12289" width="5" style="10" customWidth="1"/>
    <col min="12290" max="12290" width="11" style="10" customWidth="1"/>
    <col min="12291" max="12291" width="11.375" style="10" customWidth="1"/>
    <col min="12292" max="12292" width="14" style="10" customWidth="1"/>
    <col min="12293" max="12293" width="12.5" style="10" customWidth="1"/>
    <col min="12294" max="12294" width="14" style="10" customWidth="1"/>
    <col min="12295" max="12295" width="9.625" style="10" customWidth="1"/>
    <col min="12296" max="12296" width="23.875" style="10" customWidth="1"/>
    <col min="12297" max="12297" width="0" style="10" hidden="1" customWidth="1"/>
    <col min="12298" max="12298" width="17.5" style="10" customWidth="1"/>
    <col min="12299" max="12299" width="31" style="10" customWidth="1"/>
    <col min="12300" max="12300" width="13.375" style="10" bestFit="1" customWidth="1"/>
    <col min="12301" max="12302" width="8.875" style="10"/>
    <col min="12303" max="12303" width="22.875" style="10" customWidth="1"/>
    <col min="12304" max="12304" width="25.125" style="10" customWidth="1"/>
    <col min="12305" max="12544" width="8.875" style="10"/>
    <col min="12545" max="12545" width="5" style="10" customWidth="1"/>
    <col min="12546" max="12546" width="11" style="10" customWidth="1"/>
    <col min="12547" max="12547" width="11.375" style="10" customWidth="1"/>
    <col min="12548" max="12548" width="14" style="10" customWidth="1"/>
    <col min="12549" max="12549" width="12.5" style="10" customWidth="1"/>
    <col min="12550" max="12550" width="14" style="10" customWidth="1"/>
    <col min="12551" max="12551" width="9.625" style="10" customWidth="1"/>
    <col min="12552" max="12552" width="23.875" style="10" customWidth="1"/>
    <col min="12553" max="12553" width="0" style="10" hidden="1" customWidth="1"/>
    <col min="12554" max="12554" width="17.5" style="10" customWidth="1"/>
    <col min="12555" max="12555" width="31" style="10" customWidth="1"/>
    <col min="12556" max="12556" width="13.375" style="10" bestFit="1" customWidth="1"/>
    <col min="12557" max="12558" width="8.875" style="10"/>
    <col min="12559" max="12559" width="22.875" style="10" customWidth="1"/>
    <col min="12560" max="12560" width="25.125" style="10" customWidth="1"/>
    <col min="12561" max="12800" width="8.875" style="10"/>
    <col min="12801" max="12801" width="5" style="10" customWidth="1"/>
    <col min="12802" max="12802" width="11" style="10" customWidth="1"/>
    <col min="12803" max="12803" width="11.375" style="10" customWidth="1"/>
    <col min="12804" max="12804" width="14" style="10" customWidth="1"/>
    <col min="12805" max="12805" width="12.5" style="10" customWidth="1"/>
    <col min="12806" max="12806" width="14" style="10" customWidth="1"/>
    <col min="12807" max="12807" width="9.625" style="10" customWidth="1"/>
    <col min="12808" max="12808" width="23.875" style="10" customWidth="1"/>
    <col min="12809" max="12809" width="0" style="10" hidden="1" customWidth="1"/>
    <col min="12810" max="12810" width="17.5" style="10" customWidth="1"/>
    <col min="12811" max="12811" width="31" style="10" customWidth="1"/>
    <col min="12812" max="12812" width="13.375" style="10" bestFit="1" customWidth="1"/>
    <col min="12813" max="12814" width="8.875" style="10"/>
    <col min="12815" max="12815" width="22.875" style="10" customWidth="1"/>
    <col min="12816" max="12816" width="25.125" style="10" customWidth="1"/>
    <col min="12817" max="13056" width="8.875" style="10"/>
    <col min="13057" max="13057" width="5" style="10" customWidth="1"/>
    <col min="13058" max="13058" width="11" style="10" customWidth="1"/>
    <col min="13059" max="13059" width="11.375" style="10" customWidth="1"/>
    <col min="13060" max="13060" width="14" style="10" customWidth="1"/>
    <col min="13061" max="13061" width="12.5" style="10" customWidth="1"/>
    <col min="13062" max="13062" width="14" style="10" customWidth="1"/>
    <col min="13063" max="13063" width="9.625" style="10" customWidth="1"/>
    <col min="13064" max="13064" width="23.875" style="10" customWidth="1"/>
    <col min="13065" max="13065" width="0" style="10" hidden="1" customWidth="1"/>
    <col min="13066" max="13066" width="17.5" style="10" customWidth="1"/>
    <col min="13067" max="13067" width="31" style="10" customWidth="1"/>
    <col min="13068" max="13068" width="13.375" style="10" bestFit="1" customWidth="1"/>
    <col min="13069" max="13070" width="8.875" style="10"/>
    <col min="13071" max="13071" width="22.875" style="10" customWidth="1"/>
    <col min="13072" max="13072" width="25.125" style="10" customWidth="1"/>
    <col min="13073" max="13312" width="8.875" style="10"/>
    <col min="13313" max="13313" width="5" style="10" customWidth="1"/>
    <col min="13314" max="13314" width="11" style="10" customWidth="1"/>
    <col min="13315" max="13315" width="11.375" style="10" customWidth="1"/>
    <col min="13316" max="13316" width="14" style="10" customWidth="1"/>
    <col min="13317" max="13317" width="12.5" style="10" customWidth="1"/>
    <col min="13318" max="13318" width="14" style="10" customWidth="1"/>
    <col min="13319" max="13319" width="9.625" style="10" customWidth="1"/>
    <col min="13320" max="13320" width="23.875" style="10" customWidth="1"/>
    <col min="13321" max="13321" width="0" style="10" hidden="1" customWidth="1"/>
    <col min="13322" max="13322" width="17.5" style="10" customWidth="1"/>
    <col min="13323" max="13323" width="31" style="10" customWidth="1"/>
    <col min="13324" max="13324" width="13.375" style="10" bestFit="1" customWidth="1"/>
    <col min="13325" max="13326" width="8.875" style="10"/>
    <col min="13327" max="13327" width="22.875" style="10" customWidth="1"/>
    <col min="13328" max="13328" width="25.125" style="10" customWidth="1"/>
    <col min="13329" max="13568" width="8.875" style="10"/>
    <col min="13569" max="13569" width="5" style="10" customWidth="1"/>
    <col min="13570" max="13570" width="11" style="10" customWidth="1"/>
    <col min="13571" max="13571" width="11.375" style="10" customWidth="1"/>
    <col min="13572" max="13572" width="14" style="10" customWidth="1"/>
    <col min="13573" max="13573" width="12.5" style="10" customWidth="1"/>
    <col min="13574" max="13574" width="14" style="10" customWidth="1"/>
    <col min="13575" max="13575" width="9.625" style="10" customWidth="1"/>
    <col min="13576" max="13576" width="23.875" style="10" customWidth="1"/>
    <col min="13577" max="13577" width="0" style="10" hidden="1" customWidth="1"/>
    <col min="13578" max="13578" width="17.5" style="10" customWidth="1"/>
    <col min="13579" max="13579" width="31" style="10" customWidth="1"/>
    <col min="13580" max="13580" width="13.375" style="10" bestFit="1" customWidth="1"/>
    <col min="13581" max="13582" width="8.875" style="10"/>
    <col min="13583" max="13583" width="22.875" style="10" customWidth="1"/>
    <col min="13584" max="13584" width="25.125" style="10" customWidth="1"/>
    <col min="13585" max="13824" width="8.875" style="10"/>
    <col min="13825" max="13825" width="5" style="10" customWidth="1"/>
    <col min="13826" max="13826" width="11" style="10" customWidth="1"/>
    <col min="13827" max="13827" width="11.375" style="10" customWidth="1"/>
    <col min="13828" max="13828" width="14" style="10" customWidth="1"/>
    <col min="13829" max="13829" width="12.5" style="10" customWidth="1"/>
    <col min="13830" max="13830" width="14" style="10" customWidth="1"/>
    <col min="13831" max="13831" width="9.625" style="10" customWidth="1"/>
    <col min="13832" max="13832" width="23.875" style="10" customWidth="1"/>
    <col min="13833" max="13833" width="0" style="10" hidden="1" customWidth="1"/>
    <col min="13834" max="13834" width="17.5" style="10" customWidth="1"/>
    <col min="13835" max="13835" width="31" style="10" customWidth="1"/>
    <col min="13836" max="13836" width="13.375" style="10" bestFit="1" customWidth="1"/>
    <col min="13837" max="13838" width="8.875" style="10"/>
    <col min="13839" max="13839" width="22.875" style="10" customWidth="1"/>
    <col min="13840" max="13840" width="25.125" style="10" customWidth="1"/>
    <col min="13841" max="14080" width="8.875" style="10"/>
    <col min="14081" max="14081" width="5" style="10" customWidth="1"/>
    <col min="14082" max="14082" width="11" style="10" customWidth="1"/>
    <col min="14083" max="14083" width="11.375" style="10" customWidth="1"/>
    <col min="14084" max="14084" width="14" style="10" customWidth="1"/>
    <col min="14085" max="14085" width="12.5" style="10" customWidth="1"/>
    <col min="14086" max="14086" width="14" style="10" customWidth="1"/>
    <col min="14087" max="14087" width="9.625" style="10" customWidth="1"/>
    <col min="14088" max="14088" width="23.875" style="10" customWidth="1"/>
    <col min="14089" max="14089" width="0" style="10" hidden="1" customWidth="1"/>
    <col min="14090" max="14090" width="17.5" style="10" customWidth="1"/>
    <col min="14091" max="14091" width="31" style="10" customWidth="1"/>
    <col min="14092" max="14092" width="13.375" style="10" bestFit="1" customWidth="1"/>
    <col min="14093" max="14094" width="8.875" style="10"/>
    <col min="14095" max="14095" width="22.875" style="10" customWidth="1"/>
    <col min="14096" max="14096" width="25.125" style="10" customWidth="1"/>
    <col min="14097" max="14336" width="8.875" style="10"/>
    <col min="14337" max="14337" width="5" style="10" customWidth="1"/>
    <col min="14338" max="14338" width="11" style="10" customWidth="1"/>
    <col min="14339" max="14339" width="11.375" style="10" customWidth="1"/>
    <col min="14340" max="14340" width="14" style="10" customWidth="1"/>
    <col min="14341" max="14341" width="12.5" style="10" customWidth="1"/>
    <col min="14342" max="14342" width="14" style="10" customWidth="1"/>
    <col min="14343" max="14343" width="9.625" style="10" customWidth="1"/>
    <col min="14344" max="14344" width="23.875" style="10" customWidth="1"/>
    <col min="14345" max="14345" width="0" style="10" hidden="1" customWidth="1"/>
    <col min="14346" max="14346" width="17.5" style="10" customWidth="1"/>
    <col min="14347" max="14347" width="31" style="10" customWidth="1"/>
    <col min="14348" max="14348" width="13.375" style="10" bestFit="1" customWidth="1"/>
    <col min="14349" max="14350" width="8.875" style="10"/>
    <col min="14351" max="14351" width="22.875" style="10" customWidth="1"/>
    <col min="14352" max="14352" width="25.125" style="10" customWidth="1"/>
    <col min="14353" max="14592" width="8.875" style="10"/>
    <col min="14593" max="14593" width="5" style="10" customWidth="1"/>
    <col min="14594" max="14594" width="11" style="10" customWidth="1"/>
    <col min="14595" max="14595" width="11.375" style="10" customWidth="1"/>
    <col min="14596" max="14596" width="14" style="10" customWidth="1"/>
    <col min="14597" max="14597" width="12.5" style="10" customWidth="1"/>
    <col min="14598" max="14598" width="14" style="10" customWidth="1"/>
    <col min="14599" max="14599" width="9.625" style="10" customWidth="1"/>
    <col min="14600" max="14600" width="23.875" style="10" customWidth="1"/>
    <col min="14601" max="14601" width="0" style="10" hidden="1" customWidth="1"/>
    <col min="14602" max="14602" width="17.5" style="10" customWidth="1"/>
    <col min="14603" max="14603" width="31" style="10" customWidth="1"/>
    <col min="14604" max="14604" width="13.375" style="10" bestFit="1" customWidth="1"/>
    <col min="14605" max="14606" width="8.875" style="10"/>
    <col min="14607" max="14607" width="22.875" style="10" customWidth="1"/>
    <col min="14608" max="14608" width="25.125" style="10" customWidth="1"/>
    <col min="14609" max="14848" width="8.875" style="10"/>
    <col min="14849" max="14849" width="5" style="10" customWidth="1"/>
    <col min="14850" max="14850" width="11" style="10" customWidth="1"/>
    <col min="14851" max="14851" width="11.375" style="10" customWidth="1"/>
    <col min="14852" max="14852" width="14" style="10" customWidth="1"/>
    <col min="14853" max="14853" width="12.5" style="10" customWidth="1"/>
    <col min="14854" max="14854" width="14" style="10" customWidth="1"/>
    <col min="14855" max="14855" width="9.625" style="10" customWidth="1"/>
    <col min="14856" max="14856" width="23.875" style="10" customWidth="1"/>
    <col min="14857" max="14857" width="0" style="10" hidden="1" customWidth="1"/>
    <col min="14858" max="14858" width="17.5" style="10" customWidth="1"/>
    <col min="14859" max="14859" width="31" style="10" customWidth="1"/>
    <col min="14860" max="14860" width="13.375" style="10" bestFit="1" customWidth="1"/>
    <col min="14861" max="14862" width="8.875" style="10"/>
    <col min="14863" max="14863" width="22.875" style="10" customWidth="1"/>
    <col min="14864" max="14864" width="25.125" style="10" customWidth="1"/>
    <col min="14865" max="15104" width="8.875" style="10"/>
    <col min="15105" max="15105" width="5" style="10" customWidth="1"/>
    <col min="15106" max="15106" width="11" style="10" customWidth="1"/>
    <col min="15107" max="15107" width="11.375" style="10" customWidth="1"/>
    <col min="15108" max="15108" width="14" style="10" customWidth="1"/>
    <col min="15109" max="15109" width="12.5" style="10" customWidth="1"/>
    <col min="15110" max="15110" width="14" style="10" customWidth="1"/>
    <col min="15111" max="15111" width="9.625" style="10" customWidth="1"/>
    <col min="15112" max="15112" width="23.875" style="10" customWidth="1"/>
    <col min="15113" max="15113" width="0" style="10" hidden="1" customWidth="1"/>
    <col min="15114" max="15114" width="17.5" style="10" customWidth="1"/>
    <col min="15115" max="15115" width="31" style="10" customWidth="1"/>
    <col min="15116" max="15116" width="13.375" style="10" bestFit="1" customWidth="1"/>
    <col min="15117" max="15118" width="8.875" style="10"/>
    <col min="15119" max="15119" width="22.875" style="10" customWidth="1"/>
    <col min="15120" max="15120" width="25.125" style="10" customWidth="1"/>
    <col min="15121" max="15360" width="8.875" style="10"/>
    <col min="15361" max="15361" width="5" style="10" customWidth="1"/>
    <col min="15362" max="15362" width="11" style="10" customWidth="1"/>
    <col min="15363" max="15363" width="11.375" style="10" customWidth="1"/>
    <col min="15364" max="15364" width="14" style="10" customWidth="1"/>
    <col min="15365" max="15365" width="12.5" style="10" customWidth="1"/>
    <col min="15366" max="15366" width="14" style="10" customWidth="1"/>
    <col min="15367" max="15367" width="9.625" style="10" customWidth="1"/>
    <col min="15368" max="15368" width="23.875" style="10" customWidth="1"/>
    <col min="15369" max="15369" width="0" style="10" hidden="1" customWidth="1"/>
    <col min="15370" max="15370" width="17.5" style="10" customWidth="1"/>
    <col min="15371" max="15371" width="31" style="10" customWidth="1"/>
    <col min="15372" max="15372" width="13.375" style="10" bestFit="1" customWidth="1"/>
    <col min="15373" max="15374" width="8.875" style="10"/>
    <col min="15375" max="15375" width="22.875" style="10" customWidth="1"/>
    <col min="15376" max="15376" width="25.125" style="10" customWidth="1"/>
    <col min="15377" max="15616" width="8.875" style="10"/>
    <col min="15617" max="15617" width="5" style="10" customWidth="1"/>
    <col min="15618" max="15618" width="11" style="10" customWidth="1"/>
    <col min="15619" max="15619" width="11.375" style="10" customWidth="1"/>
    <col min="15620" max="15620" width="14" style="10" customWidth="1"/>
    <col min="15621" max="15621" width="12.5" style="10" customWidth="1"/>
    <col min="15622" max="15622" width="14" style="10" customWidth="1"/>
    <col min="15623" max="15623" width="9.625" style="10" customWidth="1"/>
    <col min="15624" max="15624" width="23.875" style="10" customWidth="1"/>
    <col min="15625" max="15625" width="0" style="10" hidden="1" customWidth="1"/>
    <col min="15626" max="15626" width="17.5" style="10" customWidth="1"/>
    <col min="15627" max="15627" width="31" style="10" customWidth="1"/>
    <col min="15628" max="15628" width="13.375" style="10" bestFit="1" customWidth="1"/>
    <col min="15629" max="15630" width="8.875" style="10"/>
    <col min="15631" max="15631" width="22.875" style="10" customWidth="1"/>
    <col min="15632" max="15632" width="25.125" style="10" customWidth="1"/>
    <col min="15633" max="15872" width="8.875" style="10"/>
    <col min="15873" max="15873" width="5" style="10" customWidth="1"/>
    <col min="15874" max="15874" width="11" style="10" customWidth="1"/>
    <col min="15875" max="15875" width="11.375" style="10" customWidth="1"/>
    <col min="15876" max="15876" width="14" style="10" customWidth="1"/>
    <col min="15877" max="15877" width="12.5" style="10" customWidth="1"/>
    <col min="15878" max="15878" width="14" style="10" customWidth="1"/>
    <col min="15879" max="15879" width="9.625" style="10" customWidth="1"/>
    <col min="15880" max="15880" width="23.875" style="10" customWidth="1"/>
    <col min="15881" max="15881" width="0" style="10" hidden="1" customWidth="1"/>
    <col min="15882" max="15882" width="17.5" style="10" customWidth="1"/>
    <col min="15883" max="15883" width="31" style="10" customWidth="1"/>
    <col min="15884" max="15884" width="13.375" style="10" bestFit="1" customWidth="1"/>
    <col min="15885" max="15886" width="8.875" style="10"/>
    <col min="15887" max="15887" width="22.875" style="10" customWidth="1"/>
    <col min="15888" max="15888" width="25.125" style="10" customWidth="1"/>
    <col min="15889" max="16128" width="8.875" style="10"/>
    <col min="16129" max="16129" width="5" style="10" customWidth="1"/>
    <col min="16130" max="16130" width="11" style="10" customWidth="1"/>
    <col min="16131" max="16131" width="11.375" style="10" customWidth="1"/>
    <col min="16132" max="16132" width="14" style="10" customWidth="1"/>
    <col min="16133" max="16133" width="12.5" style="10" customWidth="1"/>
    <col min="16134" max="16134" width="14" style="10" customWidth="1"/>
    <col min="16135" max="16135" width="9.625" style="10" customWidth="1"/>
    <col min="16136" max="16136" width="23.875" style="10" customWidth="1"/>
    <col min="16137" max="16137" width="0" style="10" hidden="1" customWidth="1"/>
    <col min="16138" max="16138" width="17.5" style="10" customWidth="1"/>
    <col min="16139" max="16139" width="31" style="10" customWidth="1"/>
    <col min="16140" max="16140" width="13.375" style="10" bestFit="1" customWidth="1"/>
    <col min="16141" max="16142" width="8.875" style="10"/>
    <col min="16143" max="16143" width="22.875" style="10" customWidth="1"/>
    <col min="16144" max="16144" width="25.125" style="10" customWidth="1"/>
    <col min="16145" max="16384" width="8.875" style="10"/>
  </cols>
  <sheetData>
    <row r="1" spans="1:16" ht="19.899999999999999" customHeight="1" x14ac:dyDescent="0.25">
      <c r="A1" s="179" t="s">
        <v>261</v>
      </c>
      <c r="B1" s="180"/>
      <c r="C1" s="180"/>
      <c r="D1" s="180"/>
      <c r="E1" s="180"/>
      <c r="F1" s="180"/>
      <c r="G1" s="180"/>
      <c r="H1" s="146" t="s">
        <v>259</v>
      </c>
      <c r="K1" s="8" t="s">
        <v>28</v>
      </c>
    </row>
    <row r="2" spans="1:16" s="13" customFormat="1" ht="19.149999999999999" customHeight="1" x14ac:dyDescent="0.25">
      <c r="A2" s="159" t="s">
        <v>178</v>
      </c>
      <c r="B2" s="182" t="s">
        <v>29</v>
      </c>
      <c r="C2" s="184" t="s">
        <v>30</v>
      </c>
      <c r="D2" s="186" t="s">
        <v>31</v>
      </c>
      <c r="E2" s="187"/>
      <c r="F2" s="187"/>
      <c r="G2" s="187"/>
      <c r="H2" s="167" t="s">
        <v>32</v>
      </c>
      <c r="I2" s="11"/>
      <c r="J2" s="12"/>
      <c r="K2" s="13" t="s">
        <v>33</v>
      </c>
    </row>
    <row r="3" spans="1:16" s="13" customFormat="1" ht="20.25" thickBot="1" x14ac:dyDescent="0.3">
      <c r="A3" s="181"/>
      <c r="B3" s="183"/>
      <c r="C3" s="185"/>
      <c r="D3" s="14" t="s">
        <v>34</v>
      </c>
      <c r="E3" s="15" t="s">
        <v>35</v>
      </c>
      <c r="F3" s="15" t="s">
        <v>263</v>
      </c>
      <c r="G3" s="15" t="s">
        <v>36</v>
      </c>
      <c r="H3" s="168"/>
      <c r="I3" s="16"/>
      <c r="J3" s="17"/>
      <c r="K3" s="13" t="s">
        <v>33</v>
      </c>
      <c r="O3" s="18" t="s">
        <v>37</v>
      </c>
      <c r="P3" s="19"/>
    </row>
    <row r="4" spans="1:16" ht="19.899999999999999" customHeight="1" x14ac:dyDescent="0.25">
      <c r="A4" s="170" t="s">
        <v>38</v>
      </c>
      <c r="B4" s="171"/>
      <c r="C4" s="172"/>
      <c r="D4" s="20">
        <f>SUM(D6:D134)</f>
        <v>0</v>
      </c>
      <c r="E4" s="21">
        <f>SUM(E6:E134)</f>
        <v>0</v>
      </c>
      <c r="F4" s="21">
        <f>SUM(F6:F134)</f>
        <v>0</v>
      </c>
      <c r="G4" s="22">
        <f>SUM(G6:G134)</f>
        <v>0</v>
      </c>
      <c r="H4" s="168"/>
      <c r="I4" s="23"/>
      <c r="K4" s="18" t="s">
        <v>37</v>
      </c>
      <c r="L4" s="19"/>
      <c r="O4" s="18" t="s">
        <v>39</v>
      </c>
      <c r="P4" s="24">
        <v>14400</v>
      </c>
    </row>
    <row r="5" spans="1:16" ht="20.25" thickBot="1" x14ac:dyDescent="0.3">
      <c r="A5" s="173" t="s">
        <v>40</v>
      </c>
      <c r="B5" s="174"/>
      <c r="C5" s="175"/>
      <c r="D5" s="176">
        <f>SUM(D4:G4)</f>
        <v>0</v>
      </c>
      <c r="E5" s="177"/>
      <c r="F5" s="177"/>
      <c r="G5" s="178"/>
      <c r="H5" s="169"/>
      <c r="I5" s="23"/>
      <c r="K5" s="18" t="s">
        <v>39</v>
      </c>
      <c r="L5" s="24">
        <v>14400</v>
      </c>
      <c r="O5" s="18" t="s">
        <v>41</v>
      </c>
      <c r="P5" s="24">
        <v>10800</v>
      </c>
    </row>
    <row r="6" spans="1:16" x14ac:dyDescent="0.25">
      <c r="A6" s="25" t="s">
        <v>447</v>
      </c>
      <c r="B6" s="58" t="s">
        <v>421</v>
      </c>
      <c r="D6" s="27"/>
      <c r="E6" s="28"/>
      <c r="F6" s="28"/>
      <c r="G6" s="151"/>
      <c r="H6" s="150"/>
      <c r="I6" s="23">
        <f>SUM(D6:F6)</f>
        <v>0</v>
      </c>
      <c r="K6" s="18" t="s">
        <v>41</v>
      </c>
      <c r="L6" s="24">
        <v>10800</v>
      </c>
      <c r="O6" s="18" t="s">
        <v>42</v>
      </c>
      <c r="P6" s="24">
        <v>7200</v>
      </c>
    </row>
    <row r="7" spans="1:16" x14ac:dyDescent="0.25">
      <c r="A7" s="63" t="s">
        <v>448</v>
      </c>
      <c r="B7" s="109" t="s">
        <v>422</v>
      </c>
      <c r="C7" s="31"/>
      <c r="D7" s="27"/>
      <c r="E7" s="28"/>
      <c r="F7" s="28"/>
      <c r="G7" s="29"/>
      <c r="H7" s="150"/>
      <c r="I7" s="23">
        <f>SUM(D7:F7)</f>
        <v>0</v>
      </c>
      <c r="K7" s="18" t="s">
        <v>41</v>
      </c>
      <c r="L7" s="24">
        <v>10800</v>
      </c>
      <c r="O7" s="18" t="s">
        <v>42</v>
      </c>
      <c r="P7" s="24">
        <v>7200</v>
      </c>
    </row>
    <row r="8" spans="1:16" x14ac:dyDescent="0.25">
      <c r="A8" s="25" t="s">
        <v>449</v>
      </c>
      <c r="B8" s="58" t="s">
        <v>423</v>
      </c>
      <c r="C8" s="32"/>
      <c r="D8" s="27"/>
      <c r="E8" s="28"/>
      <c r="F8" s="28"/>
      <c r="G8" s="29"/>
      <c r="H8" s="150"/>
      <c r="I8" s="23" t="e">
        <f>SUM(#REF!)</f>
        <v>#REF!</v>
      </c>
      <c r="K8" s="18" t="s">
        <v>41</v>
      </c>
      <c r="L8" s="24">
        <v>10800</v>
      </c>
      <c r="O8" s="18" t="s">
        <v>42</v>
      </c>
      <c r="P8" s="24">
        <v>7200</v>
      </c>
    </row>
    <row r="9" spans="1:16" x14ac:dyDescent="0.25">
      <c r="A9" s="30" t="s">
        <v>450</v>
      </c>
      <c r="B9" s="58" t="s">
        <v>424</v>
      </c>
      <c r="C9" s="32"/>
      <c r="D9" s="27"/>
      <c r="E9" s="28"/>
      <c r="F9" s="28"/>
      <c r="G9" s="29"/>
      <c r="H9" s="150"/>
      <c r="I9" s="23">
        <f>SUM(D9:F9)</f>
        <v>0</v>
      </c>
      <c r="K9" s="18" t="s">
        <v>41</v>
      </c>
      <c r="L9" s="24">
        <v>10800</v>
      </c>
      <c r="O9" s="18" t="s">
        <v>42</v>
      </c>
      <c r="P9" s="24">
        <v>7200</v>
      </c>
    </row>
    <row r="10" spans="1:16" x14ac:dyDescent="0.25">
      <c r="A10" s="25" t="s">
        <v>451</v>
      </c>
      <c r="B10" s="58" t="s">
        <v>425</v>
      </c>
      <c r="H10" s="150"/>
      <c r="I10" s="23">
        <f>SUM(D10:F10)</f>
        <v>0</v>
      </c>
      <c r="K10" s="18" t="s">
        <v>42</v>
      </c>
      <c r="L10" s="24">
        <v>7200</v>
      </c>
      <c r="O10" s="18" t="s">
        <v>43</v>
      </c>
      <c r="P10" s="24">
        <v>3600</v>
      </c>
    </row>
    <row r="11" spans="1:16" x14ac:dyDescent="0.25">
      <c r="A11" s="25" t="s">
        <v>452</v>
      </c>
      <c r="B11" s="58" t="s">
        <v>426</v>
      </c>
      <c r="H11" s="150"/>
      <c r="I11" s="23">
        <f>SUM(D11:F11)</f>
        <v>0</v>
      </c>
      <c r="K11" s="18" t="s">
        <v>42</v>
      </c>
      <c r="L11" s="24">
        <v>7200</v>
      </c>
      <c r="O11" s="18" t="s">
        <v>43</v>
      </c>
      <c r="P11" s="24">
        <v>3600</v>
      </c>
    </row>
    <row r="12" spans="1:16" x14ac:dyDescent="0.25">
      <c r="A12" s="36" t="s">
        <v>9</v>
      </c>
      <c r="B12" s="58" t="s">
        <v>427</v>
      </c>
      <c r="C12" s="37"/>
      <c r="H12" s="150"/>
      <c r="I12" s="23">
        <f>SUM(D12:F12)</f>
        <v>0</v>
      </c>
      <c r="K12" s="18" t="s">
        <v>42</v>
      </c>
      <c r="L12" s="24">
        <v>7200</v>
      </c>
      <c r="O12" s="18" t="s">
        <v>43</v>
      </c>
      <c r="P12" s="24">
        <v>3600</v>
      </c>
    </row>
    <row r="13" spans="1:16" x14ac:dyDescent="0.25">
      <c r="A13" s="25" t="s">
        <v>10</v>
      </c>
      <c r="B13" s="58" t="s">
        <v>428</v>
      </c>
      <c r="H13" s="150"/>
      <c r="I13" s="23" t="e">
        <f>SUM(#REF!)</f>
        <v>#REF!</v>
      </c>
      <c r="K13" s="18" t="s">
        <v>42</v>
      </c>
      <c r="L13" s="24">
        <v>7200</v>
      </c>
      <c r="O13" s="18" t="s">
        <v>43</v>
      </c>
      <c r="P13" s="24">
        <v>3600</v>
      </c>
    </row>
    <row r="14" spans="1:16" x14ac:dyDescent="0.25">
      <c r="A14" s="25" t="s">
        <v>11</v>
      </c>
      <c r="B14" s="58" t="s">
        <v>429</v>
      </c>
      <c r="H14" s="150"/>
      <c r="I14" s="23" t="e">
        <f>SUM(#REF!)</f>
        <v>#REF!</v>
      </c>
      <c r="K14" s="18" t="s">
        <v>43</v>
      </c>
      <c r="L14" s="24">
        <v>3600</v>
      </c>
      <c r="O14" s="38" t="s">
        <v>44</v>
      </c>
      <c r="P14" s="9"/>
    </row>
    <row r="15" spans="1:16" x14ac:dyDescent="0.25">
      <c r="A15" s="25" t="s">
        <v>453</v>
      </c>
      <c r="B15" s="58" t="s">
        <v>430</v>
      </c>
      <c r="H15" s="150"/>
      <c r="I15" s="23" t="e">
        <f>SUM(#REF!)</f>
        <v>#REF!</v>
      </c>
      <c r="K15" s="38" t="s">
        <v>45</v>
      </c>
      <c r="O15" s="18" t="s">
        <v>46</v>
      </c>
      <c r="P15" s="9"/>
    </row>
    <row r="16" spans="1:16" x14ac:dyDescent="0.25">
      <c r="A16" s="30" t="s">
        <v>13</v>
      </c>
      <c r="B16" s="58" t="s">
        <v>431</v>
      </c>
      <c r="C16" s="31"/>
      <c r="H16" s="150"/>
      <c r="I16" s="23">
        <f>SUM(D13:F13)</f>
        <v>0</v>
      </c>
      <c r="K16" s="18" t="s">
        <v>46</v>
      </c>
      <c r="O16" s="18" t="s">
        <v>47</v>
      </c>
      <c r="P16" s="9"/>
    </row>
    <row r="17" spans="1:20" ht="20.25" customHeight="1" x14ac:dyDescent="0.25">
      <c r="A17" s="25" t="s">
        <v>14</v>
      </c>
      <c r="B17" s="58" t="s">
        <v>432</v>
      </c>
      <c r="C17" s="39"/>
      <c r="H17" s="150"/>
      <c r="I17" s="23">
        <f>SUM(D14:F14)</f>
        <v>0</v>
      </c>
      <c r="K17" s="18" t="s">
        <v>47</v>
      </c>
      <c r="O17" s="40" t="s">
        <v>48</v>
      </c>
      <c r="P17" s="9"/>
    </row>
    <row r="18" spans="1:20" x14ac:dyDescent="0.25">
      <c r="A18" s="25" t="s">
        <v>454</v>
      </c>
      <c r="B18" s="58" t="s">
        <v>433</v>
      </c>
      <c r="H18" s="150"/>
      <c r="I18" s="23">
        <f>SUM(D15:F15)</f>
        <v>0</v>
      </c>
      <c r="K18" s="40" t="s">
        <v>48</v>
      </c>
      <c r="O18" s="18" t="s">
        <v>49</v>
      </c>
      <c r="P18" s="9"/>
    </row>
    <row r="19" spans="1:20" x14ac:dyDescent="0.25">
      <c r="A19" s="25" t="s">
        <v>16</v>
      </c>
      <c r="B19" s="58" t="s">
        <v>434</v>
      </c>
      <c r="C19" s="39"/>
      <c r="H19" s="150"/>
      <c r="I19" s="23">
        <f>SUM(D16:F16)</f>
        <v>0</v>
      </c>
      <c r="K19" s="18" t="s">
        <v>49</v>
      </c>
      <c r="O19" s="18" t="s">
        <v>50</v>
      </c>
      <c r="P19" s="9"/>
    </row>
    <row r="20" spans="1:20" x14ac:dyDescent="0.25">
      <c r="A20" s="25" t="s">
        <v>17</v>
      </c>
      <c r="B20" s="58" t="s">
        <v>435</v>
      </c>
      <c r="H20" s="150"/>
      <c r="I20" s="23">
        <f>SUM(D16:F16)</f>
        <v>0</v>
      </c>
      <c r="K20" s="18" t="s">
        <v>50</v>
      </c>
      <c r="O20" s="41" t="s">
        <v>51</v>
      </c>
      <c r="P20" s="9"/>
    </row>
    <row r="21" spans="1:20" x14ac:dyDescent="0.25">
      <c r="A21" s="36" t="s">
        <v>18</v>
      </c>
      <c r="B21" s="58" t="s">
        <v>436</v>
      </c>
      <c r="H21" s="150"/>
      <c r="I21" s="23">
        <f>SUM(D17:F17)</f>
        <v>0</v>
      </c>
      <c r="K21" s="41" t="s">
        <v>51</v>
      </c>
      <c r="N21" s="42"/>
      <c r="O21" s="41" t="s">
        <v>52</v>
      </c>
      <c r="P21" s="9"/>
      <c r="Q21" s="43"/>
      <c r="R21" s="43"/>
      <c r="S21" s="43"/>
      <c r="T21" s="44"/>
    </row>
    <row r="22" spans="1:20" x14ac:dyDescent="0.25">
      <c r="A22" s="36" t="s">
        <v>19</v>
      </c>
      <c r="B22" s="58" t="s">
        <v>437</v>
      </c>
      <c r="C22" s="32"/>
      <c r="H22" s="150"/>
      <c r="I22" s="23">
        <f>SUM(D18:F18)</f>
        <v>0</v>
      </c>
      <c r="K22" s="41" t="s">
        <v>52</v>
      </c>
      <c r="O22" s="45" t="s">
        <v>53</v>
      </c>
      <c r="P22" s="9"/>
    </row>
    <row r="23" spans="1:20" x14ac:dyDescent="0.25">
      <c r="A23" s="30" t="s">
        <v>20</v>
      </c>
      <c r="B23" s="58" t="s">
        <v>438</v>
      </c>
      <c r="C23" s="32"/>
      <c r="H23" s="150"/>
      <c r="I23" s="23">
        <f>SUM(D19:F19)</f>
        <v>0</v>
      </c>
      <c r="K23" s="45" t="s">
        <v>53</v>
      </c>
      <c r="O23" s="45" t="s">
        <v>54</v>
      </c>
      <c r="P23" s="9"/>
    </row>
    <row r="24" spans="1:20" x14ac:dyDescent="0.25">
      <c r="A24" s="25" t="s">
        <v>455</v>
      </c>
      <c r="B24" s="58" t="s">
        <v>439</v>
      </c>
      <c r="H24" s="150"/>
      <c r="I24" s="23">
        <f>SUM(D20:F20)</f>
        <v>0</v>
      </c>
      <c r="K24" s="45" t="s">
        <v>54</v>
      </c>
      <c r="O24" s="45" t="s">
        <v>55</v>
      </c>
      <c r="P24" s="9"/>
    </row>
    <row r="25" spans="1:20" x14ac:dyDescent="0.25">
      <c r="A25" s="25" t="s">
        <v>456</v>
      </c>
      <c r="B25" s="58" t="s">
        <v>440</v>
      </c>
      <c r="H25" s="150"/>
      <c r="I25" s="23" t="e">
        <f>SUM(#REF!)</f>
        <v>#REF!</v>
      </c>
      <c r="K25" s="45" t="s">
        <v>55</v>
      </c>
      <c r="O25" s="45" t="s">
        <v>56</v>
      </c>
      <c r="P25" s="9"/>
    </row>
    <row r="26" spans="1:20" x14ac:dyDescent="0.25">
      <c r="A26" s="25" t="s">
        <v>23</v>
      </c>
      <c r="B26" s="58" t="s">
        <v>441</v>
      </c>
      <c r="H26" s="150"/>
      <c r="I26" s="23">
        <f>SUM(D21:F21)</f>
        <v>0</v>
      </c>
      <c r="K26" s="45" t="s">
        <v>56</v>
      </c>
      <c r="O26" s="46" t="s">
        <v>57</v>
      </c>
      <c r="P26" s="9"/>
    </row>
    <row r="27" spans="1:20" x14ac:dyDescent="0.25">
      <c r="A27" s="25" t="s">
        <v>24</v>
      </c>
      <c r="B27" s="58" t="s">
        <v>442</v>
      </c>
      <c r="C27" s="47"/>
      <c r="D27" s="48"/>
      <c r="H27" s="150"/>
      <c r="I27" s="23">
        <f>SUM(D22:F22)</f>
        <v>0</v>
      </c>
      <c r="K27" s="46" t="s">
        <v>57</v>
      </c>
      <c r="O27" s="49" t="s">
        <v>58</v>
      </c>
      <c r="P27" s="9"/>
    </row>
    <row r="28" spans="1:20" x14ac:dyDescent="0.25">
      <c r="A28" s="25" t="s">
        <v>25</v>
      </c>
      <c r="B28" s="58" t="s">
        <v>443</v>
      </c>
      <c r="H28" s="150"/>
      <c r="I28" s="23">
        <f>SUM(D23:F23)</f>
        <v>0</v>
      </c>
      <c r="K28" s="49" t="s">
        <v>58</v>
      </c>
      <c r="O28" s="46" t="s">
        <v>59</v>
      </c>
      <c r="P28" s="9"/>
    </row>
    <row r="29" spans="1:20" x14ac:dyDescent="0.25">
      <c r="A29" s="25" t="s">
        <v>26</v>
      </c>
      <c r="B29" s="58" t="s">
        <v>444</v>
      </c>
      <c r="H29" s="150"/>
      <c r="I29" s="23">
        <f>SUM(D24:F24)</f>
        <v>0</v>
      </c>
      <c r="K29" s="46" t="s">
        <v>59</v>
      </c>
      <c r="O29" s="49" t="s">
        <v>60</v>
      </c>
      <c r="P29" s="9"/>
    </row>
    <row r="30" spans="1:20" x14ac:dyDescent="0.25">
      <c r="A30" s="30" t="s">
        <v>27</v>
      </c>
      <c r="B30" s="58" t="s">
        <v>445</v>
      </c>
      <c r="C30" s="32"/>
      <c r="H30" s="150"/>
      <c r="I30" s="23">
        <f>SUM(D25:F25)</f>
        <v>0</v>
      </c>
      <c r="K30" s="49" t="s">
        <v>60</v>
      </c>
      <c r="O30" s="50" t="s">
        <v>61</v>
      </c>
      <c r="P30" s="9"/>
    </row>
    <row r="31" spans="1:20" x14ac:dyDescent="0.25">
      <c r="A31" s="36">
        <v>601</v>
      </c>
      <c r="B31" s="58" t="s">
        <v>73</v>
      </c>
      <c r="C31" s="32"/>
      <c r="H31" s="150"/>
      <c r="I31" s="23" t="e">
        <f>SUM(#REF!)</f>
        <v>#REF!</v>
      </c>
      <c r="K31" s="50"/>
      <c r="O31" s="8" t="s">
        <v>62</v>
      </c>
      <c r="P31" s="9"/>
    </row>
    <row r="32" spans="1:20" x14ac:dyDescent="0.25">
      <c r="A32" s="25">
        <v>602</v>
      </c>
      <c r="B32" s="58" t="s">
        <v>74</v>
      </c>
      <c r="H32" s="150"/>
      <c r="I32" s="23" t="e">
        <f>SUM(#REF!)</f>
        <v>#REF!</v>
      </c>
      <c r="K32" s="50" t="s">
        <v>61</v>
      </c>
      <c r="O32" s="8" t="s">
        <v>63</v>
      </c>
      <c r="P32" s="9"/>
    </row>
    <row r="33" spans="1:16" x14ac:dyDescent="0.25">
      <c r="A33" s="30">
        <v>603</v>
      </c>
      <c r="B33" s="58" t="s">
        <v>75</v>
      </c>
      <c r="C33" s="32"/>
      <c r="H33" s="150"/>
      <c r="I33" s="23">
        <f>SUM(D26:F26)</f>
        <v>0</v>
      </c>
      <c r="K33" s="8" t="s">
        <v>62</v>
      </c>
      <c r="O33" s="51" t="s">
        <v>64</v>
      </c>
      <c r="P33" s="9"/>
    </row>
    <row r="34" spans="1:16" x14ac:dyDescent="0.25">
      <c r="A34" s="30">
        <v>604</v>
      </c>
      <c r="B34" s="58" t="s">
        <v>76</v>
      </c>
      <c r="C34" s="32"/>
      <c r="H34" s="150"/>
      <c r="I34" s="23">
        <f>SUM(D27:E27)</f>
        <v>0</v>
      </c>
      <c r="K34" s="8" t="s">
        <v>63</v>
      </c>
      <c r="O34" s="51" t="s">
        <v>65</v>
      </c>
      <c r="P34" s="9"/>
    </row>
    <row r="35" spans="1:16" x14ac:dyDescent="0.25">
      <c r="A35" s="25">
        <v>605</v>
      </c>
      <c r="B35" s="58" t="s">
        <v>77</v>
      </c>
      <c r="H35" s="150"/>
      <c r="I35" s="23">
        <f>SUM(D28:F28)</f>
        <v>0</v>
      </c>
      <c r="K35" s="51" t="s">
        <v>64</v>
      </c>
      <c r="O35" s="8" t="s">
        <v>66</v>
      </c>
    </row>
    <row r="36" spans="1:16" x14ac:dyDescent="0.25">
      <c r="A36" s="25">
        <v>606</v>
      </c>
      <c r="B36" s="58" t="s">
        <v>78</v>
      </c>
      <c r="H36" s="150"/>
      <c r="I36" s="23">
        <f>SUM(D29:F29)</f>
        <v>0</v>
      </c>
      <c r="K36" s="51" t="s">
        <v>65</v>
      </c>
      <c r="O36" s="10" t="s">
        <v>67</v>
      </c>
      <c r="P36" s="9"/>
    </row>
    <row r="37" spans="1:16" x14ac:dyDescent="0.25">
      <c r="A37" s="25">
        <v>607</v>
      </c>
      <c r="B37" s="58" t="s">
        <v>79</v>
      </c>
      <c r="H37" s="150"/>
      <c r="I37" s="23">
        <f t="shared" ref="I37:I100" si="0">SUM(D34:F34)</f>
        <v>0</v>
      </c>
      <c r="K37" s="8" t="s">
        <v>66</v>
      </c>
      <c r="L37" s="10"/>
      <c r="O37" s="10" t="s">
        <v>68</v>
      </c>
      <c r="P37" s="9"/>
    </row>
    <row r="38" spans="1:16" x14ac:dyDescent="0.25">
      <c r="A38" s="25">
        <v>608</v>
      </c>
      <c r="B38" s="58" t="s">
        <v>80</v>
      </c>
      <c r="H38" s="150"/>
      <c r="I38" s="23">
        <f t="shared" si="0"/>
        <v>0</v>
      </c>
      <c r="K38" s="10" t="s">
        <v>69</v>
      </c>
    </row>
    <row r="39" spans="1:16" x14ac:dyDescent="0.25">
      <c r="A39" s="36">
        <v>609</v>
      </c>
      <c r="B39" s="58" t="s">
        <v>81</v>
      </c>
      <c r="C39" s="32"/>
      <c r="E39" s="52"/>
      <c r="H39" s="150"/>
      <c r="I39" s="23">
        <f t="shared" si="0"/>
        <v>0</v>
      </c>
      <c r="K39" s="10" t="s">
        <v>67</v>
      </c>
    </row>
    <row r="40" spans="1:16" x14ac:dyDescent="0.25">
      <c r="A40" s="25">
        <v>610</v>
      </c>
      <c r="B40" s="58" t="s">
        <v>82</v>
      </c>
      <c r="C40" s="32"/>
      <c r="H40" s="150"/>
      <c r="I40" s="23">
        <f t="shared" si="0"/>
        <v>0</v>
      </c>
      <c r="K40" s="10" t="s">
        <v>68</v>
      </c>
    </row>
    <row r="41" spans="1:16" x14ac:dyDescent="0.25">
      <c r="A41" s="25">
        <v>611</v>
      </c>
      <c r="B41" s="58" t="s">
        <v>83</v>
      </c>
      <c r="H41" s="150"/>
      <c r="I41" s="23">
        <f t="shared" si="0"/>
        <v>0</v>
      </c>
      <c r="K41" s="8" t="s">
        <v>70</v>
      </c>
    </row>
    <row r="42" spans="1:16" x14ac:dyDescent="0.25">
      <c r="A42" s="25">
        <v>612</v>
      </c>
      <c r="B42" s="58" t="s">
        <v>84</v>
      </c>
      <c r="H42" s="150"/>
      <c r="I42" s="23">
        <f t="shared" si="0"/>
        <v>0</v>
      </c>
      <c r="K42" s="8" t="s">
        <v>71</v>
      </c>
    </row>
    <row r="43" spans="1:16" x14ac:dyDescent="0.25">
      <c r="A43" s="30">
        <v>613</v>
      </c>
      <c r="B43" s="58" t="s">
        <v>85</v>
      </c>
      <c r="C43" s="31"/>
      <c r="H43" s="150"/>
      <c r="I43" s="23">
        <f t="shared" si="0"/>
        <v>0</v>
      </c>
    </row>
    <row r="44" spans="1:16" x14ac:dyDescent="0.25">
      <c r="A44" s="25">
        <v>614</v>
      </c>
      <c r="B44" s="58" t="s">
        <v>86</v>
      </c>
      <c r="H44" s="150"/>
      <c r="I44" s="23">
        <f t="shared" si="0"/>
        <v>0</v>
      </c>
    </row>
    <row r="45" spans="1:16" x14ac:dyDescent="0.25">
      <c r="A45" s="25">
        <v>615</v>
      </c>
      <c r="B45" s="58" t="s">
        <v>87</v>
      </c>
      <c r="H45" s="150"/>
      <c r="I45" s="23">
        <f t="shared" si="0"/>
        <v>0</v>
      </c>
    </row>
    <row r="46" spans="1:16" x14ac:dyDescent="0.25">
      <c r="A46" s="25">
        <v>616</v>
      </c>
      <c r="B46" s="58" t="s">
        <v>88</v>
      </c>
      <c r="H46" s="150"/>
      <c r="I46" s="23">
        <f t="shared" si="0"/>
        <v>0</v>
      </c>
      <c r="K46" s="53"/>
    </row>
    <row r="47" spans="1:16" x14ac:dyDescent="0.25">
      <c r="A47" s="25">
        <v>617</v>
      </c>
      <c r="B47" s="54" t="s">
        <v>89</v>
      </c>
      <c r="H47" s="150"/>
      <c r="I47" s="23">
        <f t="shared" si="0"/>
        <v>0</v>
      </c>
      <c r="J47" s="55"/>
      <c r="K47" s="55"/>
    </row>
    <row r="48" spans="1:16" x14ac:dyDescent="0.25">
      <c r="A48" s="30">
        <v>618</v>
      </c>
      <c r="B48" s="58" t="s">
        <v>90</v>
      </c>
      <c r="C48" s="32"/>
      <c r="H48" s="150"/>
      <c r="I48" s="23">
        <f t="shared" si="0"/>
        <v>0</v>
      </c>
    </row>
    <row r="49" spans="1:9" x14ac:dyDescent="0.25">
      <c r="A49" s="25">
        <v>619</v>
      </c>
      <c r="B49" s="58" t="s">
        <v>91</v>
      </c>
      <c r="H49" s="150"/>
      <c r="I49" s="23">
        <f t="shared" si="0"/>
        <v>0</v>
      </c>
    </row>
    <row r="50" spans="1:9" x14ac:dyDescent="0.25">
      <c r="A50" s="36">
        <v>620</v>
      </c>
      <c r="B50" s="58" t="s">
        <v>92</v>
      </c>
      <c r="C50" s="32"/>
      <c r="H50" s="150"/>
      <c r="I50" s="23">
        <f t="shared" si="0"/>
        <v>0</v>
      </c>
    </row>
    <row r="51" spans="1:9" x14ac:dyDescent="0.25">
      <c r="A51" s="30">
        <v>621</v>
      </c>
      <c r="B51" s="58" t="s">
        <v>93</v>
      </c>
      <c r="C51" s="32"/>
      <c r="H51" s="150"/>
      <c r="I51" s="23">
        <f t="shared" si="0"/>
        <v>0</v>
      </c>
    </row>
    <row r="52" spans="1:9" x14ac:dyDescent="0.25">
      <c r="A52" s="25">
        <v>622</v>
      </c>
      <c r="B52" s="58" t="s">
        <v>94</v>
      </c>
      <c r="H52" s="150"/>
      <c r="I52" s="23">
        <f t="shared" si="0"/>
        <v>0</v>
      </c>
    </row>
    <row r="53" spans="1:9" x14ac:dyDescent="0.25">
      <c r="A53" s="25">
        <v>623</v>
      </c>
      <c r="B53" s="58" t="s">
        <v>95</v>
      </c>
      <c r="H53" s="150"/>
      <c r="I53" s="23">
        <f t="shared" si="0"/>
        <v>0</v>
      </c>
    </row>
    <row r="54" spans="1:9" x14ac:dyDescent="0.25">
      <c r="A54" s="25">
        <v>624</v>
      </c>
      <c r="B54" s="58" t="s">
        <v>96</v>
      </c>
      <c r="H54" s="150"/>
      <c r="I54" s="23">
        <f t="shared" si="0"/>
        <v>0</v>
      </c>
    </row>
    <row r="55" spans="1:9" x14ac:dyDescent="0.25">
      <c r="A55" s="25">
        <v>625</v>
      </c>
      <c r="B55" s="58" t="s">
        <v>97</v>
      </c>
      <c r="C55" s="56"/>
      <c r="H55" s="150"/>
      <c r="I55" s="23">
        <f t="shared" si="0"/>
        <v>0</v>
      </c>
    </row>
    <row r="56" spans="1:9" x14ac:dyDescent="0.25">
      <c r="A56" s="36">
        <v>626</v>
      </c>
      <c r="B56" s="58" t="s">
        <v>98</v>
      </c>
      <c r="C56" s="37"/>
      <c r="H56" s="150"/>
      <c r="I56" s="23">
        <f t="shared" si="0"/>
        <v>0</v>
      </c>
    </row>
    <row r="57" spans="1:9" x14ac:dyDescent="0.25">
      <c r="A57" s="25">
        <v>627</v>
      </c>
      <c r="B57" s="58" t="s">
        <v>99</v>
      </c>
      <c r="H57" s="150"/>
      <c r="I57" s="23">
        <f t="shared" si="0"/>
        <v>0</v>
      </c>
    </row>
    <row r="58" spans="1:9" x14ac:dyDescent="0.25">
      <c r="A58" s="25">
        <v>628</v>
      </c>
      <c r="B58" s="58" t="s">
        <v>100</v>
      </c>
      <c r="H58" s="150"/>
      <c r="I58" s="23">
        <f t="shared" si="0"/>
        <v>0</v>
      </c>
    </row>
    <row r="59" spans="1:9" x14ac:dyDescent="0.25">
      <c r="A59" s="25">
        <v>629</v>
      </c>
      <c r="B59" s="58" t="s">
        <v>101</v>
      </c>
      <c r="H59" s="150"/>
      <c r="I59" s="23">
        <f t="shared" si="0"/>
        <v>0</v>
      </c>
    </row>
    <row r="60" spans="1:9" x14ac:dyDescent="0.25">
      <c r="A60" s="36">
        <v>630</v>
      </c>
      <c r="B60" s="58" t="s">
        <v>102</v>
      </c>
      <c r="C60" s="37"/>
      <c r="H60" s="150"/>
      <c r="I60" s="23">
        <f t="shared" si="0"/>
        <v>0</v>
      </c>
    </row>
    <row r="61" spans="1:9" x14ac:dyDescent="0.25">
      <c r="A61" s="25">
        <v>631</v>
      </c>
      <c r="B61" s="58" t="s">
        <v>103</v>
      </c>
      <c r="H61" s="150"/>
      <c r="I61" s="23">
        <f t="shared" si="0"/>
        <v>0</v>
      </c>
    </row>
    <row r="62" spans="1:9" x14ac:dyDescent="0.25">
      <c r="A62" s="25">
        <v>632</v>
      </c>
      <c r="B62" s="58" t="s">
        <v>104</v>
      </c>
      <c r="H62" s="150"/>
      <c r="I62" s="23">
        <f t="shared" si="0"/>
        <v>0</v>
      </c>
    </row>
    <row r="63" spans="1:9" x14ac:dyDescent="0.25">
      <c r="A63" s="30">
        <v>633</v>
      </c>
      <c r="B63" s="58" t="s">
        <v>105</v>
      </c>
      <c r="C63" s="31"/>
      <c r="H63" s="150"/>
      <c r="I63" s="23">
        <f t="shared" si="0"/>
        <v>0</v>
      </c>
    </row>
    <row r="64" spans="1:9" x14ac:dyDescent="0.25">
      <c r="A64" s="25">
        <v>634</v>
      </c>
      <c r="B64" s="58" t="s">
        <v>106</v>
      </c>
      <c r="H64" s="150"/>
      <c r="I64" s="23">
        <f t="shared" si="0"/>
        <v>0</v>
      </c>
    </row>
    <row r="65" spans="1:9" x14ac:dyDescent="0.25">
      <c r="A65" s="36">
        <v>635</v>
      </c>
      <c r="B65" s="58" t="s">
        <v>107</v>
      </c>
      <c r="C65" s="32"/>
      <c r="H65" s="150"/>
      <c r="I65" s="23">
        <f t="shared" si="0"/>
        <v>0</v>
      </c>
    </row>
    <row r="66" spans="1:9" x14ac:dyDescent="0.25">
      <c r="A66" s="36">
        <v>636</v>
      </c>
      <c r="B66" s="58" t="s">
        <v>108</v>
      </c>
      <c r="C66" s="32"/>
      <c r="H66" s="150"/>
      <c r="I66" s="23">
        <f t="shared" si="0"/>
        <v>0</v>
      </c>
    </row>
    <row r="67" spans="1:9" x14ac:dyDescent="0.25">
      <c r="A67" s="30">
        <v>638</v>
      </c>
      <c r="B67" s="58" t="s">
        <v>109</v>
      </c>
      <c r="C67" s="32"/>
      <c r="H67" s="150"/>
      <c r="I67" s="23">
        <f t="shared" si="0"/>
        <v>0</v>
      </c>
    </row>
    <row r="68" spans="1:9" x14ac:dyDescent="0.25">
      <c r="A68" s="30">
        <v>639</v>
      </c>
      <c r="B68" s="58" t="s">
        <v>110</v>
      </c>
      <c r="C68" s="32"/>
      <c r="H68" s="150"/>
      <c r="I68" s="23">
        <f t="shared" si="0"/>
        <v>0</v>
      </c>
    </row>
    <row r="69" spans="1:9" x14ac:dyDescent="0.25">
      <c r="A69" s="36">
        <v>641</v>
      </c>
      <c r="B69" s="58" t="s">
        <v>111</v>
      </c>
      <c r="C69" s="32"/>
      <c r="H69" s="150"/>
      <c r="I69" s="23">
        <f t="shared" si="0"/>
        <v>0</v>
      </c>
    </row>
    <row r="70" spans="1:9" x14ac:dyDescent="0.25">
      <c r="A70" s="36">
        <v>642</v>
      </c>
      <c r="B70" s="58" t="s">
        <v>112</v>
      </c>
      <c r="C70" s="32"/>
      <c r="H70" s="150"/>
      <c r="I70" s="23">
        <f t="shared" si="0"/>
        <v>0</v>
      </c>
    </row>
    <row r="71" spans="1:9" x14ac:dyDescent="0.25">
      <c r="A71" s="30">
        <v>645</v>
      </c>
      <c r="B71" s="58" t="s">
        <v>113</v>
      </c>
      <c r="C71" s="32"/>
      <c r="H71" s="150"/>
      <c r="I71" s="23">
        <f t="shared" si="0"/>
        <v>0</v>
      </c>
    </row>
    <row r="72" spans="1:9" x14ac:dyDescent="0.25">
      <c r="A72" s="25">
        <v>647</v>
      </c>
      <c r="B72" s="58" t="s">
        <v>114</v>
      </c>
      <c r="H72" s="150"/>
      <c r="I72" s="23">
        <f t="shared" si="0"/>
        <v>0</v>
      </c>
    </row>
    <row r="73" spans="1:9" x14ac:dyDescent="0.25">
      <c r="A73" s="25">
        <v>648</v>
      </c>
      <c r="B73" s="58" t="s">
        <v>115</v>
      </c>
      <c r="H73" s="150"/>
      <c r="I73" s="23">
        <f t="shared" si="0"/>
        <v>0</v>
      </c>
    </row>
    <row r="74" spans="1:9" x14ac:dyDescent="0.25">
      <c r="A74" s="36">
        <v>649</v>
      </c>
      <c r="B74" s="58" t="s">
        <v>116</v>
      </c>
      <c r="C74" s="32"/>
      <c r="H74" s="150"/>
      <c r="I74" s="23">
        <f t="shared" si="0"/>
        <v>0</v>
      </c>
    </row>
    <row r="75" spans="1:9" x14ac:dyDescent="0.25">
      <c r="A75" s="25">
        <v>650</v>
      </c>
      <c r="B75" s="58" t="s">
        <v>117</v>
      </c>
      <c r="H75" s="150"/>
      <c r="I75" s="23">
        <f t="shared" si="0"/>
        <v>0</v>
      </c>
    </row>
    <row r="76" spans="1:9" x14ac:dyDescent="0.25">
      <c r="A76" s="25">
        <v>651</v>
      </c>
      <c r="B76" s="58" t="s">
        <v>118</v>
      </c>
      <c r="H76" s="150"/>
      <c r="I76" s="23">
        <f t="shared" si="0"/>
        <v>0</v>
      </c>
    </row>
    <row r="77" spans="1:9" x14ac:dyDescent="0.25">
      <c r="A77" s="25">
        <v>652</v>
      </c>
      <c r="B77" s="58" t="s">
        <v>119</v>
      </c>
      <c r="H77" s="150"/>
      <c r="I77" s="23">
        <f t="shared" si="0"/>
        <v>0</v>
      </c>
    </row>
    <row r="78" spans="1:9" x14ac:dyDescent="0.25">
      <c r="A78" s="25">
        <v>653</v>
      </c>
      <c r="B78" s="58" t="s">
        <v>120</v>
      </c>
      <c r="H78" s="150"/>
      <c r="I78" s="23">
        <f t="shared" si="0"/>
        <v>0</v>
      </c>
    </row>
    <row r="79" spans="1:9" x14ac:dyDescent="0.25">
      <c r="A79" s="36">
        <v>654</v>
      </c>
      <c r="B79" s="58" t="s">
        <v>121</v>
      </c>
      <c r="C79" s="32"/>
      <c r="H79" s="150"/>
      <c r="I79" s="23">
        <f t="shared" si="0"/>
        <v>0</v>
      </c>
    </row>
    <row r="80" spans="1:9" x14ac:dyDescent="0.25">
      <c r="A80" s="25">
        <v>655</v>
      </c>
      <c r="B80" s="58" t="s">
        <v>122</v>
      </c>
      <c r="H80" s="150"/>
      <c r="I80" s="23">
        <f t="shared" si="0"/>
        <v>0</v>
      </c>
    </row>
    <row r="81" spans="1:9" x14ac:dyDescent="0.25">
      <c r="A81" s="25">
        <v>656</v>
      </c>
      <c r="B81" s="58" t="s">
        <v>123</v>
      </c>
      <c r="H81" s="150"/>
      <c r="I81" s="23">
        <f t="shared" si="0"/>
        <v>0</v>
      </c>
    </row>
    <row r="82" spans="1:9" x14ac:dyDescent="0.25">
      <c r="A82" s="25">
        <v>657</v>
      </c>
      <c r="B82" s="58" t="s">
        <v>124</v>
      </c>
      <c r="H82" s="150"/>
      <c r="I82" s="23">
        <f t="shared" si="0"/>
        <v>0</v>
      </c>
    </row>
    <row r="83" spans="1:9" x14ac:dyDescent="0.25">
      <c r="A83" s="25">
        <v>658</v>
      </c>
      <c r="B83" s="58" t="s">
        <v>125</v>
      </c>
      <c r="H83" s="150"/>
      <c r="I83" s="23">
        <f t="shared" si="0"/>
        <v>0</v>
      </c>
    </row>
    <row r="84" spans="1:9" x14ac:dyDescent="0.25">
      <c r="A84" s="25">
        <v>659</v>
      </c>
      <c r="B84" s="58" t="s">
        <v>126</v>
      </c>
      <c r="H84" s="150"/>
      <c r="I84" s="23">
        <f t="shared" si="0"/>
        <v>0</v>
      </c>
    </row>
    <row r="85" spans="1:9" x14ac:dyDescent="0.25">
      <c r="A85" s="25">
        <v>660</v>
      </c>
      <c r="B85" s="58" t="s">
        <v>127</v>
      </c>
      <c r="H85" s="150"/>
      <c r="I85" s="23">
        <f t="shared" si="0"/>
        <v>0</v>
      </c>
    </row>
    <row r="86" spans="1:9" x14ac:dyDescent="0.25">
      <c r="A86" s="25">
        <v>661</v>
      </c>
      <c r="B86" s="58" t="s">
        <v>128</v>
      </c>
      <c r="H86" s="150"/>
      <c r="I86" s="23">
        <f t="shared" si="0"/>
        <v>0</v>
      </c>
    </row>
    <row r="87" spans="1:9" x14ac:dyDescent="0.25">
      <c r="A87" s="25">
        <v>662</v>
      </c>
      <c r="B87" s="58" t="s">
        <v>129</v>
      </c>
      <c r="H87" s="150"/>
      <c r="I87" s="23">
        <f t="shared" si="0"/>
        <v>0</v>
      </c>
    </row>
    <row r="88" spans="1:9" x14ac:dyDescent="0.25">
      <c r="A88" s="25">
        <v>663</v>
      </c>
      <c r="B88" s="58" t="s">
        <v>130</v>
      </c>
      <c r="H88" s="150"/>
      <c r="I88" s="23">
        <f t="shared" si="0"/>
        <v>0</v>
      </c>
    </row>
    <row r="89" spans="1:9" x14ac:dyDescent="0.25">
      <c r="A89" s="25">
        <v>664</v>
      </c>
      <c r="B89" s="58" t="s">
        <v>131</v>
      </c>
      <c r="H89" s="150"/>
      <c r="I89" s="23">
        <f t="shared" si="0"/>
        <v>0</v>
      </c>
    </row>
    <row r="90" spans="1:9" x14ac:dyDescent="0.25">
      <c r="A90" s="25">
        <v>665</v>
      </c>
      <c r="B90" s="58" t="s">
        <v>132</v>
      </c>
      <c r="H90" s="150"/>
      <c r="I90" s="23">
        <f t="shared" si="0"/>
        <v>0</v>
      </c>
    </row>
    <row r="91" spans="1:9" x14ac:dyDescent="0.25">
      <c r="A91" s="25">
        <v>666</v>
      </c>
      <c r="B91" s="58" t="s">
        <v>133</v>
      </c>
      <c r="H91" s="150"/>
      <c r="I91" s="23">
        <f t="shared" si="0"/>
        <v>0</v>
      </c>
    </row>
    <row r="92" spans="1:9" x14ac:dyDescent="0.25">
      <c r="A92" s="25">
        <v>667</v>
      </c>
      <c r="B92" s="58" t="s">
        <v>134</v>
      </c>
      <c r="H92" s="150"/>
      <c r="I92" s="23">
        <f t="shared" si="0"/>
        <v>0</v>
      </c>
    </row>
    <row r="93" spans="1:9" x14ac:dyDescent="0.25">
      <c r="A93" s="25">
        <v>668</v>
      </c>
      <c r="B93" s="58" t="s">
        <v>135</v>
      </c>
      <c r="H93" s="150"/>
      <c r="I93" s="23">
        <f t="shared" si="0"/>
        <v>0</v>
      </c>
    </row>
    <row r="94" spans="1:9" x14ac:dyDescent="0.25">
      <c r="A94" s="25">
        <v>669</v>
      </c>
      <c r="B94" s="58" t="s">
        <v>136</v>
      </c>
      <c r="H94" s="150"/>
      <c r="I94" s="23">
        <f t="shared" si="0"/>
        <v>0</v>
      </c>
    </row>
    <row r="95" spans="1:9" x14ac:dyDescent="0.25">
      <c r="A95" s="25">
        <v>670</v>
      </c>
      <c r="B95" s="58" t="s">
        <v>137</v>
      </c>
      <c r="H95" s="150"/>
      <c r="I95" s="23">
        <f t="shared" si="0"/>
        <v>0</v>
      </c>
    </row>
    <row r="96" spans="1:9" x14ac:dyDescent="0.25">
      <c r="A96" s="25">
        <v>671</v>
      </c>
      <c r="B96" s="58" t="s">
        <v>138</v>
      </c>
      <c r="H96" s="150"/>
      <c r="I96" s="23">
        <f t="shared" si="0"/>
        <v>0</v>
      </c>
    </row>
    <row r="97" spans="1:9" x14ac:dyDescent="0.25">
      <c r="A97" s="25">
        <v>672</v>
      </c>
      <c r="B97" s="58" t="s">
        <v>139</v>
      </c>
      <c r="H97" s="150"/>
      <c r="I97" s="23">
        <f t="shared" si="0"/>
        <v>0</v>
      </c>
    </row>
    <row r="98" spans="1:9" x14ac:dyDescent="0.25">
      <c r="A98" s="25">
        <v>673</v>
      </c>
      <c r="B98" s="58" t="s">
        <v>140</v>
      </c>
      <c r="H98" s="150"/>
      <c r="I98" s="23">
        <f t="shared" si="0"/>
        <v>0</v>
      </c>
    </row>
    <row r="99" spans="1:9" x14ac:dyDescent="0.25">
      <c r="A99" s="25">
        <v>674</v>
      </c>
      <c r="B99" s="58" t="s">
        <v>141</v>
      </c>
      <c r="H99" s="150"/>
      <c r="I99" s="23">
        <f t="shared" si="0"/>
        <v>0</v>
      </c>
    </row>
    <row r="100" spans="1:9" x14ac:dyDescent="0.25">
      <c r="A100" s="25">
        <v>675</v>
      </c>
      <c r="B100" s="58" t="s">
        <v>142</v>
      </c>
      <c r="H100" s="150"/>
      <c r="I100" s="23">
        <f t="shared" si="0"/>
        <v>0</v>
      </c>
    </row>
    <row r="101" spans="1:9" x14ac:dyDescent="0.25">
      <c r="A101" s="25">
        <v>676</v>
      </c>
      <c r="B101" s="58" t="s">
        <v>143</v>
      </c>
      <c r="H101" s="150"/>
      <c r="I101" s="23">
        <f t="shared" ref="I101:I131" si="1">SUM(D98:F98)</f>
        <v>0</v>
      </c>
    </row>
    <row r="102" spans="1:9" x14ac:dyDescent="0.25">
      <c r="A102" s="25">
        <v>678</v>
      </c>
      <c r="B102" s="58" t="s">
        <v>144</v>
      </c>
      <c r="H102" s="150"/>
      <c r="I102" s="23">
        <f t="shared" si="1"/>
        <v>0</v>
      </c>
    </row>
    <row r="103" spans="1:9" x14ac:dyDescent="0.25">
      <c r="A103" s="25">
        <v>679</v>
      </c>
      <c r="B103" s="58" t="s">
        <v>145</v>
      </c>
      <c r="H103" s="150"/>
      <c r="I103" s="23">
        <f t="shared" si="1"/>
        <v>0</v>
      </c>
    </row>
    <row r="104" spans="1:9" x14ac:dyDescent="0.25">
      <c r="A104" s="25">
        <v>680</v>
      </c>
      <c r="B104" s="58" t="s">
        <v>146</v>
      </c>
      <c r="H104" s="150"/>
      <c r="I104" s="23">
        <f t="shared" si="1"/>
        <v>0</v>
      </c>
    </row>
    <row r="105" spans="1:9" x14ac:dyDescent="0.25">
      <c r="A105" s="25">
        <v>681</v>
      </c>
      <c r="B105" s="58" t="s">
        <v>147</v>
      </c>
      <c r="H105" s="150"/>
      <c r="I105" s="23">
        <f t="shared" si="1"/>
        <v>0</v>
      </c>
    </row>
    <row r="106" spans="1:9" x14ac:dyDescent="0.25">
      <c r="A106" s="25">
        <v>682</v>
      </c>
      <c r="B106" s="58" t="s">
        <v>148</v>
      </c>
      <c r="H106" s="150"/>
      <c r="I106" s="23">
        <f t="shared" si="1"/>
        <v>0</v>
      </c>
    </row>
    <row r="107" spans="1:9" x14ac:dyDescent="0.25">
      <c r="A107" s="25">
        <v>683</v>
      </c>
      <c r="B107" s="58" t="s">
        <v>149</v>
      </c>
      <c r="H107" s="150"/>
      <c r="I107" s="23">
        <f t="shared" si="1"/>
        <v>0</v>
      </c>
    </row>
    <row r="108" spans="1:9" x14ac:dyDescent="0.25">
      <c r="A108" s="25">
        <v>684</v>
      </c>
      <c r="B108" s="58" t="s">
        <v>150</v>
      </c>
      <c r="H108" s="150"/>
      <c r="I108" s="23">
        <f t="shared" si="1"/>
        <v>0</v>
      </c>
    </row>
    <row r="109" spans="1:9" x14ac:dyDescent="0.25">
      <c r="A109" s="25">
        <v>685</v>
      </c>
      <c r="B109" s="58" t="s">
        <v>151</v>
      </c>
      <c r="H109" s="150"/>
      <c r="I109" s="23">
        <f t="shared" si="1"/>
        <v>0</v>
      </c>
    </row>
    <row r="110" spans="1:9" ht="32.25" customHeight="1" x14ac:dyDescent="0.25">
      <c r="A110" s="25">
        <v>686</v>
      </c>
      <c r="B110" s="58" t="s">
        <v>152</v>
      </c>
      <c r="H110" s="150"/>
      <c r="I110" s="23">
        <f t="shared" si="1"/>
        <v>0</v>
      </c>
    </row>
    <row r="111" spans="1:9" x14ac:dyDescent="0.25">
      <c r="A111" s="25">
        <v>687</v>
      </c>
      <c r="B111" s="58" t="s">
        <v>153</v>
      </c>
      <c r="H111" s="150"/>
      <c r="I111" s="23">
        <f t="shared" si="1"/>
        <v>0</v>
      </c>
    </row>
    <row r="112" spans="1:9" x14ac:dyDescent="0.25">
      <c r="A112" s="25">
        <v>688</v>
      </c>
      <c r="B112" s="58" t="s">
        <v>154</v>
      </c>
      <c r="H112" s="150"/>
      <c r="I112" s="23">
        <f t="shared" si="1"/>
        <v>0</v>
      </c>
    </row>
    <row r="113" spans="1:9" x14ac:dyDescent="0.25">
      <c r="A113" s="25">
        <v>689</v>
      </c>
      <c r="B113" s="58" t="s">
        <v>155</v>
      </c>
      <c r="H113" s="150"/>
      <c r="I113" s="23">
        <f t="shared" si="1"/>
        <v>0</v>
      </c>
    </row>
    <row r="114" spans="1:9" x14ac:dyDescent="0.25">
      <c r="A114" s="25">
        <v>690</v>
      </c>
      <c r="B114" s="58" t="s">
        <v>156</v>
      </c>
      <c r="H114" s="150"/>
      <c r="I114" s="23">
        <f t="shared" si="1"/>
        <v>0</v>
      </c>
    </row>
    <row r="115" spans="1:9" x14ac:dyDescent="0.25">
      <c r="A115" s="25">
        <v>691</v>
      </c>
      <c r="B115" s="58" t="s">
        <v>157</v>
      </c>
      <c r="H115" s="150"/>
      <c r="I115" s="23">
        <f t="shared" si="1"/>
        <v>0</v>
      </c>
    </row>
    <row r="116" spans="1:9" x14ac:dyDescent="0.25">
      <c r="A116" s="25">
        <v>692</v>
      </c>
      <c r="B116" s="58" t="s">
        <v>158</v>
      </c>
      <c r="H116" s="150"/>
      <c r="I116" s="23">
        <f t="shared" si="1"/>
        <v>0</v>
      </c>
    </row>
    <row r="117" spans="1:9" x14ac:dyDescent="0.25">
      <c r="A117" s="25">
        <v>693</v>
      </c>
      <c r="B117" s="58" t="s">
        <v>159</v>
      </c>
      <c r="H117" s="150"/>
      <c r="I117" s="23">
        <f t="shared" si="1"/>
        <v>0</v>
      </c>
    </row>
    <row r="118" spans="1:9" x14ac:dyDescent="0.25">
      <c r="A118" s="25">
        <v>694</v>
      </c>
      <c r="B118" s="58" t="s">
        <v>160</v>
      </c>
      <c r="H118" s="150"/>
      <c r="I118" s="23">
        <f t="shared" si="1"/>
        <v>0</v>
      </c>
    </row>
    <row r="119" spans="1:9" x14ac:dyDescent="0.25">
      <c r="A119" s="25">
        <v>695</v>
      </c>
      <c r="B119" s="58" t="s">
        <v>161</v>
      </c>
      <c r="H119" s="150"/>
      <c r="I119" s="23">
        <f t="shared" si="1"/>
        <v>0</v>
      </c>
    </row>
    <row r="120" spans="1:9" x14ac:dyDescent="0.25">
      <c r="A120" s="25">
        <v>696</v>
      </c>
      <c r="B120" s="58" t="s">
        <v>162</v>
      </c>
      <c r="H120" s="150"/>
      <c r="I120" s="23">
        <f t="shared" si="1"/>
        <v>0</v>
      </c>
    </row>
    <row r="121" spans="1:9" x14ac:dyDescent="0.25">
      <c r="A121" s="25">
        <v>697</v>
      </c>
      <c r="B121" s="58" t="s">
        <v>163</v>
      </c>
      <c r="H121" s="150"/>
      <c r="I121" s="23">
        <f t="shared" si="1"/>
        <v>0</v>
      </c>
    </row>
    <row r="122" spans="1:9" x14ac:dyDescent="0.25">
      <c r="A122" s="25">
        <v>698</v>
      </c>
      <c r="B122" s="58" t="s">
        <v>164</v>
      </c>
      <c r="H122" s="150"/>
      <c r="I122" s="23">
        <f t="shared" si="1"/>
        <v>0</v>
      </c>
    </row>
    <row r="123" spans="1:9" x14ac:dyDescent="0.25">
      <c r="A123" s="25">
        <v>699</v>
      </c>
      <c r="B123" s="58" t="s">
        <v>165</v>
      </c>
      <c r="H123" s="150"/>
      <c r="I123" s="23">
        <f t="shared" si="1"/>
        <v>0</v>
      </c>
    </row>
    <row r="124" spans="1:9" x14ac:dyDescent="0.25">
      <c r="A124" s="25">
        <v>700</v>
      </c>
      <c r="B124" s="58" t="s">
        <v>166</v>
      </c>
      <c r="H124" s="150"/>
      <c r="I124" s="23">
        <f t="shared" si="1"/>
        <v>0</v>
      </c>
    </row>
    <row r="125" spans="1:9" x14ac:dyDescent="0.25">
      <c r="A125" s="25">
        <v>701</v>
      </c>
      <c r="B125" s="58" t="s">
        <v>167</v>
      </c>
      <c r="H125" s="150"/>
      <c r="I125" s="23">
        <f t="shared" si="1"/>
        <v>0</v>
      </c>
    </row>
    <row r="126" spans="1:9" x14ac:dyDescent="0.25">
      <c r="A126" s="25">
        <v>702</v>
      </c>
      <c r="B126" s="58" t="s">
        <v>168</v>
      </c>
      <c r="H126" s="150"/>
      <c r="I126" s="23">
        <f>SUM(D123:F123)</f>
        <v>0</v>
      </c>
    </row>
    <row r="127" spans="1:9" x14ac:dyDescent="0.25">
      <c r="A127" s="25">
        <v>703</v>
      </c>
      <c r="B127" s="58" t="s">
        <v>169</v>
      </c>
      <c r="H127" s="150"/>
      <c r="I127" s="23">
        <f>SUM(D124:F124)</f>
        <v>0</v>
      </c>
    </row>
    <row r="128" spans="1:9" x14ac:dyDescent="0.25">
      <c r="A128" s="25">
        <v>705</v>
      </c>
      <c r="B128" s="58" t="s">
        <v>170</v>
      </c>
      <c r="H128" s="150"/>
      <c r="I128" s="23">
        <f>SUM(D125:F125)</f>
        <v>0</v>
      </c>
    </row>
    <row r="129" spans="1:9" x14ac:dyDescent="0.25">
      <c r="A129" s="25">
        <v>706</v>
      </c>
      <c r="B129" s="58" t="s">
        <v>171</v>
      </c>
      <c r="H129" s="150"/>
      <c r="I129" s="23">
        <f>SUM(D126:F126)</f>
        <v>0</v>
      </c>
    </row>
    <row r="130" spans="1:9" x14ac:dyDescent="0.25">
      <c r="A130" s="25">
        <v>707</v>
      </c>
      <c r="B130" s="58" t="s">
        <v>172</v>
      </c>
      <c r="H130" s="150"/>
      <c r="I130" s="23">
        <f t="shared" si="1"/>
        <v>0</v>
      </c>
    </row>
    <row r="131" spans="1:9" x14ac:dyDescent="0.25">
      <c r="A131" s="25">
        <v>708</v>
      </c>
      <c r="B131" s="58" t="s">
        <v>173</v>
      </c>
      <c r="H131" s="150"/>
      <c r="I131" s="23">
        <f t="shared" si="1"/>
        <v>0</v>
      </c>
    </row>
    <row r="132" spans="1:9" x14ac:dyDescent="0.25">
      <c r="H132" s="150"/>
      <c r="I132" s="23"/>
    </row>
    <row r="133" spans="1:9" x14ac:dyDescent="0.25">
      <c r="H133" s="150"/>
      <c r="I133" s="23"/>
    </row>
    <row r="134" spans="1:9" x14ac:dyDescent="0.25">
      <c r="H134" s="150"/>
      <c r="I134" s="23"/>
    </row>
  </sheetData>
  <mergeCells count="9">
    <mergeCell ref="H2:H5"/>
    <mergeCell ref="A4:C4"/>
    <mergeCell ref="A5:C5"/>
    <mergeCell ref="D5:G5"/>
    <mergeCell ref="A1:G1"/>
    <mergeCell ref="A2:A3"/>
    <mergeCell ref="B2:B3"/>
    <mergeCell ref="C2:C3"/>
    <mergeCell ref="D2:G2"/>
  </mergeCells>
  <phoneticPr fontId="1" type="noConversion"/>
  <dataValidations count="2">
    <dataValidation type="list" allowBlank="1" showInputMessage="1" showErrorMessage="1" sqref="WVP982943:WVP983116 JD6:JD134 SZ6:SZ134 ACV6:ACV134 AMR6:AMR134 AWN6:AWN134 BGJ6:BGJ134 BQF6:BQF134 CAB6:CAB134 CJX6:CJX134 CTT6:CTT134 DDP6:DDP134 DNL6:DNL134 DXH6:DXH134 EHD6:EHD134 EQZ6:EQZ134 FAV6:FAV134 FKR6:FKR134 FUN6:FUN134 GEJ6:GEJ134 GOF6:GOF134 GYB6:GYB134 HHX6:HHX134 HRT6:HRT134 IBP6:IBP134 ILL6:ILL134 IVH6:IVH134 JFD6:JFD134 JOZ6:JOZ134 JYV6:JYV134 KIR6:KIR134 KSN6:KSN134 LCJ6:LCJ134 LMF6:LMF134 LWB6:LWB134 MFX6:MFX134 MPT6:MPT134 MZP6:MZP134 NJL6:NJL134 NTH6:NTH134 ODD6:ODD134 OMZ6:OMZ134 OWV6:OWV134 PGR6:PGR134 PQN6:PQN134 QAJ6:QAJ134 QKF6:QKF134 QUB6:QUB134 RDX6:RDX134 RNT6:RNT134 RXP6:RXP134 SHL6:SHL134 SRH6:SRH134 TBD6:TBD134 TKZ6:TKZ134 TUV6:TUV134 UER6:UER134 UON6:UON134 UYJ6:UYJ134 VIF6:VIF134 VSB6:VSB134 WBX6:WBX134 WLT6:WLT134 WVP6:WVP134 H65439:H65612 JD65439:JD65612 SZ65439:SZ65612 ACV65439:ACV65612 AMR65439:AMR65612 AWN65439:AWN65612 BGJ65439:BGJ65612 BQF65439:BQF65612 CAB65439:CAB65612 CJX65439:CJX65612 CTT65439:CTT65612 DDP65439:DDP65612 DNL65439:DNL65612 DXH65439:DXH65612 EHD65439:EHD65612 EQZ65439:EQZ65612 FAV65439:FAV65612 FKR65439:FKR65612 FUN65439:FUN65612 GEJ65439:GEJ65612 GOF65439:GOF65612 GYB65439:GYB65612 HHX65439:HHX65612 HRT65439:HRT65612 IBP65439:IBP65612 ILL65439:ILL65612 IVH65439:IVH65612 JFD65439:JFD65612 JOZ65439:JOZ65612 JYV65439:JYV65612 KIR65439:KIR65612 KSN65439:KSN65612 LCJ65439:LCJ65612 LMF65439:LMF65612 LWB65439:LWB65612 MFX65439:MFX65612 MPT65439:MPT65612 MZP65439:MZP65612 NJL65439:NJL65612 NTH65439:NTH65612 ODD65439:ODD65612 OMZ65439:OMZ65612 OWV65439:OWV65612 PGR65439:PGR65612 PQN65439:PQN65612 QAJ65439:QAJ65612 QKF65439:QKF65612 QUB65439:QUB65612 RDX65439:RDX65612 RNT65439:RNT65612 RXP65439:RXP65612 SHL65439:SHL65612 SRH65439:SRH65612 TBD65439:TBD65612 TKZ65439:TKZ65612 TUV65439:TUV65612 UER65439:UER65612 UON65439:UON65612 UYJ65439:UYJ65612 VIF65439:VIF65612 VSB65439:VSB65612 WBX65439:WBX65612 WLT65439:WLT65612 WVP65439:WVP65612 H130975:H131148 JD130975:JD131148 SZ130975:SZ131148 ACV130975:ACV131148 AMR130975:AMR131148 AWN130975:AWN131148 BGJ130975:BGJ131148 BQF130975:BQF131148 CAB130975:CAB131148 CJX130975:CJX131148 CTT130975:CTT131148 DDP130975:DDP131148 DNL130975:DNL131148 DXH130975:DXH131148 EHD130975:EHD131148 EQZ130975:EQZ131148 FAV130975:FAV131148 FKR130975:FKR131148 FUN130975:FUN131148 GEJ130975:GEJ131148 GOF130975:GOF131148 GYB130975:GYB131148 HHX130975:HHX131148 HRT130975:HRT131148 IBP130975:IBP131148 ILL130975:ILL131148 IVH130975:IVH131148 JFD130975:JFD131148 JOZ130975:JOZ131148 JYV130975:JYV131148 KIR130975:KIR131148 KSN130975:KSN131148 LCJ130975:LCJ131148 LMF130975:LMF131148 LWB130975:LWB131148 MFX130975:MFX131148 MPT130975:MPT131148 MZP130975:MZP131148 NJL130975:NJL131148 NTH130975:NTH131148 ODD130975:ODD131148 OMZ130975:OMZ131148 OWV130975:OWV131148 PGR130975:PGR131148 PQN130975:PQN131148 QAJ130975:QAJ131148 QKF130975:QKF131148 QUB130975:QUB131148 RDX130975:RDX131148 RNT130975:RNT131148 RXP130975:RXP131148 SHL130975:SHL131148 SRH130975:SRH131148 TBD130975:TBD131148 TKZ130975:TKZ131148 TUV130975:TUV131148 UER130975:UER131148 UON130975:UON131148 UYJ130975:UYJ131148 VIF130975:VIF131148 VSB130975:VSB131148 WBX130975:WBX131148 WLT130975:WLT131148 WVP130975:WVP131148 H196511:H196684 JD196511:JD196684 SZ196511:SZ196684 ACV196511:ACV196684 AMR196511:AMR196684 AWN196511:AWN196684 BGJ196511:BGJ196684 BQF196511:BQF196684 CAB196511:CAB196684 CJX196511:CJX196684 CTT196511:CTT196684 DDP196511:DDP196684 DNL196511:DNL196684 DXH196511:DXH196684 EHD196511:EHD196684 EQZ196511:EQZ196684 FAV196511:FAV196684 FKR196511:FKR196684 FUN196511:FUN196684 GEJ196511:GEJ196684 GOF196511:GOF196684 GYB196511:GYB196684 HHX196511:HHX196684 HRT196511:HRT196684 IBP196511:IBP196684 ILL196511:ILL196684 IVH196511:IVH196684 JFD196511:JFD196684 JOZ196511:JOZ196684 JYV196511:JYV196684 KIR196511:KIR196684 KSN196511:KSN196684 LCJ196511:LCJ196684 LMF196511:LMF196684 LWB196511:LWB196684 MFX196511:MFX196684 MPT196511:MPT196684 MZP196511:MZP196684 NJL196511:NJL196684 NTH196511:NTH196684 ODD196511:ODD196684 OMZ196511:OMZ196684 OWV196511:OWV196684 PGR196511:PGR196684 PQN196511:PQN196684 QAJ196511:QAJ196684 QKF196511:QKF196684 QUB196511:QUB196684 RDX196511:RDX196684 RNT196511:RNT196684 RXP196511:RXP196684 SHL196511:SHL196684 SRH196511:SRH196684 TBD196511:TBD196684 TKZ196511:TKZ196684 TUV196511:TUV196684 UER196511:UER196684 UON196511:UON196684 UYJ196511:UYJ196684 VIF196511:VIF196684 VSB196511:VSB196684 WBX196511:WBX196684 WLT196511:WLT196684 WVP196511:WVP196684 H262047:H262220 JD262047:JD262220 SZ262047:SZ262220 ACV262047:ACV262220 AMR262047:AMR262220 AWN262047:AWN262220 BGJ262047:BGJ262220 BQF262047:BQF262220 CAB262047:CAB262220 CJX262047:CJX262220 CTT262047:CTT262220 DDP262047:DDP262220 DNL262047:DNL262220 DXH262047:DXH262220 EHD262047:EHD262220 EQZ262047:EQZ262220 FAV262047:FAV262220 FKR262047:FKR262220 FUN262047:FUN262220 GEJ262047:GEJ262220 GOF262047:GOF262220 GYB262047:GYB262220 HHX262047:HHX262220 HRT262047:HRT262220 IBP262047:IBP262220 ILL262047:ILL262220 IVH262047:IVH262220 JFD262047:JFD262220 JOZ262047:JOZ262220 JYV262047:JYV262220 KIR262047:KIR262220 KSN262047:KSN262220 LCJ262047:LCJ262220 LMF262047:LMF262220 LWB262047:LWB262220 MFX262047:MFX262220 MPT262047:MPT262220 MZP262047:MZP262220 NJL262047:NJL262220 NTH262047:NTH262220 ODD262047:ODD262220 OMZ262047:OMZ262220 OWV262047:OWV262220 PGR262047:PGR262220 PQN262047:PQN262220 QAJ262047:QAJ262220 QKF262047:QKF262220 QUB262047:QUB262220 RDX262047:RDX262220 RNT262047:RNT262220 RXP262047:RXP262220 SHL262047:SHL262220 SRH262047:SRH262220 TBD262047:TBD262220 TKZ262047:TKZ262220 TUV262047:TUV262220 UER262047:UER262220 UON262047:UON262220 UYJ262047:UYJ262220 VIF262047:VIF262220 VSB262047:VSB262220 WBX262047:WBX262220 WLT262047:WLT262220 WVP262047:WVP262220 H327583:H327756 JD327583:JD327756 SZ327583:SZ327756 ACV327583:ACV327756 AMR327583:AMR327756 AWN327583:AWN327756 BGJ327583:BGJ327756 BQF327583:BQF327756 CAB327583:CAB327756 CJX327583:CJX327756 CTT327583:CTT327756 DDP327583:DDP327756 DNL327583:DNL327756 DXH327583:DXH327756 EHD327583:EHD327756 EQZ327583:EQZ327756 FAV327583:FAV327756 FKR327583:FKR327756 FUN327583:FUN327756 GEJ327583:GEJ327756 GOF327583:GOF327756 GYB327583:GYB327756 HHX327583:HHX327756 HRT327583:HRT327756 IBP327583:IBP327756 ILL327583:ILL327756 IVH327583:IVH327756 JFD327583:JFD327756 JOZ327583:JOZ327756 JYV327583:JYV327756 KIR327583:KIR327756 KSN327583:KSN327756 LCJ327583:LCJ327756 LMF327583:LMF327756 LWB327583:LWB327756 MFX327583:MFX327756 MPT327583:MPT327756 MZP327583:MZP327756 NJL327583:NJL327756 NTH327583:NTH327756 ODD327583:ODD327756 OMZ327583:OMZ327756 OWV327583:OWV327756 PGR327583:PGR327756 PQN327583:PQN327756 QAJ327583:QAJ327756 QKF327583:QKF327756 QUB327583:QUB327756 RDX327583:RDX327756 RNT327583:RNT327756 RXP327583:RXP327756 SHL327583:SHL327756 SRH327583:SRH327756 TBD327583:TBD327756 TKZ327583:TKZ327756 TUV327583:TUV327756 UER327583:UER327756 UON327583:UON327756 UYJ327583:UYJ327756 VIF327583:VIF327756 VSB327583:VSB327756 WBX327583:WBX327756 WLT327583:WLT327756 WVP327583:WVP327756 H393119:H393292 JD393119:JD393292 SZ393119:SZ393292 ACV393119:ACV393292 AMR393119:AMR393292 AWN393119:AWN393292 BGJ393119:BGJ393292 BQF393119:BQF393292 CAB393119:CAB393292 CJX393119:CJX393292 CTT393119:CTT393292 DDP393119:DDP393292 DNL393119:DNL393292 DXH393119:DXH393292 EHD393119:EHD393292 EQZ393119:EQZ393292 FAV393119:FAV393292 FKR393119:FKR393292 FUN393119:FUN393292 GEJ393119:GEJ393292 GOF393119:GOF393292 GYB393119:GYB393292 HHX393119:HHX393292 HRT393119:HRT393292 IBP393119:IBP393292 ILL393119:ILL393292 IVH393119:IVH393292 JFD393119:JFD393292 JOZ393119:JOZ393292 JYV393119:JYV393292 KIR393119:KIR393292 KSN393119:KSN393292 LCJ393119:LCJ393292 LMF393119:LMF393292 LWB393119:LWB393292 MFX393119:MFX393292 MPT393119:MPT393292 MZP393119:MZP393292 NJL393119:NJL393292 NTH393119:NTH393292 ODD393119:ODD393292 OMZ393119:OMZ393292 OWV393119:OWV393292 PGR393119:PGR393292 PQN393119:PQN393292 QAJ393119:QAJ393292 QKF393119:QKF393292 QUB393119:QUB393292 RDX393119:RDX393292 RNT393119:RNT393292 RXP393119:RXP393292 SHL393119:SHL393292 SRH393119:SRH393292 TBD393119:TBD393292 TKZ393119:TKZ393292 TUV393119:TUV393292 UER393119:UER393292 UON393119:UON393292 UYJ393119:UYJ393292 VIF393119:VIF393292 VSB393119:VSB393292 WBX393119:WBX393292 WLT393119:WLT393292 WVP393119:WVP393292 H458655:H458828 JD458655:JD458828 SZ458655:SZ458828 ACV458655:ACV458828 AMR458655:AMR458828 AWN458655:AWN458828 BGJ458655:BGJ458828 BQF458655:BQF458828 CAB458655:CAB458828 CJX458655:CJX458828 CTT458655:CTT458828 DDP458655:DDP458828 DNL458655:DNL458828 DXH458655:DXH458828 EHD458655:EHD458828 EQZ458655:EQZ458828 FAV458655:FAV458828 FKR458655:FKR458828 FUN458655:FUN458828 GEJ458655:GEJ458828 GOF458655:GOF458828 GYB458655:GYB458828 HHX458655:HHX458828 HRT458655:HRT458828 IBP458655:IBP458828 ILL458655:ILL458828 IVH458655:IVH458828 JFD458655:JFD458828 JOZ458655:JOZ458828 JYV458655:JYV458828 KIR458655:KIR458828 KSN458655:KSN458828 LCJ458655:LCJ458828 LMF458655:LMF458828 LWB458655:LWB458828 MFX458655:MFX458828 MPT458655:MPT458828 MZP458655:MZP458828 NJL458655:NJL458828 NTH458655:NTH458828 ODD458655:ODD458828 OMZ458655:OMZ458828 OWV458655:OWV458828 PGR458655:PGR458828 PQN458655:PQN458828 QAJ458655:QAJ458828 QKF458655:QKF458828 QUB458655:QUB458828 RDX458655:RDX458828 RNT458655:RNT458828 RXP458655:RXP458828 SHL458655:SHL458828 SRH458655:SRH458828 TBD458655:TBD458828 TKZ458655:TKZ458828 TUV458655:TUV458828 UER458655:UER458828 UON458655:UON458828 UYJ458655:UYJ458828 VIF458655:VIF458828 VSB458655:VSB458828 WBX458655:WBX458828 WLT458655:WLT458828 WVP458655:WVP458828 H524191:H524364 JD524191:JD524364 SZ524191:SZ524364 ACV524191:ACV524364 AMR524191:AMR524364 AWN524191:AWN524364 BGJ524191:BGJ524364 BQF524191:BQF524364 CAB524191:CAB524364 CJX524191:CJX524364 CTT524191:CTT524364 DDP524191:DDP524364 DNL524191:DNL524364 DXH524191:DXH524364 EHD524191:EHD524364 EQZ524191:EQZ524364 FAV524191:FAV524364 FKR524191:FKR524364 FUN524191:FUN524364 GEJ524191:GEJ524364 GOF524191:GOF524364 GYB524191:GYB524364 HHX524191:HHX524364 HRT524191:HRT524364 IBP524191:IBP524364 ILL524191:ILL524364 IVH524191:IVH524364 JFD524191:JFD524364 JOZ524191:JOZ524364 JYV524191:JYV524364 KIR524191:KIR524364 KSN524191:KSN524364 LCJ524191:LCJ524364 LMF524191:LMF524364 LWB524191:LWB524364 MFX524191:MFX524364 MPT524191:MPT524364 MZP524191:MZP524364 NJL524191:NJL524364 NTH524191:NTH524364 ODD524191:ODD524364 OMZ524191:OMZ524364 OWV524191:OWV524364 PGR524191:PGR524364 PQN524191:PQN524364 QAJ524191:QAJ524364 QKF524191:QKF524364 QUB524191:QUB524364 RDX524191:RDX524364 RNT524191:RNT524364 RXP524191:RXP524364 SHL524191:SHL524364 SRH524191:SRH524364 TBD524191:TBD524364 TKZ524191:TKZ524364 TUV524191:TUV524364 UER524191:UER524364 UON524191:UON524364 UYJ524191:UYJ524364 VIF524191:VIF524364 VSB524191:VSB524364 WBX524191:WBX524364 WLT524191:WLT524364 WVP524191:WVP524364 H589727:H589900 JD589727:JD589900 SZ589727:SZ589900 ACV589727:ACV589900 AMR589727:AMR589900 AWN589727:AWN589900 BGJ589727:BGJ589900 BQF589727:BQF589900 CAB589727:CAB589900 CJX589727:CJX589900 CTT589727:CTT589900 DDP589727:DDP589900 DNL589727:DNL589900 DXH589727:DXH589900 EHD589727:EHD589900 EQZ589727:EQZ589900 FAV589727:FAV589900 FKR589727:FKR589900 FUN589727:FUN589900 GEJ589727:GEJ589900 GOF589727:GOF589900 GYB589727:GYB589900 HHX589727:HHX589900 HRT589727:HRT589900 IBP589727:IBP589900 ILL589727:ILL589900 IVH589727:IVH589900 JFD589727:JFD589900 JOZ589727:JOZ589900 JYV589727:JYV589900 KIR589727:KIR589900 KSN589727:KSN589900 LCJ589727:LCJ589900 LMF589727:LMF589900 LWB589727:LWB589900 MFX589727:MFX589900 MPT589727:MPT589900 MZP589727:MZP589900 NJL589727:NJL589900 NTH589727:NTH589900 ODD589727:ODD589900 OMZ589727:OMZ589900 OWV589727:OWV589900 PGR589727:PGR589900 PQN589727:PQN589900 QAJ589727:QAJ589900 QKF589727:QKF589900 QUB589727:QUB589900 RDX589727:RDX589900 RNT589727:RNT589900 RXP589727:RXP589900 SHL589727:SHL589900 SRH589727:SRH589900 TBD589727:TBD589900 TKZ589727:TKZ589900 TUV589727:TUV589900 UER589727:UER589900 UON589727:UON589900 UYJ589727:UYJ589900 VIF589727:VIF589900 VSB589727:VSB589900 WBX589727:WBX589900 WLT589727:WLT589900 WVP589727:WVP589900 H655263:H655436 JD655263:JD655436 SZ655263:SZ655436 ACV655263:ACV655436 AMR655263:AMR655436 AWN655263:AWN655436 BGJ655263:BGJ655436 BQF655263:BQF655436 CAB655263:CAB655436 CJX655263:CJX655436 CTT655263:CTT655436 DDP655263:DDP655436 DNL655263:DNL655436 DXH655263:DXH655436 EHD655263:EHD655436 EQZ655263:EQZ655436 FAV655263:FAV655436 FKR655263:FKR655436 FUN655263:FUN655436 GEJ655263:GEJ655436 GOF655263:GOF655436 GYB655263:GYB655436 HHX655263:HHX655436 HRT655263:HRT655436 IBP655263:IBP655436 ILL655263:ILL655436 IVH655263:IVH655436 JFD655263:JFD655436 JOZ655263:JOZ655436 JYV655263:JYV655436 KIR655263:KIR655436 KSN655263:KSN655436 LCJ655263:LCJ655436 LMF655263:LMF655436 LWB655263:LWB655436 MFX655263:MFX655436 MPT655263:MPT655436 MZP655263:MZP655436 NJL655263:NJL655436 NTH655263:NTH655436 ODD655263:ODD655436 OMZ655263:OMZ655436 OWV655263:OWV655436 PGR655263:PGR655436 PQN655263:PQN655436 QAJ655263:QAJ655436 QKF655263:QKF655436 QUB655263:QUB655436 RDX655263:RDX655436 RNT655263:RNT655436 RXP655263:RXP655436 SHL655263:SHL655436 SRH655263:SRH655436 TBD655263:TBD655436 TKZ655263:TKZ655436 TUV655263:TUV655436 UER655263:UER655436 UON655263:UON655436 UYJ655263:UYJ655436 VIF655263:VIF655436 VSB655263:VSB655436 WBX655263:WBX655436 WLT655263:WLT655436 WVP655263:WVP655436 H720799:H720972 JD720799:JD720972 SZ720799:SZ720972 ACV720799:ACV720972 AMR720799:AMR720972 AWN720799:AWN720972 BGJ720799:BGJ720972 BQF720799:BQF720972 CAB720799:CAB720972 CJX720799:CJX720972 CTT720799:CTT720972 DDP720799:DDP720972 DNL720799:DNL720972 DXH720799:DXH720972 EHD720799:EHD720972 EQZ720799:EQZ720972 FAV720799:FAV720972 FKR720799:FKR720972 FUN720799:FUN720972 GEJ720799:GEJ720972 GOF720799:GOF720972 GYB720799:GYB720972 HHX720799:HHX720972 HRT720799:HRT720972 IBP720799:IBP720972 ILL720799:ILL720972 IVH720799:IVH720972 JFD720799:JFD720972 JOZ720799:JOZ720972 JYV720799:JYV720972 KIR720799:KIR720972 KSN720799:KSN720972 LCJ720799:LCJ720972 LMF720799:LMF720972 LWB720799:LWB720972 MFX720799:MFX720972 MPT720799:MPT720972 MZP720799:MZP720972 NJL720799:NJL720972 NTH720799:NTH720972 ODD720799:ODD720972 OMZ720799:OMZ720972 OWV720799:OWV720972 PGR720799:PGR720972 PQN720799:PQN720972 QAJ720799:QAJ720972 QKF720799:QKF720972 QUB720799:QUB720972 RDX720799:RDX720972 RNT720799:RNT720972 RXP720799:RXP720972 SHL720799:SHL720972 SRH720799:SRH720972 TBD720799:TBD720972 TKZ720799:TKZ720972 TUV720799:TUV720972 UER720799:UER720972 UON720799:UON720972 UYJ720799:UYJ720972 VIF720799:VIF720972 VSB720799:VSB720972 WBX720799:WBX720972 WLT720799:WLT720972 WVP720799:WVP720972 H786335:H786508 JD786335:JD786508 SZ786335:SZ786508 ACV786335:ACV786508 AMR786335:AMR786508 AWN786335:AWN786508 BGJ786335:BGJ786508 BQF786335:BQF786508 CAB786335:CAB786508 CJX786335:CJX786508 CTT786335:CTT786508 DDP786335:DDP786508 DNL786335:DNL786508 DXH786335:DXH786508 EHD786335:EHD786508 EQZ786335:EQZ786508 FAV786335:FAV786508 FKR786335:FKR786508 FUN786335:FUN786508 GEJ786335:GEJ786508 GOF786335:GOF786508 GYB786335:GYB786508 HHX786335:HHX786508 HRT786335:HRT786508 IBP786335:IBP786508 ILL786335:ILL786508 IVH786335:IVH786508 JFD786335:JFD786508 JOZ786335:JOZ786508 JYV786335:JYV786508 KIR786335:KIR786508 KSN786335:KSN786508 LCJ786335:LCJ786508 LMF786335:LMF786508 LWB786335:LWB786508 MFX786335:MFX786508 MPT786335:MPT786508 MZP786335:MZP786508 NJL786335:NJL786508 NTH786335:NTH786508 ODD786335:ODD786508 OMZ786335:OMZ786508 OWV786335:OWV786508 PGR786335:PGR786508 PQN786335:PQN786508 QAJ786335:QAJ786508 QKF786335:QKF786508 QUB786335:QUB786508 RDX786335:RDX786508 RNT786335:RNT786508 RXP786335:RXP786508 SHL786335:SHL786508 SRH786335:SRH786508 TBD786335:TBD786508 TKZ786335:TKZ786508 TUV786335:TUV786508 UER786335:UER786508 UON786335:UON786508 UYJ786335:UYJ786508 VIF786335:VIF786508 VSB786335:VSB786508 WBX786335:WBX786508 WLT786335:WLT786508 WVP786335:WVP786508 H851871:H852044 JD851871:JD852044 SZ851871:SZ852044 ACV851871:ACV852044 AMR851871:AMR852044 AWN851871:AWN852044 BGJ851871:BGJ852044 BQF851871:BQF852044 CAB851871:CAB852044 CJX851871:CJX852044 CTT851871:CTT852044 DDP851871:DDP852044 DNL851871:DNL852044 DXH851871:DXH852044 EHD851871:EHD852044 EQZ851871:EQZ852044 FAV851871:FAV852044 FKR851871:FKR852044 FUN851871:FUN852044 GEJ851871:GEJ852044 GOF851871:GOF852044 GYB851871:GYB852044 HHX851871:HHX852044 HRT851871:HRT852044 IBP851871:IBP852044 ILL851871:ILL852044 IVH851871:IVH852044 JFD851871:JFD852044 JOZ851871:JOZ852044 JYV851871:JYV852044 KIR851871:KIR852044 KSN851871:KSN852044 LCJ851871:LCJ852044 LMF851871:LMF852044 LWB851871:LWB852044 MFX851871:MFX852044 MPT851871:MPT852044 MZP851871:MZP852044 NJL851871:NJL852044 NTH851871:NTH852044 ODD851871:ODD852044 OMZ851871:OMZ852044 OWV851871:OWV852044 PGR851871:PGR852044 PQN851871:PQN852044 QAJ851871:QAJ852044 QKF851871:QKF852044 QUB851871:QUB852044 RDX851871:RDX852044 RNT851871:RNT852044 RXP851871:RXP852044 SHL851871:SHL852044 SRH851871:SRH852044 TBD851871:TBD852044 TKZ851871:TKZ852044 TUV851871:TUV852044 UER851871:UER852044 UON851871:UON852044 UYJ851871:UYJ852044 VIF851871:VIF852044 VSB851871:VSB852044 WBX851871:WBX852044 WLT851871:WLT852044 WVP851871:WVP852044 H917407:H917580 JD917407:JD917580 SZ917407:SZ917580 ACV917407:ACV917580 AMR917407:AMR917580 AWN917407:AWN917580 BGJ917407:BGJ917580 BQF917407:BQF917580 CAB917407:CAB917580 CJX917407:CJX917580 CTT917407:CTT917580 DDP917407:DDP917580 DNL917407:DNL917580 DXH917407:DXH917580 EHD917407:EHD917580 EQZ917407:EQZ917580 FAV917407:FAV917580 FKR917407:FKR917580 FUN917407:FUN917580 GEJ917407:GEJ917580 GOF917407:GOF917580 GYB917407:GYB917580 HHX917407:HHX917580 HRT917407:HRT917580 IBP917407:IBP917580 ILL917407:ILL917580 IVH917407:IVH917580 JFD917407:JFD917580 JOZ917407:JOZ917580 JYV917407:JYV917580 KIR917407:KIR917580 KSN917407:KSN917580 LCJ917407:LCJ917580 LMF917407:LMF917580 LWB917407:LWB917580 MFX917407:MFX917580 MPT917407:MPT917580 MZP917407:MZP917580 NJL917407:NJL917580 NTH917407:NTH917580 ODD917407:ODD917580 OMZ917407:OMZ917580 OWV917407:OWV917580 PGR917407:PGR917580 PQN917407:PQN917580 QAJ917407:QAJ917580 QKF917407:QKF917580 QUB917407:QUB917580 RDX917407:RDX917580 RNT917407:RNT917580 RXP917407:RXP917580 SHL917407:SHL917580 SRH917407:SRH917580 TBD917407:TBD917580 TKZ917407:TKZ917580 TUV917407:TUV917580 UER917407:UER917580 UON917407:UON917580 UYJ917407:UYJ917580 VIF917407:VIF917580 VSB917407:VSB917580 WBX917407:WBX917580 WLT917407:WLT917580 WVP917407:WVP917580 H982943:H983116 JD982943:JD983116 SZ982943:SZ983116 ACV982943:ACV983116 AMR982943:AMR983116 AWN982943:AWN983116 BGJ982943:BGJ983116 BQF982943:BQF983116 CAB982943:CAB983116 CJX982943:CJX983116 CTT982943:CTT983116 DDP982943:DDP983116 DNL982943:DNL983116 DXH982943:DXH983116 EHD982943:EHD983116 EQZ982943:EQZ983116 FAV982943:FAV983116 FKR982943:FKR983116 FUN982943:FUN983116 GEJ982943:GEJ983116 GOF982943:GOF983116 GYB982943:GYB983116 HHX982943:HHX983116 HRT982943:HRT983116 IBP982943:IBP983116 ILL982943:ILL983116 IVH982943:IVH983116 JFD982943:JFD983116 JOZ982943:JOZ983116 JYV982943:JYV983116 KIR982943:KIR983116 KSN982943:KSN983116 LCJ982943:LCJ983116 LMF982943:LMF983116 LWB982943:LWB983116 MFX982943:MFX983116 MPT982943:MPT983116 MZP982943:MZP983116 NJL982943:NJL983116 NTH982943:NTH983116 ODD982943:ODD983116 OMZ982943:OMZ983116 OWV982943:OWV983116 PGR982943:PGR983116 PQN982943:PQN983116 QAJ982943:QAJ983116 QKF982943:QKF983116 QUB982943:QUB983116 RDX982943:RDX983116 RNT982943:RNT983116 RXP982943:RXP983116 SHL982943:SHL983116 SRH982943:SRH983116 TBD982943:TBD983116 TKZ982943:TKZ983116 TUV982943:TUV983116 UER982943:UER983116 UON982943:UON983116 UYJ982943:UYJ983116 VIF982943:VIF983116 VSB982943:VSB983116 WBX982943:WBX983116 WLT982943:WLT983116" xr:uid="{00000000-0002-0000-0300-000000000000}">
      <formula1>$K$4:$K$42</formula1>
    </dataValidation>
    <dataValidation type="list" allowBlank="1" showInputMessage="1" showErrorMessage="1" sqref="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454 JP65454 TL65454 ADH65454 AND65454 AWZ65454 BGV65454 BQR65454 CAN65454 CKJ65454 CUF65454 DEB65454 DNX65454 DXT65454 EHP65454 ERL65454 FBH65454 FLD65454 FUZ65454 GEV65454 GOR65454 GYN65454 HIJ65454 HSF65454 ICB65454 ILX65454 IVT65454 JFP65454 JPL65454 JZH65454 KJD65454 KSZ65454 LCV65454 LMR65454 LWN65454 MGJ65454 MQF65454 NAB65454 NJX65454 NTT65454 ODP65454 ONL65454 OXH65454 PHD65454 PQZ65454 QAV65454 QKR65454 QUN65454 REJ65454 ROF65454 RYB65454 SHX65454 SRT65454 TBP65454 TLL65454 TVH65454 UFD65454 UOZ65454 UYV65454 VIR65454 VSN65454 WCJ65454 WMF65454 WWB65454 T130990 JP130990 TL130990 ADH130990 AND130990 AWZ130990 BGV130990 BQR130990 CAN130990 CKJ130990 CUF130990 DEB130990 DNX130990 DXT130990 EHP130990 ERL130990 FBH130990 FLD130990 FUZ130990 GEV130990 GOR130990 GYN130990 HIJ130990 HSF130990 ICB130990 ILX130990 IVT130990 JFP130990 JPL130990 JZH130990 KJD130990 KSZ130990 LCV130990 LMR130990 LWN130990 MGJ130990 MQF130990 NAB130990 NJX130990 NTT130990 ODP130990 ONL130990 OXH130990 PHD130990 PQZ130990 QAV130990 QKR130990 QUN130990 REJ130990 ROF130990 RYB130990 SHX130990 SRT130990 TBP130990 TLL130990 TVH130990 UFD130990 UOZ130990 UYV130990 VIR130990 VSN130990 WCJ130990 WMF130990 WWB130990 T196526 JP196526 TL196526 ADH196526 AND196526 AWZ196526 BGV196526 BQR196526 CAN196526 CKJ196526 CUF196526 DEB196526 DNX196526 DXT196526 EHP196526 ERL196526 FBH196526 FLD196526 FUZ196526 GEV196526 GOR196526 GYN196526 HIJ196526 HSF196526 ICB196526 ILX196526 IVT196526 JFP196526 JPL196526 JZH196526 KJD196526 KSZ196526 LCV196526 LMR196526 LWN196526 MGJ196526 MQF196526 NAB196526 NJX196526 NTT196526 ODP196526 ONL196526 OXH196526 PHD196526 PQZ196526 QAV196526 QKR196526 QUN196526 REJ196526 ROF196526 RYB196526 SHX196526 SRT196526 TBP196526 TLL196526 TVH196526 UFD196526 UOZ196526 UYV196526 VIR196526 VSN196526 WCJ196526 WMF196526 WWB196526 T262062 JP262062 TL262062 ADH262062 AND262062 AWZ262062 BGV262062 BQR262062 CAN262062 CKJ262062 CUF262062 DEB262062 DNX262062 DXT262062 EHP262062 ERL262062 FBH262062 FLD262062 FUZ262062 GEV262062 GOR262062 GYN262062 HIJ262062 HSF262062 ICB262062 ILX262062 IVT262062 JFP262062 JPL262062 JZH262062 KJD262062 KSZ262062 LCV262062 LMR262062 LWN262062 MGJ262062 MQF262062 NAB262062 NJX262062 NTT262062 ODP262062 ONL262062 OXH262062 PHD262062 PQZ262062 QAV262062 QKR262062 QUN262062 REJ262062 ROF262062 RYB262062 SHX262062 SRT262062 TBP262062 TLL262062 TVH262062 UFD262062 UOZ262062 UYV262062 VIR262062 VSN262062 WCJ262062 WMF262062 WWB262062 T327598 JP327598 TL327598 ADH327598 AND327598 AWZ327598 BGV327598 BQR327598 CAN327598 CKJ327598 CUF327598 DEB327598 DNX327598 DXT327598 EHP327598 ERL327598 FBH327598 FLD327598 FUZ327598 GEV327598 GOR327598 GYN327598 HIJ327598 HSF327598 ICB327598 ILX327598 IVT327598 JFP327598 JPL327598 JZH327598 KJD327598 KSZ327598 LCV327598 LMR327598 LWN327598 MGJ327598 MQF327598 NAB327598 NJX327598 NTT327598 ODP327598 ONL327598 OXH327598 PHD327598 PQZ327598 QAV327598 QKR327598 QUN327598 REJ327598 ROF327598 RYB327598 SHX327598 SRT327598 TBP327598 TLL327598 TVH327598 UFD327598 UOZ327598 UYV327598 VIR327598 VSN327598 WCJ327598 WMF327598 WWB327598 T393134 JP393134 TL393134 ADH393134 AND393134 AWZ393134 BGV393134 BQR393134 CAN393134 CKJ393134 CUF393134 DEB393134 DNX393134 DXT393134 EHP393134 ERL393134 FBH393134 FLD393134 FUZ393134 GEV393134 GOR393134 GYN393134 HIJ393134 HSF393134 ICB393134 ILX393134 IVT393134 JFP393134 JPL393134 JZH393134 KJD393134 KSZ393134 LCV393134 LMR393134 LWN393134 MGJ393134 MQF393134 NAB393134 NJX393134 NTT393134 ODP393134 ONL393134 OXH393134 PHD393134 PQZ393134 QAV393134 QKR393134 QUN393134 REJ393134 ROF393134 RYB393134 SHX393134 SRT393134 TBP393134 TLL393134 TVH393134 UFD393134 UOZ393134 UYV393134 VIR393134 VSN393134 WCJ393134 WMF393134 WWB393134 T458670 JP458670 TL458670 ADH458670 AND458670 AWZ458670 BGV458670 BQR458670 CAN458670 CKJ458670 CUF458670 DEB458670 DNX458670 DXT458670 EHP458670 ERL458670 FBH458670 FLD458670 FUZ458670 GEV458670 GOR458670 GYN458670 HIJ458670 HSF458670 ICB458670 ILX458670 IVT458670 JFP458670 JPL458670 JZH458670 KJD458670 KSZ458670 LCV458670 LMR458670 LWN458670 MGJ458670 MQF458670 NAB458670 NJX458670 NTT458670 ODP458670 ONL458670 OXH458670 PHD458670 PQZ458670 QAV458670 QKR458670 QUN458670 REJ458670 ROF458670 RYB458670 SHX458670 SRT458670 TBP458670 TLL458670 TVH458670 UFD458670 UOZ458670 UYV458670 VIR458670 VSN458670 WCJ458670 WMF458670 WWB458670 T524206 JP524206 TL524206 ADH524206 AND524206 AWZ524206 BGV524206 BQR524206 CAN524206 CKJ524206 CUF524206 DEB524206 DNX524206 DXT524206 EHP524206 ERL524206 FBH524206 FLD524206 FUZ524206 GEV524206 GOR524206 GYN524206 HIJ524206 HSF524206 ICB524206 ILX524206 IVT524206 JFP524206 JPL524206 JZH524206 KJD524206 KSZ524206 LCV524206 LMR524206 LWN524206 MGJ524206 MQF524206 NAB524206 NJX524206 NTT524206 ODP524206 ONL524206 OXH524206 PHD524206 PQZ524206 QAV524206 QKR524206 QUN524206 REJ524206 ROF524206 RYB524206 SHX524206 SRT524206 TBP524206 TLL524206 TVH524206 UFD524206 UOZ524206 UYV524206 VIR524206 VSN524206 WCJ524206 WMF524206 WWB524206 T589742 JP589742 TL589742 ADH589742 AND589742 AWZ589742 BGV589742 BQR589742 CAN589742 CKJ589742 CUF589742 DEB589742 DNX589742 DXT589742 EHP589742 ERL589742 FBH589742 FLD589742 FUZ589742 GEV589742 GOR589742 GYN589742 HIJ589742 HSF589742 ICB589742 ILX589742 IVT589742 JFP589742 JPL589742 JZH589742 KJD589742 KSZ589742 LCV589742 LMR589742 LWN589742 MGJ589742 MQF589742 NAB589742 NJX589742 NTT589742 ODP589742 ONL589742 OXH589742 PHD589742 PQZ589742 QAV589742 QKR589742 QUN589742 REJ589742 ROF589742 RYB589742 SHX589742 SRT589742 TBP589742 TLL589742 TVH589742 UFD589742 UOZ589742 UYV589742 VIR589742 VSN589742 WCJ589742 WMF589742 WWB589742 T655278 JP655278 TL655278 ADH655278 AND655278 AWZ655278 BGV655278 BQR655278 CAN655278 CKJ655278 CUF655278 DEB655278 DNX655278 DXT655278 EHP655278 ERL655278 FBH655278 FLD655278 FUZ655278 GEV655278 GOR655278 GYN655278 HIJ655278 HSF655278 ICB655278 ILX655278 IVT655278 JFP655278 JPL655278 JZH655278 KJD655278 KSZ655278 LCV655278 LMR655278 LWN655278 MGJ655278 MQF655278 NAB655278 NJX655278 NTT655278 ODP655278 ONL655278 OXH655278 PHD655278 PQZ655278 QAV655278 QKR655278 QUN655278 REJ655278 ROF655278 RYB655278 SHX655278 SRT655278 TBP655278 TLL655278 TVH655278 UFD655278 UOZ655278 UYV655278 VIR655278 VSN655278 WCJ655278 WMF655278 WWB655278 T720814 JP720814 TL720814 ADH720814 AND720814 AWZ720814 BGV720814 BQR720814 CAN720814 CKJ720814 CUF720814 DEB720814 DNX720814 DXT720814 EHP720814 ERL720814 FBH720814 FLD720814 FUZ720814 GEV720814 GOR720814 GYN720814 HIJ720814 HSF720814 ICB720814 ILX720814 IVT720814 JFP720814 JPL720814 JZH720814 KJD720814 KSZ720814 LCV720814 LMR720814 LWN720814 MGJ720814 MQF720814 NAB720814 NJX720814 NTT720814 ODP720814 ONL720814 OXH720814 PHD720814 PQZ720814 QAV720814 QKR720814 QUN720814 REJ720814 ROF720814 RYB720814 SHX720814 SRT720814 TBP720814 TLL720814 TVH720814 UFD720814 UOZ720814 UYV720814 VIR720814 VSN720814 WCJ720814 WMF720814 WWB720814 T786350 JP786350 TL786350 ADH786350 AND786350 AWZ786350 BGV786350 BQR786350 CAN786350 CKJ786350 CUF786350 DEB786350 DNX786350 DXT786350 EHP786350 ERL786350 FBH786350 FLD786350 FUZ786350 GEV786350 GOR786350 GYN786350 HIJ786350 HSF786350 ICB786350 ILX786350 IVT786350 JFP786350 JPL786350 JZH786350 KJD786350 KSZ786350 LCV786350 LMR786350 LWN786350 MGJ786350 MQF786350 NAB786350 NJX786350 NTT786350 ODP786350 ONL786350 OXH786350 PHD786350 PQZ786350 QAV786350 QKR786350 QUN786350 REJ786350 ROF786350 RYB786350 SHX786350 SRT786350 TBP786350 TLL786350 TVH786350 UFD786350 UOZ786350 UYV786350 VIR786350 VSN786350 WCJ786350 WMF786350 WWB786350 T851886 JP851886 TL851886 ADH851886 AND851886 AWZ851886 BGV851886 BQR851886 CAN851886 CKJ851886 CUF851886 DEB851886 DNX851886 DXT851886 EHP851886 ERL851886 FBH851886 FLD851886 FUZ851886 GEV851886 GOR851886 GYN851886 HIJ851886 HSF851886 ICB851886 ILX851886 IVT851886 JFP851886 JPL851886 JZH851886 KJD851886 KSZ851886 LCV851886 LMR851886 LWN851886 MGJ851886 MQF851886 NAB851886 NJX851886 NTT851886 ODP851886 ONL851886 OXH851886 PHD851886 PQZ851886 QAV851886 QKR851886 QUN851886 REJ851886 ROF851886 RYB851886 SHX851886 SRT851886 TBP851886 TLL851886 TVH851886 UFD851886 UOZ851886 UYV851886 VIR851886 VSN851886 WCJ851886 WMF851886 WWB851886 T917422 JP917422 TL917422 ADH917422 AND917422 AWZ917422 BGV917422 BQR917422 CAN917422 CKJ917422 CUF917422 DEB917422 DNX917422 DXT917422 EHP917422 ERL917422 FBH917422 FLD917422 FUZ917422 GEV917422 GOR917422 GYN917422 HIJ917422 HSF917422 ICB917422 ILX917422 IVT917422 JFP917422 JPL917422 JZH917422 KJD917422 KSZ917422 LCV917422 LMR917422 LWN917422 MGJ917422 MQF917422 NAB917422 NJX917422 NTT917422 ODP917422 ONL917422 OXH917422 PHD917422 PQZ917422 QAV917422 QKR917422 QUN917422 REJ917422 ROF917422 RYB917422 SHX917422 SRT917422 TBP917422 TLL917422 TVH917422 UFD917422 UOZ917422 UYV917422 VIR917422 VSN917422 WCJ917422 WMF917422 WWB917422 T982958 JP982958 TL982958 ADH982958 AND982958 AWZ982958 BGV982958 BQR982958 CAN982958 CKJ982958 CUF982958 DEB982958 DNX982958 DXT982958 EHP982958 ERL982958 FBH982958 FLD982958 FUZ982958 GEV982958 GOR982958 GYN982958 HIJ982958 HSF982958 ICB982958 ILX982958 IVT982958 JFP982958 JPL982958 JZH982958 KJD982958 KSZ982958 LCV982958 LMR982958 LWN982958 MGJ982958 MQF982958 NAB982958 NJX982958 NTT982958 ODP982958 ONL982958 OXH982958 PHD982958 PQZ982958 QAV982958 QKR982958 QUN982958 REJ982958 ROF982958 RYB982958 SHX982958 SRT982958 TBP982958 TLL982958 TVH982958 UFD982958 UOZ982958 UYV982958 VIR982958 VSN982958 WCJ982958 WMF982958 WWB982958 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435 JD65435 SZ65435 ACV65435 AMR65435 AWN65435 BGJ65435 BQF65435 CAB65435 CJX65435 CTT65435 DDP65435 DNL65435 DXH65435 EHD65435 EQZ65435 FAV65435 FKR65435 FUN65435 GEJ65435 GOF65435 GYB65435 HHX65435 HRT65435 IBP65435 ILL65435 IVH65435 JFD65435 JOZ65435 JYV65435 KIR65435 KSN65435 LCJ65435 LMF65435 LWB65435 MFX65435 MPT65435 MZP65435 NJL65435 NTH65435 ODD65435 OMZ65435 OWV65435 PGR65435 PQN65435 QAJ65435 QKF65435 QUB65435 RDX65435 RNT65435 RXP65435 SHL65435 SRH65435 TBD65435 TKZ65435 TUV65435 UER65435 UON65435 UYJ65435 VIF65435 VSB65435 WBX65435 WLT65435 WVP65435 H130971 JD130971 SZ130971 ACV130971 AMR130971 AWN130971 BGJ130971 BQF130971 CAB130971 CJX130971 CTT130971 DDP130971 DNL130971 DXH130971 EHD130971 EQZ130971 FAV130971 FKR130971 FUN130971 GEJ130971 GOF130971 GYB130971 HHX130971 HRT130971 IBP130971 ILL130971 IVH130971 JFD130971 JOZ130971 JYV130971 KIR130971 KSN130971 LCJ130971 LMF130971 LWB130971 MFX130971 MPT130971 MZP130971 NJL130971 NTH130971 ODD130971 OMZ130971 OWV130971 PGR130971 PQN130971 QAJ130971 QKF130971 QUB130971 RDX130971 RNT130971 RXP130971 SHL130971 SRH130971 TBD130971 TKZ130971 TUV130971 UER130971 UON130971 UYJ130971 VIF130971 VSB130971 WBX130971 WLT130971 WVP130971 H196507 JD196507 SZ196507 ACV196507 AMR196507 AWN196507 BGJ196507 BQF196507 CAB196507 CJX196507 CTT196507 DDP196507 DNL196507 DXH196507 EHD196507 EQZ196507 FAV196507 FKR196507 FUN196507 GEJ196507 GOF196507 GYB196507 HHX196507 HRT196507 IBP196507 ILL196507 IVH196507 JFD196507 JOZ196507 JYV196507 KIR196507 KSN196507 LCJ196507 LMF196507 LWB196507 MFX196507 MPT196507 MZP196507 NJL196507 NTH196507 ODD196507 OMZ196507 OWV196507 PGR196507 PQN196507 QAJ196507 QKF196507 QUB196507 RDX196507 RNT196507 RXP196507 SHL196507 SRH196507 TBD196507 TKZ196507 TUV196507 UER196507 UON196507 UYJ196507 VIF196507 VSB196507 WBX196507 WLT196507 WVP196507 H262043 JD262043 SZ262043 ACV262043 AMR262043 AWN262043 BGJ262043 BQF262043 CAB262043 CJX262043 CTT262043 DDP262043 DNL262043 DXH262043 EHD262043 EQZ262043 FAV262043 FKR262043 FUN262043 GEJ262043 GOF262043 GYB262043 HHX262043 HRT262043 IBP262043 ILL262043 IVH262043 JFD262043 JOZ262043 JYV262043 KIR262043 KSN262043 LCJ262043 LMF262043 LWB262043 MFX262043 MPT262043 MZP262043 NJL262043 NTH262043 ODD262043 OMZ262043 OWV262043 PGR262043 PQN262043 QAJ262043 QKF262043 QUB262043 RDX262043 RNT262043 RXP262043 SHL262043 SRH262043 TBD262043 TKZ262043 TUV262043 UER262043 UON262043 UYJ262043 VIF262043 VSB262043 WBX262043 WLT262043 WVP262043 H327579 JD327579 SZ327579 ACV327579 AMR327579 AWN327579 BGJ327579 BQF327579 CAB327579 CJX327579 CTT327579 DDP327579 DNL327579 DXH327579 EHD327579 EQZ327579 FAV327579 FKR327579 FUN327579 GEJ327579 GOF327579 GYB327579 HHX327579 HRT327579 IBP327579 ILL327579 IVH327579 JFD327579 JOZ327579 JYV327579 KIR327579 KSN327579 LCJ327579 LMF327579 LWB327579 MFX327579 MPT327579 MZP327579 NJL327579 NTH327579 ODD327579 OMZ327579 OWV327579 PGR327579 PQN327579 QAJ327579 QKF327579 QUB327579 RDX327579 RNT327579 RXP327579 SHL327579 SRH327579 TBD327579 TKZ327579 TUV327579 UER327579 UON327579 UYJ327579 VIF327579 VSB327579 WBX327579 WLT327579 WVP327579 H393115 JD393115 SZ393115 ACV393115 AMR393115 AWN393115 BGJ393115 BQF393115 CAB393115 CJX393115 CTT393115 DDP393115 DNL393115 DXH393115 EHD393115 EQZ393115 FAV393115 FKR393115 FUN393115 GEJ393115 GOF393115 GYB393115 HHX393115 HRT393115 IBP393115 ILL393115 IVH393115 JFD393115 JOZ393115 JYV393115 KIR393115 KSN393115 LCJ393115 LMF393115 LWB393115 MFX393115 MPT393115 MZP393115 NJL393115 NTH393115 ODD393115 OMZ393115 OWV393115 PGR393115 PQN393115 QAJ393115 QKF393115 QUB393115 RDX393115 RNT393115 RXP393115 SHL393115 SRH393115 TBD393115 TKZ393115 TUV393115 UER393115 UON393115 UYJ393115 VIF393115 VSB393115 WBX393115 WLT393115 WVP393115 H458651 JD458651 SZ458651 ACV458651 AMR458651 AWN458651 BGJ458651 BQF458651 CAB458651 CJX458651 CTT458651 DDP458651 DNL458651 DXH458651 EHD458651 EQZ458651 FAV458651 FKR458651 FUN458651 GEJ458651 GOF458651 GYB458651 HHX458651 HRT458651 IBP458651 ILL458651 IVH458651 JFD458651 JOZ458651 JYV458651 KIR458651 KSN458651 LCJ458651 LMF458651 LWB458651 MFX458651 MPT458651 MZP458651 NJL458651 NTH458651 ODD458651 OMZ458651 OWV458651 PGR458651 PQN458651 QAJ458651 QKF458651 QUB458651 RDX458651 RNT458651 RXP458651 SHL458651 SRH458651 TBD458651 TKZ458651 TUV458651 UER458651 UON458651 UYJ458651 VIF458651 VSB458651 WBX458651 WLT458651 WVP458651 H524187 JD524187 SZ524187 ACV524187 AMR524187 AWN524187 BGJ524187 BQF524187 CAB524187 CJX524187 CTT524187 DDP524187 DNL524187 DXH524187 EHD524187 EQZ524187 FAV524187 FKR524187 FUN524187 GEJ524187 GOF524187 GYB524187 HHX524187 HRT524187 IBP524187 ILL524187 IVH524187 JFD524187 JOZ524187 JYV524187 KIR524187 KSN524187 LCJ524187 LMF524187 LWB524187 MFX524187 MPT524187 MZP524187 NJL524187 NTH524187 ODD524187 OMZ524187 OWV524187 PGR524187 PQN524187 QAJ524187 QKF524187 QUB524187 RDX524187 RNT524187 RXP524187 SHL524187 SRH524187 TBD524187 TKZ524187 TUV524187 UER524187 UON524187 UYJ524187 VIF524187 VSB524187 WBX524187 WLT524187 WVP524187 H589723 JD589723 SZ589723 ACV589723 AMR589723 AWN589723 BGJ589723 BQF589723 CAB589723 CJX589723 CTT589723 DDP589723 DNL589723 DXH589723 EHD589723 EQZ589723 FAV589723 FKR589723 FUN589723 GEJ589723 GOF589723 GYB589723 HHX589723 HRT589723 IBP589723 ILL589723 IVH589723 JFD589723 JOZ589723 JYV589723 KIR589723 KSN589723 LCJ589723 LMF589723 LWB589723 MFX589723 MPT589723 MZP589723 NJL589723 NTH589723 ODD589723 OMZ589723 OWV589723 PGR589723 PQN589723 QAJ589723 QKF589723 QUB589723 RDX589723 RNT589723 RXP589723 SHL589723 SRH589723 TBD589723 TKZ589723 TUV589723 UER589723 UON589723 UYJ589723 VIF589723 VSB589723 WBX589723 WLT589723 WVP589723 H655259 JD655259 SZ655259 ACV655259 AMR655259 AWN655259 BGJ655259 BQF655259 CAB655259 CJX655259 CTT655259 DDP655259 DNL655259 DXH655259 EHD655259 EQZ655259 FAV655259 FKR655259 FUN655259 GEJ655259 GOF655259 GYB655259 HHX655259 HRT655259 IBP655259 ILL655259 IVH655259 JFD655259 JOZ655259 JYV655259 KIR655259 KSN655259 LCJ655259 LMF655259 LWB655259 MFX655259 MPT655259 MZP655259 NJL655259 NTH655259 ODD655259 OMZ655259 OWV655259 PGR655259 PQN655259 QAJ655259 QKF655259 QUB655259 RDX655259 RNT655259 RXP655259 SHL655259 SRH655259 TBD655259 TKZ655259 TUV655259 UER655259 UON655259 UYJ655259 VIF655259 VSB655259 WBX655259 WLT655259 WVP655259 H720795 JD720795 SZ720795 ACV720795 AMR720795 AWN720795 BGJ720795 BQF720795 CAB720795 CJX720795 CTT720795 DDP720795 DNL720795 DXH720795 EHD720795 EQZ720795 FAV720795 FKR720795 FUN720795 GEJ720795 GOF720795 GYB720795 HHX720795 HRT720795 IBP720795 ILL720795 IVH720795 JFD720795 JOZ720795 JYV720795 KIR720795 KSN720795 LCJ720795 LMF720795 LWB720795 MFX720795 MPT720795 MZP720795 NJL720795 NTH720795 ODD720795 OMZ720795 OWV720795 PGR720795 PQN720795 QAJ720795 QKF720795 QUB720795 RDX720795 RNT720795 RXP720795 SHL720795 SRH720795 TBD720795 TKZ720795 TUV720795 UER720795 UON720795 UYJ720795 VIF720795 VSB720795 WBX720795 WLT720795 WVP720795 H786331 JD786331 SZ786331 ACV786331 AMR786331 AWN786331 BGJ786331 BQF786331 CAB786331 CJX786331 CTT786331 DDP786331 DNL786331 DXH786331 EHD786331 EQZ786331 FAV786331 FKR786331 FUN786331 GEJ786331 GOF786331 GYB786331 HHX786331 HRT786331 IBP786331 ILL786331 IVH786331 JFD786331 JOZ786331 JYV786331 KIR786331 KSN786331 LCJ786331 LMF786331 LWB786331 MFX786331 MPT786331 MZP786331 NJL786331 NTH786331 ODD786331 OMZ786331 OWV786331 PGR786331 PQN786331 QAJ786331 QKF786331 QUB786331 RDX786331 RNT786331 RXP786331 SHL786331 SRH786331 TBD786331 TKZ786331 TUV786331 UER786331 UON786331 UYJ786331 VIF786331 VSB786331 WBX786331 WLT786331 WVP786331 H851867 JD851867 SZ851867 ACV851867 AMR851867 AWN851867 BGJ851867 BQF851867 CAB851867 CJX851867 CTT851867 DDP851867 DNL851867 DXH851867 EHD851867 EQZ851867 FAV851867 FKR851867 FUN851867 GEJ851867 GOF851867 GYB851867 HHX851867 HRT851867 IBP851867 ILL851867 IVH851867 JFD851867 JOZ851867 JYV851867 KIR851867 KSN851867 LCJ851867 LMF851867 LWB851867 MFX851867 MPT851867 MZP851867 NJL851867 NTH851867 ODD851867 OMZ851867 OWV851867 PGR851867 PQN851867 QAJ851867 QKF851867 QUB851867 RDX851867 RNT851867 RXP851867 SHL851867 SRH851867 TBD851867 TKZ851867 TUV851867 UER851867 UON851867 UYJ851867 VIF851867 VSB851867 WBX851867 WLT851867 WVP851867 H917403 JD917403 SZ917403 ACV917403 AMR917403 AWN917403 BGJ917403 BQF917403 CAB917403 CJX917403 CTT917403 DDP917403 DNL917403 DXH917403 EHD917403 EQZ917403 FAV917403 FKR917403 FUN917403 GEJ917403 GOF917403 GYB917403 HHX917403 HRT917403 IBP917403 ILL917403 IVH917403 JFD917403 JOZ917403 JYV917403 KIR917403 KSN917403 LCJ917403 LMF917403 LWB917403 MFX917403 MPT917403 MZP917403 NJL917403 NTH917403 ODD917403 OMZ917403 OWV917403 PGR917403 PQN917403 QAJ917403 QKF917403 QUB917403 RDX917403 RNT917403 RXP917403 SHL917403 SRH917403 TBD917403 TKZ917403 TUV917403 UER917403 UON917403 UYJ917403 VIF917403 VSB917403 WBX917403 WLT917403 WVP917403 H982939 JD982939 SZ982939 ACV982939 AMR982939 AWN982939 BGJ982939 BQF982939 CAB982939 CJX982939 CTT982939 DDP982939 DNL982939 DXH982939 EHD982939 EQZ982939 FAV982939 FKR982939 FUN982939 GEJ982939 GOF982939 GYB982939 HHX982939 HRT982939 IBP982939 ILL982939 IVH982939 JFD982939 JOZ982939 JYV982939 KIR982939 KSN982939 LCJ982939 LMF982939 LWB982939 MFX982939 MPT982939 MZP982939 NJL982939 NTH982939 ODD982939 OMZ982939 OWV982939 PGR982939 PQN982939 QAJ982939 QKF982939 QUB982939 RDX982939 RNT982939 RXP982939 SHL982939 SRH982939 TBD982939 TKZ982939 TUV982939 UER982939 UON982939 UYJ982939 VIF982939 VSB982939 WBX982939 WLT982939 WVP982939 H65613:H130969 JD65613:JD130969 SZ65613:SZ130969 ACV65613:ACV130969 AMR65613:AMR130969 AWN65613:AWN130969 BGJ65613:BGJ130969 BQF65613:BQF130969 CAB65613:CAB130969 CJX65613:CJX130969 CTT65613:CTT130969 DDP65613:DDP130969 DNL65613:DNL130969 DXH65613:DXH130969 EHD65613:EHD130969 EQZ65613:EQZ130969 FAV65613:FAV130969 FKR65613:FKR130969 FUN65613:FUN130969 GEJ65613:GEJ130969 GOF65613:GOF130969 GYB65613:GYB130969 HHX65613:HHX130969 HRT65613:HRT130969 IBP65613:IBP130969 ILL65613:ILL130969 IVH65613:IVH130969 JFD65613:JFD130969 JOZ65613:JOZ130969 JYV65613:JYV130969 KIR65613:KIR130969 KSN65613:KSN130969 LCJ65613:LCJ130969 LMF65613:LMF130969 LWB65613:LWB130969 MFX65613:MFX130969 MPT65613:MPT130969 MZP65613:MZP130969 NJL65613:NJL130969 NTH65613:NTH130969 ODD65613:ODD130969 OMZ65613:OMZ130969 OWV65613:OWV130969 PGR65613:PGR130969 PQN65613:PQN130969 QAJ65613:QAJ130969 QKF65613:QKF130969 QUB65613:QUB130969 RDX65613:RDX130969 RNT65613:RNT130969 RXP65613:RXP130969 SHL65613:SHL130969 SRH65613:SRH130969 TBD65613:TBD130969 TKZ65613:TKZ130969 TUV65613:TUV130969 UER65613:UER130969 UON65613:UON130969 UYJ65613:UYJ130969 VIF65613:VIF130969 VSB65613:VSB130969 WBX65613:WBX130969 WLT65613:WLT130969 WVP65613:WVP130969 H131149:H196505 JD131149:JD196505 SZ131149:SZ196505 ACV131149:ACV196505 AMR131149:AMR196505 AWN131149:AWN196505 BGJ131149:BGJ196505 BQF131149:BQF196505 CAB131149:CAB196505 CJX131149:CJX196505 CTT131149:CTT196505 DDP131149:DDP196505 DNL131149:DNL196505 DXH131149:DXH196505 EHD131149:EHD196505 EQZ131149:EQZ196505 FAV131149:FAV196505 FKR131149:FKR196505 FUN131149:FUN196505 GEJ131149:GEJ196505 GOF131149:GOF196505 GYB131149:GYB196505 HHX131149:HHX196505 HRT131149:HRT196505 IBP131149:IBP196505 ILL131149:ILL196505 IVH131149:IVH196505 JFD131149:JFD196505 JOZ131149:JOZ196505 JYV131149:JYV196505 KIR131149:KIR196505 KSN131149:KSN196505 LCJ131149:LCJ196505 LMF131149:LMF196505 LWB131149:LWB196505 MFX131149:MFX196505 MPT131149:MPT196505 MZP131149:MZP196505 NJL131149:NJL196505 NTH131149:NTH196505 ODD131149:ODD196505 OMZ131149:OMZ196505 OWV131149:OWV196505 PGR131149:PGR196505 PQN131149:PQN196505 QAJ131149:QAJ196505 QKF131149:QKF196505 QUB131149:QUB196505 RDX131149:RDX196505 RNT131149:RNT196505 RXP131149:RXP196505 SHL131149:SHL196505 SRH131149:SRH196505 TBD131149:TBD196505 TKZ131149:TKZ196505 TUV131149:TUV196505 UER131149:UER196505 UON131149:UON196505 UYJ131149:UYJ196505 VIF131149:VIF196505 VSB131149:VSB196505 WBX131149:WBX196505 WLT131149:WLT196505 WVP131149:WVP196505 H196685:H262041 JD196685:JD262041 SZ196685:SZ262041 ACV196685:ACV262041 AMR196685:AMR262041 AWN196685:AWN262041 BGJ196685:BGJ262041 BQF196685:BQF262041 CAB196685:CAB262041 CJX196685:CJX262041 CTT196685:CTT262041 DDP196685:DDP262041 DNL196685:DNL262041 DXH196685:DXH262041 EHD196685:EHD262041 EQZ196685:EQZ262041 FAV196685:FAV262041 FKR196685:FKR262041 FUN196685:FUN262041 GEJ196685:GEJ262041 GOF196685:GOF262041 GYB196685:GYB262041 HHX196685:HHX262041 HRT196685:HRT262041 IBP196685:IBP262041 ILL196685:ILL262041 IVH196685:IVH262041 JFD196685:JFD262041 JOZ196685:JOZ262041 JYV196685:JYV262041 KIR196685:KIR262041 KSN196685:KSN262041 LCJ196685:LCJ262041 LMF196685:LMF262041 LWB196685:LWB262041 MFX196685:MFX262041 MPT196685:MPT262041 MZP196685:MZP262041 NJL196685:NJL262041 NTH196685:NTH262041 ODD196685:ODD262041 OMZ196685:OMZ262041 OWV196685:OWV262041 PGR196685:PGR262041 PQN196685:PQN262041 QAJ196685:QAJ262041 QKF196685:QKF262041 QUB196685:QUB262041 RDX196685:RDX262041 RNT196685:RNT262041 RXP196685:RXP262041 SHL196685:SHL262041 SRH196685:SRH262041 TBD196685:TBD262041 TKZ196685:TKZ262041 TUV196685:TUV262041 UER196685:UER262041 UON196685:UON262041 UYJ196685:UYJ262041 VIF196685:VIF262041 VSB196685:VSB262041 WBX196685:WBX262041 WLT196685:WLT262041 WVP196685:WVP262041 H262221:H327577 JD262221:JD327577 SZ262221:SZ327577 ACV262221:ACV327577 AMR262221:AMR327577 AWN262221:AWN327577 BGJ262221:BGJ327577 BQF262221:BQF327577 CAB262221:CAB327577 CJX262221:CJX327577 CTT262221:CTT327577 DDP262221:DDP327577 DNL262221:DNL327577 DXH262221:DXH327577 EHD262221:EHD327577 EQZ262221:EQZ327577 FAV262221:FAV327577 FKR262221:FKR327577 FUN262221:FUN327577 GEJ262221:GEJ327577 GOF262221:GOF327577 GYB262221:GYB327577 HHX262221:HHX327577 HRT262221:HRT327577 IBP262221:IBP327577 ILL262221:ILL327577 IVH262221:IVH327577 JFD262221:JFD327577 JOZ262221:JOZ327577 JYV262221:JYV327577 KIR262221:KIR327577 KSN262221:KSN327577 LCJ262221:LCJ327577 LMF262221:LMF327577 LWB262221:LWB327577 MFX262221:MFX327577 MPT262221:MPT327577 MZP262221:MZP327577 NJL262221:NJL327577 NTH262221:NTH327577 ODD262221:ODD327577 OMZ262221:OMZ327577 OWV262221:OWV327577 PGR262221:PGR327577 PQN262221:PQN327577 QAJ262221:QAJ327577 QKF262221:QKF327577 QUB262221:QUB327577 RDX262221:RDX327577 RNT262221:RNT327577 RXP262221:RXP327577 SHL262221:SHL327577 SRH262221:SRH327577 TBD262221:TBD327577 TKZ262221:TKZ327577 TUV262221:TUV327577 UER262221:UER327577 UON262221:UON327577 UYJ262221:UYJ327577 VIF262221:VIF327577 VSB262221:VSB327577 WBX262221:WBX327577 WLT262221:WLT327577 WVP262221:WVP327577 H327757:H393113 JD327757:JD393113 SZ327757:SZ393113 ACV327757:ACV393113 AMR327757:AMR393113 AWN327757:AWN393113 BGJ327757:BGJ393113 BQF327757:BQF393113 CAB327757:CAB393113 CJX327757:CJX393113 CTT327757:CTT393113 DDP327757:DDP393113 DNL327757:DNL393113 DXH327757:DXH393113 EHD327757:EHD393113 EQZ327757:EQZ393113 FAV327757:FAV393113 FKR327757:FKR393113 FUN327757:FUN393113 GEJ327757:GEJ393113 GOF327757:GOF393113 GYB327757:GYB393113 HHX327757:HHX393113 HRT327757:HRT393113 IBP327757:IBP393113 ILL327757:ILL393113 IVH327757:IVH393113 JFD327757:JFD393113 JOZ327757:JOZ393113 JYV327757:JYV393113 KIR327757:KIR393113 KSN327757:KSN393113 LCJ327757:LCJ393113 LMF327757:LMF393113 LWB327757:LWB393113 MFX327757:MFX393113 MPT327757:MPT393113 MZP327757:MZP393113 NJL327757:NJL393113 NTH327757:NTH393113 ODD327757:ODD393113 OMZ327757:OMZ393113 OWV327757:OWV393113 PGR327757:PGR393113 PQN327757:PQN393113 QAJ327757:QAJ393113 QKF327757:QKF393113 QUB327757:QUB393113 RDX327757:RDX393113 RNT327757:RNT393113 RXP327757:RXP393113 SHL327757:SHL393113 SRH327757:SRH393113 TBD327757:TBD393113 TKZ327757:TKZ393113 TUV327757:TUV393113 UER327757:UER393113 UON327757:UON393113 UYJ327757:UYJ393113 VIF327757:VIF393113 VSB327757:VSB393113 WBX327757:WBX393113 WLT327757:WLT393113 WVP327757:WVP393113 H393293:H458649 JD393293:JD458649 SZ393293:SZ458649 ACV393293:ACV458649 AMR393293:AMR458649 AWN393293:AWN458649 BGJ393293:BGJ458649 BQF393293:BQF458649 CAB393293:CAB458649 CJX393293:CJX458649 CTT393293:CTT458649 DDP393293:DDP458649 DNL393293:DNL458649 DXH393293:DXH458649 EHD393293:EHD458649 EQZ393293:EQZ458649 FAV393293:FAV458649 FKR393293:FKR458649 FUN393293:FUN458649 GEJ393293:GEJ458649 GOF393293:GOF458649 GYB393293:GYB458649 HHX393293:HHX458649 HRT393293:HRT458649 IBP393293:IBP458649 ILL393293:ILL458649 IVH393293:IVH458649 JFD393293:JFD458649 JOZ393293:JOZ458649 JYV393293:JYV458649 KIR393293:KIR458649 KSN393293:KSN458649 LCJ393293:LCJ458649 LMF393293:LMF458649 LWB393293:LWB458649 MFX393293:MFX458649 MPT393293:MPT458649 MZP393293:MZP458649 NJL393293:NJL458649 NTH393293:NTH458649 ODD393293:ODD458649 OMZ393293:OMZ458649 OWV393293:OWV458649 PGR393293:PGR458649 PQN393293:PQN458649 QAJ393293:QAJ458649 QKF393293:QKF458649 QUB393293:QUB458649 RDX393293:RDX458649 RNT393293:RNT458649 RXP393293:RXP458649 SHL393293:SHL458649 SRH393293:SRH458649 TBD393293:TBD458649 TKZ393293:TKZ458649 TUV393293:TUV458649 UER393293:UER458649 UON393293:UON458649 UYJ393293:UYJ458649 VIF393293:VIF458649 VSB393293:VSB458649 WBX393293:WBX458649 WLT393293:WLT458649 WVP393293:WVP458649 H458829:H524185 JD458829:JD524185 SZ458829:SZ524185 ACV458829:ACV524185 AMR458829:AMR524185 AWN458829:AWN524185 BGJ458829:BGJ524185 BQF458829:BQF524185 CAB458829:CAB524185 CJX458829:CJX524185 CTT458829:CTT524185 DDP458829:DDP524185 DNL458829:DNL524185 DXH458829:DXH524185 EHD458829:EHD524185 EQZ458829:EQZ524185 FAV458829:FAV524185 FKR458829:FKR524185 FUN458829:FUN524185 GEJ458829:GEJ524185 GOF458829:GOF524185 GYB458829:GYB524185 HHX458829:HHX524185 HRT458829:HRT524185 IBP458829:IBP524185 ILL458829:ILL524185 IVH458829:IVH524185 JFD458829:JFD524185 JOZ458829:JOZ524185 JYV458829:JYV524185 KIR458829:KIR524185 KSN458829:KSN524185 LCJ458829:LCJ524185 LMF458829:LMF524185 LWB458829:LWB524185 MFX458829:MFX524185 MPT458829:MPT524185 MZP458829:MZP524185 NJL458829:NJL524185 NTH458829:NTH524185 ODD458829:ODD524185 OMZ458829:OMZ524185 OWV458829:OWV524185 PGR458829:PGR524185 PQN458829:PQN524185 QAJ458829:QAJ524185 QKF458829:QKF524185 QUB458829:QUB524185 RDX458829:RDX524185 RNT458829:RNT524185 RXP458829:RXP524185 SHL458829:SHL524185 SRH458829:SRH524185 TBD458829:TBD524185 TKZ458829:TKZ524185 TUV458829:TUV524185 UER458829:UER524185 UON458829:UON524185 UYJ458829:UYJ524185 VIF458829:VIF524185 VSB458829:VSB524185 WBX458829:WBX524185 WLT458829:WLT524185 WVP458829:WVP524185 H524365:H589721 JD524365:JD589721 SZ524365:SZ589721 ACV524365:ACV589721 AMR524365:AMR589721 AWN524365:AWN589721 BGJ524365:BGJ589721 BQF524365:BQF589721 CAB524365:CAB589721 CJX524365:CJX589721 CTT524365:CTT589721 DDP524365:DDP589721 DNL524365:DNL589721 DXH524365:DXH589721 EHD524365:EHD589721 EQZ524365:EQZ589721 FAV524365:FAV589721 FKR524365:FKR589721 FUN524365:FUN589721 GEJ524365:GEJ589721 GOF524365:GOF589721 GYB524365:GYB589721 HHX524365:HHX589721 HRT524365:HRT589721 IBP524365:IBP589721 ILL524365:ILL589721 IVH524365:IVH589721 JFD524365:JFD589721 JOZ524365:JOZ589721 JYV524365:JYV589721 KIR524365:KIR589721 KSN524365:KSN589721 LCJ524365:LCJ589721 LMF524365:LMF589721 LWB524365:LWB589721 MFX524365:MFX589721 MPT524365:MPT589721 MZP524365:MZP589721 NJL524365:NJL589721 NTH524365:NTH589721 ODD524365:ODD589721 OMZ524365:OMZ589721 OWV524365:OWV589721 PGR524365:PGR589721 PQN524365:PQN589721 QAJ524365:QAJ589721 QKF524365:QKF589721 QUB524365:QUB589721 RDX524365:RDX589721 RNT524365:RNT589721 RXP524365:RXP589721 SHL524365:SHL589721 SRH524365:SRH589721 TBD524365:TBD589721 TKZ524365:TKZ589721 TUV524365:TUV589721 UER524365:UER589721 UON524365:UON589721 UYJ524365:UYJ589721 VIF524365:VIF589721 VSB524365:VSB589721 WBX524365:WBX589721 WLT524365:WLT589721 WVP524365:WVP589721 H589901:H655257 JD589901:JD655257 SZ589901:SZ655257 ACV589901:ACV655257 AMR589901:AMR655257 AWN589901:AWN655257 BGJ589901:BGJ655257 BQF589901:BQF655257 CAB589901:CAB655257 CJX589901:CJX655257 CTT589901:CTT655257 DDP589901:DDP655257 DNL589901:DNL655257 DXH589901:DXH655257 EHD589901:EHD655257 EQZ589901:EQZ655257 FAV589901:FAV655257 FKR589901:FKR655257 FUN589901:FUN655257 GEJ589901:GEJ655257 GOF589901:GOF655257 GYB589901:GYB655257 HHX589901:HHX655257 HRT589901:HRT655257 IBP589901:IBP655257 ILL589901:ILL655257 IVH589901:IVH655257 JFD589901:JFD655257 JOZ589901:JOZ655257 JYV589901:JYV655257 KIR589901:KIR655257 KSN589901:KSN655257 LCJ589901:LCJ655257 LMF589901:LMF655257 LWB589901:LWB655257 MFX589901:MFX655257 MPT589901:MPT655257 MZP589901:MZP655257 NJL589901:NJL655257 NTH589901:NTH655257 ODD589901:ODD655257 OMZ589901:OMZ655257 OWV589901:OWV655257 PGR589901:PGR655257 PQN589901:PQN655257 QAJ589901:QAJ655257 QKF589901:QKF655257 QUB589901:QUB655257 RDX589901:RDX655257 RNT589901:RNT655257 RXP589901:RXP655257 SHL589901:SHL655257 SRH589901:SRH655257 TBD589901:TBD655257 TKZ589901:TKZ655257 TUV589901:TUV655257 UER589901:UER655257 UON589901:UON655257 UYJ589901:UYJ655257 VIF589901:VIF655257 VSB589901:VSB655257 WBX589901:WBX655257 WLT589901:WLT655257 WVP589901:WVP655257 H655437:H720793 JD655437:JD720793 SZ655437:SZ720793 ACV655437:ACV720793 AMR655437:AMR720793 AWN655437:AWN720793 BGJ655437:BGJ720793 BQF655437:BQF720793 CAB655437:CAB720793 CJX655437:CJX720793 CTT655437:CTT720793 DDP655437:DDP720793 DNL655437:DNL720793 DXH655437:DXH720793 EHD655437:EHD720793 EQZ655437:EQZ720793 FAV655437:FAV720793 FKR655437:FKR720793 FUN655437:FUN720793 GEJ655437:GEJ720793 GOF655437:GOF720793 GYB655437:GYB720793 HHX655437:HHX720793 HRT655437:HRT720793 IBP655437:IBP720793 ILL655437:ILL720793 IVH655437:IVH720793 JFD655437:JFD720793 JOZ655437:JOZ720793 JYV655437:JYV720793 KIR655437:KIR720793 KSN655437:KSN720793 LCJ655437:LCJ720793 LMF655437:LMF720793 LWB655437:LWB720793 MFX655437:MFX720793 MPT655437:MPT720793 MZP655437:MZP720793 NJL655437:NJL720793 NTH655437:NTH720793 ODD655437:ODD720793 OMZ655437:OMZ720793 OWV655437:OWV720793 PGR655437:PGR720793 PQN655437:PQN720793 QAJ655437:QAJ720793 QKF655437:QKF720793 QUB655437:QUB720793 RDX655437:RDX720793 RNT655437:RNT720793 RXP655437:RXP720793 SHL655437:SHL720793 SRH655437:SRH720793 TBD655437:TBD720793 TKZ655437:TKZ720793 TUV655437:TUV720793 UER655437:UER720793 UON655437:UON720793 UYJ655437:UYJ720793 VIF655437:VIF720793 VSB655437:VSB720793 WBX655437:WBX720793 WLT655437:WLT720793 WVP655437:WVP720793 H720973:H786329 JD720973:JD786329 SZ720973:SZ786329 ACV720973:ACV786329 AMR720973:AMR786329 AWN720973:AWN786329 BGJ720973:BGJ786329 BQF720973:BQF786329 CAB720973:CAB786329 CJX720973:CJX786329 CTT720973:CTT786329 DDP720973:DDP786329 DNL720973:DNL786329 DXH720973:DXH786329 EHD720973:EHD786329 EQZ720973:EQZ786329 FAV720973:FAV786329 FKR720973:FKR786329 FUN720973:FUN786329 GEJ720973:GEJ786329 GOF720973:GOF786329 GYB720973:GYB786329 HHX720973:HHX786329 HRT720973:HRT786329 IBP720973:IBP786329 ILL720973:ILL786329 IVH720973:IVH786329 JFD720973:JFD786329 JOZ720973:JOZ786329 JYV720973:JYV786329 KIR720973:KIR786329 KSN720973:KSN786329 LCJ720973:LCJ786329 LMF720973:LMF786329 LWB720973:LWB786329 MFX720973:MFX786329 MPT720973:MPT786329 MZP720973:MZP786329 NJL720973:NJL786329 NTH720973:NTH786329 ODD720973:ODD786329 OMZ720973:OMZ786329 OWV720973:OWV786329 PGR720973:PGR786329 PQN720973:PQN786329 QAJ720973:QAJ786329 QKF720973:QKF786329 QUB720973:QUB786329 RDX720973:RDX786329 RNT720973:RNT786329 RXP720973:RXP786329 SHL720973:SHL786329 SRH720973:SRH786329 TBD720973:TBD786329 TKZ720973:TKZ786329 TUV720973:TUV786329 UER720973:UER786329 UON720973:UON786329 UYJ720973:UYJ786329 VIF720973:VIF786329 VSB720973:VSB786329 WBX720973:WBX786329 WLT720973:WLT786329 WVP720973:WVP786329 H786509:H851865 JD786509:JD851865 SZ786509:SZ851865 ACV786509:ACV851865 AMR786509:AMR851865 AWN786509:AWN851865 BGJ786509:BGJ851865 BQF786509:BQF851865 CAB786509:CAB851865 CJX786509:CJX851865 CTT786509:CTT851865 DDP786509:DDP851865 DNL786509:DNL851865 DXH786509:DXH851865 EHD786509:EHD851865 EQZ786509:EQZ851865 FAV786509:FAV851865 FKR786509:FKR851865 FUN786509:FUN851865 GEJ786509:GEJ851865 GOF786509:GOF851865 GYB786509:GYB851865 HHX786509:HHX851865 HRT786509:HRT851865 IBP786509:IBP851865 ILL786509:ILL851865 IVH786509:IVH851865 JFD786509:JFD851865 JOZ786509:JOZ851865 JYV786509:JYV851865 KIR786509:KIR851865 KSN786509:KSN851865 LCJ786509:LCJ851865 LMF786509:LMF851865 LWB786509:LWB851865 MFX786509:MFX851865 MPT786509:MPT851865 MZP786509:MZP851865 NJL786509:NJL851865 NTH786509:NTH851865 ODD786509:ODD851865 OMZ786509:OMZ851865 OWV786509:OWV851865 PGR786509:PGR851865 PQN786509:PQN851865 QAJ786509:QAJ851865 QKF786509:QKF851865 QUB786509:QUB851865 RDX786509:RDX851865 RNT786509:RNT851865 RXP786509:RXP851865 SHL786509:SHL851865 SRH786509:SRH851865 TBD786509:TBD851865 TKZ786509:TKZ851865 TUV786509:TUV851865 UER786509:UER851865 UON786509:UON851865 UYJ786509:UYJ851865 VIF786509:VIF851865 VSB786509:VSB851865 WBX786509:WBX851865 WLT786509:WLT851865 WVP786509:WVP851865 H852045:H917401 JD852045:JD917401 SZ852045:SZ917401 ACV852045:ACV917401 AMR852045:AMR917401 AWN852045:AWN917401 BGJ852045:BGJ917401 BQF852045:BQF917401 CAB852045:CAB917401 CJX852045:CJX917401 CTT852045:CTT917401 DDP852045:DDP917401 DNL852045:DNL917401 DXH852045:DXH917401 EHD852045:EHD917401 EQZ852045:EQZ917401 FAV852045:FAV917401 FKR852045:FKR917401 FUN852045:FUN917401 GEJ852045:GEJ917401 GOF852045:GOF917401 GYB852045:GYB917401 HHX852045:HHX917401 HRT852045:HRT917401 IBP852045:IBP917401 ILL852045:ILL917401 IVH852045:IVH917401 JFD852045:JFD917401 JOZ852045:JOZ917401 JYV852045:JYV917401 KIR852045:KIR917401 KSN852045:KSN917401 LCJ852045:LCJ917401 LMF852045:LMF917401 LWB852045:LWB917401 MFX852045:MFX917401 MPT852045:MPT917401 MZP852045:MZP917401 NJL852045:NJL917401 NTH852045:NTH917401 ODD852045:ODD917401 OMZ852045:OMZ917401 OWV852045:OWV917401 PGR852045:PGR917401 PQN852045:PQN917401 QAJ852045:QAJ917401 QKF852045:QKF917401 QUB852045:QUB917401 RDX852045:RDX917401 RNT852045:RNT917401 RXP852045:RXP917401 SHL852045:SHL917401 SRH852045:SRH917401 TBD852045:TBD917401 TKZ852045:TKZ917401 TUV852045:TUV917401 UER852045:UER917401 UON852045:UON917401 UYJ852045:UYJ917401 VIF852045:VIF917401 VSB852045:VSB917401 WBX852045:WBX917401 WLT852045:WLT917401 WVP852045:WVP917401 H917581:H982937 JD917581:JD982937 SZ917581:SZ982937 ACV917581:ACV982937 AMR917581:AMR982937 AWN917581:AWN982937 BGJ917581:BGJ982937 BQF917581:BQF982937 CAB917581:CAB982937 CJX917581:CJX982937 CTT917581:CTT982937 DDP917581:DDP982937 DNL917581:DNL982937 DXH917581:DXH982937 EHD917581:EHD982937 EQZ917581:EQZ982937 FAV917581:FAV982937 FKR917581:FKR982937 FUN917581:FUN982937 GEJ917581:GEJ982937 GOF917581:GOF982937 GYB917581:GYB982937 HHX917581:HHX982937 HRT917581:HRT982937 IBP917581:IBP982937 ILL917581:ILL982937 IVH917581:IVH982937 JFD917581:JFD982937 JOZ917581:JOZ982937 JYV917581:JYV982937 KIR917581:KIR982937 KSN917581:KSN982937 LCJ917581:LCJ982937 LMF917581:LMF982937 LWB917581:LWB982937 MFX917581:MFX982937 MPT917581:MPT982937 MZP917581:MZP982937 NJL917581:NJL982937 NTH917581:NTH982937 ODD917581:ODD982937 OMZ917581:OMZ982937 OWV917581:OWV982937 PGR917581:PGR982937 PQN917581:PQN982937 QAJ917581:QAJ982937 QKF917581:QKF982937 QUB917581:QUB982937 RDX917581:RDX982937 RNT917581:RNT982937 RXP917581:RXP982937 SHL917581:SHL982937 SRH917581:SRH982937 TBD917581:TBD982937 TKZ917581:TKZ982937 TUV917581:TUV982937 UER917581:UER982937 UON917581:UON982937 UYJ917581:UYJ982937 VIF917581:VIF982937 VSB917581:VSB982937 WBX917581:WBX982937 WLT917581:WLT982937 WVP917581:WVP982937 H983117:H1048576 JD983117:JD1048576 SZ983117:SZ1048576 ACV983117:ACV1048576 AMR983117:AMR1048576 AWN983117:AWN1048576 BGJ983117:BGJ1048576 BQF983117:BQF1048576 CAB983117:CAB1048576 CJX983117:CJX1048576 CTT983117:CTT1048576 DDP983117:DDP1048576 DNL983117:DNL1048576 DXH983117:DXH1048576 EHD983117:EHD1048576 EQZ983117:EQZ1048576 FAV983117:FAV1048576 FKR983117:FKR1048576 FUN983117:FUN1048576 GEJ983117:GEJ1048576 GOF983117:GOF1048576 GYB983117:GYB1048576 HHX983117:HHX1048576 HRT983117:HRT1048576 IBP983117:IBP1048576 ILL983117:ILL1048576 IVH983117:IVH1048576 JFD983117:JFD1048576 JOZ983117:JOZ1048576 JYV983117:JYV1048576 KIR983117:KIR1048576 KSN983117:KSN1048576 LCJ983117:LCJ1048576 LMF983117:LMF1048576 LWB983117:LWB1048576 MFX983117:MFX1048576 MPT983117:MPT1048576 MZP983117:MZP1048576 NJL983117:NJL1048576 NTH983117:NTH1048576 ODD983117:ODD1048576 OMZ983117:OMZ1048576 OWV983117:OWV1048576 PGR983117:PGR1048576 PQN983117:PQN1048576 QAJ983117:QAJ1048576 QKF983117:QKF1048576 QUB983117:QUB1048576 RDX983117:RDX1048576 RNT983117:RNT1048576 RXP983117:RXP1048576 SHL983117:SHL1048576 SRH983117:SRH1048576 TBD983117:TBD1048576 TKZ983117:TKZ1048576 TUV983117:TUV1048576 UER983117:UER1048576 UON983117:UON1048576 UYJ983117:UYJ1048576 VIF983117:VIF1048576 VSB983117:VSB1048576 WBX983117:WBX1048576 WLT983117:WLT1048576 WVP983117:WVP1048576 WVP135:WVP65433 WLT135:WLT65433 WBX135:WBX65433 VSB135:VSB65433 VIF135:VIF65433 UYJ135:UYJ65433 UON135:UON65433 UER135:UER65433 TUV135:TUV65433 TKZ135:TKZ65433 TBD135:TBD65433 SRH135:SRH65433 SHL135:SHL65433 RXP135:RXP65433 RNT135:RNT65433 RDX135:RDX65433 QUB135:QUB65433 QKF135:QKF65433 QAJ135:QAJ65433 PQN135:PQN65433 PGR135:PGR65433 OWV135:OWV65433 OMZ135:OMZ65433 ODD135:ODD65433 NTH135:NTH65433 NJL135:NJL65433 MZP135:MZP65433 MPT135:MPT65433 MFX135:MFX65433 LWB135:LWB65433 LMF135:LMF65433 LCJ135:LCJ65433 KSN135:KSN65433 KIR135:KIR65433 JYV135:JYV65433 JOZ135:JOZ65433 JFD135:JFD65433 IVH135:IVH65433 ILL135:ILL65433 IBP135:IBP65433 HRT135:HRT65433 HHX135:HHX65433 GYB135:GYB65433 GOF135:GOF65433 GEJ135:GEJ65433 FUN135:FUN65433 FKR135:FKR65433 FAV135:FAV65433 EQZ135:EQZ65433 EHD135:EHD65433 DXH135:DXH65433 DNL135:DNL65433 DDP135:DDP65433 CTT135:CTT65433 CJX135:CJX65433 CAB135:CAB65433 BQF135:BQF65433 BGJ135:BGJ65433 AWN135:AWN65433 AMR135:AMR65433 ACV135:ACV65433 SZ135:SZ65433 JD135:JD65433 H135:H65433" xr:uid="{00000000-0002-0000-0300-000001000000}">
      <formula1>$K$3:$K$29</formula1>
    </dataValidation>
  </dataValidations>
  <pageMargins left="0.59055118110236227" right="0.59055118110236227" top="0.39370078740157483" bottom="0.39370078740157483" header="0.19685039370078741" footer="0.19685039370078741"/>
  <pageSetup paperSize="9" scale="74" fitToHeight="0" orientation="portrait" r:id="rId1"/>
  <headerFooter>
    <oddFooter>第 &amp;P 頁，共 &amp;N 頁</oddFooter>
  </headerFooter>
  <colBreaks count="1" manualBreakCount="1">
    <brk id="8" max="2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8"/>
  <sheetViews>
    <sheetView zoomScaleNormal="100" workbookViewId="0">
      <selection activeCell="A2" sqref="A2:B2"/>
    </sheetView>
  </sheetViews>
  <sheetFormatPr defaultColWidth="8.875" defaultRowHeight="16.5" x14ac:dyDescent="0.25"/>
  <cols>
    <col min="1" max="1" width="6.875" style="62" bestFit="1" customWidth="1"/>
    <col min="2" max="2" width="20.5" style="62" customWidth="1"/>
    <col min="3" max="16384" width="8.875" style="62"/>
  </cols>
  <sheetData>
    <row r="1" spans="1:8" x14ac:dyDescent="0.25">
      <c r="A1" s="59" t="s">
        <v>0</v>
      </c>
      <c r="B1" s="60" t="s">
        <v>1</v>
      </c>
      <c r="C1" s="61"/>
      <c r="D1" s="3"/>
      <c r="E1" s="5"/>
      <c r="F1" s="3"/>
      <c r="G1" s="5"/>
      <c r="H1" s="5"/>
    </row>
    <row r="2" spans="1:8" x14ac:dyDescent="0.25">
      <c r="A2" s="63">
        <v>800</v>
      </c>
      <c r="B2" s="109" t="s">
        <v>392</v>
      </c>
      <c r="C2" s="61"/>
      <c r="D2" s="1"/>
      <c r="E2" s="5"/>
      <c r="F2" s="3"/>
      <c r="G2" s="5"/>
      <c r="H2" s="4"/>
    </row>
    <row r="3" spans="1:8" x14ac:dyDescent="0.25">
      <c r="A3" s="63">
        <v>310</v>
      </c>
      <c r="B3" s="109" t="s">
        <v>393</v>
      </c>
      <c r="C3" s="61"/>
      <c r="D3" s="2"/>
      <c r="E3" s="5"/>
      <c r="F3" s="3"/>
      <c r="G3" s="5"/>
      <c r="H3" s="5"/>
    </row>
    <row r="4" spans="1:8" x14ac:dyDescent="0.25">
      <c r="A4" s="63">
        <v>311</v>
      </c>
      <c r="B4" s="109" t="s">
        <v>394</v>
      </c>
      <c r="C4" s="61"/>
      <c r="D4" s="2"/>
      <c r="E4" s="5"/>
      <c r="F4" s="3"/>
      <c r="G4" s="5"/>
      <c r="H4" s="5"/>
    </row>
    <row r="5" spans="1:8" x14ac:dyDescent="0.25">
      <c r="A5" s="63">
        <v>312</v>
      </c>
      <c r="B5" s="109" t="s">
        <v>395</v>
      </c>
      <c r="C5" s="61"/>
      <c r="D5" s="2"/>
      <c r="E5" s="5"/>
      <c r="F5" s="3"/>
      <c r="G5" s="5"/>
      <c r="H5" s="5"/>
    </row>
    <row r="6" spans="1:8" x14ac:dyDescent="0.25">
      <c r="A6" s="63">
        <v>313</v>
      </c>
      <c r="B6" s="109" t="s">
        <v>396</v>
      </c>
      <c r="C6" s="61"/>
      <c r="D6" s="2"/>
      <c r="E6" s="5"/>
      <c r="F6" s="5"/>
      <c r="G6" s="5"/>
      <c r="H6" s="5"/>
    </row>
    <row r="7" spans="1:8" x14ac:dyDescent="0.25">
      <c r="A7" s="63">
        <v>315</v>
      </c>
      <c r="B7" s="109" t="s">
        <v>397</v>
      </c>
      <c r="C7" s="61"/>
      <c r="D7" s="2"/>
      <c r="E7" s="5"/>
      <c r="F7" s="5"/>
      <c r="G7" s="5"/>
      <c r="H7" s="5"/>
    </row>
    <row r="8" spans="1:8" x14ac:dyDescent="0.25">
      <c r="A8" s="63">
        <v>316</v>
      </c>
      <c r="B8" s="109" t="s">
        <v>398</v>
      </c>
      <c r="C8" s="61"/>
      <c r="D8" s="2"/>
      <c r="E8" s="61"/>
      <c r="F8" s="61"/>
      <c r="G8" s="61"/>
      <c r="H8" s="61"/>
    </row>
    <row r="9" spans="1:8" x14ac:dyDescent="0.25">
      <c r="A9" s="63">
        <v>317</v>
      </c>
      <c r="B9" s="109" t="s">
        <v>399</v>
      </c>
      <c r="C9" s="61"/>
      <c r="D9" s="2"/>
      <c r="E9" s="61"/>
      <c r="F9" s="61"/>
      <c r="G9" s="61"/>
      <c r="H9" s="61"/>
    </row>
    <row r="10" spans="1:8" x14ac:dyDescent="0.25">
      <c r="A10" s="63">
        <v>318</v>
      </c>
      <c r="B10" s="109" t="s">
        <v>400</v>
      </c>
      <c r="C10" s="61"/>
      <c r="D10" s="2"/>
      <c r="E10" s="61"/>
      <c r="F10" s="61"/>
      <c r="G10" s="61"/>
      <c r="H10" s="61"/>
    </row>
    <row r="11" spans="1:8" x14ac:dyDescent="0.25">
      <c r="A11" s="63">
        <v>320</v>
      </c>
      <c r="B11" s="109" t="s">
        <v>401</v>
      </c>
      <c r="C11" s="61"/>
      <c r="D11" s="2"/>
      <c r="E11" s="61"/>
      <c r="F11" s="61"/>
      <c r="G11" s="61"/>
      <c r="H11" s="61"/>
    </row>
    <row r="12" spans="1:8" x14ac:dyDescent="0.25">
      <c r="A12" s="63">
        <v>321</v>
      </c>
      <c r="B12" s="109" t="s">
        <v>402</v>
      </c>
      <c r="C12" s="61"/>
      <c r="D12" s="2"/>
      <c r="E12" s="61"/>
      <c r="F12" s="61"/>
      <c r="G12" s="61"/>
      <c r="H12" s="61"/>
    </row>
    <row r="13" spans="1:8" x14ac:dyDescent="0.25">
      <c r="A13" s="63">
        <v>322</v>
      </c>
      <c r="B13" s="109" t="s">
        <v>403</v>
      </c>
      <c r="C13" s="61"/>
      <c r="D13" s="2"/>
      <c r="E13" s="61"/>
      <c r="F13" s="61"/>
      <c r="G13" s="61"/>
      <c r="H13" s="61"/>
    </row>
    <row r="14" spans="1:8" x14ac:dyDescent="0.25">
      <c r="A14" s="63">
        <v>325</v>
      </c>
      <c r="B14" s="109" t="s">
        <v>404</v>
      </c>
      <c r="C14" s="61"/>
      <c r="D14" s="2"/>
      <c r="E14" s="61"/>
      <c r="F14" s="61"/>
      <c r="G14" s="61"/>
      <c r="H14" s="61"/>
    </row>
    <row r="15" spans="1:8" x14ac:dyDescent="0.25">
      <c r="A15" s="63">
        <v>326</v>
      </c>
      <c r="B15" s="109" t="s">
        <v>405</v>
      </c>
      <c r="C15" s="61"/>
      <c r="D15" s="2"/>
      <c r="E15" s="61"/>
      <c r="F15" s="61"/>
      <c r="G15" s="61"/>
      <c r="H15" s="61"/>
    </row>
    <row r="16" spans="1:8" x14ac:dyDescent="0.25">
      <c r="A16" s="63">
        <v>327</v>
      </c>
      <c r="B16" s="109" t="s">
        <v>406</v>
      </c>
      <c r="C16" s="61"/>
      <c r="D16" s="2"/>
      <c r="E16" s="61"/>
      <c r="F16" s="61"/>
      <c r="G16" s="61"/>
      <c r="H16" s="61"/>
    </row>
    <row r="17" spans="1:4" x14ac:dyDescent="0.25">
      <c r="A17" s="63">
        <v>328</v>
      </c>
      <c r="B17" s="109" t="s">
        <v>407</v>
      </c>
      <c r="C17" s="61"/>
      <c r="D17" s="2"/>
    </row>
    <row r="18" spans="1:4" x14ac:dyDescent="0.25">
      <c r="A18" s="63">
        <v>329</v>
      </c>
      <c r="B18" s="109" t="s">
        <v>408</v>
      </c>
      <c r="C18" s="61"/>
      <c r="D18" s="2"/>
    </row>
    <row r="19" spans="1:4" x14ac:dyDescent="0.25">
      <c r="A19" s="63">
        <v>330</v>
      </c>
      <c r="B19" s="109" t="s">
        <v>409</v>
      </c>
      <c r="C19" s="61"/>
      <c r="D19" s="2"/>
    </row>
    <row r="20" spans="1:4" x14ac:dyDescent="0.25">
      <c r="A20" s="63">
        <v>332</v>
      </c>
      <c r="B20" s="109" t="s">
        <v>410</v>
      </c>
      <c r="C20" s="61"/>
      <c r="D20" s="61"/>
    </row>
    <row r="21" spans="1:4" x14ac:dyDescent="0.25">
      <c r="A21" s="63">
        <v>333</v>
      </c>
      <c r="B21" s="109" t="s">
        <v>411</v>
      </c>
      <c r="C21" s="61"/>
      <c r="D21" s="61"/>
    </row>
    <row r="22" spans="1:4" x14ac:dyDescent="0.25">
      <c r="A22" s="63">
        <v>334</v>
      </c>
      <c r="B22" s="109" t="s">
        <v>412</v>
      </c>
      <c r="C22" s="61"/>
      <c r="D22" s="61"/>
    </row>
    <row r="23" spans="1:4" x14ac:dyDescent="0.25">
      <c r="A23" s="63">
        <v>335</v>
      </c>
      <c r="B23" s="109" t="s">
        <v>413</v>
      </c>
      <c r="C23" s="61"/>
      <c r="D23" s="61"/>
    </row>
    <row r="24" spans="1:4" x14ac:dyDescent="0.25">
      <c r="A24" s="63">
        <v>336</v>
      </c>
      <c r="B24" s="109" t="s">
        <v>414</v>
      </c>
      <c r="C24" s="61"/>
      <c r="D24" s="61"/>
    </row>
    <row r="25" spans="1:4" x14ac:dyDescent="0.25">
      <c r="A25" s="64">
        <v>337</v>
      </c>
      <c r="B25" s="109" t="s">
        <v>415</v>
      </c>
      <c r="C25" s="61"/>
      <c r="D25" s="61"/>
    </row>
    <row r="26" spans="1:4" x14ac:dyDescent="0.25">
      <c r="A26" s="64">
        <v>338</v>
      </c>
      <c r="B26" s="109" t="s">
        <v>416</v>
      </c>
      <c r="C26" s="61"/>
      <c r="D26" s="61"/>
    </row>
    <row r="27" spans="1:4" x14ac:dyDescent="0.25">
      <c r="A27" s="148">
        <v>601</v>
      </c>
      <c r="B27" s="109" t="s">
        <v>73</v>
      </c>
      <c r="C27" s="61"/>
      <c r="D27" s="61"/>
    </row>
    <row r="28" spans="1:4" x14ac:dyDescent="0.25">
      <c r="A28" s="148">
        <v>602</v>
      </c>
      <c r="B28" s="109" t="s">
        <v>74</v>
      </c>
      <c r="C28" s="61"/>
      <c r="D28" s="61"/>
    </row>
    <row r="29" spans="1:4" x14ac:dyDescent="0.25">
      <c r="A29" s="148">
        <v>603</v>
      </c>
      <c r="B29" s="109" t="s">
        <v>75</v>
      </c>
      <c r="C29" s="61"/>
      <c r="D29" s="61"/>
    </row>
    <row r="30" spans="1:4" x14ac:dyDescent="0.25">
      <c r="A30" s="148">
        <v>604</v>
      </c>
      <c r="B30" s="109" t="s">
        <v>76</v>
      </c>
      <c r="C30" s="61"/>
      <c r="D30" s="61"/>
    </row>
    <row r="31" spans="1:4" x14ac:dyDescent="0.25">
      <c r="A31" s="148">
        <v>605</v>
      </c>
      <c r="B31" s="109" t="s">
        <v>77</v>
      </c>
      <c r="C31" s="61"/>
      <c r="D31" s="61"/>
    </row>
    <row r="32" spans="1:4" x14ac:dyDescent="0.25">
      <c r="A32" s="148">
        <v>606</v>
      </c>
      <c r="B32" s="109" t="s">
        <v>78</v>
      </c>
      <c r="C32" s="61"/>
      <c r="D32" s="61"/>
    </row>
    <row r="33" spans="1:2" x14ac:dyDescent="0.25">
      <c r="A33" s="148">
        <v>607</v>
      </c>
      <c r="B33" s="109" t="s">
        <v>79</v>
      </c>
    </row>
    <row r="34" spans="1:2" x14ac:dyDescent="0.25">
      <c r="A34" s="148">
        <v>608</v>
      </c>
      <c r="B34" s="109" t="s">
        <v>80</v>
      </c>
    </row>
    <row r="35" spans="1:2" x14ac:dyDescent="0.25">
      <c r="A35" s="148">
        <v>609</v>
      </c>
      <c r="B35" s="109" t="s">
        <v>81</v>
      </c>
    </row>
    <row r="36" spans="1:2" x14ac:dyDescent="0.25">
      <c r="A36" s="148">
        <v>610</v>
      </c>
      <c r="B36" s="109" t="s">
        <v>82</v>
      </c>
    </row>
    <row r="37" spans="1:2" x14ac:dyDescent="0.25">
      <c r="A37" s="148">
        <v>611</v>
      </c>
      <c r="B37" s="109" t="s">
        <v>83</v>
      </c>
    </row>
    <row r="38" spans="1:2" x14ac:dyDescent="0.25">
      <c r="A38" s="148">
        <v>612</v>
      </c>
      <c r="B38" s="109" t="s">
        <v>84</v>
      </c>
    </row>
    <row r="39" spans="1:2" x14ac:dyDescent="0.25">
      <c r="A39" s="148">
        <v>613</v>
      </c>
      <c r="B39" s="109" t="s">
        <v>85</v>
      </c>
    </row>
    <row r="40" spans="1:2" x14ac:dyDescent="0.25">
      <c r="A40" s="148">
        <v>614</v>
      </c>
      <c r="B40" s="109" t="s">
        <v>86</v>
      </c>
    </row>
    <row r="41" spans="1:2" x14ac:dyDescent="0.25">
      <c r="A41" s="148">
        <v>615</v>
      </c>
      <c r="B41" s="109" t="s">
        <v>87</v>
      </c>
    </row>
    <row r="42" spans="1:2" x14ac:dyDescent="0.25">
      <c r="A42" s="148">
        <v>616</v>
      </c>
      <c r="B42" s="109" t="s">
        <v>88</v>
      </c>
    </row>
    <row r="43" spans="1:2" x14ac:dyDescent="0.25">
      <c r="A43" s="148">
        <v>617</v>
      </c>
      <c r="B43" s="109" t="s">
        <v>89</v>
      </c>
    </row>
    <row r="44" spans="1:2" x14ac:dyDescent="0.25">
      <c r="A44" s="148">
        <v>618</v>
      </c>
      <c r="B44" s="109" t="s">
        <v>90</v>
      </c>
    </row>
    <row r="45" spans="1:2" x14ac:dyDescent="0.25">
      <c r="A45" s="148">
        <v>619</v>
      </c>
      <c r="B45" s="109" t="s">
        <v>91</v>
      </c>
    </row>
    <row r="46" spans="1:2" x14ac:dyDescent="0.25">
      <c r="A46" s="148">
        <v>620</v>
      </c>
      <c r="B46" s="109" t="s">
        <v>92</v>
      </c>
    </row>
    <row r="47" spans="1:2" x14ac:dyDescent="0.25">
      <c r="A47" s="148">
        <v>621</v>
      </c>
      <c r="B47" s="109" t="s">
        <v>93</v>
      </c>
    </row>
    <row r="48" spans="1:2" x14ac:dyDescent="0.25">
      <c r="A48" s="148">
        <v>622</v>
      </c>
      <c r="B48" s="109" t="s">
        <v>94</v>
      </c>
    </row>
    <row r="49" spans="1:2" x14ac:dyDescent="0.25">
      <c r="A49" s="148">
        <v>623</v>
      </c>
      <c r="B49" s="109" t="s">
        <v>95</v>
      </c>
    </row>
    <row r="50" spans="1:2" x14ac:dyDescent="0.25">
      <c r="A50" s="148">
        <v>624</v>
      </c>
      <c r="B50" s="109" t="s">
        <v>96</v>
      </c>
    </row>
    <row r="51" spans="1:2" x14ac:dyDescent="0.25">
      <c r="A51" s="148">
        <v>625</v>
      </c>
      <c r="B51" s="109" t="s">
        <v>97</v>
      </c>
    </row>
    <row r="52" spans="1:2" x14ac:dyDescent="0.25">
      <c r="A52" s="148">
        <v>626</v>
      </c>
      <c r="B52" s="109" t="s">
        <v>98</v>
      </c>
    </row>
    <row r="53" spans="1:2" x14ac:dyDescent="0.25">
      <c r="A53" s="148">
        <v>627</v>
      </c>
      <c r="B53" s="109" t="s">
        <v>99</v>
      </c>
    </row>
    <row r="54" spans="1:2" x14ac:dyDescent="0.25">
      <c r="A54" s="148">
        <v>628</v>
      </c>
      <c r="B54" s="109" t="s">
        <v>100</v>
      </c>
    </row>
    <row r="55" spans="1:2" x14ac:dyDescent="0.25">
      <c r="A55" s="148">
        <v>629</v>
      </c>
      <c r="B55" s="109" t="s">
        <v>101</v>
      </c>
    </row>
    <row r="56" spans="1:2" x14ac:dyDescent="0.25">
      <c r="A56" s="148">
        <v>630</v>
      </c>
      <c r="B56" s="109" t="s">
        <v>102</v>
      </c>
    </row>
    <row r="57" spans="1:2" x14ac:dyDescent="0.25">
      <c r="A57" s="148">
        <v>631</v>
      </c>
      <c r="B57" s="109" t="s">
        <v>103</v>
      </c>
    </row>
    <row r="58" spans="1:2" x14ac:dyDescent="0.25">
      <c r="A58" s="148">
        <v>632</v>
      </c>
      <c r="B58" s="109" t="s">
        <v>104</v>
      </c>
    </row>
    <row r="59" spans="1:2" x14ac:dyDescent="0.25">
      <c r="A59" s="148">
        <v>633</v>
      </c>
      <c r="B59" s="109" t="s">
        <v>105</v>
      </c>
    </row>
    <row r="60" spans="1:2" x14ac:dyDescent="0.25">
      <c r="A60" s="148">
        <v>634</v>
      </c>
      <c r="B60" s="109" t="s">
        <v>106</v>
      </c>
    </row>
    <row r="61" spans="1:2" x14ac:dyDescent="0.25">
      <c r="A61" s="148">
        <v>635</v>
      </c>
      <c r="B61" s="109" t="s">
        <v>107</v>
      </c>
    </row>
    <row r="62" spans="1:2" x14ac:dyDescent="0.25">
      <c r="A62" s="148">
        <v>636</v>
      </c>
      <c r="B62" s="109" t="s">
        <v>108</v>
      </c>
    </row>
    <row r="63" spans="1:2" x14ac:dyDescent="0.25">
      <c r="A63" s="148">
        <v>638</v>
      </c>
      <c r="B63" s="109" t="s">
        <v>109</v>
      </c>
    </row>
    <row r="64" spans="1:2" x14ac:dyDescent="0.25">
      <c r="A64" s="148">
        <v>639</v>
      </c>
      <c r="B64" s="109" t="s">
        <v>110</v>
      </c>
    </row>
    <row r="65" spans="1:2" x14ac:dyDescent="0.25">
      <c r="A65" s="148">
        <v>641</v>
      </c>
      <c r="B65" s="109" t="s">
        <v>111</v>
      </c>
    </row>
    <row r="66" spans="1:2" x14ac:dyDescent="0.25">
      <c r="A66" s="148">
        <v>642</v>
      </c>
      <c r="B66" s="109" t="s">
        <v>112</v>
      </c>
    </row>
    <row r="67" spans="1:2" x14ac:dyDescent="0.25">
      <c r="A67" s="148">
        <v>645</v>
      </c>
      <c r="B67" s="109" t="s">
        <v>113</v>
      </c>
    </row>
    <row r="68" spans="1:2" x14ac:dyDescent="0.25">
      <c r="A68" s="148">
        <v>647</v>
      </c>
      <c r="B68" s="109" t="s">
        <v>114</v>
      </c>
    </row>
    <row r="69" spans="1:2" x14ac:dyDescent="0.25">
      <c r="A69" s="148">
        <v>648</v>
      </c>
      <c r="B69" s="109" t="s">
        <v>115</v>
      </c>
    </row>
    <row r="70" spans="1:2" x14ac:dyDescent="0.25">
      <c r="A70" s="148">
        <v>649</v>
      </c>
      <c r="B70" s="109" t="s">
        <v>116</v>
      </c>
    </row>
    <row r="71" spans="1:2" x14ac:dyDescent="0.25">
      <c r="A71" s="148">
        <v>650</v>
      </c>
      <c r="B71" s="109" t="s">
        <v>117</v>
      </c>
    </row>
    <row r="72" spans="1:2" x14ac:dyDescent="0.25">
      <c r="A72" s="148">
        <v>651</v>
      </c>
      <c r="B72" s="109" t="s">
        <v>118</v>
      </c>
    </row>
    <row r="73" spans="1:2" x14ac:dyDescent="0.25">
      <c r="A73" s="148">
        <v>652</v>
      </c>
      <c r="B73" s="109" t="s">
        <v>119</v>
      </c>
    </row>
    <row r="74" spans="1:2" x14ac:dyDescent="0.25">
      <c r="A74" s="148">
        <v>653</v>
      </c>
      <c r="B74" s="109" t="s">
        <v>120</v>
      </c>
    </row>
    <row r="75" spans="1:2" x14ac:dyDescent="0.25">
      <c r="A75" s="148">
        <v>654</v>
      </c>
      <c r="B75" s="109" t="s">
        <v>121</v>
      </c>
    </row>
    <row r="76" spans="1:2" x14ac:dyDescent="0.25">
      <c r="A76" s="148">
        <v>655</v>
      </c>
      <c r="B76" s="109" t="s">
        <v>122</v>
      </c>
    </row>
    <row r="77" spans="1:2" x14ac:dyDescent="0.25">
      <c r="A77" s="148">
        <v>656</v>
      </c>
      <c r="B77" s="109" t="s">
        <v>123</v>
      </c>
    </row>
    <row r="78" spans="1:2" x14ac:dyDescent="0.25">
      <c r="A78" s="148">
        <v>657</v>
      </c>
      <c r="B78" s="109" t="s">
        <v>124</v>
      </c>
    </row>
    <row r="79" spans="1:2" x14ac:dyDescent="0.25">
      <c r="A79" s="148">
        <v>658</v>
      </c>
      <c r="B79" s="109" t="s">
        <v>125</v>
      </c>
    </row>
    <row r="80" spans="1:2" x14ac:dyDescent="0.25">
      <c r="A80" s="148">
        <v>659</v>
      </c>
      <c r="B80" s="109" t="s">
        <v>126</v>
      </c>
    </row>
    <row r="81" spans="1:2" x14ac:dyDescent="0.25">
      <c r="A81" s="148">
        <v>660</v>
      </c>
      <c r="B81" s="109" t="s">
        <v>127</v>
      </c>
    </row>
    <row r="82" spans="1:2" x14ac:dyDescent="0.25">
      <c r="A82" s="148">
        <v>661</v>
      </c>
      <c r="B82" s="109" t="s">
        <v>128</v>
      </c>
    </row>
    <row r="83" spans="1:2" x14ac:dyDescent="0.25">
      <c r="A83" s="148">
        <v>662</v>
      </c>
      <c r="B83" s="109" t="s">
        <v>129</v>
      </c>
    </row>
    <row r="84" spans="1:2" x14ac:dyDescent="0.25">
      <c r="A84" s="148">
        <v>663</v>
      </c>
      <c r="B84" s="109" t="s">
        <v>130</v>
      </c>
    </row>
    <row r="85" spans="1:2" x14ac:dyDescent="0.25">
      <c r="A85" s="148">
        <v>664</v>
      </c>
      <c r="B85" s="109" t="s">
        <v>131</v>
      </c>
    </row>
    <row r="86" spans="1:2" x14ac:dyDescent="0.25">
      <c r="A86" s="148">
        <v>665</v>
      </c>
      <c r="B86" s="109" t="s">
        <v>132</v>
      </c>
    </row>
    <row r="87" spans="1:2" x14ac:dyDescent="0.25">
      <c r="A87" s="148">
        <v>666</v>
      </c>
      <c r="B87" s="109" t="s">
        <v>133</v>
      </c>
    </row>
    <row r="88" spans="1:2" x14ac:dyDescent="0.25">
      <c r="A88" s="148">
        <v>667</v>
      </c>
      <c r="B88" s="109" t="s">
        <v>134</v>
      </c>
    </row>
    <row r="89" spans="1:2" x14ac:dyDescent="0.25">
      <c r="A89" s="148">
        <v>668</v>
      </c>
      <c r="B89" s="109" t="s">
        <v>135</v>
      </c>
    </row>
    <row r="90" spans="1:2" x14ac:dyDescent="0.25">
      <c r="A90" s="148">
        <v>669</v>
      </c>
      <c r="B90" s="109" t="s">
        <v>136</v>
      </c>
    </row>
    <row r="91" spans="1:2" x14ac:dyDescent="0.25">
      <c r="A91" s="148">
        <v>670</v>
      </c>
      <c r="B91" s="109" t="s">
        <v>137</v>
      </c>
    </row>
    <row r="92" spans="1:2" x14ac:dyDescent="0.25">
      <c r="A92" s="148">
        <v>671</v>
      </c>
      <c r="B92" s="109" t="s">
        <v>138</v>
      </c>
    </row>
    <row r="93" spans="1:2" x14ac:dyDescent="0.25">
      <c r="A93" s="148">
        <v>672</v>
      </c>
      <c r="B93" s="109" t="s">
        <v>139</v>
      </c>
    </row>
    <row r="94" spans="1:2" x14ac:dyDescent="0.25">
      <c r="A94" s="148">
        <v>673</v>
      </c>
      <c r="B94" s="109" t="s">
        <v>140</v>
      </c>
    </row>
    <row r="95" spans="1:2" x14ac:dyDescent="0.25">
      <c r="A95" s="148">
        <v>674</v>
      </c>
      <c r="B95" s="109" t="s">
        <v>141</v>
      </c>
    </row>
    <row r="96" spans="1:2" x14ac:dyDescent="0.25">
      <c r="A96" s="148">
        <v>675</v>
      </c>
      <c r="B96" s="109" t="s">
        <v>142</v>
      </c>
    </row>
    <row r="97" spans="1:2" x14ac:dyDescent="0.25">
      <c r="A97" s="148">
        <v>676</v>
      </c>
      <c r="B97" s="109" t="s">
        <v>143</v>
      </c>
    </row>
    <row r="98" spans="1:2" x14ac:dyDescent="0.25">
      <c r="A98" s="148">
        <v>678</v>
      </c>
      <c r="B98" s="109" t="s">
        <v>144</v>
      </c>
    </row>
    <row r="99" spans="1:2" x14ac:dyDescent="0.25">
      <c r="A99" s="148">
        <v>679</v>
      </c>
      <c r="B99" s="109" t="s">
        <v>145</v>
      </c>
    </row>
    <row r="100" spans="1:2" x14ac:dyDescent="0.25">
      <c r="A100" s="148">
        <v>680</v>
      </c>
      <c r="B100" s="109" t="s">
        <v>146</v>
      </c>
    </row>
    <row r="101" spans="1:2" x14ac:dyDescent="0.25">
      <c r="A101" s="148">
        <v>681</v>
      </c>
      <c r="B101" s="109" t="s">
        <v>147</v>
      </c>
    </row>
    <row r="102" spans="1:2" x14ac:dyDescent="0.25">
      <c r="A102" s="148">
        <v>682</v>
      </c>
      <c r="B102" s="109" t="s">
        <v>148</v>
      </c>
    </row>
    <row r="103" spans="1:2" x14ac:dyDescent="0.25">
      <c r="A103" s="148">
        <v>683</v>
      </c>
      <c r="B103" s="109" t="s">
        <v>149</v>
      </c>
    </row>
    <row r="104" spans="1:2" x14ac:dyDescent="0.25">
      <c r="A104" s="148">
        <v>684</v>
      </c>
      <c r="B104" s="109" t="s">
        <v>150</v>
      </c>
    </row>
    <row r="105" spans="1:2" x14ac:dyDescent="0.25">
      <c r="A105" s="148">
        <v>685</v>
      </c>
      <c r="B105" s="109" t="s">
        <v>151</v>
      </c>
    </row>
    <row r="106" spans="1:2" x14ac:dyDescent="0.25">
      <c r="A106" s="148">
        <v>686</v>
      </c>
      <c r="B106" s="109" t="s">
        <v>152</v>
      </c>
    </row>
    <row r="107" spans="1:2" x14ac:dyDescent="0.25">
      <c r="A107" s="148">
        <v>687</v>
      </c>
      <c r="B107" s="109" t="s">
        <v>153</v>
      </c>
    </row>
    <row r="108" spans="1:2" x14ac:dyDescent="0.25">
      <c r="A108" s="148">
        <v>688</v>
      </c>
      <c r="B108" s="109" t="s">
        <v>154</v>
      </c>
    </row>
    <row r="109" spans="1:2" x14ac:dyDescent="0.25">
      <c r="A109" s="148">
        <v>689</v>
      </c>
      <c r="B109" s="109" t="s">
        <v>155</v>
      </c>
    </row>
    <row r="110" spans="1:2" x14ac:dyDescent="0.25">
      <c r="A110" s="148">
        <v>690</v>
      </c>
      <c r="B110" s="109" t="s">
        <v>156</v>
      </c>
    </row>
    <row r="111" spans="1:2" x14ac:dyDescent="0.25">
      <c r="A111" s="148">
        <v>691</v>
      </c>
      <c r="B111" s="109" t="s">
        <v>157</v>
      </c>
    </row>
    <row r="112" spans="1:2" x14ac:dyDescent="0.25">
      <c r="A112" s="148">
        <v>692</v>
      </c>
      <c r="B112" s="109" t="s">
        <v>158</v>
      </c>
    </row>
    <row r="113" spans="1:2" x14ac:dyDescent="0.25">
      <c r="A113" s="148">
        <v>693</v>
      </c>
      <c r="B113" s="109" t="s">
        <v>159</v>
      </c>
    </row>
    <row r="114" spans="1:2" x14ac:dyDescent="0.25">
      <c r="A114" s="148">
        <v>694</v>
      </c>
      <c r="B114" s="109" t="s">
        <v>160</v>
      </c>
    </row>
    <row r="115" spans="1:2" x14ac:dyDescent="0.25">
      <c r="A115" s="148">
        <v>695</v>
      </c>
      <c r="B115" s="109" t="s">
        <v>161</v>
      </c>
    </row>
    <row r="116" spans="1:2" x14ac:dyDescent="0.25">
      <c r="A116" s="148">
        <v>696</v>
      </c>
      <c r="B116" s="109" t="s">
        <v>162</v>
      </c>
    </row>
    <row r="117" spans="1:2" x14ac:dyDescent="0.25">
      <c r="A117" s="148">
        <v>697</v>
      </c>
      <c r="B117" s="109" t="s">
        <v>163</v>
      </c>
    </row>
    <row r="118" spans="1:2" x14ac:dyDescent="0.25">
      <c r="A118" s="148">
        <v>698</v>
      </c>
      <c r="B118" s="109" t="s">
        <v>164</v>
      </c>
    </row>
    <row r="119" spans="1:2" x14ac:dyDescent="0.25">
      <c r="A119" s="148">
        <v>699</v>
      </c>
      <c r="B119" s="109" t="s">
        <v>165</v>
      </c>
    </row>
    <row r="120" spans="1:2" x14ac:dyDescent="0.25">
      <c r="A120" s="148">
        <v>700</v>
      </c>
      <c r="B120" s="109" t="s">
        <v>166</v>
      </c>
    </row>
    <row r="121" spans="1:2" x14ac:dyDescent="0.25">
      <c r="A121" s="148">
        <v>701</v>
      </c>
      <c r="B121" s="109" t="s">
        <v>167</v>
      </c>
    </row>
    <row r="122" spans="1:2" x14ac:dyDescent="0.25">
      <c r="A122" s="148">
        <v>702</v>
      </c>
      <c r="B122" s="109" t="s">
        <v>168</v>
      </c>
    </row>
    <row r="123" spans="1:2" x14ac:dyDescent="0.25">
      <c r="A123" s="148">
        <v>703</v>
      </c>
      <c r="B123" s="109" t="s">
        <v>169</v>
      </c>
    </row>
    <row r="124" spans="1:2" x14ac:dyDescent="0.25">
      <c r="A124" s="148">
        <v>705</v>
      </c>
      <c r="B124" s="109" t="s">
        <v>170</v>
      </c>
    </row>
    <row r="125" spans="1:2" x14ac:dyDescent="0.25">
      <c r="A125" s="148">
        <v>706</v>
      </c>
      <c r="B125" s="109" t="s">
        <v>171</v>
      </c>
    </row>
    <row r="126" spans="1:2" x14ac:dyDescent="0.25">
      <c r="A126" s="148">
        <v>707</v>
      </c>
      <c r="B126" s="109" t="s">
        <v>172</v>
      </c>
    </row>
    <row r="127" spans="1:2" x14ac:dyDescent="0.25">
      <c r="A127" s="148">
        <v>708</v>
      </c>
      <c r="B127" s="109" t="s">
        <v>173</v>
      </c>
    </row>
    <row r="128" spans="1:2" x14ac:dyDescent="0.25">
      <c r="A128" s="148">
        <v>200</v>
      </c>
      <c r="B128" s="65" t="s">
        <v>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繳款書</vt:lpstr>
      <vt:lpstr>試算</vt:lpstr>
      <vt:lpstr>統籌科目新增撥補經費統計表</vt:lpstr>
      <vt:lpstr>統籌科目新增撥補經費明細表</vt:lpstr>
      <vt:lpstr>參數</vt:lpstr>
      <vt:lpstr>統籌科目新增撥補經費明細表!Print_Area</vt:lpstr>
      <vt:lpstr>統籌科目新增撥補經費統計表!Print_Area</vt:lpstr>
      <vt:lpstr>試算!Print_Area</vt:lpstr>
      <vt:lpstr>繳款書!Print_Area</vt:lpstr>
      <vt:lpstr>統籌科目新增撥補經費明細表!Print_Titles</vt:lpstr>
      <vt:lpstr>試算!Print_Titles</vt:lpstr>
      <vt:lpstr>繳款書!Print_Titles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教育處-014</cp:lastModifiedBy>
  <cp:lastPrinted>2025-02-18T10:42:35Z</cp:lastPrinted>
  <dcterms:created xsi:type="dcterms:W3CDTF">2017-11-23T06:37:37Z</dcterms:created>
  <dcterms:modified xsi:type="dcterms:W3CDTF">2025-02-24T06:59:59Z</dcterms:modified>
</cp:coreProperties>
</file>