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F:\楊雨蓁檔案1140122\1-3.撥補數(繳款書)\1-3.114年度\1-3..114.3月\"/>
    </mc:Choice>
  </mc:AlternateContent>
  <xr:revisionPtr revIDLastSave="0" documentId="13_ncr:1_{479DE85D-4FF4-4C96-A82E-A2781D9D72FE}" xr6:coauthVersionLast="47" xr6:coauthVersionMax="47" xr10:uidLastSave="{00000000-0000-0000-0000-000000000000}"/>
  <bookViews>
    <workbookView xWindow="-120" yWindow="-120" windowWidth="29040" windowHeight="15720" tabRatio="679" xr2:uid="{00000000-000D-0000-FFFF-FFFF00000000}"/>
  </bookViews>
  <sheets>
    <sheet name="繳款書" sheetId="7" r:id="rId1"/>
    <sheet name="試算" sheetId="6" r:id="rId2"/>
    <sheet name="統籌科目新增撥補經費統計表" sheetId="5" r:id="rId3"/>
    <sheet name="統籌科目新增撥補經費明細表" sheetId="4" r:id="rId4"/>
    <sheet name="參數" sheetId="1" r:id="rId5"/>
  </sheets>
  <definedNames>
    <definedName name="_xlnm.Print_Area" localSheetId="3">統籌科目新增撥補經費明細表!$A$1:$I$132</definedName>
    <definedName name="_xlnm.Print_Area" localSheetId="2">統籌科目新增撥補經費統計表!$A$1:$G$138</definedName>
    <definedName name="_xlnm.Print_Area" localSheetId="1">試算!$A$1:$I$140</definedName>
    <definedName name="_xlnm.Print_Area" localSheetId="0">繳款書!$A$1:$G$145</definedName>
    <definedName name="_xlnm.Print_Titles" localSheetId="3">統籌科目新增撥補經費明細表!$1:$5</definedName>
    <definedName name="_xlnm.Print_Titles" localSheetId="1">試算!$1:$2</definedName>
    <definedName name="_xlnm.Print_Titles" localSheetId="0">繳款書!$1:$3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0" i="5" l="1"/>
  <c r="E130" i="5"/>
  <c r="D130" i="5"/>
  <c r="F129" i="5"/>
  <c r="E129" i="5"/>
  <c r="D129" i="5"/>
  <c r="F128" i="5"/>
  <c r="E128" i="5"/>
  <c r="D128" i="5"/>
  <c r="F127" i="5"/>
  <c r="E127" i="5"/>
  <c r="D127" i="5"/>
  <c r="F126" i="5"/>
  <c r="E126" i="5"/>
  <c r="D126" i="5"/>
  <c r="F125" i="5"/>
  <c r="E125" i="5"/>
  <c r="D125" i="5"/>
  <c r="F124" i="5"/>
  <c r="E124" i="5"/>
  <c r="D124" i="5"/>
  <c r="F123" i="5"/>
  <c r="E123" i="5"/>
  <c r="D123" i="5"/>
  <c r="F122" i="5"/>
  <c r="E122" i="5"/>
  <c r="D122" i="5"/>
  <c r="C122" i="5"/>
  <c r="F121" i="5"/>
  <c r="E121" i="5"/>
  <c r="D121" i="5"/>
  <c r="F120" i="5"/>
  <c r="E120" i="5"/>
  <c r="D120" i="5"/>
  <c r="F119" i="5"/>
  <c r="E119" i="5"/>
  <c r="D119" i="5"/>
  <c r="F118" i="5"/>
  <c r="E118" i="5"/>
  <c r="D118" i="5"/>
  <c r="F117" i="5"/>
  <c r="E117" i="5"/>
  <c r="D117" i="5"/>
  <c r="F116" i="5"/>
  <c r="E116" i="5"/>
  <c r="D116" i="5"/>
  <c r="F115" i="5"/>
  <c r="E115" i="5"/>
  <c r="D115" i="5"/>
  <c r="F114" i="5"/>
  <c r="E114" i="5"/>
  <c r="D114" i="5"/>
  <c r="F113" i="5"/>
  <c r="E113" i="5"/>
  <c r="D113" i="5"/>
  <c r="F112" i="5"/>
  <c r="E112" i="5"/>
  <c r="D112" i="5"/>
  <c r="F111" i="5"/>
  <c r="E111" i="5"/>
  <c r="D111" i="5"/>
  <c r="F110" i="5"/>
  <c r="E110" i="5"/>
  <c r="D110" i="5"/>
  <c r="F109" i="5"/>
  <c r="E109" i="5"/>
  <c r="D109" i="5"/>
  <c r="F108" i="5"/>
  <c r="E108" i="5"/>
  <c r="D108" i="5"/>
  <c r="F107" i="5"/>
  <c r="E107" i="5"/>
  <c r="D107" i="5"/>
  <c r="F106" i="5"/>
  <c r="E106" i="5"/>
  <c r="D106" i="5"/>
  <c r="F105" i="5"/>
  <c r="E105" i="5"/>
  <c r="D105" i="5"/>
  <c r="F104" i="5"/>
  <c r="E104" i="5"/>
  <c r="D104" i="5"/>
  <c r="F103" i="5"/>
  <c r="E103" i="5"/>
  <c r="D103" i="5"/>
  <c r="F102" i="5"/>
  <c r="E102" i="5"/>
  <c r="D102" i="5"/>
  <c r="F101" i="5"/>
  <c r="E101" i="5"/>
  <c r="D101" i="5"/>
  <c r="F100" i="5"/>
  <c r="E100" i="5"/>
  <c r="D100" i="5"/>
  <c r="F99" i="5"/>
  <c r="E99" i="5"/>
  <c r="D99" i="5"/>
  <c r="F98" i="5"/>
  <c r="E98" i="5"/>
  <c r="D98" i="5"/>
  <c r="F97" i="5"/>
  <c r="E97" i="5"/>
  <c r="D97" i="5"/>
  <c r="F96" i="5"/>
  <c r="E96" i="5"/>
  <c r="D96" i="5"/>
  <c r="F95" i="5"/>
  <c r="E95" i="5"/>
  <c r="D95" i="5"/>
  <c r="F94" i="5"/>
  <c r="E94" i="5"/>
  <c r="D94" i="5"/>
  <c r="F93" i="5"/>
  <c r="E93" i="5"/>
  <c r="D93" i="5"/>
  <c r="F92" i="5"/>
  <c r="E92" i="5"/>
  <c r="D92" i="5"/>
  <c r="F91" i="5"/>
  <c r="E91" i="5"/>
  <c r="D91" i="5"/>
  <c r="C91" i="5"/>
  <c r="F90" i="5"/>
  <c r="E90" i="5"/>
  <c r="D90" i="5"/>
  <c r="F89" i="5"/>
  <c r="E89" i="5"/>
  <c r="D89" i="5"/>
  <c r="F88" i="5"/>
  <c r="E88" i="5"/>
  <c r="D88" i="5"/>
  <c r="F87" i="5"/>
  <c r="E87" i="5"/>
  <c r="D87" i="5"/>
  <c r="F86" i="5"/>
  <c r="E86" i="5"/>
  <c r="D86" i="5"/>
  <c r="F85" i="5"/>
  <c r="E85" i="5"/>
  <c r="D85" i="5"/>
  <c r="F84" i="5"/>
  <c r="E84" i="5"/>
  <c r="D84" i="5"/>
  <c r="F83" i="5"/>
  <c r="E83" i="5"/>
  <c r="D83" i="5"/>
  <c r="F82" i="5"/>
  <c r="E82" i="5"/>
  <c r="D82" i="5"/>
  <c r="F81" i="5"/>
  <c r="E81" i="5"/>
  <c r="D81" i="5"/>
  <c r="F80" i="5"/>
  <c r="E80" i="5"/>
  <c r="D80" i="5"/>
  <c r="F79" i="5"/>
  <c r="E79" i="5"/>
  <c r="D79" i="5"/>
  <c r="F78" i="5"/>
  <c r="E78" i="5"/>
  <c r="D78" i="5"/>
  <c r="F77" i="5"/>
  <c r="E77" i="5"/>
  <c r="D77" i="5"/>
  <c r="F76" i="5"/>
  <c r="E76" i="5"/>
  <c r="D76" i="5"/>
  <c r="F75" i="5"/>
  <c r="E75" i="5"/>
  <c r="D75" i="5"/>
  <c r="F74" i="5"/>
  <c r="E74" i="5"/>
  <c r="D74" i="5"/>
  <c r="F73" i="5"/>
  <c r="E73" i="5"/>
  <c r="D73" i="5"/>
  <c r="F72" i="5"/>
  <c r="E72" i="5"/>
  <c r="D72" i="5"/>
  <c r="F71" i="5"/>
  <c r="E71" i="5"/>
  <c r="D71" i="5"/>
  <c r="F70" i="5"/>
  <c r="E70" i="5"/>
  <c r="D70" i="5"/>
  <c r="F69" i="5"/>
  <c r="E69" i="5"/>
  <c r="D69" i="5"/>
  <c r="F68" i="5"/>
  <c r="E68" i="5"/>
  <c r="D68" i="5"/>
  <c r="F67" i="5"/>
  <c r="E67" i="5"/>
  <c r="D67" i="5"/>
  <c r="F66" i="5"/>
  <c r="E66" i="5"/>
  <c r="D66" i="5"/>
  <c r="F65" i="5"/>
  <c r="E65" i="5"/>
  <c r="D65" i="5"/>
  <c r="F64" i="5"/>
  <c r="E64" i="5"/>
  <c r="D64" i="5"/>
  <c r="F63" i="5"/>
  <c r="E63" i="5"/>
  <c r="D63" i="5"/>
  <c r="F62" i="5"/>
  <c r="E62" i="5"/>
  <c r="D62" i="5"/>
  <c r="F61" i="5"/>
  <c r="E61" i="5"/>
  <c r="D61" i="5"/>
  <c r="F60" i="5"/>
  <c r="E60" i="5"/>
  <c r="D60" i="5"/>
  <c r="F59" i="5"/>
  <c r="E59" i="5"/>
  <c r="D59" i="5"/>
  <c r="F58" i="5"/>
  <c r="E58" i="5"/>
  <c r="D58" i="5"/>
  <c r="F57" i="5"/>
  <c r="E57" i="5"/>
  <c r="D57" i="5"/>
  <c r="F56" i="5"/>
  <c r="E56" i="5"/>
  <c r="D56" i="5"/>
  <c r="F55" i="5"/>
  <c r="E55" i="5"/>
  <c r="D55" i="5"/>
  <c r="F54" i="5"/>
  <c r="E54" i="5"/>
  <c r="D54" i="5"/>
  <c r="F53" i="5"/>
  <c r="E53" i="5"/>
  <c r="D53" i="5"/>
  <c r="F52" i="5"/>
  <c r="E52" i="5"/>
  <c r="D52" i="5"/>
  <c r="F51" i="5"/>
  <c r="E51" i="5"/>
  <c r="D51" i="5"/>
  <c r="F50" i="5"/>
  <c r="E50" i="5"/>
  <c r="D50" i="5"/>
  <c r="F49" i="5"/>
  <c r="E49" i="5"/>
  <c r="D49" i="5"/>
  <c r="F48" i="5"/>
  <c r="E48" i="5"/>
  <c r="D48" i="5"/>
  <c r="F47" i="5"/>
  <c r="E47" i="5"/>
  <c r="D47" i="5"/>
  <c r="F46" i="5"/>
  <c r="E46" i="5"/>
  <c r="D46" i="5"/>
  <c r="F45" i="5"/>
  <c r="E45" i="5"/>
  <c r="D45" i="5"/>
  <c r="F44" i="5"/>
  <c r="E44" i="5"/>
  <c r="D44" i="5"/>
  <c r="F43" i="5"/>
  <c r="E43" i="5"/>
  <c r="D43" i="5"/>
  <c r="F42" i="5"/>
  <c r="E42" i="5"/>
  <c r="D42" i="5"/>
  <c r="F41" i="5"/>
  <c r="E41" i="5"/>
  <c r="D41" i="5"/>
  <c r="F40" i="5"/>
  <c r="E40" i="5"/>
  <c r="D40" i="5"/>
  <c r="F39" i="5"/>
  <c r="E39" i="5"/>
  <c r="D39" i="5"/>
  <c r="F38" i="5"/>
  <c r="E38" i="5"/>
  <c r="D38" i="5"/>
  <c r="F37" i="5"/>
  <c r="E37" i="5"/>
  <c r="D37" i="5"/>
  <c r="F36" i="5"/>
  <c r="E36" i="5"/>
  <c r="D36" i="5"/>
  <c r="F35" i="5"/>
  <c r="E35" i="5"/>
  <c r="D35" i="5"/>
  <c r="F34" i="5"/>
  <c r="E34" i="5"/>
  <c r="D34" i="5"/>
  <c r="F33" i="5"/>
  <c r="E33" i="5"/>
  <c r="D33" i="5"/>
  <c r="F32" i="5"/>
  <c r="E32" i="5"/>
  <c r="D32" i="5"/>
  <c r="F31" i="5"/>
  <c r="E31" i="5"/>
  <c r="D31" i="5"/>
  <c r="F30" i="5"/>
  <c r="E30" i="5"/>
  <c r="D30" i="5"/>
  <c r="F29" i="5"/>
  <c r="E29" i="5"/>
  <c r="D29" i="5"/>
  <c r="F28" i="5"/>
  <c r="E28" i="5"/>
  <c r="D28" i="5"/>
  <c r="F27" i="5"/>
  <c r="E27" i="5"/>
  <c r="D27" i="5"/>
  <c r="F26" i="5"/>
  <c r="E26" i="5"/>
  <c r="D26" i="5"/>
  <c r="F25" i="5"/>
  <c r="E25" i="5"/>
  <c r="D25" i="5"/>
  <c r="F24" i="5"/>
  <c r="E24" i="5"/>
  <c r="D24" i="5"/>
  <c r="F23" i="5"/>
  <c r="E23" i="5"/>
  <c r="D23" i="5"/>
  <c r="F22" i="5"/>
  <c r="E22" i="5"/>
  <c r="D22" i="5"/>
  <c r="F21" i="5"/>
  <c r="E21" i="5"/>
  <c r="D21" i="5"/>
  <c r="F20" i="5"/>
  <c r="E20" i="5"/>
  <c r="D20" i="5"/>
  <c r="F19" i="5"/>
  <c r="E19" i="5"/>
  <c r="D19" i="5"/>
  <c r="F18" i="5"/>
  <c r="E18" i="5"/>
  <c r="D18" i="5"/>
  <c r="F17" i="5"/>
  <c r="E17" i="5"/>
  <c r="D17" i="5"/>
  <c r="F16" i="5"/>
  <c r="E16" i="5"/>
  <c r="D16" i="5"/>
  <c r="F15" i="5"/>
  <c r="E15" i="5"/>
  <c r="D15" i="5"/>
  <c r="F14" i="5"/>
  <c r="E14" i="5"/>
  <c r="D14" i="5"/>
  <c r="F13" i="5"/>
  <c r="E13" i="5"/>
  <c r="D13" i="5"/>
  <c r="F12" i="5"/>
  <c r="E12" i="5"/>
  <c r="D12" i="5"/>
  <c r="F11" i="5"/>
  <c r="E11" i="5"/>
  <c r="D11" i="5"/>
  <c r="F10" i="5"/>
  <c r="E10" i="5"/>
  <c r="D10" i="5"/>
  <c r="F9" i="5"/>
  <c r="E9" i="5"/>
  <c r="D9" i="5"/>
  <c r="F8" i="5"/>
  <c r="E8" i="5"/>
  <c r="D8" i="5"/>
  <c r="F7" i="5"/>
  <c r="E7" i="5"/>
  <c r="D7" i="5"/>
  <c r="F6" i="5"/>
  <c r="E6" i="5"/>
  <c r="D6" i="5"/>
  <c r="C130" i="5"/>
  <c r="C129" i="5"/>
  <c r="C128" i="5"/>
  <c r="C127" i="5"/>
  <c r="C126" i="5"/>
  <c r="C125" i="5"/>
  <c r="C124" i="5"/>
  <c r="C123"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F5" i="5"/>
  <c r="E5" i="5"/>
  <c r="D5" i="5"/>
  <c r="C5" i="5"/>
  <c r="F4" i="5"/>
  <c r="E4" i="5"/>
  <c r="D4" i="5"/>
  <c r="C4" i="5"/>
  <c r="G137" i="6" l="1"/>
  <c r="F137" i="6"/>
  <c r="C137" i="6"/>
  <c r="G136" i="6"/>
  <c r="F136" i="6"/>
  <c r="C136" i="6"/>
  <c r="G135" i="6"/>
  <c r="F135" i="6"/>
  <c r="C135" i="6"/>
  <c r="G134" i="6"/>
  <c r="F134" i="6"/>
  <c r="C134" i="6"/>
  <c r="G130" i="6"/>
  <c r="F130" i="6"/>
  <c r="C130" i="6"/>
  <c r="D134" i="6"/>
  <c r="F138" i="6" l="1"/>
  <c r="G138" i="6"/>
  <c r="D137" i="6"/>
  <c r="D130" i="6"/>
  <c r="C138" i="6"/>
  <c r="D135" i="6"/>
  <c r="D136" i="6"/>
  <c r="D138" i="6" l="1"/>
  <c r="F137" i="5" l="1"/>
  <c r="E137" i="5"/>
  <c r="D137" i="5"/>
  <c r="C137" i="5"/>
  <c r="F136" i="5"/>
  <c r="E136" i="5"/>
  <c r="D136" i="5"/>
  <c r="F135" i="5"/>
  <c r="E135" i="5"/>
  <c r="D135" i="5"/>
  <c r="F134" i="5"/>
  <c r="E134" i="5"/>
  <c r="D131" i="5"/>
  <c r="C134" i="5"/>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G4" i="4"/>
  <c r="F4" i="4"/>
  <c r="E4" i="4"/>
  <c r="D4" i="4"/>
  <c r="D5" i="4" l="1"/>
  <c r="E138" i="5"/>
  <c r="F138" i="5"/>
  <c r="G5" i="5"/>
  <c r="E4" i="6" s="1"/>
  <c r="G6" i="5"/>
  <c r="E5" i="6" s="1"/>
  <c r="H5" i="6" s="1"/>
  <c r="G7" i="5"/>
  <c r="E6" i="6" s="1"/>
  <c r="H6" i="6" s="1"/>
  <c r="G8" i="5"/>
  <c r="E7" i="6" s="1"/>
  <c r="H7" i="6" s="1"/>
  <c r="G9" i="5"/>
  <c r="E8" i="6" s="1"/>
  <c r="H8" i="6" s="1"/>
  <c r="G10" i="5"/>
  <c r="E9" i="6" s="1"/>
  <c r="H9" i="6" s="1"/>
  <c r="G11" i="5"/>
  <c r="E10" i="6" s="1"/>
  <c r="H10" i="6" s="1"/>
  <c r="G12" i="5"/>
  <c r="E11" i="6" s="1"/>
  <c r="H11" i="6" s="1"/>
  <c r="G13" i="5"/>
  <c r="E12" i="6" s="1"/>
  <c r="H12" i="6" s="1"/>
  <c r="G14" i="5"/>
  <c r="E13" i="6" s="1"/>
  <c r="H13" i="6" s="1"/>
  <c r="G15" i="5"/>
  <c r="E14" i="6" s="1"/>
  <c r="H14" i="6" s="1"/>
  <c r="G16" i="5"/>
  <c r="E15" i="6" s="1"/>
  <c r="H15" i="6" s="1"/>
  <c r="G17" i="5"/>
  <c r="E16" i="6" s="1"/>
  <c r="H16" i="6" s="1"/>
  <c r="G18" i="5"/>
  <c r="E17" i="6" s="1"/>
  <c r="H17" i="6" s="1"/>
  <c r="G19" i="5"/>
  <c r="E18" i="6" s="1"/>
  <c r="H18" i="6" s="1"/>
  <c r="G20" i="5"/>
  <c r="E19" i="6" s="1"/>
  <c r="H19" i="6" s="1"/>
  <c r="G21" i="5"/>
  <c r="E20" i="6" s="1"/>
  <c r="H20" i="6" s="1"/>
  <c r="G22" i="5"/>
  <c r="E21" i="6" s="1"/>
  <c r="H21" i="6" s="1"/>
  <c r="G23" i="5"/>
  <c r="E22" i="6" s="1"/>
  <c r="H22" i="6" s="1"/>
  <c r="G24" i="5"/>
  <c r="E23" i="6" s="1"/>
  <c r="H23" i="6" s="1"/>
  <c r="G25" i="5"/>
  <c r="E24" i="6" s="1"/>
  <c r="H24" i="6" s="1"/>
  <c r="G26" i="5"/>
  <c r="E25" i="6" s="1"/>
  <c r="H25" i="6" s="1"/>
  <c r="G27" i="5"/>
  <c r="E26" i="6" s="1"/>
  <c r="H26" i="6" s="1"/>
  <c r="G28" i="5"/>
  <c r="E27" i="6" s="1"/>
  <c r="H27" i="6" s="1"/>
  <c r="G29" i="5"/>
  <c r="E28" i="6" s="1"/>
  <c r="G30" i="5"/>
  <c r="E29" i="6" s="1"/>
  <c r="H29" i="6" s="1"/>
  <c r="G31" i="5"/>
  <c r="E30" i="6" s="1"/>
  <c r="H30" i="6" s="1"/>
  <c r="G32" i="5"/>
  <c r="E31" i="6" s="1"/>
  <c r="H31" i="6" s="1"/>
  <c r="G33" i="5"/>
  <c r="E32" i="6" s="1"/>
  <c r="H32" i="6" s="1"/>
  <c r="G34" i="5"/>
  <c r="E33" i="6" s="1"/>
  <c r="H33" i="6" s="1"/>
  <c r="G35" i="5"/>
  <c r="E34" i="6" s="1"/>
  <c r="H34" i="6" s="1"/>
  <c r="G36" i="5"/>
  <c r="E35" i="6" s="1"/>
  <c r="H35" i="6" s="1"/>
  <c r="G37" i="5"/>
  <c r="E36" i="6" s="1"/>
  <c r="H36" i="6" s="1"/>
  <c r="G38" i="5"/>
  <c r="E37" i="6" s="1"/>
  <c r="H37" i="6" s="1"/>
  <c r="G39" i="5"/>
  <c r="E38" i="6" s="1"/>
  <c r="H38" i="6" s="1"/>
  <c r="G40" i="5"/>
  <c r="E39" i="6" s="1"/>
  <c r="H39" i="6" s="1"/>
  <c r="G41" i="5"/>
  <c r="E40" i="6" s="1"/>
  <c r="H40" i="6" s="1"/>
  <c r="G42" i="5"/>
  <c r="E41" i="6" s="1"/>
  <c r="H41" i="6" s="1"/>
  <c r="G43" i="5"/>
  <c r="E42" i="6" s="1"/>
  <c r="H42" i="6" s="1"/>
  <c r="G44" i="5"/>
  <c r="E43" i="6" s="1"/>
  <c r="H43" i="6" s="1"/>
  <c r="G45" i="5"/>
  <c r="E44" i="6" s="1"/>
  <c r="H44" i="6" s="1"/>
  <c r="G46" i="5"/>
  <c r="E45" i="6" s="1"/>
  <c r="H45" i="6" s="1"/>
  <c r="G47" i="5"/>
  <c r="E46" i="6" s="1"/>
  <c r="H46" i="6" s="1"/>
  <c r="G48" i="5"/>
  <c r="E47" i="6" s="1"/>
  <c r="H47" i="6" s="1"/>
  <c r="G49" i="5"/>
  <c r="E48" i="6" s="1"/>
  <c r="H48" i="6" s="1"/>
  <c r="G50" i="5"/>
  <c r="E49" i="6" s="1"/>
  <c r="H49" i="6" s="1"/>
  <c r="G51" i="5"/>
  <c r="E50" i="6" s="1"/>
  <c r="H50" i="6" s="1"/>
  <c r="G52" i="5"/>
  <c r="E51" i="6" s="1"/>
  <c r="H51" i="6" s="1"/>
  <c r="G53" i="5"/>
  <c r="E52" i="6" s="1"/>
  <c r="H52" i="6" s="1"/>
  <c r="G54" i="5"/>
  <c r="E53" i="6" s="1"/>
  <c r="H53" i="6" s="1"/>
  <c r="G55" i="5"/>
  <c r="E54" i="6" s="1"/>
  <c r="H54" i="6" s="1"/>
  <c r="G56" i="5"/>
  <c r="E55" i="6" s="1"/>
  <c r="H55" i="6" s="1"/>
  <c r="G57" i="5"/>
  <c r="E56" i="6" s="1"/>
  <c r="H56" i="6" s="1"/>
  <c r="G58" i="5"/>
  <c r="E57" i="6" s="1"/>
  <c r="H57" i="6" s="1"/>
  <c r="G59" i="5"/>
  <c r="E58" i="6" s="1"/>
  <c r="H58" i="6" s="1"/>
  <c r="G60" i="5"/>
  <c r="E59" i="6" s="1"/>
  <c r="H59" i="6" s="1"/>
  <c r="G61" i="5"/>
  <c r="E60" i="6" s="1"/>
  <c r="H60" i="6" s="1"/>
  <c r="G62" i="5"/>
  <c r="E61" i="6" s="1"/>
  <c r="H61" i="6" s="1"/>
  <c r="G63" i="5"/>
  <c r="E62" i="6" s="1"/>
  <c r="H62" i="6" s="1"/>
  <c r="G64" i="5"/>
  <c r="E63" i="6" s="1"/>
  <c r="H63" i="6" s="1"/>
  <c r="G65" i="5"/>
  <c r="E64" i="6" s="1"/>
  <c r="H64" i="6" s="1"/>
  <c r="G66" i="5"/>
  <c r="E65" i="6" s="1"/>
  <c r="H65" i="6" s="1"/>
  <c r="G67" i="5"/>
  <c r="E66" i="6" s="1"/>
  <c r="H66" i="6" s="1"/>
  <c r="G68" i="5"/>
  <c r="E67" i="6" s="1"/>
  <c r="H67" i="6" s="1"/>
  <c r="G69" i="5"/>
  <c r="E68" i="6" s="1"/>
  <c r="H68" i="6" s="1"/>
  <c r="G70" i="5"/>
  <c r="E69" i="6" s="1"/>
  <c r="H69" i="6" s="1"/>
  <c r="G71" i="5"/>
  <c r="E70" i="6" s="1"/>
  <c r="H70" i="6" s="1"/>
  <c r="G72" i="5"/>
  <c r="E71" i="6" s="1"/>
  <c r="H71" i="6" s="1"/>
  <c r="G73" i="5"/>
  <c r="E72" i="6" s="1"/>
  <c r="H72" i="6" s="1"/>
  <c r="G74" i="5"/>
  <c r="E73" i="6" s="1"/>
  <c r="H73" i="6" s="1"/>
  <c r="G75" i="5"/>
  <c r="E74" i="6" s="1"/>
  <c r="H74" i="6" s="1"/>
  <c r="G76" i="5"/>
  <c r="E75" i="6" s="1"/>
  <c r="H75" i="6" s="1"/>
  <c r="G77" i="5"/>
  <c r="E76" i="6" s="1"/>
  <c r="H76" i="6" s="1"/>
  <c r="G78" i="5"/>
  <c r="E77" i="6" s="1"/>
  <c r="H77" i="6" s="1"/>
  <c r="G79" i="5"/>
  <c r="E78" i="6" s="1"/>
  <c r="H78" i="6" s="1"/>
  <c r="G80" i="5"/>
  <c r="E79" i="6" s="1"/>
  <c r="H79" i="6" s="1"/>
  <c r="G81" i="5"/>
  <c r="E80" i="6" s="1"/>
  <c r="H80" i="6" s="1"/>
  <c r="G82" i="5"/>
  <c r="E81" i="6" s="1"/>
  <c r="H81" i="6" s="1"/>
  <c r="G83" i="5"/>
  <c r="E82" i="6" s="1"/>
  <c r="H82" i="6" s="1"/>
  <c r="G84" i="5"/>
  <c r="E83" i="6" s="1"/>
  <c r="H83" i="6" s="1"/>
  <c r="G85" i="5"/>
  <c r="E84" i="6" s="1"/>
  <c r="H84" i="6" s="1"/>
  <c r="G86" i="5"/>
  <c r="E85" i="6" s="1"/>
  <c r="H85" i="6" s="1"/>
  <c r="G87" i="5"/>
  <c r="E86" i="6" s="1"/>
  <c r="H86" i="6" s="1"/>
  <c r="G88" i="5"/>
  <c r="E87" i="6" s="1"/>
  <c r="H87" i="6" s="1"/>
  <c r="G89" i="5"/>
  <c r="E88" i="6" s="1"/>
  <c r="H88" i="6" s="1"/>
  <c r="G90" i="5"/>
  <c r="E89" i="6" s="1"/>
  <c r="H89" i="6" s="1"/>
  <c r="G91" i="5"/>
  <c r="E90" i="6" s="1"/>
  <c r="H90" i="6" s="1"/>
  <c r="G92" i="5"/>
  <c r="E91" i="6" s="1"/>
  <c r="H91" i="6" s="1"/>
  <c r="G93" i="5"/>
  <c r="E92" i="6" s="1"/>
  <c r="H92" i="6" s="1"/>
  <c r="G94" i="5"/>
  <c r="E93" i="6" s="1"/>
  <c r="H93" i="6" s="1"/>
  <c r="G95" i="5"/>
  <c r="E94" i="6" s="1"/>
  <c r="H94" i="6" s="1"/>
  <c r="G96" i="5"/>
  <c r="E95" i="6" s="1"/>
  <c r="H95" i="6" s="1"/>
  <c r="G97" i="5"/>
  <c r="E96" i="6" s="1"/>
  <c r="H96" i="6" s="1"/>
  <c r="G98" i="5"/>
  <c r="E97" i="6" s="1"/>
  <c r="H97" i="6" s="1"/>
  <c r="G99" i="5"/>
  <c r="E98" i="6" s="1"/>
  <c r="H98" i="6" s="1"/>
  <c r="G100" i="5"/>
  <c r="E99" i="6" s="1"/>
  <c r="H99" i="6" s="1"/>
  <c r="G101" i="5"/>
  <c r="E100" i="6" s="1"/>
  <c r="H100" i="6" s="1"/>
  <c r="G102" i="5"/>
  <c r="E101" i="6" s="1"/>
  <c r="H101" i="6" s="1"/>
  <c r="G103" i="5"/>
  <c r="E102" i="6" s="1"/>
  <c r="H102" i="6" s="1"/>
  <c r="G104" i="5"/>
  <c r="E103" i="6" s="1"/>
  <c r="H103" i="6" s="1"/>
  <c r="G105" i="5"/>
  <c r="E104" i="6" s="1"/>
  <c r="H104" i="6" s="1"/>
  <c r="G106" i="5"/>
  <c r="E105" i="6" s="1"/>
  <c r="H105" i="6" s="1"/>
  <c r="G107" i="5"/>
  <c r="E106" i="6" s="1"/>
  <c r="H106" i="6" s="1"/>
  <c r="G108" i="5"/>
  <c r="E107" i="6" s="1"/>
  <c r="H107" i="6" s="1"/>
  <c r="G109" i="5"/>
  <c r="E108" i="6" s="1"/>
  <c r="H108" i="6" s="1"/>
  <c r="G110" i="5"/>
  <c r="E109" i="6" s="1"/>
  <c r="H109" i="6" s="1"/>
  <c r="G111" i="5"/>
  <c r="E110" i="6" s="1"/>
  <c r="H110" i="6" s="1"/>
  <c r="G112" i="5"/>
  <c r="E111" i="6" s="1"/>
  <c r="H111" i="6" s="1"/>
  <c r="G113" i="5"/>
  <c r="E112" i="6" s="1"/>
  <c r="H112" i="6" s="1"/>
  <c r="G114" i="5"/>
  <c r="E113" i="6" s="1"/>
  <c r="H113" i="6" s="1"/>
  <c r="G115" i="5"/>
  <c r="E114" i="6" s="1"/>
  <c r="H114" i="6" s="1"/>
  <c r="G116" i="5"/>
  <c r="E115" i="6" s="1"/>
  <c r="H115" i="6" s="1"/>
  <c r="G117" i="5"/>
  <c r="E116" i="6" s="1"/>
  <c r="H116" i="6" s="1"/>
  <c r="G118" i="5"/>
  <c r="E117" i="6" s="1"/>
  <c r="H117" i="6" s="1"/>
  <c r="G119" i="5"/>
  <c r="E118" i="6" s="1"/>
  <c r="H118" i="6" s="1"/>
  <c r="G120" i="5"/>
  <c r="E119" i="6" s="1"/>
  <c r="H119" i="6" s="1"/>
  <c r="G121" i="5"/>
  <c r="E120" i="6" s="1"/>
  <c r="H120" i="6" s="1"/>
  <c r="G122" i="5"/>
  <c r="E121" i="6" s="1"/>
  <c r="H121" i="6" s="1"/>
  <c r="G123" i="5"/>
  <c r="E122" i="6" s="1"/>
  <c r="H122" i="6" s="1"/>
  <c r="G124" i="5"/>
  <c r="E123" i="6" s="1"/>
  <c r="H123" i="6" s="1"/>
  <c r="G125" i="5"/>
  <c r="E124" i="6" s="1"/>
  <c r="H124" i="6" s="1"/>
  <c r="G126" i="5"/>
  <c r="E125" i="6" s="1"/>
  <c r="H125" i="6" s="1"/>
  <c r="G127" i="5"/>
  <c r="E126" i="6" s="1"/>
  <c r="H126" i="6" s="1"/>
  <c r="G128" i="5"/>
  <c r="E127" i="6" s="1"/>
  <c r="H127" i="6" s="1"/>
  <c r="G129" i="5"/>
  <c r="E128" i="6" s="1"/>
  <c r="H128" i="6" s="1"/>
  <c r="E131" i="5"/>
  <c r="D134" i="5"/>
  <c r="D138" i="5" s="1"/>
  <c r="C135" i="5"/>
  <c r="G130" i="5"/>
  <c r="F131" i="5"/>
  <c r="C136" i="5"/>
  <c r="G4" i="5"/>
  <c r="E3" i="6" s="1"/>
  <c r="C131" i="5"/>
  <c r="G137" i="5" l="1"/>
  <c r="E129" i="6"/>
  <c r="E130" i="6" s="1"/>
  <c r="H130" i="6" s="1"/>
  <c r="E136" i="6"/>
  <c r="H136" i="6" s="1"/>
  <c r="H28" i="6"/>
  <c r="E135" i="6"/>
  <c r="H135" i="6" s="1"/>
  <c r="H4" i="6"/>
  <c r="E134" i="6"/>
  <c r="H3" i="6"/>
  <c r="C138" i="5"/>
  <c r="G136" i="5"/>
  <c r="G135" i="5"/>
  <c r="G134" i="5"/>
  <c r="G131" i="5"/>
  <c r="H134" i="6" l="1"/>
  <c r="E137" i="6"/>
  <c r="H137" i="6" s="1"/>
  <c r="H129" i="6"/>
  <c r="F130" i="7" s="1"/>
  <c r="G138" i="5"/>
  <c r="F131" i="7" l="1"/>
  <c r="C133" i="7" s="1"/>
  <c r="E138" i="6"/>
  <c r="H138" i="6" s="1"/>
</calcChain>
</file>

<file path=xl/sharedStrings.xml><?xml version="1.0" encoding="utf-8"?>
<sst xmlns="http://schemas.openxmlformats.org/spreadsheetml/2006/main" count="1279" uniqueCount="465">
  <si>
    <t>代號</t>
  </si>
  <si>
    <t>學校名稱</t>
  </si>
  <si>
    <t>教育處</t>
  </si>
  <si>
    <t>800</t>
    <phoneticPr fontId="8" type="noConversion"/>
  </si>
  <si>
    <t>310</t>
    <phoneticPr fontId="8" type="noConversion"/>
  </si>
  <si>
    <t>311</t>
    <phoneticPr fontId="8" type="noConversion"/>
  </si>
  <si>
    <t>312</t>
    <phoneticPr fontId="8" type="noConversion"/>
  </si>
  <si>
    <t>313</t>
    <phoneticPr fontId="8" type="noConversion"/>
  </si>
  <si>
    <t>315</t>
    <phoneticPr fontId="8" type="noConversion"/>
  </si>
  <si>
    <t>316</t>
  </si>
  <si>
    <t>317</t>
  </si>
  <si>
    <t>318</t>
  </si>
  <si>
    <t>320</t>
    <phoneticPr fontId="8" type="noConversion"/>
  </si>
  <si>
    <t>321</t>
  </si>
  <si>
    <t>322</t>
  </si>
  <si>
    <t>325</t>
    <phoneticPr fontId="8" type="noConversion"/>
  </si>
  <si>
    <t>326</t>
  </si>
  <si>
    <t>327</t>
  </si>
  <si>
    <t>328</t>
  </si>
  <si>
    <t>329</t>
  </si>
  <si>
    <t>330</t>
  </si>
  <si>
    <t>332</t>
    <phoneticPr fontId="8" type="noConversion"/>
  </si>
  <si>
    <t>333</t>
    <phoneticPr fontId="8" type="noConversion"/>
  </si>
  <si>
    <t>334</t>
  </si>
  <si>
    <t>335</t>
  </si>
  <si>
    <t>336</t>
  </si>
  <si>
    <t>337</t>
  </si>
  <si>
    <t>338</t>
  </si>
  <si>
    <t>撥補明細分類-資料驗證-來源</t>
    <phoneticPr fontId="8" type="noConversion"/>
  </si>
  <si>
    <t>學校</t>
    <phoneticPr fontId="8" type="noConversion"/>
  </si>
  <si>
    <t>申請人姓名</t>
    <phoneticPr fontId="8" type="noConversion"/>
  </si>
  <si>
    <t>金額</t>
    <phoneticPr fontId="8" type="noConversion"/>
  </si>
  <si>
    <t>明細說明</t>
    <phoneticPr fontId="8" type="noConversion"/>
  </si>
  <si>
    <t>項目</t>
    <phoneticPr fontId="8" type="noConversion"/>
  </si>
  <si>
    <t>退休</t>
    <phoneticPr fontId="8" type="noConversion"/>
  </si>
  <si>
    <t>撫卹</t>
    <phoneticPr fontId="8" type="noConversion"/>
  </si>
  <si>
    <t>生活津貼</t>
    <phoneticPr fontId="8" type="noConversion"/>
  </si>
  <si>
    <t>首期月退休金</t>
    <phoneticPr fontId="8" type="noConversion"/>
  </si>
  <si>
    <t>合計</t>
    <phoneticPr fontId="8" type="noConversion"/>
  </si>
  <si>
    <t>特等服務獎章獎勵金</t>
    <phoneticPr fontId="8" type="noConversion"/>
  </si>
  <si>
    <t>總計</t>
    <phoneticPr fontId="8" type="noConversion"/>
  </si>
  <si>
    <t>一等服務獎章獎勵金</t>
    <phoneticPr fontId="8" type="noConversion"/>
  </si>
  <si>
    <t>二等服務獎章獎勵金</t>
    <phoneticPr fontId="8" type="noConversion"/>
  </si>
  <si>
    <t>三等服務獎章獎勵金</t>
    <phoneticPr fontId="8" type="noConversion"/>
  </si>
  <si>
    <t>101學年度另予成績考核</t>
    <phoneticPr fontId="8" type="noConversion"/>
  </si>
  <si>
    <t>103學年度另予成績考核</t>
    <phoneticPr fontId="8" type="noConversion"/>
  </si>
  <si>
    <t>102年另予成績考核獎金</t>
    <phoneticPr fontId="8" type="noConversion"/>
  </si>
  <si>
    <t>102學年成績考核獎金</t>
    <phoneticPr fontId="8" type="noConversion"/>
  </si>
  <si>
    <t>退休人員子女教育補助</t>
    <phoneticPr fontId="8" type="noConversion"/>
  </si>
  <si>
    <t>退職補償金</t>
    <phoneticPr fontId="8" type="noConversion"/>
  </si>
  <si>
    <t>慰助金及退職補償金</t>
    <phoneticPr fontId="8" type="noConversion"/>
  </si>
  <si>
    <t>月撫慰金</t>
    <phoneticPr fontId="8" type="noConversion"/>
  </si>
  <si>
    <t>第2期月撫慰金</t>
    <phoneticPr fontId="8" type="noConversion"/>
  </si>
  <si>
    <t>一次及年撫卹金</t>
    <phoneticPr fontId="8" type="noConversion"/>
  </si>
  <si>
    <t>一次撫慰金</t>
    <phoneticPr fontId="8" type="noConversion"/>
  </si>
  <si>
    <t>撫卹金</t>
    <phoneticPr fontId="8" type="noConversion"/>
  </si>
  <si>
    <t>殮葬補助</t>
    <phoneticPr fontId="8" type="noConversion"/>
  </si>
  <si>
    <t>教職員子女教育補助</t>
    <phoneticPr fontId="8" type="noConversion"/>
  </si>
  <si>
    <t>眷屬喪葬補助費</t>
    <phoneticPr fontId="8" type="noConversion"/>
  </si>
  <si>
    <t>生育補助費</t>
    <phoneticPr fontId="8" type="noConversion"/>
  </si>
  <si>
    <t>結婚補助費</t>
    <phoneticPr fontId="8" type="noConversion"/>
  </si>
  <si>
    <t>103考核獎金</t>
    <phoneticPr fontId="8" type="noConversion"/>
  </si>
  <si>
    <t>退休人員退休等級複審差額</t>
    <phoneticPr fontId="8" type="noConversion"/>
  </si>
  <si>
    <t>公教遺族就學優待金</t>
    <phoneticPr fontId="8" type="noConversion"/>
  </si>
  <si>
    <t>因公傷病住院醫療補助</t>
    <phoneticPr fontId="8" type="noConversion"/>
  </si>
  <si>
    <t>因公傷殘死亡慰問金</t>
    <phoneticPr fontId="8" type="noConversion"/>
  </si>
  <si>
    <t>改敘補登致增加眷屬生育補助差額(101.8.1-103.5.31)</t>
    <phoneticPr fontId="8" type="noConversion"/>
  </si>
  <si>
    <t>生育補助差額補領</t>
    <phoneticPr fontId="8" type="noConversion"/>
  </si>
  <si>
    <t>溢領生育補助</t>
    <phoneticPr fontId="8" type="noConversion"/>
  </si>
  <si>
    <t>生育補助差額</t>
    <phoneticPr fontId="8" type="noConversion"/>
  </si>
  <si>
    <t>退休複審差額</t>
    <phoneticPr fontId="8" type="noConversion"/>
  </si>
  <si>
    <t>扣減首期月退休金</t>
    <phoneticPr fontId="8" type="noConversion"/>
  </si>
  <si>
    <t>美崙國民中學</t>
    <phoneticPr fontId="8" type="noConversion"/>
  </si>
  <si>
    <t>明禮國民小學</t>
  </si>
  <si>
    <t>明義國民小學</t>
  </si>
  <si>
    <t>明廉國民小學</t>
  </si>
  <si>
    <t>明恥國民小學</t>
  </si>
  <si>
    <t>中正國民小學</t>
  </si>
  <si>
    <t>信義國民小學</t>
  </si>
  <si>
    <t>復興國民小學</t>
  </si>
  <si>
    <t>中華國民小學</t>
  </si>
  <si>
    <t>忠孝國民小學</t>
  </si>
  <si>
    <t>北濱國民小學</t>
  </si>
  <si>
    <t>鑄強國民小學</t>
  </si>
  <si>
    <t>國福國民小學</t>
  </si>
  <si>
    <t>新城國民小學</t>
  </si>
  <si>
    <t>北埔國民小學</t>
  </si>
  <si>
    <t>康樂國民小學</t>
  </si>
  <si>
    <t>嘉里國民小學</t>
  </si>
  <si>
    <t>吉安國民小學</t>
  </si>
  <si>
    <t>宜昌國民小學</t>
  </si>
  <si>
    <t>北昌國民小學</t>
  </si>
  <si>
    <t>光華國民小學</t>
  </si>
  <si>
    <t>稻香國民小學</t>
  </si>
  <si>
    <t>南華國民小學</t>
  </si>
  <si>
    <t>化仁國民小學</t>
  </si>
  <si>
    <t>太昌國民小學</t>
  </si>
  <si>
    <t>平和國民小學</t>
  </si>
  <si>
    <t>壽豐國民小學</t>
  </si>
  <si>
    <t>豐裡國民小學</t>
  </si>
  <si>
    <t>豐山國民小學</t>
  </si>
  <si>
    <t>志學國民小學</t>
  </si>
  <si>
    <t>月眉國民小學</t>
  </si>
  <si>
    <t>水璉國民小學</t>
  </si>
  <si>
    <t>溪口國民小學</t>
  </si>
  <si>
    <t>鳳林國民小學</t>
  </si>
  <si>
    <t>大榮國民小學</t>
  </si>
  <si>
    <t>林榮國民小學</t>
  </si>
  <si>
    <t>長橋國民小學</t>
  </si>
  <si>
    <t>北林國民小學</t>
  </si>
  <si>
    <t>鳳仁國民小學</t>
  </si>
  <si>
    <t>光復國民小學</t>
  </si>
  <si>
    <t>太巴塱國民小學</t>
  </si>
  <si>
    <t>大進國民小學</t>
  </si>
  <si>
    <t>瑞穗國民小學</t>
  </si>
  <si>
    <t>瑞美國民小學</t>
  </si>
  <si>
    <t>鶴岡國民小學</t>
  </si>
  <si>
    <t>舞鶴國民小學</t>
  </si>
  <si>
    <t>奇美國民小學</t>
  </si>
  <si>
    <t>富源國民小學</t>
  </si>
  <si>
    <t>瑞北國民小學</t>
  </si>
  <si>
    <t>豐濱國民小學</t>
  </si>
  <si>
    <t>港口國民小學</t>
  </si>
  <si>
    <t>靜浦國民小學</t>
  </si>
  <si>
    <t>新社國民小學</t>
  </si>
  <si>
    <t>玉里國民小學</t>
  </si>
  <si>
    <t>源城國民小學</t>
  </si>
  <si>
    <t>樂合國民小學</t>
  </si>
  <si>
    <t>觀音國民小學</t>
  </si>
  <si>
    <t>三民國民小學</t>
  </si>
  <si>
    <t>春日國民小學</t>
  </si>
  <si>
    <t>德武國民小學</t>
  </si>
  <si>
    <t>中城國民小學</t>
  </si>
  <si>
    <t>長良國民小學</t>
  </si>
  <si>
    <t>大禹國民小學</t>
  </si>
  <si>
    <t>松浦國民小學</t>
  </si>
  <si>
    <t>高寮國民小學</t>
  </si>
  <si>
    <t>富里國民小學</t>
  </si>
  <si>
    <t>萬寧國民小學</t>
  </si>
  <si>
    <t>永豐國民小學</t>
  </si>
  <si>
    <t>學田國民小學</t>
  </si>
  <si>
    <t>東竹國民小學</t>
  </si>
  <si>
    <t>東里國民小學</t>
  </si>
  <si>
    <t>明里國民小學</t>
  </si>
  <si>
    <t>吳江國民小學</t>
  </si>
  <si>
    <t>秀林國民小學</t>
  </si>
  <si>
    <t>富世國民小學</t>
  </si>
  <si>
    <t>和平國民小學</t>
  </si>
  <si>
    <t>佳民國民小學</t>
  </si>
  <si>
    <t>銅門國民小學</t>
  </si>
  <si>
    <t>水源國民小學</t>
  </si>
  <si>
    <t>崇德國民小學</t>
  </si>
  <si>
    <t>文蘭國民小學</t>
  </si>
  <si>
    <t>景美國民小學</t>
  </si>
  <si>
    <t>三棧國民小學</t>
  </si>
  <si>
    <t>銅蘭國民小學</t>
  </si>
  <si>
    <t>萬榮國民小學</t>
  </si>
  <si>
    <t>西林國民小學</t>
  </si>
  <si>
    <t>見晴國民小學</t>
  </si>
  <si>
    <t>馬遠國民小學</t>
  </si>
  <si>
    <t>紅葉國民小學</t>
  </si>
  <si>
    <t>明利國民小學</t>
  </si>
  <si>
    <t>卓溪國民小學</t>
  </si>
  <si>
    <t>崙山國民小學</t>
  </si>
  <si>
    <t>太平國民小學</t>
  </si>
  <si>
    <t>卓清國民小學</t>
  </si>
  <si>
    <t>古風國民小學</t>
  </si>
  <si>
    <t>立山國民小學</t>
  </si>
  <si>
    <t>卓樂國民小學</t>
  </si>
  <si>
    <t>卓楓國民小學</t>
  </si>
  <si>
    <t>西富國民小學</t>
  </si>
  <si>
    <t>大興國民小學</t>
  </si>
  <si>
    <t>中原國民小學</t>
  </si>
  <si>
    <t>西寶國民小學</t>
  </si>
  <si>
    <t>國中小計</t>
    <phoneticPr fontId="7" type="noConversion"/>
  </si>
  <si>
    <t>國小小計</t>
    <phoneticPr fontId="7" type="noConversion"/>
  </si>
  <si>
    <t>教育處小計</t>
    <phoneticPr fontId="7" type="noConversion"/>
  </si>
  <si>
    <t>合計</t>
    <phoneticPr fontId="7" type="noConversion"/>
  </si>
  <si>
    <t>機關代號</t>
    <phoneticPr fontId="8" type="noConversion"/>
  </si>
  <si>
    <t>學校名稱</t>
    <phoneticPr fontId="8" type="noConversion"/>
  </si>
  <si>
    <t>金額</t>
    <phoneticPr fontId="8" type="noConversion"/>
  </si>
  <si>
    <t>印會雨蓁</t>
    <phoneticPr fontId="8" type="noConversion"/>
  </si>
  <si>
    <t>退休</t>
    <phoneticPr fontId="8" type="noConversion"/>
  </si>
  <si>
    <t>撫卹</t>
    <phoneticPr fontId="8" type="noConversion"/>
  </si>
  <si>
    <t>合計</t>
    <phoneticPr fontId="8" type="noConversion"/>
  </si>
  <si>
    <t>項目</t>
    <phoneticPr fontId="7" type="noConversion"/>
  </si>
  <si>
    <t>體中小計</t>
    <phoneticPr fontId="7" type="noConversion"/>
  </si>
  <si>
    <t>800</t>
    <phoneticPr fontId="8" type="noConversion"/>
  </si>
  <si>
    <t>310</t>
    <phoneticPr fontId="8" type="noConversion"/>
  </si>
  <si>
    <t>311</t>
    <phoneticPr fontId="8" type="noConversion"/>
  </si>
  <si>
    <t>312</t>
    <phoneticPr fontId="8" type="noConversion"/>
  </si>
  <si>
    <t>313</t>
    <phoneticPr fontId="8" type="noConversion"/>
  </si>
  <si>
    <t>315</t>
    <phoneticPr fontId="8" type="noConversion"/>
  </si>
  <si>
    <t>320</t>
    <phoneticPr fontId="8" type="noConversion"/>
  </si>
  <si>
    <t>325</t>
    <phoneticPr fontId="8" type="noConversion"/>
  </si>
  <si>
    <t>332</t>
    <phoneticPr fontId="8" type="noConversion"/>
  </si>
  <si>
    <t>333</t>
    <phoneticPr fontId="8" type="noConversion"/>
  </si>
  <si>
    <t>南平中學</t>
    <phoneticPr fontId="8" type="noConversion"/>
  </si>
  <si>
    <t>200</t>
    <phoneticPr fontId="8" type="noConversion"/>
  </si>
  <si>
    <t>教育處</t>
    <phoneticPr fontId="8" type="noConversion"/>
  </si>
  <si>
    <t>主計處參考</t>
    <phoneticPr fontId="8" type="noConversion"/>
  </si>
  <si>
    <t>機關名稱</t>
    <phoneticPr fontId="8" type="noConversion"/>
  </si>
  <si>
    <t>人事費暨業務費</t>
    <phoneticPr fontId="8" type="noConversion"/>
  </si>
  <si>
    <t>其他撥補款</t>
    <phoneticPr fontId="8" type="noConversion"/>
  </si>
  <si>
    <t>收回款</t>
    <phoneticPr fontId="8" type="noConversion"/>
  </si>
  <si>
    <t>合計</t>
    <phoneticPr fontId="8" type="noConversion"/>
  </si>
  <si>
    <t>說明</t>
  </si>
  <si>
    <t>800</t>
    <phoneticPr fontId="8" type="noConversion"/>
  </si>
  <si>
    <t>美崙國民中學</t>
    <phoneticPr fontId="8" type="noConversion"/>
  </si>
  <si>
    <t>花崗國民中學</t>
    <phoneticPr fontId="8" type="noConversion"/>
  </si>
  <si>
    <t>國風國民中學</t>
    <phoneticPr fontId="8" type="noConversion"/>
  </si>
  <si>
    <t>自強國民中學</t>
    <phoneticPr fontId="8" type="noConversion"/>
  </si>
  <si>
    <t>秀林國民中學</t>
    <phoneticPr fontId="8" type="noConversion"/>
  </si>
  <si>
    <t>新城國民中學</t>
    <phoneticPr fontId="8" type="noConversion"/>
  </si>
  <si>
    <t>宜昌國民中學</t>
    <phoneticPr fontId="8" type="noConversion"/>
  </si>
  <si>
    <t>化仁國民中學</t>
    <phoneticPr fontId="8" type="noConversion"/>
  </si>
  <si>
    <t>吉安國民中學</t>
    <phoneticPr fontId="8" type="noConversion"/>
  </si>
  <si>
    <t>平和國民中學</t>
    <phoneticPr fontId="8" type="noConversion"/>
  </si>
  <si>
    <t>壽豐國民中學</t>
    <phoneticPr fontId="8" type="noConversion"/>
  </si>
  <si>
    <t>鳳林國民中學</t>
    <phoneticPr fontId="8" type="noConversion"/>
  </si>
  <si>
    <t>萬榮國民中學</t>
    <phoneticPr fontId="8" type="noConversion"/>
  </si>
  <si>
    <t>光復國民中學</t>
    <phoneticPr fontId="8" type="noConversion"/>
  </si>
  <si>
    <t>富源國民中學</t>
    <phoneticPr fontId="8" type="noConversion"/>
  </si>
  <si>
    <t>瑞穗國民中學</t>
    <phoneticPr fontId="8" type="noConversion"/>
  </si>
  <si>
    <t>三民國民中學</t>
    <phoneticPr fontId="8" type="noConversion"/>
  </si>
  <si>
    <t>玉里國民中學</t>
    <phoneticPr fontId="8" type="noConversion"/>
  </si>
  <si>
    <t>玉東國民中學</t>
    <phoneticPr fontId="8" type="noConversion"/>
  </si>
  <si>
    <t>富北國民中學</t>
    <phoneticPr fontId="8" type="noConversion"/>
  </si>
  <si>
    <t>富里國民中學</t>
    <phoneticPr fontId="8" type="noConversion"/>
  </si>
  <si>
    <t>豐濱國民中學</t>
    <phoneticPr fontId="8" type="noConversion"/>
  </si>
  <si>
    <t>東里國民中學</t>
    <phoneticPr fontId="8" type="noConversion"/>
  </si>
  <si>
    <t>合      計</t>
    <phoneticPr fontId="8" type="noConversion"/>
  </si>
  <si>
    <t>機關類別</t>
    <phoneticPr fontId="8" type="noConversion"/>
  </si>
  <si>
    <t>人事費暨業務費</t>
    <phoneticPr fontId="8" type="noConversion"/>
  </si>
  <si>
    <t>其他補助款</t>
    <phoneticPr fontId="8" type="noConversion"/>
  </si>
  <si>
    <t>合計</t>
    <phoneticPr fontId="8" type="noConversion"/>
  </si>
  <si>
    <t>體中</t>
    <phoneticPr fontId="8" type="noConversion"/>
  </si>
  <si>
    <t>國中</t>
    <phoneticPr fontId="8" type="noConversion"/>
  </si>
  <si>
    <t>國小</t>
    <phoneticPr fontId="8" type="noConversion"/>
  </si>
  <si>
    <t>教育處</t>
    <phoneticPr fontId="8" type="noConversion"/>
  </si>
  <si>
    <t>合計</t>
    <phoneticPr fontId="8" type="noConversion"/>
  </si>
  <si>
    <t>特種基金繳款書（地方教育發展基金專用）</t>
  </si>
  <si>
    <t>編號：</t>
    <phoneticPr fontId="8" type="noConversion"/>
  </si>
  <si>
    <t>序號</t>
  </si>
  <si>
    <t>繳款機關名稱</t>
    <phoneticPr fontId="8" type="noConversion"/>
  </si>
  <si>
    <t>繳入基金代號</t>
    <phoneticPr fontId="8" type="noConversion"/>
  </si>
  <si>
    <t>機關代號</t>
    <phoneticPr fontId="8" type="noConversion"/>
  </si>
  <si>
    <t>年度</t>
  </si>
  <si>
    <t>金      額</t>
    <phoneticPr fontId="8" type="noConversion"/>
  </si>
  <si>
    <t>應行說明事項</t>
    <phoneticPr fontId="8" type="noConversion"/>
  </si>
  <si>
    <t>02</t>
    <phoneticPr fontId="8" type="noConversion"/>
  </si>
  <si>
    <t>02</t>
  </si>
  <si>
    <t>教育處</t>
    <phoneticPr fontId="8" type="noConversion"/>
  </si>
  <si>
    <t>合      計</t>
    <phoneticPr fontId="8" type="noConversion"/>
  </si>
  <si>
    <t>收款市庫簽章</t>
    <phoneticPr fontId="8" type="noConversion"/>
  </si>
  <si>
    <t>主辦會計：　　　　　　　　　　　　　基金主持人：</t>
    <phoneticPr fontId="8" type="noConversion"/>
  </si>
  <si>
    <t>經副襄理　　　　　會計（認證）　　　　　　經辦記帳                  對方科目：1112銀行存款</t>
    <phoneticPr fontId="8" type="noConversion"/>
  </si>
  <si>
    <t>體育高級中等學校</t>
    <phoneticPr fontId="8" type="noConversion"/>
  </si>
  <si>
    <t>機關代號</t>
    <phoneticPr fontId="8" type="noConversion"/>
  </si>
  <si>
    <t>主計處參考</t>
  </si>
  <si>
    <t>學校統籌科目新增撥補經費統計表</t>
    <phoneticPr fontId="1" type="noConversion"/>
  </si>
  <si>
    <t>學校統籌科目新增撥補經費明細表</t>
    <phoneticPr fontId="8" type="noConversion"/>
  </si>
  <si>
    <t>金額(大寫):新臺幣</t>
    <phoneticPr fontId="8" type="noConversion"/>
  </si>
  <si>
    <t>第一聯  由公庫留存</t>
  </si>
  <si>
    <t>因公傷殘</t>
    <phoneticPr fontId="8" type="noConversion"/>
  </si>
  <si>
    <t>退休撫卹</t>
    <phoneticPr fontId="8" type="noConversion"/>
  </si>
  <si>
    <t>收回款</t>
    <phoneticPr fontId="8" type="noConversion"/>
  </si>
  <si>
    <t>花崗國民中學</t>
    <phoneticPr fontId="8" type="noConversion"/>
  </si>
  <si>
    <t>國風國民中學</t>
    <phoneticPr fontId="8" type="noConversion"/>
  </si>
  <si>
    <t>自強國民中學</t>
    <phoneticPr fontId="8" type="noConversion"/>
  </si>
  <si>
    <t>秀林國民中學</t>
    <phoneticPr fontId="8" type="noConversion"/>
  </si>
  <si>
    <t>新城國民中學</t>
    <phoneticPr fontId="8" type="noConversion"/>
  </si>
  <si>
    <t>宜昌國民中學</t>
    <phoneticPr fontId="8" type="noConversion"/>
  </si>
  <si>
    <t>化仁國民中學</t>
    <phoneticPr fontId="8" type="noConversion"/>
  </si>
  <si>
    <t>吉安國民中學</t>
    <phoneticPr fontId="8" type="noConversion"/>
  </si>
  <si>
    <t>平和國民中學</t>
    <phoneticPr fontId="8" type="noConversion"/>
  </si>
  <si>
    <t>壽豐國民中學</t>
    <phoneticPr fontId="8" type="noConversion"/>
  </si>
  <si>
    <t>鳳林國民中學</t>
    <phoneticPr fontId="8" type="noConversion"/>
  </si>
  <si>
    <t>萬榮國民中學</t>
    <phoneticPr fontId="8" type="noConversion"/>
  </si>
  <si>
    <t>光復國民中學</t>
    <phoneticPr fontId="8" type="noConversion"/>
  </si>
  <si>
    <t>富源國民中學</t>
    <phoneticPr fontId="8" type="noConversion"/>
  </si>
  <si>
    <t>瑞穗國民中學</t>
    <phoneticPr fontId="8" type="noConversion"/>
  </si>
  <si>
    <t>三民國民中學</t>
    <phoneticPr fontId="8" type="noConversion"/>
  </si>
  <si>
    <t>玉里國民中學</t>
    <phoneticPr fontId="8" type="noConversion"/>
  </si>
  <si>
    <t>玉東國民中學</t>
    <phoneticPr fontId="8" type="noConversion"/>
  </si>
  <si>
    <t>富北國民中學</t>
    <phoneticPr fontId="8" type="noConversion"/>
  </si>
  <si>
    <t>富里國民中學</t>
    <phoneticPr fontId="8" type="noConversion"/>
  </si>
  <si>
    <t>豐濱國民中學</t>
    <phoneticPr fontId="8" type="noConversion"/>
  </si>
  <si>
    <t>東里國民中學</t>
    <phoneticPr fontId="8" type="noConversion"/>
  </si>
  <si>
    <t>南平中學</t>
    <phoneticPr fontId="8" type="noConversion"/>
  </si>
  <si>
    <t>明禮國民小學</t>
    <phoneticPr fontId="1" type="noConversion"/>
  </si>
  <si>
    <t>明義國民小學</t>
    <phoneticPr fontId="1" type="noConversion"/>
  </si>
  <si>
    <t>明廉國民小學</t>
    <phoneticPr fontId="1" type="noConversion"/>
  </si>
  <si>
    <t>明恥國民小學</t>
    <phoneticPr fontId="1" type="noConversion"/>
  </si>
  <si>
    <t>中正國民小學</t>
    <phoneticPr fontId="1" type="noConversion"/>
  </si>
  <si>
    <t>信義國民小學</t>
    <phoneticPr fontId="1" type="noConversion"/>
  </si>
  <si>
    <t>復興國民小學</t>
    <phoneticPr fontId="1" type="noConversion"/>
  </si>
  <si>
    <t>中華國民小學</t>
    <phoneticPr fontId="1" type="noConversion"/>
  </si>
  <si>
    <t>忠孝國民小學</t>
    <phoneticPr fontId="1" type="noConversion"/>
  </si>
  <si>
    <t>北濱國民小學</t>
    <phoneticPr fontId="1" type="noConversion"/>
  </si>
  <si>
    <t>鑄強國民小學</t>
    <phoneticPr fontId="1" type="noConversion"/>
  </si>
  <si>
    <t>國福國民小學</t>
    <phoneticPr fontId="1" type="noConversion"/>
  </si>
  <si>
    <t>新城國民小學</t>
    <phoneticPr fontId="1" type="noConversion"/>
  </si>
  <si>
    <t>北埔國民小學</t>
    <phoneticPr fontId="1" type="noConversion"/>
  </si>
  <si>
    <t>康樂國民小學</t>
    <phoneticPr fontId="1" type="noConversion"/>
  </si>
  <si>
    <t>嘉里國民小學</t>
    <phoneticPr fontId="1" type="noConversion"/>
  </si>
  <si>
    <t>吉安國民小學</t>
    <phoneticPr fontId="1" type="noConversion"/>
  </si>
  <si>
    <t>宜昌國民小學</t>
    <phoneticPr fontId="1" type="noConversion"/>
  </si>
  <si>
    <t>北昌國民小學</t>
    <phoneticPr fontId="1" type="noConversion"/>
  </si>
  <si>
    <t>光華國民小學</t>
    <phoneticPr fontId="1" type="noConversion"/>
  </si>
  <si>
    <t>稻香國民小學</t>
    <phoneticPr fontId="1" type="noConversion"/>
  </si>
  <si>
    <t>南華國民小學</t>
    <phoneticPr fontId="1" type="noConversion"/>
  </si>
  <si>
    <t>化仁國民小學</t>
    <phoneticPr fontId="1" type="noConversion"/>
  </si>
  <si>
    <t>太昌國民小學</t>
    <phoneticPr fontId="1" type="noConversion"/>
  </si>
  <si>
    <t>平和國民小學</t>
    <phoneticPr fontId="1" type="noConversion"/>
  </si>
  <si>
    <t>壽豐國民小學</t>
    <phoneticPr fontId="1" type="noConversion"/>
  </si>
  <si>
    <t>豐裡國民小學</t>
    <phoneticPr fontId="1" type="noConversion"/>
  </si>
  <si>
    <t>豐山國民小學</t>
    <phoneticPr fontId="1" type="noConversion"/>
  </si>
  <si>
    <t>志學國民小學</t>
    <phoneticPr fontId="1" type="noConversion"/>
  </si>
  <si>
    <t>月眉國民小學</t>
    <phoneticPr fontId="1" type="noConversion"/>
  </si>
  <si>
    <t>水璉國民小學</t>
    <phoneticPr fontId="1" type="noConversion"/>
  </si>
  <si>
    <t>溪口國民小學</t>
    <phoneticPr fontId="1" type="noConversion"/>
  </si>
  <si>
    <t>鳳林國民小學</t>
    <phoneticPr fontId="1" type="noConversion"/>
  </si>
  <si>
    <t>大榮國民小學</t>
    <phoneticPr fontId="1" type="noConversion"/>
  </si>
  <si>
    <t>林榮國民小學</t>
    <phoneticPr fontId="1" type="noConversion"/>
  </si>
  <si>
    <t>長橋國民小學</t>
    <phoneticPr fontId="1" type="noConversion"/>
  </si>
  <si>
    <t>北林國民小學</t>
    <phoneticPr fontId="1" type="noConversion"/>
  </si>
  <si>
    <t>鳳仁國民小學</t>
    <phoneticPr fontId="1" type="noConversion"/>
  </si>
  <si>
    <t>光復國民小學</t>
    <phoneticPr fontId="1" type="noConversion"/>
  </si>
  <si>
    <t>太巴塱國民小學</t>
    <phoneticPr fontId="1" type="noConversion"/>
  </si>
  <si>
    <t>大進國民小學</t>
    <phoneticPr fontId="1" type="noConversion"/>
  </si>
  <si>
    <t>瑞穗國民小學</t>
    <phoneticPr fontId="1" type="noConversion"/>
  </si>
  <si>
    <t>瑞美國民小學</t>
    <phoneticPr fontId="1" type="noConversion"/>
  </si>
  <si>
    <t>鶴岡國民小學</t>
    <phoneticPr fontId="1" type="noConversion"/>
  </si>
  <si>
    <t>舞鶴國民小學</t>
    <phoneticPr fontId="1" type="noConversion"/>
  </si>
  <si>
    <t>奇美國民小學</t>
    <phoneticPr fontId="1" type="noConversion"/>
  </si>
  <si>
    <t>富源國民小學</t>
    <phoneticPr fontId="1" type="noConversion"/>
  </si>
  <si>
    <t>瑞北國民小學</t>
    <phoneticPr fontId="1" type="noConversion"/>
  </si>
  <si>
    <t>豐濱國民小學</t>
    <phoneticPr fontId="1" type="noConversion"/>
  </si>
  <si>
    <t>港口國民小學</t>
    <phoneticPr fontId="1" type="noConversion"/>
  </si>
  <si>
    <t>靜浦國民小學</t>
    <phoneticPr fontId="1" type="noConversion"/>
  </si>
  <si>
    <t>新社國民小學</t>
    <phoneticPr fontId="1" type="noConversion"/>
  </si>
  <si>
    <t>玉里國民小學</t>
    <phoneticPr fontId="1" type="noConversion"/>
  </si>
  <si>
    <t>源城國民小學</t>
    <phoneticPr fontId="1" type="noConversion"/>
  </si>
  <si>
    <t>樂合國民小學</t>
    <phoneticPr fontId="1" type="noConversion"/>
  </si>
  <si>
    <t>觀音國民小學</t>
    <phoneticPr fontId="1" type="noConversion"/>
  </si>
  <si>
    <t>三民國民小學</t>
    <phoneticPr fontId="1" type="noConversion"/>
  </si>
  <si>
    <t>春日國民小學</t>
    <phoneticPr fontId="1" type="noConversion"/>
  </si>
  <si>
    <t>德武國民小學</t>
    <phoneticPr fontId="1" type="noConversion"/>
  </si>
  <si>
    <t>中城國民小學</t>
    <phoneticPr fontId="1" type="noConversion"/>
  </si>
  <si>
    <t>長良國民小學</t>
    <phoneticPr fontId="1" type="noConversion"/>
  </si>
  <si>
    <t>大禹國民小學</t>
    <phoneticPr fontId="1" type="noConversion"/>
  </si>
  <si>
    <t>松浦國民小學</t>
    <phoneticPr fontId="1" type="noConversion"/>
  </si>
  <si>
    <t>高寮國民小學</t>
    <phoneticPr fontId="1" type="noConversion"/>
  </si>
  <si>
    <t>富里國民小學</t>
    <phoneticPr fontId="1" type="noConversion"/>
  </si>
  <si>
    <t>萬寧國民小學</t>
    <phoneticPr fontId="1" type="noConversion"/>
  </si>
  <si>
    <t>永豐國民小學</t>
    <phoneticPr fontId="1" type="noConversion"/>
  </si>
  <si>
    <t>學田國民小學</t>
    <phoneticPr fontId="1" type="noConversion"/>
  </si>
  <si>
    <t>東竹國民小學</t>
    <phoneticPr fontId="1" type="noConversion"/>
  </si>
  <si>
    <t>東里國民小學</t>
    <phoneticPr fontId="1" type="noConversion"/>
  </si>
  <si>
    <t>明里國民小學</t>
    <phoneticPr fontId="1" type="noConversion"/>
  </si>
  <si>
    <t>吳江國民小學</t>
    <phoneticPr fontId="1" type="noConversion"/>
  </si>
  <si>
    <t>秀林國民小學</t>
    <phoneticPr fontId="1" type="noConversion"/>
  </si>
  <si>
    <t>富世國民小學</t>
    <phoneticPr fontId="1" type="noConversion"/>
  </si>
  <si>
    <t>和平國民小學</t>
    <phoneticPr fontId="1" type="noConversion"/>
  </si>
  <si>
    <t>佳民國民小學</t>
    <phoneticPr fontId="1" type="noConversion"/>
  </si>
  <si>
    <t>銅門國民小學</t>
    <phoneticPr fontId="1" type="noConversion"/>
  </si>
  <si>
    <t>水源國民小學</t>
    <phoneticPr fontId="1" type="noConversion"/>
  </si>
  <si>
    <t>崇德國民小學</t>
    <phoneticPr fontId="1" type="noConversion"/>
  </si>
  <si>
    <t>文蘭國民小學</t>
    <phoneticPr fontId="1" type="noConversion"/>
  </si>
  <si>
    <t>景美國民小學</t>
    <phoneticPr fontId="1" type="noConversion"/>
  </si>
  <si>
    <t>三棧國民小學</t>
    <phoneticPr fontId="1" type="noConversion"/>
  </si>
  <si>
    <t>銅蘭國民小學</t>
    <phoneticPr fontId="1" type="noConversion"/>
  </si>
  <si>
    <t>萬榮國民小學</t>
    <phoneticPr fontId="1" type="noConversion"/>
  </si>
  <si>
    <t>西林國民小學</t>
    <phoneticPr fontId="1" type="noConversion"/>
  </si>
  <si>
    <t>見晴國民小學</t>
    <phoneticPr fontId="1" type="noConversion"/>
  </si>
  <si>
    <t>馬遠國民小學</t>
    <phoneticPr fontId="1" type="noConversion"/>
  </si>
  <si>
    <t>紅葉國民小學</t>
    <phoneticPr fontId="1" type="noConversion"/>
  </si>
  <si>
    <t>明利國民小學</t>
    <phoneticPr fontId="1" type="noConversion"/>
  </si>
  <si>
    <t>卓溪國民小學</t>
    <phoneticPr fontId="1" type="noConversion"/>
  </si>
  <si>
    <t>崙山國民小學</t>
    <phoneticPr fontId="1" type="noConversion"/>
  </si>
  <si>
    <t>太平國民小學</t>
    <phoneticPr fontId="1" type="noConversion"/>
  </si>
  <si>
    <t>卓清國民小學</t>
    <phoneticPr fontId="1" type="noConversion"/>
  </si>
  <si>
    <t>古風國民小學</t>
    <phoneticPr fontId="1" type="noConversion"/>
  </si>
  <si>
    <t>立山國民小學</t>
    <phoneticPr fontId="1" type="noConversion"/>
  </si>
  <si>
    <t>卓樂國民小學</t>
    <phoneticPr fontId="1" type="noConversion"/>
  </si>
  <si>
    <t>卓楓國民小學</t>
    <phoneticPr fontId="1" type="noConversion"/>
  </si>
  <si>
    <t>西富國民小學</t>
    <phoneticPr fontId="1" type="noConversion"/>
  </si>
  <si>
    <t>大興國民小學</t>
    <phoneticPr fontId="1" type="noConversion"/>
  </si>
  <si>
    <t>中原國民小學</t>
    <phoneticPr fontId="1" type="noConversion"/>
  </si>
  <si>
    <t>西寶國民小學</t>
    <phoneticPr fontId="1" type="noConversion"/>
  </si>
  <si>
    <t>教育處</t>
    <phoneticPr fontId="8" type="noConversion"/>
  </si>
  <si>
    <t>新增統籌款</t>
    <phoneticPr fontId="1" type="noConversion"/>
  </si>
  <si>
    <t>體育高級中等學校</t>
    <phoneticPr fontId="8" type="noConversion"/>
  </si>
  <si>
    <t>美崙國民中學</t>
    <phoneticPr fontId="8" type="noConversion"/>
  </si>
  <si>
    <t>花崗國民中學</t>
    <phoneticPr fontId="8" type="noConversion"/>
  </si>
  <si>
    <t>國風國民中學</t>
    <phoneticPr fontId="8" type="noConversion"/>
  </si>
  <si>
    <t>自強國民中學</t>
    <phoneticPr fontId="8" type="noConversion"/>
  </si>
  <si>
    <t>秀林國民中學</t>
    <phoneticPr fontId="8" type="noConversion"/>
  </si>
  <si>
    <t>新城國民中學</t>
    <phoneticPr fontId="8" type="noConversion"/>
  </si>
  <si>
    <t>宜昌國民中學</t>
    <phoneticPr fontId="8" type="noConversion"/>
  </si>
  <si>
    <t>化仁國民中學</t>
    <phoneticPr fontId="8" type="noConversion"/>
  </si>
  <si>
    <t>吉安國民中學</t>
    <phoneticPr fontId="8" type="noConversion"/>
  </si>
  <si>
    <t>平和國民中學</t>
    <phoneticPr fontId="8" type="noConversion"/>
  </si>
  <si>
    <t>壽豐國民中學</t>
    <phoneticPr fontId="8" type="noConversion"/>
  </si>
  <si>
    <t>鳳林國民中學</t>
    <phoneticPr fontId="8" type="noConversion"/>
  </si>
  <si>
    <t>萬榮國民中學</t>
    <phoneticPr fontId="8" type="noConversion"/>
  </si>
  <si>
    <t>光復國民中學</t>
    <phoneticPr fontId="8" type="noConversion"/>
  </si>
  <si>
    <t>富源國民中學</t>
    <phoneticPr fontId="8" type="noConversion"/>
  </si>
  <si>
    <t>瑞穗國民中學</t>
    <phoneticPr fontId="8" type="noConversion"/>
  </si>
  <si>
    <t>三民國民中學</t>
    <phoneticPr fontId="8" type="noConversion"/>
  </si>
  <si>
    <t>玉里國民中學</t>
    <phoneticPr fontId="8" type="noConversion"/>
  </si>
  <si>
    <t>玉東國民中學</t>
    <phoneticPr fontId="8" type="noConversion"/>
  </si>
  <si>
    <t>富北國民中學</t>
    <phoneticPr fontId="8" type="noConversion"/>
  </si>
  <si>
    <t>富里國民中學</t>
    <phoneticPr fontId="8" type="noConversion"/>
  </si>
  <si>
    <t>豐濱國民中學</t>
    <phoneticPr fontId="8" type="noConversion"/>
  </si>
  <si>
    <t>東里國民中學</t>
    <phoneticPr fontId="8" type="noConversion"/>
  </si>
  <si>
    <t>南平中學</t>
    <phoneticPr fontId="8" type="noConversion"/>
  </si>
  <si>
    <t>製單：　　　　　　　　　　　　　　　覆核：科長</t>
    <phoneticPr fontId="8" type="noConversion"/>
  </si>
  <si>
    <t>資料驗證</t>
  </si>
  <si>
    <t>第二聯  送縣政府財政處（支付科）</t>
    <phoneticPr fontId="1" type="noConversion"/>
  </si>
  <si>
    <t>第四聯  送縣政府教育處（設施科）</t>
    <phoneticPr fontId="1" type="noConversion"/>
  </si>
  <si>
    <t>體育高級中等學校</t>
  </si>
  <si>
    <t>美崙國民中學</t>
  </si>
  <si>
    <t>花崗國民中學</t>
  </si>
  <si>
    <t>國風國民中學</t>
  </si>
  <si>
    <t>自強國民中學</t>
  </si>
  <si>
    <t>秀林國民中學</t>
  </si>
  <si>
    <t>新城國民中學</t>
  </si>
  <si>
    <t>宜昌國民中學</t>
  </si>
  <si>
    <t>化仁國民中學</t>
  </si>
  <si>
    <t>吉安國民中學</t>
  </si>
  <si>
    <t>平和國民中學</t>
  </si>
  <si>
    <t>壽豐國民中學</t>
  </si>
  <si>
    <t>鳳林國民中學</t>
  </si>
  <si>
    <t>萬榮國民中學</t>
  </si>
  <si>
    <t>光復國民中學</t>
  </si>
  <si>
    <t>富源國民中學</t>
  </si>
  <si>
    <t>瑞穗國民中學</t>
  </si>
  <si>
    <t>三民國民中學</t>
  </si>
  <si>
    <t>玉里國民中學</t>
  </si>
  <si>
    <t>玉東國民中學</t>
  </si>
  <si>
    <t>富北國民中學</t>
  </si>
  <si>
    <t>富里國民中學</t>
  </si>
  <si>
    <t>豐濱國民中學</t>
  </si>
  <si>
    <t>東里國民中學</t>
  </si>
  <si>
    <t>南平中學</t>
  </si>
  <si>
    <t>第一聯  由公庫留存</t>
    <phoneticPr fontId="1" type="noConversion"/>
  </si>
  <si>
    <t>800</t>
  </si>
  <si>
    <t>310</t>
  </si>
  <si>
    <t>311</t>
  </si>
  <si>
    <t>312</t>
  </si>
  <si>
    <t>313</t>
  </si>
  <si>
    <t>315</t>
  </si>
  <si>
    <t>320</t>
  </si>
  <si>
    <t>325</t>
  </si>
  <si>
    <t>332</t>
  </si>
  <si>
    <t>333</t>
  </si>
  <si>
    <t xml:space="preserve">
   處長
  </t>
    <phoneticPr fontId="1" type="noConversion"/>
  </si>
  <si>
    <t>第三聯  送縣政府主計處（基金科）</t>
    <phoneticPr fontId="1" type="noConversion"/>
  </si>
  <si>
    <t>114年1月-退休撫卹給付。</t>
  </si>
  <si>
    <t>114</t>
  </si>
  <si>
    <t>114</t>
    <phoneticPr fontId="1" type="noConversion"/>
  </si>
  <si>
    <t>114年3月-退休撫卹給付。</t>
  </si>
  <si>
    <t>114年3月-退休撫卹給付。</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</si>
</sst>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76" formatCode="#,##0_ "/>
    <numFmt numFmtId="177" formatCode="0_);[Red]\(0\)"/>
    <numFmt numFmtId="178" formatCode="#&quot;月&quot;&quot;份&quot;&quot;特&quot;&quot;種&quot;&quot;基&quot;&quot;金&quot;&quot;學&quot;&quot;校&quot;&quot;撥&quot;&quot;補&quot;&quot;數&quot;&quot;統&quot;&quot;計&quot;&quot;表&quot;"/>
    <numFmt numFmtId="179" formatCode="\A000#"/>
    <numFmt numFmtId="180" formatCode="[$-404]&quot;製&quot;&quot;單&quot;&quot;日&quot;&quot;期&quot;&quot;：&quot;ee&quot;年&quot;m&quot;月&quot;d&quot;日&quot;"/>
    <numFmt numFmtId="181" formatCode="\10\1&quot;年&quot;##&quot;月&quot;\-&quot;第&quot;\1&quot;期&quot;&quot;人&quot;&quot;事&quot;&quot;費&quot;&quot;暨&quot;&quot;業&quot;&quot;務&quot;&quot;費&quot;"/>
    <numFmt numFmtId="182" formatCode="[DBNum2][$-404]General\ \ &quot;元&quot;&quot;整&quot;"/>
  </numFmts>
  <fonts count="20" x14ac:knownFonts="1">
    <font>
      <sz val="12"/>
      <color theme="1"/>
      <name val="新細明體"/>
      <family val="2"/>
      <charset val="136"/>
      <scheme val="minor"/>
    </font>
    <font>
      <sz val="9"/>
      <name val="新細明體"/>
      <family val="2"/>
      <charset val="136"/>
      <scheme val="minor"/>
    </font>
    <font>
      <sz val="10"/>
      <color indexed="8"/>
      <name val="Arial"/>
      <family val="2"/>
    </font>
    <font>
      <sz val="14"/>
      <color indexed="8"/>
      <name val="標楷體"/>
      <family val="4"/>
      <charset val="136"/>
    </font>
    <font>
      <sz val="12"/>
      <color indexed="8"/>
      <name val="標楷體"/>
      <family val="4"/>
      <charset val="136"/>
    </font>
    <font>
      <sz val="12"/>
      <color theme="1"/>
      <name val="新細明體"/>
      <family val="2"/>
      <charset val="136"/>
      <scheme val="minor"/>
    </font>
    <font>
      <sz val="12"/>
      <name val="標楷體"/>
      <family val="4"/>
      <charset val="136"/>
    </font>
    <font>
      <sz val="9"/>
      <name val="新細明體"/>
      <family val="1"/>
      <charset val="136"/>
    </font>
    <font>
      <sz val="9"/>
      <name val="細明體"/>
      <family val="3"/>
      <charset val="136"/>
    </font>
    <font>
      <sz val="12"/>
      <color indexed="8"/>
      <name val="Arial"/>
      <family val="2"/>
    </font>
    <font>
      <b/>
      <sz val="14"/>
      <color indexed="8"/>
      <name val="標楷體"/>
      <family val="4"/>
      <charset val="136"/>
    </font>
    <font>
      <b/>
      <sz val="12"/>
      <color indexed="8"/>
      <name val="標楷體"/>
      <family val="4"/>
      <charset val="136"/>
    </font>
    <font>
      <sz val="10"/>
      <color indexed="8"/>
      <name val="標楷體"/>
      <family val="4"/>
      <charset val="136"/>
    </font>
    <font>
      <sz val="14"/>
      <color indexed="12"/>
      <name val="標楷體"/>
      <family val="4"/>
      <charset val="136"/>
    </font>
    <font>
      <sz val="16"/>
      <color indexed="8"/>
      <name val="標楷體"/>
      <family val="4"/>
      <charset val="136"/>
    </font>
    <font>
      <sz val="11"/>
      <color indexed="8"/>
      <name val="標楷體"/>
      <family val="4"/>
      <charset val="136"/>
    </font>
    <font>
      <sz val="12"/>
      <color indexed="12"/>
      <name val="標楷體"/>
      <family val="4"/>
      <charset val="136"/>
    </font>
    <font>
      <sz val="13"/>
      <color indexed="8"/>
      <name val="標楷體"/>
      <family val="4"/>
      <charset val="136"/>
    </font>
    <font>
      <sz val="16"/>
      <name val="標楷體"/>
      <family val="4"/>
      <charset val="136"/>
    </font>
    <font>
      <sz val="12"/>
      <color theme="1"/>
      <name val="標楷體"/>
      <family val="4"/>
      <charset val="136"/>
    </font>
  </fonts>
  <fills count="15">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indexed="45"/>
        <bgColor indexed="64"/>
      </patternFill>
    </fill>
    <fill>
      <patternFill patternType="solid">
        <fgColor indexed="15"/>
        <bgColor indexed="64"/>
      </patternFill>
    </fill>
    <fill>
      <patternFill patternType="solid">
        <fgColor indexed="44"/>
        <bgColor indexed="64"/>
      </patternFill>
    </fill>
    <fill>
      <patternFill patternType="solid">
        <fgColor indexed="9"/>
        <bgColor indexed="9"/>
      </patternFill>
    </fill>
    <fill>
      <patternFill patternType="solid">
        <fgColor indexed="43"/>
        <bgColor indexed="9"/>
      </patternFill>
    </fill>
    <fill>
      <patternFill patternType="solid">
        <fgColor indexed="42"/>
        <bgColor indexed="9"/>
      </patternFill>
    </fill>
    <fill>
      <patternFill patternType="solid">
        <fgColor indexed="44"/>
        <bgColor indexed="9"/>
      </patternFill>
    </fill>
    <fill>
      <patternFill patternType="solid">
        <fgColor indexed="43"/>
        <bgColor indexed="64"/>
      </patternFill>
    </fill>
    <fill>
      <patternFill patternType="solid">
        <fgColor rgb="FFCCFFCC"/>
        <bgColor indexed="9"/>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bottom/>
      <diagonal/>
    </border>
    <border>
      <left style="double">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2" fillId="0" borderId="0">
      <alignment vertical="top"/>
    </xf>
    <xf numFmtId="43" fontId="2" fillId="0" borderId="0" applyFont="0" applyFill="0" applyBorder="0" applyAlignment="0" applyProtection="0">
      <alignment vertical="top"/>
    </xf>
  </cellStyleXfs>
  <cellXfs count="188">
    <xf numFmtId="0" fontId="0" fillId="0" borderId="0" xfId="0">
      <alignment vertical="center"/>
    </xf>
    <xf numFmtId="176" fontId="4" fillId="0" borderId="0" xfId="1" applyNumberFormat="1" applyFont="1" applyAlignment="1">
      <alignment horizontal="center" vertical="center"/>
    </xf>
    <xf numFmtId="176" fontId="4" fillId="0" borderId="0" xfId="1" applyNumberFormat="1" applyFont="1" applyAlignment="1">
      <alignment vertical="center"/>
    </xf>
    <xf numFmtId="0" fontId="4" fillId="0" borderId="0" xfId="1" applyFont="1" applyAlignment="1">
      <alignment horizontal="center" vertical="center"/>
    </xf>
    <xf numFmtId="0" fontId="4" fillId="0" borderId="0" xfId="1" applyFont="1" applyAlignment="1">
      <alignment vertical="center"/>
    </xf>
    <xf numFmtId="0" fontId="4" fillId="0" borderId="0" xfId="1" applyFont="1">
      <alignment vertical="top"/>
    </xf>
    <xf numFmtId="38" fontId="4" fillId="2" borderId="1" xfId="0" applyNumberFormat="1" applyFont="1" applyFill="1" applyBorder="1" applyAlignment="1">
      <alignment horizontal="right" vertical="center"/>
    </xf>
    <xf numFmtId="38" fontId="4" fillId="0" borderId="5" xfId="0" applyNumberFormat="1" applyFont="1" applyBorder="1" applyAlignment="1">
      <alignment horizontal="right" vertical="center"/>
    </xf>
    <xf numFmtId="0" fontId="4" fillId="0" borderId="0" xfId="0" applyFont="1">
      <alignment vertical="center"/>
    </xf>
    <xf numFmtId="176" fontId="3" fillId="0" borderId="0" xfId="0" applyNumberFormat="1" applyFont="1">
      <alignment vertical="center"/>
    </xf>
    <xf numFmtId="0" fontId="3" fillId="0" borderId="0" xfId="0" applyFont="1">
      <alignment vertical="center"/>
    </xf>
    <xf numFmtId="38" fontId="4" fillId="2" borderId="1" xfId="0" applyNumberFormat="1" applyFont="1" applyFill="1" applyBorder="1" applyAlignment="1">
      <alignment vertical="center" wrapText="1"/>
    </xf>
    <xf numFmtId="38" fontId="4" fillId="0" borderId="5" xfId="0" applyNumberFormat="1" applyFont="1" applyBorder="1" applyAlignment="1">
      <alignment vertical="center" wrapText="1"/>
    </xf>
    <xf numFmtId="0" fontId="3" fillId="0" borderId="0" xfId="0" applyFont="1" applyAlignment="1">
      <alignment horizontal="center" vertical="center"/>
    </xf>
    <xf numFmtId="38" fontId="4" fillId="0" borderId="9" xfId="0" applyNumberFormat="1" applyFont="1" applyBorder="1" applyAlignment="1">
      <alignment horizontal="center" vertical="center" wrapText="1"/>
    </xf>
    <xf numFmtId="38" fontId="4" fillId="0" borderId="6" xfId="0" applyNumberFormat="1" applyFont="1" applyBorder="1" applyAlignment="1">
      <alignment horizontal="center" vertical="center" wrapText="1"/>
    </xf>
    <xf numFmtId="38" fontId="4" fillId="2" borderId="1" xfId="0" applyNumberFormat="1" applyFont="1" applyFill="1" applyBorder="1" applyAlignment="1">
      <alignment horizontal="center" vertical="center" wrapText="1"/>
    </xf>
    <xf numFmtId="38" fontId="4" fillId="0" borderId="5" xfId="0" applyNumberFormat="1" applyFont="1" applyBorder="1" applyAlignment="1">
      <alignment horizontal="center" vertical="center" wrapText="1"/>
    </xf>
    <xf numFmtId="0" fontId="4" fillId="3" borderId="1" xfId="0" applyFont="1" applyFill="1" applyBorder="1">
      <alignment vertical="center"/>
    </xf>
    <xf numFmtId="176" fontId="3" fillId="0" borderId="0" xfId="0" applyNumberFormat="1" applyFont="1" applyAlignment="1">
      <alignment horizontal="center" vertical="center"/>
    </xf>
    <xf numFmtId="38" fontId="4" fillId="2" borderId="15" xfId="0" applyNumberFormat="1" applyFont="1" applyFill="1" applyBorder="1" applyAlignment="1">
      <alignment horizontal="right" vertical="center"/>
    </xf>
    <xf numFmtId="38" fontId="4" fillId="2" borderId="16" xfId="0" applyNumberFormat="1" applyFont="1" applyFill="1" applyBorder="1" applyAlignment="1">
      <alignment horizontal="right" vertical="center"/>
    </xf>
    <xf numFmtId="38" fontId="4" fillId="2" borderId="17" xfId="0" applyNumberFormat="1" applyFont="1" applyFill="1" applyBorder="1" applyAlignment="1">
      <alignment horizontal="right" vertical="center"/>
    </xf>
    <xf numFmtId="38" fontId="4" fillId="2" borderId="4" xfId="0" applyNumberFormat="1" applyFont="1" applyFill="1" applyBorder="1" applyAlignment="1">
      <alignment horizontal="right" vertical="center"/>
    </xf>
    <xf numFmtId="176" fontId="3" fillId="3" borderId="1" xfId="0" applyNumberFormat="1" applyFont="1" applyFill="1" applyBorder="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38" fontId="4" fillId="0" borderId="23" xfId="0" applyNumberFormat="1" applyFont="1" applyBorder="1" applyAlignment="1">
      <alignment horizontal="right" vertical="center"/>
    </xf>
    <xf numFmtId="38" fontId="4" fillId="0" borderId="24" xfId="0" applyNumberFormat="1" applyFont="1" applyBorder="1" applyAlignment="1">
      <alignment horizontal="right" vertical="center"/>
    </xf>
    <xf numFmtId="38" fontId="4" fillId="0" borderId="25" xfId="0" applyNumberFormat="1" applyFont="1" applyBorder="1" applyAlignment="1">
      <alignment horizontal="right" vertical="center"/>
    </xf>
    <xf numFmtId="0" fontId="4" fillId="0" borderId="1" xfId="0" applyFont="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38" fontId="4" fillId="0" borderId="26" xfId="0" applyNumberFormat="1" applyFont="1" applyBorder="1" applyAlignment="1">
      <alignment horizontal="right" vertical="center"/>
    </xf>
    <xf numFmtId="38" fontId="4" fillId="0" borderId="1" xfId="0" applyNumberFormat="1" applyFont="1" applyBorder="1" applyAlignment="1">
      <alignment horizontal="right" vertical="center"/>
    </xf>
    <xf numFmtId="38" fontId="4" fillId="0" borderId="27" xfId="0" applyNumberFormat="1" applyFont="1" applyBorder="1" applyAlignment="1">
      <alignment horizontal="right" vertical="center"/>
    </xf>
    <xf numFmtId="0" fontId="4" fillId="0" borderId="1" xfId="0" applyFont="1" applyBorder="1" applyAlignment="1" applyProtection="1">
      <alignment horizontal="center" vertical="center" wrapText="1"/>
      <protection locked="0"/>
    </xf>
    <xf numFmtId="0" fontId="4" fillId="5" borderId="2" xfId="0" applyFont="1" applyFill="1" applyBorder="1" applyAlignment="1">
      <alignment horizontal="center" vertical="center"/>
    </xf>
    <xf numFmtId="0" fontId="4" fillId="3" borderId="1" xfId="0" applyFont="1" applyFill="1" applyBorder="1" applyAlignment="1">
      <alignment horizontal="left" vertical="center"/>
    </xf>
    <xf numFmtId="0" fontId="4" fillId="0" borderId="7" xfId="0" applyFont="1" applyBorder="1" applyAlignment="1">
      <alignment horizontal="center" vertical="center"/>
    </xf>
    <xf numFmtId="0" fontId="4" fillId="3" borderId="1" xfId="0" applyFont="1" applyFill="1" applyBorder="1" applyAlignment="1">
      <alignment horizontal="left" vertical="center" wrapText="1"/>
    </xf>
    <xf numFmtId="38" fontId="4" fillId="6" borderId="1" xfId="0" applyNumberFormat="1" applyFont="1" applyFill="1" applyBorder="1">
      <alignment vertical="center"/>
    </xf>
    <xf numFmtId="0" fontId="4" fillId="0" borderId="0" xfId="0" applyFont="1" applyAlignment="1">
      <alignment horizontal="center" vertical="center" wrapText="1"/>
    </xf>
    <xf numFmtId="38" fontId="4" fillId="0" borderId="0" xfId="0" applyNumberFormat="1" applyFont="1" applyAlignment="1">
      <alignment horizontal="right" vertical="center"/>
    </xf>
    <xf numFmtId="0" fontId="4" fillId="0" borderId="0" xfId="0" applyFont="1" applyAlignment="1">
      <alignment vertical="center" wrapText="1"/>
    </xf>
    <xf numFmtId="0" fontId="4" fillId="6" borderId="1" xfId="0" applyFont="1" applyFill="1" applyBorder="1">
      <alignment vertical="center"/>
    </xf>
    <xf numFmtId="0" fontId="4" fillId="7" borderId="1" xfId="0" applyFont="1" applyFill="1" applyBorder="1" applyAlignment="1">
      <alignment horizontal="left" vertical="center" wrapText="1"/>
    </xf>
    <xf numFmtId="0" fontId="4" fillId="0" borderId="27" xfId="0" applyFont="1" applyBorder="1" applyAlignment="1">
      <alignment horizontal="center" vertical="center"/>
    </xf>
    <xf numFmtId="38" fontId="4" fillId="0" borderId="4" xfId="0" applyNumberFormat="1" applyFont="1" applyBorder="1" applyAlignment="1">
      <alignment horizontal="right" vertical="center"/>
    </xf>
    <xf numFmtId="0" fontId="4" fillId="7" borderId="1" xfId="0" applyFont="1" applyFill="1" applyBorder="1">
      <alignment vertical="center"/>
    </xf>
    <xf numFmtId="0" fontId="4" fillId="7" borderId="0" xfId="0" applyFont="1" applyFill="1">
      <alignment vertical="center"/>
    </xf>
    <xf numFmtId="0" fontId="4" fillId="8" borderId="0" xfId="0" applyFont="1" applyFill="1">
      <alignment vertical="center"/>
    </xf>
    <xf numFmtId="38" fontId="4" fillId="0" borderId="1" xfId="0" applyNumberFormat="1" applyFont="1" applyBorder="1" applyAlignment="1">
      <alignment horizontal="right" vertical="center" wrapText="1"/>
    </xf>
    <xf numFmtId="0" fontId="4" fillId="0" borderId="10" xfId="0" applyFont="1" applyBorder="1" applyAlignment="1">
      <alignment horizontal="center" vertical="center"/>
    </xf>
    <xf numFmtId="0" fontId="4" fillId="0" borderId="1" xfId="0" applyFont="1" applyBorder="1" applyAlignment="1">
      <alignment horizontal="center" vertical="center" shrinkToFit="1"/>
    </xf>
    <xf numFmtId="38" fontId="4" fillId="0" borderId="10" xfId="0" applyNumberFormat="1" applyFont="1" applyBorder="1" applyAlignment="1">
      <alignment horizontal="right" vertical="center"/>
    </xf>
    <xf numFmtId="0" fontId="6" fillId="0" borderId="2"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177" fontId="6" fillId="0" borderId="1" xfId="1" applyNumberFormat="1" applyFont="1" applyBorder="1" applyAlignment="1">
      <alignment horizontal="center" vertical="center"/>
    </xf>
    <xf numFmtId="49" fontId="6" fillId="0" borderId="1" xfId="1" applyNumberFormat="1" applyFont="1" applyBorder="1" applyAlignment="1">
      <alignment horizontal="center" vertical="center"/>
    </xf>
    <xf numFmtId="0" fontId="9" fillId="0" borderId="0" xfId="1" applyFont="1">
      <alignment vertical="top"/>
    </xf>
    <xf numFmtId="0" fontId="5" fillId="0" borderId="0" xfId="0" applyFont="1">
      <alignment vertical="center"/>
    </xf>
    <xf numFmtId="0" fontId="4" fillId="0" borderId="1" xfId="1" applyFont="1" applyBorder="1" applyAlignment="1">
      <alignment horizontal="center" vertical="center" wrapText="1"/>
    </xf>
    <xf numFmtId="177" fontId="4" fillId="0" borderId="1" xfId="1" applyNumberFormat="1" applyFont="1" applyBorder="1" applyAlignment="1">
      <alignment horizontal="center" vertical="center" wrapText="1"/>
    </xf>
    <xf numFmtId="49" fontId="4" fillId="0" borderId="1" xfId="1"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top"/>
    </xf>
    <xf numFmtId="38" fontId="4" fillId="0" borderId="1" xfId="0" applyNumberFormat="1" applyFont="1" applyBorder="1" applyAlignment="1">
      <alignment horizontal="center" vertical="center" wrapText="1"/>
    </xf>
    <xf numFmtId="0" fontId="4" fillId="0" borderId="1" xfId="0" applyFont="1" applyBorder="1" applyAlignment="1">
      <alignment horizontal="center" vertical="top"/>
    </xf>
    <xf numFmtId="49"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38" fontId="4" fillId="0" borderId="1" xfId="0" applyNumberFormat="1" applyFont="1" applyBorder="1" applyAlignment="1">
      <alignment horizontal="right" vertical="top"/>
    </xf>
    <xf numFmtId="38" fontId="4" fillId="0" borderId="1" xfId="0" applyNumberFormat="1" applyFont="1" applyBorder="1" applyAlignment="1">
      <alignment vertical="top"/>
    </xf>
    <xf numFmtId="49" fontId="4"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1" fontId="4" fillId="0" borderId="2" xfId="0" applyNumberFormat="1" applyFont="1" applyBorder="1" applyAlignment="1">
      <alignment horizontal="center" vertical="center" shrinkToFit="1"/>
    </xf>
    <xf numFmtId="38" fontId="4" fillId="0" borderId="0" xfId="0" applyNumberFormat="1" applyFont="1" applyAlignment="1">
      <alignment horizontal="right" vertical="top"/>
    </xf>
    <xf numFmtId="0" fontId="4" fillId="0" borderId="10" xfId="0" applyFont="1" applyBorder="1">
      <alignment vertical="center"/>
    </xf>
    <xf numFmtId="178" fontId="6" fillId="0" borderId="29" xfId="0" applyNumberFormat="1"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3" fillId="0" borderId="0" xfId="0" applyFont="1" applyProtection="1">
      <alignment vertical="center"/>
      <protection locked="0"/>
    </xf>
    <xf numFmtId="0" fontId="11" fillId="0" borderId="1" xfId="0" applyFont="1" applyBorder="1" applyAlignment="1" applyProtection="1">
      <alignment horizontal="center" vertical="center" wrapText="1"/>
      <protection locked="0"/>
    </xf>
    <xf numFmtId="3" fontId="3" fillId="0" borderId="0" xfId="0" applyNumberFormat="1" applyFont="1" applyProtection="1">
      <alignment vertical="center"/>
      <protection locked="0"/>
    </xf>
    <xf numFmtId="0" fontId="4" fillId="0" borderId="1" xfId="0" applyFont="1" applyBorder="1" applyAlignment="1" applyProtection="1">
      <alignment vertical="center" wrapText="1"/>
      <protection locked="0"/>
    </xf>
    <xf numFmtId="38" fontId="3" fillId="0" borderId="0" xfId="0" applyNumberFormat="1" applyFont="1" applyProtection="1">
      <alignment vertical="center"/>
      <protection locked="0"/>
    </xf>
    <xf numFmtId="3" fontId="4" fillId="0" borderId="1" xfId="0" applyNumberFormat="1" applyFont="1" applyBorder="1" applyAlignment="1" applyProtection="1">
      <alignment vertical="center" wrapText="1"/>
      <protection locked="0"/>
    </xf>
    <xf numFmtId="0" fontId="3" fillId="0" borderId="0" xfId="0" applyFont="1" applyAlignment="1" applyProtection="1">
      <alignment horizontal="center" vertical="center" wrapText="1"/>
      <protection locked="0"/>
    </xf>
    <xf numFmtId="38" fontId="4" fillId="0" borderId="1" xfId="0" applyNumberFormat="1" applyFont="1" applyBorder="1" applyAlignment="1" applyProtection="1">
      <alignment vertical="center" wrapText="1"/>
      <protection locked="0"/>
    </xf>
    <xf numFmtId="176" fontId="3" fillId="0" borderId="0" xfId="0" applyNumberFormat="1" applyFont="1" applyProtection="1">
      <alignment vertical="center"/>
      <protection locked="0"/>
    </xf>
    <xf numFmtId="0" fontId="4" fillId="0" borderId="0" xfId="0" applyFont="1" applyAlignment="1" applyProtection="1">
      <alignment vertical="center" wrapText="1"/>
      <protection locked="0"/>
    </xf>
    <xf numFmtId="3" fontId="4" fillId="0" borderId="0" xfId="0" applyNumberFormat="1" applyFont="1" applyAlignment="1" applyProtection="1">
      <alignment vertical="center" wrapText="1"/>
      <protection locked="0"/>
    </xf>
    <xf numFmtId="38" fontId="3" fillId="0" borderId="0" xfId="0" applyNumberFormat="1" applyFont="1" applyAlignment="1" applyProtection="1">
      <alignment vertical="center" wrapText="1"/>
      <protection locked="0"/>
    </xf>
    <xf numFmtId="0" fontId="3" fillId="0" borderId="0" xfId="0" applyFont="1" applyAlignment="1" applyProtection="1">
      <alignment horizontal="center" vertical="center"/>
      <protection locked="0"/>
    </xf>
    <xf numFmtId="3" fontId="3" fillId="0" borderId="28" xfId="0" applyNumberFormat="1" applyFont="1" applyBorder="1" applyProtection="1">
      <alignment vertical="center"/>
      <protection locked="0"/>
    </xf>
    <xf numFmtId="3" fontId="3" fillId="0" borderId="0" xfId="0" applyNumberFormat="1" applyFont="1" applyAlignment="1" applyProtection="1">
      <alignment horizontal="center" vertical="center"/>
      <protection locked="0"/>
    </xf>
    <xf numFmtId="3" fontId="13" fillId="0" borderId="0" xfId="0" applyNumberFormat="1" applyFont="1" applyAlignment="1" applyProtection="1">
      <alignment vertical="top"/>
      <protection locked="0"/>
    </xf>
    <xf numFmtId="0" fontId="15" fillId="0" borderId="0" xfId="0" applyFont="1" applyAlignment="1" applyProtection="1">
      <alignment horizontal="left" vertical="center"/>
      <protection locked="0"/>
    </xf>
    <xf numFmtId="0" fontId="12" fillId="0" borderId="0" xfId="0" applyFont="1" applyProtection="1">
      <alignment vertical="center"/>
      <protection locked="0"/>
    </xf>
    <xf numFmtId="0" fontId="4" fillId="0" borderId="0" xfId="0" applyFont="1" applyAlignment="1" applyProtection="1">
      <alignment horizontal="center" vertical="center"/>
      <protection locked="0"/>
    </xf>
    <xf numFmtId="179" fontId="16" fillId="0" borderId="0" xfId="0" applyNumberFormat="1" applyFont="1" applyAlignment="1" applyProtection="1">
      <alignment horizontal="left" vertical="center"/>
      <protection locked="0"/>
    </xf>
    <xf numFmtId="176" fontId="4" fillId="0" borderId="0" xfId="0" applyNumberFormat="1" applyFont="1" applyProtection="1">
      <alignment vertical="center"/>
      <protection locked="0"/>
    </xf>
    <xf numFmtId="180" fontId="16" fillId="0" borderId="0" xfId="0" applyNumberFormat="1" applyFont="1" applyAlignment="1" applyProtection="1">
      <alignment horizontal="right" vertical="center"/>
      <protection locked="0"/>
    </xf>
    <xf numFmtId="176" fontId="4" fillId="0" borderId="1" xfId="0" applyNumberFormat="1" applyFont="1" applyBorder="1" applyAlignment="1">
      <alignment horizontal="center" vertical="center" wrapText="1"/>
    </xf>
    <xf numFmtId="3" fontId="6" fillId="0" borderId="1" xfId="0" applyNumberFormat="1" applyFont="1" applyBorder="1" applyAlignment="1">
      <alignment vertical="center" wrapText="1"/>
    </xf>
    <xf numFmtId="181" fontId="4" fillId="0" borderId="1" xfId="0" applyNumberFormat="1" applyFont="1" applyBorder="1" applyAlignment="1" applyProtection="1">
      <alignment horizontal="left" vertical="center" wrapText="1"/>
      <protection locked="0"/>
    </xf>
    <xf numFmtId="0" fontId="12" fillId="0" borderId="0" xfId="0" applyFont="1" applyAlignment="1" applyProtection="1">
      <alignment horizontal="left" vertical="center"/>
      <protection locked="0"/>
    </xf>
    <xf numFmtId="181" fontId="4" fillId="0" borderId="0" xfId="0" applyNumberFormat="1" applyFont="1" applyAlignment="1" applyProtection="1">
      <alignment horizontal="left" vertical="center" wrapText="1"/>
      <protection locked="0"/>
    </xf>
    <xf numFmtId="41" fontId="4" fillId="0" borderId="1" xfId="0" applyNumberFormat="1" applyFont="1" applyBorder="1" applyAlignment="1">
      <alignment horizontal="center" vertical="center" shrinkToFit="1"/>
    </xf>
    <xf numFmtId="0" fontId="4" fillId="5" borderId="1" xfId="0" applyFont="1" applyFill="1" applyBorder="1" applyAlignment="1">
      <alignment horizontal="center" vertical="center"/>
    </xf>
    <xf numFmtId="181" fontId="16" fillId="0" borderId="0" xfId="0" applyNumberFormat="1" applyFont="1" applyAlignment="1" applyProtection="1">
      <alignment horizontal="left" vertical="center" wrapText="1"/>
      <protection locked="0"/>
    </xf>
    <xf numFmtId="181" fontId="4" fillId="0" borderId="0" xfId="0" applyNumberFormat="1" applyFont="1" applyAlignment="1" applyProtection="1">
      <alignment horizontal="left" vertical="center"/>
      <protection locked="0"/>
    </xf>
    <xf numFmtId="176" fontId="4" fillId="0" borderId="1" xfId="0" applyNumberFormat="1" applyFont="1" applyBorder="1">
      <alignment vertical="center"/>
    </xf>
    <xf numFmtId="0" fontId="15" fillId="0" borderId="1" xfId="0" applyFont="1" applyBorder="1" applyAlignment="1" applyProtection="1">
      <alignment horizontal="left" vertical="center"/>
      <protection locked="0"/>
    </xf>
    <xf numFmtId="0" fontId="12" fillId="0" borderId="0" xfId="0" applyFont="1" applyAlignment="1">
      <alignment horizontal="center" vertical="center"/>
    </xf>
    <xf numFmtId="0" fontId="15" fillId="0" borderId="0" xfId="0" applyFont="1" applyAlignment="1">
      <alignment horizontal="left" vertical="center"/>
    </xf>
    <xf numFmtId="182" fontId="3" fillId="0" borderId="0" xfId="0" applyNumberFormat="1" applyFont="1" applyAlignment="1" applyProtection="1">
      <alignment horizontal="left" vertical="center" wrapText="1"/>
      <protection locked="0"/>
    </xf>
    <xf numFmtId="0" fontId="3" fillId="0" borderId="0" xfId="0" applyFont="1" applyAlignment="1" applyProtection="1">
      <alignment horizontal="left" vertical="top"/>
      <protection locked="0"/>
    </xf>
    <xf numFmtId="0" fontId="3" fillId="0" borderId="0" xfId="0" applyFont="1" applyAlignment="1">
      <alignment horizontal="left" vertical="center"/>
    </xf>
    <xf numFmtId="176" fontId="3" fillId="0" borderId="0" xfId="0" applyNumberFormat="1" applyFont="1" applyAlignment="1">
      <alignment horizontal="lef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176" fontId="3" fillId="0" borderId="0" xfId="0" applyNumberFormat="1" applyFont="1" applyAlignment="1" applyProtection="1">
      <alignment horizontal="left" vertical="center"/>
      <protection locked="0"/>
    </xf>
    <xf numFmtId="0" fontId="12" fillId="0" borderId="0" xfId="0" applyFont="1" applyAlignment="1" applyProtection="1">
      <alignment horizontal="center" vertical="center"/>
      <protection locked="0"/>
    </xf>
    <xf numFmtId="176" fontId="4" fillId="9" borderId="1" xfId="0" applyNumberFormat="1" applyFont="1" applyFill="1" applyBorder="1" applyAlignment="1">
      <alignment horizontal="center" vertical="center" wrapText="1"/>
    </xf>
    <xf numFmtId="38" fontId="4" fillId="9" borderId="1" xfId="0" applyNumberFormat="1" applyFont="1" applyFill="1" applyBorder="1" applyAlignment="1">
      <alignment horizontal="center" vertical="center" wrapText="1"/>
    </xf>
    <xf numFmtId="38" fontId="4" fillId="9" borderId="1" xfId="0" applyNumberFormat="1" applyFont="1" applyFill="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38" fontId="6" fillId="0" borderId="1" xfId="0" applyNumberFormat="1" applyFont="1" applyBorder="1" applyAlignment="1">
      <alignment vertical="center" wrapText="1"/>
    </xf>
    <xf numFmtId="38" fontId="6" fillId="0" borderId="1" xfId="0" applyNumberFormat="1" applyFont="1" applyBorder="1" applyAlignment="1" applyProtection="1">
      <alignment vertical="center" wrapText="1"/>
      <protection locked="0"/>
    </xf>
    <xf numFmtId="38" fontId="4" fillId="0" borderId="1" xfId="0" applyNumberFormat="1" applyFont="1" applyBorder="1" applyAlignment="1">
      <alignment vertical="center" wrapText="1"/>
    </xf>
    <xf numFmtId="38" fontId="4" fillId="0" borderId="1" xfId="0" applyNumberFormat="1" applyFont="1" applyBorder="1" applyAlignment="1">
      <alignment vertical="center" shrinkToFit="1"/>
    </xf>
    <xf numFmtId="0" fontId="4" fillId="0" borderId="0" xfId="0" applyFont="1" applyAlignment="1">
      <alignment horizontal="center" vertical="center"/>
    </xf>
    <xf numFmtId="176" fontId="4" fillId="0" borderId="0" xfId="0" applyNumberFormat="1" applyFont="1">
      <alignment vertical="center"/>
    </xf>
    <xf numFmtId="38" fontId="4" fillId="0" borderId="0" xfId="0" applyNumberFormat="1" applyFont="1">
      <alignment vertical="center"/>
    </xf>
    <xf numFmtId="38" fontId="4" fillId="0" borderId="0" xfId="0" applyNumberFormat="1" applyFont="1" applyProtection="1">
      <alignment vertical="center"/>
      <protection locked="0"/>
    </xf>
    <xf numFmtId="176" fontId="4" fillId="10" borderId="1" xfId="0" applyNumberFormat="1" applyFont="1" applyFill="1" applyBorder="1" applyAlignment="1">
      <alignment horizontal="center" vertical="center" wrapText="1"/>
    </xf>
    <xf numFmtId="38" fontId="4" fillId="11" borderId="1" xfId="0" applyNumberFormat="1" applyFont="1" applyFill="1" applyBorder="1" applyAlignment="1">
      <alignment horizontal="center" vertical="center" wrapText="1"/>
    </xf>
    <xf numFmtId="38" fontId="4" fillId="12" borderId="1" xfId="0" applyNumberFormat="1" applyFont="1" applyFill="1" applyBorder="1" applyAlignment="1" applyProtection="1">
      <alignment horizontal="center" vertical="center" wrapText="1"/>
      <protection locked="0"/>
    </xf>
    <xf numFmtId="3" fontId="4" fillId="13" borderId="1" xfId="0" applyNumberFormat="1" applyFont="1" applyFill="1" applyBorder="1" applyAlignment="1">
      <alignment horizontal="right" vertical="center"/>
    </xf>
    <xf numFmtId="38" fontId="4" fillId="3" borderId="1" xfId="0" applyNumberFormat="1" applyFont="1" applyFill="1" applyBorder="1" applyAlignment="1">
      <alignment horizontal="right" vertical="center"/>
    </xf>
    <xf numFmtId="38" fontId="4" fillId="8" borderId="1" xfId="0" applyNumberFormat="1" applyFont="1" applyFill="1" applyBorder="1" applyProtection="1">
      <alignment vertical="center"/>
      <protection locked="0"/>
    </xf>
    <xf numFmtId="38" fontId="4" fillId="0" borderId="1" xfId="0" applyNumberFormat="1" applyFont="1" applyBorder="1" applyAlignment="1" applyProtection="1">
      <alignment horizontal="right" vertical="center"/>
      <protection locked="0"/>
    </xf>
    <xf numFmtId="3" fontId="4" fillId="0" borderId="1" xfId="0" applyNumberFormat="1" applyFont="1" applyBorder="1">
      <alignment vertical="center"/>
    </xf>
    <xf numFmtId="38" fontId="4" fillId="0" borderId="2" xfId="0" applyNumberFormat="1" applyFont="1" applyBorder="1" applyAlignment="1">
      <alignment horizontal="center" vertical="center"/>
    </xf>
    <xf numFmtId="0" fontId="19" fillId="0" borderId="4" xfId="0" applyFont="1" applyBorder="1" applyAlignment="1">
      <alignment horizontal="center" vertical="center"/>
    </xf>
    <xf numFmtId="38" fontId="4" fillId="14" borderId="1" xfId="0" applyNumberFormat="1" applyFont="1" applyFill="1" applyBorder="1" applyAlignment="1">
      <alignment horizontal="center" vertical="center" wrapText="1"/>
    </xf>
    <xf numFmtId="177" fontId="6" fillId="0" borderId="1" xfId="1" applyNumberFormat="1" applyFont="1" applyBorder="1" applyAlignment="1">
      <alignment horizontal="center" vertical="center" wrapText="1"/>
    </xf>
    <xf numFmtId="0" fontId="4" fillId="0" borderId="23" xfId="0" applyFont="1" applyBorder="1" applyAlignment="1">
      <alignment horizontal="left" vertical="center" wrapText="1"/>
    </xf>
    <xf numFmtId="0" fontId="15" fillId="0" borderId="0" xfId="0" applyFont="1" applyAlignment="1">
      <alignment horizontal="left" vertical="top"/>
    </xf>
    <xf numFmtId="176" fontId="3" fillId="0" borderId="0" xfId="0" applyNumberFormat="1" applyFont="1" applyAlignment="1">
      <alignment horizontal="left" vertical="top" wrapText="1"/>
    </xf>
    <xf numFmtId="0" fontId="12"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7" fillId="0" borderId="0" xfId="0" applyFont="1" applyAlignment="1">
      <alignment horizontal="left" vertical="center" wrapText="1"/>
    </xf>
    <xf numFmtId="182" fontId="3" fillId="0" borderId="0" xfId="0" applyNumberFormat="1" applyFont="1" applyAlignment="1">
      <alignment horizontal="left" vertical="center" wrapText="1"/>
    </xf>
    <xf numFmtId="178" fontId="18" fillId="0" borderId="29" xfId="0" applyNumberFormat="1"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38"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38" fontId="4" fillId="4" borderId="21" xfId="0" applyNumberFormat="1" applyFont="1" applyFill="1" applyBorder="1" applyAlignment="1">
      <alignment horizontal="center" vertical="center"/>
    </xf>
    <xf numFmtId="38" fontId="4" fillId="4" borderId="19" xfId="0" applyNumberFormat="1" applyFont="1" applyFill="1" applyBorder="1" applyAlignment="1">
      <alignment horizontal="center" vertical="center"/>
    </xf>
    <xf numFmtId="38" fontId="4" fillId="4" borderId="22" xfId="0" applyNumberFormat="1" applyFont="1" applyFill="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38" fontId="4" fillId="0" borderId="8" xfId="0" applyNumberFormat="1" applyFont="1" applyBorder="1" applyAlignment="1">
      <alignment horizontal="center" vertical="center" wrapText="1"/>
    </xf>
    <xf numFmtId="38" fontId="4" fillId="0" borderId="3" xfId="0" applyNumberFormat="1" applyFont="1" applyBorder="1" applyAlignment="1">
      <alignment horizontal="center" vertical="center" wrapText="1"/>
    </xf>
    <xf numFmtId="181" fontId="4" fillId="0" borderId="1" xfId="0" applyNumberFormat="1" applyFont="1" applyFill="1" applyBorder="1" applyAlignment="1" applyProtection="1">
      <alignment horizontal="left" vertical="center" wrapText="1"/>
      <protection locked="0"/>
    </xf>
  </cellXfs>
  <cellStyles count="3">
    <cellStyle name="一般" xfId="0" builtinId="0"/>
    <cellStyle name="一般 2" xfId="1" xr:uid="{00000000-0005-0000-0000-000001000000}"/>
    <cellStyle name="千分位 2" xfId="2" xr:uid="{00000000-0005-0000-0000-00000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142"/>
  <sheetViews>
    <sheetView tabSelected="1" view="pageBreakPreview" zoomScaleNormal="100" zoomScaleSheetLayoutView="100" workbookViewId="0">
      <pane xSplit="5" ySplit="4" topLeftCell="F5" activePane="bottomRight" state="frozen"/>
      <selection pane="topRight" activeCell="F1" sqref="F1"/>
      <selection pane="bottomLeft" activeCell="A5" sqref="A5"/>
      <selection pane="bottomRight" activeCell="F127" sqref="F127"/>
    </sheetView>
  </sheetViews>
  <sheetFormatPr defaultColWidth="6.875" defaultRowHeight="19.5" x14ac:dyDescent="0.25"/>
  <cols>
    <col min="1" max="1" width="6.875" style="93" customWidth="1"/>
    <col min="2" max="2" width="20.25" style="123" bestFit="1" customWidth="1"/>
    <col min="3" max="3" width="8" style="123" customWidth="1"/>
    <col min="4" max="4" width="7.375" style="123" customWidth="1"/>
    <col min="5" max="5" width="6.5" style="123" customWidth="1"/>
    <col min="6" max="6" width="18.375" style="89" customWidth="1"/>
    <col min="7" max="7" width="60.875" style="97" customWidth="1"/>
    <col min="8" max="8" width="5.625" style="97" customWidth="1"/>
    <col min="9" max="244" width="6.875" style="98"/>
    <col min="245" max="245" width="6.875" style="98" customWidth="1"/>
    <col min="246" max="246" width="17.625" style="98" customWidth="1"/>
    <col min="247" max="247" width="8" style="98" customWidth="1"/>
    <col min="248" max="248" width="7.375" style="98" customWidth="1"/>
    <col min="249" max="249" width="6.5" style="98" customWidth="1"/>
    <col min="250" max="250" width="18.375" style="98" customWidth="1"/>
    <col min="251" max="251" width="60.875" style="98" customWidth="1"/>
    <col min="252" max="252" width="5.625" style="98" customWidth="1"/>
    <col min="253" max="254" width="15" style="98" customWidth="1"/>
    <col min="255" max="255" width="15.5" style="98" customWidth="1"/>
    <col min="256" max="256" width="14.375" style="98" customWidth="1"/>
    <col min="257" max="257" width="14.125" style="98" customWidth="1"/>
    <col min="258" max="258" width="14.875" style="98" bestFit="1" customWidth="1"/>
    <col min="259" max="259" width="11.375" style="98" customWidth="1"/>
    <col min="260" max="260" width="14.125" style="98" bestFit="1" customWidth="1"/>
    <col min="261" max="261" width="10.5" style="98" customWidth="1"/>
    <col min="262" max="263" width="10.875" style="98" customWidth="1"/>
    <col min="264" max="264" width="39" style="98" customWidth="1"/>
    <col min="265" max="500" width="6.875" style="98"/>
    <col min="501" max="501" width="6.875" style="98" customWidth="1"/>
    <col min="502" max="502" width="17.625" style="98" customWidth="1"/>
    <col min="503" max="503" width="8" style="98" customWidth="1"/>
    <col min="504" max="504" width="7.375" style="98" customWidth="1"/>
    <col min="505" max="505" width="6.5" style="98" customWidth="1"/>
    <col min="506" max="506" width="18.375" style="98" customWidth="1"/>
    <col min="507" max="507" width="60.875" style="98" customWidth="1"/>
    <col min="508" max="508" width="5.625" style="98" customWidth="1"/>
    <col min="509" max="510" width="15" style="98" customWidth="1"/>
    <col min="511" max="511" width="15.5" style="98" customWidth="1"/>
    <col min="512" max="512" width="14.375" style="98" customWidth="1"/>
    <col min="513" max="513" width="14.125" style="98" customWidth="1"/>
    <col min="514" max="514" width="14.875" style="98" bestFit="1" customWidth="1"/>
    <col min="515" max="515" width="11.375" style="98" customWidth="1"/>
    <col min="516" max="516" width="14.125" style="98" bestFit="1" customWidth="1"/>
    <col min="517" max="517" width="10.5" style="98" customWidth="1"/>
    <col min="518" max="519" width="10.875" style="98" customWidth="1"/>
    <col min="520" max="520" width="39" style="98" customWidth="1"/>
    <col min="521" max="756" width="6.875" style="98"/>
    <col min="757" max="757" width="6.875" style="98" customWidth="1"/>
    <col min="758" max="758" width="17.625" style="98" customWidth="1"/>
    <col min="759" max="759" width="8" style="98" customWidth="1"/>
    <col min="760" max="760" width="7.375" style="98" customWidth="1"/>
    <col min="761" max="761" width="6.5" style="98" customWidth="1"/>
    <col min="762" max="762" width="18.375" style="98" customWidth="1"/>
    <col min="763" max="763" width="60.875" style="98" customWidth="1"/>
    <col min="764" max="764" width="5.625" style="98" customWidth="1"/>
    <col min="765" max="766" width="15" style="98" customWidth="1"/>
    <col min="767" max="767" width="15.5" style="98" customWidth="1"/>
    <col min="768" max="768" width="14.375" style="98" customWidth="1"/>
    <col min="769" max="769" width="14.125" style="98" customWidth="1"/>
    <col min="770" max="770" width="14.875" style="98" bestFit="1" customWidth="1"/>
    <col min="771" max="771" width="11.375" style="98" customWidth="1"/>
    <col min="772" max="772" width="14.125" style="98" bestFit="1" customWidth="1"/>
    <col min="773" max="773" width="10.5" style="98" customWidth="1"/>
    <col min="774" max="775" width="10.875" style="98" customWidth="1"/>
    <col min="776" max="776" width="39" style="98" customWidth="1"/>
    <col min="777" max="1012" width="6.875" style="98"/>
    <col min="1013" max="1013" width="6.875" style="98" customWidth="1"/>
    <col min="1014" max="1014" width="17.625" style="98" customWidth="1"/>
    <col min="1015" max="1015" width="8" style="98" customWidth="1"/>
    <col min="1016" max="1016" width="7.375" style="98" customWidth="1"/>
    <col min="1017" max="1017" width="6.5" style="98" customWidth="1"/>
    <col min="1018" max="1018" width="18.375" style="98" customWidth="1"/>
    <col min="1019" max="1019" width="60.875" style="98" customWidth="1"/>
    <col min="1020" max="1020" width="5.625" style="98" customWidth="1"/>
    <col min="1021" max="1022" width="15" style="98" customWidth="1"/>
    <col min="1023" max="1023" width="15.5" style="98" customWidth="1"/>
    <col min="1024" max="1024" width="14.375" style="98" customWidth="1"/>
    <col min="1025" max="1025" width="14.125" style="98" customWidth="1"/>
    <col min="1026" max="1026" width="14.875" style="98" bestFit="1" customWidth="1"/>
    <col min="1027" max="1027" width="11.375" style="98" customWidth="1"/>
    <col min="1028" max="1028" width="14.125" style="98" bestFit="1" customWidth="1"/>
    <col min="1029" max="1029" width="10.5" style="98" customWidth="1"/>
    <col min="1030" max="1031" width="10.875" style="98" customWidth="1"/>
    <col min="1032" max="1032" width="39" style="98" customWidth="1"/>
    <col min="1033" max="1268" width="6.875" style="98"/>
    <col min="1269" max="1269" width="6.875" style="98" customWidth="1"/>
    <col min="1270" max="1270" width="17.625" style="98" customWidth="1"/>
    <col min="1271" max="1271" width="8" style="98" customWidth="1"/>
    <col min="1272" max="1272" width="7.375" style="98" customWidth="1"/>
    <col min="1273" max="1273" width="6.5" style="98" customWidth="1"/>
    <col min="1274" max="1274" width="18.375" style="98" customWidth="1"/>
    <col min="1275" max="1275" width="60.875" style="98" customWidth="1"/>
    <col min="1276" max="1276" width="5.625" style="98" customWidth="1"/>
    <col min="1277" max="1278" width="15" style="98" customWidth="1"/>
    <col min="1279" max="1279" width="15.5" style="98" customWidth="1"/>
    <col min="1280" max="1280" width="14.375" style="98" customWidth="1"/>
    <col min="1281" max="1281" width="14.125" style="98" customWidth="1"/>
    <col min="1282" max="1282" width="14.875" style="98" bestFit="1" customWidth="1"/>
    <col min="1283" max="1283" width="11.375" style="98" customWidth="1"/>
    <col min="1284" max="1284" width="14.125" style="98" bestFit="1" customWidth="1"/>
    <col min="1285" max="1285" width="10.5" style="98" customWidth="1"/>
    <col min="1286" max="1287" width="10.875" style="98" customWidth="1"/>
    <col min="1288" max="1288" width="39" style="98" customWidth="1"/>
    <col min="1289" max="1524" width="6.875" style="98"/>
    <col min="1525" max="1525" width="6.875" style="98" customWidth="1"/>
    <col min="1526" max="1526" width="17.625" style="98" customWidth="1"/>
    <col min="1527" max="1527" width="8" style="98" customWidth="1"/>
    <col min="1528" max="1528" width="7.375" style="98" customWidth="1"/>
    <col min="1529" max="1529" width="6.5" style="98" customWidth="1"/>
    <col min="1530" max="1530" width="18.375" style="98" customWidth="1"/>
    <col min="1531" max="1531" width="60.875" style="98" customWidth="1"/>
    <col min="1532" max="1532" width="5.625" style="98" customWidth="1"/>
    <col min="1533" max="1534" width="15" style="98" customWidth="1"/>
    <col min="1535" max="1535" width="15.5" style="98" customWidth="1"/>
    <col min="1536" max="1536" width="14.375" style="98" customWidth="1"/>
    <col min="1537" max="1537" width="14.125" style="98" customWidth="1"/>
    <col min="1538" max="1538" width="14.875" style="98" bestFit="1" customWidth="1"/>
    <col min="1539" max="1539" width="11.375" style="98" customWidth="1"/>
    <col min="1540" max="1540" width="14.125" style="98" bestFit="1" customWidth="1"/>
    <col min="1541" max="1541" width="10.5" style="98" customWidth="1"/>
    <col min="1542" max="1543" width="10.875" style="98" customWidth="1"/>
    <col min="1544" max="1544" width="39" style="98" customWidth="1"/>
    <col min="1545" max="1780" width="6.875" style="98"/>
    <col min="1781" max="1781" width="6.875" style="98" customWidth="1"/>
    <col min="1782" max="1782" width="17.625" style="98" customWidth="1"/>
    <col min="1783" max="1783" width="8" style="98" customWidth="1"/>
    <col min="1784" max="1784" width="7.375" style="98" customWidth="1"/>
    <col min="1785" max="1785" width="6.5" style="98" customWidth="1"/>
    <col min="1786" max="1786" width="18.375" style="98" customWidth="1"/>
    <col min="1787" max="1787" width="60.875" style="98" customWidth="1"/>
    <col min="1788" max="1788" width="5.625" style="98" customWidth="1"/>
    <col min="1789" max="1790" width="15" style="98" customWidth="1"/>
    <col min="1791" max="1791" width="15.5" style="98" customWidth="1"/>
    <col min="1792" max="1792" width="14.375" style="98" customWidth="1"/>
    <col min="1793" max="1793" width="14.125" style="98" customWidth="1"/>
    <col min="1794" max="1794" width="14.875" style="98" bestFit="1" customWidth="1"/>
    <col min="1795" max="1795" width="11.375" style="98" customWidth="1"/>
    <col min="1796" max="1796" width="14.125" style="98" bestFit="1" customWidth="1"/>
    <col min="1797" max="1797" width="10.5" style="98" customWidth="1"/>
    <col min="1798" max="1799" width="10.875" style="98" customWidth="1"/>
    <col min="1800" max="1800" width="39" style="98" customWidth="1"/>
    <col min="1801" max="2036" width="6.875" style="98"/>
    <col min="2037" max="2037" width="6.875" style="98" customWidth="1"/>
    <col min="2038" max="2038" width="17.625" style="98" customWidth="1"/>
    <col min="2039" max="2039" width="8" style="98" customWidth="1"/>
    <col min="2040" max="2040" width="7.375" style="98" customWidth="1"/>
    <col min="2041" max="2041" width="6.5" style="98" customWidth="1"/>
    <col min="2042" max="2042" width="18.375" style="98" customWidth="1"/>
    <col min="2043" max="2043" width="60.875" style="98" customWidth="1"/>
    <col min="2044" max="2044" width="5.625" style="98" customWidth="1"/>
    <col min="2045" max="2046" width="15" style="98" customWidth="1"/>
    <col min="2047" max="2047" width="15.5" style="98" customWidth="1"/>
    <col min="2048" max="2048" width="14.375" style="98" customWidth="1"/>
    <col min="2049" max="2049" width="14.125" style="98" customWidth="1"/>
    <col min="2050" max="2050" width="14.875" style="98" bestFit="1" customWidth="1"/>
    <col min="2051" max="2051" width="11.375" style="98" customWidth="1"/>
    <col min="2052" max="2052" width="14.125" style="98" bestFit="1" customWidth="1"/>
    <col min="2053" max="2053" width="10.5" style="98" customWidth="1"/>
    <col min="2054" max="2055" width="10.875" style="98" customWidth="1"/>
    <col min="2056" max="2056" width="39" style="98" customWidth="1"/>
    <col min="2057" max="2292" width="6.875" style="98"/>
    <col min="2293" max="2293" width="6.875" style="98" customWidth="1"/>
    <col min="2294" max="2294" width="17.625" style="98" customWidth="1"/>
    <col min="2295" max="2295" width="8" style="98" customWidth="1"/>
    <col min="2296" max="2296" width="7.375" style="98" customWidth="1"/>
    <col min="2297" max="2297" width="6.5" style="98" customWidth="1"/>
    <col min="2298" max="2298" width="18.375" style="98" customWidth="1"/>
    <col min="2299" max="2299" width="60.875" style="98" customWidth="1"/>
    <col min="2300" max="2300" width="5.625" style="98" customWidth="1"/>
    <col min="2301" max="2302" width="15" style="98" customWidth="1"/>
    <col min="2303" max="2303" width="15.5" style="98" customWidth="1"/>
    <col min="2304" max="2304" width="14.375" style="98" customWidth="1"/>
    <col min="2305" max="2305" width="14.125" style="98" customWidth="1"/>
    <col min="2306" max="2306" width="14.875" style="98" bestFit="1" customWidth="1"/>
    <col min="2307" max="2307" width="11.375" style="98" customWidth="1"/>
    <col min="2308" max="2308" width="14.125" style="98" bestFit="1" customWidth="1"/>
    <col min="2309" max="2309" width="10.5" style="98" customWidth="1"/>
    <col min="2310" max="2311" width="10.875" style="98" customWidth="1"/>
    <col min="2312" max="2312" width="39" style="98" customWidth="1"/>
    <col min="2313" max="2548" width="6.875" style="98"/>
    <col min="2549" max="2549" width="6.875" style="98" customWidth="1"/>
    <col min="2550" max="2550" width="17.625" style="98" customWidth="1"/>
    <col min="2551" max="2551" width="8" style="98" customWidth="1"/>
    <col min="2552" max="2552" width="7.375" style="98" customWidth="1"/>
    <col min="2553" max="2553" width="6.5" style="98" customWidth="1"/>
    <col min="2554" max="2554" width="18.375" style="98" customWidth="1"/>
    <col min="2555" max="2555" width="60.875" style="98" customWidth="1"/>
    <col min="2556" max="2556" width="5.625" style="98" customWidth="1"/>
    <col min="2557" max="2558" width="15" style="98" customWidth="1"/>
    <col min="2559" max="2559" width="15.5" style="98" customWidth="1"/>
    <col min="2560" max="2560" width="14.375" style="98" customWidth="1"/>
    <col min="2561" max="2561" width="14.125" style="98" customWidth="1"/>
    <col min="2562" max="2562" width="14.875" style="98" bestFit="1" customWidth="1"/>
    <col min="2563" max="2563" width="11.375" style="98" customWidth="1"/>
    <col min="2564" max="2564" width="14.125" style="98" bestFit="1" customWidth="1"/>
    <col min="2565" max="2565" width="10.5" style="98" customWidth="1"/>
    <col min="2566" max="2567" width="10.875" style="98" customWidth="1"/>
    <col min="2568" max="2568" width="39" style="98" customWidth="1"/>
    <col min="2569" max="2804" width="6.875" style="98"/>
    <col min="2805" max="2805" width="6.875" style="98" customWidth="1"/>
    <col min="2806" max="2806" width="17.625" style="98" customWidth="1"/>
    <col min="2807" max="2807" width="8" style="98" customWidth="1"/>
    <col min="2808" max="2808" width="7.375" style="98" customWidth="1"/>
    <col min="2809" max="2809" width="6.5" style="98" customWidth="1"/>
    <col min="2810" max="2810" width="18.375" style="98" customWidth="1"/>
    <col min="2811" max="2811" width="60.875" style="98" customWidth="1"/>
    <col min="2812" max="2812" width="5.625" style="98" customWidth="1"/>
    <col min="2813" max="2814" width="15" style="98" customWidth="1"/>
    <col min="2815" max="2815" width="15.5" style="98" customWidth="1"/>
    <col min="2816" max="2816" width="14.375" style="98" customWidth="1"/>
    <col min="2817" max="2817" width="14.125" style="98" customWidth="1"/>
    <col min="2818" max="2818" width="14.875" style="98" bestFit="1" customWidth="1"/>
    <col min="2819" max="2819" width="11.375" style="98" customWidth="1"/>
    <col min="2820" max="2820" width="14.125" style="98" bestFit="1" customWidth="1"/>
    <col min="2821" max="2821" width="10.5" style="98" customWidth="1"/>
    <col min="2822" max="2823" width="10.875" style="98" customWidth="1"/>
    <col min="2824" max="2824" width="39" style="98" customWidth="1"/>
    <col min="2825" max="3060" width="6.875" style="98"/>
    <col min="3061" max="3061" width="6.875" style="98" customWidth="1"/>
    <col min="3062" max="3062" width="17.625" style="98" customWidth="1"/>
    <col min="3063" max="3063" width="8" style="98" customWidth="1"/>
    <col min="3064" max="3064" width="7.375" style="98" customWidth="1"/>
    <col min="3065" max="3065" width="6.5" style="98" customWidth="1"/>
    <col min="3066" max="3066" width="18.375" style="98" customWidth="1"/>
    <col min="3067" max="3067" width="60.875" style="98" customWidth="1"/>
    <col min="3068" max="3068" width="5.625" style="98" customWidth="1"/>
    <col min="3069" max="3070" width="15" style="98" customWidth="1"/>
    <col min="3071" max="3071" width="15.5" style="98" customWidth="1"/>
    <col min="3072" max="3072" width="14.375" style="98" customWidth="1"/>
    <col min="3073" max="3073" width="14.125" style="98" customWidth="1"/>
    <col min="3074" max="3074" width="14.875" style="98" bestFit="1" customWidth="1"/>
    <col min="3075" max="3075" width="11.375" style="98" customWidth="1"/>
    <col min="3076" max="3076" width="14.125" style="98" bestFit="1" customWidth="1"/>
    <col min="3077" max="3077" width="10.5" style="98" customWidth="1"/>
    <col min="3078" max="3079" width="10.875" style="98" customWidth="1"/>
    <col min="3080" max="3080" width="39" style="98" customWidth="1"/>
    <col min="3081" max="3316" width="6.875" style="98"/>
    <col min="3317" max="3317" width="6.875" style="98" customWidth="1"/>
    <col min="3318" max="3318" width="17.625" style="98" customWidth="1"/>
    <col min="3319" max="3319" width="8" style="98" customWidth="1"/>
    <col min="3320" max="3320" width="7.375" style="98" customWidth="1"/>
    <col min="3321" max="3321" width="6.5" style="98" customWidth="1"/>
    <col min="3322" max="3322" width="18.375" style="98" customWidth="1"/>
    <col min="3323" max="3323" width="60.875" style="98" customWidth="1"/>
    <col min="3324" max="3324" width="5.625" style="98" customWidth="1"/>
    <col min="3325" max="3326" width="15" style="98" customWidth="1"/>
    <col min="3327" max="3327" width="15.5" style="98" customWidth="1"/>
    <col min="3328" max="3328" width="14.375" style="98" customWidth="1"/>
    <col min="3329" max="3329" width="14.125" style="98" customWidth="1"/>
    <col min="3330" max="3330" width="14.875" style="98" bestFit="1" customWidth="1"/>
    <col min="3331" max="3331" width="11.375" style="98" customWidth="1"/>
    <col min="3332" max="3332" width="14.125" style="98" bestFit="1" customWidth="1"/>
    <col min="3333" max="3333" width="10.5" style="98" customWidth="1"/>
    <col min="3334" max="3335" width="10.875" style="98" customWidth="1"/>
    <col min="3336" max="3336" width="39" style="98" customWidth="1"/>
    <col min="3337" max="3572" width="6.875" style="98"/>
    <col min="3573" max="3573" width="6.875" style="98" customWidth="1"/>
    <col min="3574" max="3574" width="17.625" style="98" customWidth="1"/>
    <col min="3575" max="3575" width="8" style="98" customWidth="1"/>
    <col min="3576" max="3576" width="7.375" style="98" customWidth="1"/>
    <col min="3577" max="3577" width="6.5" style="98" customWidth="1"/>
    <col min="3578" max="3578" width="18.375" style="98" customWidth="1"/>
    <col min="3579" max="3579" width="60.875" style="98" customWidth="1"/>
    <col min="3580" max="3580" width="5.625" style="98" customWidth="1"/>
    <col min="3581" max="3582" width="15" style="98" customWidth="1"/>
    <col min="3583" max="3583" width="15.5" style="98" customWidth="1"/>
    <col min="3584" max="3584" width="14.375" style="98" customWidth="1"/>
    <col min="3585" max="3585" width="14.125" style="98" customWidth="1"/>
    <col min="3586" max="3586" width="14.875" style="98" bestFit="1" customWidth="1"/>
    <col min="3587" max="3587" width="11.375" style="98" customWidth="1"/>
    <col min="3588" max="3588" width="14.125" style="98" bestFit="1" customWidth="1"/>
    <col min="3589" max="3589" width="10.5" style="98" customWidth="1"/>
    <col min="3590" max="3591" width="10.875" style="98" customWidth="1"/>
    <col min="3592" max="3592" width="39" style="98" customWidth="1"/>
    <col min="3593" max="3828" width="6.875" style="98"/>
    <col min="3829" max="3829" width="6.875" style="98" customWidth="1"/>
    <col min="3830" max="3830" width="17.625" style="98" customWidth="1"/>
    <col min="3831" max="3831" width="8" style="98" customWidth="1"/>
    <col min="3832" max="3832" width="7.375" style="98" customWidth="1"/>
    <col min="3833" max="3833" width="6.5" style="98" customWidth="1"/>
    <col min="3834" max="3834" width="18.375" style="98" customWidth="1"/>
    <col min="3835" max="3835" width="60.875" style="98" customWidth="1"/>
    <col min="3836" max="3836" width="5.625" style="98" customWidth="1"/>
    <col min="3837" max="3838" width="15" style="98" customWidth="1"/>
    <col min="3839" max="3839" width="15.5" style="98" customWidth="1"/>
    <col min="3840" max="3840" width="14.375" style="98" customWidth="1"/>
    <col min="3841" max="3841" width="14.125" style="98" customWidth="1"/>
    <col min="3842" max="3842" width="14.875" style="98" bestFit="1" customWidth="1"/>
    <col min="3843" max="3843" width="11.375" style="98" customWidth="1"/>
    <col min="3844" max="3844" width="14.125" style="98" bestFit="1" customWidth="1"/>
    <col min="3845" max="3845" width="10.5" style="98" customWidth="1"/>
    <col min="3846" max="3847" width="10.875" style="98" customWidth="1"/>
    <col min="3848" max="3848" width="39" style="98" customWidth="1"/>
    <col min="3849" max="4084" width="6.875" style="98"/>
    <col min="4085" max="4085" width="6.875" style="98" customWidth="1"/>
    <col min="4086" max="4086" width="17.625" style="98" customWidth="1"/>
    <col min="4087" max="4087" width="8" style="98" customWidth="1"/>
    <col min="4088" max="4088" width="7.375" style="98" customWidth="1"/>
    <col min="4089" max="4089" width="6.5" style="98" customWidth="1"/>
    <col min="4090" max="4090" width="18.375" style="98" customWidth="1"/>
    <col min="4091" max="4091" width="60.875" style="98" customWidth="1"/>
    <col min="4092" max="4092" width="5.625" style="98" customWidth="1"/>
    <col min="4093" max="4094" width="15" style="98" customWidth="1"/>
    <col min="4095" max="4095" width="15.5" style="98" customWidth="1"/>
    <col min="4096" max="4096" width="14.375" style="98" customWidth="1"/>
    <col min="4097" max="4097" width="14.125" style="98" customWidth="1"/>
    <col min="4098" max="4098" width="14.875" style="98" bestFit="1" customWidth="1"/>
    <col min="4099" max="4099" width="11.375" style="98" customWidth="1"/>
    <col min="4100" max="4100" width="14.125" style="98" bestFit="1" customWidth="1"/>
    <col min="4101" max="4101" width="10.5" style="98" customWidth="1"/>
    <col min="4102" max="4103" width="10.875" style="98" customWidth="1"/>
    <col min="4104" max="4104" width="39" style="98" customWidth="1"/>
    <col min="4105" max="4340" width="6.875" style="98"/>
    <col min="4341" max="4341" width="6.875" style="98" customWidth="1"/>
    <col min="4342" max="4342" width="17.625" style="98" customWidth="1"/>
    <col min="4343" max="4343" width="8" style="98" customWidth="1"/>
    <col min="4344" max="4344" width="7.375" style="98" customWidth="1"/>
    <col min="4345" max="4345" width="6.5" style="98" customWidth="1"/>
    <col min="4346" max="4346" width="18.375" style="98" customWidth="1"/>
    <col min="4347" max="4347" width="60.875" style="98" customWidth="1"/>
    <col min="4348" max="4348" width="5.625" style="98" customWidth="1"/>
    <col min="4349" max="4350" width="15" style="98" customWidth="1"/>
    <col min="4351" max="4351" width="15.5" style="98" customWidth="1"/>
    <col min="4352" max="4352" width="14.375" style="98" customWidth="1"/>
    <col min="4353" max="4353" width="14.125" style="98" customWidth="1"/>
    <col min="4354" max="4354" width="14.875" style="98" bestFit="1" customWidth="1"/>
    <col min="4355" max="4355" width="11.375" style="98" customWidth="1"/>
    <col min="4356" max="4356" width="14.125" style="98" bestFit="1" customWidth="1"/>
    <col min="4357" max="4357" width="10.5" style="98" customWidth="1"/>
    <col min="4358" max="4359" width="10.875" style="98" customWidth="1"/>
    <col min="4360" max="4360" width="39" style="98" customWidth="1"/>
    <col min="4361" max="4596" width="6.875" style="98"/>
    <col min="4597" max="4597" width="6.875" style="98" customWidth="1"/>
    <col min="4598" max="4598" width="17.625" style="98" customWidth="1"/>
    <col min="4599" max="4599" width="8" style="98" customWidth="1"/>
    <col min="4600" max="4600" width="7.375" style="98" customWidth="1"/>
    <col min="4601" max="4601" width="6.5" style="98" customWidth="1"/>
    <col min="4602" max="4602" width="18.375" style="98" customWidth="1"/>
    <col min="4603" max="4603" width="60.875" style="98" customWidth="1"/>
    <col min="4604" max="4604" width="5.625" style="98" customWidth="1"/>
    <col min="4605" max="4606" width="15" style="98" customWidth="1"/>
    <col min="4607" max="4607" width="15.5" style="98" customWidth="1"/>
    <col min="4608" max="4608" width="14.375" style="98" customWidth="1"/>
    <col min="4609" max="4609" width="14.125" style="98" customWidth="1"/>
    <col min="4610" max="4610" width="14.875" style="98" bestFit="1" customWidth="1"/>
    <col min="4611" max="4611" width="11.375" style="98" customWidth="1"/>
    <col min="4612" max="4612" width="14.125" style="98" bestFit="1" customWidth="1"/>
    <col min="4613" max="4613" width="10.5" style="98" customWidth="1"/>
    <col min="4614" max="4615" width="10.875" style="98" customWidth="1"/>
    <col min="4616" max="4616" width="39" style="98" customWidth="1"/>
    <col min="4617" max="4852" width="6.875" style="98"/>
    <col min="4853" max="4853" width="6.875" style="98" customWidth="1"/>
    <col min="4854" max="4854" width="17.625" style="98" customWidth="1"/>
    <col min="4855" max="4855" width="8" style="98" customWidth="1"/>
    <col min="4856" max="4856" width="7.375" style="98" customWidth="1"/>
    <col min="4857" max="4857" width="6.5" style="98" customWidth="1"/>
    <col min="4858" max="4858" width="18.375" style="98" customWidth="1"/>
    <col min="4859" max="4859" width="60.875" style="98" customWidth="1"/>
    <col min="4860" max="4860" width="5.625" style="98" customWidth="1"/>
    <col min="4861" max="4862" width="15" style="98" customWidth="1"/>
    <col min="4863" max="4863" width="15.5" style="98" customWidth="1"/>
    <col min="4864" max="4864" width="14.375" style="98" customWidth="1"/>
    <col min="4865" max="4865" width="14.125" style="98" customWidth="1"/>
    <col min="4866" max="4866" width="14.875" style="98" bestFit="1" customWidth="1"/>
    <col min="4867" max="4867" width="11.375" style="98" customWidth="1"/>
    <col min="4868" max="4868" width="14.125" style="98" bestFit="1" customWidth="1"/>
    <col min="4869" max="4869" width="10.5" style="98" customWidth="1"/>
    <col min="4870" max="4871" width="10.875" style="98" customWidth="1"/>
    <col min="4872" max="4872" width="39" style="98" customWidth="1"/>
    <col min="4873" max="5108" width="6.875" style="98"/>
    <col min="5109" max="5109" width="6.875" style="98" customWidth="1"/>
    <col min="5110" max="5110" width="17.625" style="98" customWidth="1"/>
    <col min="5111" max="5111" width="8" style="98" customWidth="1"/>
    <col min="5112" max="5112" width="7.375" style="98" customWidth="1"/>
    <col min="5113" max="5113" width="6.5" style="98" customWidth="1"/>
    <col min="5114" max="5114" width="18.375" style="98" customWidth="1"/>
    <col min="5115" max="5115" width="60.875" style="98" customWidth="1"/>
    <col min="5116" max="5116" width="5.625" style="98" customWidth="1"/>
    <col min="5117" max="5118" width="15" style="98" customWidth="1"/>
    <col min="5119" max="5119" width="15.5" style="98" customWidth="1"/>
    <col min="5120" max="5120" width="14.375" style="98" customWidth="1"/>
    <col min="5121" max="5121" width="14.125" style="98" customWidth="1"/>
    <col min="5122" max="5122" width="14.875" style="98" bestFit="1" customWidth="1"/>
    <col min="5123" max="5123" width="11.375" style="98" customWidth="1"/>
    <col min="5124" max="5124" width="14.125" style="98" bestFit="1" customWidth="1"/>
    <col min="5125" max="5125" width="10.5" style="98" customWidth="1"/>
    <col min="5126" max="5127" width="10.875" style="98" customWidth="1"/>
    <col min="5128" max="5128" width="39" style="98" customWidth="1"/>
    <col min="5129" max="5364" width="6.875" style="98"/>
    <col min="5365" max="5365" width="6.875" style="98" customWidth="1"/>
    <col min="5366" max="5366" width="17.625" style="98" customWidth="1"/>
    <col min="5367" max="5367" width="8" style="98" customWidth="1"/>
    <col min="5368" max="5368" width="7.375" style="98" customWidth="1"/>
    <col min="5369" max="5369" width="6.5" style="98" customWidth="1"/>
    <col min="5370" max="5370" width="18.375" style="98" customWidth="1"/>
    <col min="5371" max="5371" width="60.875" style="98" customWidth="1"/>
    <col min="5372" max="5372" width="5.625" style="98" customWidth="1"/>
    <col min="5373" max="5374" width="15" style="98" customWidth="1"/>
    <col min="5375" max="5375" width="15.5" style="98" customWidth="1"/>
    <col min="5376" max="5376" width="14.375" style="98" customWidth="1"/>
    <col min="5377" max="5377" width="14.125" style="98" customWidth="1"/>
    <col min="5378" max="5378" width="14.875" style="98" bestFit="1" customWidth="1"/>
    <col min="5379" max="5379" width="11.375" style="98" customWidth="1"/>
    <col min="5380" max="5380" width="14.125" style="98" bestFit="1" customWidth="1"/>
    <col min="5381" max="5381" width="10.5" style="98" customWidth="1"/>
    <col min="5382" max="5383" width="10.875" style="98" customWidth="1"/>
    <col min="5384" max="5384" width="39" style="98" customWidth="1"/>
    <col min="5385" max="5620" width="6.875" style="98"/>
    <col min="5621" max="5621" width="6.875" style="98" customWidth="1"/>
    <col min="5622" max="5622" width="17.625" style="98" customWidth="1"/>
    <col min="5623" max="5623" width="8" style="98" customWidth="1"/>
    <col min="5624" max="5624" width="7.375" style="98" customWidth="1"/>
    <col min="5625" max="5625" width="6.5" style="98" customWidth="1"/>
    <col min="5626" max="5626" width="18.375" style="98" customWidth="1"/>
    <col min="5627" max="5627" width="60.875" style="98" customWidth="1"/>
    <col min="5628" max="5628" width="5.625" style="98" customWidth="1"/>
    <col min="5629" max="5630" width="15" style="98" customWidth="1"/>
    <col min="5631" max="5631" width="15.5" style="98" customWidth="1"/>
    <col min="5632" max="5632" width="14.375" style="98" customWidth="1"/>
    <col min="5633" max="5633" width="14.125" style="98" customWidth="1"/>
    <col min="5634" max="5634" width="14.875" style="98" bestFit="1" customWidth="1"/>
    <col min="5635" max="5635" width="11.375" style="98" customWidth="1"/>
    <col min="5636" max="5636" width="14.125" style="98" bestFit="1" customWidth="1"/>
    <col min="5637" max="5637" width="10.5" style="98" customWidth="1"/>
    <col min="5638" max="5639" width="10.875" style="98" customWidth="1"/>
    <col min="5640" max="5640" width="39" style="98" customWidth="1"/>
    <col min="5641" max="5876" width="6.875" style="98"/>
    <col min="5877" max="5877" width="6.875" style="98" customWidth="1"/>
    <col min="5878" max="5878" width="17.625" style="98" customWidth="1"/>
    <col min="5879" max="5879" width="8" style="98" customWidth="1"/>
    <col min="5880" max="5880" width="7.375" style="98" customWidth="1"/>
    <col min="5881" max="5881" width="6.5" style="98" customWidth="1"/>
    <col min="5882" max="5882" width="18.375" style="98" customWidth="1"/>
    <col min="5883" max="5883" width="60.875" style="98" customWidth="1"/>
    <col min="5884" max="5884" width="5.625" style="98" customWidth="1"/>
    <col min="5885" max="5886" width="15" style="98" customWidth="1"/>
    <col min="5887" max="5887" width="15.5" style="98" customWidth="1"/>
    <col min="5888" max="5888" width="14.375" style="98" customWidth="1"/>
    <col min="5889" max="5889" width="14.125" style="98" customWidth="1"/>
    <col min="5890" max="5890" width="14.875" style="98" bestFit="1" customWidth="1"/>
    <col min="5891" max="5891" width="11.375" style="98" customWidth="1"/>
    <col min="5892" max="5892" width="14.125" style="98" bestFit="1" customWidth="1"/>
    <col min="5893" max="5893" width="10.5" style="98" customWidth="1"/>
    <col min="5894" max="5895" width="10.875" style="98" customWidth="1"/>
    <col min="5896" max="5896" width="39" style="98" customWidth="1"/>
    <col min="5897" max="6132" width="6.875" style="98"/>
    <col min="6133" max="6133" width="6.875" style="98" customWidth="1"/>
    <col min="6134" max="6134" width="17.625" style="98" customWidth="1"/>
    <col min="6135" max="6135" width="8" style="98" customWidth="1"/>
    <col min="6136" max="6136" width="7.375" style="98" customWidth="1"/>
    <col min="6137" max="6137" width="6.5" style="98" customWidth="1"/>
    <col min="6138" max="6138" width="18.375" style="98" customWidth="1"/>
    <col min="6139" max="6139" width="60.875" style="98" customWidth="1"/>
    <col min="6140" max="6140" width="5.625" style="98" customWidth="1"/>
    <col min="6141" max="6142" width="15" style="98" customWidth="1"/>
    <col min="6143" max="6143" width="15.5" style="98" customWidth="1"/>
    <col min="6144" max="6144" width="14.375" style="98" customWidth="1"/>
    <col min="6145" max="6145" width="14.125" style="98" customWidth="1"/>
    <col min="6146" max="6146" width="14.875" style="98" bestFit="1" customWidth="1"/>
    <col min="6147" max="6147" width="11.375" style="98" customWidth="1"/>
    <col min="6148" max="6148" width="14.125" style="98" bestFit="1" customWidth="1"/>
    <col min="6149" max="6149" width="10.5" style="98" customWidth="1"/>
    <col min="6150" max="6151" width="10.875" style="98" customWidth="1"/>
    <col min="6152" max="6152" width="39" style="98" customWidth="1"/>
    <col min="6153" max="6388" width="6.875" style="98"/>
    <col min="6389" max="6389" width="6.875" style="98" customWidth="1"/>
    <col min="6390" max="6390" width="17.625" style="98" customWidth="1"/>
    <col min="6391" max="6391" width="8" style="98" customWidth="1"/>
    <col min="6392" max="6392" width="7.375" style="98" customWidth="1"/>
    <col min="6393" max="6393" width="6.5" style="98" customWidth="1"/>
    <col min="6394" max="6394" width="18.375" style="98" customWidth="1"/>
    <col min="6395" max="6395" width="60.875" style="98" customWidth="1"/>
    <col min="6396" max="6396" width="5.625" style="98" customWidth="1"/>
    <col min="6397" max="6398" width="15" style="98" customWidth="1"/>
    <col min="6399" max="6399" width="15.5" style="98" customWidth="1"/>
    <col min="6400" max="6400" width="14.375" style="98" customWidth="1"/>
    <col min="6401" max="6401" width="14.125" style="98" customWidth="1"/>
    <col min="6402" max="6402" width="14.875" style="98" bestFit="1" customWidth="1"/>
    <col min="6403" max="6403" width="11.375" style="98" customWidth="1"/>
    <col min="6404" max="6404" width="14.125" style="98" bestFit="1" customWidth="1"/>
    <col min="6405" max="6405" width="10.5" style="98" customWidth="1"/>
    <col min="6406" max="6407" width="10.875" style="98" customWidth="1"/>
    <col min="6408" max="6408" width="39" style="98" customWidth="1"/>
    <col min="6409" max="6644" width="6.875" style="98"/>
    <col min="6645" max="6645" width="6.875" style="98" customWidth="1"/>
    <col min="6646" max="6646" width="17.625" style="98" customWidth="1"/>
    <col min="6647" max="6647" width="8" style="98" customWidth="1"/>
    <col min="6648" max="6648" width="7.375" style="98" customWidth="1"/>
    <col min="6649" max="6649" width="6.5" style="98" customWidth="1"/>
    <col min="6650" max="6650" width="18.375" style="98" customWidth="1"/>
    <col min="6651" max="6651" width="60.875" style="98" customWidth="1"/>
    <col min="6652" max="6652" width="5.625" style="98" customWidth="1"/>
    <col min="6653" max="6654" width="15" style="98" customWidth="1"/>
    <col min="6655" max="6655" width="15.5" style="98" customWidth="1"/>
    <col min="6656" max="6656" width="14.375" style="98" customWidth="1"/>
    <col min="6657" max="6657" width="14.125" style="98" customWidth="1"/>
    <col min="6658" max="6658" width="14.875" style="98" bestFit="1" customWidth="1"/>
    <col min="6659" max="6659" width="11.375" style="98" customWidth="1"/>
    <col min="6660" max="6660" width="14.125" style="98" bestFit="1" customWidth="1"/>
    <col min="6661" max="6661" width="10.5" style="98" customWidth="1"/>
    <col min="6662" max="6663" width="10.875" style="98" customWidth="1"/>
    <col min="6664" max="6664" width="39" style="98" customWidth="1"/>
    <col min="6665" max="6900" width="6.875" style="98"/>
    <col min="6901" max="6901" width="6.875" style="98" customWidth="1"/>
    <col min="6902" max="6902" width="17.625" style="98" customWidth="1"/>
    <col min="6903" max="6903" width="8" style="98" customWidth="1"/>
    <col min="6904" max="6904" width="7.375" style="98" customWidth="1"/>
    <col min="6905" max="6905" width="6.5" style="98" customWidth="1"/>
    <col min="6906" max="6906" width="18.375" style="98" customWidth="1"/>
    <col min="6907" max="6907" width="60.875" style="98" customWidth="1"/>
    <col min="6908" max="6908" width="5.625" style="98" customWidth="1"/>
    <col min="6909" max="6910" width="15" style="98" customWidth="1"/>
    <col min="6911" max="6911" width="15.5" style="98" customWidth="1"/>
    <col min="6912" max="6912" width="14.375" style="98" customWidth="1"/>
    <col min="6913" max="6913" width="14.125" style="98" customWidth="1"/>
    <col min="6914" max="6914" width="14.875" style="98" bestFit="1" customWidth="1"/>
    <col min="6915" max="6915" width="11.375" style="98" customWidth="1"/>
    <col min="6916" max="6916" width="14.125" style="98" bestFit="1" customWidth="1"/>
    <col min="6917" max="6917" width="10.5" style="98" customWidth="1"/>
    <col min="6918" max="6919" width="10.875" style="98" customWidth="1"/>
    <col min="6920" max="6920" width="39" style="98" customWidth="1"/>
    <col min="6921" max="7156" width="6.875" style="98"/>
    <col min="7157" max="7157" width="6.875" style="98" customWidth="1"/>
    <col min="7158" max="7158" width="17.625" style="98" customWidth="1"/>
    <col min="7159" max="7159" width="8" style="98" customWidth="1"/>
    <col min="7160" max="7160" width="7.375" style="98" customWidth="1"/>
    <col min="7161" max="7161" width="6.5" style="98" customWidth="1"/>
    <col min="7162" max="7162" width="18.375" style="98" customWidth="1"/>
    <col min="7163" max="7163" width="60.875" style="98" customWidth="1"/>
    <col min="7164" max="7164" width="5.625" style="98" customWidth="1"/>
    <col min="7165" max="7166" width="15" style="98" customWidth="1"/>
    <col min="7167" max="7167" width="15.5" style="98" customWidth="1"/>
    <col min="7168" max="7168" width="14.375" style="98" customWidth="1"/>
    <col min="7169" max="7169" width="14.125" style="98" customWidth="1"/>
    <col min="7170" max="7170" width="14.875" style="98" bestFit="1" customWidth="1"/>
    <col min="7171" max="7171" width="11.375" style="98" customWidth="1"/>
    <col min="7172" max="7172" width="14.125" style="98" bestFit="1" customWidth="1"/>
    <col min="7173" max="7173" width="10.5" style="98" customWidth="1"/>
    <col min="7174" max="7175" width="10.875" style="98" customWidth="1"/>
    <col min="7176" max="7176" width="39" style="98" customWidth="1"/>
    <col min="7177" max="7412" width="6.875" style="98"/>
    <col min="7413" max="7413" width="6.875" style="98" customWidth="1"/>
    <col min="7414" max="7414" width="17.625" style="98" customWidth="1"/>
    <col min="7415" max="7415" width="8" style="98" customWidth="1"/>
    <col min="7416" max="7416" width="7.375" style="98" customWidth="1"/>
    <col min="7417" max="7417" width="6.5" style="98" customWidth="1"/>
    <col min="7418" max="7418" width="18.375" style="98" customWidth="1"/>
    <col min="7419" max="7419" width="60.875" style="98" customWidth="1"/>
    <col min="7420" max="7420" width="5.625" style="98" customWidth="1"/>
    <col min="7421" max="7422" width="15" style="98" customWidth="1"/>
    <col min="7423" max="7423" width="15.5" style="98" customWidth="1"/>
    <col min="7424" max="7424" width="14.375" style="98" customWidth="1"/>
    <col min="7425" max="7425" width="14.125" style="98" customWidth="1"/>
    <col min="7426" max="7426" width="14.875" style="98" bestFit="1" customWidth="1"/>
    <col min="7427" max="7427" width="11.375" style="98" customWidth="1"/>
    <col min="7428" max="7428" width="14.125" style="98" bestFit="1" customWidth="1"/>
    <col min="7429" max="7429" width="10.5" style="98" customWidth="1"/>
    <col min="7430" max="7431" width="10.875" style="98" customWidth="1"/>
    <col min="7432" max="7432" width="39" style="98" customWidth="1"/>
    <col min="7433" max="7668" width="6.875" style="98"/>
    <col min="7669" max="7669" width="6.875" style="98" customWidth="1"/>
    <col min="7670" max="7670" width="17.625" style="98" customWidth="1"/>
    <col min="7671" max="7671" width="8" style="98" customWidth="1"/>
    <col min="7672" max="7672" width="7.375" style="98" customWidth="1"/>
    <col min="7673" max="7673" width="6.5" style="98" customWidth="1"/>
    <col min="7674" max="7674" width="18.375" style="98" customWidth="1"/>
    <col min="7675" max="7675" width="60.875" style="98" customWidth="1"/>
    <col min="7676" max="7676" width="5.625" style="98" customWidth="1"/>
    <col min="7677" max="7678" width="15" style="98" customWidth="1"/>
    <col min="7679" max="7679" width="15.5" style="98" customWidth="1"/>
    <col min="7680" max="7680" width="14.375" style="98" customWidth="1"/>
    <col min="7681" max="7681" width="14.125" style="98" customWidth="1"/>
    <col min="7682" max="7682" width="14.875" style="98" bestFit="1" customWidth="1"/>
    <col min="7683" max="7683" width="11.375" style="98" customWidth="1"/>
    <col min="7684" max="7684" width="14.125" style="98" bestFit="1" customWidth="1"/>
    <col min="7685" max="7685" width="10.5" style="98" customWidth="1"/>
    <col min="7686" max="7687" width="10.875" style="98" customWidth="1"/>
    <col min="7688" max="7688" width="39" style="98" customWidth="1"/>
    <col min="7689" max="7924" width="6.875" style="98"/>
    <col min="7925" max="7925" width="6.875" style="98" customWidth="1"/>
    <col min="7926" max="7926" width="17.625" style="98" customWidth="1"/>
    <col min="7927" max="7927" width="8" style="98" customWidth="1"/>
    <col min="7928" max="7928" width="7.375" style="98" customWidth="1"/>
    <col min="7929" max="7929" width="6.5" style="98" customWidth="1"/>
    <col min="7930" max="7930" width="18.375" style="98" customWidth="1"/>
    <col min="7931" max="7931" width="60.875" style="98" customWidth="1"/>
    <col min="7932" max="7932" width="5.625" style="98" customWidth="1"/>
    <col min="7933" max="7934" width="15" style="98" customWidth="1"/>
    <col min="7935" max="7935" width="15.5" style="98" customWidth="1"/>
    <col min="7936" max="7936" width="14.375" style="98" customWidth="1"/>
    <col min="7937" max="7937" width="14.125" style="98" customWidth="1"/>
    <col min="7938" max="7938" width="14.875" style="98" bestFit="1" customWidth="1"/>
    <col min="7939" max="7939" width="11.375" style="98" customWidth="1"/>
    <col min="7940" max="7940" width="14.125" style="98" bestFit="1" customWidth="1"/>
    <col min="7941" max="7941" width="10.5" style="98" customWidth="1"/>
    <col min="7942" max="7943" width="10.875" style="98" customWidth="1"/>
    <col min="7944" max="7944" width="39" style="98" customWidth="1"/>
    <col min="7945" max="8180" width="6.875" style="98"/>
    <col min="8181" max="8181" width="6.875" style="98" customWidth="1"/>
    <col min="8182" max="8182" width="17.625" style="98" customWidth="1"/>
    <col min="8183" max="8183" width="8" style="98" customWidth="1"/>
    <col min="8184" max="8184" width="7.375" style="98" customWidth="1"/>
    <col min="8185" max="8185" width="6.5" style="98" customWidth="1"/>
    <col min="8186" max="8186" width="18.375" style="98" customWidth="1"/>
    <col min="8187" max="8187" width="60.875" style="98" customWidth="1"/>
    <col min="8188" max="8188" width="5.625" style="98" customWidth="1"/>
    <col min="8189" max="8190" width="15" style="98" customWidth="1"/>
    <col min="8191" max="8191" width="15.5" style="98" customWidth="1"/>
    <col min="8192" max="8192" width="14.375" style="98" customWidth="1"/>
    <col min="8193" max="8193" width="14.125" style="98" customWidth="1"/>
    <col min="8194" max="8194" width="14.875" style="98" bestFit="1" customWidth="1"/>
    <col min="8195" max="8195" width="11.375" style="98" customWidth="1"/>
    <col min="8196" max="8196" width="14.125" style="98" bestFit="1" customWidth="1"/>
    <col min="8197" max="8197" width="10.5" style="98" customWidth="1"/>
    <col min="8198" max="8199" width="10.875" style="98" customWidth="1"/>
    <col min="8200" max="8200" width="39" style="98" customWidth="1"/>
    <col min="8201" max="8436" width="6.875" style="98"/>
    <col min="8437" max="8437" width="6.875" style="98" customWidth="1"/>
    <col min="8438" max="8438" width="17.625" style="98" customWidth="1"/>
    <col min="8439" max="8439" width="8" style="98" customWidth="1"/>
    <col min="8440" max="8440" width="7.375" style="98" customWidth="1"/>
    <col min="8441" max="8441" width="6.5" style="98" customWidth="1"/>
    <col min="8442" max="8442" width="18.375" style="98" customWidth="1"/>
    <col min="8443" max="8443" width="60.875" style="98" customWidth="1"/>
    <col min="8444" max="8444" width="5.625" style="98" customWidth="1"/>
    <col min="8445" max="8446" width="15" style="98" customWidth="1"/>
    <col min="8447" max="8447" width="15.5" style="98" customWidth="1"/>
    <col min="8448" max="8448" width="14.375" style="98" customWidth="1"/>
    <col min="8449" max="8449" width="14.125" style="98" customWidth="1"/>
    <col min="8450" max="8450" width="14.875" style="98" bestFit="1" customWidth="1"/>
    <col min="8451" max="8451" width="11.375" style="98" customWidth="1"/>
    <col min="8452" max="8452" width="14.125" style="98" bestFit="1" customWidth="1"/>
    <col min="8453" max="8453" width="10.5" style="98" customWidth="1"/>
    <col min="8454" max="8455" width="10.875" style="98" customWidth="1"/>
    <col min="8456" max="8456" width="39" style="98" customWidth="1"/>
    <col min="8457" max="8692" width="6.875" style="98"/>
    <col min="8693" max="8693" width="6.875" style="98" customWidth="1"/>
    <col min="8694" max="8694" width="17.625" style="98" customWidth="1"/>
    <col min="8695" max="8695" width="8" style="98" customWidth="1"/>
    <col min="8696" max="8696" width="7.375" style="98" customWidth="1"/>
    <col min="8697" max="8697" width="6.5" style="98" customWidth="1"/>
    <col min="8698" max="8698" width="18.375" style="98" customWidth="1"/>
    <col min="8699" max="8699" width="60.875" style="98" customWidth="1"/>
    <col min="8700" max="8700" width="5.625" style="98" customWidth="1"/>
    <col min="8701" max="8702" width="15" style="98" customWidth="1"/>
    <col min="8703" max="8703" width="15.5" style="98" customWidth="1"/>
    <col min="8704" max="8704" width="14.375" style="98" customWidth="1"/>
    <col min="8705" max="8705" width="14.125" style="98" customWidth="1"/>
    <col min="8706" max="8706" width="14.875" style="98" bestFit="1" customWidth="1"/>
    <col min="8707" max="8707" width="11.375" style="98" customWidth="1"/>
    <col min="8708" max="8708" width="14.125" style="98" bestFit="1" customWidth="1"/>
    <col min="8709" max="8709" width="10.5" style="98" customWidth="1"/>
    <col min="8710" max="8711" width="10.875" style="98" customWidth="1"/>
    <col min="8712" max="8712" width="39" style="98" customWidth="1"/>
    <col min="8713" max="8948" width="6.875" style="98"/>
    <col min="8949" max="8949" width="6.875" style="98" customWidth="1"/>
    <col min="8950" max="8950" width="17.625" style="98" customWidth="1"/>
    <col min="8951" max="8951" width="8" style="98" customWidth="1"/>
    <col min="8952" max="8952" width="7.375" style="98" customWidth="1"/>
    <col min="8953" max="8953" width="6.5" style="98" customWidth="1"/>
    <col min="8954" max="8954" width="18.375" style="98" customWidth="1"/>
    <col min="8955" max="8955" width="60.875" style="98" customWidth="1"/>
    <col min="8956" max="8956" width="5.625" style="98" customWidth="1"/>
    <col min="8957" max="8958" width="15" style="98" customWidth="1"/>
    <col min="8959" max="8959" width="15.5" style="98" customWidth="1"/>
    <col min="8960" max="8960" width="14.375" style="98" customWidth="1"/>
    <col min="8961" max="8961" width="14.125" style="98" customWidth="1"/>
    <col min="8962" max="8962" width="14.875" style="98" bestFit="1" customWidth="1"/>
    <col min="8963" max="8963" width="11.375" style="98" customWidth="1"/>
    <col min="8964" max="8964" width="14.125" style="98" bestFit="1" customWidth="1"/>
    <col min="8965" max="8965" width="10.5" style="98" customWidth="1"/>
    <col min="8966" max="8967" width="10.875" style="98" customWidth="1"/>
    <col min="8968" max="8968" width="39" style="98" customWidth="1"/>
    <col min="8969" max="9204" width="6.875" style="98"/>
    <col min="9205" max="9205" width="6.875" style="98" customWidth="1"/>
    <col min="9206" max="9206" width="17.625" style="98" customWidth="1"/>
    <col min="9207" max="9207" width="8" style="98" customWidth="1"/>
    <col min="9208" max="9208" width="7.375" style="98" customWidth="1"/>
    <col min="9209" max="9209" width="6.5" style="98" customWidth="1"/>
    <col min="9210" max="9210" width="18.375" style="98" customWidth="1"/>
    <col min="9211" max="9211" width="60.875" style="98" customWidth="1"/>
    <col min="9212" max="9212" width="5.625" style="98" customWidth="1"/>
    <col min="9213" max="9214" width="15" style="98" customWidth="1"/>
    <col min="9215" max="9215" width="15.5" style="98" customWidth="1"/>
    <col min="9216" max="9216" width="14.375" style="98" customWidth="1"/>
    <col min="9217" max="9217" width="14.125" style="98" customWidth="1"/>
    <col min="9218" max="9218" width="14.875" style="98" bestFit="1" customWidth="1"/>
    <col min="9219" max="9219" width="11.375" style="98" customWidth="1"/>
    <col min="9220" max="9220" width="14.125" style="98" bestFit="1" customWidth="1"/>
    <col min="9221" max="9221" width="10.5" style="98" customWidth="1"/>
    <col min="9222" max="9223" width="10.875" style="98" customWidth="1"/>
    <col min="9224" max="9224" width="39" style="98" customWidth="1"/>
    <col min="9225" max="9460" width="6.875" style="98"/>
    <col min="9461" max="9461" width="6.875" style="98" customWidth="1"/>
    <col min="9462" max="9462" width="17.625" style="98" customWidth="1"/>
    <col min="9463" max="9463" width="8" style="98" customWidth="1"/>
    <col min="9464" max="9464" width="7.375" style="98" customWidth="1"/>
    <col min="9465" max="9465" width="6.5" style="98" customWidth="1"/>
    <col min="9466" max="9466" width="18.375" style="98" customWidth="1"/>
    <col min="9467" max="9467" width="60.875" style="98" customWidth="1"/>
    <col min="9468" max="9468" width="5.625" style="98" customWidth="1"/>
    <col min="9469" max="9470" width="15" style="98" customWidth="1"/>
    <col min="9471" max="9471" width="15.5" style="98" customWidth="1"/>
    <col min="9472" max="9472" width="14.375" style="98" customWidth="1"/>
    <col min="9473" max="9473" width="14.125" style="98" customWidth="1"/>
    <col min="9474" max="9474" width="14.875" style="98" bestFit="1" customWidth="1"/>
    <col min="9475" max="9475" width="11.375" style="98" customWidth="1"/>
    <col min="9476" max="9476" width="14.125" style="98" bestFit="1" customWidth="1"/>
    <col min="9477" max="9477" width="10.5" style="98" customWidth="1"/>
    <col min="9478" max="9479" width="10.875" style="98" customWidth="1"/>
    <col min="9480" max="9480" width="39" style="98" customWidth="1"/>
    <col min="9481" max="9716" width="6.875" style="98"/>
    <col min="9717" max="9717" width="6.875" style="98" customWidth="1"/>
    <col min="9718" max="9718" width="17.625" style="98" customWidth="1"/>
    <col min="9719" max="9719" width="8" style="98" customWidth="1"/>
    <col min="9720" max="9720" width="7.375" style="98" customWidth="1"/>
    <col min="9721" max="9721" width="6.5" style="98" customWidth="1"/>
    <col min="9722" max="9722" width="18.375" style="98" customWidth="1"/>
    <col min="9723" max="9723" width="60.875" style="98" customWidth="1"/>
    <col min="9724" max="9724" width="5.625" style="98" customWidth="1"/>
    <col min="9725" max="9726" width="15" style="98" customWidth="1"/>
    <col min="9727" max="9727" width="15.5" style="98" customWidth="1"/>
    <col min="9728" max="9728" width="14.375" style="98" customWidth="1"/>
    <col min="9729" max="9729" width="14.125" style="98" customWidth="1"/>
    <col min="9730" max="9730" width="14.875" style="98" bestFit="1" customWidth="1"/>
    <col min="9731" max="9731" width="11.375" style="98" customWidth="1"/>
    <col min="9732" max="9732" width="14.125" style="98" bestFit="1" customWidth="1"/>
    <col min="9733" max="9733" width="10.5" style="98" customWidth="1"/>
    <col min="9734" max="9735" width="10.875" style="98" customWidth="1"/>
    <col min="9736" max="9736" width="39" style="98" customWidth="1"/>
    <col min="9737" max="9972" width="6.875" style="98"/>
    <col min="9973" max="9973" width="6.875" style="98" customWidth="1"/>
    <col min="9974" max="9974" width="17.625" style="98" customWidth="1"/>
    <col min="9975" max="9975" width="8" style="98" customWidth="1"/>
    <col min="9976" max="9976" width="7.375" style="98" customWidth="1"/>
    <col min="9977" max="9977" width="6.5" style="98" customWidth="1"/>
    <col min="9978" max="9978" width="18.375" style="98" customWidth="1"/>
    <col min="9979" max="9979" width="60.875" style="98" customWidth="1"/>
    <col min="9980" max="9980" width="5.625" style="98" customWidth="1"/>
    <col min="9981" max="9982" width="15" style="98" customWidth="1"/>
    <col min="9983" max="9983" width="15.5" style="98" customWidth="1"/>
    <col min="9984" max="9984" width="14.375" style="98" customWidth="1"/>
    <col min="9985" max="9985" width="14.125" style="98" customWidth="1"/>
    <col min="9986" max="9986" width="14.875" style="98" bestFit="1" customWidth="1"/>
    <col min="9987" max="9987" width="11.375" style="98" customWidth="1"/>
    <col min="9988" max="9988" width="14.125" style="98" bestFit="1" customWidth="1"/>
    <col min="9989" max="9989" width="10.5" style="98" customWidth="1"/>
    <col min="9990" max="9991" width="10.875" style="98" customWidth="1"/>
    <col min="9992" max="9992" width="39" style="98" customWidth="1"/>
    <col min="9993" max="10228" width="6.875" style="98"/>
    <col min="10229" max="10229" width="6.875" style="98" customWidth="1"/>
    <col min="10230" max="10230" width="17.625" style="98" customWidth="1"/>
    <col min="10231" max="10231" width="8" style="98" customWidth="1"/>
    <col min="10232" max="10232" width="7.375" style="98" customWidth="1"/>
    <col min="10233" max="10233" width="6.5" style="98" customWidth="1"/>
    <col min="10234" max="10234" width="18.375" style="98" customWidth="1"/>
    <col min="10235" max="10235" width="60.875" style="98" customWidth="1"/>
    <col min="10236" max="10236" width="5.625" style="98" customWidth="1"/>
    <col min="10237" max="10238" width="15" style="98" customWidth="1"/>
    <col min="10239" max="10239" width="15.5" style="98" customWidth="1"/>
    <col min="10240" max="10240" width="14.375" style="98" customWidth="1"/>
    <col min="10241" max="10241" width="14.125" style="98" customWidth="1"/>
    <col min="10242" max="10242" width="14.875" style="98" bestFit="1" customWidth="1"/>
    <col min="10243" max="10243" width="11.375" style="98" customWidth="1"/>
    <col min="10244" max="10244" width="14.125" style="98" bestFit="1" customWidth="1"/>
    <col min="10245" max="10245" width="10.5" style="98" customWidth="1"/>
    <col min="10246" max="10247" width="10.875" style="98" customWidth="1"/>
    <col min="10248" max="10248" width="39" style="98" customWidth="1"/>
    <col min="10249" max="10484" width="6.875" style="98"/>
    <col min="10485" max="10485" width="6.875" style="98" customWidth="1"/>
    <col min="10486" max="10486" width="17.625" style="98" customWidth="1"/>
    <col min="10487" max="10487" width="8" style="98" customWidth="1"/>
    <col min="10488" max="10488" width="7.375" style="98" customWidth="1"/>
    <col min="10489" max="10489" width="6.5" style="98" customWidth="1"/>
    <col min="10490" max="10490" width="18.375" style="98" customWidth="1"/>
    <col min="10491" max="10491" width="60.875" style="98" customWidth="1"/>
    <col min="10492" max="10492" width="5.625" style="98" customWidth="1"/>
    <col min="10493" max="10494" width="15" style="98" customWidth="1"/>
    <col min="10495" max="10495" width="15.5" style="98" customWidth="1"/>
    <col min="10496" max="10496" width="14.375" style="98" customWidth="1"/>
    <col min="10497" max="10497" width="14.125" style="98" customWidth="1"/>
    <col min="10498" max="10498" width="14.875" style="98" bestFit="1" customWidth="1"/>
    <col min="10499" max="10499" width="11.375" style="98" customWidth="1"/>
    <col min="10500" max="10500" width="14.125" style="98" bestFit="1" customWidth="1"/>
    <col min="10501" max="10501" width="10.5" style="98" customWidth="1"/>
    <col min="10502" max="10503" width="10.875" style="98" customWidth="1"/>
    <col min="10504" max="10504" width="39" style="98" customWidth="1"/>
    <col min="10505" max="10740" width="6.875" style="98"/>
    <col min="10741" max="10741" width="6.875" style="98" customWidth="1"/>
    <col min="10742" max="10742" width="17.625" style="98" customWidth="1"/>
    <col min="10743" max="10743" width="8" style="98" customWidth="1"/>
    <col min="10744" max="10744" width="7.375" style="98" customWidth="1"/>
    <col min="10745" max="10745" width="6.5" style="98" customWidth="1"/>
    <col min="10746" max="10746" width="18.375" style="98" customWidth="1"/>
    <col min="10747" max="10747" width="60.875" style="98" customWidth="1"/>
    <col min="10748" max="10748" width="5.625" style="98" customWidth="1"/>
    <col min="10749" max="10750" width="15" style="98" customWidth="1"/>
    <col min="10751" max="10751" width="15.5" style="98" customWidth="1"/>
    <col min="10752" max="10752" width="14.375" style="98" customWidth="1"/>
    <col min="10753" max="10753" width="14.125" style="98" customWidth="1"/>
    <col min="10754" max="10754" width="14.875" style="98" bestFit="1" customWidth="1"/>
    <col min="10755" max="10755" width="11.375" style="98" customWidth="1"/>
    <col min="10756" max="10756" width="14.125" style="98" bestFit="1" customWidth="1"/>
    <col min="10757" max="10757" width="10.5" style="98" customWidth="1"/>
    <col min="10758" max="10759" width="10.875" style="98" customWidth="1"/>
    <col min="10760" max="10760" width="39" style="98" customWidth="1"/>
    <col min="10761" max="10996" width="6.875" style="98"/>
    <col min="10997" max="10997" width="6.875" style="98" customWidth="1"/>
    <col min="10998" max="10998" width="17.625" style="98" customWidth="1"/>
    <col min="10999" max="10999" width="8" style="98" customWidth="1"/>
    <col min="11000" max="11000" width="7.375" style="98" customWidth="1"/>
    <col min="11001" max="11001" width="6.5" style="98" customWidth="1"/>
    <col min="11002" max="11002" width="18.375" style="98" customWidth="1"/>
    <col min="11003" max="11003" width="60.875" style="98" customWidth="1"/>
    <col min="11004" max="11004" width="5.625" style="98" customWidth="1"/>
    <col min="11005" max="11006" width="15" style="98" customWidth="1"/>
    <col min="11007" max="11007" width="15.5" style="98" customWidth="1"/>
    <col min="11008" max="11008" width="14.375" style="98" customWidth="1"/>
    <col min="11009" max="11009" width="14.125" style="98" customWidth="1"/>
    <col min="11010" max="11010" width="14.875" style="98" bestFit="1" customWidth="1"/>
    <col min="11011" max="11011" width="11.375" style="98" customWidth="1"/>
    <col min="11012" max="11012" width="14.125" style="98" bestFit="1" customWidth="1"/>
    <col min="11013" max="11013" width="10.5" style="98" customWidth="1"/>
    <col min="11014" max="11015" width="10.875" style="98" customWidth="1"/>
    <col min="11016" max="11016" width="39" style="98" customWidth="1"/>
    <col min="11017" max="11252" width="6.875" style="98"/>
    <col min="11253" max="11253" width="6.875" style="98" customWidth="1"/>
    <col min="11254" max="11254" width="17.625" style="98" customWidth="1"/>
    <col min="11255" max="11255" width="8" style="98" customWidth="1"/>
    <col min="11256" max="11256" width="7.375" style="98" customWidth="1"/>
    <col min="11257" max="11257" width="6.5" style="98" customWidth="1"/>
    <col min="11258" max="11258" width="18.375" style="98" customWidth="1"/>
    <col min="11259" max="11259" width="60.875" style="98" customWidth="1"/>
    <col min="11260" max="11260" width="5.625" style="98" customWidth="1"/>
    <col min="11261" max="11262" width="15" style="98" customWidth="1"/>
    <col min="11263" max="11263" width="15.5" style="98" customWidth="1"/>
    <col min="11264" max="11264" width="14.375" style="98" customWidth="1"/>
    <col min="11265" max="11265" width="14.125" style="98" customWidth="1"/>
    <col min="11266" max="11266" width="14.875" style="98" bestFit="1" customWidth="1"/>
    <col min="11267" max="11267" width="11.375" style="98" customWidth="1"/>
    <col min="11268" max="11268" width="14.125" style="98" bestFit="1" customWidth="1"/>
    <col min="11269" max="11269" width="10.5" style="98" customWidth="1"/>
    <col min="11270" max="11271" width="10.875" style="98" customWidth="1"/>
    <col min="11272" max="11272" width="39" style="98" customWidth="1"/>
    <col min="11273" max="11508" width="6.875" style="98"/>
    <col min="11509" max="11509" width="6.875" style="98" customWidth="1"/>
    <col min="11510" max="11510" width="17.625" style="98" customWidth="1"/>
    <col min="11511" max="11511" width="8" style="98" customWidth="1"/>
    <col min="11512" max="11512" width="7.375" style="98" customWidth="1"/>
    <col min="11513" max="11513" width="6.5" style="98" customWidth="1"/>
    <col min="11514" max="11514" width="18.375" style="98" customWidth="1"/>
    <col min="11515" max="11515" width="60.875" style="98" customWidth="1"/>
    <col min="11516" max="11516" width="5.625" style="98" customWidth="1"/>
    <col min="11517" max="11518" width="15" style="98" customWidth="1"/>
    <col min="11519" max="11519" width="15.5" style="98" customWidth="1"/>
    <col min="11520" max="11520" width="14.375" style="98" customWidth="1"/>
    <col min="11521" max="11521" width="14.125" style="98" customWidth="1"/>
    <col min="11522" max="11522" width="14.875" style="98" bestFit="1" customWidth="1"/>
    <col min="11523" max="11523" width="11.375" style="98" customWidth="1"/>
    <col min="11524" max="11524" width="14.125" style="98" bestFit="1" customWidth="1"/>
    <col min="11525" max="11525" width="10.5" style="98" customWidth="1"/>
    <col min="11526" max="11527" width="10.875" style="98" customWidth="1"/>
    <col min="11528" max="11528" width="39" style="98" customWidth="1"/>
    <col min="11529" max="11764" width="6.875" style="98"/>
    <col min="11765" max="11765" width="6.875" style="98" customWidth="1"/>
    <col min="11766" max="11766" width="17.625" style="98" customWidth="1"/>
    <col min="11767" max="11767" width="8" style="98" customWidth="1"/>
    <col min="11768" max="11768" width="7.375" style="98" customWidth="1"/>
    <col min="11769" max="11769" width="6.5" style="98" customWidth="1"/>
    <col min="11770" max="11770" width="18.375" style="98" customWidth="1"/>
    <col min="11771" max="11771" width="60.875" style="98" customWidth="1"/>
    <col min="11772" max="11772" width="5.625" style="98" customWidth="1"/>
    <col min="11773" max="11774" width="15" style="98" customWidth="1"/>
    <col min="11775" max="11775" width="15.5" style="98" customWidth="1"/>
    <col min="11776" max="11776" width="14.375" style="98" customWidth="1"/>
    <col min="11777" max="11777" width="14.125" style="98" customWidth="1"/>
    <col min="11778" max="11778" width="14.875" style="98" bestFit="1" customWidth="1"/>
    <col min="11779" max="11779" width="11.375" style="98" customWidth="1"/>
    <col min="11780" max="11780" width="14.125" style="98" bestFit="1" customWidth="1"/>
    <col min="11781" max="11781" width="10.5" style="98" customWidth="1"/>
    <col min="11782" max="11783" width="10.875" style="98" customWidth="1"/>
    <col min="11784" max="11784" width="39" style="98" customWidth="1"/>
    <col min="11785" max="12020" width="6.875" style="98"/>
    <col min="12021" max="12021" width="6.875" style="98" customWidth="1"/>
    <col min="12022" max="12022" width="17.625" style="98" customWidth="1"/>
    <col min="12023" max="12023" width="8" style="98" customWidth="1"/>
    <col min="12024" max="12024" width="7.375" style="98" customWidth="1"/>
    <col min="12025" max="12025" width="6.5" style="98" customWidth="1"/>
    <col min="12026" max="12026" width="18.375" style="98" customWidth="1"/>
    <col min="12027" max="12027" width="60.875" style="98" customWidth="1"/>
    <col min="12028" max="12028" width="5.625" style="98" customWidth="1"/>
    <col min="12029" max="12030" width="15" style="98" customWidth="1"/>
    <col min="12031" max="12031" width="15.5" style="98" customWidth="1"/>
    <col min="12032" max="12032" width="14.375" style="98" customWidth="1"/>
    <col min="12033" max="12033" width="14.125" style="98" customWidth="1"/>
    <col min="12034" max="12034" width="14.875" style="98" bestFit="1" customWidth="1"/>
    <col min="12035" max="12035" width="11.375" style="98" customWidth="1"/>
    <col min="12036" max="12036" width="14.125" style="98" bestFit="1" customWidth="1"/>
    <col min="12037" max="12037" width="10.5" style="98" customWidth="1"/>
    <col min="12038" max="12039" width="10.875" style="98" customWidth="1"/>
    <col min="12040" max="12040" width="39" style="98" customWidth="1"/>
    <col min="12041" max="12276" width="6.875" style="98"/>
    <col min="12277" max="12277" width="6.875" style="98" customWidth="1"/>
    <col min="12278" max="12278" width="17.625" style="98" customWidth="1"/>
    <col min="12279" max="12279" width="8" style="98" customWidth="1"/>
    <col min="12280" max="12280" width="7.375" style="98" customWidth="1"/>
    <col min="12281" max="12281" width="6.5" style="98" customWidth="1"/>
    <col min="12282" max="12282" width="18.375" style="98" customWidth="1"/>
    <col min="12283" max="12283" width="60.875" style="98" customWidth="1"/>
    <col min="12284" max="12284" width="5.625" style="98" customWidth="1"/>
    <col min="12285" max="12286" width="15" style="98" customWidth="1"/>
    <col min="12287" max="12287" width="15.5" style="98" customWidth="1"/>
    <col min="12288" max="12288" width="14.375" style="98" customWidth="1"/>
    <col min="12289" max="12289" width="14.125" style="98" customWidth="1"/>
    <col min="12290" max="12290" width="14.875" style="98" bestFit="1" customWidth="1"/>
    <col min="12291" max="12291" width="11.375" style="98" customWidth="1"/>
    <col min="12292" max="12292" width="14.125" style="98" bestFit="1" customWidth="1"/>
    <col min="12293" max="12293" width="10.5" style="98" customWidth="1"/>
    <col min="12294" max="12295" width="10.875" style="98" customWidth="1"/>
    <col min="12296" max="12296" width="39" style="98" customWidth="1"/>
    <col min="12297" max="12532" width="6.875" style="98"/>
    <col min="12533" max="12533" width="6.875" style="98" customWidth="1"/>
    <col min="12534" max="12534" width="17.625" style="98" customWidth="1"/>
    <col min="12535" max="12535" width="8" style="98" customWidth="1"/>
    <col min="12536" max="12536" width="7.375" style="98" customWidth="1"/>
    <col min="12537" max="12537" width="6.5" style="98" customWidth="1"/>
    <col min="12538" max="12538" width="18.375" style="98" customWidth="1"/>
    <col min="12539" max="12539" width="60.875" style="98" customWidth="1"/>
    <col min="12540" max="12540" width="5.625" style="98" customWidth="1"/>
    <col min="12541" max="12542" width="15" style="98" customWidth="1"/>
    <col min="12543" max="12543" width="15.5" style="98" customWidth="1"/>
    <col min="12544" max="12544" width="14.375" style="98" customWidth="1"/>
    <col min="12545" max="12545" width="14.125" style="98" customWidth="1"/>
    <col min="12546" max="12546" width="14.875" style="98" bestFit="1" customWidth="1"/>
    <col min="12547" max="12547" width="11.375" style="98" customWidth="1"/>
    <col min="12548" max="12548" width="14.125" style="98" bestFit="1" customWidth="1"/>
    <col min="12549" max="12549" width="10.5" style="98" customWidth="1"/>
    <col min="12550" max="12551" width="10.875" style="98" customWidth="1"/>
    <col min="12552" max="12552" width="39" style="98" customWidth="1"/>
    <col min="12553" max="12788" width="6.875" style="98"/>
    <col min="12789" max="12789" width="6.875" style="98" customWidth="1"/>
    <col min="12790" max="12790" width="17.625" style="98" customWidth="1"/>
    <col min="12791" max="12791" width="8" style="98" customWidth="1"/>
    <col min="12792" max="12792" width="7.375" style="98" customWidth="1"/>
    <col min="12793" max="12793" width="6.5" style="98" customWidth="1"/>
    <col min="12794" max="12794" width="18.375" style="98" customWidth="1"/>
    <col min="12795" max="12795" width="60.875" style="98" customWidth="1"/>
    <col min="12796" max="12796" width="5.625" style="98" customWidth="1"/>
    <col min="12797" max="12798" width="15" style="98" customWidth="1"/>
    <col min="12799" max="12799" width="15.5" style="98" customWidth="1"/>
    <col min="12800" max="12800" width="14.375" style="98" customWidth="1"/>
    <col min="12801" max="12801" width="14.125" style="98" customWidth="1"/>
    <col min="12802" max="12802" width="14.875" style="98" bestFit="1" customWidth="1"/>
    <col min="12803" max="12803" width="11.375" style="98" customWidth="1"/>
    <col min="12804" max="12804" width="14.125" style="98" bestFit="1" customWidth="1"/>
    <col min="12805" max="12805" width="10.5" style="98" customWidth="1"/>
    <col min="12806" max="12807" width="10.875" style="98" customWidth="1"/>
    <col min="12808" max="12808" width="39" style="98" customWidth="1"/>
    <col min="12809" max="13044" width="6.875" style="98"/>
    <col min="13045" max="13045" width="6.875" style="98" customWidth="1"/>
    <col min="13046" max="13046" width="17.625" style="98" customWidth="1"/>
    <col min="13047" max="13047" width="8" style="98" customWidth="1"/>
    <col min="13048" max="13048" width="7.375" style="98" customWidth="1"/>
    <col min="13049" max="13049" width="6.5" style="98" customWidth="1"/>
    <col min="13050" max="13050" width="18.375" style="98" customWidth="1"/>
    <col min="13051" max="13051" width="60.875" style="98" customWidth="1"/>
    <col min="13052" max="13052" width="5.625" style="98" customWidth="1"/>
    <col min="13053" max="13054" width="15" style="98" customWidth="1"/>
    <col min="13055" max="13055" width="15.5" style="98" customWidth="1"/>
    <col min="13056" max="13056" width="14.375" style="98" customWidth="1"/>
    <col min="13057" max="13057" width="14.125" style="98" customWidth="1"/>
    <col min="13058" max="13058" width="14.875" style="98" bestFit="1" customWidth="1"/>
    <col min="13059" max="13059" width="11.375" style="98" customWidth="1"/>
    <col min="13060" max="13060" width="14.125" style="98" bestFit="1" customWidth="1"/>
    <col min="13061" max="13061" width="10.5" style="98" customWidth="1"/>
    <col min="13062" max="13063" width="10.875" style="98" customWidth="1"/>
    <col min="13064" max="13064" width="39" style="98" customWidth="1"/>
    <col min="13065" max="13300" width="6.875" style="98"/>
    <col min="13301" max="13301" width="6.875" style="98" customWidth="1"/>
    <col min="13302" max="13302" width="17.625" style="98" customWidth="1"/>
    <col min="13303" max="13303" width="8" style="98" customWidth="1"/>
    <col min="13304" max="13304" width="7.375" style="98" customWidth="1"/>
    <col min="13305" max="13305" width="6.5" style="98" customWidth="1"/>
    <col min="13306" max="13306" width="18.375" style="98" customWidth="1"/>
    <col min="13307" max="13307" width="60.875" style="98" customWidth="1"/>
    <col min="13308" max="13308" width="5.625" style="98" customWidth="1"/>
    <col min="13309" max="13310" width="15" style="98" customWidth="1"/>
    <col min="13311" max="13311" width="15.5" style="98" customWidth="1"/>
    <col min="13312" max="13312" width="14.375" style="98" customWidth="1"/>
    <col min="13313" max="13313" width="14.125" style="98" customWidth="1"/>
    <col min="13314" max="13314" width="14.875" style="98" bestFit="1" customWidth="1"/>
    <col min="13315" max="13315" width="11.375" style="98" customWidth="1"/>
    <col min="13316" max="13316" width="14.125" style="98" bestFit="1" customWidth="1"/>
    <col min="13317" max="13317" width="10.5" style="98" customWidth="1"/>
    <col min="13318" max="13319" width="10.875" style="98" customWidth="1"/>
    <col min="13320" max="13320" width="39" style="98" customWidth="1"/>
    <col min="13321" max="13556" width="6.875" style="98"/>
    <col min="13557" max="13557" width="6.875" style="98" customWidth="1"/>
    <col min="13558" max="13558" width="17.625" style="98" customWidth="1"/>
    <col min="13559" max="13559" width="8" style="98" customWidth="1"/>
    <col min="13560" max="13560" width="7.375" style="98" customWidth="1"/>
    <col min="13561" max="13561" width="6.5" style="98" customWidth="1"/>
    <col min="13562" max="13562" width="18.375" style="98" customWidth="1"/>
    <col min="13563" max="13563" width="60.875" style="98" customWidth="1"/>
    <col min="13564" max="13564" width="5.625" style="98" customWidth="1"/>
    <col min="13565" max="13566" width="15" style="98" customWidth="1"/>
    <col min="13567" max="13567" width="15.5" style="98" customWidth="1"/>
    <col min="13568" max="13568" width="14.375" style="98" customWidth="1"/>
    <col min="13569" max="13569" width="14.125" style="98" customWidth="1"/>
    <col min="13570" max="13570" width="14.875" style="98" bestFit="1" customWidth="1"/>
    <col min="13571" max="13571" width="11.375" style="98" customWidth="1"/>
    <col min="13572" max="13572" width="14.125" style="98" bestFit="1" customWidth="1"/>
    <col min="13573" max="13573" width="10.5" style="98" customWidth="1"/>
    <col min="13574" max="13575" width="10.875" style="98" customWidth="1"/>
    <col min="13576" max="13576" width="39" style="98" customWidth="1"/>
    <col min="13577" max="13812" width="6.875" style="98"/>
    <col min="13813" max="13813" width="6.875" style="98" customWidth="1"/>
    <col min="13814" max="13814" width="17.625" style="98" customWidth="1"/>
    <col min="13815" max="13815" width="8" style="98" customWidth="1"/>
    <col min="13816" max="13816" width="7.375" style="98" customWidth="1"/>
    <col min="13817" max="13817" width="6.5" style="98" customWidth="1"/>
    <col min="13818" max="13818" width="18.375" style="98" customWidth="1"/>
    <col min="13819" max="13819" width="60.875" style="98" customWidth="1"/>
    <col min="13820" max="13820" width="5.625" style="98" customWidth="1"/>
    <col min="13821" max="13822" width="15" style="98" customWidth="1"/>
    <col min="13823" max="13823" width="15.5" style="98" customWidth="1"/>
    <col min="13824" max="13824" width="14.375" style="98" customWidth="1"/>
    <col min="13825" max="13825" width="14.125" style="98" customWidth="1"/>
    <col min="13826" max="13826" width="14.875" style="98" bestFit="1" customWidth="1"/>
    <col min="13827" max="13827" width="11.375" style="98" customWidth="1"/>
    <col min="13828" max="13828" width="14.125" style="98" bestFit="1" customWidth="1"/>
    <col min="13829" max="13829" width="10.5" style="98" customWidth="1"/>
    <col min="13830" max="13831" width="10.875" style="98" customWidth="1"/>
    <col min="13832" max="13832" width="39" style="98" customWidth="1"/>
    <col min="13833" max="14068" width="6.875" style="98"/>
    <col min="14069" max="14069" width="6.875" style="98" customWidth="1"/>
    <col min="14070" max="14070" width="17.625" style="98" customWidth="1"/>
    <col min="14071" max="14071" width="8" style="98" customWidth="1"/>
    <col min="14072" max="14072" width="7.375" style="98" customWidth="1"/>
    <col min="14073" max="14073" width="6.5" style="98" customWidth="1"/>
    <col min="14074" max="14074" width="18.375" style="98" customWidth="1"/>
    <col min="14075" max="14075" width="60.875" style="98" customWidth="1"/>
    <col min="14076" max="14076" width="5.625" style="98" customWidth="1"/>
    <col min="14077" max="14078" width="15" style="98" customWidth="1"/>
    <col min="14079" max="14079" width="15.5" style="98" customWidth="1"/>
    <col min="14080" max="14080" width="14.375" style="98" customWidth="1"/>
    <col min="14081" max="14081" width="14.125" style="98" customWidth="1"/>
    <col min="14082" max="14082" width="14.875" style="98" bestFit="1" customWidth="1"/>
    <col min="14083" max="14083" width="11.375" style="98" customWidth="1"/>
    <col min="14084" max="14084" width="14.125" style="98" bestFit="1" customWidth="1"/>
    <col min="14085" max="14085" width="10.5" style="98" customWidth="1"/>
    <col min="14086" max="14087" width="10.875" style="98" customWidth="1"/>
    <col min="14088" max="14088" width="39" style="98" customWidth="1"/>
    <col min="14089" max="14324" width="6.875" style="98"/>
    <col min="14325" max="14325" width="6.875" style="98" customWidth="1"/>
    <col min="14326" max="14326" width="17.625" style="98" customWidth="1"/>
    <col min="14327" max="14327" width="8" style="98" customWidth="1"/>
    <col min="14328" max="14328" width="7.375" style="98" customWidth="1"/>
    <col min="14329" max="14329" width="6.5" style="98" customWidth="1"/>
    <col min="14330" max="14330" width="18.375" style="98" customWidth="1"/>
    <col min="14331" max="14331" width="60.875" style="98" customWidth="1"/>
    <col min="14332" max="14332" width="5.625" style="98" customWidth="1"/>
    <col min="14333" max="14334" width="15" style="98" customWidth="1"/>
    <col min="14335" max="14335" width="15.5" style="98" customWidth="1"/>
    <col min="14336" max="14336" width="14.375" style="98" customWidth="1"/>
    <col min="14337" max="14337" width="14.125" style="98" customWidth="1"/>
    <col min="14338" max="14338" width="14.875" style="98" bestFit="1" customWidth="1"/>
    <col min="14339" max="14339" width="11.375" style="98" customWidth="1"/>
    <col min="14340" max="14340" width="14.125" style="98" bestFit="1" customWidth="1"/>
    <col min="14341" max="14341" width="10.5" style="98" customWidth="1"/>
    <col min="14342" max="14343" width="10.875" style="98" customWidth="1"/>
    <col min="14344" max="14344" width="39" style="98" customWidth="1"/>
    <col min="14345" max="14580" width="6.875" style="98"/>
    <col min="14581" max="14581" width="6.875" style="98" customWidth="1"/>
    <col min="14582" max="14582" width="17.625" style="98" customWidth="1"/>
    <col min="14583" max="14583" width="8" style="98" customWidth="1"/>
    <col min="14584" max="14584" width="7.375" style="98" customWidth="1"/>
    <col min="14585" max="14585" width="6.5" style="98" customWidth="1"/>
    <col min="14586" max="14586" width="18.375" style="98" customWidth="1"/>
    <col min="14587" max="14587" width="60.875" style="98" customWidth="1"/>
    <col min="14588" max="14588" width="5.625" style="98" customWidth="1"/>
    <col min="14589" max="14590" width="15" style="98" customWidth="1"/>
    <col min="14591" max="14591" width="15.5" style="98" customWidth="1"/>
    <col min="14592" max="14592" width="14.375" style="98" customWidth="1"/>
    <col min="14593" max="14593" width="14.125" style="98" customWidth="1"/>
    <col min="14594" max="14594" width="14.875" style="98" bestFit="1" customWidth="1"/>
    <col min="14595" max="14595" width="11.375" style="98" customWidth="1"/>
    <col min="14596" max="14596" width="14.125" style="98" bestFit="1" customWidth="1"/>
    <col min="14597" max="14597" width="10.5" style="98" customWidth="1"/>
    <col min="14598" max="14599" width="10.875" style="98" customWidth="1"/>
    <col min="14600" max="14600" width="39" style="98" customWidth="1"/>
    <col min="14601" max="14836" width="6.875" style="98"/>
    <col min="14837" max="14837" width="6.875" style="98" customWidth="1"/>
    <col min="14838" max="14838" width="17.625" style="98" customWidth="1"/>
    <col min="14839" max="14839" width="8" style="98" customWidth="1"/>
    <col min="14840" max="14840" width="7.375" style="98" customWidth="1"/>
    <col min="14841" max="14841" width="6.5" style="98" customWidth="1"/>
    <col min="14842" max="14842" width="18.375" style="98" customWidth="1"/>
    <col min="14843" max="14843" width="60.875" style="98" customWidth="1"/>
    <col min="14844" max="14844" width="5.625" style="98" customWidth="1"/>
    <col min="14845" max="14846" width="15" style="98" customWidth="1"/>
    <col min="14847" max="14847" width="15.5" style="98" customWidth="1"/>
    <col min="14848" max="14848" width="14.375" style="98" customWidth="1"/>
    <col min="14849" max="14849" width="14.125" style="98" customWidth="1"/>
    <col min="14850" max="14850" width="14.875" style="98" bestFit="1" customWidth="1"/>
    <col min="14851" max="14851" width="11.375" style="98" customWidth="1"/>
    <col min="14852" max="14852" width="14.125" style="98" bestFit="1" customWidth="1"/>
    <col min="14853" max="14853" width="10.5" style="98" customWidth="1"/>
    <col min="14854" max="14855" width="10.875" style="98" customWidth="1"/>
    <col min="14856" max="14856" width="39" style="98" customWidth="1"/>
    <col min="14857" max="15092" width="6.875" style="98"/>
    <col min="15093" max="15093" width="6.875" style="98" customWidth="1"/>
    <col min="15094" max="15094" width="17.625" style="98" customWidth="1"/>
    <col min="15095" max="15095" width="8" style="98" customWidth="1"/>
    <col min="15096" max="15096" width="7.375" style="98" customWidth="1"/>
    <col min="15097" max="15097" width="6.5" style="98" customWidth="1"/>
    <col min="15098" max="15098" width="18.375" style="98" customWidth="1"/>
    <col min="15099" max="15099" width="60.875" style="98" customWidth="1"/>
    <col min="15100" max="15100" width="5.625" style="98" customWidth="1"/>
    <col min="15101" max="15102" width="15" style="98" customWidth="1"/>
    <col min="15103" max="15103" width="15.5" style="98" customWidth="1"/>
    <col min="15104" max="15104" width="14.375" style="98" customWidth="1"/>
    <col min="15105" max="15105" width="14.125" style="98" customWidth="1"/>
    <col min="15106" max="15106" width="14.875" style="98" bestFit="1" customWidth="1"/>
    <col min="15107" max="15107" width="11.375" style="98" customWidth="1"/>
    <col min="15108" max="15108" width="14.125" style="98" bestFit="1" customWidth="1"/>
    <col min="15109" max="15109" width="10.5" style="98" customWidth="1"/>
    <col min="15110" max="15111" width="10.875" style="98" customWidth="1"/>
    <col min="15112" max="15112" width="39" style="98" customWidth="1"/>
    <col min="15113" max="15348" width="6.875" style="98"/>
    <col min="15349" max="15349" width="6.875" style="98" customWidth="1"/>
    <col min="15350" max="15350" width="17.625" style="98" customWidth="1"/>
    <col min="15351" max="15351" width="8" style="98" customWidth="1"/>
    <col min="15352" max="15352" width="7.375" style="98" customWidth="1"/>
    <col min="15353" max="15353" width="6.5" style="98" customWidth="1"/>
    <col min="15354" max="15354" width="18.375" style="98" customWidth="1"/>
    <col min="15355" max="15355" width="60.875" style="98" customWidth="1"/>
    <col min="15356" max="15356" width="5.625" style="98" customWidth="1"/>
    <col min="15357" max="15358" width="15" style="98" customWidth="1"/>
    <col min="15359" max="15359" width="15.5" style="98" customWidth="1"/>
    <col min="15360" max="15360" width="14.375" style="98" customWidth="1"/>
    <col min="15361" max="15361" width="14.125" style="98" customWidth="1"/>
    <col min="15362" max="15362" width="14.875" style="98" bestFit="1" customWidth="1"/>
    <col min="15363" max="15363" width="11.375" style="98" customWidth="1"/>
    <col min="15364" max="15364" width="14.125" style="98" bestFit="1" customWidth="1"/>
    <col min="15365" max="15365" width="10.5" style="98" customWidth="1"/>
    <col min="15366" max="15367" width="10.875" style="98" customWidth="1"/>
    <col min="15368" max="15368" width="39" style="98" customWidth="1"/>
    <col min="15369" max="15604" width="6.875" style="98"/>
    <col min="15605" max="15605" width="6.875" style="98" customWidth="1"/>
    <col min="15606" max="15606" width="17.625" style="98" customWidth="1"/>
    <col min="15607" max="15607" width="8" style="98" customWidth="1"/>
    <col min="15608" max="15608" width="7.375" style="98" customWidth="1"/>
    <col min="15609" max="15609" width="6.5" style="98" customWidth="1"/>
    <col min="15610" max="15610" width="18.375" style="98" customWidth="1"/>
    <col min="15611" max="15611" width="60.875" style="98" customWidth="1"/>
    <col min="15612" max="15612" width="5.625" style="98" customWidth="1"/>
    <col min="15613" max="15614" width="15" style="98" customWidth="1"/>
    <col min="15615" max="15615" width="15.5" style="98" customWidth="1"/>
    <col min="15616" max="15616" width="14.375" style="98" customWidth="1"/>
    <col min="15617" max="15617" width="14.125" style="98" customWidth="1"/>
    <col min="15618" max="15618" width="14.875" style="98" bestFit="1" customWidth="1"/>
    <col min="15619" max="15619" width="11.375" style="98" customWidth="1"/>
    <col min="15620" max="15620" width="14.125" style="98" bestFit="1" customWidth="1"/>
    <col min="15621" max="15621" width="10.5" style="98" customWidth="1"/>
    <col min="15622" max="15623" width="10.875" style="98" customWidth="1"/>
    <col min="15624" max="15624" width="39" style="98" customWidth="1"/>
    <col min="15625" max="15860" width="6.875" style="98"/>
    <col min="15861" max="15861" width="6.875" style="98" customWidth="1"/>
    <col min="15862" max="15862" width="17.625" style="98" customWidth="1"/>
    <col min="15863" max="15863" width="8" style="98" customWidth="1"/>
    <col min="15864" max="15864" width="7.375" style="98" customWidth="1"/>
    <col min="15865" max="15865" width="6.5" style="98" customWidth="1"/>
    <col min="15866" max="15866" width="18.375" style="98" customWidth="1"/>
    <col min="15867" max="15867" width="60.875" style="98" customWidth="1"/>
    <col min="15868" max="15868" width="5.625" style="98" customWidth="1"/>
    <col min="15869" max="15870" width="15" style="98" customWidth="1"/>
    <col min="15871" max="15871" width="15.5" style="98" customWidth="1"/>
    <col min="15872" max="15872" width="14.375" style="98" customWidth="1"/>
    <col min="15873" max="15873" width="14.125" style="98" customWidth="1"/>
    <col min="15874" max="15874" width="14.875" style="98" bestFit="1" customWidth="1"/>
    <col min="15875" max="15875" width="11.375" style="98" customWidth="1"/>
    <col min="15876" max="15876" width="14.125" style="98" bestFit="1" customWidth="1"/>
    <col min="15877" max="15877" width="10.5" style="98" customWidth="1"/>
    <col min="15878" max="15879" width="10.875" style="98" customWidth="1"/>
    <col min="15880" max="15880" width="39" style="98" customWidth="1"/>
    <col min="15881" max="16116" width="6.875" style="98"/>
    <col min="16117" max="16117" width="6.875" style="98" customWidth="1"/>
    <col min="16118" max="16118" width="17.625" style="98" customWidth="1"/>
    <col min="16119" max="16119" width="8" style="98" customWidth="1"/>
    <col min="16120" max="16120" width="7.375" style="98" customWidth="1"/>
    <col min="16121" max="16121" width="6.5" style="98" customWidth="1"/>
    <col min="16122" max="16122" width="18.375" style="98" customWidth="1"/>
    <col min="16123" max="16123" width="60.875" style="98" customWidth="1"/>
    <col min="16124" max="16124" width="5.625" style="98" customWidth="1"/>
    <col min="16125" max="16126" width="15" style="98" customWidth="1"/>
    <col min="16127" max="16127" width="15.5" style="98" customWidth="1"/>
    <col min="16128" max="16128" width="14.375" style="98" customWidth="1"/>
    <col min="16129" max="16129" width="14.125" style="98" customWidth="1"/>
    <col min="16130" max="16130" width="14.875" style="98" bestFit="1" customWidth="1"/>
    <col min="16131" max="16131" width="11.375" style="98" customWidth="1"/>
    <col min="16132" max="16132" width="14.125" style="98" bestFit="1" customWidth="1"/>
    <col min="16133" max="16133" width="10.5" style="98" customWidth="1"/>
    <col min="16134" max="16135" width="10.875" style="98" customWidth="1"/>
    <col min="16136" max="16136" width="39" style="98" customWidth="1"/>
    <col min="16137" max="16384" width="6.875" style="98"/>
  </cols>
  <sheetData>
    <row r="1" spans="1:9" ht="22.15" customHeight="1" x14ac:dyDescent="0.25">
      <c r="A1" s="152" t="s">
        <v>241</v>
      </c>
      <c r="B1" s="152"/>
      <c r="C1" s="152"/>
      <c r="D1" s="152"/>
      <c r="E1" s="152"/>
      <c r="F1" s="152"/>
      <c r="G1" s="152"/>
    </row>
    <row r="2" spans="1:9" ht="19.899999999999999" customHeight="1" x14ac:dyDescent="0.25">
      <c r="A2" s="99" t="s">
        <v>242</v>
      </c>
      <c r="B2" s="100">
        <v>391</v>
      </c>
      <c r="C2" s="99"/>
      <c r="D2" s="99"/>
      <c r="E2" s="99"/>
      <c r="F2" s="101"/>
      <c r="G2" s="102">
        <v>45708</v>
      </c>
    </row>
    <row r="3" spans="1:9" ht="40.15" customHeight="1" x14ac:dyDescent="0.25">
      <c r="A3" s="25" t="s">
        <v>243</v>
      </c>
      <c r="B3" s="25" t="s">
        <v>244</v>
      </c>
      <c r="C3" s="25" t="s">
        <v>245</v>
      </c>
      <c r="D3" s="25" t="s">
        <v>246</v>
      </c>
      <c r="E3" s="25" t="s">
        <v>247</v>
      </c>
      <c r="F3" s="103" t="s">
        <v>248</v>
      </c>
      <c r="G3" s="36" t="s">
        <v>249</v>
      </c>
      <c r="I3" s="98" t="s">
        <v>419</v>
      </c>
    </row>
    <row r="4" spans="1:9" ht="17.25" customHeight="1" x14ac:dyDescent="0.25">
      <c r="A4" s="58">
        <v>1</v>
      </c>
      <c r="B4" s="25" t="s">
        <v>257</v>
      </c>
      <c r="C4" s="70" t="s">
        <v>250</v>
      </c>
      <c r="D4" s="70" t="s">
        <v>187</v>
      </c>
      <c r="E4" s="70" t="s">
        <v>462</v>
      </c>
      <c r="F4" s="104">
        <v>167000</v>
      </c>
      <c r="G4" s="105" t="s">
        <v>464</v>
      </c>
      <c r="H4" s="99"/>
      <c r="I4" s="98" t="s">
        <v>447</v>
      </c>
    </row>
    <row r="5" spans="1:9" ht="17.25" customHeight="1" x14ac:dyDescent="0.25">
      <c r="A5" s="58">
        <v>2</v>
      </c>
      <c r="B5" s="25" t="s">
        <v>208</v>
      </c>
      <c r="C5" s="70" t="s">
        <v>250</v>
      </c>
      <c r="D5" s="74" t="s">
        <v>188</v>
      </c>
      <c r="E5" s="70" t="s">
        <v>461</v>
      </c>
      <c r="F5" s="104">
        <v>2172000</v>
      </c>
      <c r="G5" s="187" t="s">
        <v>463</v>
      </c>
      <c r="H5" s="99"/>
      <c r="I5" s="98" t="s">
        <v>420</v>
      </c>
    </row>
    <row r="6" spans="1:9" ht="17.25" customHeight="1" x14ac:dyDescent="0.25">
      <c r="A6" s="58">
        <v>3</v>
      </c>
      <c r="B6" s="25" t="s">
        <v>209</v>
      </c>
      <c r="C6" s="70" t="s">
        <v>250</v>
      </c>
      <c r="D6" s="74" t="s">
        <v>189</v>
      </c>
      <c r="E6" s="70" t="s">
        <v>461</v>
      </c>
      <c r="F6" s="104">
        <v>4497000</v>
      </c>
      <c r="G6" s="105" t="s">
        <v>463</v>
      </c>
      <c r="H6" s="107"/>
      <c r="I6" s="98" t="s">
        <v>459</v>
      </c>
    </row>
    <row r="7" spans="1:9" ht="17.25" customHeight="1" x14ac:dyDescent="0.25">
      <c r="A7" s="58">
        <v>4</v>
      </c>
      <c r="B7" s="25" t="s">
        <v>210</v>
      </c>
      <c r="C7" s="70" t="s">
        <v>250</v>
      </c>
      <c r="D7" s="74" t="s">
        <v>190</v>
      </c>
      <c r="E7" s="70" t="s">
        <v>461</v>
      </c>
      <c r="F7" s="104">
        <v>5320000</v>
      </c>
      <c r="G7" s="105" t="s">
        <v>463</v>
      </c>
      <c r="H7" s="107"/>
      <c r="I7" s="98" t="s">
        <v>421</v>
      </c>
    </row>
    <row r="8" spans="1:9" ht="17.25" customHeight="1" x14ac:dyDescent="0.25">
      <c r="A8" s="58">
        <v>5</v>
      </c>
      <c r="B8" s="25" t="s">
        <v>211</v>
      </c>
      <c r="C8" s="70" t="s">
        <v>250</v>
      </c>
      <c r="D8" s="74" t="s">
        <v>191</v>
      </c>
      <c r="E8" s="70" t="s">
        <v>461</v>
      </c>
      <c r="F8" s="104">
        <v>1742000</v>
      </c>
      <c r="G8" s="105" t="s">
        <v>463</v>
      </c>
      <c r="H8" s="107"/>
    </row>
    <row r="9" spans="1:9" ht="17.25" customHeight="1" x14ac:dyDescent="0.25">
      <c r="A9" s="58">
        <v>6</v>
      </c>
      <c r="B9" s="25" t="s">
        <v>212</v>
      </c>
      <c r="C9" s="70" t="s">
        <v>250</v>
      </c>
      <c r="D9" s="74" t="s">
        <v>192</v>
      </c>
      <c r="E9" s="70" t="s">
        <v>461</v>
      </c>
      <c r="F9" s="104">
        <v>614000</v>
      </c>
      <c r="G9" s="105" t="s">
        <v>463</v>
      </c>
      <c r="H9" s="107"/>
    </row>
    <row r="10" spans="1:9" ht="17.25" customHeight="1" x14ac:dyDescent="0.25">
      <c r="A10" s="58">
        <v>7</v>
      </c>
      <c r="B10" s="25" t="s">
        <v>213</v>
      </c>
      <c r="C10" s="70" t="s">
        <v>250</v>
      </c>
      <c r="D10" s="74" t="s">
        <v>9</v>
      </c>
      <c r="E10" s="70" t="s">
        <v>461</v>
      </c>
      <c r="F10" s="104">
        <v>1666000</v>
      </c>
      <c r="G10" s="105" t="s">
        <v>463</v>
      </c>
      <c r="H10" s="107"/>
    </row>
    <row r="11" spans="1:9" ht="17.25" customHeight="1" x14ac:dyDescent="0.25">
      <c r="A11" s="58">
        <v>8</v>
      </c>
      <c r="B11" s="25" t="s">
        <v>214</v>
      </c>
      <c r="C11" s="70" t="s">
        <v>250</v>
      </c>
      <c r="D11" s="74" t="s">
        <v>10</v>
      </c>
      <c r="E11" s="70" t="s">
        <v>461</v>
      </c>
      <c r="F11" s="104">
        <v>3478000</v>
      </c>
      <c r="G11" s="105" t="s">
        <v>463</v>
      </c>
      <c r="H11" s="107"/>
    </row>
    <row r="12" spans="1:9" ht="17.25" customHeight="1" x14ac:dyDescent="0.25">
      <c r="A12" s="58">
        <v>9</v>
      </c>
      <c r="B12" s="25" t="s">
        <v>215</v>
      </c>
      <c r="C12" s="70" t="s">
        <v>250</v>
      </c>
      <c r="D12" s="74" t="s">
        <v>11</v>
      </c>
      <c r="E12" s="70" t="s">
        <v>461</v>
      </c>
      <c r="F12" s="104">
        <v>728000</v>
      </c>
      <c r="G12" s="105" t="s">
        <v>463</v>
      </c>
      <c r="H12" s="107"/>
    </row>
    <row r="13" spans="1:9" ht="17.25" customHeight="1" x14ac:dyDescent="0.25">
      <c r="A13" s="58">
        <v>10</v>
      </c>
      <c r="B13" s="25" t="s">
        <v>216</v>
      </c>
      <c r="C13" s="70" t="s">
        <v>250</v>
      </c>
      <c r="D13" s="74" t="s">
        <v>193</v>
      </c>
      <c r="E13" s="70" t="s">
        <v>461</v>
      </c>
      <c r="F13" s="104">
        <v>1955000</v>
      </c>
      <c r="G13" s="105" t="s">
        <v>463</v>
      </c>
      <c r="H13" s="107"/>
    </row>
    <row r="14" spans="1:9" ht="17.25" customHeight="1" x14ac:dyDescent="0.25">
      <c r="A14" s="58">
        <v>11</v>
      </c>
      <c r="B14" s="25" t="s">
        <v>217</v>
      </c>
      <c r="C14" s="70" t="s">
        <v>250</v>
      </c>
      <c r="D14" s="74" t="s">
        <v>13</v>
      </c>
      <c r="E14" s="70" t="s">
        <v>461</v>
      </c>
      <c r="F14" s="104">
        <v>655000</v>
      </c>
      <c r="G14" s="105" t="s">
        <v>463</v>
      </c>
      <c r="H14" s="107"/>
    </row>
    <row r="15" spans="1:9" ht="17.25" customHeight="1" x14ac:dyDescent="0.25">
      <c r="A15" s="58">
        <v>12</v>
      </c>
      <c r="B15" s="25" t="s">
        <v>218</v>
      </c>
      <c r="C15" s="70" t="s">
        <v>250</v>
      </c>
      <c r="D15" s="74" t="s">
        <v>14</v>
      </c>
      <c r="E15" s="70" t="s">
        <v>461</v>
      </c>
      <c r="F15" s="104">
        <v>706000</v>
      </c>
      <c r="G15" s="105" t="s">
        <v>463</v>
      </c>
      <c r="H15" s="107"/>
    </row>
    <row r="16" spans="1:9" ht="17.25" customHeight="1" x14ac:dyDescent="0.25">
      <c r="A16" s="58">
        <v>13</v>
      </c>
      <c r="B16" s="25" t="s">
        <v>219</v>
      </c>
      <c r="C16" s="70" t="s">
        <v>250</v>
      </c>
      <c r="D16" s="74" t="s">
        <v>194</v>
      </c>
      <c r="E16" s="70" t="s">
        <v>461</v>
      </c>
      <c r="F16" s="104">
        <v>736000</v>
      </c>
      <c r="G16" s="105" t="s">
        <v>463</v>
      </c>
      <c r="H16" s="107"/>
    </row>
    <row r="17" spans="1:8" ht="17.25" customHeight="1" x14ac:dyDescent="0.25">
      <c r="A17" s="58">
        <v>14</v>
      </c>
      <c r="B17" s="25" t="s">
        <v>220</v>
      </c>
      <c r="C17" s="70" t="s">
        <v>250</v>
      </c>
      <c r="D17" s="74" t="s">
        <v>16</v>
      </c>
      <c r="E17" s="70" t="s">
        <v>461</v>
      </c>
      <c r="F17" s="104">
        <v>290000</v>
      </c>
      <c r="G17" s="105" t="s">
        <v>463</v>
      </c>
      <c r="H17" s="107"/>
    </row>
    <row r="18" spans="1:8" ht="17.25" customHeight="1" x14ac:dyDescent="0.25">
      <c r="A18" s="58">
        <v>15</v>
      </c>
      <c r="B18" s="25" t="s">
        <v>221</v>
      </c>
      <c r="C18" s="70" t="s">
        <v>250</v>
      </c>
      <c r="D18" s="74" t="s">
        <v>17</v>
      </c>
      <c r="E18" s="70" t="s">
        <v>461</v>
      </c>
      <c r="F18" s="104">
        <v>766000</v>
      </c>
      <c r="G18" s="105" t="s">
        <v>463</v>
      </c>
      <c r="H18" s="107"/>
    </row>
    <row r="19" spans="1:8" ht="17.25" customHeight="1" x14ac:dyDescent="0.25">
      <c r="A19" s="58">
        <v>16</v>
      </c>
      <c r="B19" s="25" t="s">
        <v>222</v>
      </c>
      <c r="C19" s="70" t="s">
        <v>250</v>
      </c>
      <c r="D19" s="74" t="s">
        <v>18</v>
      </c>
      <c r="E19" s="70" t="s">
        <v>461</v>
      </c>
      <c r="F19" s="104">
        <v>159000</v>
      </c>
      <c r="G19" s="105" t="s">
        <v>463</v>
      </c>
      <c r="H19" s="107"/>
    </row>
    <row r="20" spans="1:8" ht="17.25" customHeight="1" x14ac:dyDescent="0.25">
      <c r="A20" s="58">
        <v>17</v>
      </c>
      <c r="B20" s="25" t="s">
        <v>223</v>
      </c>
      <c r="C20" s="70" t="s">
        <v>250</v>
      </c>
      <c r="D20" s="74" t="s">
        <v>19</v>
      </c>
      <c r="E20" s="70" t="s">
        <v>461</v>
      </c>
      <c r="F20" s="104">
        <v>1295000</v>
      </c>
      <c r="G20" s="105" t="s">
        <v>463</v>
      </c>
      <c r="H20" s="107"/>
    </row>
    <row r="21" spans="1:8" ht="17.25" customHeight="1" x14ac:dyDescent="0.25">
      <c r="A21" s="58">
        <v>18</v>
      </c>
      <c r="B21" s="25" t="s">
        <v>224</v>
      </c>
      <c r="C21" s="70" t="s">
        <v>250</v>
      </c>
      <c r="D21" s="74" t="s">
        <v>20</v>
      </c>
      <c r="E21" s="70" t="s">
        <v>461</v>
      </c>
      <c r="F21" s="104">
        <v>208000</v>
      </c>
      <c r="G21" s="105" t="s">
        <v>463</v>
      </c>
      <c r="H21" s="107"/>
    </row>
    <row r="22" spans="1:8" ht="17.25" customHeight="1" x14ac:dyDescent="0.25">
      <c r="A22" s="58">
        <v>19</v>
      </c>
      <c r="B22" s="25" t="s">
        <v>225</v>
      </c>
      <c r="C22" s="70" t="s">
        <v>250</v>
      </c>
      <c r="D22" s="74" t="s">
        <v>195</v>
      </c>
      <c r="E22" s="70" t="s">
        <v>461</v>
      </c>
      <c r="F22" s="104">
        <v>1582000</v>
      </c>
      <c r="G22" s="105" t="s">
        <v>463</v>
      </c>
      <c r="H22" s="107"/>
    </row>
    <row r="23" spans="1:8" ht="17.25" customHeight="1" x14ac:dyDescent="0.25">
      <c r="A23" s="58">
        <v>20</v>
      </c>
      <c r="B23" s="25" t="s">
        <v>226</v>
      </c>
      <c r="C23" s="70" t="s">
        <v>250</v>
      </c>
      <c r="D23" s="74" t="s">
        <v>196</v>
      </c>
      <c r="E23" s="70" t="s">
        <v>461</v>
      </c>
      <c r="F23" s="104">
        <v>322000</v>
      </c>
      <c r="G23" s="105" t="s">
        <v>463</v>
      </c>
      <c r="H23" s="107"/>
    </row>
    <row r="24" spans="1:8" ht="17.25" customHeight="1" x14ac:dyDescent="0.25">
      <c r="A24" s="58">
        <v>21</v>
      </c>
      <c r="B24" s="25" t="s">
        <v>227</v>
      </c>
      <c r="C24" s="70" t="s">
        <v>250</v>
      </c>
      <c r="D24" s="74" t="s">
        <v>23</v>
      </c>
      <c r="E24" s="70" t="s">
        <v>461</v>
      </c>
      <c r="F24" s="104">
        <v>70000</v>
      </c>
      <c r="G24" s="105" t="s">
        <v>463</v>
      </c>
      <c r="H24" s="107"/>
    </row>
    <row r="25" spans="1:8" ht="17.25" customHeight="1" x14ac:dyDescent="0.25">
      <c r="A25" s="58">
        <v>22</v>
      </c>
      <c r="B25" s="25" t="s">
        <v>228</v>
      </c>
      <c r="C25" s="70" t="s">
        <v>250</v>
      </c>
      <c r="D25" s="74" t="s">
        <v>24</v>
      </c>
      <c r="E25" s="70" t="s">
        <v>461</v>
      </c>
      <c r="F25" s="104">
        <v>413000</v>
      </c>
      <c r="G25" s="105" t="s">
        <v>463</v>
      </c>
      <c r="H25" s="107"/>
    </row>
    <row r="26" spans="1:8" ht="17.25" customHeight="1" x14ac:dyDescent="0.25">
      <c r="A26" s="58">
        <v>23</v>
      </c>
      <c r="B26" s="25" t="s">
        <v>229</v>
      </c>
      <c r="C26" s="70" t="s">
        <v>250</v>
      </c>
      <c r="D26" s="74" t="s">
        <v>25</v>
      </c>
      <c r="E26" s="70" t="s">
        <v>461</v>
      </c>
      <c r="F26" s="104">
        <v>276000</v>
      </c>
      <c r="G26" s="105" t="s">
        <v>463</v>
      </c>
      <c r="H26" s="107"/>
    </row>
    <row r="27" spans="1:8" ht="17.25" customHeight="1" x14ac:dyDescent="0.25">
      <c r="A27" s="58">
        <v>24</v>
      </c>
      <c r="B27" s="25" t="s">
        <v>230</v>
      </c>
      <c r="C27" s="70" t="s">
        <v>250</v>
      </c>
      <c r="D27" s="74" t="s">
        <v>26</v>
      </c>
      <c r="E27" s="70" t="s">
        <v>461</v>
      </c>
      <c r="F27" s="104">
        <v>96000</v>
      </c>
      <c r="G27" s="105" t="s">
        <v>463</v>
      </c>
      <c r="H27" s="107"/>
    </row>
    <row r="28" spans="1:8" ht="17.25" customHeight="1" x14ac:dyDescent="0.25">
      <c r="A28" s="58">
        <v>25</v>
      </c>
      <c r="B28" s="25" t="s">
        <v>197</v>
      </c>
      <c r="C28" s="70" t="s">
        <v>250</v>
      </c>
      <c r="D28" s="74" t="s">
        <v>27</v>
      </c>
      <c r="E28" s="70" t="s">
        <v>461</v>
      </c>
      <c r="F28" s="104">
        <v>5000</v>
      </c>
      <c r="G28" s="105" t="s">
        <v>463</v>
      </c>
      <c r="H28" s="107"/>
    </row>
    <row r="29" spans="1:8" ht="17.25" customHeight="1" x14ac:dyDescent="0.25">
      <c r="A29" s="58">
        <v>26</v>
      </c>
      <c r="B29" s="108" t="s">
        <v>73</v>
      </c>
      <c r="C29" s="70" t="s">
        <v>250</v>
      </c>
      <c r="D29" s="75">
        <v>601</v>
      </c>
      <c r="E29" s="70" t="s">
        <v>461</v>
      </c>
      <c r="F29" s="104">
        <v>1010000</v>
      </c>
      <c r="G29" s="105" t="s">
        <v>463</v>
      </c>
      <c r="H29" s="107"/>
    </row>
    <row r="30" spans="1:8" ht="17.25" customHeight="1" x14ac:dyDescent="0.25">
      <c r="A30" s="109">
        <v>27</v>
      </c>
      <c r="B30" s="108" t="s">
        <v>74</v>
      </c>
      <c r="C30" s="70" t="s">
        <v>251</v>
      </c>
      <c r="D30" s="75">
        <v>602</v>
      </c>
      <c r="E30" s="70" t="s">
        <v>461</v>
      </c>
      <c r="F30" s="104">
        <v>3514000</v>
      </c>
      <c r="G30" s="105" t="s">
        <v>463</v>
      </c>
      <c r="H30" s="107"/>
    </row>
    <row r="31" spans="1:8" ht="17.25" customHeight="1" x14ac:dyDescent="0.25">
      <c r="A31" s="58">
        <v>28</v>
      </c>
      <c r="B31" s="108" t="s">
        <v>75</v>
      </c>
      <c r="C31" s="70" t="s">
        <v>251</v>
      </c>
      <c r="D31" s="75">
        <v>603</v>
      </c>
      <c r="E31" s="70" t="s">
        <v>461</v>
      </c>
      <c r="F31" s="104">
        <v>1799000</v>
      </c>
      <c r="G31" s="105" t="s">
        <v>463</v>
      </c>
      <c r="H31" s="107"/>
    </row>
    <row r="32" spans="1:8" ht="17.25" customHeight="1" x14ac:dyDescent="0.25">
      <c r="A32" s="58">
        <v>29</v>
      </c>
      <c r="B32" s="108" t="s">
        <v>76</v>
      </c>
      <c r="C32" s="70" t="s">
        <v>251</v>
      </c>
      <c r="D32" s="75">
        <v>604</v>
      </c>
      <c r="E32" s="70" t="s">
        <v>461</v>
      </c>
      <c r="F32" s="104">
        <v>786000</v>
      </c>
      <c r="G32" s="105" t="s">
        <v>463</v>
      </c>
      <c r="H32" s="107"/>
    </row>
    <row r="33" spans="1:8" ht="17.25" customHeight="1" x14ac:dyDescent="0.25">
      <c r="A33" s="58">
        <v>30</v>
      </c>
      <c r="B33" s="108" t="s">
        <v>77</v>
      </c>
      <c r="C33" s="70" t="s">
        <v>251</v>
      </c>
      <c r="D33" s="75">
        <v>605</v>
      </c>
      <c r="E33" s="70" t="s">
        <v>461</v>
      </c>
      <c r="F33" s="104">
        <v>2502000</v>
      </c>
      <c r="G33" s="105" t="s">
        <v>463</v>
      </c>
      <c r="H33" s="107"/>
    </row>
    <row r="34" spans="1:8" ht="17.25" customHeight="1" x14ac:dyDescent="0.25">
      <c r="A34" s="58">
        <v>31</v>
      </c>
      <c r="B34" s="108" t="s">
        <v>78</v>
      </c>
      <c r="C34" s="70" t="s">
        <v>251</v>
      </c>
      <c r="D34" s="75">
        <v>606</v>
      </c>
      <c r="E34" s="70" t="s">
        <v>461</v>
      </c>
      <c r="F34" s="104">
        <v>506000</v>
      </c>
      <c r="G34" s="105" t="s">
        <v>463</v>
      </c>
      <c r="H34" s="107"/>
    </row>
    <row r="35" spans="1:8" ht="17.25" customHeight="1" x14ac:dyDescent="0.25">
      <c r="A35" s="58">
        <v>32</v>
      </c>
      <c r="B35" s="108" t="s">
        <v>79</v>
      </c>
      <c r="C35" s="70" t="s">
        <v>251</v>
      </c>
      <c r="D35" s="75">
        <v>607</v>
      </c>
      <c r="E35" s="70" t="s">
        <v>461</v>
      </c>
      <c r="F35" s="104">
        <v>954000</v>
      </c>
      <c r="G35" s="105" t="s">
        <v>463</v>
      </c>
      <c r="H35" s="107"/>
    </row>
    <row r="36" spans="1:8" ht="17.25" customHeight="1" x14ac:dyDescent="0.25">
      <c r="A36" s="58">
        <v>33</v>
      </c>
      <c r="B36" s="108" t="s">
        <v>80</v>
      </c>
      <c r="C36" s="70" t="s">
        <v>251</v>
      </c>
      <c r="D36" s="75">
        <v>608</v>
      </c>
      <c r="E36" s="70" t="s">
        <v>461</v>
      </c>
      <c r="F36" s="104">
        <v>531000</v>
      </c>
      <c r="G36" s="105" t="s">
        <v>463</v>
      </c>
      <c r="H36" s="107"/>
    </row>
    <row r="37" spans="1:8" ht="17.25" customHeight="1" x14ac:dyDescent="0.25">
      <c r="A37" s="58">
        <v>34</v>
      </c>
      <c r="B37" s="108" t="s">
        <v>81</v>
      </c>
      <c r="C37" s="70" t="s">
        <v>251</v>
      </c>
      <c r="D37" s="75">
        <v>609</v>
      </c>
      <c r="E37" s="70" t="s">
        <v>461</v>
      </c>
      <c r="F37" s="104">
        <v>1034000</v>
      </c>
      <c r="G37" s="105" t="s">
        <v>463</v>
      </c>
      <c r="H37" s="107"/>
    </row>
    <row r="38" spans="1:8" ht="17.25" customHeight="1" x14ac:dyDescent="0.25">
      <c r="A38" s="58">
        <v>35</v>
      </c>
      <c r="B38" s="108" t="s">
        <v>82</v>
      </c>
      <c r="C38" s="70" t="s">
        <v>251</v>
      </c>
      <c r="D38" s="75">
        <v>610</v>
      </c>
      <c r="E38" s="70" t="s">
        <v>461</v>
      </c>
      <c r="F38" s="104">
        <v>388000</v>
      </c>
      <c r="G38" s="105" t="s">
        <v>463</v>
      </c>
      <c r="H38" s="107"/>
    </row>
    <row r="39" spans="1:8" ht="17.25" customHeight="1" x14ac:dyDescent="0.25">
      <c r="A39" s="58">
        <v>36</v>
      </c>
      <c r="B39" s="108" t="s">
        <v>83</v>
      </c>
      <c r="C39" s="70" t="s">
        <v>251</v>
      </c>
      <c r="D39" s="75">
        <v>611</v>
      </c>
      <c r="E39" s="70" t="s">
        <v>461</v>
      </c>
      <c r="F39" s="104">
        <v>1533000</v>
      </c>
      <c r="G39" s="105" t="s">
        <v>463</v>
      </c>
      <c r="H39" s="107"/>
    </row>
    <row r="40" spans="1:8" ht="17.25" customHeight="1" x14ac:dyDescent="0.25">
      <c r="A40" s="58">
        <v>37</v>
      </c>
      <c r="B40" s="108" t="s">
        <v>84</v>
      </c>
      <c r="C40" s="70" t="s">
        <v>251</v>
      </c>
      <c r="D40" s="75">
        <v>612</v>
      </c>
      <c r="E40" s="70" t="s">
        <v>461</v>
      </c>
      <c r="F40" s="104">
        <v>477000</v>
      </c>
      <c r="G40" s="105" t="s">
        <v>463</v>
      </c>
      <c r="H40" s="107"/>
    </row>
    <row r="41" spans="1:8" ht="17.25" customHeight="1" x14ac:dyDescent="0.25">
      <c r="A41" s="58">
        <v>38</v>
      </c>
      <c r="B41" s="108" t="s">
        <v>85</v>
      </c>
      <c r="C41" s="70" t="s">
        <v>251</v>
      </c>
      <c r="D41" s="75">
        <v>613</v>
      </c>
      <c r="E41" s="70" t="s">
        <v>461</v>
      </c>
      <c r="F41" s="104">
        <v>234000</v>
      </c>
      <c r="G41" s="105" t="s">
        <v>463</v>
      </c>
      <c r="H41" s="107"/>
    </row>
    <row r="42" spans="1:8" ht="17.25" customHeight="1" x14ac:dyDescent="0.25">
      <c r="A42" s="58">
        <v>39</v>
      </c>
      <c r="B42" s="108" t="s">
        <v>86</v>
      </c>
      <c r="C42" s="70" t="s">
        <v>251</v>
      </c>
      <c r="D42" s="75">
        <v>614</v>
      </c>
      <c r="E42" s="70" t="s">
        <v>461</v>
      </c>
      <c r="F42" s="104">
        <v>578000</v>
      </c>
      <c r="G42" s="105" t="s">
        <v>463</v>
      </c>
      <c r="H42" s="110"/>
    </row>
    <row r="43" spans="1:8" ht="17.25" customHeight="1" x14ac:dyDescent="0.25">
      <c r="A43" s="58">
        <v>40</v>
      </c>
      <c r="B43" s="108" t="s">
        <v>87</v>
      </c>
      <c r="C43" s="70" t="s">
        <v>251</v>
      </c>
      <c r="D43" s="75">
        <v>615</v>
      </c>
      <c r="E43" s="70" t="s">
        <v>461</v>
      </c>
      <c r="F43" s="104">
        <v>352000</v>
      </c>
      <c r="G43" s="105" t="s">
        <v>463</v>
      </c>
      <c r="H43" s="107"/>
    </row>
    <row r="44" spans="1:8" ht="17.25" customHeight="1" x14ac:dyDescent="0.25">
      <c r="A44" s="58">
        <v>41</v>
      </c>
      <c r="B44" s="108" t="s">
        <v>88</v>
      </c>
      <c r="C44" s="70" t="s">
        <v>251</v>
      </c>
      <c r="D44" s="75">
        <v>616</v>
      </c>
      <c r="E44" s="70" t="s">
        <v>461</v>
      </c>
      <c r="F44" s="104">
        <v>360000</v>
      </c>
      <c r="G44" s="105" t="s">
        <v>463</v>
      </c>
      <c r="H44" s="107"/>
    </row>
    <row r="45" spans="1:8" ht="17.25" customHeight="1" x14ac:dyDescent="0.25">
      <c r="A45" s="58">
        <v>42</v>
      </c>
      <c r="B45" s="108" t="s">
        <v>89</v>
      </c>
      <c r="C45" s="70" t="s">
        <v>251</v>
      </c>
      <c r="D45" s="75">
        <v>617</v>
      </c>
      <c r="E45" s="70" t="s">
        <v>461</v>
      </c>
      <c r="F45" s="104">
        <v>1032000</v>
      </c>
      <c r="G45" s="105" t="s">
        <v>463</v>
      </c>
      <c r="H45" s="107"/>
    </row>
    <row r="46" spans="1:8" ht="17.25" customHeight="1" x14ac:dyDescent="0.25">
      <c r="A46" s="58">
        <v>43</v>
      </c>
      <c r="B46" s="108" t="s">
        <v>90</v>
      </c>
      <c r="C46" s="70" t="s">
        <v>251</v>
      </c>
      <c r="D46" s="75">
        <v>618</v>
      </c>
      <c r="E46" s="70" t="s">
        <v>461</v>
      </c>
      <c r="F46" s="104">
        <v>2406000</v>
      </c>
      <c r="G46" s="105" t="s">
        <v>463</v>
      </c>
      <c r="H46" s="107"/>
    </row>
    <row r="47" spans="1:8" ht="17.25" customHeight="1" x14ac:dyDescent="0.25">
      <c r="A47" s="58">
        <v>44</v>
      </c>
      <c r="B47" s="108" t="s">
        <v>91</v>
      </c>
      <c r="C47" s="70" t="s">
        <v>251</v>
      </c>
      <c r="D47" s="75">
        <v>619</v>
      </c>
      <c r="E47" s="70" t="s">
        <v>461</v>
      </c>
      <c r="F47" s="104">
        <v>1150000</v>
      </c>
      <c r="G47" s="105" t="s">
        <v>463</v>
      </c>
      <c r="H47" s="110"/>
    </row>
    <row r="48" spans="1:8" ht="17.25" customHeight="1" x14ac:dyDescent="0.25">
      <c r="A48" s="58">
        <v>45</v>
      </c>
      <c r="B48" s="108" t="s">
        <v>92</v>
      </c>
      <c r="C48" s="70" t="s">
        <v>251</v>
      </c>
      <c r="D48" s="75">
        <v>620</v>
      </c>
      <c r="E48" s="70" t="s">
        <v>461</v>
      </c>
      <c r="F48" s="104">
        <v>487000</v>
      </c>
      <c r="G48" s="105" t="s">
        <v>463</v>
      </c>
      <c r="H48" s="107"/>
    </row>
    <row r="49" spans="1:8" ht="17.25" customHeight="1" x14ac:dyDescent="0.25">
      <c r="A49" s="58">
        <v>46</v>
      </c>
      <c r="B49" s="108" t="s">
        <v>93</v>
      </c>
      <c r="C49" s="70" t="s">
        <v>251</v>
      </c>
      <c r="D49" s="75">
        <v>621</v>
      </c>
      <c r="E49" s="70" t="s">
        <v>461</v>
      </c>
      <c r="F49" s="104">
        <v>593000</v>
      </c>
      <c r="G49" s="105" t="s">
        <v>463</v>
      </c>
      <c r="H49" s="107"/>
    </row>
    <row r="50" spans="1:8" ht="17.25" customHeight="1" x14ac:dyDescent="0.25">
      <c r="A50" s="58">
        <v>47</v>
      </c>
      <c r="B50" s="108" t="s">
        <v>94</v>
      </c>
      <c r="C50" s="70" t="s">
        <v>251</v>
      </c>
      <c r="D50" s="75">
        <v>622</v>
      </c>
      <c r="E50" s="70" t="s">
        <v>461</v>
      </c>
      <c r="F50" s="104">
        <v>488000</v>
      </c>
      <c r="G50" s="105" t="s">
        <v>463</v>
      </c>
      <c r="H50" s="107"/>
    </row>
    <row r="51" spans="1:8" ht="17.25" customHeight="1" x14ac:dyDescent="0.25">
      <c r="A51" s="58">
        <v>48</v>
      </c>
      <c r="B51" s="108" t="s">
        <v>95</v>
      </c>
      <c r="C51" s="70" t="s">
        <v>251</v>
      </c>
      <c r="D51" s="75">
        <v>623</v>
      </c>
      <c r="E51" s="70" t="s">
        <v>461</v>
      </c>
      <c r="F51" s="104">
        <v>1011000</v>
      </c>
      <c r="G51" s="105" t="s">
        <v>463</v>
      </c>
      <c r="H51" s="107"/>
    </row>
    <row r="52" spans="1:8" ht="17.25" customHeight="1" x14ac:dyDescent="0.25">
      <c r="A52" s="58">
        <v>49</v>
      </c>
      <c r="B52" s="108" t="s">
        <v>96</v>
      </c>
      <c r="C52" s="70" t="s">
        <v>251</v>
      </c>
      <c r="D52" s="75">
        <v>624</v>
      </c>
      <c r="E52" s="70" t="s">
        <v>461</v>
      </c>
      <c r="F52" s="104">
        <v>1016000</v>
      </c>
      <c r="G52" s="105" t="s">
        <v>463</v>
      </c>
      <c r="H52" s="107"/>
    </row>
    <row r="53" spans="1:8" ht="17.25" customHeight="1" x14ac:dyDescent="0.25">
      <c r="A53" s="58">
        <v>50</v>
      </c>
      <c r="B53" s="108" t="s">
        <v>97</v>
      </c>
      <c r="C53" s="70" t="s">
        <v>251</v>
      </c>
      <c r="D53" s="75">
        <v>625</v>
      </c>
      <c r="E53" s="70" t="s">
        <v>461</v>
      </c>
      <c r="F53" s="104">
        <v>275000</v>
      </c>
      <c r="G53" s="105" t="s">
        <v>463</v>
      </c>
      <c r="H53" s="107"/>
    </row>
    <row r="54" spans="1:8" ht="17.25" customHeight="1" x14ac:dyDescent="0.25">
      <c r="A54" s="58">
        <v>51</v>
      </c>
      <c r="B54" s="108" t="s">
        <v>98</v>
      </c>
      <c r="C54" s="70" t="s">
        <v>251</v>
      </c>
      <c r="D54" s="75">
        <v>626</v>
      </c>
      <c r="E54" s="70" t="s">
        <v>461</v>
      </c>
      <c r="F54" s="104">
        <v>330000</v>
      </c>
      <c r="G54" s="105" t="s">
        <v>463</v>
      </c>
      <c r="H54" s="107"/>
    </row>
    <row r="55" spans="1:8" ht="17.25" customHeight="1" x14ac:dyDescent="0.25">
      <c r="A55" s="58">
        <v>52</v>
      </c>
      <c r="B55" s="108" t="s">
        <v>99</v>
      </c>
      <c r="C55" s="70" t="s">
        <v>251</v>
      </c>
      <c r="D55" s="75">
        <v>627</v>
      </c>
      <c r="E55" s="70" t="s">
        <v>461</v>
      </c>
      <c r="F55" s="104">
        <v>111000</v>
      </c>
      <c r="G55" s="105" t="s">
        <v>463</v>
      </c>
      <c r="H55" s="107"/>
    </row>
    <row r="56" spans="1:8" ht="17.25" customHeight="1" x14ac:dyDescent="0.25">
      <c r="A56" s="58">
        <v>53</v>
      </c>
      <c r="B56" s="108" t="s">
        <v>100</v>
      </c>
      <c r="C56" s="70" t="s">
        <v>251</v>
      </c>
      <c r="D56" s="75">
        <v>628</v>
      </c>
      <c r="E56" s="70" t="s">
        <v>461</v>
      </c>
      <c r="F56" s="104">
        <v>290000</v>
      </c>
      <c r="G56" s="105" t="s">
        <v>463</v>
      </c>
      <c r="H56" s="107"/>
    </row>
    <row r="57" spans="1:8" ht="17.25" customHeight="1" x14ac:dyDescent="0.25">
      <c r="A57" s="58">
        <v>54</v>
      </c>
      <c r="B57" s="108" t="s">
        <v>101</v>
      </c>
      <c r="C57" s="70" t="s">
        <v>251</v>
      </c>
      <c r="D57" s="75">
        <v>629</v>
      </c>
      <c r="E57" s="70" t="s">
        <v>461</v>
      </c>
      <c r="F57" s="104">
        <v>340000</v>
      </c>
      <c r="G57" s="105" t="s">
        <v>463</v>
      </c>
      <c r="H57" s="107"/>
    </row>
    <row r="58" spans="1:8" ht="17.25" customHeight="1" x14ac:dyDescent="0.25">
      <c r="A58" s="58">
        <v>55</v>
      </c>
      <c r="B58" s="108" t="s">
        <v>102</v>
      </c>
      <c r="C58" s="70" t="s">
        <v>251</v>
      </c>
      <c r="D58" s="75">
        <v>630</v>
      </c>
      <c r="E58" s="70" t="s">
        <v>461</v>
      </c>
      <c r="F58" s="104">
        <v>199000</v>
      </c>
      <c r="G58" s="105" t="s">
        <v>463</v>
      </c>
      <c r="H58" s="107"/>
    </row>
    <row r="59" spans="1:8" ht="17.25" customHeight="1" x14ac:dyDescent="0.25">
      <c r="A59" s="58">
        <v>56</v>
      </c>
      <c r="B59" s="108" t="s">
        <v>103</v>
      </c>
      <c r="C59" s="70" t="s">
        <v>251</v>
      </c>
      <c r="D59" s="75">
        <v>631</v>
      </c>
      <c r="E59" s="70" t="s">
        <v>461</v>
      </c>
      <c r="F59" s="104">
        <v>189000</v>
      </c>
      <c r="G59" s="105" t="s">
        <v>463</v>
      </c>
      <c r="H59" s="107"/>
    </row>
    <row r="60" spans="1:8" ht="17.25" customHeight="1" x14ac:dyDescent="0.25">
      <c r="A60" s="58">
        <v>57</v>
      </c>
      <c r="B60" s="108" t="s">
        <v>104</v>
      </c>
      <c r="C60" s="70" t="s">
        <v>251</v>
      </c>
      <c r="D60" s="75">
        <v>632</v>
      </c>
      <c r="E60" s="70" t="s">
        <v>461</v>
      </c>
      <c r="F60" s="104">
        <v>265000</v>
      </c>
      <c r="G60" s="105" t="s">
        <v>463</v>
      </c>
      <c r="H60" s="107"/>
    </row>
    <row r="61" spans="1:8" ht="17.25" customHeight="1" x14ac:dyDescent="0.25">
      <c r="A61" s="58">
        <v>58</v>
      </c>
      <c r="B61" s="108" t="s">
        <v>105</v>
      </c>
      <c r="C61" s="70" t="s">
        <v>251</v>
      </c>
      <c r="D61" s="75">
        <v>633</v>
      </c>
      <c r="E61" s="70" t="s">
        <v>461</v>
      </c>
      <c r="F61" s="104">
        <v>871000</v>
      </c>
      <c r="G61" s="105" t="s">
        <v>463</v>
      </c>
      <c r="H61" s="107"/>
    </row>
    <row r="62" spans="1:8" ht="17.25" customHeight="1" x14ac:dyDescent="0.25">
      <c r="A62" s="58">
        <v>59</v>
      </c>
      <c r="B62" s="108" t="s">
        <v>106</v>
      </c>
      <c r="C62" s="70" t="s">
        <v>251</v>
      </c>
      <c r="D62" s="75">
        <v>634</v>
      </c>
      <c r="E62" s="70" t="s">
        <v>461</v>
      </c>
      <c r="F62" s="104">
        <v>404000</v>
      </c>
      <c r="G62" s="105" t="s">
        <v>463</v>
      </c>
      <c r="H62" s="107"/>
    </row>
    <row r="63" spans="1:8" ht="17.25" customHeight="1" x14ac:dyDescent="0.25">
      <c r="A63" s="58">
        <v>60</v>
      </c>
      <c r="B63" s="108" t="s">
        <v>107</v>
      </c>
      <c r="C63" s="70" t="s">
        <v>251</v>
      </c>
      <c r="D63" s="75">
        <v>635</v>
      </c>
      <c r="E63" s="70" t="s">
        <v>461</v>
      </c>
      <c r="F63" s="104">
        <v>173000</v>
      </c>
      <c r="G63" s="105" t="s">
        <v>463</v>
      </c>
      <c r="H63" s="107"/>
    </row>
    <row r="64" spans="1:8" ht="17.25" customHeight="1" x14ac:dyDescent="0.25">
      <c r="A64" s="58">
        <v>61</v>
      </c>
      <c r="B64" s="108" t="s">
        <v>108</v>
      </c>
      <c r="C64" s="70" t="s">
        <v>251</v>
      </c>
      <c r="D64" s="75">
        <v>636</v>
      </c>
      <c r="E64" s="70" t="s">
        <v>461</v>
      </c>
      <c r="F64" s="104">
        <v>345000</v>
      </c>
      <c r="G64" s="105" t="s">
        <v>463</v>
      </c>
      <c r="H64" s="107"/>
    </row>
    <row r="65" spans="1:8" ht="17.25" customHeight="1" x14ac:dyDescent="0.25">
      <c r="A65" s="58">
        <v>62</v>
      </c>
      <c r="B65" s="108" t="s">
        <v>109</v>
      </c>
      <c r="C65" s="70" t="s">
        <v>251</v>
      </c>
      <c r="D65" s="75">
        <v>638</v>
      </c>
      <c r="E65" s="70" t="s">
        <v>461</v>
      </c>
      <c r="F65" s="104">
        <v>100000</v>
      </c>
      <c r="G65" s="105" t="s">
        <v>463</v>
      </c>
      <c r="H65" s="107"/>
    </row>
    <row r="66" spans="1:8" ht="17.25" customHeight="1" x14ac:dyDescent="0.25">
      <c r="A66" s="58">
        <v>63</v>
      </c>
      <c r="B66" s="108" t="s">
        <v>110</v>
      </c>
      <c r="C66" s="70" t="s">
        <v>251</v>
      </c>
      <c r="D66" s="75">
        <v>639</v>
      </c>
      <c r="E66" s="70" t="s">
        <v>461</v>
      </c>
      <c r="F66" s="104">
        <v>478000</v>
      </c>
      <c r="G66" s="105" t="s">
        <v>463</v>
      </c>
      <c r="H66" s="107"/>
    </row>
    <row r="67" spans="1:8" ht="17.25" customHeight="1" x14ac:dyDescent="0.25">
      <c r="A67" s="58">
        <v>64</v>
      </c>
      <c r="B67" s="108" t="s">
        <v>111</v>
      </c>
      <c r="C67" s="70" t="s">
        <v>251</v>
      </c>
      <c r="D67" s="75">
        <v>641</v>
      </c>
      <c r="E67" s="70" t="s">
        <v>461</v>
      </c>
      <c r="F67" s="104">
        <v>511000</v>
      </c>
      <c r="G67" s="105" t="s">
        <v>463</v>
      </c>
      <c r="H67" s="107"/>
    </row>
    <row r="68" spans="1:8" ht="17.25" customHeight="1" x14ac:dyDescent="0.25">
      <c r="A68" s="58">
        <v>65</v>
      </c>
      <c r="B68" s="108" t="s">
        <v>112</v>
      </c>
      <c r="C68" s="70" t="s">
        <v>251</v>
      </c>
      <c r="D68" s="75">
        <v>642</v>
      </c>
      <c r="E68" s="70" t="s">
        <v>461</v>
      </c>
      <c r="F68" s="104">
        <v>313000</v>
      </c>
      <c r="G68" s="105" t="s">
        <v>463</v>
      </c>
      <c r="H68" s="107"/>
    </row>
    <row r="69" spans="1:8" ht="17.25" customHeight="1" x14ac:dyDescent="0.25">
      <c r="A69" s="58">
        <v>66</v>
      </c>
      <c r="B69" s="108" t="s">
        <v>113</v>
      </c>
      <c r="C69" s="70" t="s">
        <v>251</v>
      </c>
      <c r="D69" s="75">
        <v>645</v>
      </c>
      <c r="E69" s="70" t="s">
        <v>461</v>
      </c>
      <c r="F69" s="104">
        <v>256000</v>
      </c>
      <c r="G69" s="105" t="s">
        <v>463</v>
      </c>
      <c r="H69" s="107"/>
    </row>
    <row r="70" spans="1:8" ht="17.25" customHeight="1" x14ac:dyDescent="0.25">
      <c r="A70" s="58">
        <v>67</v>
      </c>
      <c r="B70" s="108" t="s">
        <v>114</v>
      </c>
      <c r="C70" s="70" t="s">
        <v>251</v>
      </c>
      <c r="D70" s="75">
        <v>647</v>
      </c>
      <c r="E70" s="70" t="s">
        <v>461</v>
      </c>
      <c r="F70" s="104">
        <v>635000</v>
      </c>
      <c r="G70" s="105" t="s">
        <v>463</v>
      </c>
      <c r="H70" s="107"/>
    </row>
    <row r="71" spans="1:8" ht="17.25" customHeight="1" x14ac:dyDescent="0.25">
      <c r="A71" s="58">
        <v>68</v>
      </c>
      <c r="B71" s="108" t="s">
        <v>115</v>
      </c>
      <c r="C71" s="70" t="s">
        <v>251</v>
      </c>
      <c r="D71" s="75">
        <v>648</v>
      </c>
      <c r="E71" s="70" t="s">
        <v>461</v>
      </c>
      <c r="F71" s="104">
        <v>256000</v>
      </c>
      <c r="G71" s="105" t="s">
        <v>463</v>
      </c>
      <c r="H71" s="107"/>
    </row>
    <row r="72" spans="1:8" ht="17.25" customHeight="1" x14ac:dyDescent="0.25">
      <c r="A72" s="58">
        <v>69</v>
      </c>
      <c r="B72" s="108" t="s">
        <v>116</v>
      </c>
      <c r="C72" s="70" t="s">
        <v>251</v>
      </c>
      <c r="D72" s="75">
        <v>649</v>
      </c>
      <c r="E72" s="70" t="s">
        <v>461</v>
      </c>
      <c r="F72" s="104">
        <v>53000</v>
      </c>
      <c r="G72" s="105" t="s">
        <v>463</v>
      </c>
      <c r="H72" s="107"/>
    </row>
    <row r="73" spans="1:8" ht="17.25" customHeight="1" x14ac:dyDescent="0.25">
      <c r="A73" s="58">
        <v>70</v>
      </c>
      <c r="B73" s="108" t="s">
        <v>117</v>
      </c>
      <c r="C73" s="70" t="s">
        <v>251</v>
      </c>
      <c r="D73" s="75">
        <v>650</v>
      </c>
      <c r="E73" s="70" t="s">
        <v>461</v>
      </c>
      <c r="F73" s="104">
        <v>55000</v>
      </c>
      <c r="G73" s="105" t="s">
        <v>463</v>
      </c>
      <c r="H73" s="107"/>
    </row>
    <row r="74" spans="1:8" ht="17.25" customHeight="1" x14ac:dyDescent="0.25">
      <c r="A74" s="58">
        <v>71</v>
      </c>
      <c r="B74" s="108" t="s">
        <v>118</v>
      </c>
      <c r="C74" s="70" t="s">
        <v>251</v>
      </c>
      <c r="D74" s="75">
        <v>651</v>
      </c>
      <c r="E74" s="70" t="s">
        <v>461</v>
      </c>
      <c r="F74" s="104">
        <v>231000</v>
      </c>
      <c r="G74" s="105" t="s">
        <v>463</v>
      </c>
      <c r="H74" s="107"/>
    </row>
    <row r="75" spans="1:8" ht="17.25" customHeight="1" x14ac:dyDescent="0.25">
      <c r="A75" s="58">
        <v>72</v>
      </c>
      <c r="B75" s="108" t="s">
        <v>119</v>
      </c>
      <c r="C75" s="70" t="s">
        <v>251</v>
      </c>
      <c r="D75" s="75">
        <v>652</v>
      </c>
      <c r="E75" s="70" t="s">
        <v>461</v>
      </c>
      <c r="F75" s="104">
        <v>173000</v>
      </c>
      <c r="G75" s="105" t="s">
        <v>463</v>
      </c>
      <c r="H75" s="107"/>
    </row>
    <row r="76" spans="1:8" ht="17.25" customHeight="1" x14ac:dyDescent="0.25">
      <c r="A76" s="58">
        <v>73</v>
      </c>
      <c r="B76" s="108" t="s">
        <v>120</v>
      </c>
      <c r="C76" s="70" t="s">
        <v>251</v>
      </c>
      <c r="D76" s="75">
        <v>653</v>
      </c>
      <c r="E76" s="70" t="s">
        <v>461</v>
      </c>
      <c r="F76" s="104">
        <v>57000</v>
      </c>
      <c r="G76" s="105" t="s">
        <v>463</v>
      </c>
      <c r="H76" s="107"/>
    </row>
    <row r="77" spans="1:8" ht="17.25" customHeight="1" x14ac:dyDescent="0.25">
      <c r="A77" s="58">
        <v>74</v>
      </c>
      <c r="B77" s="108" t="s">
        <v>121</v>
      </c>
      <c r="C77" s="70" t="s">
        <v>251</v>
      </c>
      <c r="D77" s="75">
        <v>654</v>
      </c>
      <c r="E77" s="70" t="s">
        <v>461</v>
      </c>
      <c r="F77" s="104">
        <v>143000</v>
      </c>
      <c r="G77" s="105" t="s">
        <v>463</v>
      </c>
      <c r="H77" s="107"/>
    </row>
    <row r="78" spans="1:8" ht="17.25" customHeight="1" x14ac:dyDescent="0.25">
      <c r="A78" s="58">
        <v>75</v>
      </c>
      <c r="B78" s="108" t="s">
        <v>122</v>
      </c>
      <c r="C78" s="70" t="s">
        <v>251</v>
      </c>
      <c r="D78" s="75">
        <v>655</v>
      </c>
      <c r="E78" s="70" t="s">
        <v>461</v>
      </c>
      <c r="F78" s="104">
        <v>63000</v>
      </c>
      <c r="G78" s="105" t="s">
        <v>463</v>
      </c>
      <c r="H78" s="107"/>
    </row>
    <row r="79" spans="1:8" ht="17.25" customHeight="1" x14ac:dyDescent="0.25">
      <c r="A79" s="58">
        <v>76</v>
      </c>
      <c r="B79" s="108" t="s">
        <v>123</v>
      </c>
      <c r="C79" s="70" t="s">
        <v>251</v>
      </c>
      <c r="D79" s="75">
        <v>656</v>
      </c>
      <c r="E79" s="70" t="s">
        <v>461</v>
      </c>
      <c r="F79" s="104">
        <v>94000</v>
      </c>
      <c r="G79" s="105" t="s">
        <v>463</v>
      </c>
      <c r="H79" s="107"/>
    </row>
    <row r="80" spans="1:8" ht="17.25" customHeight="1" x14ac:dyDescent="0.25">
      <c r="A80" s="58">
        <v>77</v>
      </c>
      <c r="B80" s="108" t="s">
        <v>124</v>
      </c>
      <c r="C80" s="70" t="s">
        <v>251</v>
      </c>
      <c r="D80" s="75">
        <v>657</v>
      </c>
      <c r="E80" s="70" t="s">
        <v>461</v>
      </c>
      <c r="F80" s="104">
        <v>159000</v>
      </c>
      <c r="G80" s="105" t="s">
        <v>463</v>
      </c>
      <c r="H80" s="107"/>
    </row>
    <row r="81" spans="1:8" ht="17.25" customHeight="1" x14ac:dyDescent="0.25">
      <c r="A81" s="58">
        <v>78</v>
      </c>
      <c r="B81" s="108" t="s">
        <v>125</v>
      </c>
      <c r="C81" s="70" t="s">
        <v>251</v>
      </c>
      <c r="D81" s="75">
        <v>658</v>
      </c>
      <c r="E81" s="70" t="s">
        <v>461</v>
      </c>
      <c r="F81" s="104">
        <v>724000</v>
      </c>
      <c r="G81" s="105" t="s">
        <v>463</v>
      </c>
      <c r="H81" s="110"/>
    </row>
    <row r="82" spans="1:8" ht="17.25" customHeight="1" x14ac:dyDescent="0.25">
      <c r="A82" s="58">
        <v>79</v>
      </c>
      <c r="B82" s="108" t="s">
        <v>126</v>
      </c>
      <c r="C82" s="70" t="s">
        <v>251</v>
      </c>
      <c r="D82" s="75">
        <v>659</v>
      </c>
      <c r="E82" s="70" t="s">
        <v>461</v>
      </c>
      <c r="F82" s="104">
        <v>148000</v>
      </c>
      <c r="G82" s="105" t="s">
        <v>463</v>
      </c>
      <c r="H82" s="107"/>
    </row>
    <row r="83" spans="1:8" ht="17.25" customHeight="1" x14ac:dyDescent="0.25">
      <c r="A83" s="58">
        <v>80</v>
      </c>
      <c r="B83" s="108" t="s">
        <v>127</v>
      </c>
      <c r="C83" s="70" t="s">
        <v>251</v>
      </c>
      <c r="D83" s="75">
        <v>660</v>
      </c>
      <c r="E83" s="70" t="s">
        <v>461</v>
      </c>
      <c r="F83" s="104">
        <v>302000</v>
      </c>
      <c r="G83" s="105" t="s">
        <v>463</v>
      </c>
      <c r="H83" s="107"/>
    </row>
    <row r="84" spans="1:8" ht="17.25" customHeight="1" x14ac:dyDescent="0.25">
      <c r="A84" s="58">
        <v>81</v>
      </c>
      <c r="B84" s="108" t="s">
        <v>128</v>
      </c>
      <c r="C84" s="70" t="s">
        <v>251</v>
      </c>
      <c r="D84" s="75">
        <v>661</v>
      </c>
      <c r="E84" s="70" t="s">
        <v>461</v>
      </c>
      <c r="F84" s="104">
        <v>104000</v>
      </c>
      <c r="G84" s="105" t="s">
        <v>463</v>
      </c>
      <c r="H84" s="107"/>
    </row>
    <row r="85" spans="1:8" ht="17.25" customHeight="1" x14ac:dyDescent="0.25">
      <c r="A85" s="58">
        <v>82</v>
      </c>
      <c r="B85" s="108" t="s">
        <v>129</v>
      </c>
      <c r="C85" s="70" t="s">
        <v>251</v>
      </c>
      <c r="D85" s="75">
        <v>662</v>
      </c>
      <c r="E85" s="70" t="s">
        <v>461</v>
      </c>
      <c r="F85" s="104">
        <v>116000</v>
      </c>
      <c r="G85" s="105" t="s">
        <v>463</v>
      </c>
      <c r="H85" s="107"/>
    </row>
    <row r="86" spans="1:8" ht="17.25" customHeight="1" x14ac:dyDescent="0.25">
      <c r="A86" s="58">
        <v>83</v>
      </c>
      <c r="B86" s="108" t="s">
        <v>130</v>
      </c>
      <c r="C86" s="70" t="s">
        <v>251</v>
      </c>
      <c r="D86" s="75">
        <v>663</v>
      </c>
      <c r="E86" s="70" t="s">
        <v>461</v>
      </c>
      <c r="F86" s="104">
        <v>107000</v>
      </c>
      <c r="G86" s="105" t="s">
        <v>463</v>
      </c>
      <c r="H86" s="107"/>
    </row>
    <row r="87" spans="1:8" ht="17.25" customHeight="1" x14ac:dyDescent="0.25">
      <c r="A87" s="58">
        <v>84</v>
      </c>
      <c r="B87" s="108" t="s">
        <v>131</v>
      </c>
      <c r="C87" s="70" t="s">
        <v>251</v>
      </c>
      <c r="D87" s="75">
        <v>664</v>
      </c>
      <c r="E87" s="70" t="s">
        <v>461</v>
      </c>
      <c r="F87" s="104">
        <v>61000</v>
      </c>
      <c r="G87" s="105" t="s">
        <v>463</v>
      </c>
      <c r="H87" s="107"/>
    </row>
    <row r="88" spans="1:8" ht="17.25" customHeight="1" x14ac:dyDescent="0.25">
      <c r="A88" s="58">
        <v>85</v>
      </c>
      <c r="B88" s="108" t="s">
        <v>132</v>
      </c>
      <c r="C88" s="70" t="s">
        <v>251</v>
      </c>
      <c r="D88" s="75">
        <v>665</v>
      </c>
      <c r="E88" s="70" t="s">
        <v>461</v>
      </c>
      <c r="F88" s="104">
        <v>414000</v>
      </c>
      <c r="G88" s="105" t="s">
        <v>463</v>
      </c>
      <c r="H88" s="110"/>
    </row>
    <row r="89" spans="1:8" ht="17.25" customHeight="1" x14ac:dyDescent="0.25">
      <c r="A89" s="58">
        <v>86</v>
      </c>
      <c r="B89" s="108" t="s">
        <v>133</v>
      </c>
      <c r="C89" s="70" t="s">
        <v>251</v>
      </c>
      <c r="D89" s="75">
        <v>666</v>
      </c>
      <c r="E89" s="70" t="s">
        <v>461</v>
      </c>
      <c r="F89" s="104">
        <v>84000</v>
      </c>
      <c r="G89" s="105" t="s">
        <v>463</v>
      </c>
      <c r="H89" s="107"/>
    </row>
    <row r="90" spans="1:8" ht="17.25" customHeight="1" x14ac:dyDescent="0.25">
      <c r="A90" s="58">
        <v>87</v>
      </c>
      <c r="B90" s="108" t="s">
        <v>134</v>
      </c>
      <c r="C90" s="70" t="s">
        <v>251</v>
      </c>
      <c r="D90" s="75">
        <v>667</v>
      </c>
      <c r="E90" s="70" t="s">
        <v>461</v>
      </c>
      <c r="F90" s="104">
        <v>110000</v>
      </c>
      <c r="G90" s="105" t="s">
        <v>463</v>
      </c>
      <c r="H90" s="107"/>
    </row>
    <row r="91" spans="1:8" ht="17.25" customHeight="1" x14ac:dyDescent="0.25">
      <c r="A91" s="58">
        <v>88</v>
      </c>
      <c r="B91" s="108" t="s">
        <v>135</v>
      </c>
      <c r="C91" s="70" t="s">
        <v>251</v>
      </c>
      <c r="D91" s="75">
        <v>668</v>
      </c>
      <c r="E91" s="70" t="s">
        <v>461</v>
      </c>
      <c r="F91" s="104">
        <v>33000</v>
      </c>
      <c r="G91" s="105" t="s">
        <v>463</v>
      </c>
      <c r="H91" s="107"/>
    </row>
    <row r="92" spans="1:8" ht="17.25" customHeight="1" x14ac:dyDescent="0.25">
      <c r="A92" s="58">
        <v>89</v>
      </c>
      <c r="B92" s="108" t="s">
        <v>136</v>
      </c>
      <c r="C92" s="70" t="s">
        <v>251</v>
      </c>
      <c r="D92" s="75">
        <v>669</v>
      </c>
      <c r="E92" s="70" t="s">
        <v>461</v>
      </c>
      <c r="F92" s="104">
        <v>29000</v>
      </c>
      <c r="G92" s="105" t="s">
        <v>463</v>
      </c>
      <c r="H92" s="107"/>
    </row>
    <row r="93" spans="1:8" ht="17.25" customHeight="1" x14ac:dyDescent="0.25">
      <c r="A93" s="58">
        <v>90</v>
      </c>
      <c r="B93" s="108" t="s">
        <v>137</v>
      </c>
      <c r="C93" s="70" t="s">
        <v>251</v>
      </c>
      <c r="D93" s="75">
        <v>670</v>
      </c>
      <c r="E93" s="70" t="s">
        <v>461</v>
      </c>
      <c r="F93" s="104">
        <v>158000</v>
      </c>
      <c r="G93" s="105" t="s">
        <v>463</v>
      </c>
      <c r="H93" s="107"/>
    </row>
    <row r="94" spans="1:8" ht="17.25" customHeight="1" x14ac:dyDescent="0.25">
      <c r="A94" s="58">
        <v>91</v>
      </c>
      <c r="B94" s="108" t="s">
        <v>138</v>
      </c>
      <c r="C94" s="70" t="s">
        <v>251</v>
      </c>
      <c r="D94" s="75">
        <v>671</v>
      </c>
      <c r="E94" s="70" t="s">
        <v>461</v>
      </c>
      <c r="F94" s="104">
        <v>147000</v>
      </c>
      <c r="G94" s="105" t="s">
        <v>463</v>
      </c>
      <c r="H94" s="107"/>
    </row>
    <row r="95" spans="1:8" ht="17.25" customHeight="1" x14ac:dyDescent="0.25">
      <c r="A95" s="58">
        <v>92</v>
      </c>
      <c r="B95" s="108" t="s">
        <v>139</v>
      </c>
      <c r="C95" s="70" t="s">
        <v>251</v>
      </c>
      <c r="D95" s="75">
        <v>672</v>
      </c>
      <c r="E95" s="70" t="s">
        <v>461</v>
      </c>
      <c r="F95" s="104">
        <v>64000</v>
      </c>
      <c r="G95" s="105" t="s">
        <v>463</v>
      </c>
      <c r="H95" s="107"/>
    </row>
    <row r="96" spans="1:8" ht="17.25" customHeight="1" x14ac:dyDescent="0.25">
      <c r="A96" s="58">
        <v>93</v>
      </c>
      <c r="B96" s="108" t="s">
        <v>140</v>
      </c>
      <c r="C96" s="70" t="s">
        <v>251</v>
      </c>
      <c r="D96" s="75">
        <v>673</v>
      </c>
      <c r="E96" s="70" t="s">
        <v>461</v>
      </c>
      <c r="F96" s="104">
        <v>122000</v>
      </c>
      <c r="G96" s="105" t="s">
        <v>463</v>
      </c>
      <c r="H96" s="107"/>
    </row>
    <row r="97" spans="1:8" ht="17.25" customHeight="1" x14ac:dyDescent="0.25">
      <c r="A97" s="58">
        <v>94</v>
      </c>
      <c r="B97" s="108" t="s">
        <v>141</v>
      </c>
      <c r="C97" s="70" t="s">
        <v>251</v>
      </c>
      <c r="D97" s="75">
        <v>674</v>
      </c>
      <c r="E97" s="70" t="s">
        <v>461</v>
      </c>
      <c r="F97" s="104">
        <v>24000</v>
      </c>
      <c r="G97" s="105" t="s">
        <v>463</v>
      </c>
      <c r="H97" s="107"/>
    </row>
    <row r="98" spans="1:8" ht="17.25" customHeight="1" x14ac:dyDescent="0.25">
      <c r="A98" s="58">
        <v>95</v>
      </c>
      <c r="B98" s="108" t="s">
        <v>142</v>
      </c>
      <c r="C98" s="70" t="s">
        <v>251</v>
      </c>
      <c r="D98" s="75">
        <v>675</v>
      </c>
      <c r="E98" s="70" t="s">
        <v>461</v>
      </c>
      <c r="F98" s="104">
        <v>117000</v>
      </c>
      <c r="G98" s="105" t="s">
        <v>463</v>
      </c>
      <c r="H98" s="107"/>
    </row>
    <row r="99" spans="1:8" ht="17.25" customHeight="1" x14ac:dyDescent="0.25">
      <c r="A99" s="58">
        <v>96</v>
      </c>
      <c r="B99" s="108" t="s">
        <v>143</v>
      </c>
      <c r="C99" s="70" t="s">
        <v>251</v>
      </c>
      <c r="D99" s="75">
        <v>676</v>
      </c>
      <c r="E99" s="70" t="s">
        <v>461</v>
      </c>
      <c r="F99" s="104">
        <v>39000</v>
      </c>
      <c r="G99" s="105" t="s">
        <v>463</v>
      </c>
      <c r="H99" s="107"/>
    </row>
    <row r="100" spans="1:8" ht="17.25" customHeight="1" x14ac:dyDescent="0.25">
      <c r="A100" s="58">
        <v>97</v>
      </c>
      <c r="B100" s="108" t="s">
        <v>144</v>
      </c>
      <c r="C100" s="70" t="s">
        <v>251</v>
      </c>
      <c r="D100" s="75">
        <v>678</v>
      </c>
      <c r="E100" s="70" t="s">
        <v>461</v>
      </c>
      <c r="F100" s="104">
        <v>129000</v>
      </c>
      <c r="G100" s="105" t="s">
        <v>463</v>
      </c>
      <c r="H100" s="107"/>
    </row>
    <row r="101" spans="1:8" ht="17.25" customHeight="1" x14ac:dyDescent="0.25">
      <c r="A101" s="58">
        <v>98</v>
      </c>
      <c r="B101" s="108" t="s">
        <v>145</v>
      </c>
      <c r="C101" s="70" t="s">
        <v>251</v>
      </c>
      <c r="D101" s="75">
        <v>679</v>
      </c>
      <c r="E101" s="70" t="s">
        <v>461</v>
      </c>
      <c r="F101" s="104">
        <v>325000</v>
      </c>
      <c r="G101" s="105" t="s">
        <v>463</v>
      </c>
      <c r="H101" s="107"/>
    </row>
    <row r="102" spans="1:8" ht="17.25" customHeight="1" x14ac:dyDescent="0.25">
      <c r="A102" s="58">
        <v>99</v>
      </c>
      <c r="B102" s="108" t="s">
        <v>146</v>
      </c>
      <c r="C102" s="70" t="s">
        <v>251</v>
      </c>
      <c r="D102" s="75">
        <v>680</v>
      </c>
      <c r="E102" s="70" t="s">
        <v>461</v>
      </c>
      <c r="F102" s="104">
        <v>340000</v>
      </c>
      <c r="G102" s="105" t="s">
        <v>463</v>
      </c>
      <c r="H102" s="107"/>
    </row>
    <row r="103" spans="1:8" ht="17.25" customHeight="1" x14ac:dyDescent="0.25">
      <c r="A103" s="58">
        <v>100</v>
      </c>
      <c r="B103" s="108" t="s">
        <v>147</v>
      </c>
      <c r="C103" s="70" t="s">
        <v>251</v>
      </c>
      <c r="D103" s="75">
        <v>681</v>
      </c>
      <c r="E103" s="70" t="s">
        <v>461</v>
      </c>
      <c r="F103" s="104">
        <v>179000</v>
      </c>
      <c r="G103" s="105" t="s">
        <v>463</v>
      </c>
      <c r="H103" s="107"/>
    </row>
    <row r="104" spans="1:8" ht="17.25" customHeight="1" x14ac:dyDescent="0.25">
      <c r="A104" s="58">
        <v>101</v>
      </c>
      <c r="B104" s="108" t="s">
        <v>148</v>
      </c>
      <c r="C104" s="70" t="s">
        <v>251</v>
      </c>
      <c r="D104" s="75">
        <v>682</v>
      </c>
      <c r="E104" s="70" t="s">
        <v>461</v>
      </c>
      <c r="F104" s="104">
        <v>248000</v>
      </c>
      <c r="G104" s="105" t="s">
        <v>463</v>
      </c>
      <c r="H104" s="107"/>
    </row>
    <row r="105" spans="1:8" ht="17.25" customHeight="1" x14ac:dyDescent="0.25">
      <c r="A105" s="58">
        <v>102</v>
      </c>
      <c r="B105" s="108" t="s">
        <v>149</v>
      </c>
      <c r="C105" s="70" t="s">
        <v>251</v>
      </c>
      <c r="D105" s="75">
        <v>683</v>
      </c>
      <c r="E105" s="70" t="s">
        <v>461</v>
      </c>
      <c r="F105" s="104">
        <v>248000</v>
      </c>
      <c r="G105" s="105" t="s">
        <v>463</v>
      </c>
      <c r="H105" s="107"/>
    </row>
    <row r="106" spans="1:8" ht="17.25" customHeight="1" x14ac:dyDescent="0.25">
      <c r="A106" s="58">
        <v>103</v>
      </c>
      <c r="B106" s="108" t="s">
        <v>150</v>
      </c>
      <c r="C106" s="70" t="s">
        <v>251</v>
      </c>
      <c r="D106" s="75">
        <v>684</v>
      </c>
      <c r="E106" s="70" t="s">
        <v>461</v>
      </c>
      <c r="F106" s="104">
        <v>1085000</v>
      </c>
      <c r="G106" s="105" t="s">
        <v>463</v>
      </c>
      <c r="H106" s="107"/>
    </row>
    <row r="107" spans="1:8" ht="17.25" customHeight="1" x14ac:dyDescent="0.25">
      <c r="A107" s="58">
        <v>104</v>
      </c>
      <c r="B107" s="108" t="s">
        <v>151</v>
      </c>
      <c r="C107" s="70" t="s">
        <v>251</v>
      </c>
      <c r="D107" s="75">
        <v>685</v>
      </c>
      <c r="E107" s="70" t="s">
        <v>461</v>
      </c>
      <c r="F107" s="104">
        <v>83000</v>
      </c>
      <c r="G107" s="105" t="s">
        <v>463</v>
      </c>
      <c r="H107" s="107"/>
    </row>
    <row r="108" spans="1:8" ht="17.25" customHeight="1" x14ac:dyDescent="0.25">
      <c r="A108" s="58">
        <v>105</v>
      </c>
      <c r="B108" s="108" t="s">
        <v>152</v>
      </c>
      <c r="C108" s="70" t="s">
        <v>251</v>
      </c>
      <c r="D108" s="75">
        <v>686</v>
      </c>
      <c r="E108" s="70" t="s">
        <v>461</v>
      </c>
      <c r="F108" s="104">
        <v>361000</v>
      </c>
      <c r="G108" s="105" t="s">
        <v>463</v>
      </c>
      <c r="H108" s="107"/>
    </row>
    <row r="109" spans="1:8" ht="17.25" customHeight="1" x14ac:dyDescent="0.25">
      <c r="A109" s="58">
        <v>106</v>
      </c>
      <c r="B109" s="108" t="s">
        <v>153</v>
      </c>
      <c r="C109" s="70" t="s">
        <v>251</v>
      </c>
      <c r="D109" s="75">
        <v>687</v>
      </c>
      <c r="E109" s="70" t="s">
        <v>461</v>
      </c>
      <c r="F109" s="104">
        <v>372000</v>
      </c>
      <c r="G109" s="105" t="s">
        <v>463</v>
      </c>
      <c r="H109" s="107"/>
    </row>
    <row r="110" spans="1:8" ht="17.25" customHeight="1" x14ac:dyDescent="0.25">
      <c r="A110" s="58">
        <v>107</v>
      </c>
      <c r="B110" s="108" t="s">
        <v>154</v>
      </c>
      <c r="C110" s="70" t="s">
        <v>251</v>
      </c>
      <c r="D110" s="75">
        <v>688</v>
      </c>
      <c r="E110" s="70" t="s">
        <v>461</v>
      </c>
      <c r="F110" s="104">
        <v>215000</v>
      </c>
      <c r="G110" s="105" t="s">
        <v>463</v>
      </c>
      <c r="H110" s="107"/>
    </row>
    <row r="111" spans="1:8" ht="17.25" customHeight="1" x14ac:dyDescent="0.25">
      <c r="A111" s="58">
        <v>108</v>
      </c>
      <c r="B111" s="108" t="s">
        <v>155</v>
      </c>
      <c r="C111" s="70" t="s">
        <v>251</v>
      </c>
      <c r="D111" s="75">
        <v>689</v>
      </c>
      <c r="E111" s="70" t="s">
        <v>461</v>
      </c>
      <c r="F111" s="104">
        <v>360000</v>
      </c>
      <c r="G111" s="105" t="s">
        <v>463</v>
      </c>
      <c r="H111" s="107"/>
    </row>
    <row r="112" spans="1:8" ht="17.25" customHeight="1" x14ac:dyDescent="0.25">
      <c r="A112" s="58">
        <v>109</v>
      </c>
      <c r="B112" s="108" t="s">
        <v>156</v>
      </c>
      <c r="C112" s="70" t="s">
        <v>251</v>
      </c>
      <c r="D112" s="75">
        <v>690</v>
      </c>
      <c r="E112" s="70" t="s">
        <v>461</v>
      </c>
      <c r="F112" s="104">
        <v>183000</v>
      </c>
      <c r="G112" s="105" t="s">
        <v>463</v>
      </c>
      <c r="H112" s="107"/>
    </row>
    <row r="113" spans="1:8" ht="17.25" customHeight="1" x14ac:dyDescent="0.25">
      <c r="A113" s="58">
        <v>110</v>
      </c>
      <c r="B113" s="108" t="s">
        <v>157</v>
      </c>
      <c r="C113" s="70" t="s">
        <v>251</v>
      </c>
      <c r="D113" s="75">
        <v>691</v>
      </c>
      <c r="E113" s="70" t="s">
        <v>461</v>
      </c>
      <c r="F113" s="104">
        <v>239000</v>
      </c>
      <c r="G113" s="105" t="s">
        <v>463</v>
      </c>
      <c r="H113" s="107"/>
    </row>
    <row r="114" spans="1:8" ht="17.25" customHeight="1" x14ac:dyDescent="0.25">
      <c r="A114" s="58">
        <v>111</v>
      </c>
      <c r="B114" s="108" t="s">
        <v>158</v>
      </c>
      <c r="C114" s="70" t="s">
        <v>251</v>
      </c>
      <c r="D114" s="75">
        <v>692</v>
      </c>
      <c r="E114" s="70" t="s">
        <v>461</v>
      </c>
      <c r="F114" s="104">
        <v>221000</v>
      </c>
      <c r="G114" s="105" t="s">
        <v>463</v>
      </c>
      <c r="H114" s="107"/>
    </row>
    <row r="115" spans="1:8" ht="17.25" customHeight="1" x14ac:dyDescent="0.25">
      <c r="A115" s="58">
        <v>112</v>
      </c>
      <c r="B115" s="108" t="s">
        <v>159</v>
      </c>
      <c r="C115" s="70" t="s">
        <v>251</v>
      </c>
      <c r="D115" s="75">
        <v>693</v>
      </c>
      <c r="E115" s="70" t="s">
        <v>461</v>
      </c>
      <c r="F115" s="104">
        <v>219000</v>
      </c>
      <c r="G115" s="105" t="s">
        <v>463</v>
      </c>
      <c r="H115" s="107"/>
    </row>
    <row r="116" spans="1:8" ht="17.25" customHeight="1" x14ac:dyDescent="0.25">
      <c r="A116" s="58">
        <v>113</v>
      </c>
      <c r="B116" s="108" t="s">
        <v>160</v>
      </c>
      <c r="C116" s="70" t="s">
        <v>251</v>
      </c>
      <c r="D116" s="75">
        <v>694</v>
      </c>
      <c r="E116" s="70" t="s">
        <v>461</v>
      </c>
      <c r="F116" s="104">
        <v>351000</v>
      </c>
      <c r="G116" s="105" t="s">
        <v>463</v>
      </c>
      <c r="H116" s="107"/>
    </row>
    <row r="117" spans="1:8" ht="17.25" customHeight="1" x14ac:dyDescent="0.25">
      <c r="A117" s="58">
        <v>114</v>
      </c>
      <c r="B117" s="108" t="s">
        <v>161</v>
      </c>
      <c r="C117" s="70" t="s">
        <v>251</v>
      </c>
      <c r="D117" s="75">
        <v>695</v>
      </c>
      <c r="E117" s="70" t="s">
        <v>461</v>
      </c>
      <c r="F117" s="104">
        <v>278000</v>
      </c>
      <c r="G117" s="105" t="s">
        <v>463</v>
      </c>
      <c r="H117" s="107"/>
    </row>
    <row r="118" spans="1:8" ht="17.25" customHeight="1" x14ac:dyDescent="0.25">
      <c r="A118" s="58">
        <v>115</v>
      </c>
      <c r="B118" s="108" t="s">
        <v>162</v>
      </c>
      <c r="C118" s="70" t="s">
        <v>251</v>
      </c>
      <c r="D118" s="75">
        <v>696</v>
      </c>
      <c r="E118" s="70" t="s">
        <v>461</v>
      </c>
      <c r="F118" s="104">
        <v>274000</v>
      </c>
      <c r="G118" s="105" t="s">
        <v>463</v>
      </c>
      <c r="H118" s="107"/>
    </row>
    <row r="119" spans="1:8" ht="17.25" customHeight="1" x14ac:dyDescent="0.25">
      <c r="A119" s="58">
        <v>116</v>
      </c>
      <c r="B119" s="108" t="s">
        <v>163</v>
      </c>
      <c r="C119" s="70" t="s">
        <v>251</v>
      </c>
      <c r="D119" s="75">
        <v>697</v>
      </c>
      <c r="E119" s="70" t="s">
        <v>461</v>
      </c>
      <c r="F119" s="104">
        <v>61000</v>
      </c>
      <c r="G119" s="105" t="s">
        <v>463</v>
      </c>
      <c r="H119" s="107"/>
    </row>
    <row r="120" spans="1:8" ht="17.25" customHeight="1" x14ac:dyDescent="0.25">
      <c r="A120" s="58">
        <v>117</v>
      </c>
      <c r="B120" s="108" t="s">
        <v>164</v>
      </c>
      <c r="C120" s="70" t="s">
        <v>251</v>
      </c>
      <c r="D120" s="75">
        <v>698</v>
      </c>
      <c r="E120" s="70" t="s">
        <v>461</v>
      </c>
      <c r="F120" s="104">
        <v>352000</v>
      </c>
      <c r="G120" s="105" t="s">
        <v>463</v>
      </c>
      <c r="H120" s="107"/>
    </row>
    <row r="121" spans="1:8" ht="17.25" customHeight="1" x14ac:dyDescent="0.25">
      <c r="A121" s="58">
        <v>118</v>
      </c>
      <c r="B121" s="108" t="s">
        <v>165</v>
      </c>
      <c r="C121" s="70" t="s">
        <v>251</v>
      </c>
      <c r="D121" s="75">
        <v>699</v>
      </c>
      <c r="E121" s="70" t="s">
        <v>461</v>
      </c>
      <c r="F121" s="104">
        <v>242000</v>
      </c>
      <c r="G121" s="105" t="s">
        <v>463</v>
      </c>
      <c r="H121" s="107"/>
    </row>
    <row r="122" spans="1:8" ht="17.25" customHeight="1" x14ac:dyDescent="0.25">
      <c r="A122" s="58">
        <v>119</v>
      </c>
      <c r="B122" s="108" t="s">
        <v>166</v>
      </c>
      <c r="C122" s="70" t="s">
        <v>251</v>
      </c>
      <c r="D122" s="75">
        <v>700</v>
      </c>
      <c r="E122" s="70" t="s">
        <v>461</v>
      </c>
      <c r="F122" s="104">
        <v>302000</v>
      </c>
      <c r="G122" s="105" t="s">
        <v>463</v>
      </c>
      <c r="H122" s="107"/>
    </row>
    <row r="123" spans="1:8" ht="17.25" customHeight="1" x14ac:dyDescent="0.25">
      <c r="A123" s="58">
        <v>120</v>
      </c>
      <c r="B123" s="108" t="s">
        <v>167</v>
      </c>
      <c r="C123" s="70" t="s">
        <v>251</v>
      </c>
      <c r="D123" s="75">
        <v>701</v>
      </c>
      <c r="E123" s="70" t="s">
        <v>461</v>
      </c>
      <c r="F123" s="104">
        <v>208000</v>
      </c>
      <c r="G123" s="105" t="s">
        <v>463</v>
      </c>
      <c r="H123" s="107"/>
    </row>
    <row r="124" spans="1:8" ht="17.25" customHeight="1" x14ac:dyDescent="0.25">
      <c r="A124" s="58">
        <v>121</v>
      </c>
      <c r="B124" s="108" t="s">
        <v>168</v>
      </c>
      <c r="C124" s="70" t="s">
        <v>251</v>
      </c>
      <c r="D124" s="75">
        <v>702</v>
      </c>
      <c r="E124" s="70" t="s">
        <v>461</v>
      </c>
      <c r="F124" s="104">
        <v>146000</v>
      </c>
      <c r="G124" s="105" t="s">
        <v>463</v>
      </c>
      <c r="H124" s="107"/>
    </row>
    <row r="125" spans="1:8" ht="17.25" customHeight="1" x14ac:dyDescent="0.25">
      <c r="A125" s="58">
        <v>122</v>
      </c>
      <c r="B125" s="108" t="s">
        <v>169</v>
      </c>
      <c r="C125" s="70" t="s">
        <v>251</v>
      </c>
      <c r="D125" s="75">
        <v>703</v>
      </c>
      <c r="E125" s="70" t="s">
        <v>461</v>
      </c>
      <c r="F125" s="104">
        <v>73000</v>
      </c>
      <c r="G125" s="105" t="s">
        <v>463</v>
      </c>
      <c r="H125" s="107"/>
    </row>
    <row r="126" spans="1:8" ht="17.25" customHeight="1" x14ac:dyDescent="0.25">
      <c r="A126" s="58">
        <v>123</v>
      </c>
      <c r="B126" s="108" t="s">
        <v>170</v>
      </c>
      <c r="C126" s="70" t="s">
        <v>251</v>
      </c>
      <c r="D126" s="75">
        <v>705</v>
      </c>
      <c r="E126" s="70" t="s">
        <v>461</v>
      </c>
      <c r="F126" s="104">
        <v>156000</v>
      </c>
      <c r="G126" s="105" t="s">
        <v>463</v>
      </c>
      <c r="H126" s="107"/>
    </row>
    <row r="127" spans="1:8" ht="17.25" customHeight="1" x14ac:dyDescent="0.25">
      <c r="A127" s="58">
        <v>124</v>
      </c>
      <c r="B127" s="108" t="s">
        <v>171</v>
      </c>
      <c r="C127" s="70" t="s">
        <v>251</v>
      </c>
      <c r="D127" s="75">
        <v>706</v>
      </c>
      <c r="E127" s="70" t="s">
        <v>461</v>
      </c>
      <c r="F127" s="104">
        <v>55000</v>
      </c>
      <c r="G127" s="105" t="s">
        <v>463</v>
      </c>
      <c r="H127" s="107"/>
    </row>
    <row r="128" spans="1:8" ht="17.25" customHeight="1" x14ac:dyDescent="0.25">
      <c r="A128" s="58">
        <v>125</v>
      </c>
      <c r="B128" s="108" t="s">
        <v>172</v>
      </c>
      <c r="C128" s="70" t="s">
        <v>251</v>
      </c>
      <c r="D128" s="75">
        <v>707</v>
      </c>
      <c r="E128" s="70" t="s">
        <v>461</v>
      </c>
      <c r="F128" s="104">
        <v>335000</v>
      </c>
      <c r="G128" s="105" t="s">
        <v>463</v>
      </c>
      <c r="H128" s="107"/>
    </row>
    <row r="129" spans="1:9" ht="17.25" customHeight="1" x14ac:dyDescent="0.25">
      <c r="A129" s="58">
        <v>126</v>
      </c>
      <c r="B129" s="108" t="s">
        <v>173</v>
      </c>
      <c r="C129" s="70" t="s">
        <v>251</v>
      </c>
      <c r="D129" s="75">
        <v>708</v>
      </c>
      <c r="E129" s="70" t="s">
        <v>461</v>
      </c>
      <c r="F129" s="104">
        <v>17000</v>
      </c>
      <c r="G129" s="105" t="s">
        <v>463</v>
      </c>
      <c r="H129" s="111"/>
    </row>
    <row r="130" spans="1:9" ht="17.25" hidden="1" customHeight="1" x14ac:dyDescent="0.25">
      <c r="A130" s="58">
        <v>127</v>
      </c>
      <c r="B130" s="26" t="s">
        <v>252</v>
      </c>
      <c r="C130" s="70" t="s">
        <v>250</v>
      </c>
      <c r="D130" s="74" t="s">
        <v>198</v>
      </c>
      <c r="E130" s="70" t="s">
        <v>461</v>
      </c>
      <c r="F130" s="104">
        <f>試算!H129</f>
        <v>0</v>
      </c>
      <c r="G130" s="105" t="s">
        <v>460</v>
      </c>
      <c r="H130" s="107"/>
    </row>
    <row r="131" spans="1:9" ht="23.45" customHeight="1" x14ac:dyDescent="0.25">
      <c r="A131" s="153" t="s">
        <v>253</v>
      </c>
      <c r="B131" s="154"/>
      <c r="C131" s="58"/>
      <c r="D131" s="58"/>
      <c r="E131" s="58"/>
      <c r="F131" s="112">
        <f>SUM(F4:F130)</f>
        <v>72588000</v>
      </c>
      <c r="G131" s="113"/>
    </row>
    <row r="132" spans="1:9" ht="12.6" customHeight="1" x14ac:dyDescent="0.25">
      <c r="A132" s="13"/>
      <c r="B132" s="114"/>
      <c r="C132" s="114"/>
      <c r="D132" s="114"/>
      <c r="E132" s="114"/>
      <c r="F132" s="9"/>
      <c r="G132" s="115"/>
    </row>
    <row r="133" spans="1:9" s="117" customFormat="1" ht="22.5" customHeight="1" x14ac:dyDescent="0.25">
      <c r="A133" s="155" t="s">
        <v>262</v>
      </c>
      <c r="B133" s="155"/>
      <c r="C133" s="156">
        <f>F131</f>
        <v>72588000</v>
      </c>
      <c r="D133" s="156"/>
      <c r="E133" s="156"/>
      <c r="F133" s="156"/>
      <c r="G133" s="156"/>
      <c r="H133" s="116"/>
    </row>
    <row r="134" spans="1:9" s="106" customFormat="1" ht="12.6" customHeight="1" x14ac:dyDescent="0.25">
      <c r="A134" s="118"/>
      <c r="B134" s="13"/>
      <c r="C134" s="118"/>
      <c r="D134" s="118"/>
      <c r="E134" s="118"/>
      <c r="F134" s="119"/>
      <c r="G134" s="120" t="s">
        <v>254</v>
      </c>
      <c r="H134" s="121"/>
    </row>
    <row r="135" spans="1:9" s="106" customFormat="1" x14ac:dyDescent="0.25">
      <c r="A135" s="118" t="s">
        <v>418</v>
      </c>
      <c r="B135" s="13"/>
      <c r="C135" s="118"/>
      <c r="D135" s="118"/>
      <c r="E135" s="118"/>
      <c r="F135" s="119"/>
      <c r="G135" s="115"/>
      <c r="H135" s="97"/>
    </row>
    <row r="136" spans="1:9" s="106" customFormat="1" ht="109.9" customHeight="1" x14ac:dyDescent="0.25">
      <c r="A136" s="118"/>
      <c r="B136" s="13"/>
      <c r="C136" s="118"/>
      <c r="D136" s="118"/>
      <c r="E136" s="118"/>
      <c r="F136" s="150" t="s">
        <v>458</v>
      </c>
      <c r="G136" s="149"/>
      <c r="H136" s="97"/>
    </row>
    <row r="137" spans="1:9" s="106" customFormat="1" x14ac:dyDescent="0.25">
      <c r="A137" s="118" t="s">
        <v>255</v>
      </c>
      <c r="B137" s="13"/>
      <c r="C137" s="118"/>
      <c r="D137" s="118"/>
      <c r="E137" s="118"/>
      <c r="F137" s="119"/>
      <c r="G137" s="115"/>
      <c r="H137" s="97"/>
    </row>
    <row r="138" spans="1:9" s="106" customFormat="1" ht="109.9" customHeight="1" x14ac:dyDescent="0.25">
      <c r="A138" s="118"/>
      <c r="B138" s="13"/>
      <c r="C138" s="118"/>
      <c r="D138" s="118"/>
      <c r="E138" s="118"/>
      <c r="F138" s="119"/>
      <c r="G138" s="115"/>
      <c r="H138" s="97"/>
    </row>
    <row r="139" spans="1:9" s="106" customFormat="1" x14ac:dyDescent="0.25">
      <c r="A139" s="118" t="s">
        <v>256</v>
      </c>
      <c r="B139" s="13"/>
      <c r="C139" s="118"/>
      <c r="D139" s="118"/>
      <c r="E139" s="118"/>
      <c r="F139" s="119"/>
      <c r="G139" s="120"/>
      <c r="H139" s="121"/>
      <c r="I139" s="98" t="s">
        <v>447</v>
      </c>
    </row>
    <row r="140" spans="1:9" s="106" customFormat="1" x14ac:dyDescent="0.25">
      <c r="A140" s="151" t="s">
        <v>263</v>
      </c>
      <c r="B140" s="151"/>
      <c r="C140" s="151"/>
      <c r="F140" s="122"/>
      <c r="G140" s="97"/>
      <c r="H140" s="97"/>
      <c r="I140" s="98" t="s">
        <v>420</v>
      </c>
    </row>
    <row r="141" spans="1:9" x14ac:dyDescent="0.25">
      <c r="I141" s="98" t="s">
        <v>459</v>
      </c>
    </row>
    <row r="142" spans="1:9" x14ac:dyDescent="0.25">
      <c r="I142" s="98" t="s">
        <v>421</v>
      </c>
    </row>
  </sheetData>
  <mergeCells count="5">
    <mergeCell ref="A140:C140"/>
    <mergeCell ref="A1:G1"/>
    <mergeCell ref="A131:B131"/>
    <mergeCell ref="A133:B133"/>
    <mergeCell ref="C133:G133"/>
  </mergeCells>
  <phoneticPr fontId="1" type="noConversion"/>
  <dataValidations count="2">
    <dataValidation type="list" allowBlank="1" showInputMessage="1" showErrorMessage="1" sqref="IK140 WUW983156 WLA983156 WBE983156 VRI983156 VHM983156 UXQ983156 UNU983156 UDY983156 TUC983156 TKG983156 TAK983156 SQO983156 SGS983156 RWW983156 RNA983156 RDE983156 QTI983156 QJM983156 PZQ983156 PPU983156 PFY983156 OWC983156 OMG983156 OCK983156 NSO983156 NIS983156 MYW983156 MPA983156 MFE983156 LVI983156 LLM983156 LBQ983156 KRU983156 KHY983156 JYC983156 JOG983156 JEK983156 IUO983156 IKS983156 IAW983156 HRA983156 HHE983156 GXI983156 GNM983156 GDQ983156 FTU983156 FJY983156 FAC983156 EQG983156 EGK983156 DWO983156 DMS983156 DCW983156 CTA983156 CJE983156 BZI983156 BPM983156 BFQ983156 AVU983156 ALY983156 ACC983156 SG983156 IK983156 A983156 WUW917620 WLA917620 WBE917620 VRI917620 VHM917620 UXQ917620 UNU917620 UDY917620 TUC917620 TKG917620 TAK917620 SQO917620 SGS917620 RWW917620 RNA917620 RDE917620 QTI917620 QJM917620 PZQ917620 PPU917620 PFY917620 OWC917620 OMG917620 OCK917620 NSO917620 NIS917620 MYW917620 MPA917620 MFE917620 LVI917620 LLM917620 LBQ917620 KRU917620 KHY917620 JYC917620 JOG917620 JEK917620 IUO917620 IKS917620 IAW917620 HRA917620 HHE917620 GXI917620 GNM917620 GDQ917620 FTU917620 FJY917620 FAC917620 EQG917620 EGK917620 DWO917620 DMS917620 DCW917620 CTA917620 CJE917620 BZI917620 BPM917620 BFQ917620 AVU917620 ALY917620 ACC917620 SG917620 IK917620 A917620 WUW852084 WLA852084 WBE852084 VRI852084 VHM852084 UXQ852084 UNU852084 UDY852084 TUC852084 TKG852084 TAK852084 SQO852084 SGS852084 RWW852084 RNA852084 RDE852084 QTI852084 QJM852084 PZQ852084 PPU852084 PFY852084 OWC852084 OMG852084 OCK852084 NSO852084 NIS852084 MYW852084 MPA852084 MFE852084 LVI852084 LLM852084 LBQ852084 KRU852084 KHY852084 JYC852084 JOG852084 JEK852084 IUO852084 IKS852084 IAW852084 HRA852084 HHE852084 GXI852084 GNM852084 GDQ852084 FTU852084 FJY852084 FAC852084 EQG852084 EGK852084 DWO852084 DMS852084 DCW852084 CTA852084 CJE852084 BZI852084 BPM852084 BFQ852084 AVU852084 ALY852084 ACC852084 SG852084 IK852084 A852084 WUW786548 WLA786548 WBE786548 VRI786548 VHM786548 UXQ786548 UNU786548 UDY786548 TUC786548 TKG786548 TAK786548 SQO786548 SGS786548 RWW786548 RNA786548 RDE786548 QTI786548 QJM786548 PZQ786548 PPU786548 PFY786548 OWC786548 OMG786548 OCK786548 NSO786548 NIS786548 MYW786548 MPA786548 MFE786548 LVI786548 LLM786548 LBQ786548 KRU786548 KHY786548 JYC786548 JOG786548 JEK786548 IUO786548 IKS786548 IAW786548 HRA786548 HHE786548 GXI786548 GNM786548 GDQ786548 FTU786548 FJY786548 FAC786548 EQG786548 EGK786548 DWO786548 DMS786548 DCW786548 CTA786548 CJE786548 BZI786548 BPM786548 BFQ786548 AVU786548 ALY786548 ACC786548 SG786548 IK786548 A786548 WUW721012 WLA721012 WBE721012 VRI721012 VHM721012 UXQ721012 UNU721012 UDY721012 TUC721012 TKG721012 TAK721012 SQO721012 SGS721012 RWW721012 RNA721012 RDE721012 QTI721012 QJM721012 PZQ721012 PPU721012 PFY721012 OWC721012 OMG721012 OCK721012 NSO721012 NIS721012 MYW721012 MPA721012 MFE721012 LVI721012 LLM721012 LBQ721012 KRU721012 KHY721012 JYC721012 JOG721012 JEK721012 IUO721012 IKS721012 IAW721012 HRA721012 HHE721012 GXI721012 GNM721012 GDQ721012 FTU721012 FJY721012 FAC721012 EQG721012 EGK721012 DWO721012 DMS721012 DCW721012 CTA721012 CJE721012 BZI721012 BPM721012 BFQ721012 AVU721012 ALY721012 ACC721012 SG721012 IK721012 A721012 WUW655476 WLA655476 WBE655476 VRI655476 VHM655476 UXQ655476 UNU655476 UDY655476 TUC655476 TKG655476 TAK655476 SQO655476 SGS655476 RWW655476 RNA655476 RDE655476 QTI655476 QJM655476 PZQ655476 PPU655476 PFY655476 OWC655476 OMG655476 OCK655476 NSO655476 NIS655476 MYW655476 MPA655476 MFE655476 LVI655476 LLM655476 LBQ655476 KRU655476 KHY655476 JYC655476 JOG655476 JEK655476 IUO655476 IKS655476 IAW655476 HRA655476 HHE655476 GXI655476 GNM655476 GDQ655476 FTU655476 FJY655476 FAC655476 EQG655476 EGK655476 DWO655476 DMS655476 DCW655476 CTA655476 CJE655476 BZI655476 BPM655476 BFQ655476 AVU655476 ALY655476 ACC655476 SG655476 IK655476 A655476 WUW589940 WLA589940 WBE589940 VRI589940 VHM589940 UXQ589940 UNU589940 UDY589940 TUC589940 TKG589940 TAK589940 SQO589940 SGS589940 RWW589940 RNA589940 RDE589940 QTI589940 QJM589940 PZQ589940 PPU589940 PFY589940 OWC589940 OMG589940 OCK589940 NSO589940 NIS589940 MYW589940 MPA589940 MFE589940 LVI589940 LLM589940 LBQ589940 KRU589940 KHY589940 JYC589940 JOG589940 JEK589940 IUO589940 IKS589940 IAW589940 HRA589940 HHE589940 GXI589940 GNM589940 GDQ589940 FTU589940 FJY589940 FAC589940 EQG589940 EGK589940 DWO589940 DMS589940 DCW589940 CTA589940 CJE589940 BZI589940 BPM589940 BFQ589940 AVU589940 ALY589940 ACC589940 SG589940 IK589940 A589940 WUW524404 WLA524404 WBE524404 VRI524404 VHM524404 UXQ524404 UNU524404 UDY524404 TUC524404 TKG524404 TAK524404 SQO524404 SGS524404 RWW524404 RNA524404 RDE524404 QTI524404 QJM524404 PZQ524404 PPU524404 PFY524404 OWC524404 OMG524404 OCK524404 NSO524404 NIS524404 MYW524404 MPA524404 MFE524404 LVI524404 LLM524404 LBQ524404 KRU524404 KHY524404 JYC524404 JOG524404 JEK524404 IUO524404 IKS524404 IAW524404 HRA524404 HHE524404 GXI524404 GNM524404 GDQ524404 FTU524404 FJY524404 FAC524404 EQG524404 EGK524404 DWO524404 DMS524404 DCW524404 CTA524404 CJE524404 BZI524404 BPM524404 BFQ524404 AVU524404 ALY524404 ACC524404 SG524404 IK524404 A524404 WUW458868 WLA458868 WBE458868 VRI458868 VHM458868 UXQ458868 UNU458868 UDY458868 TUC458868 TKG458868 TAK458868 SQO458868 SGS458868 RWW458868 RNA458868 RDE458868 QTI458868 QJM458868 PZQ458868 PPU458868 PFY458868 OWC458868 OMG458868 OCK458868 NSO458868 NIS458868 MYW458868 MPA458868 MFE458868 LVI458868 LLM458868 LBQ458868 KRU458868 KHY458868 JYC458868 JOG458868 JEK458868 IUO458868 IKS458868 IAW458868 HRA458868 HHE458868 GXI458868 GNM458868 GDQ458868 FTU458868 FJY458868 FAC458868 EQG458868 EGK458868 DWO458868 DMS458868 DCW458868 CTA458868 CJE458868 BZI458868 BPM458868 BFQ458868 AVU458868 ALY458868 ACC458868 SG458868 IK458868 A458868 WUW393332 WLA393332 WBE393332 VRI393332 VHM393332 UXQ393332 UNU393332 UDY393332 TUC393332 TKG393332 TAK393332 SQO393332 SGS393332 RWW393332 RNA393332 RDE393332 QTI393332 QJM393332 PZQ393332 PPU393332 PFY393332 OWC393332 OMG393332 OCK393332 NSO393332 NIS393332 MYW393332 MPA393332 MFE393332 LVI393332 LLM393332 LBQ393332 KRU393332 KHY393332 JYC393332 JOG393332 JEK393332 IUO393332 IKS393332 IAW393332 HRA393332 HHE393332 GXI393332 GNM393332 GDQ393332 FTU393332 FJY393332 FAC393332 EQG393332 EGK393332 DWO393332 DMS393332 DCW393332 CTA393332 CJE393332 BZI393332 BPM393332 BFQ393332 AVU393332 ALY393332 ACC393332 SG393332 IK393332 A393332 WUW327796 WLA327796 WBE327796 VRI327796 VHM327796 UXQ327796 UNU327796 UDY327796 TUC327796 TKG327796 TAK327796 SQO327796 SGS327796 RWW327796 RNA327796 RDE327796 QTI327796 QJM327796 PZQ327796 PPU327796 PFY327796 OWC327796 OMG327796 OCK327796 NSO327796 NIS327796 MYW327796 MPA327796 MFE327796 LVI327796 LLM327796 LBQ327796 KRU327796 KHY327796 JYC327796 JOG327796 JEK327796 IUO327796 IKS327796 IAW327796 HRA327796 HHE327796 GXI327796 GNM327796 GDQ327796 FTU327796 FJY327796 FAC327796 EQG327796 EGK327796 DWO327796 DMS327796 DCW327796 CTA327796 CJE327796 BZI327796 BPM327796 BFQ327796 AVU327796 ALY327796 ACC327796 SG327796 IK327796 A327796 WUW262260 WLA262260 WBE262260 VRI262260 VHM262260 UXQ262260 UNU262260 UDY262260 TUC262260 TKG262260 TAK262260 SQO262260 SGS262260 RWW262260 RNA262260 RDE262260 QTI262260 QJM262260 PZQ262260 PPU262260 PFY262260 OWC262260 OMG262260 OCK262260 NSO262260 NIS262260 MYW262260 MPA262260 MFE262260 LVI262260 LLM262260 LBQ262260 KRU262260 KHY262260 JYC262260 JOG262260 JEK262260 IUO262260 IKS262260 IAW262260 HRA262260 HHE262260 GXI262260 GNM262260 GDQ262260 FTU262260 FJY262260 FAC262260 EQG262260 EGK262260 DWO262260 DMS262260 DCW262260 CTA262260 CJE262260 BZI262260 BPM262260 BFQ262260 AVU262260 ALY262260 ACC262260 SG262260 IK262260 A262260 WUW196724 WLA196724 WBE196724 VRI196724 VHM196724 UXQ196724 UNU196724 UDY196724 TUC196724 TKG196724 TAK196724 SQO196724 SGS196724 RWW196724 RNA196724 RDE196724 QTI196724 QJM196724 PZQ196724 PPU196724 PFY196724 OWC196724 OMG196724 OCK196724 NSO196724 NIS196724 MYW196724 MPA196724 MFE196724 LVI196724 LLM196724 LBQ196724 KRU196724 KHY196724 JYC196724 JOG196724 JEK196724 IUO196724 IKS196724 IAW196724 HRA196724 HHE196724 GXI196724 GNM196724 GDQ196724 FTU196724 FJY196724 FAC196724 EQG196724 EGK196724 DWO196724 DMS196724 DCW196724 CTA196724 CJE196724 BZI196724 BPM196724 BFQ196724 AVU196724 ALY196724 ACC196724 SG196724 IK196724 A196724 WUW131188 WLA131188 WBE131188 VRI131188 VHM131188 UXQ131188 UNU131188 UDY131188 TUC131188 TKG131188 TAK131188 SQO131188 SGS131188 RWW131188 RNA131188 RDE131188 QTI131188 QJM131188 PZQ131188 PPU131188 PFY131188 OWC131188 OMG131188 OCK131188 NSO131188 NIS131188 MYW131188 MPA131188 MFE131188 LVI131188 LLM131188 LBQ131188 KRU131188 KHY131188 JYC131188 JOG131188 JEK131188 IUO131188 IKS131188 IAW131188 HRA131188 HHE131188 GXI131188 GNM131188 GDQ131188 FTU131188 FJY131188 FAC131188 EQG131188 EGK131188 DWO131188 DMS131188 DCW131188 CTA131188 CJE131188 BZI131188 BPM131188 BFQ131188 AVU131188 ALY131188 ACC131188 SG131188 IK131188 A131188 WUW65652 WLA65652 WBE65652 VRI65652 VHM65652 UXQ65652 UNU65652 UDY65652 TUC65652 TKG65652 TAK65652 SQO65652 SGS65652 RWW65652 RNA65652 RDE65652 QTI65652 QJM65652 PZQ65652 PPU65652 PFY65652 OWC65652 OMG65652 OCK65652 NSO65652 NIS65652 MYW65652 MPA65652 MFE65652 LVI65652 LLM65652 LBQ65652 KRU65652 KHY65652 JYC65652 JOG65652 JEK65652 IUO65652 IKS65652 IAW65652 HRA65652 HHE65652 GXI65652 GNM65652 GDQ65652 FTU65652 FJY65652 FAC65652 EQG65652 EGK65652 DWO65652 DMS65652 DCW65652 CTA65652 CJE65652 BZI65652 BPM65652 BFQ65652 AVU65652 ALY65652 ACC65652 SG65652 IK65652 A65652 WUW140 WLA140 WBE140 VRI140 VHM140 UXQ140 UNU140 UDY140 TUC140 TKG140 TAK140 SQO140 SGS140 RWW140 RNA140 RDE140 QTI140 QJM140 PZQ140 PPU140 PFY140 OWC140 OMG140 OCK140 NSO140 NIS140 MYW140 MPA140 MFE140 LVI140 LLM140 LBQ140 KRU140 KHY140 JYC140 JOG140 JEK140 IUO140 IKS140 IAW140 HRA140 HHE140 GXI140 GNM140 GDQ140 FTU140 FJY140 FAC140 EQG140 EGK140 DWO140 DMS140 DCW140 CTA140 CJE140 BZI140 BPM140 BFQ140 AVU140 ALY140 ACC140 SG140" xr:uid="{00000000-0002-0000-0000-000000000000}">
      <formula1>#REF!</formula1>
    </dataValidation>
    <dataValidation type="list" allowBlank="1" showInputMessage="1" showErrorMessage="1" sqref="A140:C140" xr:uid="{00000000-0002-0000-0000-000001000000}">
      <formula1>$I$4:$I$7</formula1>
    </dataValidation>
  </dataValidations>
  <pageMargins left="0.39370078740157483" right="0.39370078740157483" top="0.39370078740157483" bottom="0.39370078740157483" header="0.19685039370078741" footer="0.19685039370078741"/>
  <pageSetup paperSize="9" scale="74" fitToHeight="0" orientation="portrait" r:id="rId1"/>
  <headerFooter>
    <oddFooter>第 &amp;P 頁，共 &amp;N 頁</oddFooter>
  </headerFooter>
  <colBreaks count="1" manualBreakCount="1">
    <brk id="7" max="1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140"/>
  <sheetViews>
    <sheetView view="pageBreakPreview" topLeftCell="A108" zoomScaleNormal="80" zoomScaleSheetLayoutView="100" workbookViewId="0">
      <selection activeCell="D28" sqref="D28:D128"/>
    </sheetView>
  </sheetViews>
  <sheetFormatPr defaultColWidth="6.875" defaultRowHeight="19.5" x14ac:dyDescent="0.25"/>
  <cols>
    <col min="1" max="1" width="5.875" style="93" customWidth="1"/>
    <col min="2" max="2" width="22.625" style="93" bestFit="1" customWidth="1"/>
    <col min="3" max="3" width="20" style="89" hidden="1" customWidth="1"/>
    <col min="4" max="5" width="20" style="85" customWidth="1"/>
    <col min="6" max="7" width="20" style="85" hidden="1" customWidth="1"/>
    <col min="8" max="8" width="20" style="85" customWidth="1"/>
    <col min="9" max="9" width="20" style="90" customWidth="1"/>
    <col min="10" max="11" width="5.5" style="81" customWidth="1"/>
    <col min="12" max="12" width="20.875" style="81" customWidth="1"/>
    <col min="13" max="13" width="15.5" style="81" bestFit="1" customWidth="1"/>
    <col min="14" max="14" width="16.375" style="81" customWidth="1"/>
    <col min="15" max="257" width="6.875" style="81"/>
    <col min="258" max="258" width="5.875" style="81" customWidth="1"/>
    <col min="259" max="259" width="17.5" style="81" customWidth="1"/>
    <col min="260" max="260" width="20" style="81" customWidth="1"/>
    <col min="261" max="261" width="16.5" style="81" customWidth="1"/>
    <col min="262" max="262" width="17.625" style="81" customWidth="1"/>
    <col min="263" max="263" width="20.375" style="81" customWidth="1"/>
    <col min="264" max="264" width="20.5" style="81" customWidth="1"/>
    <col min="265" max="265" width="14.625" style="81" customWidth="1"/>
    <col min="266" max="267" width="5.5" style="81" customWidth="1"/>
    <col min="268" max="268" width="20.875" style="81" customWidth="1"/>
    <col min="269" max="269" width="15.5" style="81" bestFit="1" customWidth="1"/>
    <col min="270" max="270" width="16.375" style="81" customWidth="1"/>
    <col min="271" max="513" width="6.875" style="81"/>
    <col min="514" max="514" width="5.875" style="81" customWidth="1"/>
    <col min="515" max="515" width="17.5" style="81" customWidth="1"/>
    <col min="516" max="516" width="20" style="81" customWidth="1"/>
    <col min="517" max="517" width="16.5" style="81" customWidth="1"/>
    <col min="518" max="518" width="17.625" style="81" customWidth="1"/>
    <col min="519" max="519" width="20.375" style="81" customWidth="1"/>
    <col min="520" max="520" width="20.5" style="81" customWidth="1"/>
    <col min="521" max="521" width="14.625" style="81" customWidth="1"/>
    <col min="522" max="523" width="5.5" style="81" customWidth="1"/>
    <col min="524" max="524" width="20.875" style="81" customWidth="1"/>
    <col min="525" max="525" width="15.5" style="81" bestFit="1" customWidth="1"/>
    <col min="526" max="526" width="16.375" style="81" customWidth="1"/>
    <col min="527" max="769" width="6.875" style="81"/>
    <col min="770" max="770" width="5.875" style="81" customWidth="1"/>
    <col min="771" max="771" width="17.5" style="81" customWidth="1"/>
    <col min="772" max="772" width="20" style="81" customWidth="1"/>
    <col min="773" max="773" width="16.5" style="81" customWidth="1"/>
    <col min="774" max="774" width="17.625" style="81" customWidth="1"/>
    <col min="775" max="775" width="20.375" style="81" customWidth="1"/>
    <col min="776" max="776" width="20.5" style="81" customWidth="1"/>
    <col min="777" max="777" width="14.625" style="81" customWidth="1"/>
    <col min="778" max="779" width="5.5" style="81" customWidth="1"/>
    <col min="780" max="780" width="20.875" style="81" customWidth="1"/>
    <col min="781" max="781" width="15.5" style="81" bestFit="1" customWidth="1"/>
    <col min="782" max="782" width="16.375" style="81" customWidth="1"/>
    <col min="783" max="1025" width="6.875" style="81"/>
    <col min="1026" max="1026" width="5.875" style="81" customWidth="1"/>
    <col min="1027" max="1027" width="17.5" style="81" customWidth="1"/>
    <col min="1028" max="1028" width="20" style="81" customWidth="1"/>
    <col min="1029" max="1029" width="16.5" style="81" customWidth="1"/>
    <col min="1030" max="1030" width="17.625" style="81" customWidth="1"/>
    <col min="1031" max="1031" width="20.375" style="81" customWidth="1"/>
    <col min="1032" max="1032" width="20.5" style="81" customWidth="1"/>
    <col min="1033" max="1033" width="14.625" style="81" customWidth="1"/>
    <col min="1034" max="1035" width="5.5" style="81" customWidth="1"/>
    <col min="1036" max="1036" width="20.875" style="81" customWidth="1"/>
    <col min="1037" max="1037" width="15.5" style="81" bestFit="1" customWidth="1"/>
    <col min="1038" max="1038" width="16.375" style="81" customWidth="1"/>
    <col min="1039" max="1281" width="6.875" style="81"/>
    <col min="1282" max="1282" width="5.875" style="81" customWidth="1"/>
    <col min="1283" max="1283" width="17.5" style="81" customWidth="1"/>
    <col min="1284" max="1284" width="20" style="81" customWidth="1"/>
    <col min="1285" max="1285" width="16.5" style="81" customWidth="1"/>
    <col min="1286" max="1286" width="17.625" style="81" customWidth="1"/>
    <col min="1287" max="1287" width="20.375" style="81" customWidth="1"/>
    <col min="1288" max="1288" width="20.5" style="81" customWidth="1"/>
    <col min="1289" max="1289" width="14.625" style="81" customWidth="1"/>
    <col min="1290" max="1291" width="5.5" style="81" customWidth="1"/>
    <col min="1292" max="1292" width="20.875" style="81" customWidth="1"/>
    <col min="1293" max="1293" width="15.5" style="81" bestFit="1" customWidth="1"/>
    <col min="1294" max="1294" width="16.375" style="81" customWidth="1"/>
    <col min="1295" max="1537" width="6.875" style="81"/>
    <col min="1538" max="1538" width="5.875" style="81" customWidth="1"/>
    <col min="1539" max="1539" width="17.5" style="81" customWidth="1"/>
    <col min="1540" max="1540" width="20" style="81" customWidth="1"/>
    <col min="1541" max="1541" width="16.5" style="81" customWidth="1"/>
    <col min="1542" max="1542" width="17.625" style="81" customWidth="1"/>
    <col min="1543" max="1543" width="20.375" style="81" customWidth="1"/>
    <col min="1544" max="1544" width="20.5" style="81" customWidth="1"/>
    <col min="1545" max="1545" width="14.625" style="81" customWidth="1"/>
    <col min="1546" max="1547" width="5.5" style="81" customWidth="1"/>
    <col min="1548" max="1548" width="20.875" style="81" customWidth="1"/>
    <col min="1549" max="1549" width="15.5" style="81" bestFit="1" customWidth="1"/>
    <col min="1550" max="1550" width="16.375" style="81" customWidth="1"/>
    <col min="1551" max="1793" width="6.875" style="81"/>
    <col min="1794" max="1794" width="5.875" style="81" customWidth="1"/>
    <col min="1795" max="1795" width="17.5" style="81" customWidth="1"/>
    <col min="1796" max="1796" width="20" style="81" customWidth="1"/>
    <col min="1797" max="1797" width="16.5" style="81" customWidth="1"/>
    <col min="1798" max="1798" width="17.625" style="81" customWidth="1"/>
    <col min="1799" max="1799" width="20.375" style="81" customWidth="1"/>
    <col min="1800" max="1800" width="20.5" style="81" customWidth="1"/>
    <col min="1801" max="1801" width="14.625" style="81" customWidth="1"/>
    <col min="1802" max="1803" width="5.5" style="81" customWidth="1"/>
    <col min="1804" max="1804" width="20.875" style="81" customWidth="1"/>
    <col min="1805" max="1805" width="15.5" style="81" bestFit="1" customWidth="1"/>
    <col min="1806" max="1806" width="16.375" style="81" customWidth="1"/>
    <col min="1807" max="2049" width="6.875" style="81"/>
    <col min="2050" max="2050" width="5.875" style="81" customWidth="1"/>
    <col min="2051" max="2051" width="17.5" style="81" customWidth="1"/>
    <col min="2052" max="2052" width="20" style="81" customWidth="1"/>
    <col min="2053" max="2053" width="16.5" style="81" customWidth="1"/>
    <col min="2054" max="2054" width="17.625" style="81" customWidth="1"/>
    <col min="2055" max="2055" width="20.375" style="81" customWidth="1"/>
    <col min="2056" max="2056" width="20.5" style="81" customWidth="1"/>
    <col min="2057" max="2057" width="14.625" style="81" customWidth="1"/>
    <col min="2058" max="2059" width="5.5" style="81" customWidth="1"/>
    <col min="2060" max="2060" width="20.875" style="81" customWidth="1"/>
    <col min="2061" max="2061" width="15.5" style="81" bestFit="1" customWidth="1"/>
    <col min="2062" max="2062" width="16.375" style="81" customWidth="1"/>
    <col min="2063" max="2305" width="6.875" style="81"/>
    <col min="2306" max="2306" width="5.875" style="81" customWidth="1"/>
    <col min="2307" max="2307" width="17.5" style="81" customWidth="1"/>
    <col min="2308" max="2308" width="20" style="81" customWidth="1"/>
    <col min="2309" max="2309" width="16.5" style="81" customWidth="1"/>
    <col min="2310" max="2310" width="17.625" style="81" customWidth="1"/>
    <col min="2311" max="2311" width="20.375" style="81" customWidth="1"/>
    <col min="2312" max="2312" width="20.5" style="81" customWidth="1"/>
    <col min="2313" max="2313" width="14.625" style="81" customWidth="1"/>
    <col min="2314" max="2315" width="5.5" style="81" customWidth="1"/>
    <col min="2316" max="2316" width="20.875" style="81" customWidth="1"/>
    <col min="2317" max="2317" width="15.5" style="81" bestFit="1" customWidth="1"/>
    <col min="2318" max="2318" width="16.375" style="81" customWidth="1"/>
    <col min="2319" max="2561" width="6.875" style="81"/>
    <col min="2562" max="2562" width="5.875" style="81" customWidth="1"/>
    <col min="2563" max="2563" width="17.5" style="81" customWidth="1"/>
    <col min="2564" max="2564" width="20" style="81" customWidth="1"/>
    <col min="2565" max="2565" width="16.5" style="81" customWidth="1"/>
    <col min="2566" max="2566" width="17.625" style="81" customWidth="1"/>
    <col min="2567" max="2567" width="20.375" style="81" customWidth="1"/>
    <col min="2568" max="2568" width="20.5" style="81" customWidth="1"/>
    <col min="2569" max="2569" width="14.625" style="81" customWidth="1"/>
    <col min="2570" max="2571" width="5.5" style="81" customWidth="1"/>
    <col min="2572" max="2572" width="20.875" style="81" customWidth="1"/>
    <col min="2573" max="2573" width="15.5" style="81" bestFit="1" customWidth="1"/>
    <col min="2574" max="2574" width="16.375" style="81" customWidth="1"/>
    <col min="2575" max="2817" width="6.875" style="81"/>
    <col min="2818" max="2818" width="5.875" style="81" customWidth="1"/>
    <col min="2819" max="2819" width="17.5" style="81" customWidth="1"/>
    <col min="2820" max="2820" width="20" style="81" customWidth="1"/>
    <col min="2821" max="2821" width="16.5" style="81" customWidth="1"/>
    <col min="2822" max="2822" width="17.625" style="81" customWidth="1"/>
    <col min="2823" max="2823" width="20.375" style="81" customWidth="1"/>
    <col min="2824" max="2824" width="20.5" style="81" customWidth="1"/>
    <col min="2825" max="2825" width="14.625" style="81" customWidth="1"/>
    <col min="2826" max="2827" width="5.5" style="81" customWidth="1"/>
    <col min="2828" max="2828" width="20.875" style="81" customWidth="1"/>
    <col min="2829" max="2829" width="15.5" style="81" bestFit="1" customWidth="1"/>
    <col min="2830" max="2830" width="16.375" style="81" customWidth="1"/>
    <col min="2831" max="3073" width="6.875" style="81"/>
    <col min="3074" max="3074" width="5.875" style="81" customWidth="1"/>
    <col min="3075" max="3075" width="17.5" style="81" customWidth="1"/>
    <col min="3076" max="3076" width="20" style="81" customWidth="1"/>
    <col min="3077" max="3077" width="16.5" style="81" customWidth="1"/>
    <col min="3078" max="3078" width="17.625" style="81" customWidth="1"/>
    <col min="3079" max="3079" width="20.375" style="81" customWidth="1"/>
    <col min="3080" max="3080" width="20.5" style="81" customWidth="1"/>
    <col min="3081" max="3081" width="14.625" style="81" customWidth="1"/>
    <col min="3082" max="3083" width="5.5" style="81" customWidth="1"/>
    <col min="3084" max="3084" width="20.875" style="81" customWidth="1"/>
    <col min="3085" max="3085" width="15.5" style="81" bestFit="1" customWidth="1"/>
    <col min="3086" max="3086" width="16.375" style="81" customWidth="1"/>
    <col min="3087" max="3329" width="6.875" style="81"/>
    <col min="3330" max="3330" width="5.875" style="81" customWidth="1"/>
    <col min="3331" max="3331" width="17.5" style="81" customWidth="1"/>
    <col min="3332" max="3332" width="20" style="81" customWidth="1"/>
    <col min="3333" max="3333" width="16.5" style="81" customWidth="1"/>
    <col min="3334" max="3334" width="17.625" style="81" customWidth="1"/>
    <col min="3335" max="3335" width="20.375" style="81" customWidth="1"/>
    <col min="3336" max="3336" width="20.5" style="81" customWidth="1"/>
    <col min="3337" max="3337" width="14.625" style="81" customWidth="1"/>
    <col min="3338" max="3339" width="5.5" style="81" customWidth="1"/>
    <col min="3340" max="3340" width="20.875" style="81" customWidth="1"/>
    <col min="3341" max="3341" width="15.5" style="81" bestFit="1" customWidth="1"/>
    <col min="3342" max="3342" width="16.375" style="81" customWidth="1"/>
    <col min="3343" max="3585" width="6.875" style="81"/>
    <col min="3586" max="3586" width="5.875" style="81" customWidth="1"/>
    <col min="3587" max="3587" width="17.5" style="81" customWidth="1"/>
    <col min="3588" max="3588" width="20" style="81" customWidth="1"/>
    <col min="3589" max="3589" width="16.5" style="81" customWidth="1"/>
    <col min="3590" max="3590" width="17.625" style="81" customWidth="1"/>
    <col min="3591" max="3591" width="20.375" style="81" customWidth="1"/>
    <col min="3592" max="3592" width="20.5" style="81" customWidth="1"/>
    <col min="3593" max="3593" width="14.625" style="81" customWidth="1"/>
    <col min="3594" max="3595" width="5.5" style="81" customWidth="1"/>
    <col min="3596" max="3596" width="20.875" style="81" customWidth="1"/>
    <col min="3597" max="3597" width="15.5" style="81" bestFit="1" customWidth="1"/>
    <col min="3598" max="3598" width="16.375" style="81" customWidth="1"/>
    <col min="3599" max="3841" width="6.875" style="81"/>
    <col min="3842" max="3842" width="5.875" style="81" customWidth="1"/>
    <col min="3843" max="3843" width="17.5" style="81" customWidth="1"/>
    <col min="3844" max="3844" width="20" style="81" customWidth="1"/>
    <col min="3845" max="3845" width="16.5" style="81" customWidth="1"/>
    <col min="3846" max="3846" width="17.625" style="81" customWidth="1"/>
    <col min="3847" max="3847" width="20.375" style="81" customWidth="1"/>
    <col min="3848" max="3848" width="20.5" style="81" customWidth="1"/>
    <col min="3849" max="3849" width="14.625" style="81" customWidth="1"/>
    <col min="3850" max="3851" width="5.5" style="81" customWidth="1"/>
    <col min="3852" max="3852" width="20.875" style="81" customWidth="1"/>
    <col min="3853" max="3853" width="15.5" style="81" bestFit="1" customWidth="1"/>
    <col min="3854" max="3854" width="16.375" style="81" customWidth="1"/>
    <col min="3855" max="4097" width="6.875" style="81"/>
    <col min="4098" max="4098" width="5.875" style="81" customWidth="1"/>
    <col min="4099" max="4099" width="17.5" style="81" customWidth="1"/>
    <col min="4100" max="4100" width="20" style="81" customWidth="1"/>
    <col min="4101" max="4101" width="16.5" style="81" customWidth="1"/>
    <col min="4102" max="4102" width="17.625" style="81" customWidth="1"/>
    <col min="4103" max="4103" width="20.375" style="81" customWidth="1"/>
    <col min="4104" max="4104" width="20.5" style="81" customWidth="1"/>
    <col min="4105" max="4105" width="14.625" style="81" customWidth="1"/>
    <col min="4106" max="4107" width="5.5" style="81" customWidth="1"/>
    <col min="4108" max="4108" width="20.875" style="81" customWidth="1"/>
    <col min="4109" max="4109" width="15.5" style="81" bestFit="1" customWidth="1"/>
    <col min="4110" max="4110" width="16.375" style="81" customWidth="1"/>
    <col min="4111" max="4353" width="6.875" style="81"/>
    <col min="4354" max="4354" width="5.875" style="81" customWidth="1"/>
    <col min="4355" max="4355" width="17.5" style="81" customWidth="1"/>
    <col min="4356" max="4356" width="20" style="81" customWidth="1"/>
    <col min="4357" max="4357" width="16.5" style="81" customWidth="1"/>
    <col min="4358" max="4358" width="17.625" style="81" customWidth="1"/>
    <col min="4359" max="4359" width="20.375" style="81" customWidth="1"/>
    <col min="4360" max="4360" width="20.5" style="81" customWidth="1"/>
    <col min="4361" max="4361" width="14.625" style="81" customWidth="1"/>
    <col min="4362" max="4363" width="5.5" style="81" customWidth="1"/>
    <col min="4364" max="4364" width="20.875" style="81" customWidth="1"/>
    <col min="4365" max="4365" width="15.5" style="81" bestFit="1" customWidth="1"/>
    <col min="4366" max="4366" width="16.375" style="81" customWidth="1"/>
    <col min="4367" max="4609" width="6.875" style="81"/>
    <col min="4610" max="4610" width="5.875" style="81" customWidth="1"/>
    <col min="4611" max="4611" width="17.5" style="81" customWidth="1"/>
    <col min="4612" max="4612" width="20" style="81" customWidth="1"/>
    <col min="4613" max="4613" width="16.5" style="81" customWidth="1"/>
    <col min="4614" max="4614" width="17.625" style="81" customWidth="1"/>
    <col min="4615" max="4615" width="20.375" style="81" customWidth="1"/>
    <col min="4616" max="4616" width="20.5" style="81" customWidth="1"/>
    <col min="4617" max="4617" width="14.625" style="81" customWidth="1"/>
    <col min="4618" max="4619" width="5.5" style="81" customWidth="1"/>
    <col min="4620" max="4620" width="20.875" style="81" customWidth="1"/>
    <col min="4621" max="4621" width="15.5" style="81" bestFit="1" customWidth="1"/>
    <col min="4622" max="4622" width="16.375" style="81" customWidth="1"/>
    <col min="4623" max="4865" width="6.875" style="81"/>
    <col min="4866" max="4866" width="5.875" style="81" customWidth="1"/>
    <col min="4867" max="4867" width="17.5" style="81" customWidth="1"/>
    <col min="4868" max="4868" width="20" style="81" customWidth="1"/>
    <col min="4869" max="4869" width="16.5" style="81" customWidth="1"/>
    <col min="4870" max="4870" width="17.625" style="81" customWidth="1"/>
    <col min="4871" max="4871" width="20.375" style="81" customWidth="1"/>
    <col min="4872" max="4872" width="20.5" style="81" customWidth="1"/>
    <col min="4873" max="4873" width="14.625" style="81" customWidth="1"/>
    <col min="4874" max="4875" width="5.5" style="81" customWidth="1"/>
    <col min="4876" max="4876" width="20.875" style="81" customWidth="1"/>
    <col min="4877" max="4877" width="15.5" style="81" bestFit="1" customWidth="1"/>
    <col min="4878" max="4878" width="16.375" style="81" customWidth="1"/>
    <col min="4879" max="5121" width="6.875" style="81"/>
    <col min="5122" max="5122" width="5.875" style="81" customWidth="1"/>
    <col min="5123" max="5123" width="17.5" style="81" customWidth="1"/>
    <col min="5124" max="5124" width="20" style="81" customWidth="1"/>
    <col min="5125" max="5125" width="16.5" style="81" customWidth="1"/>
    <col min="5126" max="5126" width="17.625" style="81" customWidth="1"/>
    <col min="5127" max="5127" width="20.375" style="81" customWidth="1"/>
    <col min="5128" max="5128" width="20.5" style="81" customWidth="1"/>
    <col min="5129" max="5129" width="14.625" style="81" customWidth="1"/>
    <col min="5130" max="5131" width="5.5" style="81" customWidth="1"/>
    <col min="5132" max="5132" width="20.875" style="81" customWidth="1"/>
    <col min="5133" max="5133" width="15.5" style="81" bestFit="1" customWidth="1"/>
    <col min="5134" max="5134" width="16.375" style="81" customWidth="1"/>
    <col min="5135" max="5377" width="6.875" style="81"/>
    <col min="5378" max="5378" width="5.875" style="81" customWidth="1"/>
    <col min="5379" max="5379" width="17.5" style="81" customWidth="1"/>
    <col min="5380" max="5380" width="20" style="81" customWidth="1"/>
    <col min="5381" max="5381" width="16.5" style="81" customWidth="1"/>
    <col min="5382" max="5382" width="17.625" style="81" customWidth="1"/>
    <col min="5383" max="5383" width="20.375" style="81" customWidth="1"/>
    <col min="5384" max="5384" width="20.5" style="81" customWidth="1"/>
    <col min="5385" max="5385" width="14.625" style="81" customWidth="1"/>
    <col min="5386" max="5387" width="5.5" style="81" customWidth="1"/>
    <col min="5388" max="5388" width="20.875" style="81" customWidth="1"/>
    <col min="5389" max="5389" width="15.5" style="81" bestFit="1" customWidth="1"/>
    <col min="5390" max="5390" width="16.375" style="81" customWidth="1"/>
    <col min="5391" max="5633" width="6.875" style="81"/>
    <col min="5634" max="5634" width="5.875" style="81" customWidth="1"/>
    <col min="5635" max="5635" width="17.5" style="81" customWidth="1"/>
    <col min="5636" max="5636" width="20" style="81" customWidth="1"/>
    <col min="5637" max="5637" width="16.5" style="81" customWidth="1"/>
    <col min="5638" max="5638" width="17.625" style="81" customWidth="1"/>
    <col min="5639" max="5639" width="20.375" style="81" customWidth="1"/>
    <col min="5640" max="5640" width="20.5" style="81" customWidth="1"/>
    <col min="5641" max="5641" width="14.625" style="81" customWidth="1"/>
    <col min="5642" max="5643" width="5.5" style="81" customWidth="1"/>
    <col min="5644" max="5644" width="20.875" style="81" customWidth="1"/>
    <col min="5645" max="5645" width="15.5" style="81" bestFit="1" customWidth="1"/>
    <col min="5646" max="5646" width="16.375" style="81" customWidth="1"/>
    <col min="5647" max="5889" width="6.875" style="81"/>
    <col min="5890" max="5890" width="5.875" style="81" customWidth="1"/>
    <col min="5891" max="5891" width="17.5" style="81" customWidth="1"/>
    <col min="5892" max="5892" width="20" style="81" customWidth="1"/>
    <col min="5893" max="5893" width="16.5" style="81" customWidth="1"/>
    <col min="5894" max="5894" width="17.625" style="81" customWidth="1"/>
    <col min="5895" max="5895" width="20.375" style="81" customWidth="1"/>
    <col min="5896" max="5896" width="20.5" style="81" customWidth="1"/>
    <col min="5897" max="5897" width="14.625" style="81" customWidth="1"/>
    <col min="5898" max="5899" width="5.5" style="81" customWidth="1"/>
    <col min="5900" max="5900" width="20.875" style="81" customWidth="1"/>
    <col min="5901" max="5901" width="15.5" style="81" bestFit="1" customWidth="1"/>
    <col min="5902" max="5902" width="16.375" style="81" customWidth="1"/>
    <col min="5903" max="6145" width="6.875" style="81"/>
    <col min="6146" max="6146" width="5.875" style="81" customWidth="1"/>
    <col min="6147" max="6147" width="17.5" style="81" customWidth="1"/>
    <col min="6148" max="6148" width="20" style="81" customWidth="1"/>
    <col min="6149" max="6149" width="16.5" style="81" customWidth="1"/>
    <col min="6150" max="6150" width="17.625" style="81" customWidth="1"/>
    <col min="6151" max="6151" width="20.375" style="81" customWidth="1"/>
    <col min="6152" max="6152" width="20.5" style="81" customWidth="1"/>
    <col min="6153" max="6153" width="14.625" style="81" customWidth="1"/>
    <col min="6154" max="6155" width="5.5" style="81" customWidth="1"/>
    <col min="6156" max="6156" width="20.875" style="81" customWidth="1"/>
    <col min="6157" max="6157" width="15.5" style="81" bestFit="1" customWidth="1"/>
    <col min="6158" max="6158" width="16.375" style="81" customWidth="1"/>
    <col min="6159" max="6401" width="6.875" style="81"/>
    <col min="6402" max="6402" width="5.875" style="81" customWidth="1"/>
    <col min="6403" max="6403" width="17.5" style="81" customWidth="1"/>
    <col min="6404" max="6404" width="20" style="81" customWidth="1"/>
    <col min="6405" max="6405" width="16.5" style="81" customWidth="1"/>
    <col min="6406" max="6406" width="17.625" style="81" customWidth="1"/>
    <col min="6407" max="6407" width="20.375" style="81" customWidth="1"/>
    <col min="6408" max="6408" width="20.5" style="81" customWidth="1"/>
    <col min="6409" max="6409" width="14.625" style="81" customWidth="1"/>
    <col min="6410" max="6411" width="5.5" style="81" customWidth="1"/>
    <col min="6412" max="6412" width="20.875" style="81" customWidth="1"/>
    <col min="6413" max="6413" width="15.5" style="81" bestFit="1" customWidth="1"/>
    <col min="6414" max="6414" width="16.375" style="81" customWidth="1"/>
    <col min="6415" max="6657" width="6.875" style="81"/>
    <col min="6658" max="6658" width="5.875" style="81" customWidth="1"/>
    <col min="6659" max="6659" width="17.5" style="81" customWidth="1"/>
    <col min="6660" max="6660" width="20" style="81" customWidth="1"/>
    <col min="6661" max="6661" width="16.5" style="81" customWidth="1"/>
    <col min="6662" max="6662" width="17.625" style="81" customWidth="1"/>
    <col min="6663" max="6663" width="20.375" style="81" customWidth="1"/>
    <col min="6664" max="6664" width="20.5" style="81" customWidth="1"/>
    <col min="6665" max="6665" width="14.625" style="81" customWidth="1"/>
    <col min="6666" max="6667" width="5.5" style="81" customWidth="1"/>
    <col min="6668" max="6668" width="20.875" style="81" customWidth="1"/>
    <col min="6669" max="6669" width="15.5" style="81" bestFit="1" customWidth="1"/>
    <col min="6670" max="6670" width="16.375" style="81" customWidth="1"/>
    <col min="6671" max="6913" width="6.875" style="81"/>
    <col min="6914" max="6914" width="5.875" style="81" customWidth="1"/>
    <col min="6915" max="6915" width="17.5" style="81" customWidth="1"/>
    <col min="6916" max="6916" width="20" style="81" customWidth="1"/>
    <col min="6917" max="6917" width="16.5" style="81" customWidth="1"/>
    <col min="6918" max="6918" width="17.625" style="81" customWidth="1"/>
    <col min="6919" max="6919" width="20.375" style="81" customWidth="1"/>
    <col min="6920" max="6920" width="20.5" style="81" customWidth="1"/>
    <col min="6921" max="6921" width="14.625" style="81" customWidth="1"/>
    <col min="6922" max="6923" width="5.5" style="81" customWidth="1"/>
    <col min="6924" max="6924" width="20.875" style="81" customWidth="1"/>
    <col min="6925" max="6925" width="15.5" style="81" bestFit="1" customWidth="1"/>
    <col min="6926" max="6926" width="16.375" style="81" customWidth="1"/>
    <col min="6927" max="7169" width="6.875" style="81"/>
    <col min="7170" max="7170" width="5.875" style="81" customWidth="1"/>
    <col min="7171" max="7171" width="17.5" style="81" customWidth="1"/>
    <col min="7172" max="7172" width="20" style="81" customWidth="1"/>
    <col min="7173" max="7173" width="16.5" style="81" customWidth="1"/>
    <col min="7174" max="7174" width="17.625" style="81" customWidth="1"/>
    <col min="7175" max="7175" width="20.375" style="81" customWidth="1"/>
    <col min="7176" max="7176" width="20.5" style="81" customWidth="1"/>
    <col min="7177" max="7177" width="14.625" style="81" customWidth="1"/>
    <col min="7178" max="7179" width="5.5" style="81" customWidth="1"/>
    <col min="7180" max="7180" width="20.875" style="81" customWidth="1"/>
    <col min="7181" max="7181" width="15.5" style="81" bestFit="1" customWidth="1"/>
    <col min="7182" max="7182" width="16.375" style="81" customWidth="1"/>
    <col min="7183" max="7425" width="6.875" style="81"/>
    <col min="7426" max="7426" width="5.875" style="81" customWidth="1"/>
    <col min="7427" max="7427" width="17.5" style="81" customWidth="1"/>
    <col min="7428" max="7428" width="20" style="81" customWidth="1"/>
    <col min="7429" max="7429" width="16.5" style="81" customWidth="1"/>
    <col min="7430" max="7430" width="17.625" style="81" customWidth="1"/>
    <col min="7431" max="7431" width="20.375" style="81" customWidth="1"/>
    <col min="7432" max="7432" width="20.5" style="81" customWidth="1"/>
    <col min="7433" max="7433" width="14.625" style="81" customWidth="1"/>
    <col min="7434" max="7435" width="5.5" style="81" customWidth="1"/>
    <col min="7436" max="7436" width="20.875" style="81" customWidth="1"/>
    <col min="7437" max="7437" width="15.5" style="81" bestFit="1" customWidth="1"/>
    <col min="7438" max="7438" width="16.375" style="81" customWidth="1"/>
    <col min="7439" max="7681" width="6.875" style="81"/>
    <col min="7682" max="7682" width="5.875" style="81" customWidth="1"/>
    <col min="7683" max="7683" width="17.5" style="81" customWidth="1"/>
    <col min="7684" max="7684" width="20" style="81" customWidth="1"/>
    <col min="7685" max="7685" width="16.5" style="81" customWidth="1"/>
    <col min="7686" max="7686" width="17.625" style="81" customWidth="1"/>
    <col min="7687" max="7687" width="20.375" style="81" customWidth="1"/>
    <col min="7688" max="7688" width="20.5" style="81" customWidth="1"/>
    <col min="7689" max="7689" width="14.625" style="81" customWidth="1"/>
    <col min="7690" max="7691" width="5.5" style="81" customWidth="1"/>
    <col min="7692" max="7692" width="20.875" style="81" customWidth="1"/>
    <col min="7693" max="7693" width="15.5" style="81" bestFit="1" customWidth="1"/>
    <col min="7694" max="7694" width="16.375" style="81" customWidth="1"/>
    <col min="7695" max="7937" width="6.875" style="81"/>
    <col min="7938" max="7938" width="5.875" style="81" customWidth="1"/>
    <col min="7939" max="7939" width="17.5" style="81" customWidth="1"/>
    <col min="7940" max="7940" width="20" style="81" customWidth="1"/>
    <col min="7941" max="7941" width="16.5" style="81" customWidth="1"/>
    <col min="7942" max="7942" width="17.625" style="81" customWidth="1"/>
    <col min="7943" max="7943" width="20.375" style="81" customWidth="1"/>
    <col min="7944" max="7944" width="20.5" style="81" customWidth="1"/>
    <col min="7945" max="7945" width="14.625" style="81" customWidth="1"/>
    <col min="7946" max="7947" width="5.5" style="81" customWidth="1"/>
    <col min="7948" max="7948" width="20.875" style="81" customWidth="1"/>
    <col min="7949" max="7949" width="15.5" style="81" bestFit="1" customWidth="1"/>
    <col min="7950" max="7950" width="16.375" style="81" customWidth="1"/>
    <col min="7951" max="8193" width="6.875" style="81"/>
    <col min="8194" max="8194" width="5.875" style="81" customWidth="1"/>
    <col min="8195" max="8195" width="17.5" style="81" customWidth="1"/>
    <col min="8196" max="8196" width="20" style="81" customWidth="1"/>
    <col min="8197" max="8197" width="16.5" style="81" customWidth="1"/>
    <col min="8198" max="8198" width="17.625" style="81" customWidth="1"/>
    <col min="8199" max="8199" width="20.375" style="81" customWidth="1"/>
    <col min="8200" max="8200" width="20.5" style="81" customWidth="1"/>
    <col min="8201" max="8201" width="14.625" style="81" customWidth="1"/>
    <col min="8202" max="8203" width="5.5" style="81" customWidth="1"/>
    <col min="8204" max="8204" width="20.875" style="81" customWidth="1"/>
    <col min="8205" max="8205" width="15.5" style="81" bestFit="1" customWidth="1"/>
    <col min="8206" max="8206" width="16.375" style="81" customWidth="1"/>
    <col min="8207" max="8449" width="6.875" style="81"/>
    <col min="8450" max="8450" width="5.875" style="81" customWidth="1"/>
    <col min="8451" max="8451" width="17.5" style="81" customWidth="1"/>
    <col min="8452" max="8452" width="20" style="81" customWidth="1"/>
    <col min="8453" max="8453" width="16.5" style="81" customWidth="1"/>
    <col min="8454" max="8454" width="17.625" style="81" customWidth="1"/>
    <col min="8455" max="8455" width="20.375" style="81" customWidth="1"/>
    <col min="8456" max="8456" width="20.5" style="81" customWidth="1"/>
    <col min="8457" max="8457" width="14.625" style="81" customWidth="1"/>
    <col min="8458" max="8459" width="5.5" style="81" customWidth="1"/>
    <col min="8460" max="8460" width="20.875" style="81" customWidth="1"/>
    <col min="8461" max="8461" width="15.5" style="81" bestFit="1" customWidth="1"/>
    <col min="8462" max="8462" width="16.375" style="81" customWidth="1"/>
    <col min="8463" max="8705" width="6.875" style="81"/>
    <col min="8706" max="8706" width="5.875" style="81" customWidth="1"/>
    <col min="8707" max="8707" width="17.5" style="81" customWidth="1"/>
    <col min="8708" max="8708" width="20" style="81" customWidth="1"/>
    <col min="8709" max="8709" width="16.5" style="81" customWidth="1"/>
    <col min="8710" max="8710" width="17.625" style="81" customWidth="1"/>
    <col min="8711" max="8711" width="20.375" style="81" customWidth="1"/>
    <col min="8712" max="8712" width="20.5" style="81" customWidth="1"/>
    <col min="8713" max="8713" width="14.625" style="81" customWidth="1"/>
    <col min="8714" max="8715" width="5.5" style="81" customWidth="1"/>
    <col min="8716" max="8716" width="20.875" style="81" customWidth="1"/>
    <col min="8717" max="8717" width="15.5" style="81" bestFit="1" customWidth="1"/>
    <col min="8718" max="8718" width="16.375" style="81" customWidth="1"/>
    <col min="8719" max="8961" width="6.875" style="81"/>
    <col min="8962" max="8962" width="5.875" style="81" customWidth="1"/>
    <col min="8963" max="8963" width="17.5" style="81" customWidth="1"/>
    <col min="8964" max="8964" width="20" style="81" customWidth="1"/>
    <col min="8965" max="8965" width="16.5" style="81" customWidth="1"/>
    <col min="8966" max="8966" width="17.625" style="81" customWidth="1"/>
    <col min="8967" max="8967" width="20.375" style="81" customWidth="1"/>
    <col min="8968" max="8968" width="20.5" style="81" customWidth="1"/>
    <col min="8969" max="8969" width="14.625" style="81" customWidth="1"/>
    <col min="8970" max="8971" width="5.5" style="81" customWidth="1"/>
    <col min="8972" max="8972" width="20.875" style="81" customWidth="1"/>
    <col min="8973" max="8973" width="15.5" style="81" bestFit="1" customWidth="1"/>
    <col min="8974" max="8974" width="16.375" style="81" customWidth="1"/>
    <col min="8975" max="9217" width="6.875" style="81"/>
    <col min="9218" max="9218" width="5.875" style="81" customWidth="1"/>
    <col min="9219" max="9219" width="17.5" style="81" customWidth="1"/>
    <col min="9220" max="9220" width="20" style="81" customWidth="1"/>
    <col min="9221" max="9221" width="16.5" style="81" customWidth="1"/>
    <col min="9222" max="9222" width="17.625" style="81" customWidth="1"/>
    <col min="9223" max="9223" width="20.375" style="81" customWidth="1"/>
    <col min="9224" max="9224" width="20.5" style="81" customWidth="1"/>
    <col min="9225" max="9225" width="14.625" style="81" customWidth="1"/>
    <col min="9226" max="9227" width="5.5" style="81" customWidth="1"/>
    <col min="9228" max="9228" width="20.875" style="81" customWidth="1"/>
    <col min="9229" max="9229" width="15.5" style="81" bestFit="1" customWidth="1"/>
    <col min="9230" max="9230" width="16.375" style="81" customWidth="1"/>
    <col min="9231" max="9473" width="6.875" style="81"/>
    <col min="9474" max="9474" width="5.875" style="81" customWidth="1"/>
    <col min="9475" max="9475" width="17.5" style="81" customWidth="1"/>
    <col min="9476" max="9476" width="20" style="81" customWidth="1"/>
    <col min="9477" max="9477" width="16.5" style="81" customWidth="1"/>
    <col min="9478" max="9478" width="17.625" style="81" customWidth="1"/>
    <col min="9479" max="9479" width="20.375" style="81" customWidth="1"/>
    <col min="9480" max="9480" width="20.5" style="81" customWidth="1"/>
    <col min="9481" max="9481" width="14.625" style="81" customWidth="1"/>
    <col min="9482" max="9483" width="5.5" style="81" customWidth="1"/>
    <col min="9484" max="9484" width="20.875" style="81" customWidth="1"/>
    <col min="9485" max="9485" width="15.5" style="81" bestFit="1" customWidth="1"/>
    <col min="9486" max="9486" width="16.375" style="81" customWidth="1"/>
    <col min="9487" max="9729" width="6.875" style="81"/>
    <col min="9730" max="9730" width="5.875" style="81" customWidth="1"/>
    <col min="9731" max="9731" width="17.5" style="81" customWidth="1"/>
    <col min="9732" max="9732" width="20" style="81" customWidth="1"/>
    <col min="9733" max="9733" width="16.5" style="81" customWidth="1"/>
    <col min="9734" max="9734" width="17.625" style="81" customWidth="1"/>
    <col min="9735" max="9735" width="20.375" style="81" customWidth="1"/>
    <col min="9736" max="9736" width="20.5" style="81" customWidth="1"/>
    <col min="9737" max="9737" width="14.625" style="81" customWidth="1"/>
    <col min="9738" max="9739" width="5.5" style="81" customWidth="1"/>
    <col min="9740" max="9740" width="20.875" style="81" customWidth="1"/>
    <col min="9741" max="9741" width="15.5" style="81" bestFit="1" customWidth="1"/>
    <col min="9742" max="9742" width="16.375" style="81" customWidth="1"/>
    <col min="9743" max="9985" width="6.875" style="81"/>
    <col min="9986" max="9986" width="5.875" style="81" customWidth="1"/>
    <col min="9987" max="9987" width="17.5" style="81" customWidth="1"/>
    <col min="9988" max="9988" width="20" style="81" customWidth="1"/>
    <col min="9989" max="9989" width="16.5" style="81" customWidth="1"/>
    <col min="9990" max="9990" width="17.625" style="81" customWidth="1"/>
    <col min="9991" max="9991" width="20.375" style="81" customWidth="1"/>
    <col min="9992" max="9992" width="20.5" style="81" customWidth="1"/>
    <col min="9993" max="9993" width="14.625" style="81" customWidth="1"/>
    <col min="9994" max="9995" width="5.5" style="81" customWidth="1"/>
    <col min="9996" max="9996" width="20.875" style="81" customWidth="1"/>
    <col min="9997" max="9997" width="15.5" style="81" bestFit="1" customWidth="1"/>
    <col min="9998" max="9998" width="16.375" style="81" customWidth="1"/>
    <col min="9999" max="10241" width="6.875" style="81"/>
    <col min="10242" max="10242" width="5.875" style="81" customWidth="1"/>
    <col min="10243" max="10243" width="17.5" style="81" customWidth="1"/>
    <col min="10244" max="10244" width="20" style="81" customWidth="1"/>
    <col min="10245" max="10245" width="16.5" style="81" customWidth="1"/>
    <col min="10246" max="10246" width="17.625" style="81" customWidth="1"/>
    <col min="10247" max="10247" width="20.375" style="81" customWidth="1"/>
    <col min="10248" max="10248" width="20.5" style="81" customWidth="1"/>
    <col min="10249" max="10249" width="14.625" style="81" customWidth="1"/>
    <col min="10250" max="10251" width="5.5" style="81" customWidth="1"/>
    <col min="10252" max="10252" width="20.875" style="81" customWidth="1"/>
    <col min="10253" max="10253" width="15.5" style="81" bestFit="1" customWidth="1"/>
    <col min="10254" max="10254" width="16.375" style="81" customWidth="1"/>
    <col min="10255" max="10497" width="6.875" style="81"/>
    <col min="10498" max="10498" width="5.875" style="81" customWidth="1"/>
    <col min="10499" max="10499" width="17.5" style="81" customWidth="1"/>
    <col min="10500" max="10500" width="20" style="81" customWidth="1"/>
    <col min="10501" max="10501" width="16.5" style="81" customWidth="1"/>
    <col min="10502" max="10502" width="17.625" style="81" customWidth="1"/>
    <col min="10503" max="10503" width="20.375" style="81" customWidth="1"/>
    <col min="10504" max="10504" width="20.5" style="81" customWidth="1"/>
    <col min="10505" max="10505" width="14.625" style="81" customWidth="1"/>
    <col min="10506" max="10507" width="5.5" style="81" customWidth="1"/>
    <col min="10508" max="10508" width="20.875" style="81" customWidth="1"/>
    <col min="10509" max="10509" width="15.5" style="81" bestFit="1" customWidth="1"/>
    <col min="10510" max="10510" width="16.375" style="81" customWidth="1"/>
    <col min="10511" max="10753" width="6.875" style="81"/>
    <col min="10754" max="10754" width="5.875" style="81" customWidth="1"/>
    <col min="10755" max="10755" width="17.5" style="81" customWidth="1"/>
    <col min="10756" max="10756" width="20" style="81" customWidth="1"/>
    <col min="10757" max="10757" width="16.5" style="81" customWidth="1"/>
    <col min="10758" max="10758" width="17.625" style="81" customWidth="1"/>
    <col min="10759" max="10759" width="20.375" style="81" customWidth="1"/>
    <col min="10760" max="10760" width="20.5" style="81" customWidth="1"/>
    <col min="10761" max="10761" width="14.625" style="81" customWidth="1"/>
    <col min="10762" max="10763" width="5.5" style="81" customWidth="1"/>
    <col min="10764" max="10764" width="20.875" style="81" customWidth="1"/>
    <col min="10765" max="10765" width="15.5" style="81" bestFit="1" customWidth="1"/>
    <col min="10766" max="10766" width="16.375" style="81" customWidth="1"/>
    <col min="10767" max="11009" width="6.875" style="81"/>
    <col min="11010" max="11010" width="5.875" style="81" customWidth="1"/>
    <col min="11011" max="11011" width="17.5" style="81" customWidth="1"/>
    <col min="11012" max="11012" width="20" style="81" customWidth="1"/>
    <col min="11013" max="11013" width="16.5" style="81" customWidth="1"/>
    <col min="11014" max="11014" width="17.625" style="81" customWidth="1"/>
    <col min="11015" max="11015" width="20.375" style="81" customWidth="1"/>
    <col min="11016" max="11016" width="20.5" style="81" customWidth="1"/>
    <col min="11017" max="11017" width="14.625" style="81" customWidth="1"/>
    <col min="11018" max="11019" width="5.5" style="81" customWidth="1"/>
    <col min="11020" max="11020" width="20.875" style="81" customWidth="1"/>
    <col min="11021" max="11021" width="15.5" style="81" bestFit="1" customWidth="1"/>
    <col min="11022" max="11022" width="16.375" style="81" customWidth="1"/>
    <col min="11023" max="11265" width="6.875" style="81"/>
    <col min="11266" max="11266" width="5.875" style="81" customWidth="1"/>
    <col min="11267" max="11267" width="17.5" style="81" customWidth="1"/>
    <col min="11268" max="11268" width="20" style="81" customWidth="1"/>
    <col min="11269" max="11269" width="16.5" style="81" customWidth="1"/>
    <col min="11270" max="11270" width="17.625" style="81" customWidth="1"/>
    <col min="11271" max="11271" width="20.375" style="81" customWidth="1"/>
    <col min="11272" max="11272" width="20.5" style="81" customWidth="1"/>
    <col min="11273" max="11273" width="14.625" style="81" customWidth="1"/>
    <col min="11274" max="11275" width="5.5" style="81" customWidth="1"/>
    <col min="11276" max="11276" width="20.875" style="81" customWidth="1"/>
    <col min="11277" max="11277" width="15.5" style="81" bestFit="1" customWidth="1"/>
    <col min="11278" max="11278" width="16.375" style="81" customWidth="1"/>
    <col min="11279" max="11521" width="6.875" style="81"/>
    <col min="11522" max="11522" width="5.875" style="81" customWidth="1"/>
    <col min="11523" max="11523" width="17.5" style="81" customWidth="1"/>
    <col min="11524" max="11524" width="20" style="81" customWidth="1"/>
    <col min="11525" max="11525" width="16.5" style="81" customWidth="1"/>
    <col min="11526" max="11526" width="17.625" style="81" customWidth="1"/>
    <col min="11527" max="11527" width="20.375" style="81" customWidth="1"/>
    <col min="11528" max="11528" width="20.5" style="81" customWidth="1"/>
    <col min="11529" max="11529" width="14.625" style="81" customWidth="1"/>
    <col min="11530" max="11531" width="5.5" style="81" customWidth="1"/>
    <col min="11532" max="11532" width="20.875" style="81" customWidth="1"/>
    <col min="11533" max="11533" width="15.5" style="81" bestFit="1" customWidth="1"/>
    <col min="11534" max="11534" width="16.375" style="81" customWidth="1"/>
    <col min="11535" max="11777" width="6.875" style="81"/>
    <col min="11778" max="11778" width="5.875" style="81" customWidth="1"/>
    <col min="11779" max="11779" width="17.5" style="81" customWidth="1"/>
    <col min="11780" max="11780" width="20" style="81" customWidth="1"/>
    <col min="11781" max="11781" width="16.5" style="81" customWidth="1"/>
    <col min="11782" max="11782" width="17.625" style="81" customWidth="1"/>
    <col min="11783" max="11783" width="20.375" style="81" customWidth="1"/>
    <col min="11784" max="11784" width="20.5" style="81" customWidth="1"/>
    <col min="11785" max="11785" width="14.625" style="81" customWidth="1"/>
    <col min="11786" max="11787" width="5.5" style="81" customWidth="1"/>
    <col min="11788" max="11788" width="20.875" style="81" customWidth="1"/>
    <col min="11789" max="11789" width="15.5" style="81" bestFit="1" customWidth="1"/>
    <col min="11790" max="11790" width="16.375" style="81" customWidth="1"/>
    <col min="11791" max="12033" width="6.875" style="81"/>
    <col min="12034" max="12034" width="5.875" style="81" customWidth="1"/>
    <col min="12035" max="12035" width="17.5" style="81" customWidth="1"/>
    <col min="12036" max="12036" width="20" style="81" customWidth="1"/>
    <col min="12037" max="12037" width="16.5" style="81" customWidth="1"/>
    <col min="12038" max="12038" width="17.625" style="81" customWidth="1"/>
    <col min="12039" max="12039" width="20.375" style="81" customWidth="1"/>
    <col min="12040" max="12040" width="20.5" style="81" customWidth="1"/>
    <col min="12041" max="12041" width="14.625" style="81" customWidth="1"/>
    <col min="12042" max="12043" width="5.5" style="81" customWidth="1"/>
    <col min="12044" max="12044" width="20.875" style="81" customWidth="1"/>
    <col min="12045" max="12045" width="15.5" style="81" bestFit="1" customWidth="1"/>
    <col min="12046" max="12046" width="16.375" style="81" customWidth="1"/>
    <col min="12047" max="12289" width="6.875" style="81"/>
    <col min="12290" max="12290" width="5.875" style="81" customWidth="1"/>
    <col min="12291" max="12291" width="17.5" style="81" customWidth="1"/>
    <col min="12292" max="12292" width="20" style="81" customWidth="1"/>
    <col min="12293" max="12293" width="16.5" style="81" customWidth="1"/>
    <col min="12294" max="12294" width="17.625" style="81" customWidth="1"/>
    <col min="12295" max="12295" width="20.375" style="81" customWidth="1"/>
    <col min="12296" max="12296" width="20.5" style="81" customWidth="1"/>
    <col min="12297" max="12297" width="14.625" style="81" customWidth="1"/>
    <col min="12298" max="12299" width="5.5" style="81" customWidth="1"/>
    <col min="12300" max="12300" width="20.875" style="81" customWidth="1"/>
    <col min="12301" max="12301" width="15.5" style="81" bestFit="1" customWidth="1"/>
    <col min="12302" max="12302" width="16.375" style="81" customWidth="1"/>
    <col min="12303" max="12545" width="6.875" style="81"/>
    <col min="12546" max="12546" width="5.875" style="81" customWidth="1"/>
    <col min="12547" max="12547" width="17.5" style="81" customWidth="1"/>
    <col min="12548" max="12548" width="20" style="81" customWidth="1"/>
    <col min="12549" max="12549" width="16.5" style="81" customWidth="1"/>
    <col min="12550" max="12550" width="17.625" style="81" customWidth="1"/>
    <col min="12551" max="12551" width="20.375" style="81" customWidth="1"/>
    <col min="12552" max="12552" width="20.5" style="81" customWidth="1"/>
    <col min="12553" max="12553" width="14.625" style="81" customWidth="1"/>
    <col min="12554" max="12555" width="5.5" style="81" customWidth="1"/>
    <col min="12556" max="12556" width="20.875" style="81" customWidth="1"/>
    <col min="12557" max="12557" width="15.5" style="81" bestFit="1" customWidth="1"/>
    <col min="12558" max="12558" width="16.375" style="81" customWidth="1"/>
    <col min="12559" max="12801" width="6.875" style="81"/>
    <col min="12802" max="12802" width="5.875" style="81" customWidth="1"/>
    <col min="12803" max="12803" width="17.5" style="81" customWidth="1"/>
    <col min="12804" max="12804" width="20" style="81" customWidth="1"/>
    <col min="12805" max="12805" width="16.5" style="81" customWidth="1"/>
    <col min="12806" max="12806" width="17.625" style="81" customWidth="1"/>
    <col min="12807" max="12807" width="20.375" style="81" customWidth="1"/>
    <col min="12808" max="12808" width="20.5" style="81" customWidth="1"/>
    <col min="12809" max="12809" width="14.625" style="81" customWidth="1"/>
    <col min="12810" max="12811" width="5.5" style="81" customWidth="1"/>
    <col min="12812" max="12812" width="20.875" style="81" customWidth="1"/>
    <col min="12813" max="12813" width="15.5" style="81" bestFit="1" customWidth="1"/>
    <col min="12814" max="12814" width="16.375" style="81" customWidth="1"/>
    <col min="12815" max="13057" width="6.875" style="81"/>
    <col min="13058" max="13058" width="5.875" style="81" customWidth="1"/>
    <col min="13059" max="13059" width="17.5" style="81" customWidth="1"/>
    <col min="13060" max="13060" width="20" style="81" customWidth="1"/>
    <col min="13061" max="13061" width="16.5" style="81" customWidth="1"/>
    <col min="13062" max="13062" width="17.625" style="81" customWidth="1"/>
    <col min="13063" max="13063" width="20.375" style="81" customWidth="1"/>
    <col min="13064" max="13064" width="20.5" style="81" customWidth="1"/>
    <col min="13065" max="13065" width="14.625" style="81" customWidth="1"/>
    <col min="13066" max="13067" width="5.5" style="81" customWidth="1"/>
    <col min="13068" max="13068" width="20.875" style="81" customWidth="1"/>
    <col min="13069" max="13069" width="15.5" style="81" bestFit="1" customWidth="1"/>
    <col min="13070" max="13070" width="16.375" style="81" customWidth="1"/>
    <col min="13071" max="13313" width="6.875" style="81"/>
    <col min="13314" max="13314" width="5.875" style="81" customWidth="1"/>
    <col min="13315" max="13315" width="17.5" style="81" customWidth="1"/>
    <col min="13316" max="13316" width="20" style="81" customWidth="1"/>
    <col min="13317" max="13317" width="16.5" style="81" customWidth="1"/>
    <col min="13318" max="13318" width="17.625" style="81" customWidth="1"/>
    <col min="13319" max="13319" width="20.375" style="81" customWidth="1"/>
    <col min="13320" max="13320" width="20.5" style="81" customWidth="1"/>
    <col min="13321" max="13321" width="14.625" style="81" customWidth="1"/>
    <col min="13322" max="13323" width="5.5" style="81" customWidth="1"/>
    <col min="13324" max="13324" width="20.875" style="81" customWidth="1"/>
    <col min="13325" max="13325" width="15.5" style="81" bestFit="1" customWidth="1"/>
    <col min="13326" max="13326" width="16.375" style="81" customWidth="1"/>
    <col min="13327" max="13569" width="6.875" style="81"/>
    <col min="13570" max="13570" width="5.875" style="81" customWidth="1"/>
    <col min="13571" max="13571" width="17.5" style="81" customWidth="1"/>
    <col min="13572" max="13572" width="20" style="81" customWidth="1"/>
    <col min="13573" max="13573" width="16.5" style="81" customWidth="1"/>
    <col min="13574" max="13574" width="17.625" style="81" customWidth="1"/>
    <col min="13575" max="13575" width="20.375" style="81" customWidth="1"/>
    <col min="13576" max="13576" width="20.5" style="81" customWidth="1"/>
    <col min="13577" max="13577" width="14.625" style="81" customWidth="1"/>
    <col min="13578" max="13579" width="5.5" style="81" customWidth="1"/>
    <col min="13580" max="13580" width="20.875" style="81" customWidth="1"/>
    <col min="13581" max="13581" width="15.5" style="81" bestFit="1" customWidth="1"/>
    <col min="13582" max="13582" width="16.375" style="81" customWidth="1"/>
    <col min="13583" max="13825" width="6.875" style="81"/>
    <col min="13826" max="13826" width="5.875" style="81" customWidth="1"/>
    <col min="13827" max="13827" width="17.5" style="81" customWidth="1"/>
    <col min="13828" max="13828" width="20" style="81" customWidth="1"/>
    <col min="13829" max="13829" width="16.5" style="81" customWidth="1"/>
    <col min="13830" max="13830" width="17.625" style="81" customWidth="1"/>
    <col min="13831" max="13831" width="20.375" style="81" customWidth="1"/>
    <col min="13832" max="13832" width="20.5" style="81" customWidth="1"/>
    <col min="13833" max="13833" width="14.625" style="81" customWidth="1"/>
    <col min="13834" max="13835" width="5.5" style="81" customWidth="1"/>
    <col min="13836" max="13836" width="20.875" style="81" customWidth="1"/>
    <col min="13837" max="13837" width="15.5" style="81" bestFit="1" customWidth="1"/>
    <col min="13838" max="13838" width="16.375" style="81" customWidth="1"/>
    <col min="13839" max="14081" width="6.875" style="81"/>
    <col min="14082" max="14082" width="5.875" style="81" customWidth="1"/>
    <col min="14083" max="14083" width="17.5" style="81" customWidth="1"/>
    <col min="14084" max="14084" width="20" style="81" customWidth="1"/>
    <col min="14085" max="14085" width="16.5" style="81" customWidth="1"/>
    <col min="14086" max="14086" width="17.625" style="81" customWidth="1"/>
    <col min="14087" max="14087" width="20.375" style="81" customWidth="1"/>
    <col min="14088" max="14088" width="20.5" style="81" customWidth="1"/>
    <col min="14089" max="14089" width="14.625" style="81" customWidth="1"/>
    <col min="14090" max="14091" width="5.5" style="81" customWidth="1"/>
    <col min="14092" max="14092" width="20.875" style="81" customWidth="1"/>
    <col min="14093" max="14093" width="15.5" style="81" bestFit="1" customWidth="1"/>
    <col min="14094" max="14094" width="16.375" style="81" customWidth="1"/>
    <col min="14095" max="14337" width="6.875" style="81"/>
    <col min="14338" max="14338" width="5.875" style="81" customWidth="1"/>
    <col min="14339" max="14339" width="17.5" style="81" customWidth="1"/>
    <col min="14340" max="14340" width="20" style="81" customWidth="1"/>
    <col min="14341" max="14341" width="16.5" style="81" customWidth="1"/>
    <col min="14342" max="14342" width="17.625" style="81" customWidth="1"/>
    <col min="14343" max="14343" width="20.375" style="81" customWidth="1"/>
    <col min="14344" max="14344" width="20.5" style="81" customWidth="1"/>
    <col min="14345" max="14345" width="14.625" style="81" customWidth="1"/>
    <col min="14346" max="14347" width="5.5" style="81" customWidth="1"/>
    <col min="14348" max="14348" width="20.875" style="81" customWidth="1"/>
    <col min="14349" max="14349" width="15.5" style="81" bestFit="1" customWidth="1"/>
    <col min="14350" max="14350" width="16.375" style="81" customWidth="1"/>
    <col min="14351" max="14593" width="6.875" style="81"/>
    <col min="14594" max="14594" width="5.875" style="81" customWidth="1"/>
    <col min="14595" max="14595" width="17.5" style="81" customWidth="1"/>
    <col min="14596" max="14596" width="20" style="81" customWidth="1"/>
    <col min="14597" max="14597" width="16.5" style="81" customWidth="1"/>
    <col min="14598" max="14598" width="17.625" style="81" customWidth="1"/>
    <col min="14599" max="14599" width="20.375" style="81" customWidth="1"/>
    <col min="14600" max="14600" width="20.5" style="81" customWidth="1"/>
    <col min="14601" max="14601" width="14.625" style="81" customWidth="1"/>
    <col min="14602" max="14603" width="5.5" style="81" customWidth="1"/>
    <col min="14604" max="14604" width="20.875" style="81" customWidth="1"/>
    <col min="14605" max="14605" width="15.5" style="81" bestFit="1" customWidth="1"/>
    <col min="14606" max="14606" width="16.375" style="81" customWidth="1"/>
    <col min="14607" max="14849" width="6.875" style="81"/>
    <col min="14850" max="14850" width="5.875" style="81" customWidth="1"/>
    <col min="14851" max="14851" width="17.5" style="81" customWidth="1"/>
    <col min="14852" max="14852" width="20" style="81" customWidth="1"/>
    <col min="14853" max="14853" width="16.5" style="81" customWidth="1"/>
    <col min="14854" max="14854" width="17.625" style="81" customWidth="1"/>
    <col min="14855" max="14855" width="20.375" style="81" customWidth="1"/>
    <col min="14856" max="14856" width="20.5" style="81" customWidth="1"/>
    <col min="14857" max="14857" width="14.625" style="81" customWidth="1"/>
    <col min="14858" max="14859" width="5.5" style="81" customWidth="1"/>
    <col min="14860" max="14860" width="20.875" style="81" customWidth="1"/>
    <col min="14861" max="14861" width="15.5" style="81" bestFit="1" customWidth="1"/>
    <col min="14862" max="14862" width="16.375" style="81" customWidth="1"/>
    <col min="14863" max="15105" width="6.875" style="81"/>
    <col min="15106" max="15106" width="5.875" style="81" customWidth="1"/>
    <col min="15107" max="15107" width="17.5" style="81" customWidth="1"/>
    <col min="15108" max="15108" width="20" style="81" customWidth="1"/>
    <col min="15109" max="15109" width="16.5" style="81" customWidth="1"/>
    <col min="15110" max="15110" width="17.625" style="81" customWidth="1"/>
    <col min="15111" max="15111" width="20.375" style="81" customWidth="1"/>
    <col min="15112" max="15112" width="20.5" style="81" customWidth="1"/>
    <col min="15113" max="15113" width="14.625" style="81" customWidth="1"/>
    <col min="15114" max="15115" width="5.5" style="81" customWidth="1"/>
    <col min="15116" max="15116" width="20.875" style="81" customWidth="1"/>
    <col min="15117" max="15117" width="15.5" style="81" bestFit="1" customWidth="1"/>
    <col min="15118" max="15118" width="16.375" style="81" customWidth="1"/>
    <col min="15119" max="15361" width="6.875" style="81"/>
    <col min="15362" max="15362" width="5.875" style="81" customWidth="1"/>
    <col min="15363" max="15363" width="17.5" style="81" customWidth="1"/>
    <col min="15364" max="15364" width="20" style="81" customWidth="1"/>
    <col min="15365" max="15365" width="16.5" style="81" customWidth="1"/>
    <col min="15366" max="15366" width="17.625" style="81" customWidth="1"/>
    <col min="15367" max="15367" width="20.375" style="81" customWidth="1"/>
    <col min="15368" max="15368" width="20.5" style="81" customWidth="1"/>
    <col min="15369" max="15369" width="14.625" style="81" customWidth="1"/>
    <col min="15370" max="15371" width="5.5" style="81" customWidth="1"/>
    <col min="15372" max="15372" width="20.875" style="81" customWidth="1"/>
    <col min="15373" max="15373" width="15.5" style="81" bestFit="1" customWidth="1"/>
    <col min="15374" max="15374" width="16.375" style="81" customWidth="1"/>
    <col min="15375" max="15617" width="6.875" style="81"/>
    <col min="15618" max="15618" width="5.875" style="81" customWidth="1"/>
    <col min="15619" max="15619" width="17.5" style="81" customWidth="1"/>
    <col min="15620" max="15620" width="20" style="81" customWidth="1"/>
    <col min="15621" max="15621" width="16.5" style="81" customWidth="1"/>
    <col min="15622" max="15622" width="17.625" style="81" customWidth="1"/>
    <col min="15623" max="15623" width="20.375" style="81" customWidth="1"/>
    <col min="15624" max="15624" width="20.5" style="81" customWidth="1"/>
    <col min="15625" max="15625" width="14.625" style="81" customWidth="1"/>
    <col min="15626" max="15627" width="5.5" style="81" customWidth="1"/>
    <col min="15628" max="15628" width="20.875" style="81" customWidth="1"/>
    <col min="15629" max="15629" width="15.5" style="81" bestFit="1" customWidth="1"/>
    <col min="15630" max="15630" width="16.375" style="81" customWidth="1"/>
    <col min="15631" max="15873" width="6.875" style="81"/>
    <col min="15874" max="15874" width="5.875" style="81" customWidth="1"/>
    <col min="15875" max="15875" width="17.5" style="81" customWidth="1"/>
    <col min="15876" max="15876" width="20" style="81" customWidth="1"/>
    <col min="15877" max="15877" width="16.5" style="81" customWidth="1"/>
    <col min="15878" max="15878" width="17.625" style="81" customWidth="1"/>
    <col min="15879" max="15879" width="20.375" style="81" customWidth="1"/>
    <col min="15880" max="15880" width="20.5" style="81" customWidth="1"/>
    <col min="15881" max="15881" width="14.625" style="81" customWidth="1"/>
    <col min="15882" max="15883" width="5.5" style="81" customWidth="1"/>
    <col min="15884" max="15884" width="20.875" style="81" customWidth="1"/>
    <col min="15885" max="15885" width="15.5" style="81" bestFit="1" customWidth="1"/>
    <col min="15886" max="15886" width="16.375" style="81" customWidth="1"/>
    <col min="15887" max="16129" width="6.875" style="81"/>
    <col min="16130" max="16130" width="5.875" style="81" customWidth="1"/>
    <col min="16131" max="16131" width="17.5" style="81" customWidth="1"/>
    <col min="16132" max="16132" width="20" style="81" customWidth="1"/>
    <col min="16133" max="16133" width="16.5" style="81" customWidth="1"/>
    <col min="16134" max="16134" width="17.625" style="81" customWidth="1"/>
    <col min="16135" max="16135" width="20.375" style="81" customWidth="1"/>
    <col min="16136" max="16136" width="20.5" style="81" customWidth="1"/>
    <col min="16137" max="16137" width="14.625" style="81" customWidth="1"/>
    <col min="16138" max="16139" width="5.5" style="81" customWidth="1"/>
    <col min="16140" max="16140" width="20.875" style="81" customWidth="1"/>
    <col min="16141" max="16141" width="15.5" style="81" bestFit="1" customWidth="1"/>
    <col min="16142" max="16142" width="16.375" style="81" customWidth="1"/>
    <col min="16143" max="16384" width="6.875" style="81"/>
  </cols>
  <sheetData>
    <row r="1" spans="1:14" ht="21" x14ac:dyDescent="0.25">
      <c r="A1" s="157">
        <v>3</v>
      </c>
      <c r="B1" s="157"/>
      <c r="C1" s="157"/>
      <c r="D1" s="157"/>
      <c r="E1" s="157"/>
      <c r="F1" s="157"/>
      <c r="G1" s="157"/>
      <c r="H1" s="157"/>
      <c r="I1" s="79" t="s">
        <v>200</v>
      </c>
      <c r="J1" s="80"/>
      <c r="K1" s="80"/>
      <c r="L1" s="80"/>
    </row>
    <row r="2" spans="1:14" ht="33" x14ac:dyDescent="0.25">
      <c r="A2" s="25" t="s">
        <v>258</v>
      </c>
      <c r="B2" s="25" t="s">
        <v>201</v>
      </c>
      <c r="C2" s="124" t="s">
        <v>202</v>
      </c>
      <c r="D2" s="125" t="s">
        <v>265</v>
      </c>
      <c r="E2" s="125" t="s">
        <v>392</v>
      </c>
      <c r="F2" s="126" t="s">
        <v>203</v>
      </c>
      <c r="G2" s="127" t="s">
        <v>204</v>
      </c>
      <c r="H2" s="68" t="s">
        <v>205</v>
      </c>
      <c r="I2" s="127" t="s">
        <v>206</v>
      </c>
    </row>
    <row r="3" spans="1:14" x14ac:dyDescent="0.25">
      <c r="A3" s="75" t="s">
        <v>207</v>
      </c>
      <c r="B3" s="108" t="s">
        <v>257</v>
      </c>
      <c r="C3" s="104"/>
      <c r="D3" s="128">
        <v>167000</v>
      </c>
      <c r="E3" s="128">
        <f>統籌科目新增撥補經費統計表!G4</f>
        <v>0</v>
      </c>
      <c r="F3" s="129"/>
      <c r="G3" s="129"/>
      <c r="H3" s="130">
        <f t="shared" ref="H3:H34" si="0">SUM(C3:G3)</f>
        <v>167000</v>
      </c>
      <c r="I3" s="82"/>
      <c r="M3" s="83"/>
      <c r="N3" s="83"/>
    </row>
    <row r="4" spans="1:14" x14ac:dyDescent="0.25">
      <c r="A4" s="75" t="s">
        <v>188</v>
      </c>
      <c r="B4" s="108" t="s">
        <v>208</v>
      </c>
      <c r="C4" s="104"/>
      <c r="D4" s="128">
        <v>2172000</v>
      </c>
      <c r="E4" s="128">
        <f>統籌科目新增撥補經費統計表!G5</f>
        <v>0</v>
      </c>
      <c r="F4" s="129"/>
      <c r="G4" s="129"/>
      <c r="H4" s="130">
        <f t="shared" si="0"/>
        <v>2172000</v>
      </c>
      <c r="I4" s="84"/>
      <c r="M4" s="83"/>
      <c r="N4" s="83"/>
    </row>
    <row r="5" spans="1:14" x14ac:dyDescent="0.25">
      <c r="A5" s="75" t="s">
        <v>189</v>
      </c>
      <c r="B5" s="108" t="s">
        <v>209</v>
      </c>
      <c r="C5" s="104"/>
      <c r="D5" s="128">
        <v>4497000</v>
      </c>
      <c r="E5" s="128">
        <f>統籌科目新增撥補經費統計表!G6</f>
        <v>0</v>
      </c>
      <c r="F5" s="129"/>
      <c r="G5" s="129"/>
      <c r="H5" s="130">
        <f t="shared" si="0"/>
        <v>4497000</v>
      </c>
      <c r="I5" s="84"/>
      <c r="M5" s="83"/>
      <c r="N5" s="83"/>
    </row>
    <row r="6" spans="1:14" x14ac:dyDescent="0.25">
      <c r="A6" s="75" t="s">
        <v>190</v>
      </c>
      <c r="B6" s="108" t="s">
        <v>210</v>
      </c>
      <c r="C6" s="104"/>
      <c r="D6" s="128">
        <v>5320000</v>
      </c>
      <c r="E6" s="128">
        <f>統籌科目新增撥補經費統計表!G7</f>
        <v>0</v>
      </c>
      <c r="F6" s="129"/>
      <c r="G6" s="129"/>
      <c r="H6" s="130">
        <f t="shared" si="0"/>
        <v>5320000</v>
      </c>
      <c r="I6" s="84"/>
      <c r="J6" s="85"/>
      <c r="K6" s="85"/>
      <c r="L6" s="85"/>
      <c r="M6" s="83"/>
      <c r="N6" s="83"/>
    </row>
    <row r="7" spans="1:14" x14ac:dyDescent="0.25">
      <c r="A7" s="75" t="s">
        <v>191</v>
      </c>
      <c r="B7" s="108" t="s">
        <v>211</v>
      </c>
      <c r="C7" s="104"/>
      <c r="D7" s="128">
        <v>1742000</v>
      </c>
      <c r="E7" s="128">
        <f>統籌科目新增撥補經費統計表!G8</f>
        <v>0</v>
      </c>
      <c r="F7" s="129"/>
      <c r="G7" s="129"/>
      <c r="H7" s="130">
        <f t="shared" si="0"/>
        <v>1742000</v>
      </c>
      <c r="I7" s="86"/>
      <c r="J7" s="85"/>
      <c r="K7" s="85"/>
      <c r="L7" s="85"/>
      <c r="M7" s="83"/>
      <c r="N7" s="83"/>
    </row>
    <row r="8" spans="1:14" x14ac:dyDescent="0.25">
      <c r="A8" s="75" t="s">
        <v>192</v>
      </c>
      <c r="B8" s="108" t="s">
        <v>212</v>
      </c>
      <c r="C8" s="104"/>
      <c r="D8" s="128">
        <v>614000</v>
      </c>
      <c r="E8" s="128">
        <f>統籌科目新增撥補經費統計表!G9</f>
        <v>0</v>
      </c>
      <c r="F8" s="129"/>
      <c r="G8" s="129"/>
      <c r="H8" s="130">
        <f t="shared" si="0"/>
        <v>614000</v>
      </c>
      <c r="I8" s="84"/>
      <c r="M8" s="83"/>
      <c r="N8" s="83"/>
    </row>
    <row r="9" spans="1:14" x14ac:dyDescent="0.25">
      <c r="A9" s="75" t="s">
        <v>9</v>
      </c>
      <c r="B9" s="108" t="s">
        <v>213</v>
      </c>
      <c r="C9" s="104"/>
      <c r="D9" s="128">
        <v>1666000</v>
      </c>
      <c r="E9" s="128">
        <f>統籌科目新增撥補經費統計表!G10</f>
        <v>0</v>
      </c>
      <c r="F9" s="129"/>
      <c r="G9" s="129"/>
      <c r="H9" s="130">
        <f t="shared" si="0"/>
        <v>1666000</v>
      </c>
      <c r="I9" s="84"/>
      <c r="J9" s="85"/>
      <c r="K9" s="85"/>
      <c r="L9" s="85"/>
      <c r="M9" s="83"/>
      <c r="N9" s="83"/>
    </row>
    <row r="10" spans="1:14" x14ac:dyDescent="0.25">
      <c r="A10" s="75" t="s">
        <v>10</v>
      </c>
      <c r="B10" s="108" t="s">
        <v>214</v>
      </c>
      <c r="C10" s="104"/>
      <c r="D10" s="128">
        <v>3478000</v>
      </c>
      <c r="E10" s="128">
        <f>統籌科目新增撥補經費統計表!G11</f>
        <v>0</v>
      </c>
      <c r="F10" s="129"/>
      <c r="G10" s="129"/>
      <c r="H10" s="130">
        <f t="shared" si="0"/>
        <v>3478000</v>
      </c>
      <c r="I10" s="84"/>
      <c r="M10" s="83"/>
      <c r="N10" s="83"/>
    </row>
    <row r="11" spans="1:14" x14ac:dyDescent="0.25">
      <c r="A11" s="75" t="s">
        <v>11</v>
      </c>
      <c r="B11" s="108" t="s">
        <v>215</v>
      </c>
      <c r="C11" s="104"/>
      <c r="D11" s="128">
        <v>728000</v>
      </c>
      <c r="E11" s="128">
        <f>統籌科目新增撥補經費統計表!G12</f>
        <v>0</v>
      </c>
      <c r="F11" s="129"/>
      <c r="G11" s="129"/>
      <c r="H11" s="130">
        <f t="shared" si="0"/>
        <v>728000</v>
      </c>
      <c r="I11" s="84"/>
      <c r="J11" s="85"/>
      <c r="K11" s="85"/>
      <c r="L11" s="85"/>
      <c r="M11" s="83"/>
      <c r="N11" s="83"/>
    </row>
    <row r="12" spans="1:14" x14ac:dyDescent="0.25">
      <c r="A12" s="75" t="s">
        <v>193</v>
      </c>
      <c r="B12" s="108" t="s">
        <v>216</v>
      </c>
      <c r="C12" s="104"/>
      <c r="D12" s="128">
        <v>1955000</v>
      </c>
      <c r="E12" s="128">
        <f>統籌科目新增撥補經費統計表!G13</f>
        <v>0</v>
      </c>
      <c r="F12" s="129"/>
      <c r="G12" s="129"/>
      <c r="H12" s="130">
        <f t="shared" si="0"/>
        <v>1955000</v>
      </c>
      <c r="I12" s="84"/>
      <c r="J12" s="85"/>
      <c r="K12" s="85"/>
      <c r="L12" s="85"/>
      <c r="M12" s="83"/>
      <c r="N12" s="83"/>
    </row>
    <row r="13" spans="1:14" x14ac:dyDescent="0.25">
      <c r="A13" s="75" t="s">
        <v>13</v>
      </c>
      <c r="B13" s="108" t="s">
        <v>217</v>
      </c>
      <c r="C13" s="104"/>
      <c r="D13" s="128">
        <v>655000</v>
      </c>
      <c r="E13" s="128">
        <f>統籌科目新增撥補經費統計表!G14</f>
        <v>0</v>
      </c>
      <c r="F13" s="129"/>
      <c r="G13" s="129"/>
      <c r="H13" s="130">
        <f t="shared" si="0"/>
        <v>655000</v>
      </c>
      <c r="I13" s="84"/>
      <c r="J13" s="85"/>
      <c r="K13" s="85"/>
      <c r="L13" s="85"/>
      <c r="M13" s="83"/>
      <c r="N13" s="83"/>
    </row>
    <row r="14" spans="1:14" x14ac:dyDescent="0.25">
      <c r="A14" s="75" t="s">
        <v>14</v>
      </c>
      <c r="B14" s="108" t="s">
        <v>218</v>
      </c>
      <c r="C14" s="104"/>
      <c r="D14" s="128">
        <v>706000</v>
      </c>
      <c r="E14" s="128">
        <f>統籌科目新增撥補經費統計表!G15</f>
        <v>0</v>
      </c>
      <c r="F14" s="129"/>
      <c r="G14" s="129"/>
      <c r="H14" s="130">
        <f t="shared" si="0"/>
        <v>706000</v>
      </c>
      <c r="I14" s="84"/>
      <c r="M14" s="83"/>
      <c r="N14" s="83"/>
    </row>
    <row r="15" spans="1:14" x14ac:dyDescent="0.25">
      <c r="A15" s="75" t="s">
        <v>194</v>
      </c>
      <c r="B15" s="108" t="s">
        <v>219</v>
      </c>
      <c r="C15" s="104"/>
      <c r="D15" s="128">
        <v>736000</v>
      </c>
      <c r="E15" s="128">
        <f>統籌科目新增撥補經費統計表!G16</f>
        <v>0</v>
      </c>
      <c r="F15" s="129"/>
      <c r="G15" s="129"/>
      <c r="H15" s="130">
        <f t="shared" si="0"/>
        <v>736000</v>
      </c>
      <c r="I15" s="84"/>
      <c r="J15" s="85"/>
      <c r="K15" s="85"/>
      <c r="L15" s="85"/>
      <c r="M15" s="83"/>
      <c r="N15" s="83"/>
    </row>
    <row r="16" spans="1:14" x14ac:dyDescent="0.25">
      <c r="A16" s="75" t="s">
        <v>16</v>
      </c>
      <c r="B16" s="108" t="s">
        <v>220</v>
      </c>
      <c r="C16" s="104"/>
      <c r="D16" s="128">
        <v>290000</v>
      </c>
      <c r="E16" s="128">
        <f>統籌科目新增撥補經費統計表!G17</f>
        <v>0</v>
      </c>
      <c r="F16" s="129"/>
      <c r="G16" s="129"/>
      <c r="H16" s="130">
        <f t="shared" si="0"/>
        <v>290000</v>
      </c>
      <c r="I16" s="84"/>
      <c r="M16" s="83"/>
      <c r="N16" s="83"/>
    </row>
    <row r="17" spans="1:14" x14ac:dyDescent="0.25">
      <c r="A17" s="75" t="s">
        <v>17</v>
      </c>
      <c r="B17" s="108" t="s">
        <v>221</v>
      </c>
      <c r="C17" s="104"/>
      <c r="D17" s="128">
        <v>766000</v>
      </c>
      <c r="E17" s="128">
        <f>統籌科目新增撥補經費統計表!G18</f>
        <v>0</v>
      </c>
      <c r="F17" s="129"/>
      <c r="G17" s="129"/>
      <c r="H17" s="130">
        <f t="shared" si="0"/>
        <v>766000</v>
      </c>
      <c r="I17" s="84"/>
      <c r="J17" s="85"/>
      <c r="K17" s="85"/>
      <c r="L17" s="85"/>
      <c r="M17" s="83"/>
      <c r="N17" s="83"/>
    </row>
    <row r="18" spans="1:14" x14ac:dyDescent="0.25">
      <c r="A18" s="75" t="s">
        <v>18</v>
      </c>
      <c r="B18" s="108" t="s">
        <v>222</v>
      </c>
      <c r="C18" s="104"/>
      <c r="D18" s="128">
        <v>159000</v>
      </c>
      <c r="E18" s="128">
        <f>統籌科目新增撥補經費統計表!G19</f>
        <v>0</v>
      </c>
      <c r="F18" s="129"/>
      <c r="G18" s="129"/>
      <c r="H18" s="130">
        <f t="shared" si="0"/>
        <v>159000</v>
      </c>
      <c r="I18" s="84"/>
      <c r="M18" s="83"/>
      <c r="N18" s="83"/>
    </row>
    <row r="19" spans="1:14" x14ac:dyDescent="0.25">
      <c r="A19" s="75" t="s">
        <v>19</v>
      </c>
      <c r="B19" s="108" t="s">
        <v>223</v>
      </c>
      <c r="C19" s="104"/>
      <c r="D19" s="128">
        <v>1295000</v>
      </c>
      <c r="E19" s="128">
        <f>統籌科目新增撥補經費統計表!G20</f>
        <v>0</v>
      </c>
      <c r="F19" s="129"/>
      <c r="G19" s="129"/>
      <c r="H19" s="130">
        <f t="shared" si="0"/>
        <v>1295000</v>
      </c>
      <c r="I19" s="84"/>
      <c r="J19" s="85"/>
      <c r="K19" s="85"/>
      <c r="L19" s="85"/>
      <c r="M19" s="83"/>
      <c r="N19" s="83"/>
    </row>
    <row r="20" spans="1:14" x14ac:dyDescent="0.25">
      <c r="A20" s="75" t="s">
        <v>20</v>
      </c>
      <c r="B20" s="108" t="s">
        <v>224</v>
      </c>
      <c r="C20" s="104"/>
      <c r="D20" s="128">
        <v>208000</v>
      </c>
      <c r="E20" s="128">
        <f>統籌科目新增撥補經費統計表!G21</f>
        <v>0</v>
      </c>
      <c r="F20" s="129"/>
      <c r="G20" s="129"/>
      <c r="H20" s="130">
        <f t="shared" si="0"/>
        <v>208000</v>
      </c>
      <c r="I20" s="84"/>
      <c r="J20" s="87"/>
      <c r="K20" s="87"/>
      <c r="L20" s="87"/>
      <c r="M20" s="83"/>
      <c r="N20" s="83"/>
    </row>
    <row r="21" spans="1:14" x14ac:dyDescent="0.25">
      <c r="A21" s="75" t="s">
        <v>195</v>
      </c>
      <c r="B21" s="108" t="s">
        <v>225</v>
      </c>
      <c r="C21" s="104"/>
      <c r="D21" s="128">
        <v>1582000</v>
      </c>
      <c r="E21" s="128">
        <f>統籌科目新增撥補經費統計表!G22</f>
        <v>0</v>
      </c>
      <c r="F21" s="129"/>
      <c r="G21" s="129"/>
      <c r="H21" s="130">
        <f t="shared" si="0"/>
        <v>1582000</v>
      </c>
      <c r="I21" s="88"/>
      <c r="J21" s="85"/>
      <c r="K21" s="85"/>
      <c r="L21" s="85"/>
      <c r="M21" s="83"/>
      <c r="N21" s="83"/>
    </row>
    <row r="22" spans="1:14" x14ac:dyDescent="0.25">
      <c r="A22" s="75" t="s">
        <v>196</v>
      </c>
      <c r="B22" s="108" t="s">
        <v>226</v>
      </c>
      <c r="C22" s="104"/>
      <c r="D22" s="128">
        <v>322000</v>
      </c>
      <c r="E22" s="128">
        <f>統籌科目新增撥補經費統計表!G23</f>
        <v>0</v>
      </c>
      <c r="F22" s="129"/>
      <c r="G22" s="129"/>
      <c r="H22" s="130">
        <f t="shared" si="0"/>
        <v>322000</v>
      </c>
      <c r="I22" s="84"/>
      <c r="M22" s="83"/>
      <c r="N22" s="83"/>
    </row>
    <row r="23" spans="1:14" x14ac:dyDescent="0.25">
      <c r="A23" s="75" t="s">
        <v>23</v>
      </c>
      <c r="B23" s="108" t="s">
        <v>227</v>
      </c>
      <c r="C23" s="104"/>
      <c r="D23" s="128">
        <v>70000</v>
      </c>
      <c r="E23" s="128">
        <f>統籌科目新增撥補經費統計表!G24</f>
        <v>0</v>
      </c>
      <c r="F23" s="129"/>
      <c r="G23" s="129"/>
      <c r="H23" s="130">
        <f t="shared" si="0"/>
        <v>70000</v>
      </c>
      <c r="I23" s="84"/>
      <c r="J23" s="85"/>
      <c r="K23" s="85"/>
      <c r="L23" s="85"/>
      <c r="M23" s="83"/>
      <c r="N23" s="83"/>
    </row>
    <row r="24" spans="1:14" x14ac:dyDescent="0.25">
      <c r="A24" s="75" t="s">
        <v>24</v>
      </c>
      <c r="B24" s="108" t="s">
        <v>228</v>
      </c>
      <c r="C24" s="104"/>
      <c r="D24" s="128">
        <v>413000</v>
      </c>
      <c r="E24" s="128">
        <f>統籌科目新增撥補經費統計表!G25</f>
        <v>0</v>
      </c>
      <c r="F24" s="129"/>
      <c r="G24" s="129"/>
      <c r="H24" s="130">
        <f t="shared" si="0"/>
        <v>413000</v>
      </c>
      <c r="I24" s="84"/>
      <c r="M24" s="83"/>
      <c r="N24" s="83"/>
    </row>
    <row r="25" spans="1:14" x14ac:dyDescent="0.25">
      <c r="A25" s="75" t="s">
        <v>25</v>
      </c>
      <c r="B25" s="108" t="s">
        <v>229</v>
      </c>
      <c r="C25" s="104"/>
      <c r="D25" s="128">
        <v>276000</v>
      </c>
      <c r="E25" s="128">
        <f>統籌科目新增撥補經費統計表!G26</f>
        <v>0</v>
      </c>
      <c r="F25" s="129"/>
      <c r="G25" s="129"/>
      <c r="H25" s="130">
        <f t="shared" si="0"/>
        <v>276000</v>
      </c>
      <c r="I25" s="84"/>
      <c r="J25" s="85"/>
      <c r="K25" s="85"/>
      <c r="L25" s="85"/>
      <c r="M25" s="83"/>
      <c r="N25" s="83"/>
    </row>
    <row r="26" spans="1:14" x14ac:dyDescent="0.25">
      <c r="A26" s="75" t="s">
        <v>26</v>
      </c>
      <c r="B26" s="108" t="s">
        <v>230</v>
      </c>
      <c r="C26" s="104"/>
      <c r="D26" s="128">
        <v>96000</v>
      </c>
      <c r="E26" s="128">
        <f>統籌科目新增撥補經費統計表!G27</f>
        <v>0</v>
      </c>
      <c r="F26" s="129"/>
      <c r="G26" s="129"/>
      <c r="H26" s="130">
        <f t="shared" si="0"/>
        <v>96000</v>
      </c>
      <c r="I26" s="84"/>
      <c r="L26" s="83"/>
      <c r="M26" s="83"/>
      <c r="N26" s="83"/>
    </row>
    <row r="27" spans="1:14" x14ac:dyDescent="0.25">
      <c r="A27" s="75" t="s">
        <v>27</v>
      </c>
      <c r="B27" s="108" t="s">
        <v>197</v>
      </c>
      <c r="C27" s="104"/>
      <c r="D27" s="128">
        <v>5000</v>
      </c>
      <c r="E27" s="128">
        <f>統籌科目新增撥補經費統計表!G28</f>
        <v>0</v>
      </c>
      <c r="F27" s="129"/>
      <c r="G27" s="129"/>
      <c r="H27" s="130">
        <f t="shared" si="0"/>
        <v>5000</v>
      </c>
      <c r="I27" s="88"/>
      <c r="J27" s="85"/>
      <c r="K27" s="85"/>
      <c r="L27" s="85"/>
      <c r="M27" s="83"/>
      <c r="N27" s="83"/>
    </row>
    <row r="28" spans="1:14" x14ac:dyDescent="0.25">
      <c r="A28" s="75">
        <v>601</v>
      </c>
      <c r="B28" s="108" t="s">
        <v>73</v>
      </c>
      <c r="C28" s="104"/>
      <c r="D28" s="128">
        <v>1010000</v>
      </c>
      <c r="E28" s="128">
        <f>統籌科目新增撥補經費統計表!G29</f>
        <v>0</v>
      </c>
      <c r="F28" s="129"/>
      <c r="G28" s="129"/>
      <c r="H28" s="130">
        <f t="shared" si="0"/>
        <v>1010000</v>
      </c>
      <c r="I28" s="84"/>
      <c r="L28" s="83"/>
      <c r="M28" s="83"/>
      <c r="N28" s="83"/>
    </row>
    <row r="29" spans="1:14" x14ac:dyDescent="0.25">
      <c r="A29" s="75">
        <v>602</v>
      </c>
      <c r="B29" s="108" t="s">
        <v>74</v>
      </c>
      <c r="C29" s="104"/>
      <c r="D29" s="128">
        <v>3514000</v>
      </c>
      <c r="E29" s="128">
        <f>統籌科目新增撥補經費統計表!G30</f>
        <v>0</v>
      </c>
      <c r="F29" s="129"/>
      <c r="G29" s="129"/>
      <c r="H29" s="130">
        <f t="shared" si="0"/>
        <v>3514000</v>
      </c>
      <c r="I29" s="84"/>
      <c r="M29" s="83"/>
      <c r="N29" s="83"/>
    </row>
    <row r="30" spans="1:14" x14ac:dyDescent="0.25">
      <c r="A30" s="75">
        <v>603</v>
      </c>
      <c r="B30" s="108" t="s">
        <v>75</v>
      </c>
      <c r="C30" s="104"/>
      <c r="D30" s="128">
        <v>1799000</v>
      </c>
      <c r="E30" s="128">
        <f>統籌科目新增撥補經費統計表!G31</f>
        <v>0</v>
      </c>
      <c r="F30" s="129"/>
      <c r="G30" s="129"/>
      <c r="H30" s="130">
        <f t="shared" si="0"/>
        <v>1799000</v>
      </c>
      <c r="I30" s="84"/>
      <c r="J30" s="89"/>
      <c r="K30" s="89"/>
      <c r="L30" s="89"/>
      <c r="M30" s="83"/>
      <c r="N30" s="83"/>
    </row>
    <row r="31" spans="1:14" x14ac:dyDescent="0.25">
      <c r="A31" s="75">
        <v>604</v>
      </c>
      <c r="B31" s="108" t="s">
        <v>76</v>
      </c>
      <c r="C31" s="104"/>
      <c r="D31" s="128">
        <v>786000</v>
      </c>
      <c r="E31" s="128">
        <f>統籌科目新增撥補經費統計表!G32</f>
        <v>0</v>
      </c>
      <c r="F31" s="129"/>
      <c r="G31" s="129"/>
      <c r="H31" s="130">
        <f t="shared" si="0"/>
        <v>786000</v>
      </c>
      <c r="I31" s="84"/>
      <c r="M31" s="83"/>
      <c r="N31" s="83"/>
    </row>
    <row r="32" spans="1:14" x14ac:dyDescent="0.25">
      <c r="A32" s="75">
        <v>605</v>
      </c>
      <c r="B32" s="108" t="s">
        <v>77</v>
      </c>
      <c r="C32" s="104"/>
      <c r="D32" s="128">
        <v>2502000</v>
      </c>
      <c r="E32" s="128">
        <f>統籌科目新增撥補經費統計表!G33</f>
        <v>0</v>
      </c>
      <c r="F32" s="129"/>
      <c r="G32" s="129"/>
      <c r="H32" s="130">
        <f t="shared" si="0"/>
        <v>2502000</v>
      </c>
      <c r="I32" s="84"/>
      <c r="M32" s="83"/>
      <c r="N32" s="83"/>
    </row>
    <row r="33" spans="1:14" x14ac:dyDescent="0.25">
      <c r="A33" s="75">
        <v>606</v>
      </c>
      <c r="B33" s="108" t="s">
        <v>78</v>
      </c>
      <c r="C33" s="104"/>
      <c r="D33" s="128">
        <v>506000</v>
      </c>
      <c r="E33" s="128">
        <f>統籌科目新增撥補經費統計表!G34</f>
        <v>0</v>
      </c>
      <c r="F33" s="129"/>
      <c r="G33" s="129"/>
      <c r="H33" s="130">
        <f t="shared" si="0"/>
        <v>506000</v>
      </c>
      <c r="I33" s="84"/>
      <c r="M33" s="83"/>
      <c r="N33" s="83"/>
    </row>
    <row r="34" spans="1:14" x14ac:dyDescent="0.25">
      <c r="A34" s="75">
        <v>607</v>
      </c>
      <c r="B34" s="108" t="s">
        <v>79</v>
      </c>
      <c r="C34" s="104"/>
      <c r="D34" s="128">
        <v>954000</v>
      </c>
      <c r="E34" s="128">
        <f>統籌科目新增撥補經費統計表!G35</f>
        <v>0</v>
      </c>
      <c r="F34" s="129"/>
      <c r="G34" s="129"/>
      <c r="H34" s="130">
        <f t="shared" si="0"/>
        <v>954000</v>
      </c>
      <c r="I34" s="84"/>
      <c r="M34" s="83"/>
      <c r="N34" s="83"/>
    </row>
    <row r="35" spans="1:14" x14ac:dyDescent="0.25">
      <c r="A35" s="75">
        <v>608</v>
      </c>
      <c r="B35" s="108" t="s">
        <v>80</v>
      </c>
      <c r="C35" s="104"/>
      <c r="D35" s="128">
        <v>531000</v>
      </c>
      <c r="E35" s="128">
        <f>統籌科目新增撥補經費統計表!G36</f>
        <v>0</v>
      </c>
      <c r="F35" s="129"/>
      <c r="G35" s="129"/>
      <c r="H35" s="130">
        <f t="shared" ref="H35:H66" si="1">SUM(C35:G35)</f>
        <v>531000</v>
      </c>
      <c r="I35" s="84"/>
      <c r="M35" s="83"/>
      <c r="N35" s="83"/>
    </row>
    <row r="36" spans="1:14" x14ac:dyDescent="0.25">
      <c r="A36" s="75">
        <v>609</v>
      </c>
      <c r="B36" s="108" t="s">
        <v>81</v>
      </c>
      <c r="C36" s="104"/>
      <c r="D36" s="128">
        <v>1034000</v>
      </c>
      <c r="E36" s="128">
        <f>統籌科目新增撥補經費統計表!G37</f>
        <v>0</v>
      </c>
      <c r="F36" s="129"/>
      <c r="G36" s="129"/>
      <c r="H36" s="130">
        <f t="shared" si="1"/>
        <v>1034000</v>
      </c>
      <c r="I36" s="84"/>
      <c r="M36" s="83"/>
      <c r="N36" s="83"/>
    </row>
    <row r="37" spans="1:14" x14ac:dyDescent="0.25">
      <c r="A37" s="75">
        <v>610</v>
      </c>
      <c r="B37" s="108" t="s">
        <v>82</v>
      </c>
      <c r="C37" s="104"/>
      <c r="D37" s="128">
        <v>388000</v>
      </c>
      <c r="E37" s="128">
        <f>統籌科目新增撥補經費統計表!G38</f>
        <v>0</v>
      </c>
      <c r="F37" s="129"/>
      <c r="G37" s="129"/>
      <c r="H37" s="130">
        <f t="shared" si="1"/>
        <v>388000</v>
      </c>
      <c r="I37" s="84"/>
      <c r="M37" s="83"/>
      <c r="N37" s="83"/>
    </row>
    <row r="38" spans="1:14" x14ac:dyDescent="0.25">
      <c r="A38" s="75">
        <v>611</v>
      </c>
      <c r="B38" s="108" t="s">
        <v>83</v>
      </c>
      <c r="C38" s="104"/>
      <c r="D38" s="128">
        <v>1533000</v>
      </c>
      <c r="E38" s="128">
        <f>統籌科目新增撥補經費統計表!G39</f>
        <v>0</v>
      </c>
      <c r="F38" s="129"/>
      <c r="G38" s="129"/>
      <c r="H38" s="130">
        <f t="shared" si="1"/>
        <v>1533000</v>
      </c>
      <c r="I38" s="84"/>
      <c r="M38" s="83"/>
      <c r="N38" s="83"/>
    </row>
    <row r="39" spans="1:14" x14ac:dyDescent="0.25">
      <c r="A39" s="75">
        <v>612</v>
      </c>
      <c r="B39" s="108" t="s">
        <v>84</v>
      </c>
      <c r="C39" s="104"/>
      <c r="D39" s="128">
        <v>477000</v>
      </c>
      <c r="E39" s="128">
        <f>統籌科目新增撥補經費統計表!G40</f>
        <v>0</v>
      </c>
      <c r="F39" s="129"/>
      <c r="G39" s="129"/>
      <c r="H39" s="130">
        <f t="shared" si="1"/>
        <v>477000</v>
      </c>
      <c r="I39" s="84"/>
      <c r="M39" s="83"/>
      <c r="N39" s="83"/>
    </row>
    <row r="40" spans="1:14" x14ac:dyDescent="0.25">
      <c r="A40" s="75">
        <v>613</v>
      </c>
      <c r="B40" s="108" t="s">
        <v>85</v>
      </c>
      <c r="C40" s="104"/>
      <c r="D40" s="128">
        <v>234000</v>
      </c>
      <c r="E40" s="128">
        <f>統籌科目新增撥補經費統計表!G41</f>
        <v>0</v>
      </c>
      <c r="F40" s="129"/>
      <c r="G40" s="129"/>
      <c r="H40" s="130">
        <f t="shared" si="1"/>
        <v>234000</v>
      </c>
      <c r="I40" s="84"/>
      <c r="M40" s="83"/>
      <c r="N40" s="83"/>
    </row>
    <row r="41" spans="1:14" x14ac:dyDescent="0.25">
      <c r="A41" s="75">
        <v>614</v>
      </c>
      <c r="B41" s="108" t="s">
        <v>86</v>
      </c>
      <c r="C41" s="104"/>
      <c r="D41" s="128">
        <v>578000</v>
      </c>
      <c r="E41" s="128">
        <f>統籌科目新增撥補經費統計表!G42</f>
        <v>0</v>
      </c>
      <c r="F41" s="129"/>
      <c r="G41" s="129"/>
      <c r="H41" s="130">
        <f t="shared" si="1"/>
        <v>578000</v>
      </c>
      <c r="I41" s="84"/>
      <c r="M41" s="83"/>
      <c r="N41" s="83"/>
    </row>
    <row r="42" spans="1:14" x14ac:dyDescent="0.25">
      <c r="A42" s="75">
        <v>615</v>
      </c>
      <c r="B42" s="108" t="s">
        <v>87</v>
      </c>
      <c r="C42" s="104"/>
      <c r="D42" s="128">
        <v>352000</v>
      </c>
      <c r="E42" s="128">
        <f>統籌科目新增撥補經費統計表!G43</f>
        <v>0</v>
      </c>
      <c r="F42" s="129"/>
      <c r="G42" s="129"/>
      <c r="H42" s="130">
        <f t="shared" si="1"/>
        <v>352000</v>
      </c>
      <c r="I42" s="84"/>
      <c r="M42" s="83"/>
      <c r="N42" s="83"/>
    </row>
    <row r="43" spans="1:14" x14ac:dyDescent="0.25">
      <c r="A43" s="75">
        <v>616</v>
      </c>
      <c r="B43" s="108" t="s">
        <v>88</v>
      </c>
      <c r="C43" s="104"/>
      <c r="D43" s="128">
        <v>360000</v>
      </c>
      <c r="E43" s="128">
        <f>統籌科目新增撥補經費統計表!G44</f>
        <v>0</v>
      </c>
      <c r="F43" s="129"/>
      <c r="G43" s="129"/>
      <c r="H43" s="130">
        <f t="shared" si="1"/>
        <v>360000</v>
      </c>
      <c r="I43" s="84"/>
      <c r="M43" s="83"/>
      <c r="N43" s="83"/>
    </row>
    <row r="44" spans="1:14" x14ac:dyDescent="0.25">
      <c r="A44" s="75">
        <v>617</v>
      </c>
      <c r="B44" s="108" t="s">
        <v>89</v>
      </c>
      <c r="C44" s="104"/>
      <c r="D44" s="128">
        <v>1032000</v>
      </c>
      <c r="E44" s="128">
        <f>統籌科目新增撥補經費統計表!G45</f>
        <v>0</v>
      </c>
      <c r="F44" s="129"/>
      <c r="G44" s="129"/>
      <c r="H44" s="130">
        <f t="shared" si="1"/>
        <v>1032000</v>
      </c>
      <c r="I44" s="84"/>
      <c r="M44" s="83"/>
      <c r="N44" s="83"/>
    </row>
    <row r="45" spans="1:14" x14ac:dyDescent="0.25">
      <c r="A45" s="75">
        <v>618</v>
      </c>
      <c r="B45" s="108" t="s">
        <v>90</v>
      </c>
      <c r="C45" s="104"/>
      <c r="D45" s="128">
        <v>2406000</v>
      </c>
      <c r="E45" s="128">
        <f>統籌科目新增撥補經費統計表!G46</f>
        <v>0</v>
      </c>
      <c r="F45" s="129"/>
      <c r="G45" s="129"/>
      <c r="H45" s="130">
        <f t="shared" si="1"/>
        <v>2406000</v>
      </c>
      <c r="I45" s="84"/>
      <c r="M45" s="83"/>
      <c r="N45" s="83"/>
    </row>
    <row r="46" spans="1:14" x14ac:dyDescent="0.25">
      <c r="A46" s="75">
        <v>619</v>
      </c>
      <c r="B46" s="108" t="s">
        <v>91</v>
      </c>
      <c r="C46" s="104"/>
      <c r="D46" s="128">
        <v>1150000</v>
      </c>
      <c r="E46" s="128">
        <f>統籌科目新增撥補經費統計表!G47</f>
        <v>0</v>
      </c>
      <c r="F46" s="129"/>
      <c r="G46" s="129"/>
      <c r="H46" s="130">
        <f t="shared" si="1"/>
        <v>1150000</v>
      </c>
      <c r="I46" s="84"/>
      <c r="M46" s="83"/>
      <c r="N46" s="83"/>
    </row>
    <row r="47" spans="1:14" x14ac:dyDescent="0.25">
      <c r="A47" s="75">
        <v>620</v>
      </c>
      <c r="B47" s="108" t="s">
        <v>92</v>
      </c>
      <c r="C47" s="104"/>
      <c r="D47" s="128">
        <v>487000</v>
      </c>
      <c r="E47" s="128">
        <f>統籌科目新增撥補經費統計表!G48</f>
        <v>0</v>
      </c>
      <c r="F47" s="129"/>
      <c r="G47" s="129"/>
      <c r="H47" s="130">
        <f t="shared" si="1"/>
        <v>487000</v>
      </c>
      <c r="I47" s="84"/>
      <c r="M47" s="83"/>
      <c r="N47" s="83"/>
    </row>
    <row r="48" spans="1:14" x14ac:dyDescent="0.25">
      <c r="A48" s="75">
        <v>621</v>
      </c>
      <c r="B48" s="108" t="s">
        <v>93</v>
      </c>
      <c r="C48" s="104"/>
      <c r="D48" s="128">
        <v>593000</v>
      </c>
      <c r="E48" s="128">
        <f>統籌科目新增撥補經費統計表!G49</f>
        <v>0</v>
      </c>
      <c r="F48" s="129"/>
      <c r="G48" s="129"/>
      <c r="H48" s="130">
        <f t="shared" si="1"/>
        <v>593000</v>
      </c>
      <c r="I48" s="84"/>
      <c r="M48" s="83"/>
      <c r="N48" s="83"/>
    </row>
    <row r="49" spans="1:14" x14ac:dyDescent="0.25">
      <c r="A49" s="75">
        <v>622</v>
      </c>
      <c r="B49" s="108" t="s">
        <v>94</v>
      </c>
      <c r="C49" s="104"/>
      <c r="D49" s="128">
        <v>488000</v>
      </c>
      <c r="E49" s="128">
        <f>統籌科目新增撥補經費統計表!G50</f>
        <v>0</v>
      </c>
      <c r="F49" s="129"/>
      <c r="G49" s="129"/>
      <c r="H49" s="130">
        <f t="shared" si="1"/>
        <v>488000</v>
      </c>
      <c r="I49" s="84"/>
      <c r="M49" s="83"/>
      <c r="N49" s="83"/>
    </row>
    <row r="50" spans="1:14" x14ac:dyDescent="0.25">
      <c r="A50" s="75">
        <v>623</v>
      </c>
      <c r="B50" s="108" t="s">
        <v>95</v>
      </c>
      <c r="C50" s="104"/>
      <c r="D50" s="128">
        <v>1011000</v>
      </c>
      <c r="E50" s="128">
        <f>統籌科目新增撥補經費統計表!G51</f>
        <v>0</v>
      </c>
      <c r="F50" s="129"/>
      <c r="G50" s="129"/>
      <c r="H50" s="130">
        <f t="shared" si="1"/>
        <v>1011000</v>
      </c>
      <c r="I50" s="84"/>
      <c r="M50" s="83"/>
      <c r="N50" s="83"/>
    </row>
    <row r="51" spans="1:14" x14ac:dyDescent="0.25">
      <c r="A51" s="75">
        <v>624</v>
      </c>
      <c r="B51" s="108" t="s">
        <v>96</v>
      </c>
      <c r="C51" s="104"/>
      <c r="D51" s="128">
        <v>1016000</v>
      </c>
      <c r="E51" s="128">
        <f>統籌科目新增撥補經費統計表!G52</f>
        <v>0</v>
      </c>
      <c r="F51" s="129"/>
      <c r="G51" s="129"/>
      <c r="H51" s="130">
        <f t="shared" si="1"/>
        <v>1016000</v>
      </c>
      <c r="I51" s="84"/>
      <c r="M51" s="83"/>
      <c r="N51" s="83"/>
    </row>
    <row r="52" spans="1:14" x14ac:dyDescent="0.25">
      <c r="A52" s="75">
        <v>625</v>
      </c>
      <c r="B52" s="108" t="s">
        <v>97</v>
      </c>
      <c r="C52" s="104"/>
      <c r="D52" s="128">
        <v>275000</v>
      </c>
      <c r="E52" s="128">
        <f>統籌科目新增撥補經費統計表!G53</f>
        <v>0</v>
      </c>
      <c r="F52" s="129"/>
      <c r="G52" s="129"/>
      <c r="H52" s="130">
        <f t="shared" si="1"/>
        <v>275000</v>
      </c>
      <c r="I52" s="84"/>
      <c r="M52" s="83"/>
      <c r="N52" s="83"/>
    </row>
    <row r="53" spans="1:14" x14ac:dyDescent="0.25">
      <c r="A53" s="75">
        <v>626</v>
      </c>
      <c r="B53" s="108" t="s">
        <v>98</v>
      </c>
      <c r="C53" s="104"/>
      <c r="D53" s="128">
        <v>330000</v>
      </c>
      <c r="E53" s="128">
        <f>統籌科目新增撥補經費統計表!G54</f>
        <v>0</v>
      </c>
      <c r="F53" s="129"/>
      <c r="G53" s="129"/>
      <c r="H53" s="130">
        <f t="shared" si="1"/>
        <v>330000</v>
      </c>
      <c r="I53" s="84"/>
      <c r="M53" s="83"/>
      <c r="N53" s="83"/>
    </row>
    <row r="54" spans="1:14" x14ac:dyDescent="0.25">
      <c r="A54" s="75">
        <v>627</v>
      </c>
      <c r="B54" s="108" t="s">
        <v>99</v>
      </c>
      <c r="C54" s="104"/>
      <c r="D54" s="128">
        <v>111000</v>
      </c>
      <c r="E54" s="128">
        <f>統籌科目新增撥補經費統計表!G55</f>
        <v>0</v>
      </c>
      <c r="F54" s="129"/>
      <c r="G54" s="129"/>
      <c r="H54" s="130">
        <f t="shared" si="1"/>
        <v>111000</v>
      </c>
      <c r="I54" s="84"/>
      <c r="M54" s="83"/>
      <c r="N54" s="83"/>
    </row>
    <row r="55" spans="1:14" x14ac:dyDescent="0.25">
      <c r="A55" s="75">
        <v>628</v>
      </c>
      <c r="B55" s="108" t="s">
        <v>100</v>
      </c>
      <c r="C55" s="104"/>
      <c r="D55" s="128">
        <v>290000</v>
      </c>
      <c r="E55" s="128">
        <f>統籌科目新增撥補經費統計表!G56</f>
        <v>0</v>
      </c>
      <c r="F55" s="129"/>
      <c r="G55" s="129"/>
      <c r="H55" s="130">
        <f t="shared" si="1"/>
        <v>290000</v>
      </c>
      <c r="I55" s="84"/>
      <c r="M55" s="83"/>
      <c r="N55" s="83"/>
    </row>
    <row r="56" spans="1:14" x14ac:dyDescent="0.25">
      <c r="A56" s="75">
        <v>629</v>
      </c>
      <c r="B56" s="108" t="s">
        <v>101</v>
      </c>
      <c r="C56" s="104"/>
      <c r="D56" s="128">
        <v>340000</v>
      </c>
      <c r="E56" s="128">
        <f>統籌科目新增撥補經費統計表!G57</f>
        <v>0</v>
      </c>
      <c r="F56" s="129"/>
      <c r="G56" s="129"/>
      <c r="H56" s="130">
        <f t="shared" si="1"/>
        <v>340000</v>
      </c>
      <c r="I56" s="84"/>
      <c r="M56" s="83"/>
      <c r="N56" s="83"/>
    </row>
    <row r="57" spans="1:14" x14ac:dyDescent="0.25">
      <c r="A57" s="75">
        <v>630</v>
      </c>
      <c r="B57" s="108" t="s">
        <v>102</v>
      </c>
      <c r="C57" s="104"/>
      <c r="D57" s="128">
        <v>199000</v>
      </c>
      <c r="E57" s="128">
        <f>統籌科目新增撥補經費統計表!G58</f>
        <v>0</v>
      </c>
      <c r="F57" s="129"/>
      <c r="G57" s="129"/>
      <c r="H57" s="130">
        <f t="shared" si="1"/>
        <v>199000</v>
      </c>
      <c r="I57" s="84"/>
      <c r="M57" s="83"/>
      <c r="N57" s="83"/>
    </row>
    <row r="58" spans="1:14" x14ac:dyDescent="0.25">
      <c r="A58" s="75">
        <v>631</v>
      </c>
      <c r="B58" s="108" t="s">
        <v>103</v>
      </c>
      <c r="C58" s="104"/>
      <c r="D58" s="128">
        <v>189000</v>
      </c>
      <c r="E58" s="128">
        <f>統籌科目新增撥補經費統計表!G59</f>
        <v>0</v>
      </c>
      <c r="F58" s="129"/>
      <c r="G58" s="129"/>
      <c r="H58" s="130">
        <f t="shared" si="1"/>
        <v>189000</v>
      </c>
      <c r="I58" s="84"/>
      <c r="M58" s="83"/>
      <c r="N58" s="83"/>
    </row>
    <row r="59" spans="1:14" x14ac:dyDescent="0.25">
      <c r="A59" s="75">
        <v>632</v>
      </c>
      <c r="B59" s="108" t="s">
        <v>104</v>
      </c>
      <c r="C59" s="104"/>
      <c r="D59" s="128">
        <v>265000</v>
      </c>
      <c r="E59" s="128">
        <f>統籌科目新增撥補經費統計表!G60</f>
        <v>0</v>
      </c>
      <c r="F59" s="129"/>
      <c r="G59" s="129"/>
      <c r="H59" s="130">
        <f t="shared" si="1"/>
        <v>265000</v>
      </c>
      <c r="I59" s="84"/>
      <c r="M59" s="83"/>
      <c r="N59" s="83"/>
    </row>
    <row r="60" spans="1:14" x14ac:dyDescent="0.25">
      <c r="A60" s="75">
        <v>633</v>
      </c>
      <c r="B60" s="108" t="s">
        <v>105</v>
      </c>
      <c r="C60" s="104"/>
      <c r="D60" s="128">
        <v>871000</v>
      </c>
      <c r="E60" s="128">
        <f>統籌科目新增撥補經費統計表!G61</f>
        <v>0</v>
      </c>
      <c r="F60" s="129"/>
      <c r="G60" s="129"/>
      <c r="H60" s="130">
        <f t="shared" si="1"/>
        <v>871000</v>
      </c>
      <c r="I60" s="84"/>
      <c r="M60" s="83"/>
      <c r="N60" s="83"/>
    </row>
    <row r="61" spans="1:14" x14ac:dyDescent="0.25">
      <c r="A61" s="75">
        <v>634</v>
      </c>
      <c r="B61" s="108" t="s">
        <v>106</v>
      </c>
      <c r="C61" s="104"/>
      <c r="D61" s="128">
        <v>404000</v>
      </c>
      <c r="E61" s="128">
        <f>統籌科目新增撥補經費統計表!G62</f>
        <v>0</v>
      </c>
      <c r="F61" s="129"/>
      <c r="G61" s="129"/>
      <c r="H61" s="130">
        <f t="shared" si="1"/>
        <v>404000</v>
      </c>
      <c r="I61" s="84"/>
      <c r="M61" s="83"/>
      <c r="N61" s="83"/>
    </row>
    <row r="62" spans="1:14" x14ac:dyDescent="0.25">
      <c r="A62" s="75">
        <v>635</v>
      </c>
      <c r="B62" s="108" t="s">
        <v>107</v>
      </c>
      <c r="C62" s="104"/>
      <c r="D62" s="128">
        <v>173000</v>
      </c>
      <c r="E62" s="128">
        <f>統籌科目新增撥補經費統計表!G63</f>
        <v>0</v>
      </c>
      <c r="F62" s="129"/>
      <c r="G62" s="129"/>
      <c r="H62" s="130">
        <f t="shared" si="1"/>
        <v>173000</v>
      </c>
      <c r="I62" s="84"/>
      <c r="M62" s="83"/>
      <c r="N62" s="83"/>
    </row>
    <row r="63" spans="1:14" x14ac:dyDescent="0.25">
      <c r="A63" s="75">
        <v>636</v>
      </c>
      <c r="B63" s="108" t="s">
        <v>108</v>
      </c>
      <c r="C63" s="104"/>
      <c r="D63" s="128">
        <v>345000</v>
      </c>
      <c r="E63" s="128">
        <f>統籌科目新增撥補經費統計表!G64</f>
        <v>0</v>
      </c>
      <c r="F63" s="129"/>
      <c r="G63" s="129"/>
      <c r="H63" s="130">
        <f t="shared" si="1"/>
        <v>345000</v>
      </c>
      <c r="I63" s="84"/>
      <c r="M63" s="83"/>
      <c r="N63" s="83"/>
    </row>
    <row r="64" spans="1:14" x14ac:dyDescent="0.25">
      <c r="A64" s="75">
        <v>638</v>
      </c>
      <c r="B64" s="108" t="s">
        <v>109</v>
      </c>
      <c r="C64" s="104"/>
      <c r="D64" s="128">
        <v>100000</v>
      </c>
      <c r="E64" s="128">
        <f>統籌科目新增撥補經費統計表!G65</f>
        <v>0</v>
      </c>
      <c r="F64" s="129"/>
      <c r="G64" s="129"/>
      <c r="H64" s="130">
        <f t="shared" si="1"/>
        <v>100000</v>
      </c>
      <c r="I64" s="84"/>
      <c r="M64" s="83"/>
      <c r="N64" s="83"/>
    </row>
    <row r="65" spans="1:14" x14ac:dyDescent="0.25">
      <c r="A65" s="75">
        <v>639</v>
      </c>
      <c r="B65" s="108" t="s">
        <v>110</v>
      </c>
      <c r="C65" s="104"/>
      <c r="D65" s="128">
        <v>478000</v>
      </c>
      <c r="E65" s="128">
        <f>統籌科目新增撥補經費統計表!G66</f>
        <v>0</v>
      </c>
      <c r="F65" s="129"/>
      <c r="G65" s="129"/>
      <c r="H65" s="130">
        <f t="shared" si="1"/>
        <v>478000</v>
      </c>
      <c r="I65" s="84"/>
      <c r="M65" s="83"/>
      <c r="N65" s="83"/>
    </row>
    <row r="66" spans="1:14" x14ac:dyDescent="0.25">
      <c r="A66" s="75">
        <v>641</v>
      </c>
      <c r="B66" s="108" t="s">
        <v>111</v>
      </c>
      <c r="C66" s="104"/>
      <c r="D66" s="128">
        <v>511000</v>
      </c>
      <c r="E66" s="128">
        <f>統籌科目新增撥補經費統計表!G67</f>
        <v>0</v>
      </c>
      <c r="F66" s="129"/>
      <c r="G66" s="129"/>
      <c r="H66" s="130">
        <f t="shared" si="1"/>
        <v>511000</v>
      </c>
      <c r="I66" s="84"/>
      <c r="J66" s="89"/>
      <c r="K66" s="89"/>
      <c r="L66" s="89"/>
      <c r="M66" s="83"/>
      <c r="N66" s="83"/>
    </row>
    <row r="67" spans="1:14" x14ac:dyDescent="0.25">
      <c r="A67" s="75">
        <v>642</v>
      </c>
      <c r="B67" s="108" t="s">
        <v>112</v>
      </c>
      <c r="C67" s="104"/>
      <c r="D67" s="128">
        <v>313000</v>
      </c>
      <c r="E67" s="128">
        <f>統籌科目新增撥補經費統計表!G68</f>
        <v>0</v>
      </c>
      <c r="F67" s="129"/>
      <c r="G67" s="129"/>
      <c r="H67" s="130">
        <f t="shared" ref="H67:H98" si="2">SUM(C67:G67)</f>
        <v>313000</v>
      </c>
      <c r="I67" s="84"/>
      <c r="M67" s="83"/>
      <c r="N67" s="83"/>
    </row>
    <row r="68" spans="1:14" x14ac:dyDescent="0.25">
      <c r="A68" s="75">
        <v>645</v>
      </c>
      <c r="B68" s="108" t="s">
        <v>113</v>
      </c>
      <c r="C68" s="104"/>
      <c r="D68" s="128">
        <v>256000</v>
      </c>
      <c r="E68" s="128">
        <f>統籌科目新增撥補經費統計表!G69</f>
        <v>0</v>
      </c>
      <c r="F68" s="129"/>
      <c r="G68" s="129"/>
      <c r="H68" s="130">
        <f t="shared" si="2"/>
        <v>256000</v>
      </c>
      <c r="I68" s="84"/>
      <c r="M68" s="83"/>
      <c r="N68" s="83"/>
    </row>
    <row r="69" spans="1:14" x14ac:dyDescent="0.25">
      <c r="A69" s="75">
        <v>647</v>
      </c>
      <c r="B69" s="108" t="s">
        <v>114</v>
      </c>
      <c r="C69" s="104"/>
      <c r="D69" s="128">
        <v>635000</v>
      </c>
      <c r="E69" s="128">
        <f>統籌科目新增撥補經費統計表!G70</f>
        <v>0</v>
      </c>
      <c r="F69" s="129"/>
      <c r="G69" s="129"/>
      <c r="H69" s="130">
        <f t="shared" si="2"/>
        <v>635000</v>
      </c>
      <c r="I69" s="84"/>
      <c r="M69" s="83"/>
      <c r="N69" s="83"/>
    </row>
    <row r="70" spans="1:14" x14ac:dyDescent="0.25">
      <c r="A70" s="75">
        <v>648</v>
      </c>
      <c r="B70" s="108" t="s">
        <v>115</v>
      </c>
      <c r="C70" s="104"/>
      <c r="D70" s="128">
        <v>256000</v>
      </c>
      <c r="E70" s="128">
        <f>統籌科目新增撥補經費統計表!G71</f>
        <v>0</v>
      </c>
      <c r="F70" s="129"/>
      <c r="G70" s="129"/>
      <c r="H70" s="130">
        <f t="shared" si="2"/>
        <v>256000</v>
      </c>
      <c r="I70" s="84"/>
      <c r="M70" s="83"/>
      <c r="N70" s="83"/>
    </row>
    <row r="71" spans="1:14" x14ac:dyDescent="0.25">
      <c r="A71" s="75">
        <v>649</v>
      </c>
      <c r="B71" s="108" t="s">
        <v>116</v>
      </c>
      <c r="C71" s="104"/>
      <c r="D71" s="128">
        <v>53000</v>
      </c>
      <c r="E71" s="128">
        <f>統籌科目新增撥補經費統計表!G72</f>
        <v>0</v>
      </c>
      <c r="F71" s="129"/>
      <c r="G71" s="129"/>
      <c r="H71" s="130">
        <f t="shared" si="2"/>
        <v>53000</v>
      </c>
      <c r="I71" s="84"/>
      <c r="M71" s="83"/>
      <c r="N71" s="83"/>
    </row>
    <row r="72" spans="1:14" x14ac:dyDescent="0.25">
      <c r="A72" s="75">
        <v>650</v>
      </c>
      <c r="B72" s="108" t="s">
        <v>117</v>
      </c>
      <c r="C72" s="104"/>
      <c r="D72" s="128">
        <v>55000</v>
      </c>
      <c r="E72" s="128">
        <f>統籌科目新增撥補經費統計表!G73</f>
        <v>0</v>
      </c>
      <c r="F72" s="129"/>
      <c r="G72" s="129"/>
      <c r="H72" s="130">
        <f t="shared" si="2"/>
        <v>55000</v>
      </c>
      <c r="I72" s="84"/>
      <c r="M72" s="83"/>
      <c r="N72" s="83"/>
    </row>
    <row r="73" spans="1:14" x14ac:dyDescent="0.25">
      <c r="A73" s="75">
        <v>651</v>
      </c>
      <c r="B73" s="108" t="s">
        <v>118</v>
      </c>
      <c r="C73" s="104"/>
      <c r="D73" s="128">
        <v>231000</v>
      </c>
      <c r="E73" s="128">
        <f>統籌科目新增撥補經費統計表!G74</f>
        <v>0</v>
      </c>
      <c r="F73" s="129"/>
      <c r="G73" s="129"/>
      <c r="H73" s="130">
        <f t="shared" si="2"/>
        <v>231000</v>
      </c>
      <c r="I73" s="84"/>
      <c r="M73" s="83"/>
      <c r="N73" s="83"/>
    </row>
    <row r="74" spans="1:14" x14ac:dyDescent="0.25">
      <c r="A74" s="75">
        <v>652</v>
      </c>
      <c r="B74" s="108" t="s">
        <v>119</v>
      </c>
      <c r="C74" s="104"/>
      <c r="D74" s="128">
        <v>173000</v>
      </c>
      <c r="E74" s="128">
        <f>統籌科目新增撥補經費統計表!G75</f>
        <v>0</v>
      </c>
      <c r="F74" s="129"/>
      <c r="G74" s="129"/>
      <c r="H74" s="130">
        <f t="shared" si="2"/>
        <v>173000</v>
      </c>
      <c r="I74" s="84"/>
      <c r="M74" s="83"/>
      <c r="N74" s="83"/>
    </row>
    <row r="75" spans="1:14" x14ac:dyDescent="0.25">
      <c r="A75" s="75">
        <v>653</v>
      </c>
      <c r="B75" s="108" t="s">
        <v>120</v>
      </c>
      <c r="C75" s="104"/>
      <c r="D75" s="128">
        <v>57000</v>
      </c>
      <c r="E75" s="128">
        <f>統籌科目新增撥補經費統計表!G76</f>
        <v>0</v>
      </c>
      <c r="F75" s="129"/>
      <c r="G75" s="129"/>
      <c r="H75" s="130">
        <f t="shared" si="2"/>
        <v>57000</v>
      </c>
      <c r="I75" s="84"/>
      <c r="M75" s="83"/>
      <c r="N75" s="83"/>
    </row>
    <row r="76" spans="1:14" x14ac:dyDescent="0.25">
      <c r="A76" s="75">
        <v>654</v>
      </c>
      <c r="B76" s="108" t="s">
        <v>121</v>
      </c>
      <c r="C76" s="104"/>
      <c r="D76" s="128">
        <v>143000</v>
      </c>
      <c r="E76" s="128">
        <f>統籌科目新增撥補經費統計表!G77</f>
        <v>0</v>
      </c>
      <c r="F76" s="129"/>
      <c r="G76" s="129"/>
      <c r="H76" s="130">
        <f t="shared" si="2"/>
        <v>143000</v>
      </c>
      <c r="I76" s="84"/>
      <c r="M76" s="83"/>
      <c r="N76" s="83"/>
    </row>
    <row r="77" spans="1:14" x14ac:dyDescent="0.25">
      <c r="A77" s="75">
        <v>655</v>
      </c>
      <c r="B77" s="108" t="s">
        <v>122</v>
      </c>
      <c r="C77" s="104"/>
      <c r="D77" s="128">
        <v>63000</v>
      </c>
      <c r="E77" s="128">
        <f>統籌科目新增撥補經費統計表!G78</f>
        <v>0</v>
      </c>
      <c r="F77" s="129"/>
      <c r="G77" s="129"/>
      <c r="H77" s="130">
        <f t="shared" si="2"/>
        <v>63000</v>
      </c>
      <c r="I77" s="84"/>
      <c r="M77" s="83"/>
      <c r="N77" s="83"/>
    </row>
    <row r="78" spans="1:14" x14ac:dyDescent="0.25">
      <c r="A78" s="75">
        <v>656</v>
      </c>
      <c r="B78" s="108" t="s">
        <v>123</v>
      </c>
      <c r="C78" s="104"/>
      <c r="D78" s="128">
        <v>94000</v>
      </c>
      <c r="E78" s="128">
        <f>統籌科目新增撥補經費統計表!G79</f>
        <v>0</v>
      </c>
      <c r="F78" s="129"/>
      <c r="G78" s="129"/>
      <c r="H78" s="130">
        <f t="shared" si="2"/>
        <v>94000</v>
      </c>
      <c r="I78" s="84"/>
      <c r="M78" s="83"/>
      <c r="N78" s="83"/>
    </row>
    <row r="79" spans="1:14" x14ac:dyDescent="0.25">
      <c r="A79" s="75">
        <v>657</v>
      </c>
      <c r="B79" s="108" t="s">
        <v>124</v>
      </c>
      <c r="C79" s="104"/>
      <c r="D79" s="128">
        <v>159000</v>
      </c>
      <c r="E79" s="128">
        <f>統籌科目新增撥補經費統計表!G80</f>
        <v>0</v>
      </c>
      <c r="F79" s="129"/>
      <c r="G79" s="129"/>
      <c r="H79" s="130">
        <f t="shared" si="2"/>
        <v>159000</v>
      </c>
      <c r="I79" s="84"/>
      <c r="M79" s="83"/>
      <c r="N79" s="83"/>
    </row>
    <row r="80" spans="1:14" x14ac:dyDescent="0.25">
      <c r="A80" s="75">
        <v>658</v>
      </c>
      <c r="B80" s="108" t="s">
        <v>125</v>
      </c>
      <c r="C80" s="104"/>
      <c r="D80" s="128">
        <v>724000</v>
      </c>
      <c r="E80" s="128">
        <f>統籌科目新增撥補經費統計表!G81</f>
        <v>0</v>
      </c>
      <c r="F80" s="129"/>
      <c r="G80" s="129"/>
      <c r="H80" s="130">
        <f t="shared" si="2"/>
        <v>724000</v>
      </c>
      <c r="I80" s="84"/>
      <c r="M80" s="83"/>
      <c r="N80" s="83"/>
    </row>
    <row r="81" spans="1:14" x14ac:dyDescent="0.25">
      <c r="A81" s="75">
        <v>659</v>
      </c>
      <c r="B81" s="108" t="s">
        <v>126</v>
      </c>
      <c r="C81" s="104"/>
      <c r="D81" s="128">
        <v>148000</v>
      </c>
      <c r="E81" s="128">
        <f>統籌科目新增撥補經費統計表!G82</f>
        <v>0</v>
      </c>
      <c r="F81" s="129"/>
      <c r="G81" s="129"/>
      <c r="H81" s="130">
        <f t="shared" si="2"/>
        <v>148000</v>
      </c>
      <c r="I81" s="84"/>
      <c r="J81" s="89"/>
      <c r="K81" s="89"/>
      <c r="L81" s="89"/>
      <c r="M81" s="83"/>
      <c r="N81" s="83"/>
    </row>
    <row r="82" spans="1:14" x14ac:dyDescent="0.25">
      <c r="A82" s="75">
        <v>660</v>
      </c>
      <c r="B82" s="108" t="s">
        <v>127</v>
      </c>
      <c r="C82" s="104"/>
      <c r="D82" s="128">
        <v>302000</v>
      </c>
      <c r="E82" s="128">
        <f>統籌科目新增撥補經費統計表!G83</f>
        <v>0</v>
      </c>
      <c r="F82" s="129"/>
      <c r="G82" s="129"/>
      <c r="H82" s="130">
        <f t="shared" si="2"/>
        <v>302000</v>
      </c>
      <c r="I82" s="84"/>
      <c r="M82" s="83"/>
      <c r="N82" s="83"/>
    </row>
    <row r="83" spans="1:14" x14ac:dyDescent="0.25">
      <c r="A83" s="75">
        <v>661</v>
      </c>
      <c r="B83" s="108" t="s">
        <v>128</v>
      </c>
      <c r="C83" s="104"/>
      <c r="D83" s="128">
        <v>104000</v>
      </c>
      <c r="E83" s="128">
        <f>統籌科目新增撥補經費統計表!G84</f>
        <v>0</v>
      </c>
      <c r="F83" s="129"/>
      <c r="G83" s="129"/>
      <c r="H83" s="130">
        <f t="shared" si="2"/>
        <v>104000</v>
      </c>
      <c r="I83" s="84"/>
      <c r="M83" s="83"/>
      <c r="N83" s="83"/>
    </row>
    <row r="84" spans="1:14" x14ac:dyDescent="0.25">
      <c r="A84" s="75">
        <v>662</v>
      </c>
      <c r="B84" s="108" t="s">
        <v>129</v>
      </c>
      <c r="C84" s="104"/>
      <c r="D84" s="128">
        <v>116000</v>
      </c>
      <c r="E84" s="128">
        <f>統籌科目新增撥補經費統計表!G85</f>
        <v>0</v>
      </c>
      <c r="F84" s="129"/>
      <c r="G84" s="129"/>
      <c r="H84" s="130">
        <f t="shared" si="2"/>
        <v>116000</v>
      </c>
      <c r="I84" s="84"/>
      <c r="M84" s="83"/>
      <c r="N84" s="83"/>
    </row>
    <row r="85" spans="1:14" x14ac:dyDescent="0.25">
      <c r="A85" s="75">
        <v>663</v>
      </c>
      <c r="B85" s="108" t="s">
        <v>130</v>
      </c>
      <c r="C85" s="104"/>
      <c r="D85" s="128">
        <v>107000</v>
      </c>
      <c r="E85" s="128">
        <f>統籌科目新增撥補經費統計表!G86</f>
        <v>0</v>
      </c>
      <c r="F85" s="129"/>
      <c r="G85" s="129"/>
      <c r="H85" s="130">
        <f t="shared" si="2"/>
        <v>107000</v>
      </c>
      <c r="I85" s="84"/>
      <c r="M85" s="83"/>
      <c r="N85" s="83"/>
    </row>
    <row r="86" spans="1:14" x14ac:dyDescent="0.25">
      <c r="A86" s="75">
        <v>664</v>
      </c>
      <c r="B86" s="108" t="s">
        <v>131</v>
      </c>
      <c r="C86" s="104"/>
      <c r="D86" s="128">
        <v>61000</v>
      </c>
      <c r="E86" s="128">
        <f>統籌科目新增撥補經費統計表!G87</f>
        <v>0</v>
      </c>
      <c r="F86" s="129"/>
      <c r="G86" s="129"/>
      <c r="H86" s="130">
        <f t="shared" si="2"/>
        <v>61000</v>
      </c>
      <c r="I86" s="84"/>
      <c r="M86" s="83"/>
      <c r="N86" s="83"/>
    </row>
    <row r="87" spans="1:14" x14ac:dyDescent="0.25">
      <c r="A87" s="75">
        <v>665</v>
      </c>
      <c r="B87" s="108" t="s">
        <v>132</v>
      </c>
      <c r="C87" s="104"/>
      <c r="D87" s="128">
        <v>414000</v>
      </c>
      <c r="E87" s="128">
        <f>統籌科目新增撥補經費統計表!G88</f>
        <v>0</v>
      </c>
      <c r="F87" s="129"/>
      <c r="G87" s="129"/>
      <c r="H87" s="130">
        <f t="shared" si="2"/>
        <v>414000</v>
      </c>
      <c r="I87" s="84"/>
      <c r="M87" s="83"/>
      <c r="N87" s="83"/>
    </row>
    <row r="88" spans="1:14" x14ac:dyDescent="0.25">
      <c r="A88" s="75">
        <v>666</v>
      </c>
      <c r="B88" s="108" t="s">
        <v>133</v>
      </c>
      <c r="C88" s="104"/>
      <c r="D88" s="128">
        <v>84000</v>
      </c>
      <c r="E88" s="128">
        <f>統籌科目新增撥補經費統計表!G89</f>
        <v>0</v>
      </c>
      <c r="F88" s="129"/>
      <c r="G88" s="129"/>
      <c r="H88" s="130">
        <f t="shared" si="2"/>
        <v>84000</v>
      </c>
      <c r="I88" s="84"/>
      <c r="M88" s="83"/>
      <c r="N88" s="83"/>
    </row>
    <row r="89" spans="1:14" x14ac:dyDescent="0.25">
      <c r="A89" s="75">
        <v>667</v>
      </c>
      <c r="B89" s="108" t="s">
        <v>134</v>
      </c>
      <c r="C89" s="104"/>
      <c r="D89" s="128">
        <v>110000</v>
      </c>
      <c r="E89" s="128">
        <f>統籌科目新增撥補經費統計表!G90</f>
        <v>0</v>
      </c>
      <c r="F89" s="129"/>
      <c r="G89" s="129"/>
      <c r="H89" s="130">
        <f t="shared" si="2"/>
        <v>110000</v>
      </c>
      <c r="I89" s="84"/>
      <c r="M89" s="83"/>
      <c r="N89" s="83"/>
    </row>
    <row r="90" spans="1:14" x14ac:dyDescent="0.25">
      <c r="A90" s="75">
        <v>668</v>
      </c>
      <c r="B90" s="108" t="s">
        <v>135</v>
      </c>
      <c r="C90" s="104"/>
      <c r="D90" s="128">
        <v>33000</v>
      </c>
      <c r="E90" s="128">
        <f>統籌科目新增撥補經費統計表!G91</f>
        <v>0</v>
      </c>
      <c r="F90" s="129"/>
      <c r="G90" s="129"/>
      <c r="H90" s="130">
        <f t="shared" si="2"/>
        <v>33000</v>
      </c>
      <c r="I90" s="84"/>
      <c r="M90" s="83"/>
      <c r="N90" s="83"/>
    </row>
    <row r="91" spans="1:14" x14ac:dyDescent="0.25">
      <c r="A91" s="75">
        <v>669</v>
      </c>
      <c r="B91" s="108" t="s">
        <v>136</v>
      </c>
      <c r="C91" s="104"/>
      <c r="D91" s="128">
        <v>29000</v>
      </c>
      <c r="E91" s="128">
        <f>統籌科目新增撥補經費統計表!G92</f>
        <v>0</v>
      </c>
      <c r="F91" s="129"/>
      <c r="G91" s="129"/>
      <c r="H91" s="130">
        <f t="shared" si="2"/>
        <v>29000</v>
      </c>
      <c r="I91" s="84"/>
      <c r="M91" s="83"/>
      <c r="N91" s="83"/>
    </row>
    <row r="92" spans="1:14" x14ac:dyDescent="0.25">
      <c r="A92" s="75">
        <v>670</v>
      </c>
      <c r="B92" s="108" t="s">
        <v>137</v>
      </c>
      <c r="C92" s="104"/>
      <c r="D92" s="128">
        <v>158000</v>
      </c>
      <c r="E92" s="128">
        <f>統籌科目新增撥補經費統計表!G93</f>
        <v>0</v>
      </c>
      <c r="F92" s="129"/>
      <c r="G92" s="129"/>
      <c r="H92" s="130">
        <f t="shared" si="2"/>
        <v>158000</v>
      </c>
      <c r="I92" s="84"/>
      <c r="M92" s="83"/>
      <c r="N92" s="83"/>
    </row>
    <row r="93" spans="1:14" x14ac:dyDescent="0.25">
      <c r="A93" s="75">
        <v>671</v>
      </c>
      <c r="B93" s="108" t="s">
        <v>138</v>
      </c>
      <c r="C93" s="104"/>
      <c r="D93" s="128">
        <v>147000</v>
      </c>
      <c r="E93" s="128">
        <f>統籌科目新增撥補經費統計表!G94</f>
        <v>0</v>
      </c>
      <c r="F93" s="129"/>
      <c r="G93" s="129"/>
      <c r="H93" s="130">
        <f t="shared" si="2"/>
        <v>147000</v>
      </c>
      <c r="I93" s="84"/>
      <c r="M93" s="83"/>
      <c r="N93" s="83"/>
    </row>
    <row r="94" spans="1:14" x14ac:dyDescent="0.25">
      <c r="A94" s="75">
        <v>672</v>
      </c>
      <c r="B94" s="108" t="s">
        <v>139</v>
      </c>
      <c r="C94" s="104"/>
      <c r="D94" s="128">
        <v>64000</v>
      </c>
      <c r="E94" s="128">
        <f>統籌科目新增撥補經費統計表!G95</f>
        <v>0</v>
      </c>
      <c r="F94" s="129"/>
      <c r="G94" s="129"/>
      <c r="H94" s="130">
        <f t="shared" si="2"/>
        <v>64000</v>
      </c>
      <c r="I94" s="84"/>
      <c r="M94" s="83"/>
      <c r="N94" s="83"/>
    </row>
    <row r="95" spans="1:14" x14ac:dyDescent="0.25">
      <c r="A95" s="75">
        <v>673</v>
      </c>
      <c r="B95" s="108" t="s">
        <v>140</v>
      </c>
      <c r="C95" s="104"/>
      <c r="D95" s="128">
        <v>122000</v>
      </c>
      <c r="E95" s="128">
        <f>統籌科目新增撥補經費統計表!G96</f>
        <v>0</v>
      </c>
      <c r="F95" s="129"/>
      <c r="G95" s="129"/>
      <c r="H95" s="130">
        <f t="shared" si="2"/>
        <v>122000</v>
      </c>
      <c r="I95" s="84"/>
      <c r="M95" s="83"/>
      <c r="N95" s="83"/>
    </row>
    <row r="96" spans="1:14" x14ac:dyDescent="0.25">
      <c r="A96" s="75">
        <v>674</v>
      </c>
      <c r="B96" s="108" t="s">
        <v>141</v>
      </c>
      <c r="C96" s="104"/>
      <c r="D96" s="128">
        <v>24000</v>
      </c>
      <c r="E96" s="128">
        <f>統籌科目新增撥補經費統計表!G97</f>
        <v>0</v>
      </c>
      <c r="F96" s="129"/>
      <c r="G96" s="129"/>
      <c r="H96" s="130">
        <f t="shared" si="2"/>
        <v>24000</v>
      </c>
      <c r="I96" s="84"/>
      <c r="M96" s="83"/>
      <c r="N96" s="83"/>
    </row>
    <row r="97" spans="1:14" x14ac:dyDescent="0.25">
      <c r="A97" s="75">
        <v>675</v>
      </c>
      <c r="B97" s="108" t="s">
        <v>142</v>
      </c>
      <c r="C97" s="104"/>
      <c r="D97" s="128">
        <v>117000</v>
      </c>
      <c r="E97" s="128">
        <f>統籌科目新增撥補經費統計表!G98</f>
        <v>0</v>
      </c>
      <c r="F97" s="129"/>
      <c r="G97" s="129"/>
      <c r="H97" s="130">
        <f t="shared" si="2"/>
        <v>117000</v>
      </c>
      <c r="I97" s="84"/>
      <c r="M97" s="83"/>
      <c r="N97" s="83"/>
    </row>
    <row r="98" spans="1:14" x14ac:dyDescent="0.25">
      <c r="A98" s="75">
        <v>676</v>
      </c>
      <c r="B98" s="108" t="s">
        <v>143</v>
      </c>
      <c r="C98" s="104"/>
      <c r="D98" s="128">
        <v>39000</v>
      </c>
      <c r="E98" s="128">
        <f>統籌科目新增撥補經費統計表!G99</f>
        <v>0</v>
      </c>
      <c r="F98" s="129"/>
      <c r="G98" s="129"/>
      <c r="H98" s="130">
        <f t="shared" si="2"/>
        <v>39000</v>
      </c>
      <c r="I98" s="84"/>
      <c r="M98" s="83"/>
      <c r="N98" s="83"/>
    </row>
    <row r="99" spans="1:14" x14ac:dyDescent="0.25">
      <c r="A99" s="75">
        <v>678</v>
      </c>
      <c r="B99" s="108" t="s">
        <v>144</v>
      </c>
      <c r="C99" s="104"/>
      <c r="D99" s="128">
        <v>129000</v>
      </c>
      <c r="E99" s="128">
        <f>統籌科目新增撥補經費統計表!G100</f>
        <v>0</v>
      </c>
      <c r="F99" s="129"/>
      <c r="G99" s="129"/>
      <c r="H99" s="130">
        <f t="shared" ref="H99:H130" si="3">SUM(C99:G99)</f>
        <v>129000</v>
      </c>
      <c r="I99" s="84"/>
      <c r="M99" s="83"/>
      <c r="N99" s="83"/>
    </row>
    <row r="100" spans="1:14" x14ac:dyDescent="0.25">
      <c r="A100" s="75">
        <v>679</v>
      </c>
      <c r="B100" s="108" t="s">
        <v>145</v>
      </c>
      <c r="C100" s="104"/>
      <c r="D100" s="128">
        <v>325000</v>
      </c>
      <c r="E100" s="128">
        <f>統籌科目新增撥補經費統計表!G101</f>
        <v>0</v>
      </c>
      <c r="F100" s="129"/>
      <c r="G100" s="129"/>
      <c r="H100" s="130">
        <f t="shared" si="3"/>
        <v>325000</v>
      </c>
      <c r="I100" s="84"/>
      <c r="M100" s="83"/>
      <c r="N100" s="83"/>
    </row>
    <row r="101" spans="1:14" x14ac:dyDescent="0.25">
      <c r="A101" s="75">
        <v>680</v>
      </c>
      <c r="B101" s="108" t="s">
        <v>146</v>
      </c>
      <c r="C101" s="104"/>
      <c r="D101" s="128">
        <v>340000</v>
      </c>
      <c r="E101" s="128">
        <f>統籌科目新增撥補經費統計表!G102</f>
        <v>0</v>
      </c>
      <c r="F101" s="129"/>
      <c r="G101" s="129"/>
      <c r="H101" s="130">
        <f t="shared" si="3"/>
        <v>340000</v>
      </c>
      <c r="I101" s="84"/>
      <c r="M101" s="83"/>
      <c r="N101" s="83"/>
    </row>
    <row r="102" spans="1:14" x14ac:dyDescent="0.25">
      <c r="A102" s="75">
        <v>681</v>
      </c>
      <c r="B102" s="108" t="s">
        <v>147</v>
      </c>
      <c r="C102" s="104"/>
      <c r="D102" s="128">
        <v>179000</v>
      </c>
      <c r="E102" s="128">
        <f>統籌科目新增撥補經費統計表!G103</f>
        <v>0</v>
      </c>
      <c r="F102" s="129"/>
      <c r="G102" s="129"/>
      <c r="H102" s="130">
        <f t="shared" si="3"/>
        <v>179000</v>
      </c>
      <c r="I102" s="84"/>
      <c r="M102" s="83"/>
      <c r="N102" s="83"/>
    </row>
    <row r="103" spans="1:14" x14ac:dyDescent="0.25">
      <c r="A103" s="75">
        <v>682</v>
      </c>
      <c r="B103" s="108" t="s">
        <v>148</v>
      </c>
      <c r="C103" s="104"/>
      <c r="D103" s="128">
        <v>248000</v>
      </c>
      <c r="E103" s="128">
        <f>統籌科目新增撥補經費統計表!G104</f>
        <v>0</v>
      </c>
      <c r="F103" s="129"/>
      <c r="G103" s="129"/>
      <c r="H103" s="130">
        <f t="shared" si="3"/>
        <v>248000</v>
      </c>
      <c r="I103" s="84"/>
      <c r="M103" s="83"/>
      <c r="N103" s="83"/>
    </row>
    <row r="104" spans="1:14" x14ac:dyDescent="0.25">
      <c r="A104" s="75">
        <v>683</v>
      </c>
      <c r="B104" s="108" t="s">
        <v>149</v>
      </c>
      <c r="C104" s="104"/>
      <c r="D104" s="128">
        <v>248000</v>
      </c>
      <c r="E104" s="128">
        <f>統籌科目新增撥補經費統計表!G105</f>
        <v>0</v>
      </c>
      <c r="F104" s="129"/>
      <c r="G104" s="129"/>
      <c r="H104" s="130">
        <f t="shared" si="3"/>
        <v>248000</v>
      </c>
      <c r="I104" s="84"/>
      <c r="M104" s="83"/>
      <c r="N104" s="83"/>
    </row>
    <row r="105" spans="1:14" x14ac:dyDescent="0.25">
      <c r="A105" s="75">
        <v>684</v>
      </c>
      <c r="B105" s="108" t="s">
        <v>150</v>
      </c>
      <c r="C105" s="104"/>
      <c r="D105" s="128">
        <v>1085000</v>
      </c>
      <c r="E105" s="128">
        <f>統籌科目新增撥補經費統計表!G106</f>
        <v>0</v>
      </c>
      <c r="F105" s="129"/>
      <c r="G105" s="129"/>
      <c r="H105" s="130">
        <f t="shared" si="3"/>
        <v>1085000</v>
      </c>
      <c r="I105" s="84"/>
      <c r="M105" s="83"/>
      <c r="N105" s="83"/>
    </row>
    <row r="106" spans="1:14" x14ac:dyDescent="0.25">
      <c r="A106" s="75">
        <v>685</v>
      </c>
      <c r="B106" s="108" t="s">
        <v>151</v>
      </c>
      <c r="C106" s="104"/>
      <c r="D106" s="128">
        <v>83000</v>
      </c>
      <c r="E106" s="128">
        <f>統籌科目新增撥補經費統計表!G107</f>
        <v>0</v>
      </c>
      <c r="F106" s="129"/>
      <c r="G106" s="129"/>
      <c r="H106" s="130">
        <f t="shared" si="3"/>
        <v>83000</v>
      </c>
      <c r="I106" s="84"/>
      <c r="M106" s="83"/>
      <c r="N106" s="83"/>
    </row>
    <row r="107" spans="1:14" x14ac:dyDescent="0.25">
      <c r="A107" s="75">
        <v>686</v>
      </c>
      <c r="B107" s="108" t="s">
        <v>152</v>
      </c>
      <c r="C107" s="104"/>
      <c r="D107" s="128">
        <v>361000</v>
      </c>
      <c r="E107" s="128">
        <f>統籌科目新增撥補經費統計表!G108</f>
        <v>0</v>
      </c>
      <c r="F107" s="129"/>
      <c r="G107" s="129"/>
      <c r="H107" s="130">
        <f t="shared" si="3"/>
        <v>361000</v>
      </c>
      <c r="I107" s="84"/>
      <c r="M107" s="83"/>
      <c r="N107" s="83"/>
    </row>
    <row r="108" spans="1:14" x14ac:dyDescent="0.25">
      <c r="A108" s="75">
        <v>687</v>
      </c>
      <c r="B108" s="108" t="s">
        <v>153</v>
      </c>
      <c r="C108" s="104"/>
      <c r="D108" s="128">
        <v>372000</v>
      </c>
      <c r="E108" s="128">
        <f>統籌科目新增撥補經費統計表!G109</f>
        <v>0</v>
      </c>
      <c r="F108" s="129"/>
      <c r="G108" s="129"/>
      <c r="H108" s="130">
        <f t="shared" si="3"/>
        <v>372000</v>
      </c>
      <c r="I108" s="84"/>
      <c r="M108" s="83"/>
      <c r="N108" s="83"/>
    </row>
    <row r="109" spans="1:14" x14ac:dyDescent="0.25">
      <c r="A109" s="75">
        <v>688</v>
      </c>
      <c r="B109" s="108" t="s">
        <v>154</v>
      </c>
      <c r="C109" s="104"/>
      <c r="D109" s="128">
        <v>215000</v>
      </c>
      <c r="E109" s="128">
        <f>統籌科目新增撥補經費統計表!G110</f>
        <v>0</v>
      </c>
      <c r="F109" s="129"/>
      <c r="G109" s="129"/>
      <c r="H109" s="130">
        <f t="shared" si="3"/>
        <v>215000</v>
      </c>
      <c r="I109" s="84"/>
      <c r="M109" s="83"/>
      <c r="N109" s="83"/>
    </row>
    <row r="110" spans="1:14" x14ac:dyDescent="0.25">
      <c r="A110" s="75">
        <v>689</v>
      </c>
      <c r="B110" s="108" t="s">
        <v>155</v>
      </c>
      <c r="C110" s="104"/>
      <c r="D110" s="128">
        <v>360000</v>
      </c>
      <c r="E110" s="128">
        <f>統籌科目新增撥補經費統計表!G111</f>
        <v>0</v>
      </c>
      <c r="F110" s="129"/>
      <c r="G110" s="129"/>
      <c r="H110" s="130">
        <f t="shared" si="3"/>
        <v>360000</v>
      </c>
      <c r="I110" s="84"/>
      <c r="M110" s="83"/>
      <c r="N110" s="83"/>
    </row>
    <row r="111" spans="1:14" x14ac:dyDescent="0.25">
      <c r="A111" s="75">
        <v>690</v>
      </c>
      <c r="B111" s="108" t="s">
        <v>156</v>
      </c>
      <c r="C111" s="104"/>
      <c r="D111" s="128">
        <v>183000</v>
      </c>
      <c r="E111" s="128">
        <f>統籌科目新增撥補經費統計表!G112</f>
        <v>0</v>
      </c>
      <c r="F111" s="129"/>
      <c r="G111" s="129"/>
      <c r="H111" s="130">
        <f t="shared" si="3"/>
        <v>183000</v>
      </c>
      <c r="I111" s="84"/>
      <c r="M111" s="83"/>
      <c r="N111" s="83"/>
    </row>
    <row r="112" spans="1:14" x14ac:dyDescent="0.25">
      <c r="A112" s="75">
        <v>691</v>
      </c>
      <c r="B112" s="108" t="s">
        <v>157</v>
      </c>
      <c r="C112" s="104"/>
      <c r="D112" s="128">
        <v>239000</v>
      </c>
      <c r="E112" s="128">
        <f>統籌科目新增撥補經費統計表!G113</f>
        <v>0</v>
      </c>
      <c r="F112" s="129"/>
      <c r="G112" s="129"/>
      <c r="H112" s="130">
        <f t="shared" si="3"/>
        <v>239000</v>
      </c>
      <c r="I112" s="84"/>
      <c r="M112" s="83"/>
      <c r="N112" s="83"/>
    </row>
    <row r="113" spans="1:14" x14ac:dyDescent="0.25">
      <c r="A113" s="75">
        <v>692</v>
      </c>
      <c r="B113" s="108" t="s">
        <v>158</v>
      </c>
      <c r="C113" s="104"/>
      <c r="D113" s="128">
        <v>221000</v>
      </c>
      <c r="E113" s="128">
        <f>統籌科目新增撥補經費統計表!G114</f>
        <v>0</v>
      </c>
      <c r="F113" s="129"/>
      <c r="G113" s="129"/>
      <c r="H113" s="130">
        <f t="shared" si="3"/>
        <v>221000</v>
      </c>
      <c r="I113" s="84"/>
      <c r="M113" s="83"/>
      <c r="N113" s="83"/>
    </row>
    <row r="114" spans="1:14" x14ac:dyDescent="0.25">
      <c r="A114" s="75">
        <v>693</v>
      </c>
      <c r="B114" s="108" t="s">
        <v>159</v>
      </c>
      <c r="C114" s="104"/>
      <c r="D114" s="128">
        <v>219000</v>
      </c>
      <c r="E114" s="128">
        <f>統籌科目新增撥補經費統計表!G115</f>
        <v>0</v>
      </c>
      <c r="F114" s="129"/>
      <c r="G114" s="129"/>
      <c r="H114" s="130">
        <f t="shared" si="3"/>
        <v>219000</v>
      </c>
      <c r="I114" s="84"/>
      <c r="M114" s="83"/>
      <c r="N114" s="83"/>
    </row>
    <row r="115" spans="1:14" x14ac:dyDescent="0.25">
      <c r="A115" s="75">
        <v>694</v>
      </c>
      <c r="B115" s="108" t="s">
        <v>160</v>
      </c>
      <c r="C115" s="104"/>
      <c r="D115" s="128">
        <v>351000</v>
      </c>
      <c r="E115" s="128">
        <f>統籌科目新增撥補經費統計表!G116</f>
        <v>0</v>
      </c>
      <c r="F115" s="129"/>
      <c r="G115" s="129"/>
      <c r="H115" s="130">
        <f t="shared" si="3"/>
        <v>351000</v>
      </c>
      <c r="I115" s="84"/>
      <c r="M115" s="83"/>
      <c r="N115" s="83"/>
    </row>
    <row r="116" spans="1:14" x14ac:dyDescent="0.25">
      <c r="A116" s="75">
        <v>695</v>
      </c>
      <c r="B116" s="108" t="s">
        <v>161</v>
      </c>
      <c r="C116" s="104"/>
      <c r="D116" s="128">
        <v>278000</v>
      </c>
      <c r="E116" s="128">
        <f>統籌科目新增撥補經費統計表!G117</f>
        <v>0</v>
      </c>
      <c r="F116" s="129"/>
      <c r="G116" s="129"/>
      <c r="H116" s="130">
        <f t="shared" si="3"/>
        <v>278000</v>
      </c>
      <c r="I116" s="84"/>
      <c r="M116" s="83"/>
      <c r="N116" s="83"/>
    </row>
    <row r="117" spans="1:14" x14ac:dyDescent="0.25">
      <c r="A117" s="75">
        <v>696</v>
      </c>
      <c r="B117" s="108" t="s">
        <v>162</v>
      </c>
      <c r="C117" s="104"/>
      <c r="D117" s="128">
        <v>274000</v>
      </c>
      <c r="E117" s="128">
        <f>統籌科目新增撥補經費統計表!G118</f>
        <v>0</v>
      </c>
      <c r="F117" s="129"/>
      <c r="G117" s="129"/>
      <c r="H117" s="130">
        <f t="shared" si="3"/>
        <v>274000</v>
      </c>
      <c r="I117" s="84"/>
      <c r="M117" s="83"/>
      <c r="N117" s="83"/>
    </row>
    <row r="118" spans="1:14" x14ac:dyDescent="0.25">
      <c r="A118" s="75">
        <v>697</v>
      </c>
      <c r="B118" s="108" t="s">
        <v>163</v>
      </c>
      <c r="C118" s="104"/>
      <c r="D118" s="128">
        <v>61000</v>
      </c>
      <c r="E118" s="128">
        <f>統籌科目新增撥補經費統計表!G119</f>
        <v>0</v>
      </c>
      <c r="F118" s="129"/>
      <c r="G118" s="129"/>
      <c r="H118" s="130">
        <f t="shared" si="3"/>
        <v>61000</v>
      </c>
      <c r="I118" s="84"/>
      <c r="M118" s="83"/>
      <c r="N118" s="83"/>
    </row>
    <row r="119" spans="1:14" x14ac:dyDescent="0.25">
      <c r="A119" s="75">
        <v>698</v>
      </c>
      <c r="B119" s="108" t="s">
        <v>164</v>
      </c>
      <c r="C119" s="104"/>
      <c r="D119" s="128">
        <v>352000</v>
      </c>
      <c r="E119" s="128">
        <f>統籌科目新增撥補經費統計表!G120</f>
        <v>0</v>
      </c>
      <c r="F119" s="129"/>
      <c r="G119" s="129"/>
      <c r="H119" s="130">
        <f t="shared" si="3"/>
        <v>352000</v>
      </c>
      <c r="I119" s="84"/>
      <c r="M119" s="83"/>
      <c r="N119" s="83"/>
    </row>
    <row r="120" spans="1:14" x14ac:dyDescent="0.25">
      <c r="A120" s="75">
        <v>699</v>
      </c>
      <c r="B120" s="108" t="s">
        <v>165</v>
      </c>
      <c r="C120" s="104"/>
      <c r="D120" s="128">
        <v>242000</v>
      </c>
      <c r="E120" s="128">
        <f>統籌科目新增撥補經費統計表!G121</f>
        <v>0</v>
      </c>
      <c r="F120" s="129"/>
      <c r="G120" s="129"/>
      <c r="H120" s="130">
        <f t="shared" si="3"/>
        <v>242000</v>
      </c>
      <c r="I120" s="84"/>
      <c r="M120" s="83"/>
      <c r="N120" s="83"/>
    </row>
    <row r="121" spans="1:14" x14ac:dyDescent="0.25">
      <c r="A121" s="75">
        <v>700</v>
      </c>
      <c r="B121" s="108" t="s">
        <v>166</v>
      </c>
      <c r="C121" s="104"/>
      <c r="D121" s="128">
        <v>302000</v>
      </c>
      <c r="E121" s="128">
        <f>統籌科目新增撥補經費統計表!G122</f>
        <v>0</v>
      </c>
      <c r="F121" s="129"/>
      <c r="G121" s="129"/>
      <c r="H121" s="130">
        <f t="shared" si="3"/>
        <v>302000</v>
      </c>
      <c r="I121" s="84"/>
      <c r="M121" s="83"/>
      <c r="N121" s="83"/>
    </row>
    <row r="122" spans="1:14" x14ac:dyDescent="0.25">
      <c r="A122" s="75">
        <v>701</v>
      </c>
      <c r="B122" s="108" t="s">
        <v>167</v>
      </c>
      <c r="C122" s="104"/>
      <c r="D122" s="128">
        <v>208000</v>
      </c>
      <c r="E122" s="128">
        <f>統籌科目新增撥補經費統計表!G123</f>
        <v>0</v>
      </c>
      <c r="F122" s="129"/>
      <c r="G122" s="129"/>
      <c r="H122" s="130">
        <f t="shared" si="3"/>
        <v>208000</v>
      </c>
      <c r="I122" s="84"/>
      <c r="M122" s="83"/>
      <c r="N122" s="83"/>
    </row>
    <row r="123" spans="1:14" x14ac:dyDescent="0.25">
      <c r="A123" s="75">
        <v>702</v>
      </c>
      <c r="B123" s="108" t="s">
        <v>168</v>
      </c>
      <c r="C123" s="104"/>
      <c r="D123" s="128">
        <v>146000</v>
      </c>
      <c r="E123" s="128">
        <f>統籌科目新增撥補經費統計表!G124</f>
        <v>0</v>
      </c>
      <c r="F123" s="129"/>
      <c r="G123" s="131"/>
      <c r="H123" s="130">
        <f t="shared" si="3"/>
        <v>146000</v>
      </c>
      <c r="I123" s="84"/>
      <c r="M123" s="83"/>
      <c r="N123" s="83"/>
    </row>
    <row r="124" spans="1:14" x14ac:dyDescent="0.25">
      <c r="A124" s="75">
        <v>703</v>
      </c>
      <c r="B124" s="108" t="s">
        <v>169</v>
      </c>
      <c r="C124" s="104"/>
      <c r="D124" s="128">
        <v>73000</v>
      </c>
      <c r="E124" s="128">
        <f>統籌科目新增撥補經費統計表!G125</f>
        <v>0</v>
      </c>
      <c r="F124" s="129"/>
      <c r="G124" s="131"/>
      <c r="H124" s="130">
        <f t="shared" si="3"/>
        <v>73000</v>
      </c>
      <c r="I124" s="84"/>
      <c r="M124" s="83"/>
      <c r="N124" s="83"/>
    </row>
    <row r="125" spans="1:14" x14ac:dyDescent="0.25">
      <c r="A125" s="75">
        <v>705</v>
      </c>
      <c r="B125" s="108" t="s">
        <v>170</v>
      </c>
      <c r="C125" s="104"/>
      <c r="D125" s="128">
        <v>156000</v>
      </c>
      <c r="E125" s="128">
        <f>統籌科目新增撥補經費統計表!G126</f>
        <v>0</v>
      </c>
      <c r="F125" s="129"/>
      <c r="G125" s="131"/>
      <c r="H125" s="130">
        <f t="shared" si="3"/>
        <v>156000</v>
      </c>
      <c r="I125" s="84"/>
      <c r="M125" s="83"/>
      <c r="N125" s="83"/>
    </row>
    <row r="126" spans="1:14" x14ac:dyDescent="0.25">
      <c r="A126" s="75">
        <v>706</v>
      </c>
      <c r="B126" s="108" t="s">
        <v>171</v>
      </c>
      <c r="C126" s="104"/>
      <c r="D126" s="128">
        <v>55000</v>
      </c>
      <c r="E126" s="128">
        <f>統籌科目新增撥補經費統計表!G127</f>
        <v>0</v>
      </c>
      <c r="F126" s="129"/>
      <c r="G126" s="131"/>
      <c r="H126" s="130">
        <f t="shared" si="3"/>
        <v>55000</v>
      </c>
      <c r="I126" s="84"/>
      <c r="M126" s="83"/>
      <c r="N126" s="83"/>
    </row>
    <row r="127" spans="1:14" x14ac:dyDescent="0.25">
      <c r="A127" s="75">
        <v>707</v>
      </c>
      <c r="B127" s="108" t="s">
        <v>172</v>
      </c>
      <c r="C127" s="104"/>
      <c r="D127" s="128">
        <v>335000</v>
      </c>
      <c r="E127" s="128">
        <f>統籌科目新增撥補經費統計表!G128</f>
        <v>0</v>
      </c>
      <c r="F127" s="129"/>
      <c r="G127" s="131"/>
      <c r="H127" s="130">
        <f t="shared" si="3"/>
        <v>335000</v>
      </c>
      <c r="I127" s="84"/>
      <c r="M127" s="83"/>
      <c r="N127" s="83"/>
    </row>
    <row r="128" spans="1:14" x14ac:dyDescent="0.25">
      <c r="A128" s="75">
        <v>708</v>
      </c>
      <c r="B128" s="108" t="s">
        <v>173</v>
      </c>
      <c r="C128" s="104"/>
      <c r="D128" s="128">
        <v>17000</v>
      </c>
      <c r="E128" s="128">
        <f>統籌科目新增撥補經費統計表!G129</f>
        <v>0</v>
      </c>
      <c r="F128" s="129"/>
      <c r="G128" s="131"/>
      <c r="H128" s="130">
        <f t="shared" si="3"/>
        <v>17000</v>
      </c>
      <c r="I128" s="84"/>
      <c r="M128" s="83"/>
      <c r="N128" s="83"/>
    </row>
    <row r="129" spans="1:14" x14ac:dyDescent="0.25">
      <c r="A129" s="58">
        <v>200</v>
      </c>
      <c r="B129" s="26" t="s">
        <v>199</v>
      </c>
      <c r="C129" s="104"/>
      <c r="D129" s="128">
        <v>0</v>
      </c>
      <c r="E129" s="128">
        <f>統籌科目新增撥補經費統計表!G130</f>
        <v>0</v>
      </c>
      <c r="F129" s="129"/>
      <c r="G129" s="131"/>
      <c r="H129" s="130">
        <f t="shared" si="3"/>
        <v>0</v>
      </c>
      <c r="I129" s="84"/>
      <c r="M129" s="83"/>
      <c r="N129" s="83"/>
    </row>
    <row r="130" spans="1:14" x14ac:dyDescent="0.25">
      <c r="A130" s="153" t="s">
        <v>231</v>
      </c>
      <c r="B130" s="154"/>
      <c r="C130" s="128">
        <f>SUM(C3:C129)</f>
        <v>0</v>
      </c>
      <c r="D130" s="128">
        <f>SUM(D3:D129)</f>
        <v>72588000</v>
      </c>
      <c r="E130" s="128">
        <f>SUM(E3:E129)</f>
        <v>0</v>
      </c>
      <c r="F130" s="129">
        <f>SUM(F3:F129)</f>
        <v>0</v>
      </c>
      <c r="G130" s="129">
        <f>SUM(G3:G129)</f>
        <v>0</v>
      </c>
      <c r="H130" s="130">
        <f t="shared" si="3"/>
        <v>72588000</v>
      </c>
      <c r="I130" s="88"/>
    </row>
    <row r="131" spans="1:14" x14ac:dyDescent="0.25">
      <c r="A131" s="132"/>
      <c r="B131" s="132"/>
      <c r="C131" s="133"/>
      <c r="D131" s="134"/>
      <c r="E131" s="134"/>
      <c r="F131" s="135"/>
      <c r="G131" s="135"/>
      <c r="H131" s="134"/>
    </row>
    <row r="132" spans="1:14" x14ac:dyDescent="0.25">
      <c r="A132" s="132"/>
      <c r="B132" s="132"/>
      <c r="C132" s="133"/>
      <c r="D132" s="134"/>
      <c r="E132" s="134"/>
      <c r="F132" s="135"/>
      <c r="G132" s="135"/>
      <c r="H132" s="134"/>
    </row>
    <row r="133" spans="1:14" x14ac:dyDescent="0.25">
      <c r="A133" s="132"/>
      <c r="B133" s="26" t="s">
        <v>232</v>
      </c>
      <c r="C133" s="136" t="s">
        <v>233</v>
      </c>
      <c r="D133" s="137" t="s">
        <v>265</v>
      </c>
      <c r="E133" s="146" t="s">
        <v>392</v>
      </c>
      <c r="F133" s="138" t="s">
        <v>234</v>
      </c>
      <c r="G133" s="127" t="s">
        <v>266</v>
      </c>
      <c r="H133" s="68" t="s">
        <v>235</v>
      </c>
    </row>
    <row r="134" spans="1:14" x14ac:dyDescent="0.25">
      <c r="A134" s="132"/>
      <c r="B134" s="26" t="s">
        <v>236</v>
      </c>
      <c r="C134" s="139">
        <f>C3</f>
        <v>0</v>
      </c>
      <c r="D134" s="140">
        <f>D3</f>
        <v>167000</v>
      </c>
      <c r="E134" s="140">
        <f t="shared" ref="E134" si="4">E3</f>
        <v>0</v>
      </c>
      <c r="F134" s="141">
        <f>F3</f>
        <v>0</v>
      </c>
      <c r="G134" s="142">
        <f>G3</f>
        <v>0</v>
      </c>
      <c r="H134" s="143">
        <f>SUM(C134:G134)</f>
        <v>167000</v>
      </c>
      <c r="I134" s="91"/>
      <c r="J134" s="92"/>
      <c r="K134" s="92"/>
    </row>
    <row r="135" spans="1:14" x14ac:dyDescent="0.25">
      <c r="A135" s="132"/>
      <c r="B135" s="26" t="s">
        <v>237</v>
      </c>
      <c r="C135" s="139">
        <f>SUM(C4:C27)</f>
        <v>0</v>
      </c>
      <c r="D135" s="140">
        <f>SUM(D4:D27)</f>
        <v>29751000</v>
      </c>
      <c r="E135" s="140">
        <f t="shared" ref="E135" si="5">SUM(E4:E27)</f>
        <v>0</v>
      </c>
      <c r="F135" s="141">
        <f>SUM(F4:F27)</f>
        <v>0</v>
      </c>
      <c r="G135" s="142">
        <f>SUM(G4:G27)</f>
        <v>0</v>
      </c>
      <c r="H135" s="143">
        <f>SUM(C135:G135)</f>
        <v>29751000</v>
      </c>
      <c r="I135" s="91"/>
      <c r="J135" s="92"/>
      <c r="K135" s="92"/>
    </row>
    <row r="136" spans="1:14" x14ac:dyDescent="0.25">
      <c r="A136" s="132"/>
      <c r="B136" s="26" t="s">
        <v>238</v>
      </c>
      <c r="C136" s="139">
        <f>SUM(C28:C128)</f>
        <v>0</v>
      </c>
      <c r="D136" s="140">
        <f>SUM(D28:D128)</f>
        <v>42670000</v>
      </c>
      <c r="E136" s="140">
        <f t="shared" ref="E136" si="6">SUM(E28:E128)</f>
        <v>0</v>
      </c>
      <c r="F136" s="141">
        <f>SUM(F28:F128)</f>
        <v>0</v>
      </c>
      <c r="G136" s="142">
        <f>SUM(G28:G127)</f>
        <v>0</v>
      </c>
      <c r="H136" s="143">
        <f>SUM(C136:G136)</f>
        <v>42670000</v>
      </c>
      <c r="I136" s="91"/>
      <c r="J136" s="92"/>
      <c r="K136" s="92"/>
    </row>
    <row r="137" spans="1:14" x14ac:dyDescent="0.25">
      <c r="A137" s="132"/>
      <c r="B137" s="144" t="s">
        <v>239</v>
      </c>
      <c r="C137" s="139">
        <f>C129</f>
        <v>0</v>
      </c>
      <c r="D137" s="140">
        <f>D129</f>
        <v>0</v>
      </c>
      <c r="E137" s="140">
        <f t="shared" ref="E137" si="7">E129</f>
        <v>0</v>
      </c>
      <c r="F137" s="141">
        <f>F129</f>
        <v>0</v>
      </c>
      <c r="G137" s="142">
        <f>G129</f>
        <v>0</v>
      </c>
      <c r="H137" s="143">
        <f>SUM(C137:G137)</f>
        <v>0</v>
      </c>
      <c r="J137" s="92"/>
      <c r="K137" s="92"/>
    </row>
    <row r="138" spans="1:14" x14ac:dyDescent="0.25">
      <c r="A138" s="132"/>
      <c r="B138" s="26" t="s">
        <v>240</v>
      </c>
      <c r="C138" s="139">
        <f>SUM(C134:C137)</f>
        <v>0</v>
      </c>
      <c r="D138" s="140">
        <f>SUM(D134:D137)</f>
        <v>72588000</v>
      </c>
      <c r="E138" s="140">
        <f t="shared" ref="E138" si="8">SUM(E134:E137)</f>
        <v>0</v>
      </c>
      <c r="F138" s="141">
        <f>SUM(F134:F137)</f>
        <v>0</v>
      </c>
      <c r="G138" s="142">
        <f>SUM(G134:G137)</f>
        <v>0</v>
      </c>
      <c r="H138" s="143">
        <f>SUM(C138:G138)</f>
        <v>72588000</v>
      </c>
      <c r="J138" s="83"/>
      <c r="K138" s="83"/>
    </row>
    <row r="139" spans="1:14" x14ac:dyDescent="0.25">
      <c r="H139" s="94"/>
    </row>
    <row r="140" spans="1:14" x14ac:dyDescent="0.25">
      <c r="B140" s="95"/>
      <c r="C140" s="96"/>
    </row>
  </sheetData>
  <mergeCells count="2">
    <mergeCell ref="A1:H1"/>
    <mergeCell ref="A130:B130"/>
  </mergeCells>
  <phoneticPr fontId="1" type="noConversion"/>
  <pageMargins left="0.59055118110236227" right="0.59055118110236227" top="0.39370078740157483" bottom="0.39370078740157483" header="0.19685039370078741" footer="0.19685039370078741"/>
  <pageSetup paperSize="9" scale="83" fitToHeight="0" orientation="portrait" r:id="rId1"/>
  <headerFooter>
    <oddFooter>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I138"/>
  <sheetViews>
    <sheetView view="pageBreakPreview" zoomScaleNormal="100" zoomScaleSheetLayoutView="100" workbookViewId="0">
      <pane xSplit="2" ySplit="3" topLeftCell="C121" activePane="bottomRight" state="frozen"/>
      <selection pane="topRight" activeCell="C1" sqref="C1"/>
      <selection pane="bottomLeft" activeCell="A4" sqref="A4"/>
      <selection pane="bottomRight" activeCell="D37" sqref="D37"/>
    </sheetView>
  </sheetViews>
  <sheetFormatPr defaultRowHeight="16.5" x14ac:dyDescent="0.25"/>
  <cols>
    <col min="1" max="1" width="6.375" style="78" customWidth="1"/>
    <col min="2" max="2" width="20.25" style="8" bestFit="1" customWidth="1"/>
    <col min="3" max="6" width="14.375" style="77" customWidth="1"/>
    <col min="7" max="7" width="14.375" style="67" customWidth="1"/>
    <col min="8" max="256" width="8.875" style="67"/>
    <col min="257" max="257" width="6.375" style="67" customWidth="1"/>
    <col min="258" max="258" width="18.125" style="67" customWidth="1"/>
    <col min="259" max="259" width="15.625" style="67" customWidth="1"/>
    <col min="260" max="260" width="16.125" style="67" customWidth="1"/>
    <col min="261" max="261" width="16.625" style="67" customWidth="1"/>
    <col min="262" max="262" width="12.5" style="67" customWidth="1"/>
    <col min="263" max="263" width="17.125" style="67" customWidth="1"/>
    <col min="264" max="512" width="8.875" style="67"/>
    <col min="513" max="513" width="6.375" style="67" customWidth="1"/>
    <col min="514" max="514" width="18.125" style="67" customWidth="1"/>
    <col min="515" max="515" width="15.625" style="67" customWidth="1"/>
    <col min="516" max="516" width="16.125" style="67" customWidth="1"/>
    <col min="517" max="517" width="16.625" style="67" customWidth="1"/>
    <col min="518" max="518" width="12.5" style="67" customWidth="1"/>
    <col min="519" max="519" width="17.125" style="67" customWidth="1"/>
    <col min="520" max="768" width="8.875" style="67"/>
    <col min="769" max="769" width="6.375" style="67" customWidth="1"/>
    <col min="770" max="770" width="18.125" style="67" customWidth="1"/>
    <col min="771" max="771" width="15.625" style="67" customWidth="1"/>
    <col min="772" max="772" width="16.125" style="67" customWidth="1"/>
    <col min="773" max="773" width="16.625" style="67" customWidth="1"/>
    <col min="774" max="774" width="12.5" style="67" customWidth="1"/>
    <col min="775" max="775" width="17.125" style="67" customWidth="1"/>
    <col min="776" max="1024" width="8.875" style="67"/>
    <col min="1025" max="1025" width="6.375" style="67" customWidth="1"/>
    <col min="1026" max="1026" width="18.125" style="67" customWidth="1"/>
    <col min="1027" max="1027" width="15.625" style="67" customWidth="1"/>
    <col min="1028" max="1028" width="16.125" style="67" customWidth="1"/>
    <col min="1029" max="1029" width="16.625" style="67" customWidth="1"/>
    <col min="1030" max="1030" width="12.5" style="67" customWidth="1"/>
    <col min="1031" max="1031" width="17.125" style="67" customWidth="1"/>
    <col min="1032" max="1280" width="8.875" style="67"/>
    <col min="1281" max="1281" width="6.375" style="67" customWidth="1"/>
    <col min="1282" max="1282" width="18.125" style="67" customWidth="1"/>
    <col min="1283" max="1283" width="15.625" style="67" customWidth="1"/>
    <col min="1284" max="1284" width="16.125" style="67" customWidth="1"/>
    <col min="1285" max="1285" width="16.625" style="67" customWidth="1"/>
    <col min="1286" max="1286" width="12.5" style="67" customWidth="1"/>
    <col min="1287" max="1287" width="17.125" style="67" customWidth="1"/>
    <col min="1288" max="1536" width="8.875" style="67"/>
    <col min="1537" max="1537" width="6.375" style="67" customWidth="1"/>
    <col min="1538" max="1538" width="18.125" style="67" customWidth="1"/>
    <col min="1539" max="1539" width="15.625" style="67" customWidth="1"/>
    <col min="1540" max="1540" width="16.125" style="67" customWidth="1"/>
    <col min="1541" max="1541" width="16.625" style="67" customWidth="1"/>
    <col min="1542" max="1542" width="12.5" style="67" customWidth="1"/>
    <col min="1543" max="1543" width="17.125" style="67" customWidth="1"/>
    <col min="1544" max="1792" width="8.875" style="67"/>
    <col min="1793" max="1793" width="6.375" style="67" customWidth="1"/>
    <col min="1794" max="1794" width="18.125" style="67" customWidth="1"/>
    <col min="1795" max="1795" width="15.625" style="67" customWidth="1"/>
    <col min="1796" max="1796" width="16.125" style="67" customWidth="1"/>
    <col min="1797" max="1797" width="16.625" style="67" customWidth="1"/>
    <col min="1798" max="1798" width="12.5" style="67" customWidth="1"/>
    <col min="1799" max="1799" width="17.125" style="67" customWidth="1"/>
    <col min="1800" max="2048" width="8.875" style="67"/>
    <col min="2049" max="2049" width="6.375" style="67" customWidth="1"/>
    <col min="2050" max="2050" width="18.125" style="67" customWidth="1"/>
    <col min="2051" max="2051" width="15.625" style="67" customWidth="1"/>
    <col min="2052" max="2052" width="16.125" style="67" customWidth="1"/>
    <col min="2053" max="2053" width="16.625" style="67" customWidth="1"/>
    <col min="2054" max="2054" width="12.5" style="67" customWidth="1"/>
    <col min="2055" max="2055" width="17.125" style="67" customWidth="1"/>
    <col min="2056" max="2304" width="8.875" style="67"/>
    <col min="2305" max="2305" width="6.375" style="67" customWidth="1"/>
    <col min="2306" max="2306" width="18.125" style="67" customWidth="1"/>
    <col min="2307" max="2307" width="15.625" style="67" customWidth="1"/>
    <col min="2308" max="2308" width="16.125" style="67" customWidth="1"/>
    <col min="2309" max="2309" width="16.625" style="67" customWidth="1"/>
    <col min="2310" max="2310" width="12.5" style="67" customWidth="1"/>
    <col min="2311" max="2311" width="17.125" style="67" customWidth="1"/>
    <col min="2312" max="2560" width="8.875" style="67"/>
    <col min="2561" max="2561" width="6.375" style="67" customWidth="1"/>
    <col min="2562" max="2562" width="18.125" style="67" customWidth="1"/>
    <col min="2563" max="2563" width="15.625" style="67" customWidth="1"/>
    <col min="2564" max="2564" width="16.125" style="67" customWidth="1"/>
    <col min="2565" max="2565" width="16.625" style="67" customWidth="1"/>
    <col min="2566" max="2566" width="12.5" style="67" customWidth="1"/>
    <col min="2567" max="2567" width="17.125" style="67" customWidth="1"/>
    <col min="2568" max="2816" width="8.875" style="67"/>
    <col min="2817" max="2817" width="6.375" style="67" customWidth="1"/>
    <col min="2818" max="2818" width="18.125" style="67" customWidth="1"/>
    <col min="2819" max="2819" width="15.625" style="67" customWidth="1"/>
    <col min="2820" max="2820" width="16.125" style="67" customWidth="1"/>
    <col min="2821" max="2821" width="16.625" style="67" customWidth="1"/>
    <col min="2822" max="2822" width="12.5" style="67" customWidth="1"/>
    <col min="2823" max="2823" width="17.125" style="67" customWidth="1"/>
    <col min="2824" max="3072" width="8.875" style="67"/>
    <col min="3073" max="3073" width="6.375" style="67" customWidth="1"/>
    <col min="3074" max="3074" width="18.125" style="67" customWidth="1"/>
    <col min="3075" max="3075" width="15.625" style="67" customWidth="1"/>
    <col min="3076" max="3076" width="16.125" style="67" customWidth="1"/>
    <col min="3077" max="3077" width="16.625" style="67" customWidth="1"/>
    <col min="3078" max="3078" width="12.5" style="67" customWidth="1"/>
    <col min="3079" max="3079" width="17.125" style="67" customWidth="1"/>
    <col min="3080" max="3328" width="8.875" style="67"/>
    <col min="3329" max="3329" width="6.375" style="67" customWidth="1"/>
    <col min="3330" max="3330" width="18.125" style="67" customWidth="1"/>
    <col min="3331" max="3331" width="15.625" style="67" customWidth="1"/>
    <col min="3332" max="3332" width="16.125" style="67" customWidth="1"/>
    <col min="3333" max="3333" width="16.625" style="67" customWidth="1"/>
    <col min="3334" max="3334" width="12.5" style="67" customWidth="1"/>
    <col min="3335" max="3335" width="17.125" style="67" customWidth="1"/>
    <col min="3336" max="3584" width="8.875" style="67"/>
    <col min="3585" max="3585" width="6.375" style="67" customWidth="1"/>
    <col min="3586" max="3586" width="18.125" style="67" customWidth="1"/>
    <col min="3587" max="3587" width="15.625" style="67" customWidth="1"/>
    <col min="3588" max="3588" width="16.125" style="67" customWidth="1"/>
    <col min="3589" max="3589" width="16.625" style="67" customWidth="1"/>
    <col min="3590" max="3590" width="12.5" style="67" customWidth="1"/>
    <col min="3591" max="3591" width="17.125" style="67" customWidth="1"/>
    <col min="3592" max="3840" width="8.875" style="67"/>
    <col min="3841" max="3841" width="6.375" style="67" customWidth="1"/>
    <col min="3842" max="3842" width="18.125" style="67" customWidth="1"/>
    <col min="3843" max="3843" width="15.625" style="67" customWidth="1"/>
    <col min="3844" max="3844" width="16.125" style="67" customWidth="1"/>
    <col min="3845" max="3845" width="16.625" style="67" customWidth="1"/>
    <col min="3846" max="3846" width="12.5" style="67" customWidth="1"/>
    <col min="3847" max="3847" width="17.125" style="67" customWidth="1"/>
    <col min="3848" max="4096" width="8.875" style="67"/>
    <col min="4097" max="4097" width="6.375" style="67" customWidth="1"/>
    <col min="4098" max="4098" width="18.125" style="67" customWidth="1"/>
    <col min="4099" max="4099" width="15.625" style="67" customWidth="1"/>
    <col min="4100" max="4100" width="16.125" style="67" customWidth="1"/>
    <col min="4101" max="4101" width="16.625" style="67" customWidth="1"/>
    <col min="4102" max="4102" width="12.5" style="67" customWidth="1"/>
    <col min="4103" max="4103" width="17.125" style="67" customWidth="1"/>
    <col min="4104" max="4352" width="8.875" style="67"/>
    <col min="4353" max="4353" width="6.375" style="67" customWidth="1"/>
    <col min="4354" max="4354" width="18.125" style="67" customWidth="1"/>
    <col min="4355" max="4355" width="15.625" style="67" customWidth="1"/>
    <col min="4356" max="4356" width="16.125" style="67" customWidth="1"/>
    <col min="4357" max="4357" width="16.625" style="67" customWidth="1"/>
    <col min="4358" max="4358" width="12.5" style="67" customWidth="1"/>
    <col min="4359" max="4359" width="17.125" style="67" customWidth="1"/>
    <col min="4360" max="4608" width="8.875" style="67"/>
    <col min="4609" max="4609" width="6.375" style="67" customWidth="1"/>
    <col min="4610" max="4610" width="18.125" style="67" customWidth="1"/>
    <col min="4611" max="4611" width="15.625" style="67" customWidth="1"/>
    <col min="4612" max="4612" width="16.125" style="67" customWidth="1"/>
    <col min="4613" max="4613" width="16.625" style="67" customWidth="1"/>
    <col min="4614" max="4614" width="12.5" style="67" customWidth="1"/>
    <col min="4615" max="4615" width="17.125" style="67" customWidth="1"/>
    <col min="4616" max="4864" width="8.875" style="67"/>
    <col min="4865" max="4865" width="6.375" style="67" customWidth="1"/>
    <col min="4866" max="4866" width="18.125" style="67" customWidth="1"/>
    <col min="4867" max="4867" width="15.625" style="67" customWidth="1"/>
    <col min="4868" max="4868" width="16.125" style="67" customWidth="1"/>
    <col min="4869" max="4869" width="16.625" style="67" customWidth="1"/>
    <col min="4870" max="4870" width="12.5" style="67" customWidth="1"/>
    <col min="4871" max="4871" width="17.125" style="67" customWidth="1"/>
    <col min="4872" max="5120" width="8.875" style="67"/>
    <col min="5121" max="5121" width="6.375" style="67" customWidth="1"/>
    <col min="5122" max="5122" width="18.125" style="67" customWidth="1"/>
    <col min="5123" max="5123" width="15.625" style="67" customWidth="1"/>
    <col min="5124" max="5124" width="16.125" style="67" customWidth="1"/>
    <col min="5125" max="5125" width="16.625" style="67" customWidth="1"/>
    <col min="5126" max="5126" width="12.5" style="67" customWidth="1"/>
    <col min="5127" max="5127" width="17.125" style="67" customWidth="1"/>
    <col min="5128" max="5376" width="8.875" style="67"/>
    <col min="5377" max="5377" width="6.375" style="67" customWidth="1"/>
    <col min="5378" max="5378" width="18.125" style="67" customWidth="1"/>
    <col min="5379" max="5379" width="15.625" style="67" customWidth="1"/>
    <col min="5380" max="5380" width="16.125" style="67" customWidth="1"/>
    <col min="5381" max="5381" width="16.625" style="67" customWidth="1"/>
    <col min="5382" max="5382" width="12.5" style="67" customWidth="1"/>
    <col min="5383" max="5383" width="17.125" style="67" customWidth="1"/>
    <col min="5384" max="5632" width="8.875" style="67"/>
    <col min="5633" max="5633" width="6.375" style="67" customWidth="1"/>
    <col min="5634" max="5634" width="18.125" style="67" customWidth="1"/>
    <col min="5635" max="5635" width="15.625" style="67" customWidth="1"/>
    <col min="5636" max="5636" width="16.125" style="67" customWidth="1"/>
    <col min="5637" max="5637" width="16.625" style="67" customWidth="1"/>
    <col min="5638" max="5638" width="12.5" style="67" customWidth="1"/>
    <col min="5639" max="5639" width="17.125" style="67" customWidth="1"/>
    <col min="5640" max="5888" width="8.875" style="67"/>
    <col min="5889" max="5889" width="6.375" style="67" customWidth="1"/>
    <col min="5890" max="5890" width="18.125" style="67" customWidth="1"/>
    <col min="5891" max="5891" width="15.625" style="67" customWidth="1"/>
    <col min="5892" max="5892" width="16.125" style="67" customWidth="1"/>
    <col min="5893" max="5893" width="16.625" style="67" customWidth="1"/>
    <col min="5894" max="5894" width="12.5" style="67" customWidth="1"/>
    <col min="5895" max="5895" width="17.125" style="67" customWidth="1"/>
    <col min="5896" max="6144" width="8.875" style="67"/>
    <col min="6145" max="6145" width="6.375" style="67" customWidth="1"/>
    <col min="6146" max="6146" width="18.125" style="67" customWidth="1"/>
    <col min="6147" max="6147" width="15.625" style="67" customWidth="1"/>
    <col min="6148" max="6148" width="16.125" style="67" customWidth="1"/>
    <col min="6149" max="6149" width="16.625" style="67" customWidth="1"/>
    <col min="6150" max="6150" width="12.5" style="67" customWidth="1"/>
    <col min="6151" max="6151" width="17.125" style="67" customWidth="1"/>
    <col min="6152" max="6400" width="8.875" style="67"/>
    <col min="6401" max="6401" width="6.375" style="67" customWidth="1"/>
    <col min="6402" max="6402" width="18.125" style="67" customWidth="1"/>
    <col min="6403" max="6403" width="15.625" style="67" customWidth="1"/>
    <col min="6404" max="6404" width="16.125" style="67" customWidth="1"/>
    <col min="6405" max="6405" width="16.625" style="67" customWidth="1"/>
    <col min="6406" max="6406" width="12.5" style="67" customWidth="1"/>
    <col min="6407" max="6407" width="17.125" style="67" customWidth="1"/>
    <col min="6408" max="6656" width="8.875" style="67"/>
    <col min="6657" max="6657" width="6.375" style="67" customWidth="1"/>
    <col min="6658" max="6658" width="18.125" style="67" customWidth="1"/>
    <col min="6659" max="6659" width="15.625" style="67" customWidth="1"/>
    <col min="6660" max="6660" width="16.125" style="67" customWidth="1"/>
    <col min="6661" max="6661" width="16.625" style="67" customWidth="1"/>
    <col min="6662" max="6662" width="12.5" style="67" customWidth="1"/>
    <col min="6663" max="6663" width="17.125" style="67" customWidth="1"/>
    <col min="6664" max="6912" width="8.875" style="67"/>
    <col min="6913" max="6913" width="6.375" style="67" customWidth="1"/>
    <col min="6914" max="6914" width="18.125" style="67" customWidth="1"/>
    <col min="6915" max="6915" width="15.625" style="67" customWidth="1"/>
    <col min="6916" max="6916" width="16.125" style="67" customWidth="1"/>
    <col min="6917" max="6917" width="16.625" style="67" customWidth="1"/>
    <col min="6918" max="6918" width="12.5" style="67" customWidth="1"/>
    <col min="6919" max="6919" width="17.125" style="67" customWidth="1"/>
    <col min="6920" max="7168" width="8.875" style="67"/>
    <col min="7169" max="7169" width="6.375" style="67" customWidth="1"/>
    <col min="7170" max="7170" width="18.125" style="67" customWidth="1"/>
    <col min="7171" max="7171" width="15.625" style="67" customWidth="1"/>
    <col min="7172" max="7172" width="16.125" style="67" customWidth="1"/>
    <col min="7173" max="7173" width="16.625" style="67" customWidth="1"/>
    <col min="7174" max="7174" width="12.5" style="67" customWidth="1"/>
    <col min="7175" max="7175" width="17.125" style="67" customWidth="1"/>
    <col min="7176" max="7424" width="8.875" style="67"/>
    <col min="7425" max="7425" width="6.375" style="67" customWidth="1"/>
    <col min="7426" max="7426" width="18.125" style="67" customWidth="1"/>
    <col min="7427" max="7427" width="15.625" style="67" customWidth="1"/>
    <col min="7428" max="7428" width="16.125" style="67" customWidth="1"/>
    <col min="7429" max="7429" width="16.625" style="67" customWidth="1"/>
    <col min="7430" max="7430" width="12.5" style="67" customWidth="1"/>
    <col min="7431" max="7431" width="17.125" style="67" customWidth="1"/>
    <col min="7432" max="7680" width="8.875" style="67"/>
    <col min="7681" max="7681" width="6.375" style="67" customWidth="1"/>
    <col min="7682" max="7682" width="18.125" style="67" customWidth="1"/>
    <col min="7683" max="7683" width="15.625" style="67" customWidth="1"/>
    <col min="7684" max="7684" width="16.125" style="67" customWidth="1"/>
    <col min="7685" max="7685" width="16.625" style="67" customWidth="1"/>
    <col min="7686" max="7686" width="12.5" style="67" customWidth="1"/>
    <col min="7687" max="7687" width="17.125" style="67" customWidth="1"/>
    <col min="7688" max="7936" width="8.875" style="67"/>
    <col min="7937" max="7937" width="6.375" style="67" customWidth="1"/>
    <col min="7938" max="7938" width="18.125" style="67" customWidth="1"/>
    <col min="7939" max="7939" width="15.625" style="67" customWidth="1"/>
    <col min="7940" max="7940" width="16.125" style="67" customWidth="1"/>
    <col min="7941" max="7941" width="16.625" style="67" customWidth="1"/>
    <col min="7942" max="7942" width="12.5" style="67" customWidth="1"/>
    <col min="7943" max="7943" width="17.125" style="67" customWidth="1"/>
    <col min="7944" max="8192" width="8.875" style="67"/>
    <col min="8193" max="8193" width="6.375" style="67" customWidth="1"/>
    <col min="8194" max="8194" width="18.125" style="67" customWidth="1"/>
    <col min="8195" max="8195" width="15.625" style="67" customWidth="1"/>
    <col min="8196" max="8196" width="16.125" style="67" customWidth="1"/>
    <col min="8197" max="8197" width="16.625" style="67" customWidth="1"/>
    <col min="8198" max="8198" width="12.5" style="67" customWidth="1"/>
    <col min="8199" max="8199" width="17.125" style="67" customWidth="1"/>
    <col min="8200" max="8448" width="8.875" style="67"/>
    <col min="8449" max="8449" width="6.375" style="67" customWidth="1"/>
    <col min="8450" max="8450" width="18.125" style="67" customWidth="1"/>
    <col min="8451" max="8451" width="15.625" style="67" customWidth="1"/>
    <col min="8452" max="8452" width="16.125" style="67" customWidth="1"/>
    <col min="8453" max="8453" width="16.625" style="67" customWidth="1"/>
    <col min="8454" max="8454" width="12.5" style="67" customWidth="1"/>
    <col min="8455" max="8455" width="17.125" style="67" customWidth="1"/>
    <col min="8456" max="8704" width="8.875" style="67"/>
    <col min="8705" max="8705" width="6.375" style="67" customWidth="1"/>
    <col min="8706" max="8706" width="18.125" style="67" customWidth="1"/>
    <col min="8707" max="8707" width="15.625" style="67" customWidth="1"/>
    <col min="8708" max="8708" width="16.125" style="67" customWidth="1"/>
    <col min="8709" max="8709" width="16.625" style="67" customWidth="1"/>
    <col min="8710" max="8710" width="12.5" style="67" customWidth="1"/>
    <col min="8711" max="8711" width="17.125" style="67" customWidth="1"/>
    <col min="8712" max="8960" width="8.875" style="67"/>
    <col min="8961" max="8961" width="6.375" style="67" customWidth="1"/>
    <col min="8962" max="8962" width="18.125" style="67" customWidth="1"/>
    <col min="8963" max="8963" width="15.625" style="67" customWidth="1"/>
    <col min="8964" max="8964" width="16.125" style="67" customWidth="1"/>
    <col min="8965" max="8965" width="16.625" style="67" customWidth="1"/>
    <col min="8966" max="8966" width="12.5" style="67" customWidth="1"/>
    <col min="8967" max="8967" width="17.125" style="67" customWidth="1"/>
    <col min="8968" max="9216" width="8.875" style="67"/>
    <col min="9217" max="9217" width="6.375" style="67" customWidth="1"/>
    <col min="9218" max="9218" width="18.125" style="67" customWidth="1"/>
    <col min="9219" max="9219" width="15.625" style="67" customWidth="1"/>
    <col min="9220" max="9220" width="16.125" style="67" customWidth="1"/>
    <col min="9221" max="9221" width="16.625" style="67" customWidth="1"/>
    <col min="9222" max="9222" width="12.5" style="67" customWidth="1"/>
    <col min="9223" max="9223" width="17.125" style="67" customWidth="1"/>
    <col min="9224" max="9472" width="8.875" style="67"/>
    <col min="9473" max="9473" width="6.375" style="67" customWidth="1"/>
    <col min="9474" max="9474" width="18.125" style="67" customWidth="1"/>
    <col min="9475" max="9475" width="15.625" style="67" customWidth="1"/>
    <col min="9476" max="9476" width="16.125" style="67" customWidth="1"/>
    <col min="9477" max="9477" width="16.625" style="67" customWidth="1"/>
    <col min="9478" max="9478" width="12.5" style="67" customWidth="1"/>
    <col min="9479" max="9479" width="17.125" style="67" customWidth="1"/>
    <col min="9480" max="9728" width="8.875" style="67"/>
    <col min="9729" max="9729" width="6.375" style="67" customWidth="1"/>
    <col min="9730" max="9730" width="18.125" style="67" customWidth="1"/>
    <col min="9731" max="9731" width="15.625" style="67" customWidth="1"/>
    <col min="9732" max="9732" width="16.125" style="67" customWidth="1"/>
    <col min="9733" max="9733" width="16.625" style="67" customWidth="1"/>
    <col min="9734" max="9734" width="12.5" style="67" customWidth="1"/>
    <col min="9735" max="9735" width="17.125" style="67" customWidth="1"/>
    <col min="9736" max="9984" width="8.875" style="67"/>
    <col min="9985" max="9985" width="6.375" style="67" customWidth="1"/>
    <col min="9986" max="9986" width="18.125" style="67" customWidth="1"/>
    <col min="9987" max="9987" width="15.625" style="67" customWidth="1"/>
    <col min="9988" max="9988" width="16.125" style="67" customWidth="1"/>
    <col min="9989" max="9989" width="16.625" style="67" customWidth="1"/>
    <col min="9990" max="9990" width="12.5" style="67" customWidth="1"/>
    <col min="9991" max="9991" width="17.125" style="67" customWidth="1"/>
    <col min="9992" max="10240" width="8.875" style="67"/>
    <col min="10241" max="10241" width="6.375" style="67" customWidth="1"/>
    <col min="10242" max="10242" width="18.125" style="67" customWidth="1"/>
    <col min="10243" max="10243" width="15.625" style="67" customWidth="1"/>
    <col min="10244" max="10244" width="16.125" style="67" customWidth="1"/>
    <col min="10245" max="10245" width="16.625" style="67" customWidth="1"/>
    <col min="10246" max="10246" width="12.5" style="67" customWidth="1"/>
    <col min="10247" max="10247" width="17.125" style="67" customWidth="1"/>
    <col min="10248" max="10496" width="8.875" style="67"/>
    <col min="10497" max="10497" width="6.375" style="67" customWidth="1"/>
    <col min="10498" max="10498" width="18.125" style="67" customWidth="1"/>
    <col min="10499" max="10499" width="15.625" style="67" customWidth="1"/>
    <col min="10500" max="10500" width="16.125" style="67" customWidth="1"/>
    <col min="10501" max="10501" width="16.625" style="67" customWidth="1"/>
    <col min="10502" max="10502" width="12.5" style="67" customWidth="1"/>
    <col min="10503" max="10503" width="17.125" style="67" customWidth="1"/>
    <col min="10504" max="10752" width="8.875" style="67"/>
    <col min="10753" max="10753" width="6.375" style="67" customWidth="1"/>
    <col min="10754" max="10754" width="18.125" style="67" customWidth="1"/>
    <col min="10755" max="10755" width="15.625" style="67" customWidth="1"/>
    <col min="10756" max="10756" width="16.125" style="67" customWidth="1"/>
    <col min="10757" max="10757" width="16.625" style="67" customWidth="1"/>
    <col min="10758" max="10758" width="12.5" style="67" customWidth="1"/>
    <col min="10759" max="10759" width="17.125" style="67" customWidth="1"/>
    <col min="10760" max="11008" width="8.875" style="67"/>
    <col min="11009" max="11009" width="6.375" style="67" customWidth="1"/>
    <col min="11010" max="11010" width="18.125" style="67" customWidth="1"/>
    <col min="11011" max="11011" width="15.625" style="67" customWidth="1"/>
    <col min="11012" max="11012" width="16.125" style="67" customWidth="1"/>
    <col min="11013" max="11013" width="16.625" style="67" customWidth="1"/>
    <col min="11014" max="11014" width="12.5" style="67" customWidth="1"/>
    <col min="11015" max="11015" width="17.125" style="67" customWidth="1"/>
    <col min="11016" max="11264" width="8.875" style="67"/>
    <col min="11265" max="11265" width="6.375" style="67" customWidth="1"/>
    <col min="11266" max="11266" width="18.125" style="67" customWidth="1"/>
    <col min="11267" max="11267" width="15.625" style="67" customWidth="1"/>
    <col min="11268" max="11268" width="16.125" style="67" customWidth="1"/>
    <col min="11269" max="11269" width="16.625" style="67" customWidth="1"/>
    <col min="11270" max="11270" width="12.5" style="67" customWidth="1"/>
    <col min="11271" max="11271" width="17.125" style="67" customWidth="1"/>
    <col min="11272" max="11520" width="8.875" style="67"/>
    <col min="11521" max="11521" width="6.375" style="67" customWidth="1"/>
    <col min="11522" max="11522" width="18.125" style="67" customWidth="1"/>
    <col min="11523" max="11523" width="15.625" style="67" customWidth="1"/>
    <col min="11524" max="11524" width="16.125" style="67" customWidth="1"/>
    <col min="11525" max="11525" width="16.625" style="67" customWidth="1"/>
    <col min="11526" max="11526" width="12.5" style="67" customWidth="1"/>
    <col min="11527" max="11527" width="17.125" style="67" customWidth="1"/>
    <col min="11528" max="11776" width="8.875" style="67"/>
    <col min="11777" max="11777" width="6.375" style="67" customWidth="1"/>
    <col min="11778" max="11778" width="18.125" style="67" customWidth="1"/>
    <col min="11779" max="11779" width="15.625" style="67" customWidth="1"/>
    <col min="11780" max="11780" width="16.125" style="67" customWidth="1"/>
    <col min="11781" max="11781" width="16.625" style="67" customWidth="1"/>
    <col min="11782" max="11782" width="12.5" style="67" customWidth="1"/>
    <col min="11783" max="11783" width="17.125" style="67" customWidth="1"/>
    <col min="11784" max="12032" width="8.875" style="67"/>
    <col min="12033" max="12033" width="6.375" style="67" customWidth="1"/>
    <col min="12034" max="12034" width="18.125" style="67" customWidth="1"/>
    <col min="12035" max="12035" width="15.625" style="67" customWidth="1"/>
    <col min="12036" max="12036" width="16.125" style="67" customWidth="1"/>
    <col min="12037" max="12037" width="16.625" style="67" customWidth="1"/>
    <col min="12038" max="12038" width="12.5" style="67" customWidth="1"/>
    <col min="12039" max="12039" width="17.125" style="67" customWidth="1"/>
    <col min="12040" max="12288" width="8.875" style="67"/>
    <col min="12289" max="12289" width="6.375" style="67" customWidth="1"/>
    <col min="12290" max="12290" width="18.125" style="67" customWidth="1"/>
    <col min="12291" max="12291" width="15.625" style="67" customWidth="1"/>
    <col min="12292" max="12292" width="16.125" style="67" customWidth="1"/>
    <col min="12293" max="12293" width="16.625" style="67" customWidth="1"/>
    <col min="12294" max="12294" width="12.5" style="67" customWidth="1"/>
    <col min="12295" max="12295" width="17.125" style="67" customWidth="1"/>
    <col min="12296" max="12544" width="8.875" style="67"/>
    <col min="12545" max="12545" width="6.375" style="67" customWidth="1"/>
    <col min="12546" max="12546" width="18.125" style="67" customWidth="1"/>
    <col min="12547" max="12547" width="15.625" style="67" customWidth="1"/>
    <col min="12548" max="12548" width="16.125" style="67" customWidth="1"/>
    <col min="12549" max="12549" width="16.625" style="67" customWidth="1"/>
    <col min="12550" max="12550" width="12.5" style="67" customWidth="1"/>
    <col min="12551" max="12551" width="17.125" style="67" customWidth="1"/>
    <col min="12552" max="12800" width="8.875" style="67"/>
    <col min="12801" max="12801" width="6.375" style="67" customWidth="1"/>
    <col min="12802" max="12802" width="18.125" style="67" customWidth="1"/>
    <col min="12803" max="12803" width="15.625" style="67" customWidth="1"/>
    <col min="12804" max="12804" width="16.125" style="67" customWidth="1"/>
    <col min="12805" max="12805" width="16.625" style="67" customWidth="1"/>
    <col min="12806" max="12806" width="12.5" style="67" customWidth="1"/>
    <col min="12807" max="12807" width="17.125" style="67" customWidth="1"/>
    <col min="12808" max="13056" width="8.875" style="67"/>
    <col min="13057" max="13057" width="6.375" style="67" customWidth="1"/>
    <col min="13058" max="13058" width="18.125" style="67" customWidth="1"/>
    <col min="13059" max="13059" width="15.625" style="67" customWidth="1"/>
    <col min="13060" max="13060" width="16.125" style="67" customWidth="1"/>
    <col min="13061" max="13061" width="16.625" style="67" customWidth="1"/>
    <col min="13062" max="13062" width="12.5" style="67" customWidth="1"/>
    <col min="13063" max="13063" width="17.125" style="67" customWidth="1"/>
    <col min="13064" max="13312" width="8.875" style="67"/>
    <col min="13313" max="13313" width="6.375" style="67" customWidth="1"/>
    <col min="13314" max="13314" width="18.125" style="67" customWidth="1"/>
    <col min="13315" max="13315" width="15.625" style="67" customWidth="1"/>
    <col min="13316" max="13316" width="16.125" style="67" customWidth="1"/>
    <col min="13317" max="13317" width="16.625" style="67" customWidth="1"/>
    <col min="13318" max="13318" width="12.5" style="67" customWidth="1"/>
    <col min="13319" max="13319" width="17.125" style="67" customWidth="1"/>
    <col min="13320" max="13568" width="8.875" style="67"/>
    <col min="13569" max="13569" width="6.375" style="67" customWidth="1"/>
    <col min="13570" max="13570" width="18.125" style="67" customWidth="1"/>
    <col min="13571" max="13571" width="15.625" style="67" customWidth="1"/>
    <col min="13572" max="13572" width="16.125" style="67" customWidth="1"/>
    <col min="13573" max="13573" width="16.625" style="67" customWidth="1"/>
    <col min="13574" max="13574" width="12.5" style="67" customWidth="1"/>
    <col min="13575" max="13575" width="17.125" style="67" customWidth="1"/>
    <col min="13576" max="13824" width="8.875" style="67"/>
    <col min="13825" max="13825" width="6.375" style="67" customWidth="1"/>
    <col min="13826" max="13826" width="18.125" style="67" customWidth="1"/>
    <col min="13827" max="13827" width="15.625" style="67" customWidth="1"/>
    <col min="13828" max="13828" width="16.125" style="67" customWidth="1"/>
    <col min="13829" max="13829" width="16.625" style="67" customWidth="1"/>
    <col min="13830" max="13830" width="12.5" style="67" customWidth="1"/>
    <col min="13831" max="13831" width="17.125" style="67" customWidth="1"/>
    <col min="13832" max="14080" width="8.875" style="67"/>
    <col min="14081" max="14081" width="6.375" style="67" customWidth="1"/>
    <col min="14082" max="14082" width="18.125" style="67" customWidth="1"/>
    <col min="14083" max="14083" width="15.625" style="67" customWidth="1"/>
    <col min="14084" max="14084" width="16.125" style="67" customWidth="1"/>
    <col min="14085" max="14085" width="16.625" style="67" customWidth="1"/>
    <col min="14086" max="14086" width="12.5" style="67" customWidth="1"/>
    <col min="14087" max="14087" width="17.125" style="67" customWidth="1"/>
    <col min="14088" max="14336" width="8.875" style="67"/>
    <col min="14337" max="14337" width="6.375" style="67" customWidth="1"/>
    <col min="14338" max="14338" width="18.125" style="67" customWidth="1"/>
    <col min="14339" max="14339" width="15.625" style="67" customWidth="1"/>
    <col min="14340" max="14340" width="16.125" style="67" customWidth="1"/>
    <col min="14341" max="14341" width="16.625" style="67" customWidth="1"/>
    <col min="14342" max="14342" width="12.5" style="67" customWidth="1"/>
    <col min="14343" max="14343" width="17.125" style="67" customWidth="1"/>
    <col min="14344" max="14592" width="8.875" style="67"/>
    <col min="14593" max="14593" width="6.375" style="67" customWidth="1"/>
    <col min="14594" max="14594" width="18.125" style="67" customWidth="1"/>
    <col min="14595" max="14595" width="15.625" style="67" customWidth="1"/>
    <col min="14596" max="14596" width="16.125" style="67" customWidth="1"/>
    <col min="14597" max="14597" width="16.625" style="67" customWidth="1"/>
    <col min="14598" max="14598" width="12.5" style="67" customWidth="1"/>
    <col min="14599" max="14599" width="17.125" style="67" customWidth="1"/>
    <col min="14600" max="14848" width="8.875" style="67"/>
    <col min="14849" max="14849" width="6.375" style="67" customWidth="1"/>
    <col min="14850" max="14850" width="18.125" style="67" customWidth="1"/>
    <col min="14851" max="14851" width="15.625" style="67" customWidth="1"/>
    <col min="14852" max="14852" width="16.125" style="67" customWidth="1"/>
    <col min="14853" max="14853" width="16.625" style="67" customWidth="1"/>
    <col min="14854" max="14854" width="12.5" style="67" customWidth="1"/>
    <col min="14855" max="14855" width="17.125" style="67" customWidth="1"/>
    <col min="14856" max="15104" width="8.875" style="67"/>
    <col min="15105" max="15105" width="6.375" style="67" customWidth="1"/>
    <col min="15106" max="15106" width="18.125" style="67" customWidth="1"/>
    <col min="15107" max="15107" width="15.625" style="67" customWidth="1"/>
    <col min="15108" max="15108" width="16.125" style="67" customWidth="1"/>
    <col min="15109" max="15109" width="16.625" style="67" customWidth="1"/>
    <col min="15110" max="15110" width="12.5" style="67" customWidth="1"/>
    <col min="15111" max="15111" width="17.125" style="67" customWidth="1"/>
    <col min="15112" max="15360" width="8.875" style="67"/>
    <col min="15361" max="15361" width="6.375" style="67" customWidth="1"/>
    <col min="15362" max="15362" width="18.125" style="67" customWidth="1"/>
    <col min="15363" max="15363" width="15.625" style="67" customWidth="1"/>
    <col min="15364" max="15364" width="16.125" style="67" customWidth="1"/>
    <col min="15365" max="15365" width="16.625" style="67" customWidth="1"/>
    <col min="15366" max="15366" width="12.5" style="67" customWidth="1"/>
    <col min="15367" max="15367" width="17.125" style="67" customWidth="1"/>
    <col min="15368" max="15616" width="8.875" style="67"/>
    <col min="15617" max="15617" width="6.375" style="67" customWidth="1"/>
    <col min="15618" max="15618" width="18.125" style="67" customWidth="1"/>
    <col min="15619" max="15619" width="15.625" style="67" customWidth="1"/>
    <col min="15620" max="15620" width="16.125" style="67" customWidth="1"/>
    <col min="15621" max="15621" width="16.625" style="67" customWidth="1"/>
    <col min="15622" max="15622" width="12.5" style="67" customWidth="1"/>
    <col min="15623" max="15623" width="17.125" style="67" customWidth="1"/>
    <col min="15624" max="15872" width="8.875" style="67"/>
    <col min="15873" max="15873" width="6.375" style="67" customWidth="1"/>
    <col min="15874" max="15874" width="18.125" style="67" customWidth="1"/>
    <col min="15875" max="15875" width="15.625" style="67" customWidth="1"/>
    <col min="15876" max="15876" width="16.125" style="67" customWidth="1"/>
    <col min="15877" max="15877" width="16.625" style="67" customWidth="1"/>
    <col min="15878" max="15878" width="12.5" style="67" customWidth="1"/>
    <col min="15879" max="15879" width="17.125" style="67" customWidth="1"/>
    <col min="15880" max="16128" width="8.875" style="67"/>
    <col min="16129" max="16129" width="6.375" style="67" customWidth="1"/>
    <col min="16130" max="16130" width="18.125" style="67" customWidth="1"/>
    <col min="16131" max="16131" width="15.625" style="67" customWidth="1"/>
    <col min="16132" max="16132" width="16.125" style="67" customWidth="1"/>
    <col min="16133" max="16133" width="16.625" style="67" customWidth="1"/>
    <col min="16134" max="16134" width="12.5" style="67" customWidth="1"/>
    <col min="16135" max="16135" width="17.125" style="67" customWidth="1"/>
    <col min="16136" max="16384" width="8.875" style="67"/>
  </cols>
  <sheetData>
    <row r="1" spans="1:9" ht="21" x14ac:dyDescent="0.25">
      <c r="A1" s="164" t="s">
        <v>260</v>
      </c>
      <c r="B1" s="165"/>
      <c r="C1" s="165"/>
      <c r="D1" s="165"/>
      <c r="E1" s="165"/>
      <c r="F1" s="165"/>
      <c r="G1" s="66" t="s">
        <v>259</v>
      </c>
    </row>
    <row r="2" spans="1:9" x14ac:dyDescent="0.25">
      <c r="A2" s="158" t="s">
        <v>178</v>
      </c>
      <c r="B2" s="160" t="s">
        <v>179</v>
      </c>
      <c r="C2" s="162" t="s">
        <v>180</v>
      </c>
      <c r="D2" s="162"/>
      <c r="E2" s="162"/>
      <c r="F2" s="162"/>
      <c r="G2" s="162"/>
      <c r="I2" s="67" t="s">
        <v>181</v>
      </c>
    </row>
    <row r="3" spans="1:9" x14ac:dyDescent="0.25">
      <c r="A3" s="159"/>
      <c r="B3" s="161"/>
      <c r="C3" s="68" t="s">
        <v>182</v>
      </c>
      <c r="D3" s="68" t="s">
        <v>183</v>
      </c>
      <c r="E3" s="68" t="s">
        <v>264</v>
      </c>
      <c r="F3" s="68" t="s">
        <v>36</v>
      </c>
      <c r="G3" s="69" t="s">
        <v>184</v>
      </c>
    </row>
    <row r="4" spans="1:9" x14ac:dyDescent="0.25">
      <c r="A4" s="70" t="s">
        <v>3</v>
      </c>
      <c r="B4" s="71" t="s">
        <v>257</v>
      </c>
      <c r="C4" s="72">
        <f>SUMIFS(統籌科目新增撥補經費明細表!D6:D195,統籌科目新增撥補經費明細表!B6:B195,"體育高級中等學校")</f>
        <v>0</v>
      </c>
      <c r="D4" s="72">
        <f>SUMIFS(統籌科目新增撥補經費明細表!E6:E195,統籌科目新增撥補經費明細表!B6:B195,"體育高級中等學校")</f>
        <v>0</v>
      </c>
      <c r="E4" s="72">
        <f>SUMIFS(統籌科目新增撥補經費明細表!F6:F195,統籌科目新增撥補經費明細表!B6:B195,"體育高級中等學校")</f>
        <v>0</v>
      </c>
      <c r="F4" s="72">
        <f>SUMIFS(統籌科目新增撥補經費明細表!G6:G195,統籌科目新增撥補經費明細表!B6:B195,"體育高級中等學校")</f>
        <v>0</v>
      </c>
      <c r="G4" s="73">
        <f>SUM(C4:F4)</f>
        <v>0</v>
      </c>
    </row>
    <row r="5" spans="1:9" x14ac:dyDescent="0.25">
      <c r="A5" s="74" t="s">
        <v>4</v>
      </c>
      <c r="B5" s="71" t="s">
        <v>72</v>
      </c>
      <c r="C5" s="72">
        <f>SUMIFS(統籌科目新增撥補經費明細表!D6:D195,統籌科目新增撥補經費明細表!B6:B195,"美崙國民中學")</f>
        <v>0</v>
      </c>
      <c r="D5" s="72">
        <f>SUMIFS(統籌科目新增撥補經費明細表!E6:E195,統籌科目新增撥補經費明細表!B6:B195,"美崙國民中學")</f>
        <v>0</v>
      </c>
      <c r="E5" s="72">
        <f>SUMIFS(統籌科目新增撥補經費明細表!F6:F195,統籌科目新增撥補經費明細表!B6:B195,"美崙國民中學")</f>
        <v>0</v>
      </c>
      <c r="F5" s="72">
        <f>SUMIFS(統籌科目新增撥補經費明細表!G6:G195,統籌科目新增撥補經費明細表!B6:B195,"美崙國民中學")</f>
        <v>0</v>
      </c>
      <c r="G5" s="73">
        <f t="shared" ref="G5:G67" si="0">SUM(C5:F5)</f>
        <v>0</v>
      </c>
    </row>
    <row r="6" spans="1:9" x14ac:dyDescent="0.25">
      <c r="A6" s="74" t="s">
        <v>5</v>
      </c>
      <c r="B6" s="71" t="s">
        <v>267</v>
      </c>
      <c r="C6" s="72">
        <f>SUMIFS(統籌科目新增撥補經費明細表!D6:D195,統籌科目新增撥補經費明細表!B6:B195,"花崗國民中學")</f>
        <v>0</v>
      </c>
      <c r="D6" s="72">
        <f>SUMIFS(統籌科目新增撥補經費明細表!E6:E195,統籌科目新增撥補經費明細表!B6:B195,"花崗國民中學")</f>
        <v>0</v>
      </c>
      <c r="E6" s="72">
        <f>SUMIFS(統籌科目新增撥補經費明細表!F6:F195,統籌科目新增撥補經費明細表!B6:B195,"花崗國民中學")</f>
        <v>0</v>
      </c>
      <c r="F6" s="72">
        <f>SUMIFS(統籌科目新增撥補經費明細表!G6:G195,統籌科目新增撥補經費明細表!B6:B195,"花崗國民中學")</f>
        <v>0</v>
      </c>
      <c r="G6" s="73">
        <f t="shared" si="0"/>
        <v>0</v>
      </c>
    </row>
    <row r="7" spans="1:9" x14ac:dyDescent="0.25">
      <c r="A7" s="74" t="s">
        <v>6</v>
      </c>
      <c r="B7" s="71" t="s">
        <v>268</v>
      </c>
      <c r="C7" s="72">
        <f>SUMIFS(統籌科目新增撥補經費明細表!D6:D195,統籌科目新增撥補經費明細表!B6:B195,"國風國民中學")</f>
        <v>0</v>
      </c>
      <c r="D7" s="72">
        <f>SUMIFS(統籌科目新增撥補經費明細表!E6:E195,統籌科目新增撥補經費明細表!B6:B195,"國風國民中學")</f>
        <v>0</v>
      </c>
      <c r="E7" s="72">
        <f>SUMIFS(統籌科目新增撥補經費明細表!F6:F195,統籌科目新增撥補經費明細表!B6:B195,"國風國民中學")</f>
        <v>0</v>
      </c>
      <c r="F7" s="72">
        <f>SUMIFS(統籌科目新增撥補經費明細表!G6:G195,統籌科目新增撥補經費明細表!B6:B195,"國風國民中學")</f>
        <v>0</v>
      </c>
      <c r="G7" s="73">
        <f t="shared" si="0"/>
        <v>0</v>
      </c>
    </row>
    <row r="8" spans="1:9" x14ac:dyDescent="0.25">
      <c r="A8" s="74" t="s">
        <v>7</v>
      </c>
      <c r="B8" s="71" t="s">
        <v>269</v>
      </c>
      <c r="C8" s="72">
        <f>SUMIFS(統籌科目新增撥補經費明細表!D6:D195,統籌科目新增撥補經費明細表!B6:B195,"自強國民中學")</f>
        <v>0</v>
      </c>
      <c r="D8" s="72">
        <f>SUMIFS(統籌科目新增撥補經費明細表!E6:E195,統籌科目新增撥補經費明細表!B6:B195,"自強國民中學")</f>
        <v>0</v>
      </c>
      <c r="E8" s="72">
        <f>SUMIFS(統籌科目新增撥補經費明細表!F6:F195,統籌科目新增撥補經費明細表!B6:B195,"自強國民中學")</f>
        <v>0</v>
      </c>
      <c r="F8" s="72">
        <f>SUMIFS(統籌科目新增撥補經費明細表!G6:G195,統籌科目新增撥補經費明細表!B6:B195,"自強國民中學")</f>
        <v>0</v>
      </c>
      <c r="G8" s="73">
        <f t="shared" si="0"/>
        <v>0</v>
      </c>
    </row>
    <row r="9" spans="1:9" x14ac:dyDescent="0.25">
      <c r="A9" s="74" t="s">
        <v>8</v>
      </c>
      <c r="B9" s="71" t="s">
        <v>270</v>
      </c>
      <c r="C9" s="72">
        <f>SUMIFS(統籌科目新增撥補經費明細表!D6:D195,統籌科目新增撥補經費明細表!B6:B195,"秀林國民中學")</f>
        <v>0</v>
      </c>
      <c r="D9" s="72">
        <f>SUMIFS(統籌科目新增撥補經費明細表!E6:E195,統籌科目新增撥補經費明細表!B6:B195,"秀林國民中學")</f>
        <v>0</v>
      </c>
      <c r="E9" s="72">
        <f>SUMIFS(統籌科目新增撥補經費明細表!F6:F195,統籌科目新增撥補經費明細表!B6:B195,"秀林國民中學")</f>
        <v>0</v>
      </c>
      <c r="F9" s="72">
        <f>SUMIFS(統籌科目新增撥補經費明細表!G6:G195,統籌科目新增撥補經費明細表!B6:B195,"秀林國民中學")</f>
        <v>0</v>
      </c>
      <c r="G9" s="73">
        <f t="shared" si="0"/>
        <v>0</v>
      </c>
    </row>
    <row r="10" spans="1:9" x14ac:dyDescent="0.25">
      <c r="A10" s="74" t="s">
        <v>9</v>
      </c>
      <c r="B10" s="71" t="s">
        <v>271</v>
      </c>
      <c r="C10" s="72">
        <f>SUMIFS(統籌科目新增撥補經費明細表!D6:D195,統籌科目新增撥補經費明細表!B6:B195,"新城國民中學")</f>
        <v>0</v>
      </c>
      <c r="D10" s="72">
        <f>SUMIFS(統籌科目新增撥補經費明細表!E6:E195,統籌科目新增撥補經費明細表!B6:B195,"新城國民中學")</f>
        <v>0</v>
      </c>
      <c r="E10" s="72">
        <f>SUMIFS(統籌科目新增撥補經費明細表!F6:F195,統籌科目新增撥補經費明細表!B6:B195,"新城國民中學")</f>
        <v>0</v>
      </c>
      <c r="F10" s="72">
        <f>SUMIFS(統籌科目新增撥補經費明細表!G6:G195,統籌科目新增撥補經費明細表!B6:B195,"新城國民中學")</f>
        <v>0</v>
      </c>
      <c r="G10" s="73">
        <f t="shared" si="0"/>
        <v>0</v>
      </c>
    </row>
    <row r="11" spans="1:9" x14ac:dyDescent="0.25">
      <c r="A11" s="74" t="s">
        <v>10</v>
      </c>
      <c r="B11" s="71" t="s">
        <v>272</v>
      </c>
      <c r="C11" s="72">
        <f>SUMIFS(統籌科目新增撥補經費明細表!D6:D195,統籌科目新增撥補經費明細表!B6:B195,"宜昌國民中學")</f>
        <v>0</v>
      </c>
      <c r="D11" s="72">
        <f>SUMIFS(統籌科目新增撥補經費明細表!E6:E195,統籌科目新增撥補經費明細表!B6:B195,"宜昌國民中學")</f>
        <v>0</v>
      </c>
      <c r="E11" s="72">
        <f>SUMIFS(統籌科目新增撥補經費明細表!F6:F195,統籌科目新增撥補經費明細表!B6:B195,"宜昌國民中學")</f>
        <v>0</v>
      </c>
      <c r="F11" s="72">
        <f>SUMIFS(統籌科目新增撥補經費明細表!G6:G195,統籌科目新增撥補經費明細表!B6:B195,"宜昌國民中學")</f>
        <v>0</v>
      </c>
      <c r="G11" s="73">
        <f t="shared" si="0"/>
        <v>0</v>
      </c>
    </row>
    <row r="12" spans="1:9" x14ac:dyDescent="0.25">
      <c r="A12" s="74" t="s">
        <v>11</v>
      </c>
      <c r="B12" s="71" t="s">
        <v>273</v>
      </c>
      <c r="C12" s="72">
        <f>SUMIFS(統籌科目新增撥補經費明細表!D6:D195,統籌科目新增撥補經費明細表!B6:B195,"化仁國民中學")</f>
        <v>0</v>
      </c>
      <c r="D12" s="72">
        <f>SUMIFS(統籌科目新增撥補經費明細表!E6:E195,統籌科目新增撥補經費明細表!B6:B195,"化仁國民中學")</f>
        <v>0</v>
      </c>
      <c r="E12" s="72">
        <f>SUMIFS(統籌科目新增撥補經費明細表!F6:F195,統籌科目新增撥補經費明細表!B6:B195,"化仁國民中學")</f>
        <v>0</v>
      </c>
      <c r="F12" s="72">
        <f>SUMIFS(統籌科目新增撥補經費明細表!G6:G195,統籌科目新增撥補經費明細表!B6:B195,"化仁國民中學")</f>
        <v>0</v>
      </c>
      <c r="G12" s="73">
        <f t="shared" si="0"/>
        <v>0</v>
      </c>
    </row>
    <row r="13" spans="1:9" x14ac:dyDescent="0.25">
      <c r="A13" s="74" t="s">
        <v>12</v>
      </c>
      <c r="B13" s="71" t="s">
        <v>274</v>
      </c>
      <c r="C13" s="72">
        <f>SUMIFS(統籌科目新增撥補經費明細表!D6:D195,統籌科目新增撥補經費明細表!B6:B195,"吉安國民中學")</f>
        <v>0</v>
      </c>
      <c r="D13" s="72">
        <f>SUMIFS(統籌科目新增撥補經費明細表!E6:E195,統籌科目新增撥補經費明細表!B6:B195,"吉安國民中學")</f>
        <v>0</v>
      </c>
      <c r="E13" s="72">
        <f>SUMIFS(統籌科目新增撥補經費明細表!F6:F195,統籌科目新增撥補經費明細表!B6:B195,"吉安國民中學")</f>
        <v>0</v>
      </c>
      <c r="F13" s="72">
        <f>SUMIFS(統籌科目新增撥補經費明細表!G6:G195,統籌科目新增撥補經費明細表!B6:B195,"吉安國民中學")</f>
        <v>0</v>
      </c>
      <c r="G13" s="73">
        <f t="shared" si="0"/>
        <v>0</v>
      </c>
    </row>
    <row r="14" spans="1:9" x14ac:dyDescent="0.25">
      <c r="A14" s="74" t="s">
        <v>13</v>
      </c>
      <c r="B14" s="71" t="s">
        <v>275</v>
      </c>
      <c r="C14" s="72">
        <f>SUMIFS(統籌科目新增撥補經費明細表!D6:D195,統籌科目新增撥補經費明細表!B6:B195,"平和國民中學")</f>
        <v>0</v>
      </c>
      <c r="D14" s="72">
        <f>SUMIFS(統籌科目新增撥補經費明細表!E6:E195,統籌科目新增撥補經費明細表!B6:B195,"平和國民中學")</f>
        <v>0</v>
      </c>
      <c r="E14" s="72">
        <f>SUMIFS(統籌科目新增撥補經費明細表!F6:F195,統籌科目新增撥補經費明細表!B6:B195,"平和國民中學")</f>
        <v>0</v>
      </c>
      <c r="F14" s="72">
        <f>SUMIFS(統籌科目新增撥補經費明細表!G6:G195,統籌科目新增撥補經費明細表!B6:B195,"平和國民中學")</f>
        <v>0</v>
      </c>
      <c r="G14" s="73">
        <f t="shared" si="0"/>
        <v>0</v>
      </c>
    </row>
    <row r="15" spans="1:9" x14ac:dyDescent="0.25">
      <c r="A15" s="74" t="s">
        <v>14</v>
      </c>
      <c r="B15" s="71" t="s">
        <v>276</v>
      </c>
      <c r="C15" s="72">
        <f>SUMIFS(統籌科目新增撥補經費明細表!D6:D195,統籌科目新增撥補經費明細表!B6:B195,"壽豐國民中學")</f>
        <v>0</v>
      </c>
      <c r="D15" s="72">
        <f>SUMIFS(統籌科目新增撥補經費明細表!E6:E195,統籌科目新增撥補經費明細表!B6:B195,"壽豐國民中學")</f>
        <v>0</v>
      </c>
      <c r="E15" s="72">
        <f>SUMIFS(統籌科目新增撥補經費明細表!F6:F195,統籌科目新增撥補經費明細表!B6:B195,"壽豐國民中學")</f>
        <v>0</v>
      </c>
      <c r="F15" s="72">
        <f>SUMIFS(統籌科目新增撥補經費明細表!G6:G195,統籌科目新增撥補經費明細表!B6:B195,"壽豐國民中學")</f>
        <v>0</v>
      </c>
      <c r="G15" s="73">
        <f t="shared" si="0"/>
        <v>0</v>
      </c>
    </row>
    <row r="16" spans="1:9" x14ac:dyDescent="0.25">
      <c r="A16" s="74" t="s">
        <v>15</v>
      </c>
      <c r="B16" s="71" t="s">
        <v>277</v>
      </c>
      <c r="C16" s="72">
        <f>SUMIFS(統籌科目新增撥補經費明細表!D6:D195,統籌科目新增撥補經費明細表!B6:B195,"鳳林國民中學")</f>
        <v>0</v>
      </c>
      <c r="D16" s="72">
        <f>SUMIFS(統籌科目新增撥補經費明細表!E6:E195,統籌科目新增撥補經費明細表!B6:B195,"鳳林國民中學")</f>
        <v>0</v>
      </c>
      <c r="E16" s="72">
        <f>SUMIFS(統籌科目新增撥補經費明細表!F6:F195,統籌科目新增撥補經費明細表!B6:B195,"鳳林國民中學")</f>
        <v>0</v>
      </c>
      <c r="F16" s="72">
        <f>SUMIFS(統籌科目新增撥補經費明細表!G6:G195,統籌科目新增撥補經費明細表!B6:B195,"鳳林國民中學")</f>
        <v>0</v>
      </c>
      <c r="G16" s="73">
        <f t="shared" si="0"/>
        <v>0</v>
      </c>
    </row>
    <row r="17" spans="1:7" x14ac:dyDescent="0.25">
      <c r="A17" s="74" t="s">
        <v>16</v>
      </c>
      <c r="B17" s="71" t="s">
        <v>278</v>
      </c>
      <c r="C17" s="72">
        <f>SUMIFS(統籌科目新增撥補經費明細表!D6:D195,統籌科目新增撥補經費明細表!B6:B195,"萬榮國民中學")</f>
        <v>0</v>
      </c>
      <c r="D17" s="72">
        <f>SUMIFS(統籌科目新增撥補經費明細表!E6:E195,統籌科目新增撥補經費明細表!B6:B195,"萬榮國民中學")</f>
        <v>0</v>
      </c>
      <c r="E17" s="72">
        <f>SUMIFS(統籌科目新增撥補經費明細表!F6:F195,統籌科目新增撥補經費明細表!B6:B195,"萬榮國民中學")</f>
        <v>0</v>
      </c>
      <c r="F17" s="72">
        <f>SUMIFS(統籌科目新增撥補經費明細表!G6:G195,統籌科目新增撥補經費明細表!B6:B195,"萬榮國民中學")</f>
        <v>0</v>
      </c>
      <c r="G17" s="73">
        <f t="shared" si="0"/>
        <v>0</v>
      </c>
    </row>
    <row r="18" spans="1:7" x14ac:dyDescent="0.25">
      <c r="A18" s="74" t="s">
        <v>17</v>
      </c>
      <c r="B18" s="71" t="s">
        <v>279</v>
      </c>
      <c r="C18" s="72">
        <f>SUMIFS(統籌科目新增撥補經費明細表!D6:D195,統籌科目新增撥補經費明細表!B6:B195,"光復國民中學")</f>
        <v>0</v>
      </c>
      <c r="D18" s="72">
        <f>SUMIFS(統籌科目新增撥補經費明細表!E6:E195,統籌科目新增撥補經費明細表!B6:B195,"光復國民中學")</f>
        <v>0</v>
      </c>
      <c r="E18" s="72">
        <f>SUMIFS(統籌科目新增撥補經費明細表!F6:F195,統籌科目新增撥補經費明細表!B6:B195,"光復國民中學")</f>
        <v>0</v>
      </c>
      <c r="F18" s="72">
        <f>SUMIFS(統籌科目新增撥補經費明細表!G6:G195,統籌科目新增撥補經費明細表!B6:B195,"光復國民中學")</f>
        <v>0</v>
      </c>
      <c r="G18" s="73">
        <f t="shared" si="0"/>
        <v>0</v>
      </c>
    </row>
    <row r="19" spans="1:7" x14ac:dyDescent="0.25">
      <c r="A19" s="74" t="s">
        <v>18</v>
      </c>
      <c r="B19" s="71" t="s">
        <v>280</v>
      </c>
      <c r="C19" s="72">
        <f>SUMIFS(統籌科目新增撥補經費明細表!D6:D195,統籌科目新增撥補經費明細表!B6:B195,"富源國民中學")</f>
        <v>0</v>
      </c>
      <c r="D19" s="72">
        <f>SUMIFS(統籌科目新增撥補經費明細表!E6:E195,統籌科目新增撥補經費明細表!B6:B195,"富源國民中學")</f>
        <v>0</v>
      </c>
      <c r="E19" s="72">
        <f>SUMIFS(統籌科目新增撥補經費明細表!F6:F195,統籌科目新增撥補經費明細表!B6:B195,"富源國民中學")</f>
        <v>0</v>
      </c>
      <c r="F19" s="72">
        <f>SUMIFS(統籌科目新增撥補經費明細表!G6:G195,統籌科目新增撥補經費明細表!B6:B195,"富源國民中學")</f>
        <v>0</v>
      </c>
      <c r="G19" s="73">
        <f t="shared" si="0"/>
        <v>0</v>
      </c>
    </row>
    <row r="20" spans="1:7" x14ac:dyDescent="0.25">
      <c r="A20" s="74" t="s">
        <v>19</v>
      </c>
      <c r="B20" s="71" t="s">
        <v>281</v>
      </c>
      <c r="C20" s="72">
        <f>SUMIFS(統籌科目新增撥補經費明細表!D6:D195,統籌科目新增撥補經費明細表!B6:B195,"瑞穗國民中學")</f>
        <v>0</v>
      </c>
      <c r="D20" s="72">
        <f>SUMIFS(統籌科目新增撥補經費明細表!E6:E195,統籌科目新增撥補經費明細表!B6:B195,"瑞穗國民中學")</f>
        <v>0</v>
      </c>
      <c r="E20" s="72">
        <f>SUMIFS(統籌科目新增撥補經費明細表!F6:F195,統籌科目新增撥補經費明細表!B6:B195,"瑞穗國民中學")</f>
        <v>0</v>
      </c>
      <c r="F20" s="72">
        <f>SUMIFS(統籌科目新增撥補經費明細表!G6:G195,統籌科目新增撥補經費明細表!B6:B195,"瑞穗國民中學")</f>
        <v>0</v>
      </c>
      <c r="G20" s="73">
        <f t="shared" si="0"/>
        <v>0</v>
      </c>
    </row>
    <row r="21" spans="1:7" x14ac:dyDescent="0.25">
      <c r="A21" s="74" t="s">
        <v>20</v>
      </c>
      <c r="B21" s="71" t="s">
        <v>282</v>
      </c>
      <c r="C21" s="72">
        <f>SUMIFS(統籌科目新增撥補經費明細表!D6:D195,統籌科目新增撥補經費明細表!B6:B195,"三民國民中學")</f>
        <v>0</v>
      </c>
      <c r="D21" s="72">
        <f>SUMIFS(統籌科目新增撥補經費明細表!E6:E195,統籌科目新增撥補經費明細表!B6:B195,"三民國民中學")</f>
        <v>0</v>
      </c>
      <c r="E21" s="72">
        <f>SUMIFS(統籌科目新增撥補經費明細表!F6:F195,統籌科目新增撥補經費明細表!B6:B195,"三民國民中學")</f>
        <v>0</v>
      </c>
      <c r="F21" s="72">
        <f>SUMIFS(統籌科目新增撥補經費明細表!G6:G195,統籌科目新增撥補經費明細表!B6:B195,"三民國民中學")</f>
        <v>0</v>
      </c>
      <c r="G21" s="73">
        <f t="shared" si="0"/>
        <v>0</v>
      </c>
    </row>
    <row r="22" spans="1:7" x14ac:dyDescent="0.25">
      <c r="A22" s="74" t="s">
        <v>21</v>
      </c>
      <c r="B22" s="71" t="s">
        <v>283</v>
      </c>
      <c r="C22" s="72">
        <f>SUMIFS(統籌科目新增撥補經費明細表!D6:D195,統籌科目新增撥補經費明細表!B6:B195,"玉里國民中學")</f>
        <v>0</v>
      </c>
      <c r="D22" s="72">
        <f>SUMIFS(統籌科目新增撥補經費明細表!E6:E195,統籌科目新增撥補經費明細表!B6:B195,"玉里國民中學")</f>
        <v>0</v>
      </c>
      <c r="E22" s="72">
        <f>SUMIFS(統籌科目新增撥補經費明細表!F6:F195,統籌科目新增撥補經費明細表!B6:B195,"玉里國民中學")</f>
        <v>0</v>
      </c>
      <c r="F22" s="72">
        <f>SUMIFS(統籌科目新增撥補經費明細表!G6:G195,統籌科目新增撥補經費明細表!B6:B195,"玉里國民中學")</f>
        <v>0</v>
      </c>
      <c r="G22" s="73">
        <f t="shared" si="0"/>
        <v>0</v>
      </c>
    </row>
    <row r="23" spans="1:7" x14ac:dyDescent="0.25">
      <c r="A23" s="74" t="s">
        <v>22</v>
      </c>
      <c r="B23" s="71" t="s">
        <v>284</v>
      </c>
      <c r="C23" s="72">
        <f>SUMIFS(統籌科目新增撥補經費明細表!D6:D195,統籌科目新增撥補經費明細表!B6:B195,"玉東國民中學")</f>
        <v>0</v>
      </c>
      <c r="D23" s="72">
        <f>SUMIFS(統籌科目新增撥補經費明細表!E6:E195,統籌科目新增撥補經費明細表!B6:B195,"玉東國民中學")</f>
        <v>0</v>
      </c>
      <c r="E23" s="72">
        <f>SUMIFS(統籌科目新增撥補經費明細表!F6:F195,統籌科目新增撥補經費明細表!B6:B195,"玉東國民中學")</f>
        <v>0</v>
      </c>
      <c r="F23" s="72">
        <f>SUMIFS(統籌科目新增撥補經費明細表!G6:G195,統籌科目新增撥補經費明細表!B6:B195,"玉東國民中學")</f>
        <v>0</v>
      </c>
      <c r="G23" s="73">
        <f t="shared" si="0"/>
        <v>0</v>
      </c>
    </row>
    <row r="24" spans="1:7" x14ac:dyDescent="0.25">
      <c r="A24" s="74" t="s">
        <v>23</v>
      </c>
      <c r="B24" s="71" t="s">
        <v>285</v>
      </c>
      <c r="C24" s="72">
        <f>SUMIFS(統籌科目新增撥補經費明細表!D6:D195,統籌科目新增撥補經費明細表!B6:B195,"富北國民中學")</f>
        <v>0</v>
      </c>
      <c r="D24" s="72">
        <f>SUMIFS(統籌科目新增撥補經費明細表!E6:E195,統籌科目新增撥補經費明細表!B6:B195,"富北國民中學")</f>
        <v>0</v>
      </c>
      <c r="E24" s="72">
        <f>SUMIFS(統籌科目新增撥補經費明細表!F6:F195,統籌科目新增撥補經費明細表!B6:B195,"富北國民中學")</f>
        <v>0</v>
      </c>
      <c r="F24" s="72">
        <f>SUMIFS(統籌科目新增撥補經費明細表!G6:G195,統籌科目新增撥補經費明細表!B6:B195,"富北國民中學")</f>
        <v>0</v>
      </c>
      <c r="G24" s="73">
        <f t="shared" si="0"/>
        <v>0</v>
      </c>
    </row>
    <row r="25" spans="1:7" x14ac:dyDescent="0.25">
      <c r="A25" s="74" t="s">
        <v>24</v>
      </c>
      <c r="B25" s="71" t="s">
        <v>286</v>
      </c>
      <c r="C25" s="72">
        <f>SUMIFS(統籌科目新增撥補經費明細表!D6:D195,統籌科目新增撥補經費明細表!B6:B195,"富里國民中學")</f>
        <v>0</v>
      </c>
      <c r="D25" s="72">
        <f>SUMIFS(統籌科目新增撥補經費明細表!E6:E195,統籌科目新增撥補經費明細表!B6:B195,"富里國民中學")</f>
        <v>0</v>
      </c>
      <c r="E25" s="72">
        <f>SUMIFS(統籌科目新增撥補經費明細表!F6:F195,統籌科目新增撥補經費明細表!B6:B195,"富里國民中學")</f>
        <v>0</v>
      </c>
      <c r="F25" s="72">
        <f>SUMIFS(統籌科目新增撥補經費明細表!G6:G195,統籌科目新增撥補經費明細表!B6:B195,"富里國民中學")</f>
        <v>0</v>
      </c>
      <c r="G25" s="73">
        <f t="shared" si="0"/>
        <v>0</v>
      </c>
    </row>
    <row r="26" spans="1:7" x14ac:dyDescent="0.25">
      <c r="A26" s="74" t="s">
        <v>25</v>
      </c>
      <c r="B26" s="71" t="s">
        <v>287</v>
      </c>
      <c r="C26" s="72">
        <f>SUMIFS(統籌科目新增撥補經費明細表!D6:D195,統籌科目新增撥補經費明細表!B6:B195,"豐濱國民中學")</f>
        <v>0</v>
      </c>
      <c r="D26" s="72">
        <f>SUMIFS(統籌科目新增撥補經費明細表!E6:E195,統籌科目新增撥補經費明細表!B6:B195,"豐濱國民中學")</f>
        <v>0</v>
      </c>
      <c r="E26" s="72">
        <f>SUMIFS(統籌科目新增撥補經費明細表!F6:F195,統籌科目新增撥補經費明細表!B6:B195,"豐濱國民中學")</f>
        <v>0</v>
      </c>
      <c r="F26" s="72">
        <f>SUMIFS(統籌科目新增撥補經費明細表!G6:G195,統籌科目新增撥補經費明細表!B6:B195,"豐濱國民中學")</f>
        <v>0</v>
      </c>
      <c r="G26" s="73">
        <f t="shared" si="0"/>
        <v>0</v>
      </c>
    </row>
    <row r="27" spans="1:7" x14ac:dyDescent="0.25">
      <c r="A27" s="74" t="s">
        <v>26</v>
      </c>
      <c r="B27" s="71" t="s">
        <v>288</v>
      </c>
      <c r="C27" s="72">
        <f>SUMIFS(統籌科目新增撥補經費明細表!D6:D195,統籌科目新增撥補經費明細表!B6:B195,"東里國民中學")</f>
        <v>0</v>
      </c>
      <c r="D27" s="72">
        <f>SUMIFS(統籌科目新增撥補經費明細表!E6:E195,統籌科目新增撥補經費明細表!B6:B195,"東里國民中學")</f>
        <v>0</v>
      </c>
      <c r="E27" s="72">
        <f>SUMIFS(統籌科目新增撥補經費明細表!F6:F195,統籌科目新增撥補經費明細表!B6:B195,"東里國民中學")</f>
        <v>0</v>
      </c>
      <c r="F27" s="72">
        <f>SUMIFS(統籌科目新增撥補經費明細表!G6:G195,統籌科目新增撥補經費明細表!B6:B195,"東里國民中學")</f>
        <v>0</v>
      </c>
      <c r="G27" s="73">
        <f t="shared" si="0"/>
        <v>0</v>
      </c>
    </row>
    <row r="28" spans="1:7" x14ac:dyDescent="0.25">
      <c r="A28" s="74" t="s">
        <v>27</v>
      </c>
      <c r="B28" s="71" t="s">
        <v>289</v>
      </c>
      <c r="C28" s="72">
        <f>SUMIFS(統籌科目新增撥補經費明細表!D6:D195,統籌科目新增撥補經費明細表!B6:B195,"南平中學")</f>
        <v>0</v>
      </c>
      <c r="D28" s="72">
        <f>SUMIFS(統籌科目新增撥補經費明細表!E6:E195,統籌科目新增撥補經費明細表!B6:B195,"南平中學")</f>
        <v>0</v>
      </c>
      <c r="E28" s="72">
        <f>SUMIFS(統籌科目新增撥補經費明細表!F6:F195,統籌科目新增撥補經費明細表!B6:B195,"南平中學")</f>
        <v>0</v>
      </c>
      <c r="F28" s="72">
        <f>SUMIFS(統籌科目新增撥補經費明細表!G6:G195,統籌科目新增撥補經費明細表!B6:B195,"南平中學")</f>
        <v>0</v>
      </c>
      <c r="G28" s="73">
        <f t="shared" si="0"/>
        <v>0</v>
      </c>
    </row>
    <row r="29" spans="1:7" x14ac:dyDescent="0.25">
      <c r="A29" s="75">
        <v>601</v>
      </c>
      <c r="B29" s="76" t="s">
        <v>290</v>
      </c>
      <c r="C29" s="72">
        <f>SUMIFS(統籌科目新增撥補經費明細表!D6:D195,統籌科目新增撥補經費明細表!B6:B195,"明禮國民小學")</f>
        <v>0</v>
      </c>
      <c r="D29" s="72">
        <f>SUMIFS(統籌科目新增撥補經費明細表!E6:E195,統籌科目新增撥補經費明細表!B6:B195,"明禮國民小學")</f>
        <v>0</v>
      </c>
      <c r="E29" s="72">
        <f>SUMIFS(統籌科目新增撥補經費明細表!F6:F195,統籌科目新增撥補經費明細表!B6:B195,"明禮國民小學")</f>
        <v>0</v>
      </c>
      <c r="F29" s="72">
        <f>SUMIFS(統籌科目新增撥補經費明細表!G6:G195,統籌科目新增撥補經費明細表!B6:B195,"明禮國民小學")</f>
        <v>0</v>
      </c>
      <c r="G29" s="73">
        <f t="shared" si="0"/>
        <v>0</v>
      </c>
    </row>
    <row r="30" spans="1:7" x14ac:dyDescent="0.25">
      <c r="A30" s="75">
        <v>602</v>
      </c>
      <c r="B30" s="76" t="s">
        <v>291</v>
      </c>
      <c r="C30" s="72">
        <f>SUMIFS(統籌科目新增撥補經費明細表!D6:D195,統籌科目新增撥補經費明細表!B6:B195,"明義國民小學")</f>
        <v>0</v>
      </c>
      <c r="D30" s="72">
        <f>SUMIFS(統籌科目新增撥補經費明細表!E6:E195,統籌科目新增撥補經費明細表!B6:B195,"明義國民小學")</f>
        <v>0</v>
      </c>
      <c r="E30" s="72">
        <f>SUMIFS(統籌科目新增撥補經費明細表!F6:F195,統籌科目新增撥補經費明細表!B6:B195,"明義國民小學")</f>
        <v>0</v>
      </c>
      <c r="F30" s="72">
        <f>SUMIFS(統籌科目新增撥補經費明細表!G6:G195,統籌科目新增撥補經費明細表!B6:B195,"明義國民小學")</f>
        <v>0</v>
      </c>
      <c r="G30" s="73">
        <f t="shared" si="0"/>
        <v>0</v>
      </c>
    </row>
    <row r="31" spans="1:7" x14ac:dyDescent="0.25">
      <c r="A31" s="75">
        <v>603</v>
      </c>
      <c r="B31" s="76" t="s">
        <v>292</v>
      </c>
      <c r="C31" s="72">
        <f>SUMIFS(統籌科目新增撥補經費明細表!D6:D195,統籌科目新增撥補經費明細表!B6:B195,"明廉國民小學")</f>
        <v>0</v>
      </c>
      <c r="D31" s="72">
        <f>SUMIFS(統籌科目新增撥補經費明細表!E6:E195,統籌科目新增撥補經費明細表!B6:B195,"明廉國民小學")</f>
        <v>0</v>
      </c>
      <c r="E31" s="72">
        <f>SUMIFS(統籌科目新增撥補經費明細表!F6:F195,統籌科目新增撥補經費明細表!B6:B195,"明廉國民小學")</f>
        <v>0</v>
      </c>
      <c r="F31" s="72">
        <f>SUMIFS(統籌科目新增撥補經費明細表!G6:G195,統籌科目新增撥補經費明細表!B6:B195,"明廉國民小學")</f>
        <v>0</v>
      </c>
      <c r="G31" s="73">
        <f t="shared" si="0"/>
        <v>0</v>
      </c>
    </row>
    <row r="32" spans="1:7" x14ac:dyDescent="0.25">
      <c r="A32" s="75">
        <v>604</v>
      </c>
      <c r="B32" s="76" t="s">
        <v>293</v>
      </c>
      <c r="C32" s="72">
        <f>SUMIFS(統籌科目新增撥補經費明細表!D6:D195,統籌科目新增撥補經費明細表!B6:B195,"明恥國民小學")</f>
        <v>0</v>
      </c>
      <c r="D32" s="72">
        <f>SUMIFS(統籌科目新增撥補經費明細表!E6:E195,統籌科目新增撥補經費明細表!B6:B195,"明恥國民小學")</f>
        <v>0</v>
      </c>
      <c r="E32" s="72">
        <f>SUMIFS(統籌科目新增撥補經費明細表!F6:F195,統籌科目新增撥補經費明細表!B6:B195,"明恥國民小學")</f>
        <v>0</v>
      </c>
      <c r="F32" s="72">
        <f>SUMIFS(統籌科目新增撥補經費明細表!G6:G195,統籌科目新增撥補經費明細表!B6:B195,"明恥國民小學")</f>
        <v>0</v>
      </c>
      <c r="G32" s="73">
        <f t="shared" si="0"/>
        <v>0</v>
      </c>
    </row>
    <row r="33" spans="1:7" x14ac:dyDescent="0.25">
      <c r="A33" s="75">
        <v>605</v>
      </c>
      <c r="B33" s="76" t="s">
        <v>294</v>
      </c>
      <c r="C33" s="72">
        <f>SUMIFS(統籌科目新增撥補經費明細表!D6:D195,統籌科目新增撥補經費明細表!B6:B195,"中正國民小學")</f>
        <v>0</v>
      </c>
      <c r="D33" s="72">
        <f>SUMIFS(統籌科目新增撥補經費明細表!E6:E195,統籌科目新增撥補經費明細表!B6:B195,"中正國民小學")</f>
        <v>0</v>
      </c>
      <c r="E33" s="72">
        <f>SUMIFS(統籌科目新增撥補經費明細表!F6:F195,統籌科目新增撥補經費明細表!B6:B195,"中正國民小學")</f>
        <v>0</v>
      </c>
      <c r="F33" s="72">
        <f>SUMIFS(統籌科目新增撥補經費明細表!G6:G195,統籌科目新增撥補經費明細表!B6:B195,"中正國民小學")</f>
        <v>0</v>
      </c>
      <c r="G33" s="73">
        <f t="shared" si="0"/>
        <v>0</v>
      </c>
    </row>
    <row r="34" spans="1:7" x14ac:dyDescent="0.25">
      <c r="A34" s="75">
        <v>606</v>
      </c>
      <c r="B34" s="76" t="s">
        <v>295</v>
      </c>
      <c r="C34" s="72">
        <f>SUMIFS(統籌科目新增撥補經費明細表!D6:D195,統籌科目新增撥補經費明細表!B6:B195,"信義國民小學")</f>
        <v>0</v>
      </c>
      <c r="D34" s="72">
        <f>SUMIFS(統籌科目新增撥補經費明細表!E6:E195,統籌科目新增撥補經費明細表!B6:B195,"信義國民小學")</f>
        <v>0</v>
      </c>
      <c r="E34" s="72">
        <f>SUMIFS(統籌科目新增撥補經費明細表!F6:F195,統籌科目新增撥補經費明細表!B6:B195,"信義國民小學")</f>
        <v>0</v>
      </c>
      <c r="F34" s="72">
        <f>SUMIFS(統籌科目新增撥補經費明細表!G6:G195,統籌科目新增撥補經費明細表!B6:B195,"信義國民小學")</f>
        <v>0</v>
      </c>
      <c r="G34" s="73">
        <f t="shared" si="0"/>
        <v>0</v>
      </c>
    </row>
    <row r="35" spans="1:7" x14ac:dyDescent="0.25">
      <c r="A35" s="75">
        <v>607</v>
      </c>
      <c r="B35" s="76" t="s">
        <v>296</v>
      </c>
      <c r="C35" s="72">
        <f>SUMIFS(統籌科目新增撥補經費明細表!D6:D195,統籌科目新增撥補經費明細表!B6:B195,"復興國民小學")</f>
        <v>0</v>
      </c>
      <c r="D35" s="72">
        <f>SUMIFS(統籌科目新增撥補經費明細表!E6:E195,統籌科目新增撥補經費明細表!B6:B195,"復興國民小學")</f>
        <v>0</v>
      </c>
      <c r="E35" s="72">
        <f>SUMIFS(統籌科目新增撥補經費明細表!F6:F195,統籌科目新增撥補經費明細表!B6:B195,"復興國民小學")</f>
        <v>0</v>
      </c>
      <c r="F35" s="72">
        <f>SUMIFS(統籌科目新增撥補經費明細表!G6:G195,統籌科目新增撥補經費明細表!B6:B195,"復興國民小學")</f>
        <v>0</v>
      </c>
      <c r="G35" s="73">
        <f t="shared" si="0"/>
        <v>0</v>
      </c>
    </row>
    <row r="36" spans="1:7" x14ac:dyDescent="0.25">
      <c r="A36" s="75">
        <v>608</v>
      </c>
      <c r="B36" s="76" t="s">
        <v>297</v>
      </c>
      <c r="C36" s="72">
        <f>SUMIFS(統籌科目新增撥補經費明細表!D6:D195,統籌科目新增撥補經費明細表!B6:B195,"中華國民小學")</f>
        <v>0</v>
      </c>
      <c r="D36" s="72">
        <f>SUMIFS(統籌科目新增撥補經費明細表!E6:E195,統籌科目新增撥補經費明細表!B6:B195,"中華國民小學")</f>
        <v>0</v>
      </c>
      <c r="E36" s="72">
        <f>SUMIFS(統籌科目新增撥補經費明細表!F6:F195,統籌科目新增撥補經費明細表!B6:B195,"中華國民小學")</f>
        <v>0</v>
      </c>
      <c r="F36" s="72">
        <f>SUMIFS(統籌科目新增撥補經費明細表!G6:G195,統籌科目新增撥補經費明細表!B6:B195,"中華國民小學")</f>
        <v>0</v>
      </c>
      <c r="G36" s="73">
        <f t="shared" si="0"/>
        <v>0</v>
      </c>
    </row>
    <row r="37" spans="1:7" x14ac:dyDescent="0.25">
      <c r="A37" s="75">
        <v>609</v>
      </c>
      <c r="B37" s="76" t="s">
        <v>298</v>
      </c>
      <c r="C37" s="72">
        <f>SUMIFS(統籌科目新增撥補經費明細表!D6:D195,統籌科目新增撥補經費明細表!B6:B195,"忠孝國民小學")</f>
        <v>0</v>
      </c>
      <c r="D37" s="72">
        <f>SUMIFS(統籌科目新增撥補經費明細表!E6:E195,統籌科目新增撥補經費明細表!B6:B195,"忠孝國民小學")</f>
        <v>0</v>
      </c>
      <c r="E37" s="72">
        <f>SUMIFS(統籌科目新增撥補經費明細表!F6:F195,統籌科目新增撥補經費明細表!B6:B195,"忠孝國民小學")</f>
        <v>0</v>
      </c>
      <c r="F37" s="72">
        <f>SUMIFS(統籌科目新增撥補經費明細表!G6:G195,統籌科目新增撥補經費明細表!B6:B195,"忠孝國民小學")</f>
        <v>0</v>
      </c>
      <c r="G37" s="73">
        <f t="shared" si="0"/>
        <v>0</v>
      </c>
    </row>
    <row r="38" spans="1:7" x14ac:dyDescent="0.25">
      <c r="A38" s="75">
        <v>610</v>
      </c>
      <c r="B38" s="76" t="s">
        <v>299</v>
      </c>
      <c r="C38" s="72">
        <f>SUMIFS(統籌科目新增撥補經費明細表!D6:D195,統籌科目新增撥補經費明細表!B6:B195,"北濱國民小學")</f>
        <v>0</v>
      </c>
      <c r="D38" s="72">
        <f>SUMIFS(統籌科目新增撥補經費明細表!E6:E195,統籌科目新增撥補經費明細表!B6:B195,"北濱國民小學")</f>
        <v>0</v>
      </c>
      <c r="E38" s="72">
        <f>SUMIFS(統籌科目新增撥補經費明細表!F6:F195,統籌科目新增撥補經費明細表!B6:B195,"北濱國民小學")</f>
        <v>0</v>
      </c>
      <c r="F38" s="72">
        <f>SUMIFS(統籌科目新增撥補經費明細表!G6:G195,統籌科目新增撥補經費明細表!B6:B195,"北濱國民小學")</f>
        <v>0</v>
      </c>
      <c r="G38" s="73">
        <f t="shared" si="0"/>
        <v>0</v>
      </c>
    </row>
    <row r="39" spans="1:7" x14ac:dyDescent="0.25">
      <c r="A39" s="75">
        <v>611</v>
      </c>
      <c r="B39" s="76" t="s">
        <v>300</v>
      </c>
      <c r="C39" s="72">
        <f>SUMIFS(統籌科目新增撥補經費明細表!D6:D195,統籌科目新增撥補經費明細表!B6:B195,"鑄強國民小學")</f>
        <v>0</v>
      </c>
      <c r="D39" s="72">
        <f>SUMIFS(統籌科目新增撥補經費明細表!E6:E195,統籌科目新增撥補經費明細表!B6:B195,"鑄強國民小學")</f>
        <v>0</v>
      </c>
      <c r="E39" s="72">
        <f>SUMIFS(統籌科目新增撥補經費明細表!F6:F195,統籌科目新增撥補經費明細表!B6:B195,"鑄強國民小學")</f>
        <v>0</v>
      </c>
      <c r="F39" s="72">
        <f>SUMIFS(統籌科目新增撥補經費明細表!G6:G195,統籌科目新增撥補經費明細表!B6:B195,"鑄強國民小學")</f>
        <v>0</v>
      </c>
      <c r="G39" s="73">
        <f t="shared" si="0"/>
        <v>0</v>
      </c>
    </row>
    <row r="40" spans="1:7" x14ac:dyDescent="0.25">
      <c r="A40" s="75">
        <v>612</v>
      </c>
      <c r="B40" s="76" t="s">
        <v>301</v>
      </c>
      <c r="C40" s="72">
        <f>SUMIFS(統籌科目新增撥補經費明細表!D6:D195,統籌科目新增撥補經費明細表!B6:B195,"國福國民小學")</f>
        <v>0</v>
      </c>
      <c r="D40" s="72">
        <f>SUMIFS(統籌科目新增撥補經費明細表!E6:E195,統籌科目新增撥補經費明細表!B6:B195,"國福國民小學")</f>
        <v>0</v>
      </c>
      <c r="E40" s="72">
        <f>SUMIFS(統籌科目新增撥補經費明細表!F6:F195,統籌科目新增撥補經費明細表!B6:B195,"國福國民小學")</f>
        <v>0</v>
      </c>
      <c r="F40" s="72">
        <f>SUMIFS(統籌科目新增撥補經費明細表!G6:G195,統籌科目新增撥補經費明細表!B6:B195,"國福國民小學")</f>
        <v>0</v>
      </c>
      <c r="G40" s="73">
        <f t="shared" si="0"/>
        <v>0</v>
      </c>
    </row>
    <row r="41" spans="1:7" x14ac:dyDescent="0.25">
      <c r="A41" s="75">
        <v>613</v>
      </c>
      <c r="B41" s="76" t="s">
        <v>302</v>
      </c>
      <c r="C41" s="72">
        <f>SUMIFS(統籌科目新增撥補經費明細表!D6:D195,統籌科目新增撥補經費明細表!B6:B195,"新城國民小學")</f>
        <v>0</v>
      </c>
      <c r="D41" s="72">
        <f>SUMIFS(統籌科目新增撥補經費明細表!E6:E195,統籌科目新增撥補經費明細表!B6:B195,"新城國民小學")</f>
        <v>0</v>
      </c>
      <c r="E41" s="72">
        <f>SUMIFS(統籌科目新增撥補經費明細表!F6:F195,統籌科目新增撥補經費明細表!B6:B195,"新城國民小學")</f>
        <v>0</v>
      </c>
      <c r="F41" s="72">
        <f>SUMIFS(統籌科目新增撥補經費明細表!G6:G195,統籌科目新增撥補經費明細表!B6:B195,"新城國民小學")</f>
        <v>0</v>
      </c>
      <c r="G41" s="73">
        <f t="shared" si="0"/>
        <v>0</v>
      </c>
    </row>
    <row r="42" spans="1:7" x14ac:dyDescent="0.25">
      <c r="A42" s="75">
        <v>614</v>
      </c>
      <c r="B42" s="76" t="s">
        <v>303</v>
      </c>
      <c r="C42" s="72">
        <f>SUMIFS(統籌科目新增撥補經費明細表!D6:D195,統籌科目新增撥補經費明細表!B6:B195,"北埔國民小學")</f>
        <v>0</v>
      </c>
      <c r="D42" s="72">
        <f>SUMIFS(統籌科目新增撥補經費明細表!E6:E195,統籌科目新增撥補經費明細表!B6:B195,"北埔國民小學")</f>
        <v>0</v>
      </c>
      <c r="E42" s="72">
        <f>SUMIFS(統籌科目新增撥補經費明細表!F6:F195,統籌科目新增撥補經費明細表!B6:B195,"北埔國民小學")</f>
        <v>0</v>
      </c>
      <c r="F42" s="72">
        <f>SUMIFS(統籌科目新增撥補經費明細表!G6:G195,統籌科目新增撥補經費明細表!B6:B195,"北埔國民小學")</f>
        <v>0</v>
      </c>
      <c r="G42" s="73">
        <f t="shared" si="0"/>
        <v>0</v>
      </c>
    </row>
    <row r="43" spans="1:7" x14ac:dyDescent="0.25">
      <c r="A43" s="75">
        <v>615</v>
      </c>
      <c r="B43" s="76" t="s">
        <v>304</v>
      </c>
      <c r="C43" s="72">
        <f>SUMIFS(統籌科目新增撥補經費明細表!D6:D195,統籌科目新增撥補經費明細表!B6:B195,"康樂國民小學")</f>
        <v>0</v>
      </c>
      <c r="D43" s="72">
        <f>SUMIFS(統籌科目新增撥補經費明細表!E6:E195,統籌科目新增撥補經費明細表!B6:B195,"康樂國民小學")</f>
        <v>0</v>
      </c>
      <c r="E43" s="72">
        <f>SUMIFS(統籌科目新增撥補經費明細表!F6:F195,統籌科目新增撥補經費明細表!B6:B195,"康樂國民小學")</f>
        <v>0</v>
      </c>
      <c r="F43" s="72">
        <f>SUMIFS(統籌科目新增撥補經費明細表!G6:G195,統籌科目新增撥補經費明細表!B6:B195,"康樂國民小學")</f>
        <v>0</v>
      </c>
      <c r="G43" s="73">
        <f t="shared" si="0"/>
        <v>0</v>
      </c>
    </row>
    <row r="44" spans="1:7" x14ac:dyDescent="0.25">
      <c r="A44" s="75">
        <v>616</v>
      </c>
      <c r="B44" s="76" t="s">
        <v>305</v>
      </c>
      <c r="C44" s="72">
        <f>SUMIFS(統籌科目新增撥補經費明細表!D6:D195,統籌科目新增撥補經費明細表!B6:B195,"嘉里國民小學")</f>
        <v>0</v>
      </c>
      <c r="D44" s="72">
        <f>SUMIFS(統籌科目新增撥補經費明細表!E6:E195,統籌科目新增撥補經費明細表!B6:B195,"嘉里國民小學")</f>
        <v>0</v>
      </c>
      <c r="E44" s="72">
        <f>SUMIFS(統籌科目新增撥補經費明細表!F6:F195,統籌科目新增撥補經費明細表!B6:B195,"嘉里國民小學")</f>
        <v>0</v>
      </c>
      <c r="F44" s="72">
        <f>SUMIFS(統籌科目新增撥補經費明細表!G6:G195,統籌科目新增撥補經費明細表!B6:B195,"嘉里國民小學")</f>
        <v>0</v>
      </c>
      <c r="G44" s="73">
        <f t="shared" si="0"/>
        <v>0</v>
      </c>
    </row>
    <row r="45" spans="1:7" x14ac:dyDescent="0.25">
      <c r="A45" s="75">
        <v>617</v>
      </c>
      <c r="B45" s="76" t="s">
        <v>306</v>
      </c>
      <c r="C45" s="72">
        <f>SUMIFS(統籌科目新增撥補經費明細表!D6:D195,統籌科目新增撥補經費明細表!B6:B195,"吉安國民小學")</f>
        <v>0</v>
      </c>
      <c r="D45" s="72">
        <f>SUMIFS(統籌科目新增撥補經費明細表!E6:E195,統籌科目新增撥補經費明細表!B6:B195,"吉安國民小學")</f>
        <v>0</v>
      </c>
      <c r="E45" s="72">
        <f>SUMIFS(統籌科目新增撥補經費明細表!F6:F195,統籌科目新增撥補經費明細表!B6:B195,"吉安國民小學")</f>
        <v>0</v>
      </c>
      <c r="F45" s="72">
        <f>SUMIFS(統籌科目新增撥補經費明細表!G6:G195,統籌科目新增撥補經費明細表!B6:B195,"吉安國民小學")</f>
        <v>0</v>
      </c>
      <c r="G45" s="73">
        <f t="shared" si="0"/>
        <v>0</v>
      </c>
    </row>
    <row r="46" spans="1:7" x14ac:dyDescent="0.25">
      <c r="A46" s="75">
        <v>618</v>
      </c>
      <c r="B46" s="76" t="s">
        <v>307</v>
      </c>
      <c r="C46" s="72">
        <f>SUMIFS(統籌科目新增撥補經費明細表!D6:D195,統籌科目新增撥補經費明細表!B6:B195,"宜昌國民小學")</f>
        <v>0</v>
      </c>
      <c r="D46" s="72">
        <f>SUMIFS(統籌科目新增撥補經費明細表!E6:E195,統籌科目新增撥補經費明細表!B6:B195,"宜昌國民小學")</f>
        <v>0</v>
      </c>
      <c r="E46" s="72">
        <f>SUMIFS(統籌科目新增撥補經費明細表!F6:F195,統籌科目新增撥補經費明細表!B6:B195,"宜昌國民小學")</f>
        <v>0</v>
      </c>
      <c r="F46" s="72">
        <f>SUMIFS(統籌科目新增撥補經費明細表!G6:G195,統籌科目新增撥補經費明細表!B6:B195,"宜昌國民小學")</f>
        <v>0</v>
      </c>
      <c r="G46" s="73">
        <f t="shared" si="0"/>
        <v>0</v>
      </c>
    </row>
    <row r="47" spans="1:7" x14ac:dyDescent="0.25">
      <c r="A47" s="75">
        <v>619</v>
      </c>
      <c r="B47" s="76" t="s">
        <v>308</v>
      </c>
      <c r="C47" s="72">
        <f>SUMIFS(統籌科目新增撥補經費明細表!D6:D195,統籌科目新增撥補經費明細表!B6:B195,"北昌國民小學")</f>
        <v>0</v>
      </c>
      <c r="D47" s="72">
        <f>SUMIFS(統籌科目新增撥補經費明細表!E6:E195,統籌科目新增撥補經費明細表!B6:B195,"北昌國民小學")</f>
        <v>0</v>
      </c>
      <c r="E47" s="72">
        <f>SUMIFS(統籌科目新增撥補經費明細表!F6:F195,統籌科目新增撥補經費明細表!B6:B195,"北昌國民小學")</f>
        <v>0</v>
      </c>
      <c r="F47" s="72">
        <f>SUMIFS(統籌科目新增撥補經費明細表!G6:G195,統籌科目新增撥補經費明細表!B6:B195,"北昌國民小學")</f>
        <v>0</v>
      </c>
      <c r="G47" s="73">
        <f t="shared" si="0"/>
        <v>0</v>
      </c>
    </row>
    <row r="48" spans="1:7" x14ac:dyDescent="0.25">
      <c r="A48" s="75">
        <v>620</v>
      </c>
      <c r="B48" s="76" t="s">
        <v>309</v>
      </c>
      <c r="C48" s="72">
        <f>SUMIFS(統籌科目新增撥補經費明細表!D6:D195,統籌科目新增撥補經費明細表!B6:B195,"光華國民小學")</f>
        <v>0</v>
      </c>
      <c r="D48" s="72">
        <f>SUMIFS(統籌科目新增撥補經費明細表!E6:E195,統籌科目新增撥補經費明細表!B6:B195,"光華國民小學")</f>
        <v>0</v>
      </c>
      <c r="E48" s="72">
        <f>SUMIFS(統籌科目新增撥補經費明細表!F6:F195,統籌科目新增撥補經費明細表!B6:B195,"光華國民小學")</f>
        <v>0</v>
      </c>
      <c r="F48" s="72">
        <f>SUMIFS(統籌科目新增撥補經費明細表!G6:G195,統籌科目新增撥補經費明細表!B6:B195,"光華國民小學")</f>
        <v>0</v>
      </c>
      <c r="G48" s="73">
        <f t="shared" si="0"/>
        <v>0</v>
      </c>
    </row>
    <row r="49" spans="1:7" x14ac:dyDescent="0.25">
      <c r="A49" s="75">
        <v>621</v>
      </c>
      <c r="B49" s="76" t="s">
        <v>310</v>
      </c>
      <c r="C49" s="72">
        <f>SUMIFS(統籌科目新增撥補經費明細表!D6:D195,統籌科目新增撥補經費明細表!B6:B195,"稻香國民小學")</f>
        <v>0</v>
      </c>
      <c r="D49" s="72">
        <f>SUMIFS(統籌科目新增撥補經費明細表!E6:E195,統籌科目新增撥補經費明細表!B6:B195,"稻香國民小學")</f>
        <v>0</v>
      </c>
      <c r="E49" s="72">
        <f>SUMIFS(統籌科目新增撥補經費明細表!F6:F195,統籌科目新增撥補經費明細表!B6:B195,"稻香國民小學")</f>
        <v>0</v>
      </c>
      <c r="F49" s="72">
        <f>SUMIFS(統籌科目新增撥補經費明細表!G6:G195,統籌科目新增撥補經費明細表!B6:B195,"稻香國民小學")</f>
        <v>0</v>
      </c>
      <c r="G49" s="73">
        <f t="shared" si="0"/>
        <v>0</v>
      </c>
    </row>
    <row r="50" spans="1:7" x14ac:dyDescent="0.25">
      <c r="A50" s="75">
        <v>622</v>
      </c>
      <c r="B50" s="76" t="s">
        <v>311</v>
      </c>
      <c r="C50" s="72">
        <f>SUMIFS(統籌科目新增撥補經費明細表!D6:D195,統籌科目新增撥補經費明細表!B6:B195,"南華國民小學")</f>
        <v>0</v>
      </c>
      <c r="D50" s="72">
        <f>SUMIFS(統籌科目新增撥補經費明細表!E6:E195,統籌科目新增撥補經費明細表!B6:B195,"南華國民小學")</f>
        <v>0</v>
      </c>
      <c r="E50" s="72">
        <f>SUMIFS(統籌科目新增撥補經費明細表!F6:F195,統籌科目新增撥補經費明細表!B6:B195,"南華國民小學")</f>
        <v>0</v>
      </c>
      <c r="F50" s="72">
        <f>SUMIFS(統籌科目新增撥補經費明細表!G6:G195,統籌科目新增撥補經費明細表!B6:B195,"南華國民小學")</f>
        <v>0</v>
      </c>
      <c r="G50" s="73">
        <f t="shared" si="0"/>
        <v>0</v>
      </c>
    </row>
    <row r="51" spans="1:7" x14ac:dyDescent="0.25">
      <c r="A51" s="75">
        <v>623</v>
      </c>
      <c r="B51" s="76" t="s">
        <v>312</v>
      </c>
      <c r="C51" s="72">
        <f>SUMIFS(統籌科目新增撥補經費明細表!D6:D195,統籌科目新增撥補經費明細表!B6:B195,"化仁國民小學")</f>
        <v>0</v>
      </c>
      <c r="D51" s="72">
        <f>SUMIFS(統籌科目新增撥補經費明細表!E6:E195,統籌科目新增撥補經費明細表!B6:B195,"化仁國民小學")</f>
        <v>0</v>
      </c>
      <c r="E51" s="72">
        <f>SUMIFS(統籌科目新增撥補經費明細表!F6:F195,統籌科目新增撥補經費明細表!B6:B195,"化仁國民小學")</f>
        <v>0</v>
      </c>
      <c r="F51" s="72">
        <f>SUMIFS(統籌科目新增撥補經費明細表!G6:G195,統籌科目新增撥補經費明細表!B6:B195,"化仁國民小學")</f>
        <v>0</v>
      </c>
      <c r="G51" s="73">
        <f t="shared" si="0"/>
        <v>0</v>
      </c>
    </row>
    <row r="52" spans="1:7" x14ac:dyDescent="0.25">
      <c r="A52" s="75">
        <v>624</v>
      </c>
      <c r="B52" s="76" t="s">
        <v>313</v>
      </c>
      <c r="C52" s="72">
        <f>SUMIFS(統籌科目新增撥補經費明細表!D6:D195,統籌科目新增撥補經費明細表!B6:B195,"太昌國民小學")</f>
        <v>0</v>
      </c>
      <c r="D52" s="72">
        <f>SUMIFS(統籌科目新增撥補經費明細表!E6:E195,統籌科目新增撥補經費明細表!B6:B195,"太昌國民小學")</f>
        <v>0</v>
      </c>
      <c r="E52" s="72">
        <f>SUMIFS(統籌科目新增撥補經費明細表!F6:F195,統籌科目新增撥補經費明細表!B6:B195,"太昌國民小學")</f>
        <v>0</v>
      </c>
      <c r="F52" s="72">
        <f>SUMIFS(統籌科目新增撥補經費明細表!G6:G195,統籌科目新增撥補經費明細表!B6:B195,"太昌國民小學")</f>
        <v>0</v>
      </c>
      <c r="G52" s="73">
        <f t="shared" si="0"/>
        <v>0</v>
      </c>
    </row>
    <row r="53" spans="1:7" x14ac:dyDescent="0.25">
      <c r="A53" s="75">
        <v>625</v>
      </c>
      <c r="B53" s="76" t="s">
        <v>314</v>
      </c>
      <c r="C53" s="72">
        <f>SUMIFS(統籌科目新增撥補經費明細表!D6:D195,統籌科目新增撥補經費明細表!B6:B195,"平和國民小學")</f>
        <v>0</v>
      </c>
      <c r="D53" s="72">
        <f>SUMIFS(統籌科目新增撥補經費明細表!E6:E195,統籌科目新增撥補經費明細表!B6:B195,"平和國民小學")</f>
        <v>0</v>
      </c>
      <c r="E53" s="72">
        <f>SUMIFS(統籌科目新增撥補經費明細表!F6:F195,統籌科目新增撥補經費明細表!B6:B195,"平和國民小學")</f>
        <v>0</v>
      </c>
      <c r="F53" s="72">
        <f>SUMIFS(統籌科目新增撥補經費明細表!G6:G195,統籌科目新增撥補經費明細表!B6:B195,"平和國民小學")</f>
        <v>0</v>
      </c>
      <c r="G53" s="73">
        <f t="shared" si="0"/>
        <v>0</v>
      </c>
    </row>
    <row r="54" spans="1:7" x14ac:dyDescent="0.25">
      <c r="A54" s="75">
        <v>626</v>
      </c>
      <c r="B54" s="76" t="s">
        <v>315</v>
      </c>
      <c r="C54" s="72">
        <f>SUMIFS(統籌科目新增撥補經費明細表!D6:D195,統籌科目新增撥補經費明細表!B6:B195,"壽豐國民小學")</f>
        <v>0</v>
      </c>
      <c r="D54" s="72">
        <f>SUMIFS(統籌科目新增撥補經費明細表!E6:E195,統籌科目新增撥補經費明細表!B6:B195,"壽豐國民小學")</f>
        <v>0</v>
      </c>
      <c r="E54" s="72">
        <f>SUMIFS(統籌科目新增撥補經費明細表!F6:F195,統籌科目新增撥補經費明細表!B6:B195,"壽豐國民小學")</f>
        <v>0</v>
      </c>
      <c r="F54" s="72">
        <f>SUMIFS(統籌科目新增撥補經費明細表!G6:G195,統籌科目新增撥補經費明細表!B6:B195,"壽豐國民小學")</f>
        <v>0</v>
      </c>
      <c r="G54" s="73">
        <f t="shared" si="0"/>
        <v>0</v>
      </c>
    </row>
    <row r="55" spans="1:7" x14ac:dyDescent="0.25">
      <c r="A55" s="75">
        <v>627</v>
      </c>
      <c r="B55" s="76" t="s">
        <v>316</v>
      </c>
      <c r="C55" s="72">
        <f>SUMIFS(統籌科目新增撥補經費明細表!D6:D195,統籌科目新增撥補經費明細表!B6:B195,"豐裡國民小學")</f>
        <v>0</v>
      </c>
      <c r="D55" s="72">
        <f>SUMIFS(統籌科目新增撥補經費明細表!E6:E195,統籌科目新增撥補經費明細表!B6:B195,"豐裡國民小學")</f>
        <v>0</v>
      </c>
      <c r="E55" s="72">
        <f>SUMIFS(統籌科目新增撥補經費明細表!F6:F195,統籌科目新增撥補經費明細表!B6:B195,"豐裡國民小學")</f>
        <v>0</v>
      </c>
      <c r="F55" s="72">
        <f>SUMIFS(統籌科目新增撥補經費明細表!G6:G195,統籌科目新增撥補經費明細表!B6:B195,"豐裡國民小學")</f>
        <v>0</v>
      </c>
      <c r="G55" s="73">
        <f t="shared" si="0"/>
        <v>0</v>
      </c>
    </row>
    <row r="56" spans="1:7" x14ac:dyDescent="0.25">
      <c r="A56" s="75">
        <v>628</v>
      </c>
      <c r="B56" s="76" t="s">
        <v>317</v>
      </c>
      <c r="C56" s="72">
        <f>SUMIFS(統籌科目新增撥補經費明細表!D6:D195,統籌科目新增撥補經費明細表!B6:B195,"豐山國民小學")</f>
        <v>0</v>
      </c>
      <c r="D56" s="72">
        <f>SUMIFS(統籌科目新增撥補經費明細表!E6:E195,統籌科目新增撥補經費明細表!B6:B195,"豐山國民小學")</f>
        <v>0</v>
      </c>
      <c r="E56" s="72">
        <f>SUMIFS(統籌科目新增撥補經費明細表!F6:F195,統籌科目新增撥補經費明細表!B6:B195,"豐山國民小學")</f>
        <v>0</v>
      </c>
      <c r="F56" s="72">
        <f>SUMIFS(統籌科目新增撥補經費明細表!G6:G195,統籌科目新增撥補經費明細表!B6:B195,"豐山國民小學")</f>
        <v>0</v>
      </c>
      <c r="G56" s="73">
        <f t="shared" si="0"/>
        <v>0</v>
      </c>
    </row>
    <row r="57" spans="1:7" x14ac:dyDescent="0.25">
      <c r="A57" s="75">
        <v>629</v>
      </c>
      <c r="B57" s="76" t="s">
        <v>318</v>
      </c>
      <c r="C57" s="72">
        <f>SUMIFS(統籌科目新增撥補經費明細表!D6:D195,統籌科目新增撥補經費明細表!B6:B195,"志學國民小學")</f>
        <v>0</v>
      </c>
      <c r="D57" s="72">
        <f>SUMIFS(統籌科目新增撥補經費明細表!E6:E195,統籌科目新增撥補經費明細表!B6:B195,"志學國民小學")</f>
        <v>0</v>
      </c>
      <c r="E57" s="72">
        <f>SUMIFS(統籌科目新增撥補經費明細表!F6:F195,統籌科目新增撥補經費明細表!B6:B195,"志學國民小學")</f>
        <v>0</v>
      </c>
      <c r="F57" s="72">
        <f>SUMIFS(統籌科目新增撥補經費明細表!G6:G195,統籌科目新增撥補經費明細表!B6:B195,"志學國民小學")</f>
        <v>0</v>
      </c>
      <c r="G57" s="73">
        <f t="shared" si="0"/>
        <v>0</v>
      </c>
    </row>
    <row r="58" spans="1:7" x14ac:dyDescent="0.25">
      <c r="A58" s="75">
        <v>630</v>
      </c>
      <c r="B58" s="76" t="s">
        <v>319</v>
      </c>
      <c r="C58" s="72">
        <f>SUMIFS(統籌科目新增撥補經費明細表!D6:D195,統籌科目新增撥補經費明細表!B6:B195,"月眉國民小學")</f>
        <v>0</v>
      </c>
      <c r="D58" s="72">
        <f>SUMIFS(統籌科目新增撥補經費明細表!E6:E195,統籌科目新增撥補經費明細表!B6:B195,"月眉國民小學")</f>
        <v>0</v>
      </c>
      <c r="E58" s="72">
        <f>SUMIFS(統籌科目新增撥補經費明細表!F6:F195,統籌科目新增撥補經費明細表!B6:B195,"月眉國民小學")</f>
        <v>0</v>
      </c>
      <c r="F58" s="72">
        <f>SUMIFS(統籌科目新增撥補經費明細表!G6:G195,統籌科目新增撥補經費明細表!B6:B195,"月眉國民小學")</f>
        <v>0</v>
      </c>
      <c r="G58" s="73">
        <f t="shared" si="0"/>
        <v>0</v>
      </c>
    </row>
    <row r="59" spans="1:7" x14ac:dyDescent="0.25">
      <c r="A59" s="75">
        <v>631</v>
      </c>
      <c r="B59" s="76" t="s">
        <v>320</v>
      </c>
      <c r="C59" s="72">
        <f>SUMIFS(統籌科目新增撥補經費明細表!D6:D195,統籌科目新增撥補經費明細表!B6:B195,"水璉國民小學")</f>
        <v>0</v>
      </c>
      <c r="D59" s="72">
        <f>SUMIFS(統籌科目新增撥補經費明細表!E6:E195,統籌科目新增撥補經費明細表!B6:B195,"水璉國民小學")</f>
        <v>0</v>
      </c>
      <c r="E59" s="72">
        <f>SUMIFS(統籌科目新增撥補經費明細表!F6:F195,統籌科目新增撥補經費明細表!B6:B195,"水璉國民小學")</f>
        <v>0</v>
      </c>
      <c r="F59" s="72">
        <f>SUMIFS(統籌科目新增撥補經費明細表!G6:G195,統籌科目新增撥補經費明細表!B6:B195,"水璉國民小學")</f>
        <v>0</v>
      </c>
      <c r="G59" s="73">
        <f t="shared" si="0"/>
        <v>0</v>
      </c>
    </row>
    <row r="60" spans="1:7" x14ac:dyDescent="0.25">
      <c r="A60" s="75">
        <v>632</v>
      </c>
      <c r="B60" s="76" t="s">
        <v>321</v>
      </c>
      <c r="C60" s="72">
        <f>SUMIFS(統籌科目新增撥補經費明細表!D6:D195,統籌科目新增撥補經費明細表!B6:B195,"溪口國民小學")</f>
        <v>0</v>
      </c>
      <c r="D60" s="72">
        <f>SUMIFS(統籌科目新增撥補經費明細表!E6:E195,統籌科目新增撥補經費明細表!B6:B195,"溪口國民小學")</f>
        <v>0</v>
      </c>
      <c r="E60" s="72">
        <f>SUMIFS(統籌科目新增撥補經費明細表!F6:F195,統籌科目新增撥補經費明細表!B6:B195,"溪口國民小學")</f>
        <v>0</v>
      </c>
      <c r="F60" s="72">
        <f>SUMIFS(統籌科目新增撥補經費明細表!G6:G195,統籌科目新增撥補經費明細表!B6:B195,"溪口國民小學")</f>
        <v>0</v>
      </c>
      <c r="G60" s="73">
        <f t="shared" si="0"/>
        <v>0</v>
      </c>
    </row>
    <row r="61" spans="1:7" x14ac:dyDescent="0.25">
      <c r="A61" s="75">
        <v>633</v>
      </c>
      <c r="B61" s="76" t="s">
        <v>322</v>
      </c>
      <c r="C61" s="72">
        <f>SUMIFS(統籌科目新增撥補經費明細表!D6:D195,統籌科目新增撥補經費明細表!B6:B195,"鳳林國民小學")</f>
        <v>0</v>
      </c>
      <c r="D61" s="72">
        <f>SUMIFS(統籌科目新增撥補經費明細表!E6:E195,統籌科目新增撥補經費明細表!B6:B195,"鳳林國民小學")</f>
        <v>0</v>
      </c>
      <c r="E61" s="72">
        <f>SUMIFS(統籌科目新增撥補經費明細表!F6:F195,統籌科目新增撥補經費明細表!B6:B195,"鳳林國民小學")</f>
        <v>0</v>
      </c>
      <c r="F61" s="72">
        <f>SUMIFS(統籌科目新增撥補經費明細表!G6:G195,統籌科目新增撥補經費明細表!B6:B195,"鳳林國民小學")</f>
        <v>0</v>
      </c>
      <c r="G61" s="73">
        <f t="shared" si="0"/>
        <v>0</v>
      </c>
    </row>
    <row r="62" spans="1:7" x14ac:dyDescent="0.25">
      <c r="A62" s="75">
        <v>634</v>
      </c>
      <c r="B62" s="76" t="s">
        <v>323</v>
      </c>
      <c r="C62" s="72">
        <f>SUMIFS(統籌科目新增撥補經費明細表!D6:D195,統籌科目新增撥補經費明細表!B6:B195,"大榮國民小學")</f>
        <v>0</v>
      </c>
      <c r="D62" s="72">
        <f>SUMIFS(統籌科目新增撥補經費明細表!E6:E195,統籌科目新增撥補經費明細表!B6:B195,"大榮國民小學")</f>
        <v>0</v>
      </c>
      <c r="E62" s="72">
        <f>SUMIFS(統籌科目新增撥補經費明細表!F6:F195,統籌科目新增撥補經費明細表!B6:B195,"大榮國民小學")</f>
        <v>0</v>
      </c>
      <c r="F62" s="72">
        <f>SUMIFS(統籌科目新增撥補經費明細表!G6:G195,統籌科目新增撥補經費明細表!B6:B195,"大榮國民小學")</f>
        <v>0</v>
      </c>
      <c r="G62" s="73">
        <f t="shared" si="0"/>
        <v>0</v>
      </c>
    </row>
    <row r="63" spans="1:7" x14ac:dyDescent="0.25">
      <c r="A63" s="75">
        <v>635</v>
      </c>
      <c r="B63" s="76" t="s">
        <v>324</v>
      </c>
      <c r="C63" s="72">
        <f>SUMIFS(統籌科目新增撥補經費明細表!D6:D195,統籌科目新增撥補經費明細表!B6:B195,"林榮國民小學")</f>
        <v>0</v>
      </c>
      <c r="D63" s="72">
        <f>SUMIFS(統籌科目新增撥補經費明細表!E6:E195,統籌科目新增撥補經費明細表!B6:B195,"林榮國民小學")</f>
        <v>0</v>
      </c>
      <c r="E63" s="72">
        <f>SUMIFS(統籌科目新增撥補經費明細表!F6:F195,統籌科目新增撥補經費明細表!B6:B195,"林榮國民小學")</f>
        <v>0</v>
      </c>
      <c r="F63" s="72">
        <f>SUMIFS(統籌科目新增撥補經費明細表!G6:G195,統籌科目新增撥補經費明細表!B6:B195,"林榮國民小學")</f>
        <v>0</v>
      </c>
      <c r="G63" s="73">
        <f t="shared" si="0"/>
        <v>0</v>
      </c>
    </row>
    <row r="64" spans="1:7" x14ac:dyDescent="0.25">
      <c r="A64" s="75">
        <v>636</v>
      </c>
      <c r="B64" s="76" t="s">
        <v>325</v>
      </c>
      <c r="C64" s="72">
        <f>SUMIFS(統籌科目新增撥補經費明細表!D6:D195,統籌科目新增撥補經費明細表!B6:B195,"長橋國民小學")</f>
        <v>0</v>
      </c>
      <c r="D64" s="72">
        <f>SUMIFS(統籌科目新增撥補經費明細表!E6:E195,統籌科目新增撥補經費明細表!B6:B195,"長橋國民小學")</f>
        <v>0</v>
      </c>
      <c r="E64" s="72">
        <f>SUMIFS(統籌科目新增撥補經費明細表!F6:F195,統籌科目新增撥補經費明細表!B6:B195,"長橋國民小學")</f>
        <v>0</v>
      </c>
      <c r="F64" s="72">
        <f>SUMIFS(統籌科目新增撥補經費明細表!G6:G195,統籌科目新增撥補經費明細表!B6:B195,"長橋國民小學")</f>
        <v>0</v>
      </c>
      <c r="G64" s="73">
        <f t="shared" si="0"/>
        <v>0</v>
      </c>
    </row>
    <row r="65" spans="1:7" x14ac:dyDescent="0.25">
      <c r="A65" s="75">
        <v>638</v>
      </c>
      <c r="B65" s="76" t="s">
        <v>326</v>
      </c>
      <c r="C65" s="72">
        <f>SUMIFS(統籌科目新增撥補經費明細表!D6:D195,統籌科目新增撥補經費明細表!B6:B195,"北林國民小學")</f>
        <v>0</v>
      </c>
      <c r="D65" s="72">
        <f>SUMIFS(統籌科目新增撥補經費明細表!E6:E195,統籌科目新增撥補經費明細表!B6:B195,"北林國民小學")</f>
        <v>0</v>
      </c>
      <c r="E65" s="72">
        <f>SUMIFS(統籌科目新增撥補經費明細表!F6:F195,統籌科目新增撥補經費明細表!B6:B195,"北林國民小學")</f>
        <v>0</v>
      </c>
      <c r="F65" s="72">
        <f>SUMIFS(統籌科目新增撥補經費明細表!G6:G195,統籌科目新增撥補經費明細表!B6:B195,"北林國民小學")</f>
        <v>0</v>
      </c>
      <c r="G65" s="73">
        <f t="shared" si="0"/>
        <v>0</v>
      </c>
    </row>
    <row r="66" spans="1:7" x14ac:dyDescent="0.25">
      <c r="A66" s="75">
        <v>639</v>
      </c>
      <c r="B66" s="76" t="s">
        <v>327</v>
      </c>
      <c r="C66" s="72">
        <f>SUMIFS(統籌科目新增撥補經費明細表!D6:D195,統籌科目新增撥補經費明細表!B6:B195,"鳳仁國民小學")</f>
        <v>0</v>
      </c>
      <c r="D66" s="72">
        <f>SUMIFS(統籌科目新增撥補經費明細表!E6:E195,統籌科目新增撥補經費明細表!B6:B195,"鳳仁國民小學")</f>
        <v>0</v>
      </c>
      <c r="E66" s="72">
        <f>SUMIFS(統籌科目新增撥補經費明細表!F6:F195,統籌科目新增撥補經費明細表!B6:B195,"鳳仁國民小學")</f>
        <v>0</v>
      </c>
      <c r="F66" s="72">
        <f>SUMIFS(統籌科目新增撥補經費明細表!G6:G195,統籌科目新增撥補經費明細表!B6:B195,"鳳仁國民小學")</f>
        <v>0</v>
      </c>
      <c r="G66" s="73">
        <f t="shared" si="0"/>
        <v>0</v>
      </c>
    </row>
    <row r="67" spans="1:7" x14ac:dyDescent="0.25">
      <c r="A67" s="75">
        <v>641</v>
      </c>
      <c r="B67" s="76" t="s">
        <v>328</v>
      </c>
      <c r="C67" s="72">
        <f>SUMIFS(統籌科目新增撥補經費明細表!D6:D195,統籌科目新增撥補經費明細表!B6:B195,"光復國民小學")</f>
        <v>0</v>
      </c>
      <c r="D67" s="72">
        <f>SUMIFS(統籌科目新增撥補經費明細表!E6:E195,統籌科目新增撥補經費明細表!B6:B195,"光復國民小學")</f>
        <v>0</v>
      </c>
      <c r="E67" s="72">
        <f>SUMIFS(統籌科目新增撥補經費明細表!F6:F195,統籌科目新增撥補經費明細表!B6:B195,"光復國民小學")</f>
        <v>0</v>
      </c>
      <c r="F67" s="72">
        <f>SUMIFS(統籌科目新增撥補經費明細表!G6:G195,統籌科目新增撥補經費明細表!B6:B195,"光復國民小學")</f>
        <v>0</v>
      </c>
      <c r="G67" s="73">
        <f t="shared" si="0"/>
        <v>0</v>
      </c>
    </row>
    <row r="68" spans="1:7" x14ac:dyDescent="0.25">
      <c r="A68" s="75">
        <v>642</v>
      </c>
      <c r="B68" s="76" t="s">
        <v>329</v>
      </c>
      <c r="C68" s="72">
        <f>SUMIFS(統籌科目新增撥補經費明細表!D6:D195,統籌科目新增撥補經費明細表!B6:B195,"太巴塱國民小學")</f>
        <v>0</v>
      </c>
      <c r="D68" s="72">
        <f>SUMIFS(統籌科目新增撥補經費明細表!E6:E195,統籌科目新增撥補經費明細表!B6:B195,"太巴塱國民小學")</f>
        <v>0</v>
      </c>
      <c r="E68" s="72">
        <f>SUMIFS(統籌科目新增撥補經費明細表!F6:F195,統籌科目新增撥補經費明細表!B6:B195,"太巴塱國民小學")</f>
        <v>0</v>
      </c>
      <c r="F68" s="72">
        <f>SUMIFS(統籌科目新增撥補經費明細表!G6:G195,統籌科目新增撥補經費明細表!B6:B195,"太巴塱國民小學")</f>
        <v>0</v>
      </c>
      <c r="G68" s="73">
        <f>SUM(C68:F68)</f>
        <v>0</v>
      </c>
    </row>
    <row r="69" spans="1:7" x14ac:dyDescent="0.25">
      <c r="A69" s="75">
        <v>645</v>
      </c>
      <c r="B69" s="76" t="s">
        <v>330</v>
      </c>
      <c r="C69" s="72">
        <f>SUMIFS(統籌科目新增撥補經費明細表!D6:D195,統籌科目新增撥補經費明細表!B6:B195,"大進國民小學")</f>
        <v>0</v>
      </c>
      <c r="D69" s="72">
        <f>SUMIFS(統籌科目新增撥補經費明細表!E6:E195,統籌科目新增撥補經費明細表!B6:B195,"大進國民小學")</f>
        <v>0</v>
      </c>
      <c r="E69" s="72">
        <f>SUMIFS(統籌科目新增撥補經費明細表!F6:F195,統籌科目新增撥補經費明細表!B6:B195,"大進國民小學")</f>
        <v>0</v>
      </c>
      <c r="F69" s="72">
        <f>SUMIFS(統籌科目新增撥補經費明細表!G6:G195,統籌科目新增撥補經費明細表!B6:B195,"大進國民小學")</f>
        <v>0</v>
      </c>
      <c r="G69" s="73">
        <f t="shared" ref="G69:G130" si="1">SUM(C69:F69)</f>
        <v>0</v>
      </c>
    </row>
    <row r="70" spans="1:7" x14ac:dyDescent="0.25">
      <c r="A70" s="75">
        <v>647</v>
      </c>
      <c r="B70" s="76" t="s">
        <v>331</v>
      </c>
      <c r="C70" s="72">
        <f>SUMIFS(統籌科目新增撥補經費明細表!D6:D195,統籌科目新增撥補經費明細表!B6:B195,"瑞穗國民小學")</f>
        <v>0</v>
      </c>
      <c r="D70" s="72">
        <f>SUMIFS(統籌科目新增撥補經費明細表!E6:E195,統籌科目新增撥補經費明細表!B6:B195,"瑞穗國民小學")</f>
        <v>0</v>
      </c>
      <c r="E70" s="72">
        <f>SUMIFS(統籌科目新增撥補經費明細表!F6:F195,統籌科目新增撥補經費明細表!B6:B195,"瑞穗國民小學")</f>
        <v>0</v>
      </c>
      <c r="F70" s="72">
        <f>SUMIFS(統籌科目新增撥補經費明細表!G6:G195,統籌科目新增撥補經費明細表!B6:B195,"瑞穗國民小學")</f>
        <v>0</v>
      </c>
      <c r="G70" s="73">
        <f t="shared" si="1"/>
        <v>0</v>
      </c>
    </row>
    <row r="71" spans="1:7" x14ac:dyDescent="0.25">
      <c r="A71" s="75">
        <v>648</v>
      </c>
      <c r="B71" s="76" t="s">
        <v>332</v>
      </c>
      <c r="C71" s="72">
        <f>SUMIFS(統籌科目新增撥補經費明細表!D6:D195,統籌科目新增撥補經費明細表!B6:B195,"瑞美國民小學")</f>
        <v>0</v>
      </c>
      <c r="D71" s="72">
        <f>SUMIFS(統籌科目新增撥補經費明細表!E6:E195,統籌科目新增撥補經費明細表!B6:B195,"瑞美國民小學")</f>
        <v>0</v>
      </c>
      <c r="E71" s="72">
        <f>SUMIFS(統籌科目新增撥補經費明細表!F6:F195,統籌科目新增撥補經費明細表!B6:B195,"瑞美國民小學")</f>
        <v>0</v>
      </c>
      <c r="F71" s="72">
        <f>SUMIFS(統籌科目新增撥補經費明細表!G6:G195,統籌科目新增撥補經費明細表!B6:B195,"瑞美國民小學")</f>
        <v>0</v>
      </c>
      <c r="G71" s="73">
        <f t="shared" si="1"/>
        <v>0</v>
      </c>
    </row>
    <row r="72" spans="1:7" x14ac:dyDescent="0.25">
      <c r="A72" s="75">
        <v>649</v>
      </c>
      <c r="B72" s="76" t="s">
        <v>333</v>
      </c>
      <c r="C72" s="72">
        <f>SUMIFS(統籌科目新增撥補經費明細表!D6:D195,統籌科目新增撥補經費明細表!B6:B195,"鶴岡國民小學")</f>
        <v>0</v>
      </c>
      <c r="D72" s="72">
        <f>SUMIFS(統籌科目新增撥補經費明細表!E6:E195,統籌科目新增撥補經費明細表!B6:B195,"鶴岡國民小學")</f>
        <v>0</v>
      </c>
      <c r="E72" s="72">
        <f>SUMIFS(統籌科目新增撥補經費明細表!F6:F195,統籌科目新增撥補經費明細表!B6:B195,"鶴岡國民小學")</f>
        <v>0</v>
      </c>
      <c r="F72" s="72">
        <f>SUMIFS(統籌科目新增撥補經費明細表!G6:G195,統籌科目新增撥補經費明細表!B6:B195,"鶴岡國民小學")</f>
        <v>0</v>
      </c>
      <c r="G72" s="73">
        <f t="shared" si="1"/>
        <v>0</v>
      </c>
    </row>
    <row r="73" spans="1:7" x14ac:dyDescent="0.25">
      <c r="A73" s="75">
        <v>650</v>
      </c>
      <c r="B73" s="76" t="s">
        <v>334</v>
      </c>
      <c r="C73" s="72">
        <f>SUMIFS(統籌科目新增撥補經費明細表!D6:D195,統籌科目新增撥補經費明細表!B6:B195,"舞鶴國民小學")</f>
        <v>0</v>
      </c>
      <c r="D73" s="72">
        <f>SUMIFS(統籌科目新增撥補經費明細表!E6:E195,統籌科目新增撥補經費明細表!B6:B195,"舞鶴國民小學")</f>
        <v>0</v>
      </c>
      <c r="E73" s="72">
        <f>SUMIFS(統籌科目新增撥補經費明細表!F6:F195,統籌科目新增撥補經費明細表!B6:B195,"舞鶴國民小學")</f>
        <v>0</v>
      </c>
      <c r="F73" s="72">
        <f>SUMIFS(統籌科目新增撥補經費明細表!G6:G195,統籌科目新增撥補經費明細表!B6:B195,"舞鶴國民小學")</f>
        <v>0</v>
      </c>
      <c r="G73" s="73">
        <f t="shared" si="1"/>
        <v>0</v>
      </c>
    </row>
    <row r="74" spans="1:7" x14ac:dyDescent="0.25">
      <c r="A74" s="75">
        <v>651</v>
      </c>
      <c r="B74" s="76" t="s">
        <v>335</v>
      </c>
      <c r="C74" s="72">
        <f>SUMIFS(統籌科目新增撥補經費明細表!D6:D195,統籌科目新增撥補經費明細表!B6:B195,"奇美國民小學")</f>
        <v>0</v>
      </c>
      <c r="D74" s="72">
        <f>SUMIFS(統籌科目新增撥補經費明細表!E6:E195,統籌科目新增撥補經費明細表!B6:B195,"奇美國民小學")</f>
        <v>0</v>
      </c>
      <c r="E74" s="72">
        <f>SUMIFS(統籌科目新增撥補經費明細表!F6:F195,統籌科目新增撥補經費明細表!B6:B195,"奇美國民小學")</f>
        <v>0</v>
      </c>
      <c r="F74" s="72">
        <f>SUMIFS(統籌科目新增撥補經費明細表!G6:G195,統籌科目新增撥補經費明細表!B6:B195,"奇美國民小學")</f>
        <v>0</v>
      </c>
      <c r="G74" s="73">
        <f t="shared" si="1"/>
        <v>0</v>
      </c>
    </row>
    <row r="75" spans="1:7" x14ac:dyDescent="0.25">
      <c r="A75" s="75">
        <v>652</v>
      </c>
      <c r="B75" s="76" t="s">
        <v>336</v>
      </c>
      <c r="C75" s="72">
        <f>SUMIFS(統籌科目新增撥補經費明細表!D6:D195,統籌科目新增撥補經費明細表!B6:B195,"富源國民小學")</f>
        <v>0</v>
      </c>
      <c r="D75" s="72">
        <f>SUMIFS(統籌科目新增撥補經費明細表!E6:E195,統籌科目新增撥補經費明細表!B6:B195,"富源國民小學")</f>
        <v>0</v>
      </c>
      <c r="E75" s="72">
        <f>SUMIFS(統籌科目新增撥補經費明細表!F6:F195,統籌科目新增撥補經費明細表!B6:B195,"富源國民小學")</f>
        <v>0</v>
      </c>
      <c r="F75" s="72">
        <f>SUMIFS(統籌科目新增撥補經費明細表!G6:G195,統籌科目新增撥補經費明細表!B6:B195,"富源國民小學")</f>
        <v>0</v>
      </c>
      <c r="G75" s="73">
        <f>SUM(C75:F75)</f>
        <v>0</v>
      </c>
    </row>
    <row r="76" spans="1:7" x14ac:dyDescent="0.25">
      <c r="A76" s="75">
        <v>653</v>
      </c>
      <c r="B76" s="76" t="s">
        <v>337</v>
      </c>
      <c r="C76" s="72">
        <f>SUMIFS(統籌科目新增撥補經費明細表!D6:D195,統籌科目新增撥補經費明細表!B6:B195,"瑞北國民小學")</f>
        <v>0</v>
      </c>
      <c r="D76" s="72">
        <f>SUMIFS(統籌科目新增撥補經費明細表!E6:E195,統籌科目新增撥補經費明細表!B6:B195,"瑞北國民小學")</f>
        <v>0</v>
      </c>
      <c r="E76" s="72">
        <f>SUMIFS(統籌科目新增撥補經費明細表!F6:F195,統籌科目新增撥補經費明細表!B6:B195,"瑞北國民小學")</f>
        <v>0</v>
      </c>
      <c r="F76" s="72">
        <f>SUMIFS(統籌科目新增撥補經費明細表!G6:G195,統籌科目新增撥補經費明細表!B6:B195,"瑞北國民小學")</f>
        <v>0</v>
      </c>
      <c r="G76" s="73">
        <f t="shared" si="1"/>
        <v>0</v>
      </c>
    </row>
    <row r="77" spans="1:7" x14ac:dyDescent="0.25">
      <c r="A77" s="75">
        <v>654</v>
      </c>
      <c r="B77" s="76" t="s">
        <v>338</v>
      </c>
      <c r="C77" s="72">
        <f>SUMIFS(統籌科目新增撥補經費明細表!D6:D195,統籌科目新增撥補經費明細表!B6:B195,"豐濱國民小學")</f>
        <v>0</v>
      </c>
      <c r="D77" s="72">
        <f>SUMIFS(統籌科目新增撥補經費明細表!E6:E195,統籌科目新增撥補經費明細表!B6:B195,"豐濱國民小學")</f>
        <v>0</v>
      </c>
      <c r="E77" s="72">
        <f>SUMIFS(統籌科目新增撥補經費明細表!F6:F195,統籌科目新增撥補經費明細表!B6:B195,"豐濱國民小學")</f>
        <v>0</v>
      </c>
      <c r="F77" s="72">
        <f>SUMIFS(統籌科目新增撥補經費明細表!G6:G195,統籌科目新增撥補經費明細表!B6:B195,"豐濱國民小學")</f>
        <v>0</v>
      </c>
      <c r="G77" s="73">
        <f t="shared" si="1"/>
        <v>0</v>
      </c>
    </row>
    <row r="78" spans="1:7" x14ac:dyDescent="0.25">
      <c r="A78" s="75">
        <v>655</v>
      </c>
      <c r="B78" s="76" t="s">
        <v>339</v>
      </c>
      <c r="C78" s="72">
        <f>SUMIFS(統籌科目新增撥補經費明細表!D6:D195,統籌科目新增撥補經費明細表!B6:B195,"港口國民小學")</f>
        <v>0</v>
      </c>
      <c r="D78" s="72">
        <f>SUMIFS(統籌科目新增撥補經費明細表!E6:E195,統籌科目新增撥補經費明細表!B6:B195,"港口國民小學")</f>
        <v>0</v>
      </c>
      <c r="E78" s="72">
        <f>SUMIFS(統籌科目新增撥補經費明細表!F6:F195,統籌科目新增撥補經費明細表!B6:B195,"港口國民小學")</f>
        <v>0</v>
      </c>
      <c r="F78" s="72">
        <f>SUMIFS(統籌科目新增撥補經費明細表!G6:G195,統籌科目新增撥補經費明細表!B6:B195,"港口國民小學")</f>
        <v>0</v>
      </c>
      <c r="G78" s="73">
        <f t="shared" si="1"/>
        <v>0</v>
      </c>
    </row>
    <row r="79" spans="1:7" x14ac:dyDescent="0.25">
      <c r="A79" s="75">
        <v>656</v>
      </c>
      <c r="B79" s="76" t="s">
        <v>340</v>
      </c>
      <c r="C79" s="72">
        <f>SUMIFS(統籌科目新增撥補經費明細表!D6:D195,統籌科目新增撥補經費明細表!B6:B195,"靜浦國民小學")</f>
        <v>0</v>
      </c>
      <c r="D79" s="72">
        <f>SUMIFS(統籌科目新增撥補經費明細表!E6:E195,統籌科目新增撥補經費明細表!B6:B195,"靜浦國民小學")</f>
        <v>0</v>
      </c>
      <c r="E79" s="72">
        <f>SUMIFS(統籌科目新增撥補經費明細表!F6:F195,統籌科目新增撥補經費明細表!B6:B195,"靜浦國民小學")</f>
        <v>0</v>
      </c>
      <c r="F79" s="72">
        <f>SUMIFS(統籌科目新增撥補經費明細表!G6:G195,統籌科目新增撥補經費明細表!B6:B195,"靜浦國民小學")</f>
        <v>0</v>
      </c>
      <c r="G79" s="73">
        <f t="shared" si="1"/>
        <v>0</v>
      </c>
    </row>
    <row r="80" spans="1:7" x14ac:dyDescent="0.25">
      <c r="A80" s="75">
        <v>657</v>
      </c>
      <c r="B80" s="76" t="s">
        <v>341</v>
      </c>
      <c r="C80" s="72">
        <f>SUMIFS(統籌科目新增撥補經費明細表!D6:D195,統籌科目新增撥補經費明細表!B6:B195,"新社國民小學")</f>
        <v>0</v>
      </c>
      <c r="D80" s="72">
        <f>SUMIFS(統籌科目新增撥補經費明細表!E6:E195,統籌科目新增撥補經費明細表!B6:B195,"新社國民小學")</f>
        <v>0</v>
      </c>
      <c r="E80" s="72">
        <f>SUMIFS(統籌科目新增撥補經費明細表!F6:F195,統籌科目新增撥補經費明細表!B6:B195,"新社國民小學")</f>
        <v>0</v>
      </c>
      <c r="F80" s="72">
        <f>SUMIFS(統籌科目新增撥補經費明細表!G6:G195,統籌科目新增撥補經費明細表!B6:B195,"新社國民小學")</f>
        <v>0</v>
      </c>
      <c r="G80" s="73">
        <f t="shared" si="1"/>
        <v>0</v>
      </c>
    </row>
    <row r="81" spans="1:7" x14ac:dyDescent="0.25">
      <c r="A81" s="75">
        <v>658</v>
      </c>
      <c r="B81" s="76" t="s">
        <v>342</v>
      </c>
      <c r="C81" s="72">
        <f>SUMIFS(統籌科目新增撥補經費明細表!D6:D195,統籌科目新增撥補經費明細表!B6:B195,"玉里國民小學")</f>
        <v>0</v>
      </c>
      <c r="D81" s="72">
        <f>SUMIFS(統籌科目新增撥補經費明細表!E6:E195,統籌科目新增撥補經費明細表!B6:B195,"玉里國民小學")</f>
        <v>0</v>
      </c>
      <c r="E81" s="72">
        <f>SUMIFS(統籌科目新增撥補經費明細表!F6:F195,統籌科目新增撥補經費明細表!B6:B195,"玉里國民小學")</f>
        <v>0</v>
      </c>
      <c r="F81" s="72">
        <f>SUMIFS(統籌科目新增撥補經費明細表!G6:G195,統籌科目新增撥補經費明細表!B6:B195,"玉里國民小學")</f>
        <v>0</v>
      </c>
      <c r="G81" s="73">
        <f t="shared" si="1"/>
        <v>0</v>
      </c>
    </row>
    <row r="82" spans="1:7" x14ac:dyDescent="0.25">
      <c r="A82" s="75">
        <v>659</v>
      </c>
      <c r="B82" s="76" t="s">
        <v>343</v>
      </c>
      <c r="C82" s="72">
        <f>SUMIFS(統籌科目新增撥補經費明細表!D6:D195,統籌科目新增撥補經費明細表!B6:B195,"源城國民小學")</f>
        <v>0</v>
      </c>
      <c r="D82" s="72">
        <f>SUMIFS(統籌科目新增撥補經費明細表!E6:E195,統籌科目新增撥補經費明細表!B6:B195,"源城國民小學")</f>
        <v>0</v>
      </c>
      <c r="E82" s="72">
        <f>SUMIFS(統籌科目新增撥補經費明細表!F6:F195,統籌科目新增撥補經費明細表!B6:B195,"源城國民小學")</f>
        <v>0</v>
      </c>
      <c r="F82" s="72">
        <f>SUMIFS(統籌科目新增撥補經費明細表!G6:G195,統籌科目新增撥補經費明細表!B6:B195,"源城國民小學")</f>
        <v>0</v>
      </c>
      <c r="G82" s="73">
        <f t="shared" si="1"/>
        <v>0</v>
      </c>
    </row>
    <row r="83" spans="1:7" x14ac:dyDescent="0.25">
      <c r="A83" s="75">
        <v>660</v>
      </c>
      <c r="B83" s="76" t="s">
        <v>344</v>
      </c>
      <c r="C83" s="72">
        <f>SUMIFS(統籌科目新增撥補經費明細表!D6:D195,統籌科目新增撥補經費明細表!B6:B195,"樂合國民小學")</f>
        <v>0</v>
      </c>
      <c r="D83" s="72">
        <f>SUMIFS(統籌科目新增撥補經費明細表!E6:E195,統籌科目新增撥補經費明細表!B6:B195,"樂合國民小學")</f>
        <v>0</v>
      </c>
      <c r="E83" s="72">
        <f>SUMIFS(統籌科目新增撥補經費明細表!F6:F195,統籌科目新增撥補經費明細表!B6:B195,"樂合國民小學")</f>
        <v>0</v>
      </c>
      <c r="F83" s="72">
        <f>SUMIFS(統籌科目新增撥補經費明細表!G6:G195,統籌科目新增撥補經費明細表!B6:B195,"樂合國民小學")</f>
        <v>0</v>
      </c>
      <c r="G83" s="73">
        <f t="shared" si="1"/>
        <v>0</v>
      </c>
    </row>
    <row r="84" spans="1:7" x14ac:dyDescent="0.25">
      <c r="A84" s="75">
        <v>661</v>
      </c>
      <c r="B84" s="76" t="s">
        <v>345</v>
      </c>
      <c r="C84" s="72">
        <f>SUMIFS(統籌科目新增撥補經費明細表!D6:D195,統籌科目新增撥補經費明細表!B6:B195,"觀音國民小學")</f>
        <v>0</v>
      </c>
      <c r="D84" s="72">
        <f>SUMIFS(統籌科目新增撥補經費明細表!E6:E195,統籌科目新增撥補經費明細表!B6:B195,"觀音國民小學")</f>
        <v>0</v>
      </c>
      <c r="E84" s="72">
        <f>SUMIFS(統籌科目新增撥補經費明細表!F6:F195,統籌科目新增撥補經費明細表!B6:B195,"觀音國民小學")</f>
        <v>0</v>
      </c>
      <c r="F84" s="72">
        <f>SUMIFS(統籌科目新增撥補經費明細表!G6:G195,統籌科目新增撥補經費明細表!B6:B195,"觀音國民小學")</f>
        <v>0</v>
      </c>
      <c r="G84" s="73">
        <f t="shared" si="1"/>
        <v>0</v>
      </c>
    </row>
    <row r="85" spans="1:7" x14ac:dyDescent="0.25">
      <c r="A85" s="75">
        <v>662</v>
      </c>
      <c r="B85" s="76" t="s">
        <v>346</v>
      </c>
      <c r="C85" s="72">
        <f>SUMIFS(統籌科目新增撥補經費明細表!D6:D195,統籌科目新增撥補經費明細表!B6:B195,"三民國民小學")</f>
        <v>0</v>
      </c>
      <c r="D85" s="72">
        <f>SUMIFS(統籌科目新增撥補經費明細表!E6:E195,統籌科目新增撥補經費明細表!B6:B195,"三民國民小學")</f>
        <v>0</v>
      </c>
      <c r="E85" s="72">
        <f>SUMIFS(統籌科目新增撥補經費明細表!F6:F195,統籌科目新增撥補經費明細表!B6:B195,"三民國民小學")</f>
        <v>0</v>
      </c>
      <c r="F85" s="72">
        <f>SUMIFS(統籌科目新增撥補經費明細表!G6:G195,統籌科目新增撥補經費明細表!B6:B195,"三民國民小學")</f>
        <v>0</v>
      </c>
      <c r="G85" s="73">
        <f t="shared" si="1"/>
        <v>0</v>
      </c>
    </row>
    <row r="86" spans="1:7" x14ac:dyDescent="0.25">
      <c r="A86" s="75">
        <v>663</v>
      </c>
      <c r="B86" s="76" t="s">
        <v>347</v>
      </c>
      <c r="C86" s="72">
        <f>SUMIFS(統籌科目新增撥補經費明細表!D6:D195,統籌科目新增撥補經費明細表!B6:B195,"春日國民小學")</f>
        <v>0</v>
      </c>
      <c r="D86" s="72">
        <f>SUMIFS(統籌科目新增撥補經費明細表!E6:E195,統籌科目新增撥補經費明細表!B6:B195,"春日國民小學")</f>
        <v>0</v>
      </c>
      <c r="E86" s="72">
        <f>SUMIFS(統籌科目新增撥補經費明細表!F6:F195,統籌科目新增撥補經費明細表!B6:B195,"春日國民小學")</f>
        <v>0</v>
      </c>
      <c r="F86" s="72">
        <f>SUMIFS(統籌科目新增撥補經費明細表!G6:G195,統籌科目新增撥補經費明細表!B6:B195,"春日國民小學")</f>
        <v>0</v>
      </c>
      <c r="G86" s="73">
        <f t="shared" si="1"/>
        <v>0</v>
      </c>
    </row>
    <row r="87" spans="1:7" x14ac:dyDescent="0.25">
      <c r="A87" s="75">
        <v>664</v>
      </c>
      <c r="B87" s="76" t="s">
        <v>348</v>
      </c>
      <c r="C87" s="72">
        <f>SUMIFS(統籌科目新增撥補經費明細表!D6:D195,統籌科目新增撥補經費明細表!B6:B195,"德武國民小學")</f>
        <v>0</v>
      </c>
      <c r="D87" s="72">
        <f>SUMIFS(統籌科目新增撥補經費明細表!E6:E195,統籌科目新增撥補經費明細表!B6:B195,"德武國民小學")</f>
        <v>0</v>
      </c>
      <c r="E87" s="72">
        <f>SUMIFS(統籌科目新增撥補經費明細表!F6:F195,統籌科目新增撥補經費明細表!B6:B195,"德武國民小學")</f>
        <v>0</v>
      </c>
      <c r="F87" s="72">
        <f>SUMIFS(統籌科目新增撥補經費明細表!G6:G195,統籌科目新增撥補經費明細表!B6:B195,"德武國民小學")</f>
        <v>0</v>
      </c>
      <c r="G87" s="73">
        <f t="shared" si="1"/>
        <v>0</v>
      </c>
    </row>
    <row r="88" spans="1:7" x14ac:dyDescent="0.25">
      <c r="A88" s="75">
        <v>665</v>
      </c>
      <c r="B88" s="76" t="s">
        <v>349</v>
      </c>
      <c r="C88" s="72">
        <f>SUMIFS(統籌科目新增撥補經費明細表!D6:D195,統籌科目新增撥補經費明細表!B6:B195,"中城國民小學")</f>
        <v>0</v>
      </c>
      <c r="D88" s="72">
        <f>SUMIFS(統籌科目新增撥補經費明細表!E6:E195,統籌科目新增撥補經費明細表!B6:B195,"中城國民小學")</f>
        <v>0</v>
      </c>
      <c r="E88" s="72">
        <f>SUMIFS(統籌科目新增撥補經費明細表!F6:F195,統籌科目新增撥補經費明細表!B6:B195,"中城國民小學")</f>
        <v>0</v>
      </c>
      <c r="F88" s="72">
        <f>SUMIFS(統籌科目新增撥補經費明細表!G6:G195,統籌科目新增撥補經費明細表!B6:B195,"中城國民小學")</f>
        <v>0</v>
      </c>
      <c r="G88" s="73">
        <f t="shared" si="1"/>
        <v>0</v>
      </c>
    </row>
    <row r="89" spans="1:7" x14ac:dyDescent="0.25">
      <c r="A89" s="75">
        <v>666</v>
      </c>
      <c r="B89" s="76" t="s">
        <v>350</v>
      </c>
      <c r="C89" s="72">
        <f>SUMIFS(統籌科目新增撥補經費明細表!D6:D195,統籌科目新增撥補經費明細表!B6:B195,"長良國民小學")</f>
        <v>0</v>
      </c>
      <c r="D89" s="72">
        <f>SUMIFS(統籌科目新增撥補經費明細表!E6:E195,統籌科目新增撥補經費明細表!B6:B195,"長良國民小學")</f>
        <v>0</v>
      </c>
      <c r="E89" s="72">
        <f>SUMIFS(統籌科目新增撥補經費明細表!F6:F195,統籌科目新增撥補經費明細表!B6:B195,"長良國民小學")</f>
        <v>0</v>
      </c>
      <c r="F89" s="72">
        <f>SUMIFS(統籌科目新增撥補經費明細表!G6:G195,統籌科目新增撥補經費明細表!B6:B195,"長良國民小學")</f>
        <v>0</v>
      </c>
      <c r="G89" s="73">
        <f t="shared" si="1"/>
        <v>0</v>
      </c>
    </row>
    <row r="90" spans="1:7" x14ac:dyDescent="0.25">
      <c r="A90" s="75">
        <v>667</v>
      </c>
      <c r="B90" s="76" t="s">
        <v>351</v>
      </c>
      <c r="C90" s="72">
        <f>SUMIFS(統籌科目新增撥補經費明細表!D6:D195,統籌科目新增撥補經費明細表!B6:B195,"大禹國民小學")</f>
        <v>0</v>
      </c>
      <c r="D90" s="72">
        <f>SUMIFS(統籌科目新增撥補經費明細表!E6:E195,統籌科目新增撥補經費明細表!B6:B195,"大禹國民小學")</f>
        <v>0</v>
      </c>
      <c r="E90" s="72">
        <f>SUMIFS(統籌科目新增撥補經費明細表!F6:F195,統籌科目新增撥補經費明細表!B6:B195,"大禹國民小學")</f>
        <v>0</v>
      </c>
      <c r="F90" s="72">
        <f>SUMIFS(統籌科目新增撥補經費明細表!G6:G195,統籌科目新增撥補經費明細表!B6:B195,"大禹國民小學")</f>
        <v>0</v>
      </c>
      <c r="G90" s="73">
        <f t="shared" si="1"/>
        <v>0</v>
      </c>
    </row>
    <row r="91" spans="1:7" x14ac:dyDescent="0.25">
      <c r="A91" s="75">
        <v>668</v>
      </c>
      <c r="B91" s="76" t="s">
        <v>352</v>
      </c>
      <c r="C91" s="72">
        <f>SUMIFS(統籌科目新增撥補經費明細表!D6:D195,統籌科目新增撥補經費明細表!B6:B195,"松浦國民小學")</f>
        <v>0</v>
      </c>
      <c r="D91" s="72">
        <f>SUMIFS(統籌科目新增撥補經費明細表!E6:E195,統籌科目新增撥補經費明細表!B6:B195,"松浦國民小學")</f>
        <v>0</v>
      </c>
      <c r="E91" s="72">
        <f>SUMIFS(統籌科目新增撥補經費明細表!F6:F195,統籌科目新增撥補經費明細表!B6:B195,"松浦國民小學")</f>
        <v>0</v>
      </c>
      <c r="F91" s="72">
        <f>SUMIFS(統籌科目新增撥補經費明細表!G6:G195,統籌科目新增撥補經費明細表!B6:B195,"松浦國民小學")</f>
        <v>0</v>
      </c>
      <c r="G91" s="73">
        <f t="shared" si="1"/>
        <v>0</v>
      </c>
    </row>
    <row r="92" spans="1:7" x14ac:dyDescent="0.25">
      <c r="A92" s="75">
        <v>669</v>
      </c>
      <c r="B92" s="76" t="s">
        <v>353</v>
      </c>
      <c r="C92" s="72">
        <f>SUMIFS(統籌科目新增撥補經費明細表!D6:D195,統籌科目新增撥補經費明細表!B6:B195,"高寮國民小學")</f>
        <v>0</v>
      </c>
      <c r="D92" s="72">
        <f>SUMIFS(統籌科目新增撥補經費明細表!E6:E195,統籌科目新增撥補經費明細表!B6:B195,"高寮國民小學")</f>
        <v>0</v>
      </c>
      <c r="E92" s="72">
        <f>SUMIFS(統籌科目新增撥補經費明細表!F6:F195,統籌科目新增撥補經費明細表!B6:B195,"高寮國民小學")</f>
        <v>0</v>
      </c>
      <c r="F92" s="72">
        <f>SUMIFS(統籌科目新增撥補經費明細表!G6:G195,統籌科目新增撥補經費明細表!B6:B195,"高寮國民小學")</f>
        <v>0</v>
      </c>
      <c r="G92" s="73">
        <f t="shared" si="1"/>
        <v>0</v>
      </c>
    </row>
    <row r="93" spans="1:7" x14ac:dyDescent="0.25">
      <c r="A93" s="75">
        <v>670</v>
      </c>
      <c r="B93" s="76" t="s">
        <v>354</v>
      </c>
      <c r="C93" s="72">
        <f>SUMIFS(統籌科目新增撥補經費明細表!D6:D195,統籌科目新增撥補經費明細表!B6:B195,"富里國民小學")</f>
        <v>0</v>
      </c>
      <c r="D93" s="72">
        <f>SUMIFS(統籌科目新增撥補經費明細表!E6:E195,統籌科目新增撥補經費明細表!B6:B195,"富里國民小學")</f>
        <v>0</v>
      </c>
      <c r="E93" s="72">
        <f>SUMIFS(統籌科目新增撥補經費明細表!F6:F195,統籌科目新增撥補經費明細表!B6:B195,"富里國民小學")</f>
        <v>0</v>
      </c>
      <c r="F93" s="72">
        <f>SUMIFS(統籌科目新增撥補經費明細表!G6:G195,統籌科目新增撥補經費明細表!B6:B195,"富里國民小學")</f>
        <v>0</v>
      </c>
      <c r="G93" s="73">
        <f t="shared" si="1"/>
        <v>0</v>
      </c>
    </row>
    <row r="94" spans="1:7" x14ac:dyDescent="0.25">
      <c r="A94" s="75">
        <v>671</v>
      </c>
      <c r="B94" s="76" t="s">
        <v>355</v>
      </c>
      <c r="C94" s="72">
        <f>SUMIFS(統籌科目新增撥補經費明細表!D6:D195,統籌科目新增撥補經費明細表!B6:B195,"萬寧國民小學")</f>
        <v>0</v>
      </c>
      <c r="D94" s="72">
        <f>SUMIFS(統籌科目新增撥補經費明細表!E6:E195,統籌科目新增撥補經費明細表!B6:B195,"萬寧國民小學")</f>
        <v>0</v>
      </c>
      <c r="E94" s="72">
        <f>SUMIFS(統籌科目新增撥補經費明細表!F6:F195,統籌科目新增撥補經費明細表!B6:B195,"萬寧國民小學")</f>
        <v>0</v>
      </c>
      <c r="F94" s="72">
        <f>SUMIFS(統籌科目新增撥補經費明細表!G6:G195,統籌科目新增撥補經費明細表!B6:B195,"萬寧國民小學")</f>
        <v>0</v>
      </c>
      <c r="G94" s="73">
        <f t="shared" si="1"/>
        <v>0</v>
      </c>
    </row>
    <row r="95" spans="1:7" x14ac:dyDescent="0.25">
      <c r="A95" s="75">
        <v>672</v>
      </c>
      <c r="B95" s="76" t="s">
        <v>356</v>
      </c>
      <c r="C95" s="72">
        <f>SUMIFS(統籌科目新增撥補經費明細表!D6:D195,統籌科目新增撥補經費明細表!B6:B195,"永豐國民小學")</f>
        <v>0</v>
      </c>
      <c r="D95" s="72">
        <f>SUMIFS(統籌科目新增撥補經費明細表!E6:E195,統籌科目新增撥補經費明細表!B6:B195,"永豐國民小學")</f>
        <v>0</v>
      </c>
      <c r="E95" s="72">
        <f>SUMIFS(統籌科目新增撥補經費明細表!F6:F195,統籌科目新增撥補經費明細表!B6:B195,"永豐國民小學")</f>
        <v>0</v>
      </c>
      <c r="F95" s="72">
        <f>SUMIFS(統籌科目新增撥補經費明細表!G6:G195,統籌科目新增撥補經費明細表!B6:B195,"永豐國民小學")</f>
        <v>0</v>
      </c>
      <c r="G95" s="73">
        <f t="shared" si="1"/>
        <v>0</v>
      </c>
    </row>
    <row r="96" spans="1:7" x14ac:dyDescent="0.25">
      <c r="A96" s="75">
        <v>673</v>
      </c>
      <c r="B96" s="76" t="s">
        <v>357</v>
      </c>
      <c r="C96" s="72">
        <f>SUMIFS(統籌科目新增撥補經費明細表!D6:D195,統籌科目新增撥補經費明細表!B6:B195,"學田國民小學")</f>
        <v>0</v>
      </c>
      <c r="D96" s="72">
        <f>SUMIFS(統籌科目新增撥補經費明細表!E6:E195,統籌科目新增撥補經費明細表!B6:B195,"學田國民小學")</f>
        <v>0</v>
      </c>
      <c r="E96" s="72">
        <f>SUMIFS(統籌科目新增撥補經費明細表!F6:F195,統籌科目新增撥補經費明細表!B6:B195,"學田國民小學")</f>
        <v>0</v>
      </c>
      <c r="F96" s="72">
        <f>SUMIFS(統籌科目新增撥補經費明細表!G6:G195,統籌科目新增撥補經費明細表!B6:B195,"學田國民小學")</f>
        <v>0</v>
      </c>
      <c r="G96" s="73">
        <f t="shared" si="1"/>
        <v>0</v>
      </c>
    </row>
    <row r="97" spans="1:7" x14ac:dyDescent="0.25">
      <c r="A97" s="75">
        <v>674</v>
      </c>
      <c r="B97" s="76" t="s">
        <v>358</v>
      </c>
      <c r="C97" s="72">
        <f>SUMIFS(統籌科目新增撥補經費明細表!D6:D195,統籌科目新增撥補經費明細表!B6:B195,"東竹國民小學")</f>
        <v>0</v>
      </c>
      <c r="D97" s="72">
        <f>SUMIFS(統籌科目新增撥補經費明細表!E6:E195,統籌科目新增撥補經費明細表!B6:B195,"東竹國民小學")</f>
        <v>0</v>
      </c>
      <c r="E97" s="72">
        <f>SUMIFS(統籌科目新增撥補經費明細表!F6:F195,統籌科目新增撥補經費明細表!B6:B195,"東竹國民小學")</f>
        <v>0</v>
      </c>
      <c r="F97" s="72">
        <f>SUMIFS(統籌科目新增撥補經費明細表!G6:G195,統籌科目新增撥補經費明細表!B6:B195,"東竹國民小學")</f>
        <v>0</v>
      </c>
      <c r="G97" s="73">
        <f t="shared" si="1"/>
        <v>0</v>
      </c>
    </row>
    <row r="98" spans="1:7" x14ac:dyDescent="0.25">
      <c r="A98" s="75">
        <v>675</v>
      </c>
      <c r="B98" s="76" t="s">
        <v>359</v>
      </c>
      <c r="C98" s="72">
        <f>SUMIFS(統籌科目新增撥補經費明細表!D6:D195,統籌科目新增撥補經費明細表!B6:B195,"東里國民小學")</f>
        <v>0</v>
      </c>
      <c r="D98" s="72">
        <f>SUMIFS(統籌科目新增撥補經費明細表!E6:E195,統籌科目新增撥補經費明細表!B6:B195,"東里國民小學")</f>
        <v>0</v>
      </c>
      <c r="E98" s="72">
        <f>SUMIFS(統籌科目新增撥補經費明細表!F6:F195,統籌科目新增撥補經費明細表!B6:B195,"東里國民小學")</f>
        <v>0</v>
      </c>
      <c r="F98" s="72">
        <f>SUMIFS(統籌科目新增撥補經費明細表!G6:G195,統籌科目新增撥補經費明細表!B6:B195,"東里國民小學")</f>
        <v>0</v>
      </c>
      <c r="G98" s="73">
        <f t="shared" si="1"/>
        <v>0</v>
      </c>
    </row>
    <row r="99" spans="1:7" x14ac:dyDescent="0.25">
      <c r="A99" s="75">
        <v>676</v>
      </c>
      <c r="B99" s="76" t="s">
        <v>360</v>
      </c>
      <c r="C99" s="72">
        <f>SUMIFS(統籌科目新增撥補經費明細表!D6:D195,統籌科目新增撥補經費明細表!B6:B195,"明里國民小學")</f>
        <v>0</v>
      </c>
      <c r="D99" s="72">
        <f>SUMIFS(統籌科目新增撥補經費明細表!E6:E195,統籌科目新增撥補經費明細表!B6:B195,"明里國民小學")</f>
        <v>0</v>
      </c>
      <c r="E99" s="72">
        <f>SUMIFS(統籌科目新增撥補經費明細表!F6:F195,統籌科目新增撥補經費明細表!B6:B195,"明里國民小學")</f>
        <v>0</v>
      </c>
      <c r="F99" s="72">
        <f>SUMIFS(統籌科目新增撥補經費明細表!G6:G195,統籌科目新增撥補經費明細表!B6:B195,"明里國民小學")</f>
        <v>0</v>
      </c>
      <c r="G99" s="73">
        <f t="shared" si="1"/>
        <v>0</v>
      </c>
    </row>
    <row r="100" spans="1:7" x14ac:dyDescent="0.25">
      <c r="A100" s="75">
        <v>678</v>
      </c>
      <c r="B100" s="76" t="s">
        <v>361</v>
      </c>
      <c r="C100" s="72">
        <f>SUMIFS(統籌科目新增撥補經費明細表!D6:D195,統籌科目新增撥補經費明細表!B6:B195,"吳江國民小學")</f>
        <v>0</v>
      </c>
      <c r="D100" s="72">
        <f>SUMIFS(統籌科目新增撥補經費明細表!E6:E195,統籌科目新增撥補經費明細表!B6:B195,"吳江國民小學")</f>
        <v>0</v>
      </c>
      <c r="E100" s="72">
        <f>SUMIFS(統籌科目新增撥補經費明細表!F6:F195,統籌科目新增撥補經費明細表!B6:B195,"吳江國民小學")</f>
        <v>0</v>
      </c>
      <c r="F100" s="72">
        <f>SUMIFS(統籌科目新增撥補經費明細表!G6:G195,統籌科目新增撥補經費明細表!B6:B195,"吳江國民小學")</f>
        <v>0</v>
      </c>
      <c r="G100" s="73">
        <f t="shared" si="1"/>
        <v>0</v>
      </c>
    </row>
    <row r="101" spans="1:7" x14ac:dyDescent="0.25">
      <c r="A101" s="75">
        <v>679</v>
      </c>
      <c r="B101" s="76" t="s">
        <v>362</v>
      </c>
      <c r="C101" s="72">
        <f>SUMIFS(統籌科目新增撥補經費明細表!D6:D195,統籌科目新增撥補經費明細表!B6:B195,"秀林國民小學")</f>
        <v>0</v>
      </c>
      <c r="D101" s="72">
        <f>SUMIFS(統籌科目新增撥補經費明細表!E6:E195,統籌科目新增撥補經費明細表!B6:B195,"秀林國民小學")</f>
        <v>0</v>
      </c>
      <c r="E101" s="72">
        <f>SUMIFS(統籌科目新增撥補經費明細表!F6:F195,統籌科目新增撥補經費明細表!B6:B195,"秀林國民小學")</f>
        <v>0</v>
      </c>
      <c r="F101" s="72">
        <f>SUMIFS(統籌科目新增撥補經費明細表!G6:G195,統籌科目新增撥補經費明細表!B6:B195,"秀林國民小學")</f>
        <v>0</v>
      </c>
      <c r="G101" s="73">
        <f t="shared" si="1"/>
        <v>0</v>
      </c>
    </row>
    <row r="102" spans="1:7" x14ac:dyDescent="0.25">
      <c r="A102" s="75">
        <v>680</v>
      </c>
      <c r="B102" s="76" t="s">
        <v>363</v>
      </c>
      <c r="C102" s="72">
        <f>SUMIFS(統籌科目新增撥補經費明細表!D6:D195,統籌科目新增撥補經費明細表!B6:B195,"富世國民小學")</f>
        <v>0</v>
      </c>
      <c r="D102" s="72">
        <f>SUMIFS(統籌科目新增撥補經費明細表!E6:E195,統籌科目新增撥補經費明細表!B6:B195,"富世國民小學")</f>
        <v>0</v>
      </c>
      <c r="E102" s="72">
        <f>SUMIFS(統籌科目新增撥補經費明細表!F6:F195,統籌科目新增撥補經費明細表!B6:B195,"富世國民小學")</f>
        <v>0</v>
      </c>
      <c r="F102" s="72">
        <f>SUMIFS(統籌科目新增撥補經費明細表!G6:G195,統籌科目新增撥補經費明細表!B6:B195,"富世國民小學")</f>
        <v>0</v>
      </c>
      <c r="G102" s="73">
        <f t="shared" si="1"/>
        <v>0</v>
      </c>
    </row>
    <row r="103" spans="1:7" x14ac:dyDescent="0.25">
      <c r="A103" s="75">
        <v>681</v>
      </c>
      <c r="B103" s="76" t="s">
        <v>364</v>
      </c>
      <c r="C103" s="72">
        <f>SUMIFS(統籌科目新增撥補經費明細表!D6:D195,統籌科目新增撥補經費明細表!B6:B195,"和平國民小學")</f>
        <v>0</v>
      </c>
      <c r="D103" s="72">
        <f>SUMIFS(統籌科目新增撥補經費明細表!E6:E195,統籌科目新增撥補經費明細表!B6:B195,"和平國民小學")</f>
        <v>0</v>
      </c>
      <c r="E103" s="72">
        <f>SUMIFS(統籌科目新增撥補經費明細表!F6:F195,統籌科目新增撥補經費明細表!B6:B195,"和平國民小學")</f>
        <v>0</v>
      </c>
      <c r="F103" s="72">
        <f>SUMIFS(統籌科目新增撥補經費明細表!G6:G195,統籌科目新增撥補經費明細表!B6:B195,"和平國民小學")</f>
        <v>0</v>
      </c>
      <c r="G103" s="73">
        <f t="shared" si="1"/>
        <v>0</v>
      </c>
    </row>
    <row r="104" spans="1:7" x14ac:dyDescent="0.25">
      <c r="A104" s="75">
        <v>682</v>
      </c>
      <c r="B104" s="76" t="s">
        <v>365</v>
      </c>
      <c r="C104" s="72">
        <f>SUMIFS(統籌科目新增撥補經費明細表!D6:D195,統籌科目新增撥補經費明細表!B6:B195,"佳民國民小學")</f>
        <v>0</v>
      </c>
      <c r="D104" s="72">
        <f>SUMIFS(統籌科目新增撥補經費明細表!E6:E195,統籌科目新增撥補經費明細表!B6:B195,"佳民國民小學")</f>
        <v>0</v>
      </c>
      <c r="E104" s="72">
        <f>SUMIFS(統籌科目新增撥補經費明細表!F6:F195,統籌科目新增撥補經費明細表!B6:B195,"佳民國民小學")</f>
        <v>0</v>
      </c>
      <c r="F104" s="72">
        <f>SUMIFS(統籌科目新增撥補經費明細表!G6:G195,統籌科目新增撥補經費明細表!B6:B195,"佳民國民小學")</f>
        <v>0</v>
      </c>
      <c r="G104" s="73">
        <f t="shared" si="1"/>
        <v>0</v>
      </c>
    </row>
    <row r="105" spans="1:7" x14ac:dyDescent="0.25">
      <c r="A105" s="75">
        <v>683</v>
      </c>
      <c r="B105" s="76" t="s">
        <v>366</v>
      </c>
      <c r="C105" s="72">
        <f>SUMIFS(統籌科目新增撥補經費明細表!D6:D195,統籌科目新增撥補經費明細表!B6:B195,"銅門國民小學")</f>
        <v>0</v>
      </c>
      <c r="D105" s="72">
        <f>SUMIFS(統籌科目新增撥補經費明細表!E6:E195,統籌科目新增撥補經費明細表!B6:B195,"銅門國民小學")</f>
        <v>0</v>
      </c>
      <c r="E105" s="72">
        <f>SUMIFS(統籌科目新增撥補經費明細表!F6:F195,統籌科目新增撥補經費明細表!B6:B195,"銅門國民小學")</f>
        <v>0</v>
      </c>
      <c r="F105" s="72">
        <f>SUMIFS(統籌科目新增撥補經費明細表!G6:G195,統籌科目新增撥補經費明細表!B6:B195,"銅門國民小學")</f>
        <v>0</v>
      </c>
      <c r="G105" s="73">
        <f t="shared" si="1"/>
        <v>0</v>
      </c>
    </row>
    <row r="106" spans="1:7" x14ac:dyDescent="0.25">
      <c r="A106" s="75">
        <v>684</v>
      </c>
      <c r="B106" s="76" t="s">
        <v>367</v>
      </c>
      <c r="C106" s="72">
        <f>SUMIFS(統籌科目新增撥補經費明細表!D6:D195,統籌科目新增撥補經費明細表!B6:B195,"水源國民小學")</f>
        <v>0</v>
      </c>
      <c r="D106" s="72">
        <f>SUMIFS(統籌科目新增撥補經費明細表!E6:E195,統籌科目新增撥補經費明細表!B6:B195,"水源國民小學")</f>
        <v>0</v>
      </c>
      <c r="E106" s="72">
        <f>SUMIFS(統籌科目新增撥補經費明細表!F6:F195,統籌科目新增撥補經費明細表!B6:B195,"水源國民小學")</f>
        <v>0</v>
      </c>
      <c r="F106" s="72">
        <f>SUMIFS(統籌科目新增撥補經費明細表!G6:G195,統籌科目新增撥補經費明細表!B6:B195,"水源國民小學")</f>
        <v>0</v>
      </c>
      <c r="G106" s="73">
        <f t="shared" si="1"/>
        <v>0</v>
      </c>
    </row>
    <row r="107" spans="1:7" x14ac:dyDescent="0.25">
      <c r="A107" s="75">
        <v>685</v>
      </c>
      <c r="B107" s="76" t="s">
        <v>368</v>
      </c>
      <c r="C107" s="72">
        <f>SUMIFS(統籌科目新增撥補經費明細表!D6:D195,統籌科目新增撥補經費明細表!B6:B195,"崇德國民小學")</f>
        <v>0</v>
      </c>
      <c r="D107" s="72">
        <f>SUMIFS(統籌科目新增撥補經費明細表!E6:E195,統籌科目新增撥補經費明細表!B6:B195,"崇德國民小學")</f>
        <v>0</v>
      </c>
      <c r="E107" s="72">
        <f>SUMIFS(統籌科目新增撥補經費明細表!F6:F195,統籌科目新增撥補經費明細表!B6:B195,"崇德國民小學")</f>
        <v>0</v>
      </c>
      <c r="F107" s="72">
        <f>SUMIFS(統籌科目新增撥補經費明細表!G6:G195,統籌科目新增撥補經費明細表!B6:B195,"崇德國民小學")</f>
        <v>0</v>
      </c>
      <c r="G107" s="73">
        <f t="shared" si="1"/>
        <v>0</v>
      </c>
    </row>
    <row r="108" spans="1:7" x14ac:dyDescent="0.25">
      <c r="A108" s="75">
        <v>686</v>
      </c>
      <c r="B108" s="76" t="s">
        <v>369</v>
      </c>
      <c r="C108" s="72">
        <f>SUMIFS(統籌科目新增撥補經費明細表!D6:D195,統籌科目新增撥補經費明細表!B6:B195,"文蘭國民小學")</f>
        <v>0</v>
      </c>
      <c r="D108" s="72">
        <f>SUMIFS(統籌科目新增撥補經費明細表!E6:E195,統籌科目新增撥補經費明細表!B6:B195,"文蘭國民小學")</f>
        <v>0</v>
      </c>
      <c r="E108" s="72">
        <f>SUMIFS(統籌科目新增撥補經費明細表!F6:F195,統籌科目新增撥補經費明細表!B6:B195,"文蘭國民小學")</f>
        <v>0</v>
      </c>
      <c r="F108" s="72">
        <f>SUMIFS(統籌科目新增撥補經費明細表!G6:G195,統籌科目新增撥補經費明細表!B6:B195,"文蘭國民小學")</f>
        <v>0</v>
      </c>
      <c r="G108" s="73">
        <f t="shared" si="1"/>
        <v>0</v>
      </c>
    </row>
    <row r="109" spans="1:7" x14ac:dyDescent="0.25">
      <c r="A109" s="75">
        <v>687</v>
      </c>
      <c r="B109" s="76" t="s">
        <v>370</v>
      </c>
      <c r="C109" s="72">
        <f>SUMIFS(統籌科目新增撥補經費明細表!D6:D195,統籌科目新增撥補經費明細表!B6:B195,"景美國民小學")</f>
        <v>0</v>
      </c>
      <c r="D109" s="72">
        <f>SUMIFS(統籌科目新增撥補經費明細表!E6:E195,統籌科目新增撥補經費明細表!B6:B195,"景美國民小學")</f>
        <v>0</v>
      </c>
      <c r="E109" s="72">
        <f>SUMIFS(統籌科目新增撥補經費明細表!F6:F195,統籌科目新增撥補經費明細表!B6:B195,"景美國民小學")</f>
        <v>0</v>
      </c>
      <c r="F109" s="72">
        <f>SUMIFS(統籌科目新增撥補經費明細表!G6:G195,統籌科目新增撥補經費明細表!B6:B195,"景美國民小學")</f>
        <v>0</v>
      </c>
      <c r="G109" s="73">
        <f t="shared" si="1"/>
        <v>0</v>
      </c>
    </row>
    <row r="110" spans="1:7" x14ac:dyDescent="0.25">
      <c r="A110" s="75">
        <v>688</v>
      </c>
      <c r="B110" s="76" t="s">
        <v>371</v>
      </c>
      <c r="C110" s="72">
        <f>SUMIFS(統籌科目新增撥補經費明細表!D6:D195,統籌科目新增撥補經費明細表!B6:B195,"三棧國民小學")</f>
        <v>0</v>
      </c>
      <c r="D110" s="72">
        <f>SUMIFS(統籌科目新增撥補經費明細表!E6:E195,統籌科目新增撥補經費明細表!B6:B195,"三棧國民小學")</f>
        <v>0</v>
      </c>
      <c r="E110" s="72">
        <f>SUMIFS(統籌科目新增撥補經費明細表!F6:F195,統籌科目新增撥補經費明細表!B6:B195,"三棧國民小學")</f>
        <v>0</v>
      </c>
      <c r="F110" s="72">
        <f>SUMIFS(統籌科目新增撥補經費明細表!G6:G195,統籌科目新增撥補經費明細表!B6:B195,"三棧國民小學")</f>
        <v>0</v>
      </c>
      <c r="G110" s="73">
        <f t="shared" si="1"/>
        <v>0</v>
      </c>
    </row>
    <row r="111" spans="1:7" x14ac:dyDescent="0.25">
      <c r="A111" s="75">
        <v>689</v>
      </c>
      <c r="B111" s="76" t="s">
        <v>372</v>
      </c>
      <c r="C111" s="72">
        <f>SUMIFS(統籌科目新增撥補經費明細表!D6:D195,統籌科目新增撥補經費明細表!B6:B195,"銅蘭國民小學")</f>
        <v>0</v>
      </c>
      <c r="D111" s="72">
        <f>SUMIFS(統籌科目新增撥補經費明細表!E6:E195,統籌科目新增撥補經費明細表!B6:B195,"銅蘭國民小學")</f>
        <v>0</v>
      </c>
      <c r="E111" s="72">
        <f>SUMIFS(統籌科目新增撥補經費明細表!F6:F195,統籌科目新增撥補經費明細表!B6:B195,"銅蘭國民小學")</f>
        <v>0</v>
      </c>
      <c r="F111" s="72">
        <f>SUMIFS(統籌科目新增撥補經費明細表!G6:G195,統籌科目新增撥補經費明細表!B6:B195,"銅蘭國民小學")</f>
        <v>0</v>
      </c>
      <c r="G111" s="73">
        <f t="shared" si="1"/>
        <v>0</v>
      </c>
    </row>
    <row r="112" spans="1:7" x14ac:dyDescent="0.25">
      <c r="A112" s="75">
        <v>690</v>
      </c>
      <c r="B112" s="76" t="s">
        <v>373</v>
      </c>
      <c r="C112" s="72">
        <f>SUMIFS(統籌科目新增撥補經費明細表!D6:D195,統籌科目新增撥補經費明細表!B6:B195,"萬榮國民小學")</f>
        <v>0</v>
      </c>
      <c r="D112" s="72">
        <f>SUMIFS(統籌科目新增撥補經費明細表!E6:E195,統籌科目新增撥補經費明細表!B6:B195,"萬榮國民小學")</f>
        <v>0</v>
      </c>
      <c r="E112" s="72">
        <f>SUMIFS(統籌科目新增撥補經費明細表!F6:F195,統籌科目新增撥補經費明細表!B6:B195,"萬榮國民小學")</f>
        <v>0</v>
      </c>
      <c r="F112" s="72">
        <f>SUMIFS(統籌科目新增撥補經費明細表!G6:G195,統籌科目新增撥補經費明細表!B6:B195,"萬榮國民小學")</f>
        <v>0</v>
      </c>
      <c r="G112" s="73">
        <f t="shared" si="1"/>
        <v>0</v>
      </c>
    </row>
    <row r="113" spans="1:7" x14ac:dyDescent="0.25">
      <c r="A113" s="75">
        <v>691</v>
      </c>
      <c r="B113" s="76" t="s">
        <v>374</v>
      </c>
      <c r="C113" s="72">
        <f>SUMIFS(統籌科目新增撥補經費明細表!D6:D195,統籌科目新增撥補經費明細表!B6:B195,"西林國民小學")</f>
        <v>0</v>
      </c>
      <c r="D113" s="72">
        <f>SUMIFS(統籌科目新增撥補經費明細表!E6:E195,統籌科目新增撥補經費明細表!B6:B195,"西林國民小學")</f>
        <v>0</v>
      </c>
      <c r="E113" s="72">
        <f>SUMIFS(統籌科目新增撥補經費明細表!F6:F195,統籌科目新增撥補經費明細表!B6:B195,"西林國民小學")</f>
        <v>0</v>
      </c>
      <c r="F113" s="72">
        <f>SUMIFS(統籌科目新增撥補經費明細表!G6:G195,統籌科目新增撥補經費明細表!B6:B195,"西林國民小學")</f>
        <v>0</v>
      </c>
      <c r="G113" s="73">
        <f t="shared" si="1"/>
        <v>0</v>
      </c>
    </row>
    <row r="114" spans="1:7" x14ac:dyDescent="0.25">
      <c r="A114" s="75">
        <v>692</v>
      </c>
      <c r="B114" s="76" t="s">
        <v>375</v>
      </c>
      <c r="C114" s="72">
        <f>SUMIFS(統籌科目新增撥補經費明細表!D6:D195,統籌科目新增撥補經費明細表!B6:B195,"見晴國民小學")</f>
        <v>0</v>
      </c>
      <c r="D114" s="72">
        <f>SUMIFS(統籌科目新增撥補經費明細表!E6:E195,統籌科目新增撥補經費明細表!B6:B195,"見晴國民小學")</f>
        <v>0</v>
      </c>
      <c r="E114" s="72">
        <f>SUMIFS(統籌科目新增撥補經費明細表!F6:F195,統籌科目新增撥補經費明細表!B6:B195,"見晴國民小學")</f>
        <v>0</v>
      </c>
      <c r="F114" s="72">
        <f>SUMIFS(統籌科目新增撥補經費明細表!G6:G195,統籌科目新增撥補經費明細表!B6:B195,"見晴國民小學")</f>
        <v>0</v>
      </c>
      <c r="G114" s="73">
        <f t="shared" si="1"/>
        <v>0</v>
      </c>
    </row>
    <row r="115" spans="1:7" x14ac:dyDescent="0.25">
      <c r="A115" s="75">
        <v>693</v>
      </c>
      <c r="B115" s="76" t="s">
        <v>376</v>
      </c>
      <c r="C115" s="72">
        <f>SUMIFS(統籌科目新增撥補經費明細表!D6:D195,統籌科目新增撥補經費明細表!B6:B195,"馬遠國民小學")</f>
        <v>0</v>
      </c>
      <c r="D115" s="72">
        <f>SUMIFS(統籌科目新增撥補經費明細表!E6:E195,統籌科目新增撥補經費明細表!B6:B195,"馬遠國民小學")</f>
        <v>0</v>
      </c>
      <c r="E115" s="72">
        <f>SUMIFS(統籌科目新增撥補經費明細表!F6:F195,統籌科目新增撥補經費明細表!B6:B195,"馬遠國民小學")</f>
        <v>0</v>
      </c>
      <c r="F115" s="72">
        <f>SUMIFS(統籌科目新增撥補經費明細表!G6:G195,統籌科目新增撥補經費明細表!B6:B195,"馬遠國民小學")</f>
        <v>0</v>
      </c>
      <c r="G115" s="73">
        <f t="shared" si="1"/>
        <v>0</v>
      </c>
    </row>
    <row r="116" spans="1:7" x14ac:dyDescent="0.25">
      <c r="A116" s="75">
        <v>694</v>
      </c>
      <c r="B116" s="76" t="s">
        <v>377</v>
      </c>
      <c r="C116" s="72">
        <f>SUMIFS(統籌科目新增撥補經費明細表!D6:D195,統籌科目新增撥補經費明細表!B6:B195,"紅葉國民小學")</f>
        <v>0</v>
      </c>
      <c r="D116" s="72">
        <f>SUMIFS(統籌科目新增撥補經費明細表!E6:E195,統籌科目新增撥補經費明細表!B6:B195,"紅葉國民小學")</f>
        <v>0</v>
      </c>
      <c r="E116" s="72">
        <f>SUMIFS(統籌科目新增撥補經費明細表!F6:F195,統籌科目新增撥補經費明細表!B6:B195,"紅葉國民小學")</f>
        <v>0</v>
      </c>
      <c r="F116" s="72">
        <f>SUMIFS(統籌科目新增撥補經費明細表!G6:G195,統籌科目新增撥補經費明細表!B6:B195,"紅葉國民小學")</f>
        <v>0</v>
      </c>
      <c r="G116" s="73">
        <f t="shared" si="1"/>
        <v>0</v>
      </c>
    </row>
    <row r="117" spans="1:7" x14ac:dyDescent="0.25">
      <c r="A117" s="75">
        <v>695</v>
      </c>
      <c r="B117" s="76" t="s">
        <v>378</v>
      </c>
      <c r="C117" s="72">
        <f>SUMIFS(統籌科目新增撥補經費明細表!D6:D195,統籌科目新增撥補經費明細表!B6:B195,"明利國民小學")</f>
        <v>0</v>
      </c>
      <c r="D117" s="72">
        <f>SUMIFS(統籌科目新增撥補經費明細表!E6:E195,統籌科目新增撥補經費明細表!B6:B195,"明利國民小學")</f>
        <v>0</v>
      </c>
      <c r="E117" s="72">
        <f>SUMIFS(統籌科目新增撥補經費明細表!F6:F195,統籌科目新增撥補經費明細表!B6:B195,"明利國民小學")</f>
        <v>0</v>
      </c>
      <c r="F117" s="72">
        <f>SUMIFS(統籌科目新增撥補經費明細表!G6:G195,統籌科目新增撥補經費明細表!B6:B195,"明利國民小學")</f>
        <v>0</v>
      </c>
      <c r="G117" s="73">
        <f t="shared" si="1"/>
        <v>0</v>
      </c>
    </row>
    <row r="118" spans="1:7" x14ac:dyDescent="0.25">
      <c r="A118" s="75">
        <v>696</v>
      </c>
      <c r="B118" s="76" t="s">
        <v>379</v>
      </c>
      <c r="C118" s="72">
        <f>SUMIFS(統籌科目新增撥補經費明細表!D6:D195,統籌科目新增撥補經費明細表!B6:B195,"卓溪國民小學")</f>
        <v>0</v>
      </c>
      <c r="D118" s="72">
        <f>SUMIFS(統籌科目新增撥補經費明細表!E6:E195,統籌科目新增撥補經費明細表!B6:B195,"卓溪國民小學")</f>
        <v>0</v>
      </c>
      <c r="E118" s="72">
        <f>SUMIFS(統籌科目新增撥補經費明細表!F6:F195,統籌科目新增撥補經費明細表!B6:B195,"卓溪國民小學")</f>
        <v>0</v>
      </c>
      <c r="F118" s="72">
        <f>SUMIFS(統籌科目新增撥補經費明細表!G6:G195,統籌科目新增撥補經費明細表!B6:B195,"卓溪國民小學")</f>
        <v>0</v>
      </c>
      <c r="G118" s="73">
        <f t="shared" si="1"/>
        <v>0</v>
      </c>
    </row>
    <row r="119" spans="1:7" x14ac:dyDescent="0.25">
      <c r="A119" s="75">
        <v>697</v>
      </c>
      <c r="B119" s="76" t="s">
        <v>380</v>
      </c>
      <c r="C119" s="72">
        <f>SUMIFS(統籌科目新增撥補經費明細表!D6:D195,統籌科目新增撥補經費明細表!B6:B195,"崙山國民小學")</f>
        <v>0</v>
      </c>
      <c r="D119" s="72">
        <f>SUMIFS(統籌科目新增撥補經費明細表!E6:E195,統籌科目新增撥補經費明細表!B6:B195,"崙山國民小學")</f>
        <v>0</v>
      </c>
      <c r="E119" s="72">
        <f>SUMIFS(統籌科目新增撥補經費明細表!F6:F195,統籌科目新增撥補經費明細表!B6:B195,"崙山國民小學")</f>
        <v>0</v>
      </c>
      <c r="F119" s="72">
        <f>SUMIFS(統籌科目新增撥補經費明細表!G6:G195,統籌科目新增撥補經費明細表!B6:B195,"崙山國民小學")</f>
        <v>0</v>
      </c>
      <c r="G119" s="73">
        <f t="shared" si="1"/>
        <v>0</v>
      </c>
    </row>
    <row r="120" spans="1:7" x14ac:dyDescent="0.25">
      <c r="A120" s="75">
        <v>698</v>
      </c>
      <c r="B120" s="76" t="s">
        <v>381</v>
      </c>
      <c r="C120" s="72">
        <f>SUMIFS(統籌科目新增撥補經費明細表!D6:D195,統籌科目新增撥補經費明細表!B6:B195,"太平國民小學")</f>
        <v>0</v>
      </c>
      <c r="D120" s="72">
        <f>SUMIFS(統籌科目新增撥補經費明細表!E6:E195,統籌科目新增撥補經費明細表!B6:B195,"太平國民小學")</f>
        <v>0</v>
      </c>
      <c r="E120" s="72">
        <f>SUMIFS(統籌科目新增撥補經費明細表!F6:F195,統籌科目新增撥補經費明細表!B6:B195,"太平國民小學")</f>
        <v>0</v>
      </c>
      <c r="F120" s="72">
        <f>SUMIFS(統籌科目新增撥補經費明細表!G6:G195,統籌科目新增撥補經費明細表!B6:B195,"太平國民小學")</f>
        <v>0</v>
      </c>
      <c r="G120" s="73">
        <f t="shared" si="1"/>
        <v>0</v>
      </c>
    </row>
    <row r="121" spans="1:7" x14ac:dyDescent="0.25">
      <c r="A121" s="75">
        <v>699</v>
      </c>
      <c r="B121" s="76" t="s">
        <v>382</v>
      </c>
      <c r="C121" s="72">
        <f>SUMIFS(統籌科目新增撥補經費明細表!D6:D195,統籌科目新增撥補經費明細表!B6:B195,"卓清國民小學")</f>
        <v>0</v>
      </c>
      <c r="D121" s="72">
        <f>SUMIFS(統籌科目新增撥補經費明細表!E6:E195,統籌科目新增撥補經費明細表!B6:B195,"卓清國民小學")</f>
        <v>0</v>
      </c>
      <c r="E121" s="72">
        <f>SUMIFS(統籌科目新增撥補經費明細表!F6:F195,統籌科目新增撥補經費明細表!B6:B195,"卓清國民小學")</f>
        <v>0</v>
      </c>
      <c r="F121" s="72">
        <f>SUMIFS(統籌科目新增撥補經費明細表!G6:G195,統籌科目新增撥補經費明細表!B6:B195,"卓清國民小學")</f>
        <v>0</v>
      </c>
      <c r="G121" s="73">
        <f t="shared" si="1"/>
        <v>0</v>
      </c>
    </row>
    <row r="122" spans="1:7" x14ac:dyDescent="0.25">
      <c r="A122" s="75">
        <v>700</v>
      </c>
      <c r="B122" s="76" t="s">
        <v>383</v>
      </c>
      <c r="C122" s="72">
        <f>SUMIFS(統籌科目新增撥補經費明細表!D6:D195,統籌科目新增撥補經費明細表!B6:B195,"古風國民小學")</f>
        <v>0</v>
      </c>
      <c r="D122" s="72">
        <f>SUMIFS(統籌科目新增撥補經費明細表!E6:E195,統籌科目新增撥補經費明細表!B6:B195,"古風國民小學")</f>
        <v>0</v>
      </c>
      <c r="E122" s="72">
        <f>SUMIFS(統籌科目新增撥補經費明細表!F6:F195,統籌科目新增撥補經費明細表!B6:B195,"古風國民小學")</f>
        <v>0</v>
      </c>
      <c r="F122" s="72">
        <f>SUMIFS(統籌科目新增撥補經費明細表!G6:G195,統籌科目新增撥補經費明細表!B6:B195,"古風國民小學")</f>
        <v>0</v>
      </c>
      <c r="G122" s="73">
        <f t="shared" si="1"/>
        <v>0</v>
      </c>
    </row>
    <row r="123" spans="1:7" x14ac:dyDescent="0.25">
      <c r="A123" s="75">
        <v>701</v>
      </c>
      <c r="B123" s="76" t="s">
        <v>384</v>
      </c>
      <c r="C123" s="72">
        <f>SUMIFS(統籌科目新增撥補經費明細表!D6:D195,統籌科目新增撥補經費明細表!B6:B195,"立山國民小學")</f>
        <v>0</v>
      </c>
      <c r="D123" s="72">
        <f>SUMIFS(統籌科目新增撥補經費明細表!E6:E195,統籌科目新增撥補經費明細表!B6:B195,"立山國民小學")</f>
        <v>0</v>
      </c>
      <c r="E123" s="72">
        <f>SUMIFS(統籌科目新增撥補經費明細表!F6:F195,統籌科目新增撥補經費明細表!B6:B195,"立山國民小學")</f>
        <v>0</v>
      </c>
      <c r="F123" s="72">
        <f>SUMIFS(統籌科目新增撥補經費明細表!G6:G195,統籌科目新增撥補經費明細表!B6:B195,"立山國民小學")</f>
        <v>0</v>
      </c>
      <c r="G123" s="73">
        <f t="shared" si="1"/>
        <v>0</v>
      </c>
    </row>
    <row r="124" spans="1:7" x14ac:dyDescent="0.25">
      <c r="A124" s="75">
        <v>702</v>
      </c>
      <c r="B124" s="76" t="s">
        <v>385</v>
      </c>
      <c r="C124" s="72">
        <f>SUMIFS(統籌科目新增撥補經費明細表!D6:D195,統籌科目新增撥補經費明細表!B6:B195,"卓樂國民小學")</f>
        <v>0</v>
      </c>
      <c r="D124" s="72">
        <f>SUMIFS(統籌科目新增撥補經費明細表!E6:E195,統籌科目新增撥補經費明細表!B6:B195,"卓樂國民小學")</f>
        <v>0</v>
      </c>
      <c r="E124" s="72">
        <f>SUMIFS(統籌科目新增撥補經費明細表!F6:F195,統籌科目新增撥補經費明細表!B6:B195,"卓樂國民小學")</f>
        <v>0</v>
      </c>
      <c r="F124" s="72">
        <f>SUMIFS(統籌科目新增撥補經費明細表!G6:G195,統籌科目新增撥補經費明細表!B6:B195,"卓樂國民小學")</f>
        <v>0</v>
      </c>
      <c r="G124" s="73">
        <f t="shared" si="1"/>
        <v>0</v>
      </c>
    </row>
    <row r="125" spans="1:7" x14ac:dyDescent="0.25">
      <c r="A125" s="75">
        <v>703</v>
      </c>
      <c r="B125" s="76" t="s">
        <v>386</v>
      </c>
      <c r="C125" s="72">
        <f>SUMIFS(統籌科目新增撥補經費明細表!D6:D195,統籌科目新增撥補經費明細表!B6:B195,"卓楓國民小學")</f>
        <v>0</v>
      </c>
      <c r="D125" s="72">
        <f>SUMIFS(統籌科目新增撥補經費明細表!E6:E195,統籌科目新增撥補經費明細表!B6:B195,"卓楓國民小學")</f>
        <v>0</v>
      </c>
      <c r="E125" s="72">
        <f>SUMIFS(統籌科目新增撥補經費明細表!F6:F195,統籌科目新增撥補經費明細表!B6:B195,"卓楓國民小學")</f>
        <v>0</v>
      </c>
      <c r="F125" s="72">
        <f>SUMIFS(統籌科目新增撥補經費明細表!G6:G195,統籌科目新增撥補經費明細表!B6:B195,"卓楓國民小學")</f>
        <v>0</v>
      </c>
      <c r="G125" s="73">
        <f t="shared" si="1"/>
        <v>0</v>
      </c>
    </row>
    <row r="126" spans="1:7" x14ac:dyDescent="0.25">
      <c r="A126" s="75">
        <v>705</v>
      </c>
      <c r="B126" s="76" t="s">
        <v>387</v>
      </c>
      <c r="C126" s="72">
        <f>SUMIFS(統籌科目新增撥補經費明細表!D6:D195,統籌科目新增撥補經費明細表!B6:B195,"西富國民小學")</f>
        <v>0</v>
      </c>
      <c r="D126" s="72">
        <f>SUMIFS(統籌科目新增撥補經費明細表!E6:E195,統籌科目新增撥補經費明細表!B6:B195,"西富國民小學")</f>
        <v>0</v>
      </c>
      <c r="E126" s="72">
        <f>SUMIFS(統籌科目新增撥補經費明細表!F6:F195,統籌科目新增撥補經費明細表!B6:B195,"西富國民小學")</f>
        <v>0</v>
      </c>
      <c r="F126" s="72">
        <f>SUMIFS(統籌科目新增撥補經費明細表!G6:G195,統籌科目新增撥補經費明細表!B6:B195,"西富國民小學")</f>
        <v>0</v>
      </c>
      <c r="G126" s="73">
        <f t="shared" si="1"/>
        <v>0</v>
      </c>
    </row>
    <row r="127" spans="1:7" x14ac:dyDescent="0.25">
      <c r="A127" s="75">
        <v>706</v>
      </c>
      <c r="B127" s="76" t="s">
        <v>388</v>
      </c>
      <c r="C127" s="72">
        <f>SUMIFS(統籌科目新增撥補經費明細表!D6:D195,統籌科目新增撥補經費明細表!B6:B195,"大興國民小學")</f>
        <v>0</v>
      </c>
      <c r="D127" s="72">
        <f>SUMIFS(統籌科目新增撥補經費明細表!E6:E195,統籌科目新增撥補經費明細表!B6:B195,"大興國民小學")</f>
        <v>0</v>
      </c>
      <c r="E127" s="72">
        <f>SUMIFS(統籌科目新增撥補經費明細表!F6:F195,統籌科目新增撥補經費明細表!B6:B195,"大興國民小學")</f>
        <v>0</v>
      </c>
      <c r="F127" s="72">
        <f>SUMIFS(統籌科目新增撥補經費明細表!G6:G195,統籌科目新增撥補經費明細表!B6:B195,"大興國民小學")</f>
        <v>0</v>
      </c>
      <c r="G127" s="73">
        <f t="shared" si="1"/>
        <v>0</v>
      </c>
    </row>
    <row r="128" spans="1:7" x14ac:dyDescent="0.25">
      <c r="A128" s="75">
        <v>707</v>
      </c>
      <c r="B128" s="76" t="s">
        <v>389</v>
      </c>
      <c r="C128" s="72">
        <f>SUMIFS(統籌科目新增撥補經費明細表!D6:D195,統籌科目新增撥補經費明細表!B6:B195,"中原國民小學")</f>
        <v>0</v>
      </c>
      <c r="D128" s="72">
        <f>SUMIFS(統籌科目新增撥補經費明細表!E6:E195,統籌科目新增撥補經費明細表!B6:B195,"中原國民小學")</f>
        <v>0</v>
      </c>
      <c r="E128" s="72">
        <f>SUMIFS(統籌科目新增撥補經費明細表!F6:F195,統籌科目新增撥補經費明細表!B6:B195,"中原國民小學")</f>
        <v>0</v>
      </c>
      <c r="F128" s="72">
        <f>SUMIFS(統籌科目新增撥補經費明細表!G6:G195,統籌科目新增撥補經費明細表!B6:B195,"中原國民小學")</f>
        <v>0</v>
      </c>
      <c r="G128" s="73">
        <f t="shared" si="1"/>
        <v>0</v>
      </c>
    </row>
    <row r="129" spans="1:7" x14ac:dyDescent="0.25">
      <c r="A129" s="75">
        <v>708</v>
      </c>
      <c r="B129" s="76" t="s">
        <v>390</v>
      </c>
      <c r="C129" s="72">
        <f>SUMIFS(統籌科目新增撥補經費明細表!D6:D195,統籌科目新增撥補經費明細表!B6:B195,"西寶國民小學")</f>
        <v>0</v>
      </c>
      <c r="D129" s="72">
        <f>SUMIFS(統籌科目新增撥補經費明細表!E6:E195,統籌科目新增撥補經費明細表!B6:B195,"西寶國民小學")</f>
        <v>0</v>
      </c>
      <c r="E129" s="72">
        <f>SUMIFS(統籌科目新增撥補經費明細表!F6:F195,統籌科目新增撥補經費明細表!B6:B195,"西寶國民小學")</f>
        <v>0</v>
      </c>
      <c r="F129" s="72">
        <f>SUMIFS(統籌科目新增撥補經費明細表!G6:G195,統籌科目新增撥補經費明細表!B6:B195,"西寶國民小學")</f>
        <v>0</v>
      </c>
      <c r="G129" s="73">
        <f t="shared" si="1"/>
        <v>0</v>
      </c>
    </row>
    <row r="130" spans="1:7" x14ac:dyDescent="0.25">
      <c r="A130" s="58">
        <v>200</v>
      </c>
      <c r="B130" s="26" t="s">
        <v>391</v>
      </c>
      <c r="C130" s="72">
        <f>SUMIFS(統籌科目新增撥補經費明細表!D6:D195,統籌科目新增撥補經費明細表!B6:B195,"教育處")</f>
        <v>0</v>
      </c>
      <c r="D130" s="72">
        <f>SUMIFS(統籌科目新增撥補經費明細表!E6:E195,統籌科目新增撥補經費明細表!B6:B195,"教育處")</f>
        <v>0</v>
      </c>
      <c r="E130" s="72">
        <f>SUMIFS(統籌科目新增撥補經費明細表!F6:F195,統籌科目新增撥補經費明細表!B6:B195,"教育處")</f>
        <v>0</v>
      </c>
      <c r="F130" s="72">
        <f>SUMIFS(統籌科目新增撥補經費明細表!G6:G195,統籌科目新增撥補經費明細表!B6:B195,"教育處")</f>
        <v>0</v>
      </c>
      <c r="G130" s="73">
        <f t="shared" si="1"/>
        <v>0</v>
      </c>
    </row>
    <row r="131" spans="1:7" x14ac:dyDescent="0.25">
      <c r="A131" s="163" t="s">
        <v>184</v>
      </c>
      <c r="B131" s="163"/>
      <c r="C131" s="72">
        <f>SUM(C4:C130)</f>
        <v>0</v>
      </c>
      <c r="D131" s="72">
        <f>SUM(D4:D130)</f>
        <v>0</v>
      </c>
      <c r="E131" s="72">
        <f>SUM(E4:E130)</f>
        <v>0</v>
      </c>
      <c r="F131" s="72">
        <f>SUM(F4:F130)</f>
        <v>0</v>
      </c>
      <c r="G131" s="72">
        <f>SUM(G4:G130)</f>
        <v>0</v>
      </c>
    </row>
    <row r="132" spans="1:7" x14ac:dyDescent="0.25">
      <c r="A132" s="8"/>
    </row>
    <row r="133" spans="1:7" x14ac:dyDescent="0.25">
      <c r="A133" s="8"/>
      <c r="B133" s="58" t="s">
        <v>185</v>
      </c>
      <c r="C133" s="68" t="s">
        <v>182</v>
      </c>
      <c r="D133" s="68" t="s">
        <v>183</v>
      </c>
      <c r="E133" s="68" t="s">
        <v>264</v>
      </c>
      <c r="F133" s="68" t="s">
        <v>36</v>
      </c>
      <c r="G133" s="58" t="s">
        <v>177</v>
      </c>
    </row>
    <row r="134" spans="1:7" x14ac:dyDescent="0.25">
      <c r="A134" s="8"/>
      <c r="B134" s="58" t="s">
        <v>186</v>
      </c>
      <c r="C134" s="72">
        <f>C4</f>
        <v>0</v>
      </c>
      <c r="D134" s="72">
        <f>D4</f>
        <v>0</v>
      </c>
      <c r="E134" s="72">
        <f>E4</f>
        <v>0</v>
      </c>
      <c r="F134" s="72">
        <f>F4</f>
        <v>0</v>
      </c>
      <c r="G134" s="72">
        <f>G4</f>
        <v>0</v>
      </c>
    </row>
    <row r="135" spans="1:7" x14ac:dyDescent="0.25">
      <c r="A135" s="8"/>
      <c r="B135" s="58" t="s">
        <v>174</v>
      </c>
      <c r="C135" s="72">
        <f>SUM(C5:C28)</f>
        <v>0</v>
      </c>
      <c r="D135" s="72">
        <f>SUM(D5:D28)</f>
        <v>0</v>
      </c>
      <c r="E135" s="72">
        <f>SUM(E5:E28)</f>
        <v>0</v>
      </c>
      <c r="F135" s="72">
        <f>SUM(F5:F28)</f>
        <v>0</v>
      </c>
      <c r="G135" s="72">
        <f>SUM(G5:G28)</f>
        <v>0</v>
      </c>
    </row>
    <row r="136" spans="1:7" x14ac:dyDescent="0.25">
      <c r="A136" s="8"/>
      <c r="B136" s="58" t="s">
        <v>175</v>
      </c>
      <c r="C136" s="72">
        <f>SUM(C29:C129)</f>
        <v>0</v>
      </c>
      <c r="D136" s="72">
        <f>SUM(D29:D129)</f>
        <v>0</v>
      </c>
      <c r="E136" s="72">
        <f>SUM(E29:E129)</f>
        <v>0</v>
      </c>
      <c r="F136" s="72">
        <f>SUM(F29:F129)</f>
        <v>0</v>
      </c>
      <c r="G136" s="72">
        <f>SUM(G29:G129)</f>
        <v>0</v>
      </c>
    </row>
    <row r="137" spans="1:7" x14ac:dyDescent="0.25">
      <c r="A137" s="8"/>
      <c r="B137" s="58" t="s">
        <v>176</v>
      </c>
      <c r="C137" s="72">
        <f>C130</f>
        <v>0</v>
      </c>
      <c r="D137" s="72">
        <f>D130</f>
        <v>0</v>
      </c>
      <c r="E137" s="72">
        <f>E130</f>
        <v>0</v>
      </c>
      <c r="F137" s="72">
        <f>F130</f>
        <v>0</v>
      </c>
      <c r="G137" s="72">
        <f>G130</f>
        <v>0</v>
      </c>
    </row>
    <row r="138" spans="1:7" x14ac:dyDescent="0.25">
      <c r="A138" s="8"/>
      <c r="B138" s="58" t="s">
        <v>177</v>
      </c>
      <c r="C138" s="34">
        <f>SUM(C134:C137)</f>
        <v>0</v>
      </c>
      <c r="D138" s="34">
        <f>SUM(D134:D137)</f>
        <v>0</v>
      </c>
      <c r="E138" s="34">
        <f>SUM(E134:E137)</f>
        <v>0</v>
      </c>
      <c r="F138" s="34">
        <f>SUM(F134:F137)</f>
        <v>0</v>
      </c>
      <c r="G138" s="34">
        <f>SUM(G134:G137)</f>
        <v>0</v>
      </c>
    </row>
  </sheetData>
  <sheetProtection sheet="1" objects="1" scenarios="1"/>
  <mergeCells count="5">
    <mergeCell ref="A2:A3"/>
    <mergeCell ref="B2:B3"/>
    <mergeCell ref="C2:G2"/>
    <mergeCell ref="A131:B131"/>
    <mergeCell ref="A1:F1"/>
  </mergeCells>
  <phoneticPr fontId="1" type="noConversion"/>
  <pageMargins left="0.7" right="0.7" top="0.75" bottom="0.75" header="0.3" footer="0.3"/>
  <pageSetup paperSize="9" scale="89"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T151"/>
  <sheetViews>
    <sheetView view="pageBreakPreview" zoomScaleNormal="100" zoomScaleSheetLayoutView="100" workbookViewId="0">
      <pane xSplit="3" ySplit="6" topLeftCell="D46" activePane="bottomRight" state="frozen"/>
      <selection pane="topRight" activeCell="D1" sqref="D1"/>
      <selection pane="bottomLeft" activeCell="A7" sqref="A7"/>
      <selection pane="bottomRight" activeCell="C17" sqref="C17"/>
    </sheetView>
  </sheetViews>
  <sheetFormatPr defaultRowHeight="19.5" x14ac:dyDescent="0.25"/>
  <cols>
    <col min="1" max="1" width="6.375" style="25" customWidth="1"/>
    <col min="2" max="2" width="20.25" style="58" customWidth="1"/>
    <col min="3" max="3" width="15.375" style="26" bestFit="1" customWidth="1"/>
    <col min="4" max="4" width="14" style="33" customWidth="1"/>
    <col min="5" max="6" width="14" style="34" customWidth="1"/>
    <col min="7" max="7" width="14" style="35" customWidth="1"/>
    <col min="8" max="8" width="23.875" style="57" customWidth="1"/>
    <col min="9" max="9" width="15.875" style="6" hidden="1" customWidth="1"/>
    <col min="10" max="10" width="17.5" style="7" customWidth="1"/>
    <col min="11" max="11" width="31" style="8" customWidth="1"/>
    <col min="12" max="12" width="13.375" style="9" bestFit="1" customWidth="1"/>
    <col min="13" max="14" width="8.875" style="10"/>
    <col min="15" max="15" width="22.875" style="10" customWidth="1"/>
    <col min="16" max="16" width="25.125" style="10" customWidth="1"/>
    <col min="17" max="256" width="8.875" style="10"/>
    <col min="257" max="257" width="5" style="10" customWidth="1"/>
    <col min="258" max="258" width="11" style="10" customWidth="1"/>
    <col min="259" max="259" width="11.375" style="10" customWidth="1"/>
    <col min="260" max="260" width="14" style="10" customWidth="1"/>
    <col min="261" max="261" width="12.5" style="10" customWidth="1"/>
    <col min="262" max="262" width="14" style="10" customWidth="1"/>
    <col min="263" max="263" width="9.625" style="10" customWidth="1"/>
    <col min="264" max="264" width="23.875" style="10" customWidth="1"/>
    <col min="265" max="265" width="0" style="10" hidden="1" customWidth="1"/>
    <col min="266" max="266" width="17.5" style="10" customWidth="1"/>
    <col min="267" max="267" width="31" style="10" customWidth="1"/>
    <col min="268" max="268" width="13.375" style="10" bestFit="1" customWidth="1"/>
    <col min="269" max="270" width="8.875" style="10"/>
    <col min="271" max="271" width="22.875" style="10" customWidth="1"/>
    <col min="272" max="272" width="25.125" style="10" customWidth="1"/>
    <col min="273" max="512" width="8.875" style="10"/>
    <col min="513" max="513" width="5" style="10" customWidth="1"/>
    <col min="514" max="514" width="11" style="10" customWidth="1"/>
    <col min="515" max="515" width="11.375" style="10" customWidth="1"/>
    <col min="516" max="516" width="14" style="10" customWidth="1"/>
    <col min="517" max="517" width="12.5" style="10" customWidth="1"/>
    <col min="518" max="518" width="14" style="10" customWidth="1"/>
    <col min="519" max="519" width="9.625" style="10" customWidth="1"/>
    <col min="520" max="520" width="23.875" style="10" customWidth="1"/>
    <col min="521" max="521" width="0" style="10" hidden="1" customWidth="1"/>
    <col min="522" max="522" width="17.5" style="10" customWidth="1"/>
    <col min="523" max="523" width="31" style="10" customWidth="1"/>
    <col min="524" max="524" width="13.375" style="10" bestFit="1" customWidth="1"/>
    <col min="525" max="526" width="8.875" style="10"/>
    <col min="527" max="527" width="22.875" style="10" customWidth="1"/>
    <col min="528" max="528" width="25.125" style="10" customWidth="1"/>
    <col min="529" max="768" width="8.875" style="10"/>
    <col min="769" max="769" width="5" style="10" customWidth="1"/>
    <col min="770" max="770" width="11" style="10" customWidth="1"/>
    <col min="771" max="771" width="11.375" style="10" customWidth="1"/>
    <col min="772" max="772" width="14" style="10" customWidth="1"/>
    <col min="773" max="773" width="12.5" style="10" customWidth="1"/>
    <col min="774" max="774" width="14" style="10" customWidth="1"/>
    <col min="775" max="775" width="9.625" style="10" customWidth="1"/>
    <col min="776" max="776" width="23.875" style="10" customWidth="1"/>
    <col min="777" max="777" width="0" style="10" hidden="1" customWidth="1"/>
    <col min="778" max="778" width="17.5" style="10" customWidth="1"/>
    <col min="779" max="779" width="31" style="10" customWidth="1"/>
    <col min="780" max="780" width="13.375" style="10" bestFit="1" customWidth="1"/>
    <col min="781" max="782" width="8.875" style="10"/>
    <col min="783" max="783" width="22.875" style="10" customWidth="1"/>
    <col min="784" max="784" width="25.125" style="10" customWidth="1"/>
    <col min="785" max="1024" width="8.875" style="10"/>
    <col min="1025" max="1025" width="5" style="10" customWidth="1"/>
    <col min="1026" max="1026" width="11" style="10" customWidth="1"/>
    <col min="1027" max="1027" width="11.375" style="10" customWidth="1"/>
    <col min="1028" max="1028" width="14" style="10" customWidth="1"/>
    <col min="1029" max="1029" width="12.5" style="10" customWidth="1"/>
    <col min="1030" max="1030" width="14" style="10" customWidth="1"/>
    <col min="1031" max="1031" width="9.625" style="10" customWidth="1"/>
    <col min="1032" max="1032" width="23.875" style="10" customWidth="1"/>
    <col min="1033" max="1033" width="0" style="10" hidden="1" customWidth="1"/>
    <col min="1034" max="1034" width="17.5" style="10" customWidth="1"/>
    <col min="1035" max="1035" width="31" style="10" customWidth="1"/>
    <col min="1036" max="1036" width="13.375" style="10" bestFit="1" customWidth="1"/>
    <col min="1037" max="1038" width="8.875" style="10"/>
    <col min="1039" max="1039" width="22.875" style="10" customWidth="1"/>
    <col min="1040" max="1040" width="25.125" style="10" customWidth="1"/>
    <col min="1041" max="1280" width="8.875" style="10"/>
    <col min="1281" max="1281" width="5" style="10" customWidth="1"/>
    <col min="1282" max="1282" width="11" style="10" customWidth="1"/>
    <col min="1283" max="1283" width="11.375" style="10" customWidth="1"/>
    <col min="1284" max="1284" width="14" style="10" customWidth="1"/>
    <col min="1285" max="1285" width="12.5" style="10" customWidth="1"/>
    <col min="1286" max="1286" width="14" style="10" customWidth="1"/>
    <col min="1287" max="1287" width="9.625" style="10" customWidth="1"/>
    <col min="1288" max="1288" width="23.875" style="10" customWidth="1"/>
    <col min="1289" max="1289" width="0" style="10" hidden="1" customWidth="1"/>
    <col min="1290" max="1290" width="17.5" style="10" customWidth="1"/>
    <col min="1291" max="1291" width="31" style="10" customWidth="1"/>
    <col min="1292" max="1292" width="13.375" style="10" bestFit="1" customWidth="1"/>
    <col min="1293" max="1294" width="8.875" style="10"/>
    <col min="1295" max="1295" width="22.875" style="10" customWidth="1"/>
    <col min="1296" max="1296" width="25.125" style="10" customWidth="1"/>
    <col min="1297" max="1536" width="8.875" style="10"/>
    <col min="1537" max="1537" width="5" style="10" customWidth="1"/>
    <col min="1538" max="1538" width="11" style="10" customWidth="1"/>
    <col min="1539" max="1539" width="11.375" style="10" customWidth="1"/>
    <col min="1540" max="1540" width="14" style="10" customWidth="1"/>
    <col min="1541" max="1541" width="12.5" style="10" customWidth="1"/>
    <col min="1542" max="1542" width="14" style="10" customWidth="1"/>
    <col min="1543" max="1543" width="9.625" style="10" customWidth="1"/>
    <col min="1544" max="1544" width="23.875" style="10" customWidth="1"/>
    <col min="1545" max="1545" width="0" style="10" hidden="1" customWidth="1"/>
    <col min="1546" max="1546" width="17.5" style="10" customWidth="1"/>
    <col min="1547" max="1547" width="31" style="10" customWidth="1"/>
    <col min="1548" max="1548" width="13.375" style="10" bestFit="1" customWidth="1"/>
    <col min="1549" max="1550" width="8.875" style="10"/>
    <col min="1551" max="1551" width="22.875" style="10" customWidth="1"/>
    <col min="1552" max="1552" width="25.125" style="10" customWidth="1"/>
    <col min="1553" max="1792" width="8.875" style="10"/>
    <col min="1793" max="1793" width="5" style="10" customWidth="1"/>
    <col min="1794" max="1794" width="11" style="10" customWidth="1"/>
    <col min="1795" max="1795" width="11.375" style="10" customWidth="1"/>
    <col min="1796" max="1796" width="14" style="10" customWidth="1"/>
    <col min="1797" max="1797" width="12.5" style="10" customWidth="1"/>
    <col min="1798" max="1798" width="14" style="10" customWidth="1"/>
    <col min="1799" max="1799" width="9.625" style="10" customWidth="1"/>
    <col min="1800" max="1800" width="23.875" style="10" customWidth="1"/>
    <col min="1801" max="1801" width="0" style="10" hidden="1" customWidth="1"/>
    <col min="1802" max="1802" width="17.5" style="10" customWidth="1"/>
    <col min="1803" max="1803" width="31" style="10" customWidth="1"/>
    <col min="1804" max="1804" width="13.375" style="10" bestFit="1" customWidth="1"/>
    <col min="1805" max="1806" width="8.875" style="10"/>
    <col min="1807" max="1807" width="22.875" style="10" customWidth="1"/>
    <col min="1808" max="1808" width="25.125" style="10" customWidth="1"/>
    <col min="1809" max="2048" width="8.875" style="10"/>
    <col min="2049" max="2049" width="5" style="10" customWidth="1"/>
    <col min="2050" max="2050" width="11" style="10" customWidth="1"/>
    <col min="2051" max="2051" width="11.375" style="10" customWidth="1"/>
    <col min="2052" max="2052" width="14" style="10" customWidth="1"/>
    <col min="2053" max="2053" width="12.5" style="10" customWidth="1"/>
    <col min="2054" max="2054" width="14" style="10" customWidth="1"/>
    <col min="2055" max="2055" width="9.625" style="10" customWidth="1"/>
    <col min="2056" max="2056" width="23.875" style="10" customWidth="1"/>
    <col min="2057" max="2057" width="0" style="10" hidden="1" customWidth="1"/>
    <col min="2058" max="2058" width="17.5" style="10" customWidth="1"/>
    <col min="2059" max="2059" width="31" style="10" customWidth="1"/>
    <col min="2060" max="2060" width="13.375" style="10" bestFit="1" customWidth="1"/>
    <col min="2061" max="2062" width="8.875" style="10"/>
    <col min="2063" max="2063" width="22.875" style="10" customWidth="1"/>
    <col min="2064" max="2064" width="25.125" style="10" customWidth="1"/>
    <col min="2065" max="2304" width="8.875" style="10"/>
    <col min="2305" max="2305" width="5" style="10" customWidth="1"/>
    <col min="2306" max="2306" width="11" style="10" customWidth="1"/>
    <col min="2307" max="2307" width="11.375" style="10" customWidth="1"/>
    <col min="2308" max="2308" width="14" style="10" customWidth="1"/>
    <col min="2309" max="2309" width="12.5" style="10" customWidth="1"/>
    <col min="2310" max="2310" width="14" style="10" customWidth="1"/>
    <col min="2311" max="2311" width="9.625" style="10" customWidth="1"/>
    <col min="2312" max="2312" width="23.875" style="10" customWidth="1"/>
    <col min="2313" max="2313" width="0" style="10" hidden="1" customWidth="1"/>
    <col min="2314" max="2314" width="17.5" style="10" customWidth="1"/>
    <col min="2315" max="2315" width="31" style="10" customWidth="1"/>
    <col min="2316" max="2316" width="13.375" style="10" bestFit="1" customWidth="1"/>
    <col min="2317" max="2318" width="8.875" style="10"/>
    <col min="2319" max="2319" width="22.875" style="10" customWidth="1"/>
    <col min="2320" max="2320" width="25.125" style="10" customWidth="1"/>
    <col min="2321" max="2560" width="8.875" style="10"/>
    <col min="2561" max="2561" width="5" style="10" customWidth="1"/>
    <col min="2562" max="2562" width="11" style="10" customWidth="1"/>
    <col min="2563" max="2563" width="11.375" style="10" customWidth="1"/>
    <col min="2564" max="2564" width="14" style="10" customWidth="1"/>
    <col min="2565" max="2565" width="12.5" style="10" customWidth="1"/>
    <col min="2566" max="2566" width="14" style="10" customWidth="1"/>
    <col min="2567" max="2567" width="9.625" style="10" customWidth="1"/>
    <col min="2568" max="2568" width="23.875" style="10" customWidth="1"/>
    <col min="2569" max="2569" width="0" style="10" hidden="1" customWidth="1"/>
    <col min="2570" max="2570" width="17.5" style="10" customWidth="1"/>
    <col min="2571" max="2571" width="31" style="10" customWidth="1"/>
    <col min="2572" max="2572" width="13.375" style="10" bestFit="1" customWidth="1"/>
    <col min="2573" max="2574" width="8.875" style="10"/>
    <col min="2575" max="2575" width="22.875" style="10" customWidth="1"/>
    <col min="2576" max="2576" width="25.125" style="10" customWidth="1"/>
    <col min="2577" max="2816" width="8.875" style="10"/>
    <col min="2817" max="2817" width="5" style="10" customWidth="1"/>
    <col min="2818" max="2818" width="11" style="10" customWidth="1"/>
    <col min="2819" max="2819" width="11.375" style="10" customWidth="1"/>
    <col min="2820" max="2820" width="14" style="10" customWidth="1"/>
    <col min="2821" max="2821" width="12.5" style="10" customWidth="1"/>
    <col min="2822" max="2822" width="14" style="10" customWidth="1"/>
    <col min="2823" max="2823" width="9.625" style="10" customWidth="1"/>
    <col min="2824" max="2824" width="23.875" style="10" customWidth="1"/>
    <col min="2825" max="2825" width="0" style="10" hidden="1" customWidth="1"/>
    <col min="2826" max="2826" width="17.5" style="10" customWidth="1"/>
    <col min="2827" max="2827" width="31" style="10" customWidth="1"/>
    <col min="2828" max="2828" width="13.375" style="10" bestFit="1" customWidth="1"/>
    <col min="2829" max="2830" width="8.875" style="10"/>
    <col min="2831" max="2831" width="22.875" style="10" customWidth="1"/>
    <col min="2832" max="2832" width="25.125" style="10" customWidth="1"/>
    <col min="2833" max="3072" width="8.875" style="10"/>
    <col min="3073" max="3073" width="5" style="10" customWidth="1"/>
    <col min="3074" max="3074" width="11" style="10" customWidth="1"/>
    <col min="3075" max="3075" width="11.375" style="10" customWidth="1"/>
    <col min="3076" max="3076" width="14" style="10" customWidth="1"/>
    <col min="3077" max="3077" width="12.5" style="10" customWidth="1"/>
    <col min="3078" max="3078" width="14" style="10" customWidth="1"/>
    <col min="3079" max="3079" width="9.625" style="10" customWidth="1"/>
    <col min="3080" max="3080" width="23.875" style="10" customWidth="1"/>
    <col min="3081" max="3081" width="0" style="10" hidden="1" customWidth="1"/>
    <col min="3082" max="3082" width="17.5" style="10" customWidth="1"/>
    <col min="3083" max="3083" width="31" style="10" customWidth="1"/>
    <col min="3084" max="3084" width="13.375" style="10" bestFit="1" customWidth="1"/>
    <col min="3085" max="3086" width="8.875" style="10"/>
    <col min="3087" max="3087" width="22.875" style="10" customWidth="1"/>
    <col min="3088" max="3088" width="25.125" style="10" customWidth="1"/>
    <col min="3089" max="3328" width="8.875" style="10"/>
    <col min="3329" max="3329" width="5" style="10" customWidth="1"/>
    <col min="3330" max="3330" width="11" style="10" customWidth="1"/>
    <col min="3331" max="3331" width="11.375" style="10" customWidth="1"/>
    <col min="3332" max="3332" width="14" style="10" customWidth="1"/>
    <col min="3333" max="3333" width="12.5" style="10" customWidth="1"/>
    <col min="3334" max="3334" width="14" style="10" customWidth="1"/>
    <col min="3335" max="3335" width="9.625" style="10" customWidth="1"/>
    <col min="3336" max="3336" width="23.875" style="10" customWidth="1"/>
    <col min="3337" max="3337" width="0" style="10" hidden="1" customWidth="1"/>
    <col min="3338" max="3338" width="17.5" style="10" customWidth="1"/>
    <col min="3339" max="3339" width="31" style="10" customWidth="1"/>
    <col min="3340" max="3340" width="13.375" style="10" bestFit="1" customWidth="1"/>
    <col min="3341" max="3342" width="8.875" style="10"/>
    <col min="3343" max="3343" width="22.875" style="10" customWidth="1"/>
    <col min="3344" max="3344" width="25.125" style="10" customWidth="1"/>
    <col min="3345" max="3584" width="8.875" style="10"/>
    <col min="3585" max="3585" width="5" style="10" customWidth="1"/>
    <col min="3586" max="3586" width="11" style="10" customWidth="1"/>
    <col min="3587" max="3587" width="11.375" style="10" customWidth="1"/>
    <col min="3588" max="3588" width="14" style="10" customWidth="1"/>
    <col min="3589" max="3589" width="12.5" style="10" customWidth="1"/>
    <col min="3590" max="3590" width="14" style="10" customWidth="1"/>
    <col min="3591" max="3591" width="9.625" style="10" customWidth="1"/>
    <col min="3592" max="3592" width="23.875" style="10" customWidth="1"/>
    <col min="3593" max="3593" width="0" style="10" hidden="1" customWidth="1"/>
    <col min="3594" max="3594" width="17.5" style="10" customWidth="1"/>
    <col min="3595" max="3595" width="31" style="10" customWidth="1"/>
    <col min="3596" max="3596" width="13.375" style="10" bestFit="1" customWidth="1"/>
    <col min="3597" max="3598" width="8.875" style="10"/>
    <col min="3599" max="3599" width="22.875" style="10" customWidth="1"/>
    <col min="3600" max="3600" width="25.125" style="10" customWidth="1"/>
    <col min="3601" max="3840" width="8.875" style="10"/>
    <col min="3841" max="3841" width="5" style="10" customWidth="1"/>
    <col min="3842" max="3842" width="11" style="10" customWidth="1"/>
    <col min="3843" max="3843" width="11.375" style="10" customWidth="1"/>
    <col min="3844" max="3844" width="14" style="10" customWidth="1"/>
    <col min="3845" max="3845" width="12.5" style="10" customWidth="1"/>
    <col min="3846" max="3846" width="14" style="10" customWidth="1"/>
    <col min="3847" max="3847" width="9.625" style="10" customWidth="1"/>
    <col min="3848" max="3848" width="23.875" style="10" customWidth="1"/>
    <col min="3849" max="3849" width="0" style="10" hidden="1" customWidth="1"/>
    <col min="3850" max="3850" width="17.5" style="10" customWidth="1"/>
    <col min="3851" max="3851" width="31" style="10" customWidth="1"/>
    <col min="3852" max="3852" width="13.375" style="10" bestFit="1" customWidth="1"/>
    <col min="3853" max="3854" width="8.875" style="10"/>
    <col min="3855" max="3855" width="22.875" style="10" customWidth="1"/>
    <col min="3856" max="3856" width="25.125" style="10" customWidth="1"/>
    <col min="3857" max="4096" width="8.875" style="10"/>
    <col min="4097" max="4097" width="5" style="10" customWidth="1"/>
    <col min="4098" max="4098" width="11" style="10" customWidth="1"/>
    <col min="4099" max="4099" width="11.375" style="10" customWidth="1"/>
    <col min="4100" max="4100" width="14" style="10" customWidth="1"/>
    <col min="4101" max="4101" width="12.5" style="10" customWidth="1"/>
    <col min="4102" max="4102" width="14" style="10" customWidth="1"/>
    <col min="4103" max="4103" width="9.625" style="10" customWidth="1"/>
    <col min="4104" max="4104" width="23.875" style="10" customWidth="1"/>
    <col min="4105" max="4105" width="0" style="10" hidden="1" customWidth="1"/>
    <col min="4106" max="4106" width="17.5" style="10" customWidth="1"/>
    <col min="4107" max="4107" width="31" style="10" customWidth="1"/>
    <col min="4108" max="4108" width="13.375" style="10" bestFit="1" customWidth="1"/>
    <col min="4109" max="4110" width="8.875" style="10"/>
    <col min="4111" max="4111" width="22.875" style="10" customWidth="1"/>
    <col min="4112" max="4112" width="25.125" style="10" customWidth="1"/>
    <col min="4113" max="4352" width="8.875" style="10"/>
    <col min="4353" max="4353" width="5" style="10" customWidth="1"/>
    <col min="4354" max="4354" width="11" style="10" customWidth="1"/>
    <col min="4355" max="4355" width="11.375" style="10" customWidth="1"/>
    <col min="4356" max="4356" width="14" style="10" customWidth="1"/>
    <col min="4357" max="4357" width="12.5" style="10" customWidth="1"/>
    <col min="4358" max="4358" width="14" style="10" customWidth="1"/>
    <col min="4359" max="4359" width="9.625" style="10" customWidth="1"/>
    <col min="4360" max="4360" width="23.875" style="10" customWidth="1"/>
    <col min="4361" max="4361" width="0" style="10" hidden="1" customWidth="1"/>
    <col min="4362" max="4362" width="17.5" style="10" customWidth="1"/>
    <col min="4363" max="4363" width="31" style="10" customWidth="1"/>
    <col min="4364" max="4364" width="13.375" style="10" bestFit="1" customWidth="1"/>
    <col min="4365" max="4366" width="8.875" style="10"/>
    <col min="4367" max="4367" width="22.875" style="10" customWidth="1"/>
    <col min="4368" max="4368" width="25.125" style="10" customWidth="1"/>
    <col min="4369" max="4608" width="8.875" style="10"/>
    <col min="4609" max="4609" width="5" style="10" customWidth="1"/>
    <col min="4610" max="4610" width="11" style="10" customWidth="1"/>
    <col min="4611" max="4611" width="11.375" style="10" customWidth="1"/>
    <col min="4612" max="4612" width="14" style="10" customWidth="1"/>
    <col min="4613" max="4613" width="12.5" style="10" customWidth="1"/>
    <col min="4614" max="4614" width="14" style="10" customWidth="1"/>
    <col min="4615" max="4615" width="9.625" style="10" customWidth="1"/>
    <col min="4616" max="4616" width="23.875" style="10" customWidth="1"/>
    <col min="4617" max="4617" width="0" style="10" hidden="1" customWidth="1"/>
    <col min="4618" max="4618" width="17.5" style="10" customWidth="1"/>
    <col min="4619" max="4619" width="31" style="10" customWidth="1"/>
    <col min="4620" max="4620" width="13.375" style="10" bestFit="1" customWidth="1"/>
    <col min="4621" max="4622" width="8.875" style="10"/>
    <col min="4623" max="4623" width="22.875" style="10" customWidth="1"/>
    <col min="4624" max="4624" width="25.125" style="10" customWidth="1"/>
    <col min="4625" max="4864" width="8.875" style="10"/>
    <col min="4865" max="4865" width="5" style="10" customWidth="1"/>
    <col min="4866" max="4866" width="11" style="10" customWidth="1"/>
    <col min="4867" max="4867" width="11.375" style="10" customWidth="1"/>
    <col min="4868" max="4868" width="14" style="10" customWidth="1"/>
    <col min="4869" max="4869" width="12.5" style="10" customWidth="1"/>
    <col min="4870" max="4870" width="14" style="10" customWidth="1"/>
    <col min="4871" max="4871" width="9.625" style="10" customWidth="1"/>
    <col min="4872" max="4872" width="23.875" style="10" customWidth="1"/>
    <col min="4873" max="4873" width="0" style="10" hidden="1" customWidth="1"/>
    <col min="4874" max="4874" width="17.5" style="10" customWidth="1"/>
    <col min="4875" max="4875" width="31" style="10" customWidth="1"/>
    <col min="4876" max="4876" width="13.375" style="10" bestFit="1" customWidth="1"/>
    <col min="4877" max="4878" width="8.875" style="10"/>
    <col min="4879" max="4879" width="22.875" style="10" customWidth="1"/>
    <col min="4880" max="4880" width="25.125" style="10" customWidth="1"/>
    <col min="4881" max="5120" width="8.875" style="10"/>
    <col min="5121" max="5121" width="5" style="10" customWidth="1"/>
    <col min="5122" max="5122" width="11" style="10" customWidth="1"/>
    <col min="5123" max="5123" width="11.375" style="10" customWidth="1"/>
    <col min="5124" max="5124" width="14" style="10" customWidth="1"/>
    <col min="5125" max="5125" width="12.5" style="10" customWidth="1"/>
    <col min="5126" max="5126" width="14" style="10" customWidth="1"/>
    <col min="5127" max="5127" width="9.625" style="10" customWidth="1"/>
    <col min="5128" max="5128" width="23.875" style="10" customWidth="1"/>
    <col min="5129" max="5129" width="0" style="10" hidden="1" customWidth="1"/>
    <col min="5130" max="5130" width="17.5" style="10" customWidth="1"/>
    <col min="5131" max="5131" width="31" style="10" customWidth="1"/>
    <col min="5132" max="5132" width="13.375" style="10" bestFit="1" customWidth="1"/>
    <col min="5133" max="5134" width="8.875" style="10"/>
    <col min="5135" max="5135" width="22.875" style="10" customWidth="1"/>
    <col min="5136" max="5136" width="25.125" style="10" customWidth="1"/>
    <col min="5137" max="5376" width="8.875" style="10"/>
    <col min="5377" max="5377" width="5" style="10" customWidth="1"/>
    <col min="5378" max="5378" width="11" style="10" customWidth="1"/>
    <col min="5379" max="5379" width="11.375" style="10" customWidth="1"/>
    <col min="5380" max="5380" width="14" style="10" customWidth="1"/>
    <col min="5381" max="5381" width="12.5" style="10" customWidth="1"/>
    <col min="5382" max="5382" width="14" style="10" customWidth="1"/>
    <col min="5383" max="5383" width="9.625" style="10" customWidth="1"/>
    <col min="5384" max="5384" width="23.875" style="10" customWidth="1"/>
    <col min="5385" max="5385" width="0" style="10" hidden="1" customWidth="1"/>
    <col min="5386" max="5386" width="17.5" style="10" customWidth="1"/>
    <col min="5387" max="5387" width="31" style="10" customWidth="1"/>
    <col min="5388" max="5388" width="13.375" style="10" bestFit="1" customWidth="1"/>
    <col min="5389" max="5390" width="8.875" style="10"/>
    <col min="5391" max="5391" width="22.875" style="10" customWidth="1"/>
    <col min="5392" max="5392" width="25.125" style="10" customWidth="1"/>
    <col min="5393" max="5632" width="8.875" style="10"/>
    <col min="5633" max="5633" width="5" style="10" customWidth="1"/>
    <col min="5634" max="5634" width="11" style="10" customWidth="1"/>
    <col min="5635" max="5635" width="11.375" style="10" customWidth="1"/>
    <col min="5636" max="5636" width="14" style="10" customWidth="1"/>
    <col min="5637" max="5637" width="12.5" style="10" customWidth="1"/>
    <col min="5638" max="5638" width="14" style="10" customWidth="1"/>
    <col min="5639" max="5639" width="9.625" style="10" customWidth="1"/>
    <col min="5640" max="5640" width="23.875" style="10" customWidth="1"/>
    <col min="5641" max="5641" width="0" style="10" hidden="1" customWidth="1"/>
    <col min="5642" max="5642" width="17.5" style="10" customWidth="1"/>
    <col min="5643" max="5643" width="31" style="10" customWidth="1"/>
    <col min="5644" max="5644" width="13.375" style="10" bestFit="1" customWidth="1"/>
    <col min="5645" max="5646" width="8.875" style="10"/>
    <col min="5647" max="5647" width="22.875" style="10" customWidth="1"/>
    <col min="5648" max="5648" width="25.125" style="10" customWidth="1"/>
    <col min="5649" max="5888" width="8.875" style="10"/>
    <col min="5889" max="5889" width="5" style="10" customWidth="1"/>
    <col min="5890" max="5890" width="11" style="10" customWidth="1"/>
    <col min="5891" max="5891" width="11.375" style="10" customWidth="1"/>
    <col min="5892" max="5892" width="14" style="10" customWidth="1"/>
    <col min="5893" max="5893" width="12.5" style="10" customWidth="1"/>
    <col min="5894" max="5894" width="14" style="10" customWidth="1"/>
    <col min="5895" max="5895" width="9.625" style="10" customWidth="1"/>
    <col min="5896" max="5896" width="23.875" style="10" customWidth="1"/>
    <col min="5897" max="5897" width="0" style="10" hidden="1" customWidth="1"/>
    <col min="5898" max="5898" width="17.5" style="10" customWidth="1"/>
    <col min="5899" max="5899" width="31" style="10" customWidth="1"/>
    <col min="5900" max="5900" width="13.375" style="10" bestFit="1" customWidth="1"/>
    <col min="5901" max="5902" width="8.875" style="10"/>
    <col min="5903" max="5903" width="22.875" style="10" customWidth="1"/>
    <col min="5904" max="5904" width="25.125" style="10" customWidth="1"/>
    <col min="5905" max="6144" width="8.875" style="10"/>
    <col min="6145" max="6145" width="5" style="10" customWidth="1"/>
    <col min="6146" max="6146" width="11" style="10" customWidth="1"/>
    <col min="6147" max="6147" width="11.375" style="10" customWidth="1"/>
    <col min="6148" max="6148" width="14" style="10" customWidth="1"/>
    <col min="6149" max="6149" width="12.5" style="10" customWidth="1"/>
    <col min="6150" max="6150" width="14" style="10" customWidth="1"/>
    <col min="6151" max="6151" width="9.625" style="10" customWidth="1"/>
    <col min="6152" max="6152" width="23.875" style="10" customWidth="1"/>
    <col min="6153" max="6153" width="0" style="10" hidden="1" customWidth="1"/>
    <col min="6154" max="6154" width="17.5" style="10" customWidth="1"/>
    <col min="6155" max="6155" width="31" style="10" customWidth="1"/>
    <col min="6156" max="6156" width="13.375" style="10" bestFit="1" customWidth="1"/>
    <col min="6157" max="6158" width="8.875" style="10"/>
    <col min="6159" max="6159" width="22.875" style="10" customWidth="1"/>
    <col min="6160" max="6160" width="25.125" style="10" customWidth="1"/>
    <col min="6161" max="6400" width="8.875" style="10"/>
    <col min="6401" max="6401" width="5" style="10" customWidth="1"/>
    <col min="6402" max="6402" width="11" style="10" customWidth="1"/>
    <col min="6403" max="6403" width="11.375" style="10" customWidth="1"/>
    <col min="6404" max="6404" width="14" style="10" customWidth="1"/>
    <col min="6405" max="6405" width="12.5" style="10" customWidth="1"/>
    <col min="6406" max="6406" width="14" style="10" customWidth="1"/>
    <col min="6407" max="6407" width="9.625" style="10" customWidth="1"/>
    <col min="6408" max="6408" width="23.875" style="10" customWidth="1"/>
    <col min="6409" max="6409" width="0" style="10" hidden="1" customWidth="1"/>
    <col min="6410" max="6410" width="17.5" style="10" customWidth="1"/>
    <col min="6411" max="6411" width="31" style="10" customWidth="1"/>
    <col min="6412" max="6412" width="13.375" style="10" bestFit="1" customWidth="1"/>
    <col min="6413" max="6414" width="8.875" style="10"/>
    <col min="6415" max="6415" width="22.875" style="10" customWidth="1"/>
    <col min="6416" max="6416" width="25.125" style="10" customWidth="1"/>
    <col min="6417" max="6656" width="8.875" style="10"/>
    <col min="6657" max="6657" width="5" style="10" customWidth="1"/>
    <col min="6658" max="6658" width="11" style="10" customWidth="1"/>
    <col min="6659" max="6659" width="11.375" style="10" customWidth="1"/>
    <col min="6660" max="6660" width="14" style="10" customWidth="1"/>
    <col min="6661" max="6661" width="12.5" style="10" customWidth="1"/>
    <col min="6662" max="6662" width="14" style="10" customWidth="1"/>
    <col min="6663" max="6663" width="9.625" style="10" customWidth="1"/>
    <col min="6664" max="6664" width="23.875" style="10" customWidth="1"/>
    <col min="6665" max="6665" width="0" style="10" hidden="1" customWidth="1"/>
    <col min="6666" max="6666" width="17.5" style="10" customWidth="1"/>
    <col min="6667" max="6667" width="31" style="10" customWidth="1"/>
    <col min="6668" max="6668" width="13.375" style="10" bestFit="1" customWidth="1"/>
    <col min="6669" max="6670" width="8.875" style="10"/>
    <col min="6671" max="6671" width="22.875" style="10" customWidth="1"/>
    <col min="6672" max="6672" width="25.125" style="10" customWidth="1"/>
    <col min="6673" max="6912" width="8.875" style="10"/>
    <col min="6913" max="6913" width="5" style="10" customWidth="1"/>
    <col min="6914" max="6914" width="11" style="10" customWidth="1"/>
    <col min="6915" max="6915" width="11.375" style="10" customWidth="1"/>
    <col min="6916" max="6916" width="14" style="10" customWidth="1"/>
    <col min="6917" max="6917" width="12.5" style="10" customWidth="1"/>
    <col min="6918" max="6918" width="14" style="10" customWidth="1"/>
    <col min="6919" max="6919" width="9.625" style="10" customWidth="1"/>
    <col min="6920" max="6920" width="23.875" style="10" customWidth="1"/>
    <col min="6921" max="6921" width="0" style="10" hidden="1" customWidth="1"/>
    <col min="6922" max="6922" width="17.5" style="10" customWidth="1"/>
    <col min="6923" max="6923" width="31" style="10" customWidth="1"/>
    <col min="6924" max="6924" width="13.375" style="10" bestFit="1" customWidth="1"/>
    <col min="6925" max="6926" width="8.875" style="10"/>
    <col min="6927" max="6927" width="22.875" style="10" customWidth="1"/>
    <col min="6928" max="6928" width="25.125" style="10" customWidth="1"/>
    <col min="6929" max="7168" width="8.875" style="10"/>
    <col min="7169" max="7169" width="5" style="10" customWidth="1"/>
    <col min="7170" max="7170" width="11" style="10" customWidth="1"/>
    <col min="7171" max="7171" width="11.375" style="10" customWidth="1"/>
    <col min="7172" max="7172" width="14" style="10" customWidth="1"/>
    <col min="7173" max="7173" width="12.5" style="10" customWidth="1"/>
    <col min="7174" max="7174" width="14" style="10" customWidth="1"/>
    <col min="7175" max="7175" width="9.625" style="10" customWidth="1"/>
    <col min="7176" max="7176" width="23.875" style="10" customWidth="1"/>
    <col min="7177" max="7177" width="0" style="10" hidden="1" customWidth="1"/>
    <col min="7178" max="7178" width="17.5" style="10" customWidth="1"/>
    <col min="7179" max="7179" width="31" style="10" customWidth="1"/>
    <col min="7180" max="7180" width="13.375" style="10" bestFit="1" customWidth="1"/>
    <col min="7181" max="7182" width="8.875" style="10"/>
    <col min="7183" max="7183" width="22.875" style="10" customWidth="1"/>
    <col min="7184" max="7184" width="25.125" style="10" customWidth="1"/>
    <col min="7185" max="7424" width="8.875" style="10"/>
    <col min="7425" max="7425" width="5" style="10" customWidth="1"/>
    <col min="7426" max="7426" width="11" style="10" customWidth="1"/>
    <col min="7427" max="7427" width="11.375" style="10" customWidth="1"/>
    <col min="7428" max="7428" width="14" style="10" customWidth="1"/>
    <col min="7429" max="7429" width="12.5" style="10" customWidth="1"/>
    <col min="7430" max="7430" width="14" style="10" customWidth="1"/>
    <col min="7431" max="7431" width="9.625" style="10" customWidth="1"/>
    <col min="7432" max="7432" width="23.875" style="10" customWidth="1"/>
    <col min="7433" max="7433" width="0" style="10" hidden="1" customWidth="1"/>
    <col min="7434" max="7434" width="17.5" style="10" customWidth="1"/>
    <col min="7435" max="7435" width="31" style="10" customWidth="1"/>
    <col min="7436" max="7436" width="13.375" style="10" bestFit="1" customWidth="1"/>
    <col min="7437" max="7438" width="8.875" style="10"/>
    <col min="7439" max="7439" width="22.875" style="10" customWidth="1"/>
    <col min="7440" max="7440" width="25.125" style="10" customWidth="1"/>
    <col min="7441" max="7680" width="8.875" style="10"/>
    <col min="7681" max="7681" width="5" style="10" customWidth="1"/>
    <col min="7682" max="7682" width="11" style="10" customWidth="1"/>
    <col min="7683" max="7683" width="11.375" style="10" customWidth="1"/>
    <col min="7684" max="7684" width="14" style="10" customWidth="1"/>
    <col min="7685" max="7685" width="12.5" style="10" customWidth="1"/>
    <col min="7686" max="7686" width="14" style="10" customWidth="1"/>
    <col min="7687" max="7687" width="9.625" style="10" customWidth="1"/>
    <col min="7688" max="7688" width="23.875" style="10" customWidth="1"/>
    <col min="7689" max="7689" width="0" style="10" hidden="1" customWidth="1"/>
    <col min="7690" max="7690" width="17.5" style="10" customWidth="1"/>
    <col min="7691" max="7691" width="31" style="10" customWidth="1"/>
    <col min="7692" max="7692" width="13.375" style="10" bestFit="1" customWidth="1"/>
    <col min="7693" max="7694" width="8.875" style="10"/>
    <col min="7695" max="7695" width="22.875" style="10" customWidth="1"/>
    <col min="7696" max="7696" width="25.125" style="10" customWidth="1"/>
    <col min="7697" max="7936" width="8.875" style="10"/>
    <col min="7937" max="7937" width="5" style="10" customWidth="1"/>
    <col min="7938" max="7938" width="11" style="10" customWidth="1"/>
    <col min="7939" max="7939" width="11.375" style="10" customWidth="1"/>
    <col min="7940" max="7940" width="14" style="10" customWidth="1"/>
    <col min="7941" max="7941" width="12.5" style="10" customWidth="1"/>
    <col min="7942" max="7942" width="14" style="10" customWidth="1"/>
    <col min="7943" max="7943" width="9.625" style="10" customWidth="1"/>
    <col min="7944" max="7944" width="23.875" style="10" customWidth="1"/>
    <col min="7945" max="7945" width="0" style="10" hidden="1" customWidth="1"/>
    <col min="7946" max="7946" width="17.5" style="10" customWidth="1"/>
    <col min="7947" max="7947" width="31" style="10" customWidth="1"/>
    <col min="7948" max="7948" width="13.375" style="10" bestFit="1" customWidth="1"/>
    <col min="7949" max="7950" width="8.875" style="10"/>
    <col min="7951" max="7951" width="22.875" style="10" customWidth="1"/>
    <col min="7952" max="7952" width="25.125" style="10" customWidth="1"/>
    <col min="7953" max="8192" width="8.875" style="10"/>
    <col min="8193" max="8193" width="5" style="10" customWidth="1"/>
    <col min="8194" max="8194" width="11" style="10" customWidth="1"/>
    <col min="8195" max="8195" width="11.375" style="10" customWidth="1"/>
    <col min="8196" max="8196" width="14" style="10" customWidth="1"/>
    <col min="8197" max="8197" width="12.5" style="10" customWidth="1"/>
    <col min="8198" max="8198" width="14" style="10" customWidth="1"/>
    <col min="8199" max="8199" width="9.625" style="10" customWidth="1"/>
    <col min="8200" max="8200" width="23.875" style="10" customWidth="1"/>
    <col min="8201" max="8201" width="0" style="10" hidden="1" customWidth="1"/>
    <col min="8202" max="8202" width="17.5" style="10" customWidth="1"/>
    <col min="8203" max="8203" width="31" style="10" customWidth="1"/>
    <col min="8204" max="8204" width="13.375" style="10" bestFit="1" customWidth="1"/>
    <col min="8205" max="8206" width="8.875" style="10"/>
    <col min="8207" max="8207" width="22.875" style="10" customWidth="1"/>
    <col min="8208" max="8208" width="25.125" style="10" customWidth="1"/>
    <col min="8209" max="8448" width="8.875" style="10"/>
    <col min="8449" max="8449" width="5" style="10" customWidth="1"/>
    <col min="8450" max="8450" width="11" style="10" customWidth="1"/>
    <col min="8451" max="8451" width="11.375" style="10" customWidth="1"/>
    <col min="8452" max="8452" width="14" style="10" customWidth="1"/>
    <col min="8453" max="8453" width="12.5" style="10" customWidth="1"/>
    <col min="8454" max="8454" width="14" style="10" customWidth="1"/>
    <col min="8455" max="8455" width="9.625" style="10" customWidth="1"/>
    <col min="8456" max="8456" width="23.875" style="10" customWidth="1"/>
    <col min="8457" max="8457" width="0" style="10" hidden="1" customWidth="1"/>
    <col min="8458" max="8458" width="17.5" style="10" customWidth="1"/>
    <col min="8459" max="8459" width="31" style="10" customWidth="1"/>
    <col min="8460" max="8460" width="13.375" style="10" bestFit="1" customWidth="1"/>
    <col min="8461" max="8462" width="8.875" style="10"/>
    <col min="8463" max="8463" width="22.875" style="10" customWidth="1"/>
    <col min="8464" max="8464" width="25.125" style="10" customWidth="1"/>
    <col min="8465" max="8704" width="8.875" style="10"/>
    <col min="8705" max="8705" width="5" style="10" customWidth="1"/>
    <col min="8706" max="8706" width="11" style="10" customWidth="1"/>
    <col min="8707" max="8707" width="11.375" style="10" customWidth="1"/>
    <col min="8708" max="8708" width="14" style="10" customWidth="1"/>
    <col min="8709" max="8709" width="12.5" style="10" customWidth="1"/>
    <col min="8710" max="8710" width="14" style="10" customWidth="1"/>
    <col min="8711" max="8711" width="9.625" style="10" customWidth="1"/>
    <col min="8712" max="8712" width="23.875" style="10" customWidth="1"/>
    <col min="8713" max="8713" width="0" style="10" hidden="1" customWidth="1"/>
    <col min="8714" max="8714" width="17.5" style="10" customWidth="1"/>
    <col min="8715" max="8715" width="31" style="10" customWidth="1"/>
    <col min="8716" max="8716" width="13.375" style="10" bestFit="1" customWidth="1"/>
    <col min="8717" max="8718" width="8.875" style="10"/>
    <col min="8719" max="8719" width="22.875" style="10" customWidth="1"/>
    <col min="8720" max="8720" width="25.125" style="10" customWidth="1"/>
    <col min="8721" max="8960" width="8.875" style="10"/>
    <col min="8961" max="8961" width="5" style="10" customWidth="1"/>
    <col min="8962" max="8962" width="11" style="10" customWidth="1"/>
    <col min="8963" max="8963" width="11.375" style="10" customWidth="1"/>
    <col min="8964" max="8964" width="14" style="10" customWidth="1"/>
    <col min="8965" max="8965" width="12.5" style="10" customWidth="1"/>
    <col min="8966" max="8966" width="14" style="10" customWidth="1"/>
    <col min="8967" max="8967" width="9.625" style="10" customWidth="1"/>
    <col min="8968" max="8968" width="23.875" style="10" customWidth="1"/>
    <col min="8969" max="8969" width="0" style="10" hidden="1" customWidth="1"/>
    <col min="8970" max="8970" width="17.5" style="10" customWidth="1"/>
    <col min="8971" max="8971" width="31" style="10" customWidth="1"/>
    <col min="8972" max="8972" width="13.375" style="10" bestFit="1" customWidth="1"/>
    <col min="8973" max="8974" width="8.875" style="10"/>
    <col min="8975" max="8975" width="22.875" style="10" customWidth="1"/>
    <col min="8976" max="8976" width="25.125" style="10" customWidth="1"/>
    <col min="8977" max="9216" width="8.875" style="10"/>
    <col min="9217" max="9217" width="5" style="10" customWidth="1"/>
    <col min="9218" max="9218" width="11" style="10" customWidth="1"/>
    <col min="9219" max="9219" width="11.375" style="10" customWidth="1"/>
    <col min="9220" max="9220" width="14" style="10" customWidth="1"/>
    <col min="9221" max="9221" width="12.5" style="10" customWidth="1"/>
    <col min="9222" max="9222" width="14" style="10" customWidth="1"/>
    <col min="9223" max="9223" width="9.625" style="10" customWidth="1"/>
    <col min="9224" max="9224" width="23.875" style="10" customWidth="1"/>
    <col min="9225" max="9225" width="0" style="10" hidden="1" customWidth="1"/>
    <col min="9226" max="9226" width="17.5" style="10" customWidth="1"/>
    <col min="9227" max="9227" width="31" style="10" customWidth="1"/>
    <col min="9228" max="9228" width="13.375" style="10" bestFit="1" customWidth="1"/>
    <col min="9229" max="9230" width="8.875" style="10"/>
    <col min="9231" max="9231" width="22.875" style="10" customWidth="1"/>
    <col min="9232" max="9232" width="25.125" style="10" customWidth="1"/>
    <col min="9233" max="9472" width="8.875" style="10"/>
    <col min="9473" max="9473" width="5" style="10" customWidth="1"/>
    <col min="9474" max="9474" width="11" style="10" customWidth="1"/>
    <col min="9475" max="9475" width="11.375" style="10" customWidth="1"/>
    <col min="9476" max="9476" width="14" style="10" customWidth="1"/>
    <col min="9477" max="9477" width="12.5" style="10" customWidth="1"/>
    <col min="9478" max="9478" width="14" style="10" customWidth="1"/>
    <col min="9479" max="9479" width="9.625" style="10" customWidth="1"/>
    <col min="9480" max="9480" width="23.875" style="10" customWidth="1"/>
    <col min="9481" max="9481" width="0" style="10" hidden="1" customWidth="1"/>
    <col min="9482" max="9482" width="17.5" style="10" customWidth="1"/>
    <col min="9483" max="9483" width="31" style="10" customWidth="1"/>
    <col min="9484" max="9484" width="13.375" style="10" bestFit="1" customWidth="1"/>
    <col min="9485" max="9486" width="8.875" style="10"/>
    <col min="9487" max="9487" width="22.875" style="10" customWidth="1"/>
    <col min="9488" max="9488" width="25.125" style="10" customWidth="1"/>
    <col min="9489" max="9728" width="8.875" style="10"/>
    <col min="9729" max="9729" width="5" style="10" customWidth="1"/>
    <col min="9730" max="9730" width="11" style="10" customWidth="1"/>
    <col min="9731" max="9731" width="11.375" style="10" customWidth="1"/>
    <col min="9732" max="9732" width="14" style="10" customWidth="1"/>
    <col min="9733" max="9733" width="12.5" style="10" customWidth="1"/>
    <col min="9734" max="9734" width="14" style="10" customWidth="1"/>
    <col min="9735" max="9735" width="9.625" style="10" customWidth="1"/>
    <col min="9736" max="9736" width="23.875" style="10" customWidth="1"/>
    <col min="9737" max="9737" width="0" style="10" hidden="1" customWidth="1"/>
    <col min="9738" max="9738" width="17.5" style="10" customWidth="1"/>
    <col min="9739" max="9739" width="31" style="10" customWidth="1"/>
    <col min="9740" max="9740" width="13.375" style="10" bestFit="1" customWidth="1"/>
    <col min="9741" max="9742" width="8.875" style="10"/>
    <col min="9743" max="9743" width="22.875" style="10" customWidth="1"/>
    <col min="9744" max="9744" width="25.125" style="10" customWidth="1"/>
    <col min="9745" max="9984" width="8.875" style="10"/>
    <col min="9985" max="9985" width="5" style="10" customWidth="1"/>
    <col min="9986" max="9986" width="11" style="10" customWidth="1"/>
    <col min="9987" max="9987" width="11.375" style="10" customWidth="1"/>
    <col min="9988" max="9988" width="14" style="10" customWidth="1"/>
    <col min="9989" max="9989" width="12.5" style="10" customWidth="1"/>
    <col min="9990" max="9990" width="14" style="10" customWidth="1"/>
    <col min="9991" max="9991" width="9.625" style="10" customWidth="1"/>
    <col min="9992" max="9992" width="23.875" style="10" customWidth="1"/>
    <col min="9993" max="9993" width="0" style="10" hidden="1" customWidth="1"/>
    <col min="9994" max="9994" width="17.5" style="10" customWidth="1"/>
    <col min="9995" max="9995" width="31" style="10" customWidth="1"/>
    <col min="9996" max="9996" width="13.375" style="10" bestFit="1" customWidth="1"/>
    <col min="9997" max="9998" width="8.875" style="10"/>
    <col min="9999" max="9999" width="22.875" style="10" customWidth="1"/>
    <col min="10000" max="10000" width="25.125" style="10" customWidth="1"/>
    <col min="10001" max="10240" width="8.875" style="10"/>
    <col min="10241" max="10241" width="5" style="10" customWidth="1"/>
    <col min="10242" max="10242" width="11" style="10" customWidth="1"/>
    <col min="10243" max="10243" width="11.375" style="10" customWidth="1"/>
    <col min="10244" max="10244" width="14" style="10" customWidth="1"/>
    <col min="10245" max="10245" width="12.5" style="10" customWidth="1"/>
    <col min="10246" max="10246" width="14" style="10" customWidth="1"/>
    <col min="10247" max="10247" width="9.625" style="10" customWidth="1"/>
    <col min="10248" max="10248" width="23.875" style="10" customWidth="1"/>
    <col min="10249" max="10249" width="0" style="10" hidden="1" customWidth="1"/>
    <col min="10250" max="10250" width="17.5" style="10" customWidth="1"/>
    <col min="10251" max="10251" width="31" style="10" customWidth="1"/>
    <col min="10252" max="10252" width="13.375" style="10" bestFit="1" customWidth="1"/>
    <col min="10253" max="10254" width="8.875" style="10"/>
    <col min="10255" max="10255" width="22.875" style="10" customWidth="1"/>
    <col min="10256" max="10256" width="25.125" style="10" customWidth="1"/>
    <col min="10257" max="10496" width="8.875" style="10"/>
    <col min="10497" max="10497" width="5" style="10" customWidth="1"/>
    <col min="10498" max="10498" width="11" style="10" customWidth="1"/>
    <col min="10499" max="10499" width="11.375" style="10" customWidth="1"/>
    <col min="10500" max="10500" width="14" style="10" customWidth="1"/>
    <col min="10501" max="10501" width="12.5" style="10" customWidth="1"/>
    <col min="10502" max="10502" width="14" style="10" customWidth="1"/>
    <col min="10503" max="10503" width="9.625" style="10" customWidth="1"/>
    <col min="10504" max="10504" width="23.875" style="10" customWidth="1"/>
    <col min="10505" max="10505" width="0" style="10" hidden="1" customWidth="1"/>
    <col min="10506" max="10506" width="17.5" style="10" customWidth="1"/>
    <col min="10507" max="10507" width="31" style="10" customWidth="1"/>
    <col min="10508" max="10508" width="13.375" style="10" bestFit="1" customWidth="1"/>
    <col min="10509" max="10510" width="8.875" style="10"/>
    <col min="10511" max="10511" width="22.875" style="10" customWidth="1"/>
    <col min="10512" max="10512" width="25.125" style="10" customWidth="1"/>
    <col min="10513" max="10752" width="8.875" style="10"/>
    <col min="10753" max="10753" width="5" style="10" customWidth="1"/>
    <col min="10754" max="10754" width="11" style="10" customWidth="1"/>
    <col min="10755" max="10755" width="11.375" style="10" customWidth="1"/>
    <col min="10756" max="10756" width="14" style="10" customWidth="1"/>
    <col min="10757" max="10757" width="12.5" style="10" customWidth="1"/>
    <col min="10758" max="10758" width="14" style="10" customWidth="1"/>
    <col min="10759" max="10759" width="9.625" style="10" customWidth="1"/>
    <col min="10760" max="10760" width="23.875" style="10" customWidth="1"/>
    <col min="10761" max="10761" width="0" style="10" hidden="1" customWidth="1"/>
    <col min="10762" max="10762" width="17.5" style="10" customWidth="1"/>
    <col min="10763" max="10763" width="31" style="10" customWidth="1"/>
    <col min="10764" max="10764" width="13.375" style="10" bestFit="1" customWidth="1"/>
    <col min="10765" max="10766" width="8.875" style="10"/>
    <col min="10767" max="10767" width="22.875" style="10" customWidth="1"/>
    <col min="10768" max="10768" width="25.125" style="10" customWidth="1"/>
    <col min="10769" max="11008" width="8.875" style="10"/>
    <col min="11009" max="11009" width="5" style="10" customWidth="1"/>
    <col min="11010" max="11010" width="11" style="10" customWidth="1"/>
    <col min="11011" max="11011" width="11.375" style="10" customWidth="1"/>
    <col min="11012" max="11012" width="14" style="10" customWidth="1"/>
    <col min="11013" max="11013" width="12.5" style="10" customWidth="1"/>
    <col min="11014" max="11014" width="14" style="10" customWidth="1"/>
    <col min="11015" max="11015" width="9.625" style="10" customWidth="1"/>
    <col min="11016" max="11016" width="23.875" style="10" customWidth="1"/>
    <col min="11017" max="11017" width="0" style="10" hidden="1" customWidth="1"/>
    <col min="11018" max="11018" width="17.5" style="10" customWidth="1"/>
    <col min="11019" max="11019" width="31" style="10" customWidth="1"/>
    <col min="11020" max="11020" width="13.375" style="10" bestFit="1" customWidth="1"/>
    <col min="11021" max="11022" width="8.875" style="10"/>
    <col min="11023" max="11023" width="22.875" style="10" customWidth="1"/>
    <col min="11024" max="11024" width="25.125" style="10" customWidth="1"/>
    <col min="11025" max="11264" width="8.875" style="10"/>
    <col min="11265" max="11265" width="5" style="10" customWidth="1"/>
    <col min="11266" max="11266" width="11" style="10" customWidth="1"/>
    <col min="11267" max="11267" width="11.375" style="10" customWidth="1"/>
    <col min="11268" max="11268" width="14" style="10" customWidth="1"/>
    <col min="11269" max="11269" width="12.5" style="10" customWidth="1"/>
    <col min="11270" max="11270" width="14" style="10" customWidth="1"/>
    <col min="11271" max="11271" width="9.625" style="10" customWidth="1"/>
    <col min="11272" max="11272" width="23.875" style="10" customWidth="1"/>
    <col min="11273" max="11273" width="0" style="10" hidden="1" customWidth="1"/>
    <col min="11274" max="11274" width="17.5" style="10" customWidth="1"/>
    <col min="11275" max="11275" width="31" style="10" customWidth="1"/>
    <col min="11276" max="11276" width="13.375" style="10" bestFit="1" customWidth="1"/>
    <col min="11277" max="11278" width="8.875" style="10"/>
    <col min="11279" max="11279" width="22.875" style="10" customWidth="1"/>
    <col min="11280" max="11280" width="25.125" style="10" customWidth="1"/>
    <col min="11281" max="11520" width="8.875" style="10"/>
    <col min="11521" max="11521" width="5" style="10" customWidth="1"/>
    <col min="11522" max="11522" width="11" style="10" customWidth="1"/>
    <col min="11523" max="11523" width="11.375" style="10" customWidth="1"/>
    <col min="11524" max="11524" width="14" style="10" customWidth="1"/>
    <col min="11525" max="11525" width="12.5" style="10" customWidth="1"/>
    <col min="11526" max="11526" width="14" style="10" customWidth="1"/>
    <col min="11527" max="11527" width="9.625" style="10" customWidth="1"/>
    <col min="11528" max="11528" width="23.875" style="10" customWidth="1"/>
    <col min="11529" max="11529" width="0" style="10" hidden="1" customWidth="1"/>
    <col min="11530" max="11530" width="17.5" style="10" customWidth="1"/>
    <col min="11531" max="11531" width="31" style="10" customWidth="1"/>
    <col min="11532" max="11532" width="13.375" style="10" bestFit="1" customWidth="1"/>
    <col min="11533" max="11534" width="8.875" style="10"/>
    <col min="11535" max="11535" width="22.875" style="10" customWidth="1"/>
    <col min="11536" max="11536" width="25.125" style="10" customWidth="1"/>
    <col min="11537" max="11776" width="8.875" style="10"/>
    <col min="11777" max="11777" width="5" style="10" customWidth="1"/>
    <col min="11778" max="11778" width="11" style="10" customWidth="1"/>
    <col min="11779" max="11779" width="11.375" style="10" customWidth="1"/>
    <col min="11780" max="11780" width="14" style="10" customWidth="1"/>
    <col min="11781" max="11781" width="12.5" style="10" customWidth="1"/>
    <col min="11782" max="11782" width="14" style="10" customWidth="1"/>
    <col min="11783" max="11783" width="9.625" style="10" customWidth="1"/>
    <col min="11784" max="11784" width="23.875" style="10" customWidth="1"/>
    <col min="11785" max="11785" width="0" style="10" hidden="1" customWidth="1"/>
    <col min="11786" max="11786" width="17.5" style="10" customWidth="1"/>
    <col min="11787" max="11787" width="31" style="10" customWidth="1"/>
    <col min="11788" max="11788" width="13.375" style="10" bestFit="1" customWidth="1"/>
    <col min="11789" max="11790" width="8.875" style="10"/>
    <col min="11791" max="11791" width="22.875" style="10" customWidth="1"/>
    <col min="11792" max="11792" width="25.125" style="10" customWidth="1"/>
    <col min="11793" max="12032" width="8.875" style="10"/>
    <col min="12033" max="12033" width="5" style="10" customWidth="1"/>
    <col min="12034" max="12034" width="11" style="10" customWidth="1"/>
    <col min="12035" max="12035" width="11.375" style="10" customWidth="1"/>
    <col min="12036" max="12036" width="14" style="10" customWidth="1"/>
    <col min="12037" max="12037" width="12.5" style="10" customWidth="1"/>
    <col min="12038" max="12038" width="14" style="10" customWidth="1"/>
    <col min="12039" max="12039" width="9.625" style="10" customWidth="1"/>
    <col min="12040" max="12040" width="23.875" style="10" customWidth="1"/>
    <col min="12041" max="12041" width="0" style="10" hidden="1" customWidth="1"/>
    <col min="12042" max="12042" width="17.5" style="10" customWidth="1"/>
    <col min="12043" max="12043" width="31" style="10" customWidth="1"/>
    <col min="12044" max="12044" width="13.375" style="10" bestFit="1" customWidth="1"/>
    <col min="12045" max="12046" width="8.875" style="10"/>
    <col min="12047" max="12047" width="22.875" style="10" customWidth="1"/>
    <col min="12048" max="12048" width="25.125" style="10" customWidth="1"/>
    <col min="12049" max="12288" width="8.875" style="10"/>
    <col min="12289" max="12289" width="5" style="10" customWidth="1"/>
    <col min="12290" max="12290" width="11" style="10" customWidth="1"/>
    <col min="12291" max="12291" width="11.375" style="10" customWidth="1"/>
    <col min="12292" max="12292" width="14" style="10" customWidth="1"/>
    <col min="12293" max="12293" width="12.5" style="10" customWidth="1"/>
    <col min="12294" max="12294" width="14" style="10" customWidth="1"/>
    <col min="12295" max="12295" width="9.625" style="10" customWidth="1"/>
    <col min="12296" max="12296" width="23.875" style="10" customWidth="1"/>
    <col min="12297" max="12297" width="0" style="10" hidden="1" customWidth="1"/>
    <col min="12298" max="12298" width="17.5" style="10" customWidth="1"/>
    <col min="12299" max="12299" width="31" style="10" customWidth="1"/>
    <col min="12300" max="12300" width="13.375" style="10" bestFit="1" customWidth="1"/>
    <col min="12301" max="12302" width="8.875" style="10"/>
    <col min="12303" max="12303" width="22.875" style="10" customWidth="1"/>
    <col min="12304" max="12304" width="25.125" style="10" customWidth="1"/>
    <col min="12305" max="12544" width="8.875" style="10"/>
    <col min="12545" max="12545" width="5" style="10" customWidth="1"/>
    <col min="12546" max="12546" width="11" style="10" customWidth="1"/>
    <col min="12547" max="12547" width="11.375" style="10" customWidth="1"/>
    <col min="12548" max="12548" width="14" style="10" customWidth="1"/>
    <col min="12549" max="12549" width="12.5" style="10" customWidth="1"/>
    <col min="12550" max="12550" width="14" style="10" customWidth="1"/>
    <col min="12551" max="12551" width="9.625" style="10" customWidth="1"/>
    <col min="12552" max="12552" width="23.875" style="10" customWidth="1"/>
    <col min="12553" max="12553" width="0" style="10" hidden="1" customWidth="1"/>
    <col min="12554" max="12554" width="17.5" style="10" customWidth="1"/>
    <col min="12555" max="12555" width="31" style="10" customWidth="1"/>
    <col min="12556" max="12556" width="13.375" style="10" bestFit="1" customWidth="1"/>
    <col min="12557" max="12558" width="8.875" style="10"/>
    <col min="12559" max="12559" width="22.875" style="10" customWidth="1"/>
    <col min="12560" max="12560" width="25.125" style="10" customWidth="1"/>
    <col min="12561" max="12800" width="8.875" style="10"/>
    <col min="12801" max="12801" width="5" style="10" customWidth="1"/>
    <col min="12802" max="12802" width="11" style="10" customWidth="1"/>
    <col min="12803" max="12803" width="11.375" style="10" customWidth="1"/>
    <col min="12804" max="12804" width="14" style="10" customWidth="1"/>
    <col min="12805" max="12805" width="12.5" style="10" customWidth="1"/>
    <col min="12806" max="12806" width="14" style="10" customWidth="1"/>
    <col min="12807" max="12807" width="9.625" style="10" customWidth="1"/>
    <col min="12808" max="12808" width="23.875" style="10" customWidth="1"/>
    <col min="12809" max="12809" width="0" style="10" hidden="1" customWidth="1"/>
    <col min="12810" max="12810" width="17.5" style="10" customWidth="1"/>
    <col min="12811" max="12811" width="31" style="10" customWidth="1"/>
    <col min="12812" max="12812" width="13.375" style="10" bestFit="1" customWidth="1"/>
    <col min="12813" max="12814" width="8.875" style="10"/>
    <col min="12815" max="12815" width="22.875" style="10" customWidth="1"/>
    <col min="12816" max="12816" width="25.125" style="10" customWidth="1"/>
    <col min="12817" max="13056" width="8.875" style="10"/>
    <col min="13057" max="13057" width="5" style="10" customWidth="1"/>
    <col min="13058" max="13058" width="11" style="10" customWidth="1"/>
    <col min="13059" max="13059" width="11.375" style="10" customWidth="1"/>
    <col min="13060" max="13060" width="14" style="10" customWidth="1"/>
    <col min="13061" max="13061" width="12.5" style="10" customWidth="1"/>
    <col min="13062" max="13062" width="14" style="10" customWidth="1"/>
    <col min="13063" max="13063" width="9.625" style="10" customWidth="1"/>
    <col min="13064" max="13064" width="23.875" style="10" customWidth="1"/>
    <col min="13065" max="13065" width="0" style="10" hidden="1" customWidth="1"/>
    <col min="13066" max="13066" width="17.5" style="10" customWidth="1"/>
    <col min="13067" max="13067" width="31" style="10" customWidth="1"/>
    <col min="13068" max="13068" width="13.375" style="10" bestFit="1" customWidth="1"/>
    <col min="13069" max="13070" width="8.875" style="10"/>
    <col min="13071" max="13071" width="22.875" style="10" customWidth="1"/>
    <col min="13072" max="13072" width="25.125" style="10" customWidth="1"/>
    <col min="13073" max="13312" width="8.875" style="10"/>
    <col min="13313" max="13313" width="5" style="10" customWidth="1"/>
    <col min="13314" max="13314" width="11" style="10" customWidth="1"/>
    <col min="13315" max="13315" width="11.375" style="10" customWidth="1"/>
    <col min="13316" max="13316" width="14" style="10" customWidth="1"/>
    <col min="13317" max="13317" width="12.5" style="10" customWidth="1"/>
    <col min="13318" max="13318" width="14" style="10" customWidth="1"/>
    <col min="13319" max="13319" width="9.625" style="10" customWidth="1"/>
    <col min="13320" max="13320" width="23.875" style="10" customWidth="1"/>
    <col min="13321" max="13321" width="0" style="10" hidden="1" customWidth="1"/>
    <col min="13322" max="13322" width="17.5" style="10" customWidth="1"/>
    <col min="13323" max="13323" width="31" style="10" customWidth="1"/>
    <col min="13324" max="13324" width="13.375" style="10" bestFit="1" customWidth="1"/>
    <col min="13325" max="13326" width="8.875" style="10"/>
    <col min="13327" max="13327" width="22.875" style="10" customWidth="1"/>
    <col min="13328" max="13328" width="25.125" style="10" customWidth="1"/>
    <col min="13329" max="13568" width="8.875" style="10"/>
    <col min="13569" max="13569" width="5" style="10" customWidth="1"/>
    <col min="13570" max="13570" width="11" style="10" customWidth="1"/>
    <col min="13571" max="13571" width="11.375" style="10" customWidth="1"/>
    <col min="13572" max="13572" width="14" style="10" customWidth="1"/>
    <col min="13573" max="13573" width="12.5" style="10" customWidth="1"/>
    <col min="13574" max="13574" width="14" style="10" customWidth="1"/>
    <col min="13575" max="13575" width="9.625" style="10" customWidth="1"/>
    <col min="13576" max="13576" width="23.875" style="10" customWidth="1"/>
    <col min="13577" max="13577" width="0" style="10" hidden="1" customWidth="1"/>
    <col min="13578" max="13578" width="17.5" style="10" customWidth="1"/>
    <col min="13579" max="13579" width="31" style="10" customWidth="1"/>
    <col min="13580" max="13580" width="13.375" style="10" bestFit="1" customWidth="1"/>
    <col min="13581" max="13582" width="8.875" style="10"/>
    <col min="13583" max="13583" width="22.875" style="10" customWidth="1"/>
    <col min="13584" max="13584" width="25.125" style="10" customWidth="1"/>
    <col min="13585" max="13824" width="8.875" style="10"/>
    <col min="13825" max="13825" width="5" style="10" customWidth="1"/>
    <col min="13826" max="13826" width="11" style="10" customWidth="1"/>
    <col min="13827" max="13827" width="11.375" style="10" customWidth="1"/>
    <col min="13828" max="13828" width="14" style="10" customWidth="1"/>
    <col min="13829" max="13829" width="12.5" style="10" customWidth="1"/>
    <col min="13830" max="13830" width="14" style="10" customWidth="1"/>
    <col min="13831" max="13831" width="9.625" style="10" customWidth="1"/>
    <col min="13832" max="13832" width="23.875" style="10" customWidth="1"/>
    <col min="13833" max="13833" width="0" style="10" hidden="1" customWidth="1"/>
    <col min="13834" max="13834" width="17.5" style="10" customWidth="1"/>
    <col min="13835" max="13835" width="31" style="10" customWidth="1"/>
    <col min="13836" max="13836" width="13.375" style="10" bestFit="1" customWidth="1"/>
    <col min="13837" max="13838" width="8.875" style="10"/>
    <col min="13839" max="13839" width="22.875" style="10" customWidth="1"/>
    <col min="13840" max="13840" width="25.125" style="10" customWidth="1"/>
    <col min="13841" max="14080" width="8.875" style="10"/>
    <col min="14081" max="14081" width="5" style="10" customWidth="1"/>
    <col min="14082" max="14082" width="11" style="10" customWidth="1"/>
    <col min="14083" max="14083" width="11.375" style="10" customWidth="1"/>
    <col min="14084" max="14084" width="14" style="10" customWidth="1"/>
    <col min="14085" max="14085" width="12.5" style="10" customWidth="1"/>
    <col min="14086" max="14086" width="14" style="10" customWidth="1"/>
    <col min="14087" max="14087" width="9.625" style="10" customWidth="1"/>
    <col min="14088" max="14088" width="23.875" style="10" customWidth="1"/>
    <col min="14089" max="14089" width="0" style="10" hidden="1" customWidth="1"/>
    <col min="14090" max="14090" width="17.5" style="10" customWidth="1"/>
    <col min="14091" max="14091" width="31" style="10" customWidth="1"/>
    <col min="14092" max="14092" width="13.375" style="10" bestFit="1" customWidth="1"/>
    <col min="14093" max="14094" width="8.875" style="10"/>
    <col min="14095" max="14095" width="22.875" style="10" customWidth="1"/>
    <col min="14096" max="14096" width="25.125" style="10" customWidth="1"/>
    <col min="14097" max="14336" width="8.875" style="10"/>
    <col min="14337" max="14337" width="5" style="10" customWidth="1"/>
    <col min="14338" max="14338" width="11" style="10" customWidth="1"/>
    <col min="14339" max="14339" width="11.375" style="10" customWidth="1"/>
    <col min="14340" max="14340" width="14" style="10" customWidth="1"/>
    <col min="14341" max="14341" width="12.5" style="10" customWidth="1"/>
    <col min="14342" max="14342" width="14" style="10" customWidth="1"/>
    <col min="14343" max="14343" width="9.625" style="10" customWidth="1"/>
    <col min="14344" max="14344" width="23.875" style="10" customWidth="1"/>
    <col min="14345" max="14345" width="0" style="10" hidden="1" customWidth="1"/>
    <col min="14346" max="14346" width="17.5" style="10" customWidth="1"/>
    <col min="14347" max="14347" width="31" style="10" customWidth="1"/>
    <col min="14348" max="14348" width="13.375" style="10" bestFit="1" customWidth="1"/>
    <col min="14349" max="14350" width="8.875" style="10"/>
    <col min="14351" max="14351" width="22.875" style="10" customWidth="1"/>
    <col min="14352" max="14352" width="25.125" style="10" customWidth="1"/>
    <col min="14353" max="14592" width="8.875" style="10"/>
    <col min="14593" max="14593" width="5" style="10" customWidth="1"/>
    <col min="14594" max="14594" width="11" style="10" customWidth="1"/>
    <col min="14595" max="14595" width="11.375" style="10" customWidth="1"/>
    <col min="14596" max="14596" width="14" style="10" customWidth="1"/>
    <col min="14597" max="14597" width="12.5" style="10" customWidth="1"/>
    <col min="14598" max="14598" width="14" style="10" customWidth="1"/>
    <col min="14599" max="14599" width="9.625" style="10" customWidth="1"/>
    <col min="14600" max="14600" width="23.875" style="10" customWidth="1"/>
    <col min="14601" max="14601" width="0" style="10" hidden="1" customWidth="1"/>
    <col min="14602" max="14602" width="17.5" style="10" customWidth="1"/>
    <col min="14603" max="14603" width="31" style="10" customWidth="1"/>
    <col min="14604" max="14604" width="13.375" style="10" bestFit="1" customWidth="1"/>
    <col min="14605" max="14606" width="8.875" style="10"/>
    <col min="14607" max="14607" width="22.875" style="10" customWidth="1"/>
    <col min="14608" max="14608" width="25.125" style="10" customWidth="1"/>
    <col min="14609" max="14848" width="8.875" style="10"/>
    <col min="14849" max="14849" width="5" style="10" customWidth="1"/>
    <col min="14850" max="14850" width="11" style="10" customWidth="1"/>
    <col min="14851" max="14851" width="11.375" style="10" customWidth="1"/>
    <col min="14852" max="14852" width="14" style="10" customWidth="1"/>
    <col min="14853" max="14853" width="12.5" style="10" customWidth="1"/>
    <col min="14854" max="14854" width="14" style="10" customWidth="1"/>
    <col min="14855" max="14855" width="9.625" style="10" customWidth="1"/>
    <col min="14856" max="14856" width="23.875" style="10" customWidth="1"/>
    <col min="14857" max="14857" width="0" style="10" hidden="1" customWidth="1"/>
    <col min="14858" max="14858" width="17.5" style="10" customWidth="1"/>
    <col min="14859" max="14859" width="31" style="10" customWidth="1"/>
    <col min="14860" max="14860" width="13.375" style="10" bestFit="1" customWidth="1"/>
    <col min="14861" max="14862" width="8.875" style="10"/>
    <col min="14863" max="14863" width="22.875" style="10" customWidth="1"/>
    <col min="14864" max="14864" width="25.125" style="10" customWidth="1"/>
    <col min="14865" max="15104" width="8.875" style="10"/>
    <col min="15105" max="15105" width="5" style="10" customWidth="1"/>
    <col min="15106" max="15106" width="11" style="10" customWidth="1"/>
    <col min="15107" max="15107" width="11.375" style="10" customWidth="1"/>
    <col min="15108" max="15108" width="14" style="10" customWidth="1"/>
    <col min="15109" max="15109" width="12.5" style="10" customWidth="1"/>
    <col min="15110" max="15110" width="14" style="10" customWidth="1"/>
    <col min="15111" max="15111" width="9.625" style="10" customWidth="1"/>
    <col min="15112" max="15112" width="23.875" style="10" customWidth="1"/>
    <col min="15113" max="15113" width="0" style="10" hidden="1" customWidth="1"/>
    <col min="15114" max="15114" width="17.5" style="10" customWidth="1"/>
    <col min="15115" max="15115" width="31" style="10" customWidth="1"/>
    <col min="15116" max="15116" width="13.375" style="10" bestFit="1" customWidth="1"/>
    <col min="15117" max="15118" width="8.875" style="10"/>
    <col min="15119" max="15119" width="22.875" style="10" customWidth="1"/>
    <col min="15120" max="15120" width="25.125" style="10" customWidth="1"/>
    <col min="15121" max="15360" width="8.875" style="10"/>
    <col min="15361" max="15361" width="5" style="10" customWidth="1"/>
    <col min="15362" max="15362" width="11" style="10" customWidth="1"/>
    <col min="15363" max="15363" width="11.375" style="10" customWidth="1"/>
    <col min="15364" max="15364" width="14" style="10" customWidth="1"/>
    <col min="15365" max="15365" width="12.5" style="10" customWidth="1"/>
    <col min="15366" max="15366" width="14" style="10" customWidth="1"/>
    <col min="15367" max="15367" width="9.625" style="10" customWidth="1"/>
    <col min="15368" max="15368" width="23.875" style="10" customWidth="1"/>
    <col min="15369" max="15369" width="0" style="10" hidden="1" customWidth="1"/>
    <col min="15370" max="15370" width="17.5" style="10" customWidth="1"/>
    <col min="15371" max="15371" width="31" style="10" customWidth="1"/>
    <col min="15372" max="15372" width="13.375" style="10" bestFit="1" customWidth="1"/>
    <col min="15373" max="15374" width="8.875" style="10"/>
    <col min="15375" max="15375" width="22.875" style="10" customWidth="1"/>
    <col min="15376" max="15376" width="25.125" style="10" customWidth="1"/>
    <col min="15377" max="15616" width="8.875" style="10"/>
    <col min="15617" max="15617" width="5" style="10" customWidth="1"/>
    <col min="15618" max="15618" width="11" style="10" customWidth="1"/>
    <col min="15619" max="15619" width="11.375" style="10" customWidth="1"/>
    <col min="15620" max="15620" width="14" style="10" customWidth="1"/>
    <col min="15621" max="15621" width="12.5" style="10" customWidth="1"/>
    <col min="15622" max="15622" width="14" style="10" customWidth="1"/>
    <col min="15623" max="15623" width="9.625" style="10" customWidth="1"/>
    <col min="15624" max="15624" width="23.875" style="10" customWidth="1"/>
    <col min="15625" max="15625" width="0" style="10" hidden="1" customWidth="1"/>
    <col min="15626" max="15626" width="17.5" style="10" customWidth="1"/>
    <col min="15627" max="15627" width="31" style="10" customWidth="1"/>
    <col min="15628" max="15628" width="13.375" style="10" bestFit="1" customWidth="1"/>
    <col min="15629" max="15630" width="8.875" style="10"/>
    <col min="15631" max="15631" width="22.875" style="10" customWidth="1"/>
    <col min="15632" max="15632" width="25.125" style="10" customWidth="1"/>
    <col min="15633" max="15872" width="8.875" style="10"/>
    <col min="15873" max="15873" width="5" style="10" customWidth="1"/>
    <col min="15874" max="15874" width="11" style="10" customWidth="1"/>
    <col min="15875" max="15875" width="11.375" style="10" customWidth="1"/>
    <col min="15876" max="15876" width="14" style="10" customWidth="1"/>
    <col min="15877" max="15877" width="12.5" style="10" customWidth="1"/>
    <col min="15878" max="15878" width="14" style="10" customWidth="1"/>
    <col min="15879" max="15879" width="9.625" style="10" customWidth="1"/>
    <col min="15880" max="15880" width="23.875" style="10" customWidth="1"/>
    <col min="15881" max="15881" width="0" style="10" hidden="1" customWidth="1"/>
    <col min="15882" max="15882" width="17.5" style="10" customWidth="1"/>
    <col min="15883" max="15883" width="31" style="10" customWidth="1"/>
    <col min="15884" max="15884" width="13.375" style="10" bestFit="1" customWidth="1"/>
    <col min="15885" max="15886" width="8.875" style="10"/>
    <col min="15887" max="15887" width="22.875" style="10" customWidth="1"/>
    <col min="15888" max="15888" width="25.125" style="10" customWidth="1"/>
    <col min="15889" max="16128" width="8.875" style="10"/>
    <col min="16129" max="16129" width="5" style="10" customWidth="1"/>
    <col min="16130" max="16130" width="11" style="10" customWidth="1"/>
    <col min="16131" max="16131" width="11.375" style="10" customWidth="1"/>
    <col min="16132" max="16132" width="14" style="10" customWidth="1"/>
    <col min="16133" max="16133" width="12.5" style="10" customWidth="1"/>
    <col min="16134" max="16134" width="14" style="10" customWidth="1"/>
    <col min="16135" max="16135" width="9.625" style="10" customWidth="1"/>
    <col min="16136" max="16136" width="23.875" style="10" customWidth="1"/>
    <col min="16137" max="16137" width="0" style="10" hidden="1" customWidth="1"/>
    <col min="16138" max="16138" width="17.5" style="10" customWidth="1"/>
    <col min="16139" max="16139" width="31" style="10" customWidth="1"/>
    <col min="16140" max="16140" width="13.375" style="10" bestFit="1" customWidth="1"/>
    <col min="16141" max="16142" width="8.875" style="10"/>
    <col min="16143" max="16143" width="22.875" style="10" customWidth="1"/>
    <col min="16144" max="16144" width="25.125" style="10" customWidth="1"/>
    <col min="16145" max="16384" width="8.875" style="10"/>
  </cols>
  <sheetData>
    <row r="1" spans="1:16" ht="19.899999999999999" customHeight="1" x14ac:dyDescent="0.25">
      <c r="A1" s="178" t="s">
        <v>261</v>
      </c>
      <c r="B1" s="179"/>
      <c r="C1" s="179"/>
      <c r="D1" s="179"/>
      <c r="E1" s="179"/>
      <c r="F1" s="179"/>
      <c r="G1" s="179"/>
      <c r="H1" s="145" t="s">
        <v>259</v>
      </c>
      <c r="K1" s="8" t="s">
        <v>28</v>
      </c>
    </row>
    <row r="2" spans="1:16" s="13" customFormat="1" ht="19.149999999999999" customHeight="1" x14ac:dyDescent="0.25">
      <c r="A2" s="158" t="s">
        <v>178</v>
      </c>
      <c r="B2" s="181" t="s">
        <v>29</v>
      </c>
      <c r="C2" s="183" t="s">
        <v>30</v>
      </c>
      <c r="D2" s="185" t="s">
        <v>31</v>
      </c>
      <c r="E2" s="186"/>
      <c r="F2" s="186"/>
      <c r="G2" s="186"/>
      <c r="H2" s="166" t="s">
        <v>32</v>
      </c>
      <c r="I2" s="11"/>
      <c r="J2" s="12"/>
      <c r="K2" s="13" t="s">
        <v>33</v>
      </c>
    </row>
    <row r="3" spans="1:16" s="13" customFormat="1" ht="20.25" thickBot="1" x14ac:dyDescent="0.3">
      <c r="A3" s="180"/>
      <c r="B3" s="182"/>
      <c r="C3" s="184"/>
      <c r="D3" s="14" t="s">
        <v>34</v>
      </c>
      <c r="E3" s="15" t="s">
        <v>35</v>
      </c>
      <c r="F3" s="15" t="s">
        <v>264</v>
      </c>
      <c r="G3" s="15" t="s">
        <v>36</v>
      </c>
      <c r="H3" s="167"/>
      <c r="I3" s="16"/>
      <c r="J3" s="17"/>
      <c r="K3" s="13" t="s">
        <v>33</v>
      </c>
      <c r="O3" s="18" t="s">
        <v>37</v>
      </c>
      <c r="P3" s="19"/>
    </row>
    <row r="4" spans="1:16" ht="19.899999999999999" customHeight="1" x14ac:dyDescent="0.25">
      <c r="A4" s="169" t="s">
        <v>38</v>
      </c>
      <c r="B4" s="170"/>
      <c r="C4" s="171"/>
      <c r="D4" s="20">
        <f>SUM(D6:D132)</f>
        <v>0</v>
      </c>
      <c r="E4" s="21">
        <f>SUM(E6:E132)</f>
        <v>0</v>
      </c>
      <c r="F4" s="21">
        <f>SUM(F6:F132)</f>
        <v>0</v>
      </c>
      <c r="G4" s="22">
        <f>SUM(G6:G132)</f>
        <v>0</v>
      </c>
      <c r="H4" s="167"/>
      <c r="I4" s="23"/>
      <c r="K4" s="18" t="s">
        <v>37</v>
      </c>
      <c r="L4" s="19"/>
      <c r="O4" s="18" t="s">
        <v>39</v>
      </c>
      <c r="P4" s="24">
        <v>14400</v>
      </c>
    </row>
    <row r="5" spans="1:16" ht="20.25" thickBot="1" x14ac:dyDescent="0.3">
      <c r="A5" s="172" t="s">
        <v>40</v>
      </c>
      <c r="B5" s="173"/>
      <c r="C5" s="174"/>
      <c r="D5" s="175">
        <f>SUM(D4:G4)</f>
        <v>0</v>
      </c>
      <c r="E5" s="176"/>
      <c r="F5" s="176"/>
      <c r="G5" s="177"/>
      <c r="H5" s="168"/>
      <c r="I5" s="23"/>
      <c r="K5" s="18" t="s">
        <v>39</v>
      </c>
      <c r="L5" s="24">
        <v>14400</v>
      </c>
      <c r="O5" s="18" t="s">
        <v>41</v>
      </c>
      <c r="P5" s="24">
        <v>10800</v>
      </c>
    </row>
    <row r="6" spans="1:16" x14ac:dyDescent="0.25">
      <c r="A6" s="25" t="s">
        <v>448</v>
      </c>
      <c r="B6" s="58" t="s">
        <v>422</v>
      </c>
      <c r="D6" s="27"/>
      <c r="E6" s="28"/>
      <c r="F6" s="28"/>
      <c r="G6" s="29"/>
      <c r="H6" s="148"/>
      <c r="I6" s="6">
        <f>SUM(D6:F6)</f>
        <v>0</v>
      </c>
      <c r="K6" s="18" t="s">
        <v>41</v>
      </c>
      <c r="L6" s="24">
        <v>10800</v>
      </c>
      <c r="O6" s="18" t="s">
        <v>42</v>
      </c>
      <c r="P6" s="24">
        <v>7200</v>
      </c>
    </row>
    <row r="7" spans="1:16" x14ac:dyDescent="0.25">
      <c r="A7" s="63" t="s">
        <v>449</v>
      </c>
      <c r="B7" s="108" t="s">
        <v>423</v>
      </c>
      <c r="C7" s="31"/>
      <c r="D7" s="27"/>
      <c r="E7" s="28"/>
      <c r="F7" s="28"/>
      <c r="G7" s="29"/>
      <c r="H7" s="148"/>
      <c r="I7" s="6">
        <f>SUM(D7:F7)</f>
        <v>0</v>
      </c>
      <c r="K7" s="18" t="s">
        <v>41</v>
      </c>
      <c r="L7" s="24">
        <v>10800</v>
      </c>
      <c r="O7" s="18" t="s">
        <v>42</v>
      </c>
      <c r="P7" s="24">
        <v>7200</v>
      </c>
    </row>
    <row r="8" spans="1:16" x14ac:dyDescent="0.25">
      <c r="A8" s="25" t="s">
        <v>450</v>
      </c>
      <c r="B8" s="58" t="s">
        <v>424</v>
      </c>
      <c r="C8" s="32"/>
      <c r="D8" s="27"/>
      <c r="E8" s="28"/>
      <c r="F8" s="28"/>
      <c r="G8" s="29"/>
      <c r="H8" s="148"/>
      <c r="I8" s="6" t="e">
        <f>SUM(#REF!)</f>
        <v>#REF!</v>
      </c>
      <c r="K8" s="18" t="s">
        <v>41</v>
      </c>
      <c r="L8" s="24">
        <v>10800</v>
      </c>
      <c r="O8" s="18" t="s">
        <v>42</v>
      </c>
      <c r="P8" s="24">
        <v>7200</v>
      </c>
    </row>
    <row r="9" spans="1:16" x14ac:dyDescent="0.25">
      <c r="A9" s="30" t="s">
        <v>451</v>
      </c>
      <c r="B9" s="58" t="s">
        <v>425</v>
      </c>
      <c r="C9" s="32"/>
      <c r="D9" s="27"/>
      <c r="E9" s="28"/>
      <c r="F9" s="28"/>
      <c r="G9" s="29"/>
      <c r="H9" s="148"/>
      <c r="I9" s="6">
        <f>SUM(D9:F9)</f>
        <v>0</v>
      </c>
      <c r="K9" s="18" t="s">
        <v>41</v>
      </c>
      <c r="L9" s="24">
        <v>10800</v>
      </c>
      <c r="O9" s="18" t="s">
        <v>42</v>
      </c>
      <c r="P9" s="24">
        <v>7200</v>
      </c>
    </row>
    <row r="10" spans="1:16" x14ac:dyDescent="0.25">
      <c r="A10" s="25" t="s">
        <v>452</v>
      </c>
      <c r="B10" s="58" t="s">
        <v>426</v>
      </c>
      <c r="H10" s="148"/>
      <c r="I10" s="6">
        <f>SUM(D10:F10)</f>
        <v>0</v>
      </c>
      <c r="K10" s="18" t="s">
        <v>42</v>
      </c>
      <c r="L10" s="24">
        <v>7200</v>
      </c>
      <c r="O10" s="18" t="s">
        <v>43</v>
      </c>
      <c r="P10" s="24">
        <v>3600</v>
      </c>
    </row>
    <row r="11" spans="1:16" x14ac:dyDescent="0.25">
      <c r="A11" s="25" t="s">
        <v>453</v>
      </c>
      <c r="B11" s="58" t="s">
        <v>427</v>
      </c>
      <c r="H11" s="148"/>
      <c r="I11" s="6">
        <f>SUM(D11:F11)</f>
        <v>0</v>
      </c>
      <c r="K11" s="18" t="s">
        <v>42</v>
      </c>
      <c r="L11" s="24">
        <v>7200</v>
      </c>
      <c r="O11" s="18" t="s">
        <v>43</v>
      </c>
      <c r="P11" s="24">
        <v>3600</v>
      </c>
    </row>
    <row r="12" spans="1:16" x14ac:dyDescent="0.25">
      <c r="A12" s="36" t="s">
        <v>9</v>
      </c>
      <c r="B12" s="58" t="s">
        <v>428</v>
      </c>
      <c r="C12" s="37"/>
      <c r="H12" s="148"/>
      <c r="I12" s="6">
        <f>SUM(D12:F12)</f>
        <v>0</v>
      </c>
      <c r="K12" s="18" t="s">
        <v>42</v>
      </c>
      <c r="L12" s="24">
        <v>7200</v>
      </c>
      <c r="O12" s="18" t="s">
        <v>43</v>
      </c>
      <c r="P12" s="24">
        <v>3600</v>
      </c>
    </row>
    <row r="13" spans="1:16" x14ac:dyDescent="0.25">
      <c r="A13" s="25" t="s">
        <v>10</v>
      </c>
      <c r="B13" s="58" t="s">
        <v>429</v>
      </c>
      <c r="H13" s="148"/>
      <c r="I13" s="6" t="e">
        <f>SUM(#REF!)</f>
        <v>#REF!</v>
      </c>
      <c r="K13" s="18" t="s">
        <v>42</v>
      </c>
      <c r="L13" s="24">
        <v>7200</v>
      </c>
      <c r="O13" s="18" t="s">
        <v>43</v>
      </c>
      <c r="P13" s="24">
        <v>3600</v>
      </c>
    </row>
    <row r="14" spans="1:16" x14ac:dyDescent="0.25">
      <c r="A14" s="25" t="s">
        <v>11</v>
      </c>
      <c r="B14" s="58" t="s">
        <v>430</v>
      </c>
      <c r="H14" s="148"/>
      <c r="I14" s="6" t="e">
        <f>SUM(#REF!)</f>
        <v>#REF!</v>
      </c>
      <c r="K14" s="18" t="s">
        <v>43</v>
      </c>
      <c r="L14" s="24">
        <v>3600</v>
      </c>
      <c r="O14" s="38" t="s">
        <v>44</v>
      </c>
      <c r="P14" s="9"/>
    </row>
    <row r="15" spans="1:16" x14ac:dyDescent="0.25">
      <c r="A15" s="25" t="s">
        <v>454</v>
      </c>
      <c r="B15" s="58" t="s">
        <v>431</v>
      </c>
      <c r="H15" s="148"/>
      <c r="I15" s="23" t="e">
        <f>SUM(#REF!)</f>
        <v>#REF!</v>
      </c>
      <c r="K15" s="38" t="s">
        <v>45</v>
      </c>
      <c r="O15" s="18" t="s">
        <v>46</v>
      </c>
      <c r="P15" s="9"/>
    </row>
    <row r="16" spans="1:16" x14ac:dyDescent="0.25">
      <c r="A16" s="30" t="s">
        <v>13</v>
      </c>
      <c r="B16" s="58" t="s">
        <v>432</v>
      </c>
      <c r="C16" s="31"/>
      <c r="H16" s="148"/>
      <c r="I16" s="6">
        <f>SUM(D13:F13)</f>
        <v>0</v>
      </c>
      <c r="K16" s="18" t="s">
        <v>46</v>
      </c>
      <c r="O16" s="18" t="s">
        <v>47</v>
      </c>
      <c r="P16" s="9"/>
    </row>
    <row r="17" spans="1:20" ht="20.25" customHeight="1" x14ac:dyDescent="0.25">
      <c r="A17" s="25" t="s">
        <v>14</v>
      </c>
      <c r="B17" s="58" t="s">
        <v>433</v>
      </c>
      <c r="C17" s="39"/>
      <c r="H17" s="148"/>
      <c r="I17" s="6">
        <f>SUM(D14:F14)</f>
        <v>0</v>
      </c>
      <c r="K17" s="18" t="s">
        <v>47</v>
      </c>
      <c r="O17" s="40" t="s">
        <v>48</v>
      </c>
      <c r="P17" s="9"/>
    </row>
    <row r="18" spans="1:20" x14ac:dyDescent="0.25">
      <c r="A18" s="25" t="s">
        <v>455</v>
      </c>
      <c r="B18" s="58" t="s">
        <v>434</v>
      </c>
      <c r="H18" s="148"/>
      <c r="I18" s="6">
        <f>SUM(D15:F15)</f>
        <v>0</v>
      </c>
      <c r="K18" s="40" t="s">
        <v>48</v>
      </c>
      <c r="O18" s="18" t="s">
        <v>49</v>
      </c>
      <c r="P18" s="9"/>
    </row>
    <row r="19" spans="1:20" x14ac:dyDescent="0.25">
      <c r="A19" s="25" t="s">
        <v>16</v>
      </c>
      <c r="B19" s="58" t="s">
        <v>435</v>
      </c>
      <c r="C19" s="39"/>
      <c r="H19" s="148"/>
      <c r="I19" s="6">
        <f>SUM(D16:F16)</f>
        <v>0</v>
      </c>
      <c r="K19" s="18" t="s">
        <v>49</v>
      </c>
      <c r="O19" s="18" t="s">
        <v>50</v>
      </c>
      <c r="P19" s="9"/>
    </row>
    <row r="20" spans="1:20" x14ac:dyDescent="0.25">
      <c r="A20" s="25" t="s">
        <v>17</v>
      </c>
      <c r="B20" s="58" t="s">
        <v>436</v>
      </c>
      <c r="H20" s="148"/>
      <c r="I20" s="6">
        <f>SUM(D16:F16)</f>
        <v>0</v>
      </c>
      <c r="K20" s="18" t="s">
        <v>50</v>
      </c>
      <c r="O20" s="41" t="s">
        <v>51</v>
      </c>
      <c r="P20" s="9"/>
    </row>
    <row r="21" spans="1:20" x14ac:dyDescent="0.25">
      <c r="A21" s="36" t="s">
        <v>18</v>
      </c>
      <c r="B21" s="58" t="s">
        <v>437</v>
      </c>
      <c r="H21" s="148"/>
      <c r="I21" s="6">
        <f>SUM(D17:F17)</f>
        <v>0</v>
      </c>
      <c r="K21" s="41" t="s">
        <v>51</v>
      </c>
      <c r="N21" s="42"/>
      <c r="O21" s="41" t="s">
        <v>52</v>
      </c>
      <c r="P21" s="9"/>
      <c r="Q21" s="43"/>
      <c r="R21" s="43"/>
      <c r="S21" s="43"/>
      <c r="T21" s="44"/>
    </row>
    <row r="22" spans="1:20" x14ac:dyDescent="0.25">
      <c r="A22" s="36" t="s">
        <v>19</v>
      </c>
      <c r="B22" s="58" t="s">
        <v>438</v>
      </c>
      <c r="C22" s="32"/>
      <c r="H22" s="148"/>
      <c r="I22" s="6">
        <f>SUM(D18:F18)</f>
        <v>0</v>
      </c>
      <c r="K22" s="41" t="s">
        <v>52</v>
      </c>
      <c r="O22" s="45" t="s">
        <v>53</v>
      </c>
      <c r="P22" s="9"/>
    </row>
    <row r="23" spans="1:20" x14ac:dyDescent="0.25">
      <c r="A23" s="30" t="s">
        <v>20</v>
      </c>
      <c r="B23" s="58" t="s">
        <v>439</v>
      </c>
      <c r="C23" s="32"/>
      <c r="H23" s="148"/>
      <c r="I23" s="6">
        <f>SUM(D19:F19)</f>
        <v>0</v>
      </c>
      <c r="K23" s="45" t="s">
        <v>53</v>
      </c>
      <c r="O23" s="45" t="s">
        <v>54</v>
      </c>
      <c r="P23" s="9"/>
    </row>
    <row r="24" spans="1:20" x14ac:dyDescent="0.25">
      <c r="A24" s="25" t="s">
        <v>456</v>
      </c>
      <c r="B24" s="58" t="s">
        <v>440</v>
      </c>
      <c r="H24" s="148"/>
      <c r="I24" s="6">
        <f>SUM(D20:F20)</f>
        <v>0</v>
      </c>
      <c r="K24" s="45" t="s">
        <v>54</v>
      </c>
      <c r="O24" s="45" t="s">
        <v>55</v>
      </c>
      <c r="P24" s="9"/>
    </row>
    <row r="25" spans="1:20" x14ac:dyDescent="0.25">
      <c r="A25" s="25" t="s">
        <v>457</v>
      </c>
      <c r="B25" s="58" t="s">
        <v>441</v>
      </c>
      <c r="H25" s="148"/>
      <c r="I25" s="6" t="e">
        <f>SUM(#REF!)</f>
        <v>#REF!</v>
      </c>
      <c r="K25" s="45" t="s">
        <v>55</v>
      </c>
      <c r="O25" s="45" t="s">
        <v>56</v>
      </c>
      <c r="P25" s="9"/>
    </row>
    <row r="26" spans="1:20" x14ac:dyDescent="0.25">
      <c r="A26" s="25" t="s">
        <v>23</v>
      </c>
      <c r="B26" s="58" t="s">
        <v>442</v>
      </c>
      <c r="H26" s="148"/>
      <c r="I26" s="6">
        <f>SUM(D21:F21)</f>
        <v>0</v>
      </c>
      <c r="K26" s="45" t="s">
        <v>56</v>
      </c>
      <c r="O26" s="46" t="s">
        <v>57</v>
      </c>
      <c r="P26" s="9"/>
    </row>
    <row r="27" spans="1:20" x14ac:dyDescent="0.25">
      <c r="A27" s="25" t="s">
        <v>24</v>
      </c>
      <c r="B27" s="58" t="s">
        <v>443</v>
      </c>
      <c r="C27" s="47"/>
      <c r="D27" s="48"/>
      <c r="H27" s="148"/>
      <c r="I27" s="6">
        <f>SUM(D22:F22)</f>
        <v>0</v>
      </c>
      <c r="K27" s="46" t="s">
        <v>57</v>
      </c>
      <c r="O27" s="49" t="s">
        <v>58</v>
      </c>
      <c r="P27" s="9"/>
    </row>
    <row r="28" spans="1:20" x14ac:dyDescent="0.25">
      <c r="A28" s="25" t="s">
        <v>25</v>
      </c>
      <c r="B28" s="58" t="s">
        <v>444</v>
      </c>
      <c r="H28" s="148"/>
      <c r="I28" s="6">
        <f>SUM(D23:F23)</f>
        <v>0</v>
      </c>
      <c r="K28" s="49" t="s">
        <v>58</v>
      </c>
      <c r="O28" s="46" t="s">
        <v>59</v>
      </c>
      <c r="P28" s="9"/>
    </row>
    <row r="29" spans="1:20" x14ac:dyDescent="0.25">
      <c r="A29" s="25" t="s">
        <v>26</v>
      </c>
      <c r="B29" s="58" t="s">
        <v>445</v>
      </c>
      <c r="H29" s="148"/>
      <c r="I29" s="6">
        <f>SUM(D24:F24)</f>
        <v>0</v>
      </c>
      <c r="K29" s="46" t="s">
        <v>59</v>
      </c>
      <c r="O29" s="49" t="s">
        <v>60</v>
      </c>
      <c r="P29" s="9"/>
    </row>
    <row r="30" spans="1:20" x14ac:dyDescent="0.25">
      <c r="A30" s="30" t="s">
        <v>27</v>
      </c>
      <c r="B30" s="58" t="s">
        <v>446</v>
      </c>
      <c r="C30" s="32"/>
      <c r="H30" s="148"/>
      <c r="I30" s="6">
        <f>SUM(D25:F25)</f>
        <v>0</v>
      </c>
      <c r="K30" s="49" t="s">
        <v>60</v>
      </c>
      <c r="O30" s="50" t="s">
        <v>61</v>
      </c>
      <c r="P30" s="9"/>
    </row>
    <row r="31" spans="1:20" x14ac:dyDescent="0.25">
      <c r="A31" s="36">
        <v>601</v>
      </c>
      <c r="B31" s="58" t="s">
        <v>73</v>
      </c>
      <c r="C31" s="32"/>
      <c r="H31" s="148"/>
      <c r="I31" s="6" t="e">
        <f>SUM(#REF!)</f>
        <v>#REF!</v>
      </c>
      <c r="K31" s="50"/>
      <c r="O31" s="8" t="s">
        <v>62</v>
      </c>
      <c r="P31" s="9"/>
    </row>
    <row r="32" spans="1:20" x14ac:dyDescent="0.25">
      <c r="A32" s="25">
        <v>602</v>
      </c>
      <c r="B32" s="58" t="s">
        <v>74</v>
      </c>
      <c r="H32" s="148"/>
      <c r="I32" s="6" t="e">
        <f>SUM(#REF!)</f>
        <v>#REF!</v>
      </c>
      <c r="K32" s="50" t="s">
        <v>61</v>
      </c>
      <c r="O32" s="8" t="s">
        <v>63</v>
      </c>
      <c r="P32" s="9"/>
    </row>
    <row r="33" spans="1:16" x14ac:dyDescent="0.25">
      <c r="A33" s="30">
        <v>603</v>
      </c>
      <c r="B33" s="58" t="s">
        <v>75</v>
      </c>
      <c r="C33" s="32"/>
      <c r="H33" s="148"/>
      <c r="I33" s="6">
        <f>SUM(D26:F26)</f>
        <v>0</v>
      </c>
      <c r="K33" s="8" t="s">
        <v>62</v>
      </c>
      <c r="O33" s="51" t="s">
        <v>64</v>
      </c>
      <c r="P33" s="9"/>
    </row>
    <row r="34" spans="1:16" x14ac:dyDescent="0.25">
      <c r="A34" s="30">
        <v>604</v>
      </c>
      <c r="B34" s="58" t="s">
        <v>76</v>
      </c>
      <c r="C34" s="32"/>
      <c r="H34" s="148"/>
      <c r="I34" s="6">
        <f>SUM(D27:E27)</f>
        <v>0</v>
      </c>
      <c r="K34" s="8" t="s">
        <v>63</v>
      </c>
      <c r="O34" s="51" t="s">
        <v>65</v>
      </c>
      <c r="P34" s="9"/>
    </row>
    <row r="35" spans="1:16" x14ac:dyDescent="0.25">
      <c r="A35" s="25">
        <v>605</v>
      </c>
      <c r="B35" s="58" t="s">
        <v>77</v>
      </c>
      <c r="H35" s="148"/>
      <c r="I35" s="6">
        <f>SUM(D28:F28)</f>
        <v>0</v>
      </c>
      <c r="K35" s="51" t="s">
        <v>64</v>
      </c>
      <c r="O35" s="8" t="s">
        <v>66</v>
      </c>
    </row>
    <row r="36" spans="1:16" x14ac:dyDescent="0.25">
      <c r="A36" s="25">
        <v>606</v>
      </c>
      <c r="B36" s="58" t="s">
        <v>78</v>
      </c>
      <c r="H36" s="148"/>
      <c r="I36" s="6">
        <f>SUM(D29:F29)</f>
        <v>0</v>
      </c>
      <c r="K36" s="51" t="s">
        <v>65</v>
      </c>
      <c r="O36" s="10" t="s">
        <v>67</v>
      </c>
      <c r="P36" s="9"/>
    </row>
    <row r="37" spans="1:16" x14ac:dyDescent="0.25">
      <c r="A37" s="25">
        <v>607</v>
      </c>
      <c r="B37" s="58" t="s">
        <v>79</v>
      </c>
      <c r="H37" s="148"/>
      <c r="I37" s="6">
        <f t="shared" ref="I37:I100" si="0">SUM(D34:F34)</f>
        <v>0</v>
      </c>
      <c r="K37" s="8" t="s">
        <v>66</v>
      </c>
      <c r="L37" s="10"/>
      <c r="O37" s="10" t="s">
        <v>68</v>
      </c>
      <c r="P37" s="9"/>
    </row>
    <row r="38" spans="1:16" x14ac:dyDescent="0.25">
      <c r="A38" s="25">
        <v>608</v>
      </c>
      <c r="B38" s="58" t="s">
        <v>80</v>
      </c>
      <c r="H38" s="148"/>
      <c r="I38" s="6">
        <f t="shared" si="0"/>
        <v>0</v>
      </c>
      <c r="K38" s="10" t="s">
        <v>69</v>
      </c>
    </row>
    <row r="39" spans="1:16" x14ac:dyDescent="0.25">
      <c r="A39" s="36">
        <v>609</v>
      </c>
      <c r="B39" s="58" t="s">
        <v>81</v>
      </c>
      <c r="C39" s="32"/>
      <c r="E39" s="52"/>
      <c r="H39" s="148"/>
      <c r="I39" s="6">
        <f t="shared" si="0"/>
        <v>0</v>
      </c>
      <c r="K39" s="10" t="s">
        <v>67</v>
      </c>
    </row>
    <row r="40" spans="1:16" x14ac:dyDescent="0.25">
      <c r="A40" s="25">
        <v>610</v>
      </c>
      <c r="B40" s="58" t="s">
        <v>82</v>
      </c>
      <c r="C40" s="32"/>
      <c r="H40" s="148"/>
      <c r="I40" s="6">
        <f t="shared" si="0"/>
        <v>0</v>
      </c>
      <c r="K40" s="10" t="s">
        <v>68</v>
      </c>
    </row>
    <row r="41" spans="1:16" x14ac:dyDescent="0.25">
      <c r="A41" s="25">
        <v>611</v>
      </c>
      <c r="B41" s="58" t="s">
        <v>83</v>
      </c>
      <c r="H41" s="148"/>
      <c r="I41" s="6">
        <f t="shared" si="0"/>
        <v>0</v>
      </c>
      <c r="K41" s="8" t="s">
        <v>70</v>
      </c>
    </row>
    <row r="42" spans="1:16" x14ac:dyDescent="0.25">
      <c r="A42" s="25">
        <v>612</v>
      </c>
      <c r="B42" s="58" t="s">
        <v>84</v>
      </c>
      <c r="H42" s="148"/>
      <c r="I42" s="6">
        <f t="shared" si="0"/>
        <v>0</v>
      </c>
      <c r="K42" s="8" t="s">
        <v>71</v>
      </c>
    </row>
    <row r="43" spans="1:16" x14ac:dyDescent="0.25">
      <c r="A43" s="30">
        <v>613</v>
      </c>
      <c r="B43" s="58" t="s">
        <v>85</v>
      </c>
      <c r="C43" s="31"/>
      <c r="H43" s="148"/>
      <c r="I43" s="6">
        <f t="shared" si="0"/>
        <v>0</v>
      </c>
    </row>
    <row r="44" spans="1:16" x14ac:dyDescent="0.25">
      <c r="A44" s="25">
        <v>614</v>
      </c>
      <c r="B44" s="58" t="s">
        <v>86</v>
      </c>
      <c r="H44" s="148"/>
      <c r="I44" s="6">
        <f t="shared" si="0"/>
        <v>0</v>
      </c>
    </row>
    <row r="45" spans="1:16" x14ac:dyDescent="0.25">
      <c r="A45" s="25">
        <v>615</v>
      </c>
      <c r="B45" s="58" t="s">
        <v>87</v>
      </c>
      <c r="H45" s="148"/>
      <c r="I45" s="6">
        <f t="shared" si="0"/>
        <v>0</v>
      </c>
    </row>
    <row r="46" spans="1:16" x14ac:dyDescent="0.25">
      <c r="A46" s="25">
        <v>616</v>
      </c>
      <c r="B46" s="58" t="s">
        <v>88</v>
      </c>
      <c r="H46" s="148"/>
      <c r="I46" s="6">
        <f t="shared" si="0"/>
        <v>0</v>
      </c>
      <c r="K46" s="53"/>
    </row>
    <row r="47" spans="1:16" x14ac:dyDescent="0.25">
      <c r="A47" s="25">
        <v>617</v>
      </c>
      <c r="B47" s="54" t="s">
        <v>89</v>
      </c>
      <c r="H47" s="148"/>
      <c r="I47" s="6">
        <f t="shared" si="0"/>
        <v>0</v>
      </c>
      <c r="J47" s="55"/>
      <c r="K47" s="55"/>
    </row>
    <row r="48" spans="1:16" x14ac:dyDescent="0.25">
      <c r="A48" s="30">
        <v>618</v>
      </c>
      <c r="B48" s="58" t="s">
        <v>90</v>
      </c>
      <c r="C48" s="32"/>
      <c r="H48" s="148"/>
      <c r="I48" s="6">
        <f t="shared" si="0"/>
        <v>0</v>
      </c>
    </row>
    <row r="49" spans="1:9" x14ac:dyDescent="0.25">
      <c r="A49" s="25">
        <v>619</v>
      </c>
      <c r="B49" s="58" t="s">
        <v>91</v>
      </c>
      <c r="H49" s="148"/>
      <c r="I49" s="6">
        <f t="shared" si="0"/>
        <v>0</v>
      </c>
    </row>
    <row r="50" spans="1:9" x14ac:dyDescent="0.25">
      <c r="A50" s="36">
        <v>620</v>
      </c>
      <c r="B50" s="58" t="s">
        <v>92</v>
      </c>
      <c r="C50" s="32"/>
      <c r="H50" s="148"/>
      <c r="I50" s="6">
        <f t="shared" si="0"/>
        <v>0</v>
      </c>
    </row>
    <row r="51" spans="1:9" x14ac:dyDescent="0.25">
      <c r="A51" s="30">
        <v>621</v>
      </c>
      <c r="B51" s="58" t="s">
        <v>93</v>
      </c>
      <c r="C51" s="32"/>
      <c r="H51" s="148"/>
      <c r="I51" s="6">
        <f t="shared" si="0"/>
        <v>0</v>
      </c>
    </row>
    <row r="52" spans="1:9" x14ac:dyDescent="0.25">
      <c r="A52" s="25">
        <v>622</v>
      </c>
      <c r="B52" s="58" t="s">
        <v>94</v>
      </c>
      <c r="H52" s="148"/>
      <c r="I52" s="6">
        <f t="shared" si="0"/>
        <v>0</v>
      </c>
    </row>
    <row r="53" spans="1:9" x14ac:dyDescent="0.25">
      <c r="A53" s="25">
        <v>623</v>
      </c>
      <c r="B53" s="58" t="s">
        <v>95</v>
      </c>
      <c r="H53" s="148"/>
      <c r="I53" s="6">
        <f t="shared" si="0"/>
        <v>0</v>
      </c>
    </row>
    <row r="54" spans="1:9" x14ac:dyDescent="0.25">
      <c r="A54" s="25">
        <v>624</v>
      </c>
      <c r="B54" s="58" t="s">
        <v>96</v>
      </c>
      <c r="H54" s="148"/>
      <c r="I54" s="6">
        <f t="shared" si="0"/>
        <v>0</v>
      </c>
    </row>
    <row r="55" spans="1:9" x14ac:dyDescent="0.25">
      <c r="A55" s="25">
        <v>625</v>
      </c>
      <c r="B55" s="58" t="s">
        <v>97</v>
      </c>
      <c r="C55" s="56"/>
      <c r="H55" s="148"/>
      <c r="I55" s="6">
        <f t="shared" si="0"/>
        <v>0</v>
      </c>
    </row>
    <row r="56" spans="1:9" x14ac:dyDescent="0.25">
      <c r="A56" s="36">
        <v>626</v>
      </c>
      <c r="B56" s="58" t="s">
        <v>98</v>
      </c>
      <c r="C56" s="37"/>
      <c r="H56" s="148"/>
      <c r="I56" s="6">
        <f t="shared" si="0"/>
        <v>0</v>
      </c>
    </row>
    <row r="57" spans="1:9" x14ac:dyDescent="0.25">
      <c r="A57" s="25">
        <v>627</v>
      </c>
      <c r="B57" s="58" t="s">
        <v>99</v>
      </c>
      <c r="H57" s="148"/>
      <c r="I57" s="6">
        <f t="shared" si="0"/>
        <v>0</v>
      </c>
    </row>
    <row r="58" spans="1:9" x14ac:dyDescent="0.25">
      <c r="A58" s="25">
        <v>628</v>
      </c>
      <c r="B58" s="58" t="s">
        <v>100</v>
      </c>
      <c r="H58" s="148"/>
      <c r="I58" s="6">
        <f t="shared" si="0"/>
        <v>0</v>
      </c>
    </row>
    <row r="59" spans="1:9" x14ac:dyDescent="0.25">
      <c r="A59" s="25">
        <v>629</v>
      </c>
      <c r="B59" s="58" t="s">
        <v>101</v>
      </c>
      <c r="H59" s="148"/>
      <c r="I59" s="6">
        <f t="shared" si="0"/>
        <v>0</v>
      </c>
    </row>
    <row r="60" spans="1:9" x14ac:dyDescent="0.25">
      <c r="A60" s="36">
        <v>630</v>
      </c>
      <c r="B60" s="58" t="s">
        <v>102</v>
      </c>
      <c r="C60" s="37"/>
      <c r="H60" s="148"/>
      <c r="I60" s="6">
        <f t="shared" si="0"/>
        <v>0</v>
      </c>
    </row>
    <row r="61" spans="1:9" x14ac:dyDescent="0.25">
      <c r="A61" s="25">
        <v>631</v>
      </c>
      <c r="B61" s="58" t="s">
        <v>103</v>
      </c>
      <c r="H61" s="148"/>
      <c r="I61" s="6">
        <f t="shared" si="0"/>
        <v>0</v>
      </c>
    </row>
    <row r="62" spans="1:9" x14ac:dyDescent="0.25">
      <c r="A62" s="25">
        <v>632</v>
      </c>
      <c r="B62" s="58" t="s">
        <v>104</v>
      </c>
      <c r="H62" s="148"/>
      <c r="I62" s="6">
        <f t="shared" si="0"/>
        <v>0</v>
      </c>
    </row>
    <row r="63" spans="1:9" x14ac:dyDescent="0.25">
      <c r="A63" s="30">
        <v>633</v>
      </c>
      <c r="B63" s="58" t="s">
        <v>105</v>
      </c>
      <c r="C63" s="31"/>
      <c r="H63" s="148"/>
      <c r="I63" s="6">
        <f t="shared" si="0"/>
        <v>0</v>
      </c>
    </row>
    <row r="64" spans="1:9" x14ac:dyDescent="0.25">
      <c r="A64" s="25">
        <v>634</v>
      </c>
      <c r="B64" s="58" t="s">
        <v>106</v>
      </c>
      <c r="H64" s="148"/>
      <c r="I64" s="6">
        <f t="shared" si="0"/>
        <v>0</v>
      </c>
    </row>
    <row r="65" spans="1:9" x14ac:dyDescent="0.25">
      <c r="A65" s="36">
        <v>635</v>
      </c>
      <c r="B65" s="58" t="s">
        <v>107</v>
      </c>
      <c r="C65" s="32"/>
      <c r="H65" s="148"/>
      <c r="I65" s="6">
        <f t="shared" si="0"/>
        <v>0</v>
      </c>
    </row>
    <row r="66" spans="1:9" x14ac:dyDescent="0.25">
      <c r="A66" s="36">
        <v>636</v>
      </c>
      <c r="B66" s="58" t="s">
        <v>108</v>
      </c>
      <c r="C66" s="32"/>
      <c r="H66" s="148"/>
      <c r="I66" s="6">
        <f t="shared" si="0"/>
        <v>0</v>
      </c>
    </row>
    <row r="67" spans="1:9" x14ac:dyDescent="0.25">
      <c r="A67" s="30">
        <v>638</v>
      </c>
      <c r="B67" s="58" t="s">
        <v>109</v>
      </c>
      <c r="C67" s="32"/>
      <c r="H67" s="148"/>
      <c r="I67" s="6">
        <f t="shared" si="0"/>
        <v>0</v>
      </c>
    </row>
    <row r="68" spans="1:9" x14ac:dyDescent="0.25">
      <c r="A68" s="30">
        <v>639</v>
      </c>
      <c r="B68" s="58" t="s">
        <v>110</v>
      </c>
      <c r="C68" s="32"/>
      <c r="H68" s="148"/>
      <c r="I68" s="6">
        <f t="shared" si="0"/>
        <v>0</v>
      </c>
    </row>
    <row r="69" spans="1:9" x14ac:dyDescent="0.25">
      <c r="A69" s="36">
        <v>641</v>
      </c>
      <c r="B69" s="58" t="s">
        <v>111</v>
      </c>
      <c r="C69" s="32"/>
      <c r="H69" s="148"/>
      <c r="I69" s="6">
        <f t="shared" si="0"/>
        <v>0</v>
      </c>
    </row>
    <row r="70" spans="1:9" x14ac:dyDescent="0.25">
      <c r="A70" s="36">
        <v>642</v>
      </c>
      <c r="B70" s="58" t="s">
        <v>112</v>
      </c>
      <c r="C70" s="32"/>
      <c r="H70" s="148"/>
      <c r="I70" s="6">
        <f t="shared" si="0"/>
        <v>0</v>
      </c>
    </row>
    <row r="71" spans="1:9" x14ac:dyDescent="0.25">
      <c r="A71" s="30">
        <v>645</v>
      </c>
      <c r="B71" s="58" t="s">
        <v>113</v>
      </c>
      <c r="C71" s="32"/>
      <c r="H71" s="148"/>
      <c r="I71" s="6">
        <f t="shared" si="0"/>
        <v>0</v>
      </c>
    </row>
    <row r="72" spans="1:9" x14ac:dyDescent="0.25">
      <c r="A72" s="25">
        <v>647</v>
      </c>
      <c r="B72" s="58" t="s">
        <v>114</v>
      </c>
      <c r="H72" s="148"/>
      <c r="I72" s="6">
        <f t="shared" si="0"/>
        <v>0</v>
      </c>
    </row>
    <row r="73" spans="1:9" x14ac:dyDescent="0.25">
      <c r="A73" s="25">
        <v>648</v>
      </c>
      <c r="B73" s="58" t="s">
        <v>115</v>
      </c>
      <c r="H73" s="148"/>
      <c r="I73" s="6">
        <f t="shared" si="0"/>
        <v>0</v>
      </c>
    </row>
    <row r="74" spans="1:9" x14ac:dyDescent="0.25">
      <c r="A74" s="36">
        <v>649</v>
      </c>
      <c r="B74" s="58" t="s">
        <v>116</v>
      </c>
      <c r="C74" s="32"/>
      <c r="H74" s="148"/>
      <c r="I74" s="6">
        <f t="shared" si="0"/>
        <v>0</v>
      </c>
    </row>
    <row r="75" spans="1:9" x14ac:dyDescent="0.25">
      <c r="A75" s="25">
        <v>650</v>
      </c>
      <c r="B75" s="58" t="s">
        <v>117</v>
      </c>
      <c r="H75" s="148"/>
      <c r="I75" s="6">
        <f t="shared" si="0"/>
        <v>0</v>
      </c>
    </row>
    <row r="76" spans="1:9" x14ac:dyDescent="0.25">
      <c r="A76" s="25">
        <v>651</v>
      </c>
      <c r="B76" s="58" t="s">
        <v>118</v>
      </c>
      <c r="H76" s="148"/>
      <c r="I76" s="6">
        <f t="shared" si="0"/>
        <v>0</v>
      </c>
    </row>
    <row r="77" spans="1:9" x14ac:dyDescent="0.25">
      <c r="A77" s="25">
        <v>652</v>
      </c>
      <c r="B77" s="58" t="s">
        <v>119</v>
      </c>
      <c r="H77" s="148"/>
      <c r="I77" s="6">
        <f t="shared" si="0"/>
        <v>0</v>
      </c>
    </row>
    <row r="78" spans="1:9" x14ac:dyDescent="0.25">
      <c r="A78" s="25">
        <v>653</v>
      </c>
      <c r="B78" s="58" t="s">
        <v>120</v>
      </c>
      <c r="H78" s="148"/>
      <c r="I78" s="6">
        <f t="shared" si="0"/>
        <v>0</v>
      </c>
    </row>
    <row r="79" spans="1:9" x14ac:dyDescent="0.25">
      <c r="A79" s="36">
        <v>654</v>
      </c>
      <c r="B79" s="58" t="s">
        <v>121</v>
      </c>
      <c r="C79" s="32"/>
      <c r="H79" s="148"/>
      <c r="I79" s="6">
        <f t="shared" si="0"/>
        <v>0</v>
      </c>
    </row>
    <row r="80" spans="1:9" x14ac:dyDescent="0.25">
      <c r="A80" s="25">
        <v>655</v>
      </c>
      <c r="B80" s="58" t="s">
        <v>122</v>
      </c>
      <c r="H80" s="148"/>
      <c r="I80" s="6">
        <f t="shared" si="0"/>
        <v>0</v>
      </c>
    </row>
    <row r="81" spans="1:9" x14ac:dyDescent="0.25">
      <c r="A81" s="25">
        <v>656</v>
      </c>
      <c r="B81" s="58" t="s">
        <v>123</v>
      </c>
      <c r="H81" s="148"/>
      <c r="I81" s="6">
        <f t="shared" si="0"/>
        <v>0</v>
      </c>
    </row>
    <row r="82" spans="1:9" x14ac:dyDescent="0.25">
      <c r="A82" s="25">
        <v>657</v>
      </c>
      <c r="B82" s="58" t="s">
        <v>124</v>
      </c>
      <c r="H82" s="148"/>
      <c r="I82" s="6">
        <f t="shared" si="0"/>
        <v>0</v>
      </c>
    </row>
    <row r="83" spans="1:9" x14ac:dyDescent="0.25">
      <c r="A83" s="25">
        <v>658</v>
      </c>
      <c r="B83" s="58" t="s">
        <v>125</v>
      </c>
      <c r="H83" s="148"/>
      <c r="I83" s="6">
        <f t="shared" si="0"/>
        <v>0</v>
      </c>
    </row>
    <row r="84" spans="1:9" x14ac:dyDescent="0.25">
      <c r="A84" s="25">
        <v>659</v>
      </c>
      <c r="B84" s="58" t="s">
        <v>126</v>
      </c>
      <c r="H84" s="148"/>
      <c r="I84" s="6">
        <f t="shared" si="0"/>
        <v>0</v>
      </c>
    </row>
    <row r="85" spans="1:9" x14ac:dyDescent="0.25">
      <c r="A85" s="25">
        <v>660</v>
      </c>
      <c r="B85" s="58" t="s">
        <v>127</v>
      </c>
      <c r="H85" s="148"/>
      <c r="I85" s="6">
        <f t="shared" si="0"/>
        <v>0</v>
      </c>
    </row>
    <row r="86" spans="1:9" x14ac:dyDescent="0.25">
      <c r="A86" s="25">
        <v>661</v>
      </c>
      <c r="B86" s="58" t="s">
        <v>128</v>
      </c>
      <c r="H86" s="148"/>
      <c r="I86" s="6">
        <f t="shared" si="0"/>
        <v>0</v>
      </c>
    </row>
    <row r="87" spans="1:9" x14ac:dyDescent="0.25">
      <c r="A87" s="25">
        <v>662</v>
      </c>
      <c r="B87" s="58" t="s">
        <v>129</v>
      </c>
      <c r="H87" s="148"/>
      <c r="I87" s="6">
        <f t="shared" si="0"/>
        <v>0</v>
      </c>
    </row>
    <row r="88" spans="1:9" x14ac:dyDescent="0.25">
      <c r="A88" s="25">
        <v>663</v>
      </c>
      <c r="B88" s="58" t="s">
        <v>130</v>
      </c>
      <c r="H88" s="148"/>
      <c r="I88" s="6">
        <f t="shared" si="0"/>
        <v>0</v>
      </c>
    </row>
    <row r="89" spans="1:9" x14ac:dyDescent="0.25">
      <c r="A89" s="25">
        <v>664</v>
      </c>
      <c r="B89" s="58" t="s">
        <v>131</v>
      </c>
      <c r="H89" s="148"/>
      <c r="I89" s="6">
        <f t="shared" si="0"/>
        <v>0</v>
      </c>
    </row>
    <row r="90" spans="1:9" x14ac:dyDescent="0.25">
      <c r="A90" s="25">
        <v>665</v>
      </c>
      <c r="B90" s="58" t="s">
        <v>132</v>
      </c>
      <c r="H90" s="148"/>
      <c r="I90" s="6">
        <f t="shared" si="0"/>
        <v>0</v>
      </c>
    </row>
    <row r="91" spans="1:9" x14ac:dyDescent="0.25">
      <c r="A91" s="25">
        <v>666</v>
      </c>
      <c r="B91" s="58" t="s">
        <v>133</v>
      </c>
      <c r="H91" s="148"/>
      <c r="I91" s="6">
        <f t="shared" si="0"/>
        <v>0</v>
      </c>
    </row>
    <row r="92" spans="1:9" x14ac:dyDescent="0.25">
      <c r="A92" s="25">
        <v>667</v>
      </c>
      <c r="B92" s="58" t="s">
        <v>134</v>
      </c>
      <c r="H92" s="148"/>
      <c r="I92" s="6">
        <f t="shared" si="0"/>
        <v>0</v>
      </c>
    </row>
    <row r="93" spans="1:9" x14ac:dyDescent="0.25">
      <c r="A93" s="25">
        <v>668</v>
      </c>
      <c r="B93" s="58" t="s">
        <v>135</v>
      </c>
      <c r="H93" s="148"/>
      <c r="I93" s="6">
        <f t="shared" si="0"/>
        <v>0</v>
      </c>
    </row>
    <row r="94" spans="1:9" x14ac:dyDescent="0.25">
      <c r="A94" s="25">
        <v>669</v>
      </c>
      <c r="B94" s="58" t="s">
        <v>136</v>
      </c>
      <c r="H94" s="148"/>
      <c r="I94" s="6">
        <f t="shared" si="0"/>
        <v>0</v>
      </c>
    </row>
    <row r="95" spans="1:9" x14ac:dyDescent="0.25">
      <c r="A95" s="25">
        <v>670</v>
      </c>
      <c r="B95" s="58" t="s">
        <v>137</v>
      </c>
      <c r="H95" s="148"/>
      <c r="I95" s="6">
        <f t="shared" si="0"/>
        <v>0</v>
      </c>
    </row>
    <row r="96" spans="1:9" x14ac:dyDescent="0.25">
      <c r="A96" s="25">
        <v>671</v>
      </c>
      <c r="B96" s="58" t="s">
        <v>138</v>
      </c>
      <c r="H96" s="148"/>
      <c r="I96" s="6">
        <f t="shared" si="0"/>
        <v>0</v>
      </c>
    </row>
    <row r="97" spans="1:9" x14ac:dyDescent="0.25">
      <c r="A97" s="25">
        <v>672</v>
      </c>
      <c r="B97" s="58" t="s">
        <v>139</v>
      </c>
      <c r="H97" s="148"/>
      <c r="I97" s="6">
        <f t="shared" si="0"/>
        <v>0</v>
      </c>
    </row>
    <row r="98" spans="1:9" x14ac:dyDescent="0.25">
      <c r="A98" s="25">
        <v>673</v>
      </c>
      <c r="B98" s="58" t="s">
        <v>140</v>
      </c>
      <c r="H98" s="148"/>
      <c r="I98" s="6">
        <f t="shared" si="0"/>
        <v>0</v>
      </c>
    </row>
    <row r="99" spans="1:9" x14ac:dyDescent="0.25">
      <c r="A99" s="25">
        <v>674</v>
      </c>
      <c r="B99" s="58" t="s">
        <v>141</v>
      </c>
      <c r="H99" s="148"/>
      <c r="I99" s="6">
        <f t="shared" si="0"/>
        <v>0</v>
      </c>
    </row>
    <row r="100" spans="1:9" x14ac:dyDescent="0.25">
      <c r="A100" s="25">
        <v>675</v>
      </c>
      <c r="B100" s="58" t="s">
        <v>142</v>
      </c>
      <c r="H100" s="148"/>
      <c r="I100" s="6">
        <f t="shared" si="0"/>
        <v>0</v>
      </c>
    </row>
    <row r="101" spans="1:9" x14ac:dyDescent="0.25">
      <c r="A101" s="25">
        <v>676</v>
      </c>
      <c r="B101" s="58" t="s">
        <v>143</v>
      </c>
      <c r="H101" s="148"/>
      <c r="I101" s="6">
        <f t="shared" ref="I101:I131" si="1">SUM(D98:F98)</f>
        <v>0</v>
      </c>
    </row>
    <row r="102" spans="1:9" x14ac:dyDescent="0.25">
      <c r="A102" s="25">
        <v>678</v>
      </c>
      <c r="B102" s="58" t="s">
        <v>144</v>
      </c>
      <c r="H102" s="148"/>
      <c r="I102" s="6">
        <f t="shared" si="1"/>
        <v>0</v>
      </c>
    </row>
    <row r="103" spans="1:9" x14ac:dyDescent="0.25">
      <c r="A103" s="25">
        <v>679</v>
      </c>
      <c r="B103" s="58" t="s">
        <v>145</v>
      </c>
      <c r="H103" s="148"/>
      <c r="I103" s="6">
        <f t="shared" si="1"/>
        <v>0</v>
      </c>
    </row>
    <row r="104" spans="1:9" x14ac:dyDescent="0.25">
      <c r="A104" s="25">
        <v>680</v>
      </c>
      <c r="B104" s="58" t="s">
        <v>146</v>
      </c>
      <c r="H104" s="148"/>
      <c r="I104" s="6">
        <f t="shared" si="1"/>
        <v>0</v>
      </c>
    </row>
    <row r="105" spans="1:9" x14ac:dyDescent="0.25">
      <c r="A105" s="25">
        <v>681</v>
      </c>
      <c r="B105" s="58" t="s">
        <v>147</v>
      </c>
      <c r="H105" s="148"/>
      <c r="I105" s="6">
        <f t="shared" si="1"/>
        <v>0</v>
      </c>
    </row>
    <row r="106" spans="1:9" x14ac:dyDescent="0.25">
      <c r="A106" s="25">
        <v>682</v>
      </c>
      <c r="B106" s="58" t="s">
        <v>148</v>
      </c>
      <c r="H106" s="148"/>
      <c r="I106" s="6">
        <f t="shared" si="1"/>
        <v>0</v>
      </c>
    </row>
    <row r="107" spans="1:9" x14ac:dyDescent="0.25">
      <c r="A107" s="25">
        <v>683</v>
      </c>
      <c r="B107" s="58" t="s">
        <v>149</v>
      </c>
      <c r="H107" s="148"/>
      <c r="I107" s="6">
        <f t="shared" si="1"/>
        <v>0</v>
      </c>
    </row>
    <row r="108" spans="1:9" x14ac:dyDescent="0.25">
      <c r="A108" s="25">
        <v>684</v>
      </c>
      <c r="B108" s="58" t="s">
        <v>150</v>
      </c>
      <c r="H108" s="148"/>
      <c r="I108" s="6">
        <f t="shared" si="1"/>
        <v>0</v>
      </c>
    </row>
    <row r="109" spans="1:9" x14ac:dyDescent="0.25">
      <c r="A109" s="25">
        <v>685</v>
      </c>
      <c r="B109" s="58" t="s">
        <v>151</v>
      </c>
      <c r="H109" s="148"/>
      <c r="I109" s="6">
        <f t="shared" si="1"/>
        <v>0</v>
      </c>
    </row>
    <row r="110" spans="1:9" ht="32.25" customHeight="1" x14ac:dyDescent="0.25">
      <c r="A110" s="25">
        <v>686</v>
      </c>
      <c r="B110" s="58" t="s">
        <v>152</v>
      </c>
      <c r="H110" s="148"/>
      <c r="I110" s="6">
        <f t="shared" si="1"/>
        <v>0</v>
      </c>
    </row>
    <row r="111" spans="1:9" x14ac:dyDescent="0.25">
      <c r="A111" s="25">
        <v>687</v>
      </c>
      <c r="B111" s="58" t="s">
        <v>153</v>
      </c>
      <c r="H111" s="148"/>
      <c r="I111" s="6">
        <f t="shared" si="1"/>
        <v>0</v>
      </c>
    </row>
    <row r="112" spans="1:9" x14ac:dyDescent="0.25">
      <c r="A112" s="25">
        <v>688</v>
      </c>
      <c r="B112" s="58" t="s">
        <v>154</v>
      </c>
      <c r="H112" s="148"/>
      <c r="I112" s="6">
        <f t="shared" si="1"/>
        <v>0</v>
      </c>
    </row>
    <row r="113" spans="1:9" x14ac:dyDescent="0.25">
      <c r="A113" s="25">
        <v>689</v>
      </c>
      <c r="B113" s="58" t="s">
        <v>155</v>
      </c>
      <c r="H113" s="148"/>
      <c r="I113" s="6">
        <f t="shared" si="1"/>
        <v>0</v>
      </c>
    </row>
    <row r="114" spans="1:9" x14ac:dyDescent="0.25">
      <c r="A114" s="25">
        <v>690</v>
      </c>
      <c r="B114" s="58" t="s">
        <v>156</v>
      </c>
      <c r="H114" s="148"/>
      <c r="I114" s="6">
        <f t="shared" si="1"/>
        <v>0</v>
      </c>
    </row>
    <row r="115" spans="1:9" x14ac:dyDescent="0.25">
      <c r="A115" s="25">
        <v>691</v>
      </c>
      <c r="B115" s="58" t="s">
        <v>157</v>
      </c>
      <c r="H115" s="148"/>
      <c r="I115" s="6">
        <f t="shared" si="1"/>
        <v>0</v>
      </c>
    </row>
    <row r="116" spans="1:9" x14ac:dyDescent="0.25">
      <c r="A116" s="25">
        <v>692</v>
      </c>
      <c r="B116" s="58" t="s">
        <v>158</v>
      </c>
      <c r="H116" s="148"/>
      <c r="I116" s="6">
        <f t="shared" si="1"/>
        <v>0</v>
      </c>
    </row>
    <row r="117" spans="1:9" x14ac:dyDescent="0.25">
      <c r="A117" s="25">
        <v>693</v>
      </c>
      <c r="B117" s="58" t="s">
        <v>159</v>
      </c>
      <c r="H117" s="148"/>
      <c r="I117" s="6">
        <f t="shared" si="1"/>
        <v>0</v>
      </c>
    </row>
    <row r="118" spans="1:9" x14ac:dyDescent="0.25">
      <c r="A118" s="25">
        <v>694</v>
      </c>
      <c r="B118" s="58" t="s">
        <v>160</v>
      </c>
      <c r="H118" s="148"/>
      <c r="I118" s="6">
        <f t="shared" si="1"/>
        <v>0</v>
      </c>
    </row>
    <row r="119" spans="1:9" x14ac:dyDescent="0.25">
      <c r="A119" s="25">
        <v>695</v>
      </c>
      <c r="B119" s="58" t="s">
        <v>161</v>
      </c>
      <c r="H119" s="148"/>
      <c r="I119" s="6">
        <f t="shared" si="1"/>
        <v>0</v>
      </c>
    </row>
    <row r="120" spans="1:9" x14ac:dyDescent="0.25">
      <c r="A120" s="25">
        <v>696</v>
      </c>
      <c r="B120" s="58" t="s">
        <v>162</v>
      </c>
      <c r="H120" s="148"/>
      <c r="I120" s="6">
        <f t="shared" si="1"/>
        <v>0</v>
      </c>
    </row>
    <row r="121" spans="1:9" x14ac:dyDescent="0.25">
      <c r="A121" s="25">
        <v>697</v>
      </c>
      <c r="B121" s="58" t="s">
        <v>163</v>
      </c>
      <c r="H121" s="148"/>
      <c r="I121" s="6">
        <f t="shared" si="1"/>
        <v>0</v>
      </c>
    </row>
    <row r="122" spans="1:9" x14ac:dyDescent="0.25">
      <c r="A122" s="25">
        <v>698</v>
      </c>
      <c r="B122" s="58" t="s">
        <v>164</v>
      </c>
      <c r="H122" s="148"/>
      <c r="I122" s="6">
        <f t="shared" si="1"/>
        <v>0</v>
      </c>
    </row>
    <row r="123" spans="1:9" x14ac:dyDescent="0.25">
      <c r="A123" s="25">
        <v>699</v>
      </c>
      <c r="B123" s="58" t="s">
        <v>165</v>
      </c>
      <c r="H123" s="148"/>
      <c r="I123" s="6">
        <f t="shared" si="1"/>
        <v>0</v>
      </c>
    </row>
    <row r="124" spans="1:9" x14ac:dyDescent="0.25">
      <c r="A124" s="25">
        <v>700</v>
      </c>
      <c r="B124" s="58" t="s">
        <v>166</v>
      </c>
      <c r="H124" s="148"/>
      <c r="I124" s="6">
        <f t="shared" si="1"/>
        <v>0</v>
      </c>
    </row>
    <row r="125" spans="1:9" x14ac:dyDescent="0.25">
      <c r="A125" s="25">
        <v>701</v>
      </c>
      <c r="B125" s="58" t="s">
        <v>167</v>
      </c>
      <c r="H125" s="148"/>
      <c r="I125" s="6">
        <f t="shared" si="1"/>
        <v>0</v>
      </c>
    </row>
    <row r="126" spans="1:9" x14ac:dyDescent="0.25">
      <c r="A126" s="25">
        <v>702</v>
      </c>
      <c r="B126" s="58" t="s">
        <v>168</v>
      </c>
      <c r="H126" s="148"/>
      <c r="I126" s="6">
        <f>SUM(D123:F123)</f>
        <v>0</v>
      </c>
    </row>
    <row r="127" spans="1:9" x14ac:dyDescent="0.25">
      <c r="A127" s="25">
        <v>703</v>
      </c>
      <c r="B127" s="58" t="s">
        <v>169</v>
      </c>
      <c r="H127" s="148"/>
      <c r="I127" s="6">
        <f>SUM(D124:F124)</f>
        <v>0</v>
      </c>
    </row>
    <row r="128" spans="1:9" x14ac:dyDescent="0.25">
      <c r="A128" s="25">
        <v>705</v>
      </c>
      <c r="B128" s="58" t="s">
        <v>170</v>
      </c>
      <c r="H128" s="148"/>
      <c r="I128" s="6">
        <f>SUM(D125:F125)</f>
        <v>0</v>
      </c>
    </row>
    <row r="129" spans="1:9" x14ac:dyDescent="0.25">
      <c r="A129" s="25">
        <v>706</v>
      </c>
      <c r="B129" s="58" t="s">
        <v>171</v>
      </c>
      <c r="H129" s="148"/>
      <c r="I129" s="6">
        <f>SUM(D126:F126)</f>
        <v>0</v>
      </c>
    </row>
    <row r="130" spans="1:9" x14ac:dyDescent="0.25">
      <c r="A130" s="25">
        <v>707</v>
      </c>
      <c r="B130" s="58" t="s">
        <v>172</v>
      </c>
      <c r="H130" s="148"/>
      <c r="I130" s="6">
        <f t="shared" si="1"/>
        <v>0</v>
      </c>
    </row>
    <row r="131" spans="1:9" x14ac:dyDescent="0.25">
      <c r="A131" s="25">
        <v>708</v>
      </c>
      <c r="B131" s="58" t="s">
        <v>173</v>
      </c>
      <c r="H131" s="148"/>
      <c r="I131" s="6">
        <f t="shared" si="1"/>
        <v>0</v>
      </c>
    </row>
    <row r="132" spans="1:9" x14ac:dyDescent="0.25">
      <c r="H132" s="148"/>
    </row>
    <row r="133" spans="1:9" x14ac:dyDescent="0.25">
      <c r="H133" s="148"/>
    </row>
    <row r="134" spans="1:9" x14ac:dyDescent="0.25">
      <c r="H134" s="148"/>
    </row>
    <row r="135" spans="1:9" x14ac:dyDescent="0.25">
      <c r="H135" s="148"/>
    </row>
    <row r="136" spans="1:9" x14ac:dyDescent="0.25">
      <c r="H136" s="148"/>
    </row>
    <row r="137" spans="1:9" x14ac:dyDescent="0.25">
      <c r="H137" s="148"/>
    </row>
    <row r="138" spans="1:9" x14ac:dyDescent="0.25">
      <c r="H138" s="148"/>
    </row>
    <row r="139" spans="1:9" x14ac:dyDescent="0.25">
      <c r="H139" s="148"/>
    </row>
    <row r="140" spans="1:9" x14ac:dyDescent="0.25">
      <c r="H140" s="148"/>
    </row>
    <row r="141" spans="1:9" x14ac:dyDescent="0.25">
      <c r="H141" s="148"/>
    </row>
    <row r="142" spans="1:9" x14ac:dyDescent="0.25">
      <c r="H142" s="148"/>
    </row>
    <row r="143" spans="1:9" x14ac:dyDescent="0.25">
      <c r="H143" s="148"/>
    </row>
    <row r="144" spans="1:9" x14ac:dyDescent="0.25">
      <c r="H144" s="148"/>
    </row>
    <row r="145" spans="8:8" x14ac:dyDescent="0.25">
      <c r="H145" s="148"/>
    </row>
    <row r="146" spans="8:8" x14ac:dyDescent="0.25">
      <c r="H146" s="148"/>
    </row>
    <row r="147" spans="8:8" x14ac:dyDescent="0.25">
      <c r="H147" s="148"/>
    </row>
    <row r="148" spans="8:8" x14ac:dyDescent="0.25">
      <c r="H148" s="148"/>
    </row>
    <row r="149" spans="8:8" x14ac:dyDescent="0.25">
      <c r="H149" s="148"/>
    </row>
    <row r="150" spans="8:8" x14ac:dyDescent="0.25">
      <c r="H150" s="148"/>
    </row>
    <row r="151" spans="8:8" x14ac:dyDescent="0.25">
      <c r="H151" s="148"/>
    </row>
  </sheetData>
  <mergeCells count="9">
    <mergeCell ref="H2:H5"/>
    <mergeCell ref="A4:C4"/>
    <mergeCell ref="A5:C5"/>
    <mergeCell ref="D5:G5"/>
    <mergeCell ref="A1:G1"/>
    <mergeCell ref="A2:A3"/>
    <mergeCell ref="B2:B3"/>
    <mergeCell ref="C2:C3"/>
    <mergeCell ref="D2:G2"/>
  </mergeCells>
  <phoneticPr fontId="1" type="noConversion"/>
  <dataValidations count="3">
    <dataValidation type="list" allowBlank="1" showInputMessage="1" showErrorMessage="1" sqref="WVP982941:WVP983114 JD6:JD132 SZ6:SZ132 ACV6:ACV132 AMR6:AMR132 AWN6:AWN132 BGJ6:BGJ132 BQF6:BQF132 CAB6:CAB132 CJX6:CJX132 CTT6:CTT132 DDP6:DDP132 DNL6:DNL132 DXH6:DXH132 EHD6:EHD132 EQZ6:EQZ132 FAV6:FAV132 FKR6:FKR132 FUN6:FUN132 GEJ6:GEJ132 GOF6:GOF132 GYB6:GYB132 HHX6:HHX132 HRT6:HRT132 IBP6:IBP132 ILL6:ILL132 IVH6:IVH132 JFD6:JFD132 JOZ6:JOZ132 JYV6:JYV132 KIR6:KIR132 KSN6:KSN132 LCJ6:LCJ132 LMF6:LMF132 LWB6:LWB132 MFX6:MFX132 MPT6:MPT132 MZP6:MZP132 NJL6:NJL132 NTH6:NTH132 ODD6:ODD132 OMZ6:OMZ132 OWV6:OWV132 PGR6:PGR132 PQN6:PQN132 QAJ6:QAJ132 QKF6:QKF132 QUB6:QUB132 RDX6:RDX132 RNT6:RNT132 RXP6:RXP132 SHL6:SHL132 SRH6:SRH132 TBD6:TBD132 TKZ6:TKZ132 TUV6:TUV132 UER6:UER132 UON6:UON132 UYJ6:UYJ132 VIF6:VIF132 VSB6:VSB132 WBX6:WBX132 WLT6:WLT132 WVP6:WVP132 H65437:H65610 JD65437:JD65610 SZ65437:SZ65610 ACV65437:ACV65610 AMR65437:AMR65610 AWN65437:AWN65610 BGJ65437:BGJ65610 BQF65437:BQF65610 CAB65437:CAB65610 CJX65437:CJX65610 CTT65437:CTT65610 DDP65437:DDP65610 DNL65437:DNL65610 DXH65437:DXH65610 EHD65437:EHD65610 EQZ65437:EQZ65610 FAV65437:FAV65610 FKR65437:FKR65610 FUN65437:FUN65610 GEJ65437:GEJ65610 GOF65437:GOF65610 GYB65437:GYB65610 HHX65437:HHX65610 HRT65437:HRT65610 IBP65437:IBP65610 ILL65437:ILL65610 IVH65437:IVH65610 JFD65437:JFD65610 JOZ65437:JOZ65610 JYV65437:JYV65610 KIR65437:KIR65610 KSN65437:KSN65610 LCJ65437:LCJ65610 LMF65437:LMF65610 LWB65437:LWB65610 MFX65437:MFX65610 MPT65437:MPT65610 MZP65437:MZP65610 NJL65437:NJL65610 NTH65437:NTH65610 ODD65437:ODD65610 OMZ65437:OMZ65610 OWV65437:OWV65610 PGR65437:PGR65610 PQN65437:PQN65610 QAJ65437:QAJ65610 QKF65437:QKF65610 QUB65437:QUB65610 RDX65437:RDX65610 RNT65437:RNT65610 RXP65437:RXP65610 SHL65437:SHL65610 SRH65437:SRH65610 TBD65437:TBD65610 TKZ65437:TKZ65610 TUV65437:TUV65610 UER65437:UER65610 UON65437:UON65610 UYJ65437:UYJ65610 VIF65437:VIF65610 VSB65437:VSB65610 WBX65437:WBX65610 WLT65437:WLT65610 WVP65437:WVP65610 H130973:H131146 JD130973:JD131146 SZ130973:SZ131146 ACV130973:ACV131146 AMR130973:AMR131146 AWN130973:AWN131146 BGJ130973:BGJ131146 BQF130973:BQF131146 CAB130973:CAB131146 CJX130973:CJX131146 CTT130973:CTT131146 DDP130973:DDP131146 DNL130973:DNL131146 DXH130973:DXH131146 EHD130973:EHD131146 EQZ130973:EQZ131146 FAV130973:FAV131146 FKR130973:FKR131146 FUN130973:FUN131146 GEJ130973:GEJ131146 GOF130973:GOF131146 GYB130973:GYB131146 HHX130973:HHX131146 HRT130973:HRT131146 IBP130973:IBP131146 ILL130973:ILL131146 IVH130973:IVH131146 JFD130973:JFD131146 JOZ130973:JOZ131146 JYV130973:JYV131146 KIR130973:KIR131146 KSN130973:KSN131146 LCJ130973:LCJ131146 LMF130973:LMF131146 LWB130973:LWB131146 MFX130973:MFX131146 MPT130973:MPT131146 MZP130973:MZP131146 NJL130973:NJL131146 NTH130973:NTH131146 ODD130973:ODD131146 OMZ130973:OMZ131146 OWV130973:OWV131146 PGR130973:PGR131146 PQN130973:PQN131146 QAJ130973:QAJ131146 QKF130973:QKF131146 QUB130973:QUB131146 RDX130973:RDX131146 RNT130973:RNT131146 RXP130973:RXP131146 SHL130973:SHL131146 SRH130973:SRH131146 TBD130973:TBD131146 TKZ130973:TKZ131146 TUV130973:TUV131146 UER130973:UER131146 UON130973:UON131146 UYJ130973:UYJ131146 VIF130973:VIF131146 VSB130973:VSB131146 WBX130973:WBX131146 WLT130973:WLT131146 WVP130973:WVP131146 H196509:H196682 JD196509:JD196682 SZ196509:SZ196682 ACV196509:ACV196682 AMR196509:AMR196682 AWN196509:AWN196682 BGJ196509:BGJ196682 BQF196509:BQF196682 CAB196509:CAB196682 CJX196509:CJX196682 CTT196509:CTT196682 DDP196509:DDP196682 DNL196509:DNL196682 DXH196509:DXH196682 EHD196509:EHD196682 EQZ196509:EQZ196682 FAV196509:FAV196682 FKR196509:FKR196682 FUN196509:FUN196682 GEJ196509:GEJ196682 GOF196509:GOF196682 GYB196509:GYB196682 HHX196509:HHX196682 HRT196509:HRT196682 IBP196509:IBP196682 ILL196509:ILL196682 IVH196509:IVH196682 JFD196509:JFD196682 JOZ196509:JOZ196682 JYV196509:JYV196682 KIR196509:KIR196682 KSN196509:KSN196682 LCJ196509:LCJ196682 LMF196509:LMF196682 LWB196509:LWB196682 MFX196509:MFX196682 MPT196509:MPT196682 MZP196509:MZP196682 NJL196509:NJL196682 NTH196509:NTH196682 ODD196509:ODD196682 OMZ196509:OMZ196682 OWV196509:OWV196682 PGR196509:PGR196682 PQN196509:PQN196682 QAJ196509:QAJ196682 QKF196509:QKF196682 QUB196509:QUB196682 RDX196509:RDX196682 RNT196509:RNT196682 RXP196509:RXP196682 SHL196509:SHL196682 SRH196509:SRH196682 TBD196509:TBD196682 TKZ196509:TKZ196682 TUV196509:TUV196682 UER196509:UER196682 UON196509:UON196682 UYJ196509:UYJ196682 VIF196509:VIF196682 VSB196509:VSB196682 WBX196509:WBX196682 WLT196509:WLT196682 WVP196509:WVP196682 H262045:H262218 JD262045:JD262218 SZ262045:SZ262218 ACV262045:ACV262218 AMR262045:AMR262218 AWN262045:AWN262218 BGJ262045:BGJ262218 BQF262045:BQF262218 CAB262045:CAB262218 CJX262045:CJX262218 CTT262045:CTT262218 DDP262045:DDP262218 DNL262045:DNL262218 DXH262045:DXH262218 EHD262045:EHD262218 EQZ262045:EQZ262218 FAV262045:FAV262218 FKR262045:FKR262218 FUN262045:FUN262218 GEJ262045:GEJ262218 GOF262045:GOF262218 GYB262045:GYB262218 HHX262045:HHX262218 HRT262045:HRT262218 IBP262045:IBP262218 ILL262045:ILL262218 IVH262045:IVH262218 JFD262045:JFD262218 JOZ262045:JOZ262218 JYV262045:JYV262218 KIR262045:KIR262218 KSN262045:KSN262218 LCJ262045:LCJ262218 LMF262045:LMF262218 LWB262045:LWB262218 MFX262045:MFX262218 MPT262045:MPT262218 MZP262045:MZP262218 NJL262045:NJL262218 NTH262045:NTH262218 ODD262045:ODD262218 OMZ262045:OMZ262218 OWV262045:OWV262218 PGR262045:PGR262218 PQN262045:PQN262218 QAJ262045:QAJ262218 QKF262045:QKF262218 QUB262045:QUB262218 RDX262045:RDX262218 RNT262045:RNT262218 RXP262045:RXP262218 SHL262045:SHL262218 SRH262045:SRH262218 TBD262045:TBD262218 TKZ262045:TKZ262218 TUV262045:TUV262218 UER262045:UER262218 UON262045:UON262218 UYJ262045:UYJ262218 VIF262045:VIF262218 VSB262045:VSB262218 WBX262045:WBX262218 WLT262045:WLT262218 WVP262045:WVP262218 H327581:H327754 JD327581:JD327754 SZ327581:SZ327754 ACV327581:ACV327754 AMR327581:AMR327754 AWN327581:AWN327754 BGJ327581:BGJ327754 BQF327581:BQF327754 CAB327581:CAB327754 CJX327581:CJX327754 CTT327581:CTT327754 DDP327581:DDP327754 DNL327581:DNL327754 DXH327581:DXH327754 EHD327581:EHD327754 EQZ327581:EQZ327754 FAV327581:FAV327754 FKR327581:FKR327754 FUN327581:FUN327754 GEJ327581:GEJ327754 GOF327581:GOF327754 GYB327581:GYB327754 HHX327581:HHX327754 HRT327581:HRT327754 IBP327581:IBP327754 ILL327581:ILL327754 IVH327581:IVH327754 JFD327581:JFD327754 JOZ327581:JOZ327754 JYV327581:JYV327754 KIR327581:KIR327754 KSN327581:KSN327754 LCJ327581:LCJ327754 LMF327581:LMF327754 LWB327581:LWB327754 MFX327581:MFX327754 MPT327581:MPT327754 MZP327581:MZP327754 NJL327581:NJL327754 NTH327581:NTH327754 ODD327581:ODD327754 OMZ327581:OMZ327754 OWV327581:OWV327754 PGR327581:PGR327754 PQN327581:PQN327754 QAJ327581:QAJ327754 QKF327581:QKF327754 QUB327581:QUB327754 RDX327581:RDX327754 RNT327581:RNT327754 RXP327581:RXP327754 SHL327581:SHL327754 SRH327581:SRH327754 TBD327581:TBD327754 TKZ327581:TKZ327754 TUV327581:TUV327754 UER327581:UER327754 UON327581:UON327754 UYJ327581:UYJ327754 VIF327581:VIF327754 VSB327581:VSB327754 WBX327581:WBX327754 WLT327581:WLT327754 WVP327581:WVP327754 H393117:H393290 JD393117:JD393290 SZ393117:SZ393290 ACV393117:ACV393290 AMR393117:AMR393290 AWN393117:AWN393290 BGJ393117:BGJ393290 BQF393117:BQF393290 CAB393117:CAB393290 CJX393117:CJX393290 CTT393117:CTT393290 DDP393117:DDP393290 DNL393117:DNL393290 DXH393117:DXH393290 EHD393117:EHD393290 EQZ393117:EQZ393290 FAV393117:FAV393290 FKR393117:FKR393290 FUN393117:FUN393290 GEJ393117:GEJ393290 GOF393117:GOF393290 GYB393117:GYB393290 HHX393117:HHX393290 HRT393117:HRT393290 IBP393117:IBP393290 ILL393117:ILL393290 IVH393117:IVH393290 JFD393117:JFD393290 JOZ393117:JOZ393290 JYV393117:JYV393290 KIR393117:KIR393290 KSN393117:KSN393290 LCJ393117:LCJ393290 LMF393117:LMF393290 LWB393117:LWB393290 MFX393117:MFX393290 MPT393117:MPT393290 MZP393117:MZP393290 NJL393117:NJL393290 NTH393117:NTH393290 ODD393117:ODD393290 OMZ393117:OMZ393290 OWV393117:OWV393290 PGR393117:PGR393290 PQN393117:PQN393290 QAJ393117:QAJ393290 QKF393117:QKF393290 QUB393117:QUB393290 RDX393117:RDX393290 RNT393117:RNT393290 RXP393117:RXP393290 SHL393117:SHL393290 SRH393117:SRH393290 TBD393117:TBD393290 TKZ393117:TKZ393290 TUV393117:TUV393290 UER393117:UER393290 UON393117:UON393290 UYJ393117:UYJ393290 VIF393117:VIF393290 VSB393117:VSB393290 WBX393117:WBX393290 WLT393117:WLT393290 WVP393117:WVP393290 H458653:H458826 JD458653:JD458826 SZ458653:SZ458826 ACV458653:ACV458826 AMR458653:AMR458826 AWN458653:AWN458826 BGJ458653:BGJ458826 BQF458653:BQF458826 CAB458653:CAB458826 CJX458653:CJX458826 CTT458653:CTT458826 DDP458653:DDP458826 DNL458653:DNL458826 DXH458653:DXH458826 EHD458653:EHD458826 EQZ458653:EQZ458826 FAV458653:FAV458826 FKR458653:FKR458826 FUN458653:FUN458826 GEJ458653:GEJ458826 GOF458653:GOF458826 GYB458653:GYB458826 HHX458653:HHX458826 HRT458653:HRT458826 IBP458653:IBP458826 ILL458653:ILL458826 IVH458653:IVH458826 JFD458653:JFD458826 JOZ458653:JOZ458826 JYV458653:JYV458826 KIR458653:KIR458826 KSN458653:KSN458826 LCJ458653:LCJ458826 LMF458653:LMF458826 LWB458653:LWB458826 MFX458653:MFX458826 MPT458653:MPT458826 MZP458653:MZP458826 NJL458653:NJL458826 NTH458653:NTH458826 ODD458653:ODD458826 OMZ458653:OMZ458826 OWV458653:OWV458826 PGR458653:PGR458826 PQN458653:PQN458826 QAJ458653:QAJ458826 QKF458653:QKF458826 QUB458653:QUB458826 RDX458653:RDX458826 RNT458653:RNT458826 RXP458653:RXP458826 SHL458653:SHL458826 SRH458653:SRH458826 TBD458653:TBD458826 TKZ458653:TKZ458826 TUV458653:TUV458826 UER458653:UER458826 UON458653:UON458826 UYJ458653:UYJ458826 VIF458653:VIF458826 VSB458653:VSB458826 WBX458653:WBX458826 WLT458653:WLT458826 WVP458653:WVP458826 H524189:H524362 JD524189:JD524362 SZ524189:SZ524362 ACV524189:ACV524362 AMR524189:AMR524362 AWN524189:AWN524362 BGJ524189:BGJ524362 BQF524189:BQF524362 CAB524189:CAB524362 CJX524189:CJX524362 CTT524189:CTT524362 DDP524189:DDP524362 DNL524189:DNL524362 DXH524189:DXH524362 EHD524189:EHD524362 EQZ524189:EQZ524362 FAV524189:FAV524362 FKR524189:FKR524362 FUN524189:FUN524362 GEJ524189:GEJ524362 GOF524189:GOF524362 GYB524189:GYB524362 HHX524189:HHX524362 HRT524189:HRT524362 IBP524189:IBP524362 ILL524189:ILL524362 IVH524189:IVH524362 JFD524189:JFD524362 JOZ524189:JOZ524362 JYV524189:JYV524362 KIR524189:KIR524362 KSN524189:KSN524362 LCJ524189:LCJ524362 LMF524189:LMF524362 LWB524189:LWB524362 MFX524189:MFX524362 MPT524189:MPT524362 MZP524189:MZP524362 NJL524189:NJL524362 NTH524189:NTH524362 ODD524189:ODD524362 OMZ524189:OMZ524362 OWV524189:OWV524362 PGR524189:PGR524362 PQN524189:PQN524362 QAJ524189:QAJ524362 QKF524189:QKF524362 QUB524189:QUB524362 RDX524189:RDX524362 RNT524189:RNT524362 RXP524189:RXP524362 SHL524189:SHL524362 SRH524189:SRH524362 TBD524189:TBD524362 TKZ524189:TKZ524362 TUV524189:TUV524362 UER524189:UER524362 UON524189:UON524362 UYJ524189:UYJ524362 VIF524189:VIF524362 VSB524189:VSB524362 WBX524189:WBX524362 WLT524189:WLT524362 WVP524189:WVP524362 H589725:H589898 JD589725:JD589898 SZ589725:SZ589898 ACV589725:ACV589898 AMR589725:AMR589898 AWN589725:AWN589898 BGJ589725:BGJ589898 BQF589725:BQF589898 CAB589725:CAB589898 CJX589725:CJX589898 CTT589725:CTT589898 DDP589725:DDP589898 DNL589725:DNL589898 DXH589725:DXH589898 EHD589725:EHD589898 EQZ589725:EQZ589898 FAV589725:FAV589898 FKR589725:FKR589898 FUN589725:FUN589898 GEJ589725:GEJ589898 GOF589725:GOF589898 GYB589725:GYB589898 HHX589725:HHX589898 HRT589725:HRT589898 IBP589725:IBP589898 ILL589725:ILL589898 IVH589725:IVH589898 JFD589725:JFD589898 JOZ589725:JOZ589898 JYV589725:JYV589898 KIR589725:KIR589898 KSN589725:KSN589898 LCJ589725:LCJ589898 LMF589725:LMF589898 LWB589725:LWB589898 MFX589725:MFX589898 MPT589725:MPT589898 MZP589725:MZP589898 NJL589725:NJL589898 NTH589725:NTH589898 ODD589725:ODD589898 OMZ589725:OMZ589898 OWV589725:OWV589898 PGR589725:PGR589898 PQN589725:PQN589898 QAJ589725:QAJ589898 QKF589725:QKF589898 QUB589725:QUB589898 RDX589725:RDX589898 RNT589725:RNT589898 RXP589725:RXP589898 SHL589725:SHL589898 SRH589725:SRH589898 TBD589725:TBD589898 TKZ589725:TKZ589898 TUV589725:TUV589898 UER589725:UER589898 UON589725:UON589898 UYJ589725:UYJ589898 VIF589725:VIF589898 VSB589725:VSB589898 WBX589725:WBX589898 WLT589725:WLT589898 WVP589725:WVP589898 H655261:H655434 JD655261:JD655434 SZ655261:SZ655434 ACV655261:ACV655434 AMR655261:AMR655434 AWN655261:AWN655434 BGJ655261:BGJ655434 BQF655261:BQF655434 CAB655261:CAB655434 CJX655261:CJX655434 CTT655261:CTT655434 DDP655261:DDP655434 DNL655261:DNL655434 DXH655261:DXH655434 EHD655261:EHD655434 EQZ655261:EQZ655434 FAV655261:FAV655434 FKR655261:FKR655434 FUN655261:FUN655434 GEJ655261:GEJ655434 GOF655261:GOF655434 GYB655261:GYB655434 HHX655261:HHX655434 HRT655261:HRT655434 IBP655261:IBP655434 ILL655261:ILL655434 IVH655261:IVH655434 JFD655261:JFD655434 JOZ655261:JOZ655434 JYV655261:JYV655434 KIR655261:KIR655434 KSN655261:KSN655434 LCJ655261:LCJ655434 LMF655261:LMF655434 LWB655261:LWB655434 MFX655261:MFX655434 MPT655261:MPT655434 MZP655261:MZP655434 NJL655261:NJL655434 NTH655261:NTH655434 ODD655261:ODD655434 OMZ655261:OMZ655434 OWV655261:OWV655434 PGR655261:PGR655434 PQN655261:PQN655434 QAJ655261:QAJ655434 QKF655261:QKF655434 QUB655261:QUB655434 RDX655261:RDX655434 RNT655261:RNT655434 RXP655261:RXP655434 SHL655261:SHL655434 SRH655261:SRH655434 TBD655261:TBD655434 TKZ655261:TKZ655434 TUV655261:TUV655434 UER655261:UER655434 UON655261:UON655434 UYJ655261:UYJ655434 VIF655261:VIF655434 VSB655261:VSB655434 WBX655261:WBX655434 WLT655261:WLT655434 WVP655261:WVP655434 H720797:H720970 JD720797:JD720970 SZ720797:SZ720970 ACV720797:ACV720970 AMR720797:AMR720970 AWN720797:AWN720970 BGJ720797:BGJ720970 BQF720797:BQF720970 CAB720797:CAB720970 CJX720797:CJX720970 CTT720797:CTT720970 DDP720797:DDP720970 DNL720797:DNL720970 DXH720797:DXH720970 EHD720797:EHD720970 EQZ720797:EQZ720970 FAV720797:FAV720970 FKR720797:FKR720970 FUN720797:FUN720970 GEJ720797:GEJ720970 GOF720797:GOF720970 GYB720797:GYB720970 HHX720797:HHX720970 HRT720797:HRT720970 IBP720797:IBP720970 ILL720797:ILL720970 IVH720797:IVH720970 JFD720797:JFD720970 JOZ720797:JOZ720970 JYV720797:JYV720970 KIR720797:KIR720970 KSN720797:KSN720970 LCJ720797:LCJ720970 LMF720797:LMF720970 LWB720797:LWB720970 MFX720797:MFX720970 MPT720797:MPT720970 MZP720797:MZP720970 NJL720797:NJL720970 NTH720797:NTH720970 ODD720797:ODD720970 OMZ720797:OMZ720970 OWV720797:OWV720970 PGR720797:PGR720970 PQN720797:PQN720970 QAJ720797:QAJ720970 QKF720797:QKF720970 QUB720797:QUB720970 RDX720797:RDX720970 RNT720797:RNT720970 RXP720797:RXP720970 SHL720797:SHL720970 SRH720797:SRH720970 TBD720797:TBD720970 TKZ720797:TKZ720970 TUV720797:TUV720970 UER720797:UER720970 UON720797:UON720970 UYJ720797:UYJ720970 VIF720797:VIF720970 VSB720797:VSB720970 WBX720797:WBX720970 WLT720797:WLT720970 WVP720797:WVP720970 H786333:H786506 JD786333:JD786506 SZ786333:SZ786506 ACV786333:ACV786506 AMR786333:AMR786506 AWN786333:AWN786506 BGJ786333:BGJ786506 BQF786333:BQF786506 CAB786333:CAB786506 CJX786333:CJX786506 CTT786333:CTT786506 DDP786333:DDP786506 DNL786333:DNL786506 DXH786333:DXH786506 EHD786333:EHD786506 EQZ786333:EQZ786506 FAV786333:FAV786506 FKR786333:FKR786506 FUN786333:FUN786506 GEJ786333:GEJ786506 GOF786333:GOF786506 GYB786333:GYB786506 HHX786333:HHX786506 HRT786333:HRT786506 IBP786333:IBP786506 ILL786333:ILL786506 IVH786333:IVH786506 JFD786333:JFD786506 JOZ786333:JOZ786506 JYV786333:JYV786506 KIR786333:KIR786506 KSN786333:KSN786506 LCJ786333:LCJ786506 LMF786333:LMF786506 LWB786333:LWB786506 MFX786333:MFX786506 MPT786333:MPT786506 MZP786333:MZP786506 NJL786333:NJL786506 NTH786333:NTH786506 ODD786333:ODD786506 OMZ786333:OMZ786506 OWV786333:OWV786506 PGR786333:PGR786506 PQN786333:PQN786506 QAJ786333:QAJ786506 QKF786333:QKF786506 QUB786333:QUB786506 RDX786333:RDX786506 RNT786333:RNT786506 RXP786333:RXP786506 SHL786333:SHL786506 SRH786333:SRH786506 TBD786333:TBD786506 TKZ786333:TKZ786506 TUV786333:TUV786506 UER786333:UER786506 UON786333:UON786506 UYJ786333:UYJ786506 VIF786333:VIF786506 VSB786333:VSB786506 WBX786333:WBX786506 WLT786333:WLT786506 WVP786333:WVP786506 H851869:H852042 JD851869:JD852042 SZ851869:SZ852042 ACV851869:ACV852042 AMR851869:AMR852042 AWN851869:AWN852042 BGJ851869:BGJ852042 BQF851869:BQF852042 CAB851869:CAB852042 CJX851869:CJX852042 CTT851869:CTT852042 DDP851869:DDP852042 DNL851869:DNL852042 DXH851869:DXH852042 EHD851869:EHD852042 EQZ851869:EQZ852042 FAV851869:FAV852042 FKR851869:FKR852042 FUN851869:FUN852042 GEJ851869:GEJ852042 GOF851869:GOF852042 GYB851869:GYB852042 HHX851869:HHX852042 HRT851869:HRT852042 IBP851869:IBP852042 ILL851869:ILL852042 IVH851869:IVH852042 JFD851869:JFD852042 JOZ851869:JOZ852042 JYV851869:JYV852042 KIR851869:KIR852042 KSN851869:KSN852042 LCJ851869:LCJ852042 LMF851869:LMF852042 LWB851869:LWB852042 MFX851869:MFX852042 MPT851869:MPT852042 MZP851869:MZP852042 NJL851869:NJL852042 NTH851869:NTH852042 ODD851869:ODD852042 OMZ851869:OMZ852042 OWV851869:OWV852042 PGR851869:PGR852042 PQN851869:PQN852042 QAJ851869:QAJ852042 QKF851869:QKF852042 QUB851869:QUB852042 RDX851869:RDX852042 RNT851869:RNT852042 RXP851869:RXP852042 SHL851869:SHL852042 SRH851869:SRH852042 TBD851869:TBD852042 TKZ851869:TKZ852042 TUV851869:TUV852042 UER851869:UER852042 UON851869:UON852042 UYJ851869:UYJ852042 VIF851869:VIF852042 VSB851869:VSB852042 WBX851869:WBX852042 WLT851869:WLT852042 WVP851869:WVP852042 H917405:H917578 JD917405:JD917578 SZ917405:SZ917578 ACV917405:ACV917578 AMR917405:AMR917578 AWN917405:AWN917578 BGJ917405:BGJ917578 BQF917405:BQF917578 CAB917405:CAB917578 CJX917405:CJX917578 CTT917405:CTT917578 DDP917405:DDP917578 DNL917405:DNL917578 DXH917405:DXH917578 EHD917405:EHD917578 EQZ917405:EQZ917578 FAV917405:FAV917578 FKR917405:FKR917578 FUN917405:FUN917578 GEJ917405:GEJ917578 GOF917405:GOF917578 GYB917405:GYB917578 HHX917405:HHX917578 HRT917405:HRT917578 IBP917405:IBP917578 ILL917405:ILL917578 IVH917405:IVH917578 JFD917405:JFD917578 JOZ917405:JOZ917578 JYV917405:JYV917578 KIR917405:KIR917578 KSN917405:KSN917578 LCJ917405:LCJ917578 LMF917405:LMF917578 LWB917405:LWB917578 MFX917405:MFX917578 MPT917405:MPT917578 MZP917405:MZP917578 NJL917405:NJL917578 NTH917405:NTH917578 ODD917405:ODD917578 OMZ917405:OMZ917578 OWV917405:OWV917578 PGR917405:PGR917578 PQN917405:PQN917578 QAJ917405:QAJ917578 QKF917405:QKF917578 QUB917405:QUB917578 RDX917405:RDX917578 RNT917405:RNT917578 RXP917405:RXP917578 SHL917405:SHL917578 SRH917405:SRH917578 TBD917405:TBD917578 TKZ917405:TKZ917578 TUV917405:TUV917578 UER917405:UER917578 UON917405:UON917578 UYJ917405:UYJ917578 VIF917405:VIF917578 VSB917405:VSB917578 WBX917405:WBX917578 WLT917405:WLT917578 WVP917405:WVP917578 H982941:H983114 JD982941:JD983114 SZ982941:SZ983114 ACV982941:ACV983114 AMR982941:AMR983114 AWN982941:AWN983114 BGJ982941:BGJ983114 BQF982941:BQF983114 CAB982941:CAB983114 CJX982941:CJX983114 CTT982941:CTT983114 DDP982941:DDP983114 DNL982941:DNL983114 DXH982941:DXH983114 EHD982941:EHD983114 EQZ982941:EQZ983114 FAV982941:FAV983114 FKR982941:FKR983114 FUN982941:FUN983114 GEJ982941:GEJ983114 GOF982941:GOF983114 GYB982941:GYB983114 HHX982941:HHX983114 HRT982941:HRT983114 IBP982941:IBP983114 ILL982941:ILL983114 IVH982941:IVH983114 JFD982941:JFD983114 JOZ982941:JOZ983114 JYV982941:JYV983114 KIR982941:KIR983114 KSN982941:KSN983114 LCJ982941:LCJ983114 LMF982941:LMF983114 LWB982941:LWB983114 MFX982941:MFX983114 MPT982941:MPT983114 MZP982941:MZP983114 NJL982941:NJL983114 NTH982941:NTH983114 ODD982941:ODD983114 OMZ982941:OMZ983114 OWV982941:OWV983114 PGR982941:PGR983114 PQN982941:PQN983114 QAJ982941:QAJ983114 QKF982941:QKF983114 QUB982941:QUB983114 RDX982941:RDX983114 RNT982941:RNT983114 RXP982941:RXP983114 SHL982941:SHL983114 SRH982941:SRH983114 TBD982941:TBD983114 TKZ982941:TKZ983114 TUV982941:TUV983114 UER982941:UER983114 UON982941:UON983114 UYJ982941:UYJ983114 VIF982941:VIF983114 VSB982941:VSB983114 WBX982941:WBX983114 WLT982941:WLT983114" xr:uid="{00000000-0002-0000-0300-000000000000}">
      <formula1>$K$4:$K$42</formula1>
    </dataValidation>
    <dataValidation type="list" allowBlank="1" showInputMessage="1" showErrorMessage="1" sqref="T21 JP21 TL21 ADH21 AND21 AWZ21 BGV21 BQR21 CAN21 CKJ21 CUF21 DEB21 DNX21 DXT21 EHP21 ERL21 FBH21 FLD21 FUZ21 GEV21 GOR21 GYN21 HIJ21 HSF21 ICB21 ILX21 IVT21 JFP21 JPL21 JZH21 KJD21 KSZ21 LCV21 LMR21 LWN21 MGJ21 MQF21 NAB21 NJX21 NTT21 ODP21 ONL21 OXH21 PHD21 PQZ21 QAV21 QKR21 QUN21 REJ21 ROF21 RYB21 SHX21 SRT21 TBP21 TLL21 TVH21 UFD21 UOZ21 UYV21 VIR21 VSN21 WCJ21 WMF21 WWB21 T65452 JP65452 TL65452 ADH65452 AND65452 AWZ65452 BGV65452 BQR65452 CAN65452 CKJ65452 CUF65452 DEB65452 DNX65452 DXT65452 EHP65452 ERL65452 FBH65452 FLD65452 FUZ65452 GEV65452 GOR65452 GYN65452 HIJ65452 HSF65452 ICB65452 ILX65452 IVT65452 JFP65452 JPL65452 JZH65452 KJD65452 KSZ65452 LCV65452 LMR65452 LWN65452 MGJ65452 MQF65452 NAB65452 NJX65452 NTT65452 ODP65452 ONL65452 OXH65452 PHD65452 PQZ65452 QAV65452 QKR65452 QUN65452 REJ65452 ROF65452 RYB65452 SHX65452 SRT65452 TBP65452 TLL65452 TVH65452 UFD65452 UOZ65452 UYV65452 VIR65452 VSN65452 WCJ65452 WMF65452 WWB65452 T130988 JP130988 TL130988 ADH130988 AND130988 AWZ130988 BGV130988 BQR130988 CAN130988 CKJ130988 CUF130988 DEB130988 DNX130988 DXT130988 EHP130988 ERL130988 FBH130988 FLD130988 FUZ130988 GEV130988 GOR130988 GYN130988 HIJ130988 HSF130988 ICB130988 ILX130988 IVT130988 JFP130988 JPL130988 JZH130988 KJD130988 KSZ130988 LCV130988 LMR130988 LWN130988 MGJ130988 MQF130988 NAB130988 NJX130988 NTT130988 ODP130988 ONL130988 OXH130988 PHD130988 PQZ130988 QAV130988 QKR130988 QUN130988 REJ130988 ROF130988 RYB130988 SHX130988 SRT130988 TBP130988 TLL130988 TVH130988 UFD130988 UOZ130988 UYV130988 VIR130988 VSN130988 WCJ130988 WMF130988 WWB130988 T196524 JP196524 TL196524 ADH196524 AND196524 AWZ196524 BGV196524 BQR196524 CAN196524 CKJ196524 CUF196524 DEB196524 DNX196524 DXT196524 EHP196524 ERL196524 FBH196524 FLD196524 FUZ196524 GEV196524 GOR196524 GYN196524 HIJ196524 HSF196524 ICB196524 ILX196524 IVT196524 JFP196524 JPL196524 JZH196524 KJD196524 KSZ196524 LCV196524 LMR196524 LWN196524 MGJ196524 MQF196524 NAB196524 NJX196524 NTT196524 ODP196524 ONL196524 OXH196524 PHD196524 PQZ196524 QAV196524 QKR196524 QUN196524 REJ196524 ROF196524 RYB196524 SHX196524 SRT196524 TBP196524 TLL196524 TVH196524 UFD196524 UOZ196524 UYV196524 VIR196524 VSN196524 WCJ196524 WMF196524 WWB196524 T262060 JP262060 TL262060 ADH262060 AND262060 AWZ262060 BGV262060 BQR262060 CAN262060 CKJ262060 CUF262060 DEB262060 DNX262060 DXT262060 EHP262060 ERL262060 FBH262060 FLD262060 FUZ262060 GEV262060 GOR262060 GYN262060 HIJ262060 HSF262060 ICB262060 ILX262060 IVT262060 JFP262060 JPL262060 JZH262060 KJD262060 KSZ262060 LCV262060 LMR262060 LWN262060 MGJ262060 MQF262060 NAB262060 NJX262060 NTT262060 ODP262060 ONL262060 OXH262060 PHD262060 PQZ262060 QAV262060 QKR262060 QUN262060 REJ262060 ROF262060 RYB262060 SHX262060 SRT262060 TBP262060 TLL262060 TVH262060 UFD262060 UOZ262060 UYV262060 VIR262060 VSN262060 WCJ262060 WMF262060 WWB262060 T327596 JP327596 TL327596 ADH327596 AND327596 AWZ327596 BGV327596 BQR327596 CAN327596 CKJ327596 CUF327596 DEB327596 DNX327596 DXT327596 EHP327596 ERL327596 FBH327596 FLD327596 FUZ327596 GEV327596 GOR327596 GYN327596 HIJ327596 HSF327596 ICB327596 ILX327596 IVT327596 JFP327596 JPL327596 JZH327596 KJD327596 KSZ327596 LCV327596 LMR327596 LWN327596 MGJ327596 MQF327596 NAB327596 NJX327596 NTT327596 ODP327596 ONL327596 OXH327596 PHD327596 PQZ327596 QAV327596 QKR327596 QUN327596 REJ327596 ROF327596 RYB327596 SHX327596 SRT327596 TBP327596 TLL327596 TVH327596 UFD327596 UOZ327596 UYV327596 VIR327596 VSN327596 WCJ327596 WMF327596 WWB327596 T393132 JP393132 TL393132 ADH393132 AND393132 AWZ393132 BGV393132 BQR393132 CAN393132 CKJ393132 CUF393132 DEB393132 DNX393132 DXT393132 EHP393132 ERL393132 FBH393132 FLD393132 FUZ393132 GEV393132 GOR393132 GYN393132 HIJ393132 HSF393132 ICB393132 ILX393132 IVT393132 JFP393132 JPL393132 JZH393132 KJD393132 KSZ393132 LCV393132 LMR393132 LWN393132 MGJ393132 MQF393132 NAB393132 NJX393132 NTT393132 ODP393132 ONL393132 OXH393132 PHD393132 PQZ393132 QAV393132 QKR393132 QUN393132 REJ393132 ROF393132 RYB393132 SHX393132 SRT393132 TBP393132 TLL393132 TVH393132 UFD393132 UOZ393132 UYV393132 VIR393132 VSN393132 WCJ393132 WMF393132 WWB393132 T458668 JP458668 TL458668 ADH458668 AND458668 AWZ458668 BGV458668 BQR458668 CAN458668 CKJ458668 CUF458668 DEB458668 DNX458668 DXT458668 EHP458668 ERL458668 FBH458668 FLD458668 FUZ458668 GEV458668 GOR458668 GYN458668 HIJ458668 HSF458668 ICB458668 ILX458668 IVT458668 JFP458668 JPL458668 JZH458668 KJD458668 KSZ458668 LCV458668 LMR458668 LWN458668 MGJ458668 MQF458668 NAB458668 NJX458668 NTT458668 ODP458668 ONL458668 OXH458668 PHD458668 PQZ458668 QAV458668 QKR458668 QUN458668 REJ458668 ROF458668 RYB458668 SHX458668 SRT458668 TBP458668 TLL458668 TVH458668 UFD458668 UOZ458668 UYV458668 VIR458668 VSN458668 WCJ458668 WMF458668 WWB458668 T524204 JP524204 TL524204 ADH524204 AND524204 AWZ524204 BGV524204 BQR524204 CAN524204 CKJ524204 CUF524204 DEB524204 DNX524204 DXT524204 EHP524204 ERL524204 FBH524204 FLD524204 FUZ524204 GEV524204 GOR524204 GYN524204 HIJ524204 HSF524204 ICB524204 ILX524204 IVT524204 JFP524204 JPL524204 JZH524204 KJD524204 KSZ524204 LCV524204 LMR524204 LWN524204 MGJ524204 MQF524204 NAB524204 NJX524204 NTT524204 ODP524204 ONL524204 OXH524204 PHD524204 PQZ524204 QAV524204 QKR524204 QUN524204 REJ524204 ROF524204 RYB524204 SHX524204 SRT524204 TBP524204 TLL524204 TVH524204 UFD524204 UOZ524204 UYV524204 VIR524204 VSN524204 WCJ524204 WMF524204 WWB524204 T589740 JP589740 TL589740 ADH589740 AND589740 AWZ589740 BGV589740 BQR589740 CAN589740 CKJ589740 CUF589740 DEB589740 DNX589740 DXT589740 EHP589740 ERL589740 FBH589740 FLD589740 FUZ589740 GEV589740 GOR589740 GYN589740 HIJ589740 HSF589740 ICB589740 ILX589740 IVT589740 JFP589740 JPL589740 JZH589740 KJD589740 KSZ589740 LCV589740 LMR589740 LWN589740 MGJ589740 MQF589740 NAB589740 NJX589740 NTT589740 ODP589740 ONL589740 OXH589740 PHD589740 PQZ589740 QAV589740 QKR589740 QUN589740 REJ589740 ROF589740 RYB589740 SHX589740 SRT589740 TBP589740 TLL589740 TVH589740 UFD589740 UOZ589740 UYV589740 VIR589740 VSN589740 WCJ589740 WMF589740 WWB589740 T655276 JP655276 TL655276 ADH655276 AND655276 AWZ655276 BGV655276 BQR655276 CAN655276 CKJ655276 CUF655276 DEB655276 DNX655276 DXT655276 EHP655276 ERL655276 FBH655276 FLD655276 FUZ655276 GEV655276 GOR655276 GYN655276 HIJ655276 HSF655276 ICB655276 ILX655276 IVT655276 JFP655276 JPL655276 JZH655276 KJD655276 KSZ655276 LCV655276 LMR655276 LWN655276 MGJ655276 MQF655276 NAB655276 NJX655276 NTT655276 ODP655276 ONL655276 OXH655276 PHD655276 PQZ655276 QAV655276 QKR655276 QUN655276 REJ655276 ROF655276 RYB655276 SHX655276 SRT655276 TBP655276 TLL655276 TVH655276 UFD655276 UOZ655276 UYV655276 VIR655276 VSN655276 WCJ655276 WMF655276 WWB655276 T720812 JP720812 TL720812 ADH720812 AND720812 AWZ720812 BGV720812 BQR720812 CAN720812 CKJ720812 CUF720812 DEB720812 DNX720812 DXT720812 EHP720812 ERL720812 FBH720812 FLD720812 FUZ720812 GEV720812 GOR720812 GYN720812 HIJ720812 HSF720812 ICB720812 ILX720812 IVT720812 JFP720812 JPL720812 JZH720812 KJD720812 KSZ720812 LCV720812 LMR720812 LWN720812 MGJ720812 MQF720812 NAB720812 NJX720812 NTT720812 ODP720812 ONL720812 OXH720812 PHD720812 PQZ720812 QAV720812 QKR720812 QUN720812 REJ720812 ROF720812 RYB720812 SHX720812 SRT720812 TBP720812 TLL720812 TVH720812 UFD720812 UOZ720812 UYV720812 VIR720812 VSN720812 WCJ720812 WMF720812 WWB720812 T786348 JP786348 TL786348 ADH786348 AND786348 AWZ786348 BGV786348 BQR786348 CAN786348 CKJ786348 CUF786348 DEB786348 DNX786348 DXT786348 EHP786348 ERL786348 FBH786348 FLD786348 FUZ786348 GEV786348 GOR786348 GYN786348 HIJ786348 HSF786348 ICB786348 ILX786348 IVT786348 JFP786348 JPL786348 JZH786348 KJD786348 KSZ786348 LCV786348 LMR786348 LWN786348 MGJ786348 MQF786348 NAB786348 NJX786348 NTT786348 ODP786348 ONL786348 OXH786348 PHD786348 PQZ786348 QAV786348 QKR786348 QUN786348 REJ786348 ROF786348 RYB786348 SHX786348 SRT786348 TBP786348 TLL786348 TVH786348 UFD786348 UOZ786348 UYV786348 VIR786348 VSN786348 WCJ786348 WMF786348 WWB786348 T851884 JP851884 TL851884 ADH851884 AND851884 AWZ851884 BGV851884 BQR851884 CAN851884 CKJ851884 CUF851884 DEB851884 DNX851884 DXT851884 EHP851884 ERL851884 FBH851884 FLD851884 FUZ851884 GEV851884 GOR851884 GYN851884 HIJ851884 HSF851884 ICB851884 ILX851884 IVT851884 JFP851884 JPL851884 JZH851884 KJD851884 KSZ851884 LCV851884 LMR851884 LWN851884 MGJ851884 MQF851884 NAB851884 NJX851884 NTT851884 ODP851884 ONL851884 OXH851884 PHD851884 PQZ851884 QAV851884 QKR851884 QUN851884 REJ851884 ROF851884 RYB851884 SHX851884 SRT851884 TBP851884 TLL851884 TVH851884 UFD851884 UOZ851884 UYV851884 VIR851884 VSN851884 WCJ851884 WMF851884 WWB851884 T917420 JP917420 TL917420 ADH917420 AND917420 AWZ917420 BGV917420 BQR917420 CAN917420 CKJ917420 CUF917420 DEB917420 DNX917420 DXT917420 EHP917420 ERL917420 FBH917420 FLD917420 FUZ917420 GEV917420 GOR917420 GYN917420 HIJ917420 HSF917420 ICB917420 ILX917420 IVT917420 JFP917420 JPL917420 JZH917420 KJD917420 KSZ917420 LCV917420 LMR917420 LWN917420 MGJ917420 MQF917420 NAB917420 NJX917420 NTT917420 ODP917420 ONL917420 OXH917420 PHD917420 PQZ917420 QAV917420 QKR917420 QUN917420 REJ917420 ROF917420 RYB917420 SHX917420 SRT917420 TBP917420 TLL917420 TVH917420 UFD917420 UOZ917420 UYV917420 VIR917420 VSN917420 WCJ917420 WMF917420 WWB917420 T982956 JP982956 TL982956 ADH982956 AND982956 AWZ982956 BGV982956 BQR982956 CAN982956 CKJ982956 CUF982956 DEB982956 DNX982956 DXT982956 EHP982956 ERL982956 FBH982956 FLD982956 FUZ982956 GEV982956 GOR982956 GYN982956 HIJ982956 HSF982956 ICB982956 ILX982956 IVT982956 JFP982956 JPL982956 JZH982956 KJD982956 KSZ982956 LCV982956 LMR982956 LWN982956 MGJ982956 MQF982956 NAB982956 NJX982956 NTT982956 ODP982956 ONL982956 OXH982956 PHD982956 PQZ982956 QAV982956 QKR982956 QUN982956 REJ982956 ROF982956 RYB982956 SHX982956 SRT982956 TBP982956 TLL982956 TVH982956 UFD982956 UOZ982956 UYV982956 VIR982956 VSN982956 WCJ982956 WMF982956 WWB982956 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433 JD65433 SZ65433 ACV65433 AMR65433 AWN65433 BGJ65433 BQF65433 CAB65433 CJX65433 CTT65433 DDP65433 DNL65433 DXH65433 EHD65433 EQZ65433 FAV65433 FKR65433 FUN65433 GEJ65433 GOF65433 GYB65433 HHX65433 HRT65433 IBP65433 ILL65433 IVH65433 JFD65433 JOZ65433 JYV65433 KIR65433 KSN65433 LCJ65433 LMF65433 LWB65433 MFX65433 MPT65433 MZP65433 NJL65433 NTH65433 ODD65433 OMZ65433 OWV65433 PGR65433 PQN65433 QAJ65433 QKF65433 QUB65433 RDX65433 RNT65433 RXP65433 SHL65433 SRH65433 TBD65433 TKZ65433 TUV65433 UER65433 UON65433 UYJ65433 VIF65433 VSB65433 WBX65433 WLT65433 WVP65433 H130969 JD130969 SZ130969 ACV130969 AMR130969 AWN130969 BGJ130969 BQF130969 CAB130969 CJX130969 CTT130969 DDP130969 DNL130969 DXH130969 EHD130969 EQZ130969 FAV130969 FKR130969 FUN130969 GEJ130969 GOF130969 GYB130969 HHX130969 HRT130969 IBP130969 ILL130969 IVH130969 JFD130969 JOZ130969 JYV130969 KIR130969 KSN130969 LCJ130969 LMF130969 LWB130969 MFX130969 MPT130969 MZP130969 NJL130969 NTH130969 ODD130969 OMZ130969 OWV130969 PGR130969 PQN130969 QAJ130969 QKF130969 QUB130969 RDX130969 RNT130969 RXP130969 SHL130969 SRH130969 TBD130969 TKZ130969 TUV130969 UER130969 UON130969 UYJ130969 VIF130969 VSB130969 WBX130969 WLT130969 WVP130969 H196505 JD196505 SZ196505 ACV196505 AMR196505 AWN196505 BGJ196505 BQF196505 CAB196505 CJX196505 CTT196505 DDP196505 DNL196505 DXH196505 EHD196505 EQZ196505 FAV196505 FKR196505 FUN196505 GEJ196505 GOF196505 GYB196505 HHX196505 HRT196505 IBP196505 ILL196505 IVH196505 JFD196505 JOZ196505 JYV196505 KIR196505 KSN196505 LCJ196505 LMF196505 LWB196505 MFX196505 MPT196505 MZP196505 NJL196505 NTH196505 ODD196505 OMZ196505 OWV196505 PGR196505 PQN196505 QAJ196505 QKF196505 QUB196505 RDX196505 RNT196505 RXP196505 SHL196505 SRH196505 TBD196505 TKZ196505 TUV196505 UER196505 UON196505 UYJ196505 VIF196505 VSB196505 WBX196505 WLT196505 WVP196505 H262041 JD262041 SZ262041 ACV262041 AMR262041 AWN262041 BGJ262041 BQF262041 CAB262041 CJX262041 CTT262041 DDP262041 DNL262041 DXH262041 EHD262041 EQZ262041 FAV262041 FKR262041 FUN262041 GEJ262041 GOF262041 GYB262041 HHX262041 HRT262041 IBP262041 ILL262041 IVH262041 JFD262041 JOZ262041 JYV262041 KIR262041 KSN262041 LCJ262041 LMF262041 LWB262041 MFX262041 MPT262041 MZP262041 NJL262041 NTH262041 ODD262041 OMZ262041 OWV262041 PGR262041 PQN262041 QAJ262041 QKF262041 QUB262041 RDX262041 RNT262041 RXP262041 SHL262041 SRH262041 TBD262041 TKZ262041 TUV262041 UER262041 UON262041 UYJ262041 VIF262041 VSB262041 WBX262041 WLT262041 WVP262041 H327577 JD327577 SZ327577 ACV327577 AMR327577 AWN327577 BGJ327577 BQF327577 CAB327577 CJX327577 CTT327577 DDP327577 DNL327577 DXH327577 EHD327577 EQZ327577 FAV327577 FKR327577 FUN327577 GEJ327577 GOF327577 GYB327577 HHX327577 HRT327577 IBP327577 ILL327577 IVH327577 JFD327577 JOZ327577 JYV327577 KIR327577 KSN327577 LCJ327577 LMF327577 LWB327577 MFX327577 MPT327577 MZP327577 NJL327577 NTH327577 ODD327577 OMZ327577 OWV327577 PGR327577 PQN327577 QAJ327577 QKF327577 QUB327577 RDX327577 RNT327577 RXP327577 SHL327577 SRH327577 TBD327577 TKZ327577 TUV327577 UER327577 UON327577 UYJ327577 VIF327577 VSB327577 WBX327577 WLT327577 WVP327577 H393113 JD393113 SZ393113 ACV393113 AMR393113 AWN393113 BGJ393113 BQF393113 CAB393113 CJX393113 CTT393113 DDP393113 DNL393113 DXH393113 EHD393113 EQZ393113 FAV393113 FKR393113 FUN393113 GEJ393113 GOF393113 GYB393113 HHX393113 HRT393113 IBP393113 ILL393113 IVH393113 JFD393113 JOZ393113 JYV393113 KIR393113 KSN393113 LCJ393113 LMF393113 LWB393113 MFX393113 MPT393113 MZP393113 NJL393113 NTH393113 ODD393113 OMZ393113 OWV393113 PGR393113 PQN393113 QAJ393113 QKF393113 QUB393113 RDX393113 RNT393113 RXP393113 SHL393113 SRH393113 TBD393113 TKZ393113 TUV393113 UER393113 UON393113 UYJ393113 VIF393113 VSB393113 WBX393113 WLT393113 WVP393113 H458649 JD458649 SZ458649 ACV458649 AMR458649 AWN458649 BGJ458649 BQF458649 CAB458649 CJX458649 CTT458649 DDP458649 DNL458649 DXH458649 EHD458649 EQZ458649 FAV458649 FKR458649 FUN458649 GEJ458649 GOF458649 GYB458649 HHX458649 HRT458649 IBP458649 ILL458649 IVH458649 JFD458649 JOZ458649 JYV458649 KIR458649 KSN458649 LCJ458649 LMF458649 LWB458649 MFX458649 MPT458649 MZP458649 NJL458649 NTH458649 ODD458649 OMZ458649 OWV458649 PGR458649 PQN458649 QAJ458649 QKF458649 QUB458649 RDX458649 RNT458649 RXP458649 SHL458649 SRH458649 TBD458649 TKZ458649 TUV458649 UER458649 UON458649 UYJ458649 VIF458649 VSB458649 WBX458649 WLT458649 WVP458649 H524185 JD524185 SZ524185 ACV524185 AMR524185 AWN524185 BGJ524185 BQF524185 CAB524185 CJX524185 CTT524185 DDP524185 DNL524185 DXH524185 EHD524185 EQZ524185 FAV524185 FKR524185 FUN524185 GEJ524185 GOF524185 GYB524185 HHX524185 HRT524185 IBP524185 ILL524185 IVH524185 JFD524185 JOZ524185 JYV524185 KIR524185 KSN524185 LCJ524185 LMF524185 LWB524185 MFX524185 MPT524185 MZP524185 NJL524185 NTH524185 ODD524185 OMZ524185 OWV524185 PGR524185 PQN524185 QAJ524185 QKF524185 QUB524185 RDX524185 RNT524185 RXP524185 SHL524185 SRH524185 TBD524185 TKZ524185 TUV524185 UER524185 UON524185 UYJ524185 VIF524185 VSB524185 WBX524185 WLT524185 WVP524185 H589721 JD589721 SZ589721 ACV589721 AMR589721 AWN589721 BGJ589721 BQF589721 CAB589721 CJX589721 CTT589721 DDP589721 DNL589721 DXH589721 EHD589721 EQZ589721 FAV589721 FKR589721 FUN589721 GEJ589721 GOF589721 GYB589721 HHX589721 HRT589721 IBP589721 ILL589721 IVH589721 JFD589721 JOZ589721 JYV589721 KIR589721 KSN589721 LCJ589721 LMF589721 LWB589721 MFX589721 MPT589721 MZP589721 NJL589721 NTH589721 ODD589721 OMZ589721 OWV589721 PGR589721 PQN589721 QAJ589721 QKF589721 QUB589721 RDX589721 RNT589721 RXP589721 SHL589721 SRH589721 TBD589721 TKZ589721 TUV589721 UER589721 UON589721 UYJ589721 VIF589721 VSB589721 WBX589721 WLT589721 WVP589721 H655257 JD655257 SZ655257 ACV655257 AMR655257 AWN655257 BGJ655257 BQF655257 CAB655257 CJX655257 CTT655257 DDP655257 DNL655257 DXH655257 EHD655257 EQZ655257 FAV655257 FKR655257 FUN655257 GEJ655257 GOF655257 GYB655257 HHX655257 HRT655257 IBP655257 ILL655257 IVH655257 JFD655257 JOZ655257 JYV655257 KIR655257 KSN655257 LCJ655257 LMF655257 LWB655257 MFX655257 MPT655257 MZP655257 NJL655257 NTH655257 ODD655257 OMZ655257 OWV655257 PGR655257 PQN655257 QAJ655257 QKF655257 QUB655257 RDX655257 RNT655257 RXP655257 SHL655257 SRH655257 TBD655257 TKZ655257 TUV655257 UER655257 UON655257 UYJ655257 VIF655257 VSB655257 WBX655257 WLT655257 WVP655257 H720793 JD720793 SZ720793 ACV720793 AMR720793 AWN720793 BGJ720793 BQF720793 CAB720793 CJX720793 CTT720793 DDP720793 DNL720793 DXH720793 EHD720793 EQZ720793 FAV720793 FKR720793 FUN720793 GEJ720793 GOF720793 GYB720793 HHX720793 HRT720793 IBP720793 ILL720793 IVH720793 JFD720793 JOZ720793 JYV720793 KIR720793 KSN720793 LCJ720793 LMF720793 LWB720793 MFX720793 MPT720793 MZP720793 NJL720793 NTH720793 ODD720793 OMZ720793 OWV720793 PGR720793 PQN720793 QAJ720793 QKF720793 QUB720793 RDX720793 RNT720793 RXP720793 SHL720793 SRH720793 TBD720793 TKZ720793 TUV720793 UER720793 UON720793 UYJ720793 VIF720793 VSB720793 WBX720793 WLT720793 WVP720793 H786329 JD786329 SZ786329 ACV786329 AMR786329 AWN786329 BGJ786329 BQF786329 CAB786329 CJX786329 CTT786329 DDP786329 DNL786329 DXH786329 EHD786329 EQZ786329 FAV786329 FKR786329 FUN786329 GEJ786329 GOF786329 GYB786329 HHX786329 HRT786329 IBP786329 ILL786329 IVH786329 JFD786329 JOZ786329 JYV786329 KIR786329 KSN786329 LCJ786329 LMF786329 LWB786329 MFX786329 MPT786329 MZP786329 NJL786329 NTH786329 ODD786329 OMZ786329 OWV786329 PGR786329 PQN786329 QAJ786329 QKF786329 QUB786329 RDX786329 RNT786329 RXP786329 SHL786329 SRH786329 TBD786329 TKZ786329 TUV786329 UER786329 UON786329 UYJ786329 VIF786329 VSB786329 WBX786329 WLT786329 WVP786329 H851865 JD851865 SZ851865 ACV851865 AMR851865 AWN851865 BGJ851865 BQF851865 CAB851865 CJX851865 CTT851865 DDP851865 DNL851865 DXH851865 EHD851865 EQZ851865 FAV851865 FKR851865 FUN851865 GEJ851865 GOF851865 GYB851865 HHX851865 HRT851865 IBP851865 ILL851865 IVH851865 JFD851865 JOZ851865 JYV851865 KIR851865 KSN851865 LCJ851865 LMF851865 LWB851865 MFX851865 MPT851865 MZP851865 NJL851865 NTH851865 ODD851865 OMZ851865 OWV851865 PGR851865 PQN851865 QAJ851865 QKF851865 QUB851865 RDX851865 RNT851865 RXP851865 SHL851865 SRH851865 TBD851865 TKZ851865 TUV851865 UER851865 UON851865 UYJ851865 VIF851865 VSB851865 WBX851865 WLT851865 WVP851865 H917401 JD917401 SZ917401 ACV917401 AMR917401 AWN917401 BGJ917401 BQF917401 CAB917401 CJX917401 CTT917401 DDP917401 DNL917401 DXH917401 EHD917401 EQZ917401 FAV917401 FKR917401 FUN917401 GEJ917401 GOF917401 GYB917401 HHX917401 HRT917401 IBP917401 ILL917401 IVH917401 JFD917401 JOZ917401 JYV917401 KIR917401 KSN917401 LCJ917401 LMF917401 LWB917401 MFX917401 MPT917401 MZP917401 NJL917401 NTH917401 ODD917401 OMZ917401 OWV917401 PGR917401 PQN917401 QAJ917401 QKF917401 QUB917401 RDX917401 RNT917401 RXP917401 SHL917401 SRH917401 TBD917401 TKZ917401 TUV917401 UER917401 UON917401 UYJ917401 VIF917401 VSB917401 WBX917401 WLT917401 WVP917401 H982937 JD982937 SZ982937 ACV982937 AMR982937 AWN982937 BGJ982937 BQF982937 CAB982937 CJX982937 CTT982937 DDP982937 DNL982937 DXH982937 EHD982937 EQZ982937 FAV982937 FKR982937 FUN982937 GEJ982937 GOF982937 GYB982937 HHX982937 HRT982937 IBP982937 ILL982937 IVH982937 JFD982937 JOZ982937 JYV982937 KIR982937 KSN982937 LCJ982937 LMF982937 LWB982937 MFX982937 MPT982937 MZP982937 NJL982937 NTH982937 ODD982937 OMZ982937 OWV982937 PGR982937 PQN982937 QAJ982937 QKF982937 QUB982937 RDX982937 RNT982937 RXP982937 SHL982937 SRH982937 TBD982937 TKZ982937 TUV982937 UER982937 UON982937 UYJ982937 VIF982937 VSB982937 WBX982937 WLT982937 WVP982937 WVP983115:WVP1048576 H65611:H130967 JD65611:JD130967 SZ65611:SZ130967 ACV65611:ACV130967 AMR65611:AMR130967 AWN65611:AWN130967 BGJ65611:BGJ130967 BQF65611:BQF130967 CAB65611:CAB130967 CJX65611:CJX130967 CTT65611:CTT130967 DDP65611:DDP130967 DNL65611:DNL130967 DXH65611:DXH130967 EHD65611:EHD130967 EQZ65611:EQZ130967 FAV65611:FAV130967 FKR65611:FKR130967 FUN65611:FUN130967 GEJ65611:GEJ130967 GOF65611:GOF130967 GYB65611:GYB130967 HHX65611:HHX130967 HRT65611:HRT130967 IBP65611:IBP130967 ILL65611:ILL130967 IVH65611:IVH130967 JFD65611:JFD130967 JOZ65611:JOZ130967 JYV65611:JYV130967 KIR65611:KIR130967 KSN65611:KSN130967 LCJ65611:LCJ130967 LMF65611:LMF130967 LWB65611:LWB130967 MFX65611:MFX130967 MPT65611:MPT130967 MZP65611:MZP130967 NJL65611:NJL130967 NTH65611:NTH130967 ODD65611:ODD130967 OMZ65611:OMZ130967 OWV65611:OWV130967 PGR65611:PGR130967 PQN65611:PQN130967 QAJ65611:QAJ130967 QKF65611:QKF130967 QUB65611:QUB130967 RDX65611:RDX130967 RNT65611:RNT130967 RXP65611:RXP130967 SHL65611:SHL130967 SRH65611:SRH130967 TBD65611:TBD130967 TKZ65611:TKZ130967 TUV65611:TUV130967 UER65611:UER130967 UON65611:UON130967 UYJ65611:UYJ130967 VIF65611:VIF130967 VSB65611:VSB130967 WBX65611:WBX130967 WLT65611:WLT130967 WVP65611:WVP130967 H131147:H196503 JD131147:JD196503 SZ131147:SZ196503 ACV131147:ACV196503 AMR131147:AMR196503 AWN131147:AWN196503 BGJ131147:BGJ196503 BQF131147:BQF196503 CAB131147:CAB196503 CJX131147:CJX196503 CTT131147:CTT196503 DDP131147:DDP196503 DNL131147:DNL196503 DXH131147:DXH196503 EHD131147:EHD196503 EQZ131147:EQZ196503 FAV131147:FAV196503 FKR131147:FKR196503 FUN131147:FUN196503 GEJ131147:GEJ196503 GOF131147:GOF196503 GYB131147:GYB196503 HHX131147:HHX196503 HRT131147:HRT196503 IBP131147:IBP196503 ILL131147:ILL196503 IVH131147:IVH196503 JFD131147:JFD196503 JOZ131147:JOZ196503 JYV131147:JYV196503 KIR131147:KIR196503 KSN131147:KSN196503 LCJ131147:LCJ196503 LMF131147:LMF196503 LWB131147:LWB196503 MFX131147:MFX196503 MPT131147:MPT196503 MZP131147:MZP196503 NJL131147:NJL196503 NTH131147:NTH196503 ODD131147:ODD196503 OMZ131147:OMZ196503 OWV131147:OWV196503 PGR131147:PGR196503 PQN131147:PQN196503 QAJ131147:QAJ196503 QKF131147:QKF196503 QUB131147:QUB196503 RDX131147:RDX196503 RNT131147:RNT196503 RXP131147:RXP196503 SHL131147:SHL196503 SRH131147:SRH196503 TBD131147:TBD196503 TKZ131147:TKZ196503 TUV131147:TUV196503 UER131147:UER196503 UON131147:UON196503 UYJ131147:UYJ196503 VIF131147:VIF196503 VSB131147:VSB196503 WBX131147:WBX196503 WLT131147:WLT196503 WVP131147:WVP196503 H196683:H262039 JD196683:JD262039 SZ196683:SZ262039 ACV196683:ACV262039 AMR196683:AMR262039 AWN196683:AWN262039 BGJ196683:BGJ262039 BQF196683:BQF262039 CAB196683:CAB262039 CJX196683:CJX262039 CTT196683:CTT262039 DDP196683:DDP262039 DNL196683:DNL262039 DXH196683:DXH262039 EHD196683:EHD262039 EQZ196683:EQZ262039 FAV196683:FAV262039 FKR196683:FKR262039 FUN196683:FUN262039 GEJ196683:GEJ262039 GOF196683:GOF262039 GYB196683:GYB262039 HHX196683:HHX262039 HRT196683:HRT262039 IBP196683:IBP262039 ILL196683:ILL262039 IVH196683:IVH262039 JFD196683:JFD262039 JOZ196683:JOZ262039 JYV196683:JYV262039 KIR196683:KIR262039 KSN196683:KSN262039 LCJ196683:LCJ262039 LMF196683:LMF262039 LWB196683:LWB262039 MFX196683:MFX262039 MPT196683:MPT262039 MZP196683:MZP262039 NJL196683:NJL262039 NTH196683:NTH262039 ODD196683:ODD262039 OMZ196683:OMZ262039 OWV196683:OWV262039 PGR196683:PGR262039 PQN196683:PQN262039 QAJ196683:QAJ262039 QKF196683:QKF262039 QUB196683:QUB262039 RDX196683:RDX262039 RNT196683:RNT262039 RXP196683:RXP262039 SHL196683:SHL262039 SRH196683:SRH262039 TBD196683:TBD262039 TKZ196683:TKZ262039 TUV196683:TUV262039 UER196683:UER262039 UON196683:UON262039 UYJ196683:UYJ262039 VIF196683:VIF262039 VSB196683:VSB262039 WBX196683:WBX262039 WLT196683:WLT262039 WVP196683:WVP262039 H262219:H327575 JD262219:JD327575 SZ262219:SZ327575 ACV262219:ACV327575 AMR262219:AMR327575 AWN262219:AWN327575 BGJ262219:BGJ327575 BQF262219:BQF327575 CAB262219:CAB327575 CJX262219:CJX327575 CTT262219:CTT327575 DDP262219:DDP327575 DNL262219:DNL327575 DXH262219:DXH327575 EHD262219:EHD327575 EQZ262219:EQZ327575 FAV262219:FAV327575 FKR262219:FKR327575 FUN262219:FUN327575 GEJ262219:GEJ327575 GOF262219:GOF327575 GYB262219:GYB327575 HHX262219:HHX327575 HRT262219:HRT327575 IBP262219:IBP327575 ILL262219:ILL327575 IVH262219:IVH327575 JFD262219:JFD327575 JOZ262219:JOZ327575 JYV262219:JYV327575 KIR262219:KIR327575 KSN262219:KSN327575 LCJ262219:LCJ327575 LMF262219:LMF327575 LWB262219:LWB327575 MFX262219:MFX327575 MPT262219:MPT327575 MZP262219:MZP327575 NJL262219:NJL327575 NTH262219:NTH327575 ODD262219:ODD327575 OMZ262219:OMZ327575 OWV262219:OWV327575 PGR262219:PGR327575 PQN262219:PQN327575 QAJ262219:QAJ327575 QKF262219:QKF327575 QUB262219:QUB327575 RDX262219:RDX327575 RNT262219:RNT327575 RXP262219:RXP327575 SHL262219:SHL327575 SRH262219:SRH327575 TBD262219:TBD327575 TKZ262219:TKZ327575 TUV262219:TUV327575 UER262219:UER327575 UON262219:UON327575 UYJ262219:UYJ327575 VIF262219:VIF327575 VSB262219:VSB327575 WBX262219:WBX327575 WLT262219:WLT327575 WVP262219:WVP327575 H327755:H393111 JD327755:JD393111 SZ327755:SZ393111 ACV327755:ACV393111 AMR327755:AMR393111 AWN327755:AWN393111 BGJ327755:BGJ393111 BQF327755:BQF393111 CAB327755:CAB393111 CJX327755:CJX393111 CTT327755:CTT393111 DDP327755:DDP393111 DNL327755:DNL393111 DXH327755:DXH393111 EHD327755:EHD393111 EQZ327755:EQZ393111 FAV327755:FAV393111 FKR327755:FKR393111 FUN327755:FUN393111 GEJ327755:GEJ393111 GOF327755:GOF393111 GYB327755:GYB393111 HHX327755:HHX393111 HRT327755:HRT393111 IBP327755:IBP393111 ILL327755:ILL393111 IVH327755:IVH393111 JFD327755:JFD393111 JOZ327755:JOZ393111 JYV327755:JYV393111 KIR327755:KIR393111 KSN327755:KSN393111 LCJ327755:LCJ393111 LMF327755:LMF393111 LWB327755:LWB393111 MFX327755:MFX393111 MPT327755:MPT393111 MZP327755:MZP393111 NJL327755:NJL393111 NTH327755:NTH393111 ODD327755:ODD393111 OMZ327755:OMZ393111 OWV327755:OWV393111 PGR327755:PGR393111 PQN327755:PQN393111 QAJ327755:QAJ393111 QKF327755:QKF393111 QUB327755:QUB393111 RDX327755:RDX393111 RNT327755:RNT393111 RXP327755:RXP393111 SHL327755:SHL393111 SRH327755:SRH393111 TBD327755:TBD393111 TKZ327755:TKZ393111 TUV327755:TUV393111 UER327755:UER393111 UON327755:UON393111 UYJ327755:UYJ393111 VIF327755:VIF393111 VSB327755:VSB393111 WBX327755:WBX393111 WLT327755:WLT393111 WVP327755:WVP393111 H393291:H458647 JD393291:JD458647 SZ393291:SZ458647 ACV393291:ACV458647 AMR393291:AMR458647 AWN393291:AWN458647 BGJ393291:BGJ458647 BQF393291:BQF458647 CAB393291:CAB458647 CJX393291:CJX458647 CTT393291:CTT458647 DDP393291:DDP458647 DNL393291:DNL458647 DXH393291:DXH458647 EHD393291:EHD458647 EQZ393291:EQZ458647 FAV393291:FAV458647 FKR393291:FKR458647 FUN393291:FUN458647 GEJ393291:GEJ458647 GOF393291:GOF458647 GYB393291:GYB458647 HHX393291:HHX458647 HRT393291:HRT458647 IBP393291:IBP458647 ILL393291:ILL458647 IVH393291:IVH458647 JFD393291:JFD458647 JOZ393291:JOZ458647 JYV393291:JYV458647 KIR393291:KIR458647 KSN393291:KSN458647 LCJ393291:LCJ458647 LMF393291:LMF458647 LWB393291:LWB458647 MFX393291:MFX458647 MPT393291:MPT458647 MZP393291:MZP458647 NJL393291:NJL458647 NTH393291:NTH458647 ODD393291:ODD458647 OMZ393291:OMZ458647 OWV393291:OWV458647 PGR393291:PGR458647 PQN393291:PQN458647 QAJ393291:QAJ458647 QKF393291:QKF458647 QUB393291:QUB458647 RDX393291:RDX458647 RNT393291:RNT458647 RXP393291:RXP458647 SHL393291:SHL458647 SRH393291:SRH458647 TBD393291:TBD458647 TKZ393291:TKZ458647 TUV393291:TUV458647 UER393291:UER458647 UON393291:UON458647 UYJ393291:UYJ458647 VIF393291:VIF458647 VSB393291:VSB458647 WBX393291:WBX458647 WLT393291:WLT458647 WVP393291:WVP458647 H458827:H524183 JD458827:JD524183 SZ458827:SZ524183 ACV458827:ACV524183 AMR458827:AMR524183 AWN458827:AWN524183 BGJ458827:BGJ524183 BQF458827:BQF524183 CAB458827:CAB524183 CJX458827:CJX524183 CTT458827:CTT524183 DDP458827:DDP524183 DNL458827:DNL524183 DXH458827:DXH524183 EHD458827:EHD524183 EQZ458827:EQZ524183 FAV458827:FAV524183 FKR458827:FKR524183 FUN458827:FUN524183 GEJ458827:GEJ524183 GOF458827:GOF524183 GYB458827:GYB524183 HHX458827:HHX524183 HRT458827:HRT524183 IBP458827:IBP524183 ILL458827:ILL524183 IVH458827:IVH524183 JFD458827:JFD524183 JOZ458827:JOZ524183 JYV458827:JYV524183 KIR458827:KIR524183 KSN458827:KSN524183 LCJ458827:LCJ524183 LMF458827:LMF524183 LWB458827:LWB524183 MFX458827:MFX524183 MPT458827:MPT524183 MZP458827:MZP524183 NJL458827:NJL524183 NTH458827:NTH524183 ODD458827:ODD524183 OMZ458827:OMZ524183 OWV458827:OWV524183 PGR458827:PGR524183 PQN458827:PQN524183 QAJ458827:QAJ524183 QKF458827:QKF524183 QUB458827:QUB524183 RDX458827:RDX524183 RNT458827:RNT524183 RXP458827:RXP524183 SHL458827:SHL524183 SRH458827:SRH524183 TBD458827:TBD524183 TKZ458827:TKZ524183 TUV458827:TUV524183 UER458827:UER524183 UON458827:UON524183 UYJ458827:UYJ524183 VIF458827:VIF524183 VSB458827:VSB524183 WBX458827:WBX524183 WLT458827:WLT524183 WVP458827:WVP524183 H524363:H589719 JD524363:JD589719 SZ524363:SZ589719 ACV524363:ACV589719 AMR524363:AMR589719 AWN524363:AWN589719 BGJ524363:BGJ589719 BQF524363:BQF589719 CAB524363:CAB589719 CJX524363:CJX589719 CTT524363:CTT589719 DDP524363:DDP589719 DNL524363:DNL589719 DXH524363:DXH589719 EHD524363:EHD589719 EQZ524363:EQZ589719 FAV524363:FAV589719 FKR524363:FKR589719 FUN524363:FUN589719 GEJ524363:GEJ589719 GOF524363:GOF589719 GYB524363:GYB589719 HHX524363:HHX589719 HRT524363:HRT589719 IBP524363:IBP589719 ILL524363:ILL589719 IVH524363:IVH589719 JFD524363:JFD589719 JOZ524363:JOZ589719 JYV524363:JYV589719 KIR524363:KIR589719 KSN524363:KSN589719 LCJ524363:LCJ589719 LMF524363:LMF589719 LWB524363:LWB589719 MFX524363:MFX589719 MPT524363:MPT589719 MZP524363:MZP589719 NJL524363:NJL589719 NTH524363:NTH589719 ODD524363:ODD589719 OMZ524363:OMZ589719 OWV524363:OWV589719 PGR524363:PGR589719 PQN524363:PQN589719 QAJ524363:QAJ589719 QKF524363:QKF589719 QUB524363:QUB589719 RDX524363:RDX589719 RNT524363:RNT589719 RXP524363:RXP589719 SHL524363:SHL589719 SRH524363:SRH589719 TBD524363:TBD589719 TKZ524363:TKZ589719 TUV524363:TUV589719 UER524363:UER589719 UON524363:UON589719 UYJ524363:UYJ589719 VIF524363:VIF589719 VSB524363:VSB589719 WBX524363:WBX589719 WLT524363:WLT589719 WVP524363:WVP589719 H589899:H655255 JD589899:JD655255 SZ589899:SZ655255 ACV589899:ACV655255 AMR589899:AMR655255 AWN589899:AWN655255 BGJ589899:BGJ655255 BQF589899:BQF655255 CAB589899:CAB655255 CJX589899:CJX655255 CTT589899:CTT655255 DDP589899:DDP655255 DNL589899:DNL655255 DXH589899:DXH655255 EHD589899:EHD655255 EQZ589899:EQZ655255 FAV589899:FAV655255 FKR589899:FKR655255 FUN589899:FUN655255 GEJ589899:GEJ655255 GOF589899:GOF655255 GYB589899:GYB655255 HHX589899:HHX655255 HRT589899:HRT655255 IBP589899:IBP655255 ILL589899:ILL655255 IVH589899:IVH655255 JFD589899:JFD655255 JOZ589899:JOZ655255 JYV589899:JYV655255 KIR589899:KIR655255 KSN589899:KSN655255 LCJ589899:LCJ655255 LMF589899:LMF655255 LWB589899:LWB655255 MFX589899:MFX655255 MPT589899:MPT655255 MZP589899:MZP655255 NJL589899:NJL655255 NTH589899:NTH655255 ODD589899:ODD655255 OMZ589899:OMZ655255 OWV589899:OWV655255 PGR589899:PGR655255 PQN589899:PQN655255 QAJ589899:QAJ655255 QKF589899:QKF655255 QUB589899:QUB655255 RDX589899:RDX655255 RNT589899:RNT655255 RXP589899:RXP655255 SHL589899:SHL655255 SRH589899:SRH655255 TBD589899:TBD655255 TKZ589899:TKZ655255 TUV589899:TUV655255 UER589899:UER655255 UON589899:UON655255 UYJ589899:UYJ655255 VIF589899:VIF655255 VSB589899:VSB655255 WBX589899:WBX655255 WLT589899:WLT655255 WVP589899:WVP655255 H655435:H720791 JD655435:JD720791 SZ655435:SZ720791 ACV655435:ACV720791 AMR655435:AMR720791 AWN655435:AWN720791 BGJ655435:BGJ720791 BQF655435:BQF720791 CAB655435:CAB720791 CJX655435:CJX720791 CTT655435:CTT720791 DDP655435:DDP720791 DNL655435:DNL720791 DXH655435:DXH720791 EHD655435:EHD720791 EQZ655435:EQZ720791 FAV655435:FAV720791 FKR655435:FKR720791 FUN655435:FUN720791 GEJ655435:GEJ720791 GOF655435:GOF720791 GYB655435:GYB720791 HHX655435:HHX720791 HRT655435:HRT720791 IBP655435:IBP720791 ILL655435:ILL720791 IVH655435:IVH720791 JFD655435:JFD720791 JOZ655435:JOZ720791 JYV655435:JYV720791 KIR655435:KIR720791 KSN655435:KSN720791 LCJ655435:LCJ720791 LMF655435:LMF720791 LWB655435:LWB720791 MFX655435:MFX720791 MPT655435:MPT720791 MZP655435:MZP720791 NJL655435:NJL720791 NTH655435:NTH720791 ODD655435:ODD720791 OMZ655435:OMZ720791 OWV655435:OWV720791 PGR655435:PGR720791 PQN655435:PQN720791 QAJ655435:QAJ720791 QKF655435:QKF720791 QUB655435:QUB720791 RDX655435:RDX720791 RNT655435:RNT720791 RXP655435:RXP720791 SHL655435:SHL720791 SRH655435:SRH720791 TBD655435:TBD720791 TKZ655435:TKZ720791 TUV655435:TUV720791 UER655435:UER720791 UON655435:UON720791 UYJ655435:UYJ720791 VIF655435:VIF720791 VSB655435:VSB720791 WBX655435:WBX720791 WLT655435:WLT720791 WVP655435:WVP720791 H720971:H786327 JD720971:JD786327 SZ720971:SZ786327 ACV720971:ACV786327 AMR720971:AMR786327 AWN720971:AWN786327 BGJ720971:BGJ786327 BQF720971:BQF786327 CAB720971:CAB786327 CJX720971:CJX786327 CTT720971:CTT786327 DDP720971:DDP786327 DNL720971:DNL786327 DXH720971:DXH786327 EHD720971:EHD786327 EQZ720971:EQZ786327 FAV720971:FAV786327 FKR720971:FKR786327 FUN720971:FUN786327 GEJ720971:GEJ786327 GOF720971:GOF786327 GYB720971:GYB786327 HHX720971:HHX786327 HRT720971:HRT786327 IBP720971:IBP786327 ILL720971:ILL786327 IVH720971:IVH786327 JFD720971:JFD786327 JOZ720971:JOZ786327 JYV720971:JYV786327 KIR720971:KIR786327 KSN720971:KSN786327 LCJ720971:LCJ786327 LMF720971:LMF786327 LWB720971:LWB786327 MFX720971:MFX786327 MPT720971:MPT786327 MZP720971:MZP786327 NJL720971:NJL786327 NTH720971:NTH786327 ODD720971:ODD786327 OMZ720971:OMZ786327 OWV720971:OWV786327 PGR720971:PGR786327 PQN720971:PQN786327 QAJ720971:QAJ786327 QKF720971:QKF786327 QUB720971:QUB786327 RDX720971:RDX786327 RNT720971:RNT786327 RXP720971:RXP786327 SHL720971:SHL786327 SRH720971:SRH786327 TBD720971:TBD786327 TKZ720971:TKZ786327 TUV720971:TUV786327 UER720971:UER786327 UON720971:UON786327 UYJ720971:UYJ786327 VIF720971:VIF786327 VSB720971:VSB786327 WBX720971:WBX786327 WLT720971:WLT786327 WVP720971:WVP786327 H786507:H851863 JD786507:JD851863 SZ786507:SZ851863 ACV786507:ACV851863 AMR786507:AMR851863 AWN786507:AWN851863 BGJ786507:BGJ851863 BQF786507:BQF851863 CAB786507:CAB851863 CJX786507:CJX851863 CTT786507:CTT851863 DDP786507:DDP851863 DNL786507:DNL851863 DXH786507:DXH851863 EHD786507:EHD851863 EQZ786507:EQZ851863 FAV786507:FAV851863 FKR786507:FKR851863 FUN786507:FUN851863 GEJ786507:GEJ851863 GOF786507:GOF851863 GYB786507:GYB851863 HHX786507:HHX851863 HRT786507:HRT851863 IBP786507:IBP851863 ILL786507:ILL851863 IVH786507:IVH851863 JFD786507:JFD851863 JOZ786507:JOZ851863 JYV786507:JYV851863 KIR786507:KIR851863 KSN786507:KSN851863 LCJ786507:LCJ851863 LMF786507:LMF851863 LWB786507:LWB851863 MFX786507:MFX851863 MPT786507:MPT851863 MZP786507:MZP851863 NJL786507:NJL851863 NTH786507:NTH851863 ODD786507:ODD851863 OMZ786507:OMZ851863 OWV786507:OWV851863 PGR786507:PGR851863 PQN786507:PQN851863 QAJ786507:QAJ851863 QKF786507:QKF851863 QUB786507:QUB851863 RDX786507:RDX851863 RNT786507:RNT851863 RXP786507:RXP851863 SHL786507:SHL851863 SRH786507:SRH851863 TBD786507:TBD851863 TKZ786507:TKZ851863 TUV786507:TUV851863 UER786507:UER851863 UON786507:UON851863 UYJ786507:UYJ851863 VIF786507:VIF851863 VSB786507:VSB851863 WBX786507:WBX851863 WLT786507:WLT851863 WVP786507:WVP851863 H852043:H917399 JD852043:JD917399 SZ852043:SZ917399 ACV852043:ACV917399 AMR852043:AMR917399 AWN852043:AWN917399 BGJ852043:BGJ917399 BQF852043:BQF917399 CAB852043:CAB917399 CJX852043:CJX917399 CTT852043:CTT917399 DDP852043:DDP917399 DNL852043:DNL917399 DXH852043:DXH917399 EHD852043:EHD917399 EQZ852043:EQZ917399 FAV852043:FAV917399 FKR852043:FKR917399 FUN852043:FUN917399 GEJ852043:GEJ917399 GOF852043:GOF917399 GYB852043:GYB917399 HHX852043:HHX917399 HRT852043:HRT917399 IBP852043:IBP917399 ILL852043:ILL917399 IVH852043:IVH917399 JFD852043:JFD917399 JOZ852043:JOZ917399 JYV852043:JYV917399 KIR852043:KIR917399 KSN852043:KSN917399 LCJ852043:LCJ917399 LMF852043:LMF917399 LWB852043:LWB917399 MFX852043:MFX917399 MPT852043:MPT917399 MZP852043:MZP917399 NJL852043:NJL917399 NTH852043:NTH917399 ODD852043:ODD917399 OMZ852043:OMZ917399 OWV852043:OWV917399 PGR852043:PGR917399 PQN852043:PQN917399 QAJ852043:QAJ917399 QKF852043:QKF917399 QUB852043:QUB917399 RDX852043:RDX917399 RNT852043:RNT917399 RXP852043:RXP917399 SHL852043:SHL917399 SRH852043:SRH917399 TBD852043:TBD917399 TKZ852043:TKZ917399 TUV852043:TUV917399 UER852043:UER917399 UON852043:UON917399 UYJ852043:UYJ917399 VIF852043:VIF917399 VSB852043:VSB917399 WBX852043:WBX917399 WLT852043:WLT917399 WVP852043:WVP917399 H917579:H982935 JD917579:JD982935 SZ917579:SZ982935 ACV917579:ACV982935 AMR917579:AMR982935 AWN917579:AWN982935 BGJ917579:BGJ982935 BQF917579:BQF982935 CAB917579:CAB982935 CJX917579:CJX982935 CTT917579:CTT982935 DDP917579:DDP982935 DNL917579:DNL982935 DXH917579:DXH982935 EHD917579:EHD982935 EQZ917579:EQZ982935 FAV917579:FAV982935 FKR917579:FKR982935 FUN917579:FUN982935 GEJ917579:GEJ982935 GOF917579:GOF982935 GYB917579:GYB982935 HHX917579:HHX982935 HRT917579:HRT982935 IBP917579:IBP982935 ILL917579:ILL982935 IVH917579:IVH982935 JFD917579:JFD982935 JOZ917579:JOZ982935 JYV917579:JYV982935 KIR917579:KIR982935 KSN917579:KSN982935 LCJ917579:LCJ982935 LMF917579:LMF982935 LWB917579:LWB982935 MFX917579:MFX982935 MPT917579:MPT982935 MZP917579:MZP982935 NJL917579:NJL982935 NTH917579:NTH982935 ODD917579:ODD982935 OMZ917579:OMZ982935 OWV917579:OWV982935 PGR917579:PGR982935 PQN917579:PQN982935 QAJ917579:QAJ982935 QKF917579:QKF982935 QUB917579:QUB982935 RDX917579:RDX982935 RNT917579:RNT982935 RXP917579:RXP982935 SHL917579:SHL982935 SRH917579:SRH982935 TBD917579:TBD982935 TKZ917579:TKZ982935 TUV917579:TUV982935 UER917579:UER982935 UON917579:UON982935 UYJ917579:UYJ982935 VIF917579:VIF982935 VSB917579:VSB982935 WBX917579:WBX982935 WLT917579:WLT982935 WVP917579:WVP982935 H983115:H1048576 JD983115:JD1048576 SZ983115:SZ1048576 ACV983115:ACV1048576 AMR983115:AMR1048576 AWN983115:AWN1048576 BGJ983115:BGJ1048576 BQF983115:BQF1048576 CAB983115:CAB1048576 CJX983115:CJX1048576 CTT983115:CTT1048576 DDP983115:DDP1048576 DNL983115:DNL1048576 DXH983115:DXH1048576 EHD983115:EHD1048576 EQZ983115:EQZ1048576 FAV983115:FAV1048576 FKR983115:FKR1048576 FUN983115:FUN1048576 GEJ983115:GEJ1048576 GOF983115:GOF1048576 GYB983115:GYB1048576 HHX983115:HHX1048576 HRT983115:HRT1048576 IBP983115:IBP1048576 ILL983115:ILL1048576 IVH983115:IVH1048576 JFD983115:JFD1048576 JOZ983115:JOZ1048576 JYV983115:JYV1048576 KIR983115:KIR1048576 KSN983115:KSN1048576 LCJ983115:LCJ1048576 LMF983115:LMF1048576 LWB983115:LWB1048576 MFX983115:MFX1048576 MPT983115:MPT1048576 MZP983115:MZP1048576 NJL983115:NJL1048576 NTH983115:NTH1048576 ODD983115:ODD1048576 OMZ983115:OMZ1048576 OWV983115:OWV1048576 PGR983115:PGR1048576 PQN983115:PQN1048576 QAJ983115:QAJ1048576 QKF983115:QKF1048576 QUB983115:QUB1048576 RDX983115:RDX1048576 RNT983115:RNT1048576 RXP983115:RXP1048576 SHL983115:SHL1048576 SRH983115:SRH1048576 TBD983115:TBD1048576 TKZ983115:TKZ1048576 TUV983115:TUV1048576 UER983115:UER1048576 UON983115:UON1048576 UYJ983115:UYJ1048576 VIF983115:VIF1048576 VSB983115:VSB1048576 WBX983115:WBX1048576 WLT983115:WLT1048576 H152:H65431 WVP133:WVP65431 WLT133:WLT65431 WBX133:WBX65431 VSB133:VSB65431 VIF133:VIF65431 UYJ133:UYJ65431 UON133:UON65431 UER133:UER65431 TUV133:TUV65431 TKZ133:TKZ65431 TBD133:TBD65431 SRH133:SRH65431 SHL133:SHL65431 RXP133:RXP65431 RNT133:RNT65431 RDX133:RDX65431 QUB133:QUB65431 QKF133:QKF65431 QAJ133:QAJ65431 PQN133:PQN65431 PGR133:PGR65431 OWV133:OWV65431 OMZ133:OMZ65431 ODD133:ODD65431 NTH133:NTH65431 NJL133:NJL65431 MZP133:MZP65431 MPT133:MPT65431 MFX133:MFX65431 LWB133:LWB65431 LMF133:LMF65431 LCJ133:LCJ65431 KSN133:KSN65431 KIR133:KIR65431 JYV133:JYV65431 JOZ133:JOZ65431 JFD133:JFD65431 IVH133:IVH65431 ILL133:ILL65431 IBP133:IBP65431 HRT133:HRT65431 HHX133:HHX65431 GYB133:GYB65431 GOF133:GOF65431 GEJ133:GEJ65431 FUN133:FUN65431 FKR133:FKR65431 FAV133:FAV65431 EQZ133:EQZ65431 EHD133:EHD65431 DXH133:DXH65431 DNL133:DNL65431 DDP133:DDP65431 CTT133:CTT65431 CJX133:CJX65431 CAB133:CAB65431 BQF133:BQF65431 BGJ133:BGJ65431 AWN133:AWN65431 AMR133:AMR65431 ACV133:ACV65431 SZ133:SZ65431 JD133:JD65431" xr:uid="{00000000-0002-0000-0300-000001000000}">
      <formula1>$K$3:$K$29</formula1>
    </dataValidation>
    <dataValidation type="list" allowBlank="1" showDropDown="1" showInputMessage="1" showErrorMessage="1" sqref="H148:H151" xr:uid="{00000000-0002-0000-0300-000002000000}">
      <formula1>$K$4:$K$42</formula1>
    </dataValidation>
  </dataValidations>
  <pageMargins left="0.59055118110236227" right="0.59055118110236227" top="0.39370078740157483" bottom="0.39370078740157483" header="0.19685039370078741" footer="0.19685039370078741"/>
  <pageSetup paperSize="9" scale="71" fitToWidth="0" orientation="portrait" r:id="rId1"/>
  <headerFooter>
    <oddFooter>第 &amp;P 頁，共 &amp;N 頁</oddFooter>
  </headerFooter>
  <colBreaks count="1" manualBreakCount="1">
    <brk id="8" max="2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8"/>
  <sheetViews>
    <sheetView zoomScaleNormal="100" workbookViewId="0">
      <selection activeCell="A2" sqref="A2:B2"/>
    </sheetView>
  </sheetViews>
  <sheetFormatPr defaultColWidth="8.875" defaultRowHeight="16.5" x14ac:dyDescent="0.25"/>
  <cols>
    <col min="1" max="1" width="6.875" style="62" bestFit="1" customWidth="1"/>
    <col min="2" max="2" width="20.5" style="62" customWidth="1"/>
    <col min="3" max="16384" width="8.875" style="62"/>
  </cols>
  <sheetData>
    <row r="1" spans="1:8" x14ac:dyDescent="0.25">
      <c r="A1" s="59" t="s">
        <v>0</v>
      </c>
      <c r="B1" s="60" t="s">
        <v>1</v>
      </c>
      <c r="C1" s="61"/>
      <c r="D1" s="3"/>
      <c r="E1" s="5"/>
      <c r="F1" s="3"/>
      <c r="G1" s="5"/>
      <c r="H1" s="5"/>
    </row>
    <row r="2" spans="1:8" x14ac:dyDescent="0.25">
      <c r="A2" s="63">
        <v>800</v>
      </c>
      <c r="B2" s="108" t="s">
        <v>393</v>
      </c>
      <c r="C2" s="61"/>
      <c r="D2" s="1"/>
      <c r="E2" s="5"/>
      <c r="F2" s="3"/>
      <c r="G2" s="5"/>
      <c r="H2" s="4"/>
    </row>
    <row r="3" spans="1:8" x14ac:dyDescent="0.25">
      <c r="A3" s="63">
        <v>310</v>
      </c>
      <c r="B3" s="108" t="s">
        <v>394</v>
      </c>
      <c r="C3" s="61"/>
      <c r="D3" s="2"/>
      <c r="E3" s="5"/>
      <c r="F3" s="3"/>
      <c r="G3" s="5"/>
      <c r="H3" s="5"/>
    </row>
    <row r="4" spans="1:8" x14ac:dyDescent="0.25">
      <c r="A4" s="63">
        <v>311</v>
      </c>
      <c r="B4" s="108" t="s">
        <v>395</v>
      </c>
      <c r="C4" s="61"/>
      <c r="D4" s="2"/>
      <c r="E4" s="5"/>
      <c r="F4" s="3"/>
      <c r="G4" s="5"/>
      <c r="H4" s="5"/>
    </row>
    <row r="5" spans="1:8" x14ac:dyDescent="0.25">
      <c r="A5" s="63">
        <v>312</v>
      </c>
      <c r="B5" s="108" t="s">
        <v>396</v>
      </c>
      <c r="C5" s="61"/>
      <c r="D5" s="2"/>
      <c r="E5" s="5"/>
      <c r="F5" s="3"/>
      <c r="G5" s="5"/>
      <c r="H5" s="5"/>
    </row>
    <row r="6" spans="1:8" x14ac:dyDescent="0.25">
      <c r="A6" s="63">
        <v>313</v>
      </c>
      <c r="B6" s="108" t="s">
        <v>397</v>
      </c>
      <c r="C6" s="61"/>
      <c r="D6" s="2"/>
      <c r="E6" s="5"/>
      <c r="F6" s="5"/>
      <c r="G6" s="5"/>
      <c r="H6" s="5"/>
    </row>
    <row r="7" spans="1:8" x14ac:dyDescent="0.25">
      <c r="A7" s="63">
        <v>315</v>
      </c>
      <c r="B7" s="108" t="s">
        <v>398</v>
      </c>
      <c r="C7" s="61"/>
      <c r="D7" s="2"/>
      <c r="E7" s="5"/>
      <c r="F7" s="5"/>
      <c r="G7" s="5"/>
      <c r="H7" s="5"/>
    </row>
    <row r="8" spans="1:8" x14ac:dyDescent="0.25">
      <c r="A8" s="63">
        <v>316</v>
      </c>
      <c r="B8" s="108" t="s">
        <v>399</v>
      </c>
      <c r="C8" s="61"/>
      <c r="D8" s="2"/>
      <c r="E8" s="61"/>
      <c r="F8" s="61"/>
      <c r="G8" s="61"/>
      <c r="H8" s="61"/>
    </row>
    <row r="9" spans="1:8" x14ac:dyDescent="0.25">
      <c r="A9" s="63">
        <v>317</v>
      </c>
      <c r="B9" s="108" t="s">
        <v>400</v>
      </c>
      <c r="C9" s="61"/>
      <c r="D9" s="2"/>
      <c r="E9" s="61"/>
      <c r="F9" s="61"/>
      <c r="G9" s="61"/>
      <c r="H9" s="61"/>
    </row>
    <row r="10" spans="1:8" x14ac:dyDescent="0.25">
      <c r="A10" s="63">
        <v>318</v>
      </c>
      <c r="B10" s="108" t="s">
        <v>401</v>
      </c>
      <c r="C10" s="61"/>
      <c r="D10" s="2"/>
      <c r="E10" s="61"/>
      <c r="F10" s="61"/>
      <c r="G10" s="61"/>
      <c r="H10" s="61"/>
    </row>
    <row r="11" spans="1:8" x14ac:dyDescent="0.25">
      <c r="A11" s="63">
        <v>320</v>
      </c>
      <c r="B11" s="108" t="s">
        <v>402</v>
      </c>
      <c r="C11" s="61"/>
      <c r="D11" s="2"/>
      <c r="E11" s="61"/>
      <c r="F11" s="61"/>
      <c r="G11" s="61"/>
      <c r="H11" s="61"/>
    </row>
    <row r="12" spans="1:8" x14ac:dyDescent="0.25">
      <c r="A12" s="63">
        <v>321</v>
      </c>
      <c r="B12" s="108" t="s">
        <v>403</v>
      </c>
      <c r="C12" s="61"/>
      <c r="D12" s="2"/>
      <c r="E12" s="61"/>
      <c r="F12" s="61"/>
      <c r="G12" s="61"/>
      <c r="H12" s="61"/>
    </row>
    <row r="13" spans="1:8" x14ac:dyDescent="0.25">
      <c r="A13" s="63">
        <v>322</v>
      </c>
      <c r="B13" s="108" t="s">
        <v>404</v>
      </c>
      <c r="C13" s="61"/>
      <c r="D13" s="2"/>
      <c r="E13" s="61"/>
      <c r="F13" s="61"/>
      <c r="G13" s="61"/>
      <c r="H13" s="61"/>
    </row>
    <row r="14" spans="1:8" x14ac:dyDescent="0.25">
      <c r="A14" s="63">
        <v>325</v>
      </c>
      <c r="B14" s="108" t="s">
        <v>405</v>
      </c>
      <c r="C14" s="61"/>
      <c r="D14" s="2"/>
      <c r="E14" s="61"/>
      <c r="F14" s="61"/>
      <c r="G14" s="61"/>
      <c r="H14" s="61"/>
    </row>
    <row r="15" spans="1:8" x14ac:dyDescent="0.25">
      <c r="A15" s="63">
        <v>326</v>
      </c>
      <c r="B15" s="108" t="s">
        <v>406</v>
      </c>
      <c r="C15" s="61"/>
      <c r="D15" s="2"/>
      <c r="E15" s="61"/>
      <c r="F15" s="61"/>
      <c r="G15" s="61"/>
      <c r="H15" s="61"/>
    </row>
    <row r="16" spans="1:8" x14ac:dyDescent="0.25">
      <c r="A16" s="63">
        <v>327</v>
      </c>
      <c r="B16" s="108" t="s">
        <v>407</v>
      </c>
      <c r="C16" s="61"/>
      <c r="D16" s="2"/>
      <c r="E16" s="61"/>
      <c r="F16" s="61"/>
      <c r="G16" s="61"/>
      <c r="H16" s="61"/>
    </row>
    <row r="17" spans="1:4" x14ac:dyDescent="0.25">
      <c r="A17" s="63">
        <v>328</v>
      </c>
      <c r="B17" s="108" t="s">
        <v>408</v>
      </c>
      <c r="C17" s="61"/>
      <c r="D17" s="2"/>
    </row>
    <row r="18" spans="1:4" x14ac:dyDescent="0.25">
      <c r="A18" s="63">
        <v>329</v>
      </c>
      <c r="B18" s="108" t="s">
        <v>409</v>
      </c>
      <c r="C18" s="61"/>
      <c r="D18" s="2"/>
    </row>
    <row r="19" spans="1:4" x14ac:dyDescent="0.25">
      <c r="A19" s="63">
        <v>330</v>
      </c>
      <c r="B19" s="108" t="s">
        <v>410</v>
      </c>
      <c r="C19" s="61"/>
      <c r="D19" s="2"/>
    </row>
    <row r="20" spans="1:4" x14ac:dyDescent="0.25">
      <c r="A20" s="63">
        <v>332</v>
      </c>
      <c r="B20" s="108" t="s">
        <v>411</v>
      </c>
      <c r="C20" s="61"/>
      <c r="D20" s="61"/>
    </row>
    <row r="21" spans="1:4" x14ac:dyDescent="0.25">
      <c r="A21" s="63">
        <v>333</v>
      </c>
      <c r="B21" s="108" t="s">
        <v>412</v>
      </c>
      <c r="C21" s="61"/>
      <c r="D21" s="61"/>
    </row>
    <row r="22" spans="1:4" x14ac:dyDescent="0.25">
      <c r="A22" s="63">
        <v>334</v>
      </c>
      <c r="B22" s="108" t="s">
        <v>413</v>
      </c>
      <c r="C22" s="61"/>
      <c r="D22" s="61"/>
    </row>
    <row r="23" spans="1:4" x14ac:dyDescent="0.25">
      <c r="A23" s="63">
        <v>335</v>
      </c>
      <c r="B23" s="108" t="s">
        <v>414</v>
      </c>
      <c r="C23" s="61"/>
      <c r="D23" s="61"/>
    </row>
    <row r="24" spans="1:4" x14ac:dyDescent="0.25">
      <c r="A24" s="63">
        <v>336</v>
      </c>
      <c r="B24" s="108" t="s">
        <v>415</v>
      </c>
      <c r="C24" s="61"/>
      <c r="D24" s="61"/>
    </row>
    <row r="25" spans="1:4" x14ac:dyDescent="0.25">
      <c r="A25" s="64">
        <v>337</v>
      </c>
      <c r="B25" s="108" t="s">
        <v>416</v>
      </c>
      <c r="C25" s="61"/>
      <c r="D25" s="61"/>
    </row>
    <row r="26" spans="1:4" x14ac:dyDescent="0.25">
      <c r="A26" s="64">
        <v>338</v>
      </c>
      <c r="B26" s="108" t="s">
        <v>417</v>
      </c>
      <c r="C26" s="61"/>
      <c r="D26" s="61"/>
    </row>
    <row r="27" spans="1:4" x14ac:dyDescent="0.25">
      <c r="A27" s="147">
        <v>601</v>
      </c>
      <c r="B27" s="108" t="s">
        <v>73</v>
      </c>
      <c r="C27" s="61"/>
      <c r="D27" s="61"/>
    </row>
    <row r="28" spans="1:4" x14ac:dyDescent="0.25">
      <c r="A28" s="147">
        <v>602</v>
      </c>
      <c r="B28" s="108" t="s">
        <v>74</v>
      </c>
      <c r="C28" s="61"/>
      <c r="D28" s="61"/>
    </row>
    <row r="29" spans="1:4" x14ac:dyDescent="0.25">
      <c r="A29" s="147">
        <v>603</v>
      </c>
      <c r="B29" s="108" t="s">
        <v>75</v>
      </c>
      <c r="C29" s="61"/>
      <c r="D29" s="61"/>
    </row>
    <row r="30" spans="1:4" x14ac:dyDescent="0.25">
      <c r="A30" s="147">
        <v>604</v>
      </c>
      <c r="B30" s="108" t="s">
        <v>76</v>
      </c>
      <c r="C30" s="61"/>
      <c r="D30" s="61"/>
    </row>
    <row r="31" spans="1:4" x14ac:dyDescent="0.25">
      <c r="A31" s="147">
        <v>605</v>
      </c>
      <c r="B31" s="108" t="s">
        <v>77</v>
      </c>
      <c r="C31" s="61"/>
      <c r="D31" s="61"/>
    </row>
    <row r="32" spans="1:4" x14ac:dyDescent="0.25">
      <c r="A32" s="147">
        <v>606</v>
      </c>
      <c r="B32" s="108" t="s">
        <v>78</v>
      </c>
      <c r="C32" s="61"/>
      <c r="D32" s="61"/>
    </row>
    <row r="33" spans="1:2" x14ac:dyDescent="0.25">
      <c r="A33" s="147">
        <v>607</v>
      </c>
      <c r="B33" s="108" t="s">
        <v>79</v>
      </c>
    </row>
    <row r="34" spans="1:2" x14ac:dyDescent="0.25">
      <c r="A34" s="147">
        <v>608</v>
      </c>
      <c r="B34" s="108" t="s">
        <v>80</v>
      </c>
    </row>
    <row r="35" spans="1:2" x14ac:dyDescent="0.25">
      <c r="A35" s="147">
        <v>609</v>
      </c>
      <c r="B35" s="108" t="s">
        <v>81</v>
      </c>
    </row>
    <row r="36" spans="1:2" x14ac:dyDescent="0.25">
      <c r="A36" s="147">
        <v>610</v>
      </c>
      <c r="B36" s="108" t="s">
        <v>82</v>
      </c>
    </row>
    <row r="37" spans="1:2" x14ac:dyDescent="0.25">
      <c r="A37" s="147">
        <v>611</v>
      </c>
      <c r="B37" s="108" t="s">
        <v>83</v>
      </c>
    </row>
    <row r="38" spans="1:2" x14ac:dyDescent="0.25">
      <c r="A38" s="147">
        <v>612</v>
      </c>
      <c r="B38" s="108" t="s">
        <v>84</v>
      </c>
    </row>
    <row r="39" spans="1:2" x14ac:dyDescent="0.25">
      <c r="A39" s="147">
        <v>613</v>
      </c>
      <c r="B39" s="108" t="s">
        <v>85</v>
      </c>
    </row>
    <row r="40" spans="1:2" x14ac:dyDescent="0.25">
      <c r="A40" s="147">
        <v>614</v>
      </c>
      <c r="B40" s="108" t="s">
        <v>86</v>
      </c>
    </row>
    <row r="41" spans="1:2" x14ac:dyDescent="0.25">
      <c r="A41" s="147">
        <v>615</v>
      </c>
      <c r="B41" s="108" t="s">
        <v>87</v>
      </c>
    </row>
    <row r="42" spans="1:2" x14ac:dyDescent="0.25">
      <c r="A42" s="147">
        <v>616</v>
      </c>
      <c r="B42" s="108" t="s">
        <v>88</v>
      </c>
    </row>
    <row r="43" spans="1:2" x14ac:dyDescent="0.25">
      <c r="A43" s="147">
        <v>617</v>
      </c>
      <c r="B43" s="108" t="s">
        <v>89</v>
      </c>
    </row>
    <row r="44" spans="1:2" x14ac:dyDescent="0.25">
      <c r="A44" s="147">
        <v>618</v>
      </c>
      <c r="B44" s="108" t="s">
        <v>90</v>
      </c>
    </row>
    <row r="45" spans="1:2" x14ac:dyDescent="0.25">
      <c r="A45" s="147">
        <v>619</v>
      </c>
      <c r="B45" s="108" t="s">
        <v>91</v>
      </c>
    </row>
    <row r="46" spans="1:2" x14ac:dyDescent="0.25">
      <c r="A46" s="147">
        <v>620</v>
      </c>
      <c r="B46" s="108" t="s">
        <v>92</v>
      </c>
    </row>
    <row r="47" spans="1:2" x14ac:dyDescent="0.25">
      <c r="A47" s="147">
        <v>621</v>
      </c>
      <c r="B47" s="108" t="s">
        <v>93</v>
      </c>
    </row>
    <row r="48" spans="1:2" x14ac:dyDescent="0.25">
      <c r="A48" s="147">
        <v>622</v>
      </c>
      <c r="B48" s="108" t="s">
        <v>94</v>
      </c>
    </row>
    <row r="49" spans="1:2" x14ac:dyDescent="0.25">
      <c r="A49" s="147">
        <v>623</v>
      </c>
      <c r="B49" s="108" t="s">
        <v>95</v>
      </c>
    </row>
    <row r="50" spans="1:2" x14ac:dyDescent="0.25">
      <c r="A50" s="147">
        <v>624</v>
      </c>
      <c r="B50" s="108" t="s">
        <v>96</v>
      </c>
    </row>
    <row r="51" spans="1:2" x14ac:dyDescent="0.25">
      <c r="A51" s="147">
        <v>625</v>
      </c>
      <c r="B51" s="108" t="s">
        <v>97</v>
      </c>
    </row>
    <row r="52" spans="1:2" x14ac:dyDescent="0.25">
      <c r="A52" s="147">
        <v>626</v>
      </c>
      <c r="B52" s="108" t="s">
        <v>98</v>
      </c>
    </row>
    <row r="53" spans="1:2" x14ac:dyDescent="0.25">
      <c r="A53" s="147">
        <v>627</v>
      </c>
      <c r="B53" s="108" t="s">
        <v>99</v>
      </c>
    </row>
    <row r="54" spans="1:2" x14ac:dyDescent="0.25">
      <c r="A54" s="147">
        <v>628</v>
      </c>
      <c r="B54" s="108" t="s">
        <v>100</v>
      </c>
    </row>
    <row r="55" spans="1:2" x14ac:dyDescent="0.25">
      <c r="A55" s="147">
        <v>629</v>
      </c>
      <c r="B55" s="108" t="s">
        <v>101</v>
      </c>
    </row>
    <row r="56" spans="1:2" x14ac:dyDescent="0.25">
      <c r="A56" s="147">
        <v>630</v>
      </c>
      <c r="B56" s="108" t="s">
        <v>102</v>
      </c>
    </row>
    <row r="57" spans="1:2" x14ac:dyDescent="0.25">
      <c r="A57" s="147">
        <v>631</v>
      </c>
      <c r="B57" s="108" t="s">
        <v>103</v>
      </c>
    </row>
    <row r="58" spans="1:2" x14ac:dyDescent="0.25">
      <c r="A58" s="147">
        <v>632</v>
      </c>
      <c r="B58" s="108" t="s">
        <v>104</v>
      </c>
    </row>
    <row r="59" spans="1:2" x14ac:dyDescent="0.25">
      <c r="A59" s="147">
        <v>633</v>
      </c>
      <c r="B59" s="108" t="s">
        <v>105</v>
      </c>
    </row>
    <row r="60" spans="1:2" x14ac:dyDescent="0.25">
      <c r="A60" s="147">
        <v>634</v>
      </c>
      <c r="B60" s="108" t="s">
        <v>106</v>
      </c>
    </row>
    <row r="61" spans="1:2" x14ac:dyDescent="0.25">
      <c r="A61" s="147">
        <v>635</v>
      </c>
      <c r="B61" s="108" t="s">
        <v>107</v>
      </c>
    </row>
    <row r="62" spans="1:2" x14ac:dyDescent="0.25">
      <c r="A62" s="147">
        <v>636</v>
      </c>
      <c r="B62" s="108" t="s">
        <v>108</v>
      </c>
    </row>
    <row r="63" spans="1:2" x14ac:dyDescent="0.25">
      <c r="A63" s="147">
        <v>638</v>
      </c>
      <c r="B63" s="108" t="s">
        <v>109</v>
      </c>
    </row>
    <row r="64" spans="1:2" x14ac:dyDescent="0.25">
      <c r="A64" s="147">
        <v>639</v>
      </c>
      <c r="B64" s="108" t="s">
        <v>110</v>
      </c>
    </row>
    <row r="65" spans="1:2" x14ac:dyDescent="0.25">
      <c r="A65" s="147">
        <v>641</v>
      </c>
      <c r="B65" s="108" t="s">
        <v>111</v>
      </c>
    </row>
    <row r="66" spans="1:2" x14ac:dyDescent="0.25">
      <c r="A66" s="147">
        <v>642</v>
      </c>
      <c r="B66" s="108" t="s">
        <v>112</v>
      </c>
    </row>
    <row r="67" spans="1:2" x14ac:dyDescent="0.25">
      <c r="A67" s="147">
        <v>645</v>
      </c>
      <c r="B67" s="108" t="s">
        <v>113</v>
      </c>
    </row>
    <row r="68" spans="1:2" x14ac:dyDescent="0.25">
      <c r="A68" s="147">
        <v>647</v>
      </c>
      <c r="B68" s="108" t="s">
        <v>114</v>
      </c>
    </row>
    <row r="69" spans="1:2" x14ac:dyDescent="0.25">
      <c r="A69" s="147">
        <v>648</v>
      </c>
      <c r="B69" s="108" t="s">
        <v>115</v>
      </c>
    </row>
    <row r="70" spans="1:2" x14ac:dyDescent="0.25">
      <c r="A70" s="147">
        <v>649</v>
      </c>
      <c r="B70" s="108" t="s">
        <v>116</v>
      </c>
    </row>
    <row r="71" spans="1:2" x14ac:dyDescent="0.25">
      <c r="A71" s="147">
        <v>650</v>
      </c>
      <c r="B71" s="108" t="s">
        <v>117</v>
      </c>
    </row>
    <row r="72" spans="1:2" x14ac:dyDescent="0.25">
      <c r="A72" s="147">
        <v>651</v>
      </c>
      <c r="B72" s="108" t="s">
        <v>118</v>
      </c>
    </row>
    <row r="73" spans="1:2" x14ac:dyDescent="0.25">
      <c r="A73" s="147">
        <v>652</v>
      </c>
      <c r="B73" s="108" t="s">
        <v>119</v>
      </c>
    </row>
    <row r="74" spans="1:2" x14ac:dyDescent="0.25">
      <c r="A74" s="147">
        <v>653</v>
      </c>
      <c r="B74" s="108" t="s">
        <v>120</v>
      </c>
    </row>
    <row r="75" spans="1:2" x14ac:dyDescent="0.25">
      <c r="A75" s="147">
        <v>654</v>
      </c>
      <c r="B75" s="108" t="s">
        <v>121</v>
      </c>
    </row>
    <row r="76" spans="1:2" x14ac:dyDescent="0.25">
      <c r="A76" s="147">
        <v>655</v>
      </c>
      <c r="B76" s="108" t="s">
        <v>122</v>
      </c>
    </row>
    <row r="77" spans="1:2" x14ac:dyDescent="0.25">
      <c r="A77" s="147">
        <v>656</v>
      </c>
      <c r="B77" s="108" t="s">
        <v>123</v>
      </c>
    </row>
    <row r="78" spans="1:2" x14ac:dyDescent="0.25">
      <c r="A78" s="147">
        <v>657</v>
      </c>
      <c r="B78" s="108" t="s">
        <v>124</v>
      </c>
    </row>
    <row r="79" spans="1:2" x14ac:dyDescent="0.25">
      <c r="A79" s="147">
        <v>658</v>
      </c>
      <c r="B79" s="108" t="s">
        <v>125</v>
      </c>
    </row>
    <row r="80" spans="1:2" x14ac:dyDescent="0.25">
      <c r="A80" s="147">
        <v>659</v>
      </c>
      <c r="B80" s="108" t="s">
        <v>126</v>
      </c>
    </row>
    <row r="81" spans="1:2" x14ac:dyDescent="0.25">
      <c r="A81" s="147">
        <v>660</v>
      </c>
      <c r="B81" s="108" t="s">
        <v>127</v>
      </c>
    </row>
    <row r="82" spans="1:2" x14ac:dyDescent="0.25">
      <c r="A82" s="147">
        <v>661</v>
      </c>
      <c r="B82" s="108" t="s">
        <v>128</v>
      </c>
    </row>
    <row r="83" spans="1:2" x14ac:dyDescent="0.25">
      <c r="A83" s="147">
        <v>662</v>
      </c>
      <c r="B83" s="108" t="s">
        <v>129</v>
      </c>
    </row>
    <row r="84" spans="1:2" x14ac:dyDescent="0.25">
      <c r="A84" s="147">
        <v>663</v>
      </c>
      <c r="B84" s="108" t="s">
        <v>130</v>
      </c>
    </row>
    <row r="85" spans="1:2" x14ac:dyDescent="0.25">
      <c r="A85" s="147">
        <v>664</v>
      </c>
      <c r="B85" s="108" t="s">
        <v>131</v>
      </c>
    </row>
    <row r="86" spans="1:2" x14ac:dyDescent="0.25">
      <c r="A86" s="147">
        <v>665</v>
      </c>
      <c r="B86" s="108" t="s">
        <v>132</v>
      </c>
    </row>
    <row r="87" spans="1:2" x14ac:dyDescent="0.25">
      <c r="A87" s="147">
        <v>666</v>
      </c>
      <c r="B87" s="108" t="s">
        <v>133</v>
      </c>
    </row>
    <row r="88" spans="1:2" x14ac:dyDescent="0.25">
      <c r="A88" s="147">
        <v>667</v>
      </c>
      <c r="B88" s="108" t="s">
        <v>134</v>
      </c>
    </row>
    <row r="89" spans="1:2" x14ac:dyDescent="0.25">
      <c r="A89" s="147">
        <v>668</v>
      </c>
      <c r="B89" s="108" t="s">
        <v>135</v>
      </c>
    </row>
    <row r="90" spans="1:2" x14ac:dyDescent="0.25">
      <c r="A90" s="147">
        <v>669</v>
      </c>
      <c r="B90" s="108" t="s">
        <v>136</v>
      </c>
    </row>
    <row r="91" spans="1:2" x14ac:dyDescent="0.25">
      <c r="A91" s="147">
        <v>670</v>
      </c>
      <c r="B91" s="108" t="s">
        <v>137</v>
      </c>
    </row>
    <row r="92" spans="1:2" x14ac:dyDescent="0.25">
      <c r="A92" s="147">
        <v>671</v>
      </c>
      <c r="B92" s="108" t="s">
        <v>138</v>
      </c>
    </row>
    <row r="93" spans="1:2" x14ac:dyDescent="0.25">
      <c r="A93" s="147">
        <v>672</v>
      </c>
      <c r="B93" s="108" t="s">
        <v>139</v>
      </c>
    </row>
    <row r="94" spans="1:2" x14ac:dyDescent="0.25">
      <c r="A94" s="147">
        <v>673</v>
      </c>
      <c r="B94" s="108" t="s">
        <v>140</v>
      </c>
    </row>
    <row r="95" spans="1:2" x14ac:dyDescent="0.25">
      <c r="A95" s="147">
        <v>674</v>
      </c>
      <c r="B95" s="108" t="s">
        <v>141</v>
      </c>
    </row>
    <row r="96" spans="1:2" x14ac:dyDescent="0.25">
      <c r="A96" s="147">
        <v>675</v>
      </c>
      <c r="B96" s="108" t="s">
        <v>142</v>
      </c>
    </row>
    <row r="97" spans="1:2" x14ac:dyDescent="0.25">
      <c r="A97" s="147">
        <v>676</v>
      </c>
      <c r="B97" s="108" t="s">
        <v>143</v>
      </c>
    </row>
    <row r="98" spans="1:2" x14ac:dyDescent="0.25">
      <c r="A98" s="147">
        <v>678</v>
      </c>
      <c r="B98" s="108" t="s">
        <v>144</v>
      </c>
    </row>
    <row r="99" spans="1:2" x14ac:dyDescent="0.25">
      <c r="A99" s="147">
        <v>679</v>
      </c>
      <c r="B99" s="108" t="s">
        <v>145</v>
      </c>
    </row>
    <row r="100" spans="1:2" x14ac:dyDescent="0.25">
      <c r="A100" s="147">
        <v>680</v>
      </c>
      <c r="B100" s="108" t="s">
        <v>146</v>
      </c>
    </row>
    <row r="101" spans="1:2" x14ac:dyDescent="0.25">
      <c r="A101" s="147">
        <v>681</v>
      </c>
      <c r="B101" s="108" t="s">
        <v>147</v>
      </c>
    </row>
    <row r="102" spans="1:2" x14ac:dyDescent="0.25">
      <c r="A102" s="147">
        <v>682</v>
      </c>
      <c r="B102" s="108" t="s">
        <v>148</v>
      </c>
    </row>
    <row r="103" spans="1:2" x14ac:dyDescent="0.25">
      <c r="A103" s="147">
        <v>683</v>
      </c>
      <c r="B103" s="108" t="s">
        <v>149</v>
      </c>
    </row>
    <row r="104" spans="1:2" x14ac:dyDescent="0.25">
      <c r="A104" s="147">
        <v>684</v>
      </c>
      <c r="B104" s="108" t="s">
        <v>150</v>
      </c>
    </row>
    <row r="105" spans="1:2" x14ac:dyDescent="0.25">
      <c r="A105" s="147">
        <v>685</v>
      </c>
      <c r="B105" s="108" t="s">
        <v>151</v>
      </c>
    </row>
    <row r="106" spans="1:2" x14ac:dyDescent="0.25">
      <c r="A106" s="147">
        <v>686</v>
      </c>
      <c r="B106" s="108" t="s">
        <v>152</v>
      </c>
    </row>
    <row r="107" spans="1:2" x14ac:dyDescent="0.25">
      <c r="A107" s="147">
        <v>687</v>
      </c>
      <c r="B107" s="108" t="s">
        <v>153</v>
      </c>
    </row>
    <row r="108" spans="1:2" x14ac:dyDescent="0.25">
      <c r="A108" s="147">
        <v>688</v>
      </c>
      <c r="B108" s="108" t="s">
        <v>154</v>
      </c>
    </row>
    <row r="109" spans="1:2" x14ac:dyDescent="0.25">
      <c r="A109" s="147">
        <v>689</v>
      </c>
      <c r="B109" s="108" t="s">
        <v>155</v>
      </c>
    </row>
    <row r="110" spans="1:2" x14ac:dyDescent="0.25">
      <c r="A110" s="147">
        <v>690</v>
      </c>
      <c r="B110" s="108" t="s">
        <v>156</v>
      </c>
    </row>
    <row r="111" spans="1:2" x14ac:dyDescent="0.25">
      <c r="A111" s="147">
        <v>691</v>
      </c>
      <c r="B111" s="108" t="s">
        <v>157</v>
      </c>
    </row>
    <row r="112" spans="1:2" x14ac:dyDescent="0.25">
      <c r="A112" s="147">
        <v>692</v>
      </c>
      <c r="B112" s="108" t="s">
        <v>158</v>
      </c>
    </row>
    <row r="113" spans="1:2" x14ac:dyDescent="0.25">
      <c r="A113" s="147">
        <v>693</v>
      </c>
      <c r="B113" s="108" t="s">
        <v>159</v>
      </c>
    </row>
    <row r="114" spans="1:2" x14ac:dyDescent="0.25">
      <c r="A114" s="147">
        <v>694</v>
      </c>
      <c r="B114" s="108" t="s">
        <v>160</v>
      </c>
    </row>
    <row r="115" spans="1:2" x14ac:dyDescent="0.25">
      <c r="A115" s="147">
        <v>695</v>
      </c>
      <c r="B115" s="108" t="s">
        <v>161</v>
      </c>
    </row>
    <row r="116" spans="1:2" x14ac:dyDescent="0.25">
      <c r="A116" s="147">
        <v>696</v>
      </c>
      <c r="B116" s="108" t="s">
        <v>162</v>
      </c>
    </row>
    <row r="117" spans="1:2" x14ac:dyDescent="0.25">
      <c r="A117" s="147">
        <v>697</v>
      </c>
      <c r="B117" s="108" t="s">
        <v>163</v>
      </c>
    </row>
    <row r="118" spans="1:2" x14ac:dyDescent="0.25">
      <c r="A118" s="147">
        <v>698</v>
      </c>
      <c r="B118" s="108" t="s">
        <v>164</v>
      </c>
    </row>
    <row r="119" spans="1:2" x14ac:dyDescent="0.25">
      <c r="A119" s="147">
        <v>699</v>
      </c>
      <c r="B119" s="108" t="s">
        <v>165</v>
      </c>
    </row>
    <row r="120" spans="1:2" x14ac:dyDescent="0.25">
      <c r="A120" s="147">
        <v>700</v>
      </c>
      <c r="B120" s="108" t="s">
        <v>166</v>
      </c>
    </row>
    <row r="121" spans="1:2" x14ac:dyDescent="0.25">
      <c r="A121" s="147">
        <v>701</v>
      </c>
      <c r="B121" s="108" t="s">
        <v>167</v>
      </c>
    </row>
    <row r="122" spans="1:2" x14ac:dyDescent="0.25">
      <c r="A122" s="147">
        <v>702</v>
      </c>
      <c r="B122" s="108" t="s">
        <v>168</v>
      </c>
    </row>
    <row r="123" spans="1:2" x14ac:dyDescent="0.25">
      <c r="A123" s="147">
        <v>703</v>
      </c>
      <c r="B123" s="108" t="s">
        <v>169</v>
      </c>
    </row>
    <row r="124" spans="1:2" x14ac:dyDescent="0.25">
      <c r="A124" s="147">
        <v>705</v>
      </c>
      <c r="B124" s="108" t="s">
        <v>170</v>
      </c>
    </row>
    <row r="125" spans="1:2" x14ac:dyDescent="0.25">
      <c r="A125" s="147">
        <v>706</v>
      </c>
      <c r="B125" s="108" t="s">
        <v>171</v>
      </c>
    </row>
    <row r="126" spans="1:2" x14ac:dyDescent="0.25">
      <c r="A126" s="147">
        <v>707</v>
      </c>
      <c r="B126" s="108" t="s">
        <v>172</v>
      </c>
    </row>
    <row r="127" spans="1:2" x14ac:dyDescent="0.25">
      <c r="A127" s="147">
        <v>708</v>
      </c>
      <c r="B127" s="108" t="s">
        <v>173</v>
      </c>
    </row>
    <row r="128" spans="1:2" x14ac:dyDescent="0.25">
      <c r="A128" s="147">
        <v>200</v>
      </c>
      <c r="B128" s="65" t="s">
        <v>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7</vt:i4>
      </vt:variant>
    </vt:vector>
  </HeadingPairs>
  <TitlesOfParts>
    <vt:vector size="12" baseType="lpstr">
      <vt:lpstr>繳款書</vt:lpstr>
      <vt:lpstr>試算</vt:lpstr>
      <vt:lpstr>統籌科目新增撥補經費統計表</vt:lpstr>
      <vt:lpstr>統籌科目新增撥補經費明細表</vt:lpstr>
      <vt:lpstr>參數</vt:lpstr>
      <vt:lpstr>統籌科目新增撥補經費明細表!Print_Area</vt:lpstr>
      <vt:lpstr>統籌科目新增撥補經費統計表!Print_Area</vt:lpstr>
      <vt:lpstr>試算!Print_Area</vt:lpstr>
      <vt:lpstr>繳款書!Print_Area</vt:lpstr>
      <vt:lpstr>統籌科目新增撥補經費明細表!Print_Titles</vt:lpstr>
      <vt:lpstr>試算!Print_Titles</vt:lpstr>
      <vt:lpstr>繳款書!Print_Titles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教育處-014</cp:lastModifiedBy>
  <cp:lastPrinted>2021-10-20T05:54:21Z</cp:lastPrinted>
  <dcterms:created xsi:type="dcterms:W3CDTF">2017-11-23T06:37:37Z</dcterms:created>
  <dcterms:modified xsi:type="dcterms:W3CDTF">2025-02-24T06:50:35Z</dcterms:modified>
</cp:coreProperties>
</file>