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地方教育發展基金\2-預算編製\114\★國高中公告額度113.8.9\"/>
    </mc:Choice>
  </mc:AlternateContent>
  <xr:revisionPtr revIDLastSave="0" documentId="13_ncr:1_{4FB0F264-6B19-42A7-8748-171ED5461144}" xr6:coauthVersionLast="36" xr6:coauthVersionMax="36" xr10:uidLastSave="{00000000-0000-0000-0000-000000000000}"/>
  <bookViews>
    <workbookView xWindow="480" yWindow="75" windowWidth="15480" windowHeight="6510" tabRatio="692" xr2:uid="{00000000-000D-0000-FFFF-FFFF00000000}"/>
  </bookViews>
  <sheets>
    <sheet name="114年基金來源彙整" sheetId="16" r:id="rId1"/>
    <sheet name="1-導師費-0729" sheetId="17" r:id="rId2"/>
    <sheet name="2-專輔師-0726" sheetId="18" r:id="rId3"/>
    <sheet name="3-合理教師員額-0802" sheetId="19" r:id="rId4"/>
    <sheet name="4-自有收入及收支對列-0729" sheetId="24" r:id="rId5"/>
    <sheet name="5-一般性補助款-偏鄉營養師0731" sheetId="25" r:id="rId6"/>
    <sheet name="6-移用以前年度賸餘-0730" sheetId="23" r:id="rId7"/>
    <sheet name="工作表3" sheetId="22" r:id="rId8"/>
  </sheets>
  <externalReferences>
    <externalReference r:id="rId9"/>
  </externalReferences>
  <definedNames>
    <definedName name="_xlnm._FilterDatabase" localSheetId="1" hidden="1">'1-導師費-0729'!#REF!</definedName>
    <definedName name="_xlnm._FilterDatabase" localSheetId="3" hidden="1">'3-合理教師員額-0802'!#REF!</definedName>
    <definedName name="_xlnm.Print_Area" localSheetId="0">'114年基金來源彙整'!$A$1:$T$31</definedName>
    <definedName name="_xlnm.Print_Area" localSheetId="1">'1-導師費-0729'!#REF!</definedName>
    <definedName name="_xlnm.Print_Area" localSheetId="2">'2-專輔師-0726'!$A$1:$E$27</definedName>
    <definedName name="_xlnm.Print_Area" localSheetId="4">'4-自有收入及收支對列-0729'!$A$1:$V$31</definedName>
    <definedName name="_xlnm.Print_Titles" localSheetId="1">'1-導師費-0729'!#REF!</definedName>
    <definedName name="_xlnm.Print_Titles" localSheetId="4">'4-自有收入及收支對列-0729'!$1:$5</definedName>
    <definedName name="已屆年功頂">[1]資料庫!$S$2:$S$3</definedName>
    <definedName name="主管加給">[1]資料庫!$D$2:$D$6</definedName>
    <definedName name="教師本薪">[1]資料庫!$A$2:$A$32</definedName>
  </definedNames>
  <calcPr calcId="191029"/>
</workbook>
</file>

<file path=xl/calcChain.xml><?xml version="1.0" encoding="utf-8"?>
<calcChain xmlns="http://schemas.openxmlformats.org/spreadsheetml/2006/main">
  <c r="P16" i="16" l="1"/>
  <c r="N7" i="16" l="1"/>
  <c r="J38" i="23"/>
  <c r="R36" i="23"/>
  <c r="P36" i="23"/>
  <c r="J36" i="23"/>
  <c r="K38" i="23" s="1"/>
  <c r="J8" i="16" l="1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7" i="16"/>
  <c r="B2" i="19"/>
  <c r="N9" i="16" l="1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8" i="16"/>
  <c r="S29" i="23"/>
  <c r="R29" i="23"/>
  <c r="Q29" i="23"/>
  <c r="P29" i="23"/>
  <c r="O29" i="23"/>
  <c r="M29" i="23"/>
  <c r="L29" i="23"/>
  <c r="K29" i="23"/>
  <c r="J29" i="23"/>
  <c r="I29" i="23"/>
  <c r="H29" i="23"/>
  <c r="F29" i="23"/>
  <c r="D29" i="23"/>
  <c r="C29" i="23"/>
  <c r="T28" i="23"/>
  <c r="N28" i="23"/>
  <c r="V28" i="23" s="1"/>
  <c r="E28" i="23"/>
  <c r="T27" i="23"/>
  <c r="N27" i="23"/>
  <c r="V27" i="23" s="1"/>
  <c r="E27" i="23"/>
  <c r="T26" i="23"/>
  <c r="N26" i="23"/>
  <c r="V26" i="23" s="1"/>
  <c r="E26" i="23"/>
  <c r="T25" i="23"/>
  <c r="N25" i="23"/>
  <c r="V25" i="23" s="1"/>
  <c r="E25" i="23"/>
  <c r="T24" i="23"/>
  <c r="N24" i="23"/>
  <c r="V24" i="23" s="1"/>
  <c r="E24" i="23"/>
  <c r="T23" i="23"/>
  <c r="N23" i="23"/>
  <c r="V23" i="23" s="1"/>
  <c r="E23" i="23"/>
  <c r="T22" i="23"/>
  <c r="N22" i="23"/>
  <c r="V22" i="23" s="1"/>
  <c r="E22" i="23"/>
  <c r="T21" i="23"/>
  <c r="N21" i="23"/>
  <c r="V21" i="23" s="1"/>
  <c r="E21" i="23"/>
  <c r="T20" i="23"/>
  <c r="N20" i="23"/>
  <c r="V20" i="23" s="1"/>
  <c r="E20" i="23"/>
  <c r="T19" i="23"/>
  <c r="N19" i="23"/>
  <c r="V19" i="23" s="1"/>
  <c r="E19" i="23"/>
  <c r="T18" i="23"/>
  <c r="N18" i="23"/>
  <c r="V18" i="23" s="1"/>
  <c r="E18" i="23"/>
  <c r="T17" i="23"/>
  <c r="N17" i="23"/>
  <c r="V17" i="23" s="1"/>
  <c r="E17" i="23"/>
  <c r="T16" i="23"/>
  <c r="N16" i="23"/>
  <c r="V16" i="23" s="1"/>
  <c r="E16" i="23"/>
  <c r="T15" i="23"/>
  <c r="N15" i="23"/>
  <c r="V15" i="23" s="1"/>
  <c r="E15" i="23"/>
  <c r="T14" i="23"/>
  <c r="N14" i="23"/>
  <c r="V14" i="23" s="1"/>
  <c r="E14" i="23"/>
  <c r="T13" i="23"/>
  <c r="N13" i="23"/>
  <c r="V13" i="23" s="1"/>
  <c r="E13" i="23"/>
  <c r="T12" i="23"/>
  <c r="N12" i="23"/>
  <c r="V12" i="23" s="1"/>
  <c r="E12" i="23"/>
  <c r="T11" i="23"/>
  <c r="N11" i="23"/>
  <c r="V11" i="23" s="1"/>
  <c r="E11" i="23"/>
  <c r="T10" i="23"/>
  <c r="N10" i="23"/>
  <c r="V10" i="23" s="1"/>
  <c r="E10" i="23"/>
  <c r="S9" i="23"/>
  <c r="T9" i="23" s="1"/>
  <c r="G9" i="23"/>
  <c r="G29" i="23" s="1"/>
  <c r="E9" i="23"/>
  <c r="T8" i="23"/>
  <c r="N8" i="23"/>
  <c r="E8" i="23"/>
  <c r="T7" i="23"/>
  <c r="N7" i="23"/>
  <c r="E7" i="23"/>
  <c r="T6" i="23"/>
  <c r="T29" i="23" s="1"/>
  <c r="N6" i="23"/>
  <c r="E6" i="23"/>
  <c r="V8" i="23" l="1"/>
  <c r="E29" i="23"/>
  <c r="V7" i="23"/>
  <c r="V6" i="23"/>
  <c r="N9" i="23"/>
  <c r="V9" i="23" s="1"/>
  <c r="V29" i="23" s="1"/>
  <c r="N29" i="23" l="1"/>
  <c r="L11" i="16"/>
  <c r="L15" i="16"/>
  <c r="L19" i="16"/>
  <c r="L23" i="16"/>
  <c r="L27" i="16"/>
  <c r="L31" i="16"/>
  <c r="K11" i="16"/>
  <c r="K15" i="16"/>
  <c r="K19" i="16"/>
  <c r="K23" i="16"/>
  <c r="K27" i="16"/>
  <c r="K29" i="16"/>
  <c r="K31" i="16"/>
  <c r="U7" i="24"/>
  <c r="L8" i="16" s="1"/>
  <c r="U8" i="24"/>
  <c r="L9" i="16" s="1"/>
  <c r="U9" i="24"/>
  <c r="L10" i="16" s="1"/>
  <c r="U10" i="24"/>
  <c r="U11" i="24"/>
  <c r="L12" i="16" s="1"/>
  <c r="U12" i="24"/>
  <c r="L13" i="16" s="1"/>
  <c r="U13" i="24"/>
  <c r="L14" i="16" s="1"/>
  <c r="U14" i="24"/>
  <c r="U15" i="24"/>
  <c r="L16" i="16" s="1"/>
  <c r="U16" i="24"/>
  <c r="L17" i="16" s="1"/>
  <c r="U17" i="24"/>
  <c r="L18" i="16" s="1"/>
  <c r="U18" i="24"/>
  <c r="U19" i="24"/>
  <c r="L20" i="16" s="1"/>
  <c r="U20" i="24"/>
  <c r="L21" i="16" s="1"/>
  <c r="U21" i="24"/>
  <c r="L22" i="16" s="1"/>
  <c r="U22" i="24"/>
  <c r="U23" i="24"/>
  <c r="L24" i="16" s="1"/>
  <c r="U24" i="24"/>
  <c r="L25" i="16" s="1"/>
  <c r="U25" i="24"/>
  <c r="L26" i="16" s="1"/>
  <c r="U26" i="24"/>
  <c r="U27" i="24"/>
  <c r="L28" i="16" s="1"/>
  <c r="U28" i="24"/>
  <c r="L29" i="16" s="1"/>
  <c r="U29" i="24"/>
  <c r="L30" i="16" s="1"/>
  <c r="U30" i="24"/>
  <c r="U6" i="24"/>
  <c r="L7" i="16" s="1"/>
  <c r="J7" i="24"/>
  <c r="K8" i="16" s="1"/>
  <c r="J8" i="24"/>
  <c r="K9" i="16" s="1"/>
  <c r="J9" i="24"/>
  <c r="K10" i="16" s="1"/>
  <c r="J10" i="24"/>
  <c r="J11" i="24"/>
  <c r="K12" i="16" s="1"/>
  <c r="J12" i="24"/>
  <c r="K13" i="16" s="1"/>
  <c r="J13" i="24"/>
  <c r="K14" i="16" s="1"/>
  <c r="J14" i="24"/>
  <c r="J15" i="24"/>
  <c r="K16" i="16" s="1"/>
  <c r="J16" i="24"/>
  <c r="K17" i="16" s="1"/>
  <c r="J17" i="24"/>
  <c r="K18" i="16" s="1"/>
  <c r="J18" i="24"/>
  <c r="J19" i="24"/>
  <c r="K20" i="16" s="1"/>
  <c r="J20" i="24"/>
  <c r="K21" i="16" s="1"/>
  <c r="J21" i="24"/>
  <c r="K22" i="16" s="1"/>
  <c r="J22" i="24"/>
  <c r="J23" i="24"/>
  <c r="K24" i="16" s="1"/>
  <c r="J24" i="24"/>
  <c r="K25" i="16" s="1"/>
  <c r="J25" i="24"/>
  <c r="K26" i="16" s="1"/>
  <c r="J26" i="24"/>
  <c r="J27" i="24"/>
  <c r="K28" i="16" s="1"/>
  <c r="J28" i="24"/>
  <c r="J29" i="24"/>
  <c r="K30" i="16" s="1"/>
  <c r="J30" i="24"/>
  <c r="J6" i="24"/>
  <c r="J31" i="24" s="1"/>
  <c r="U31" i="24" l="1"/>
  <c r="K7" i="16"/>
  <c r="C9" i="16" l="1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8" i="16"/>
  <c r="U29" i="17"/>
  <c r="U6" i="17"/>
  <c r="U7" i="17"/>
  <c r="U8" i="17"/>
  <c r="U9" i="17"/>
  <c r="U10" i="17"/>
  <c r="U11" i="17"/>
  <c r="U12" i="17"/>
  <c r="U13" i="17"/>
  <c r="U14" i="17"/>
  <c r="U15" i="17"/>
  <c r="U16" i="17"/>
  <c r="U17" i="17"/>
  <c r="U18" i="17"/>
  <c r="U19" i="17"/>
  <c r="U20" i="17"/>
  <c r="U21" i="17"/>
  <c r="U22" i="17"/>
  <c r="U23" i="17"/>
  <c r="U24" i="17"/>
  <c r="U25" i="17"/>
  <c r="U26" i="17"/>
  <c r="U27" i="17"/>
  <c r="U28" i="17"/>
  <c r="U5" i="17"/>
  <c r="T29" i="17"/>
  <c r="T6" i="17"/>
  <c r="T7" i="17"/>
  <c r="T8" i="17"/>
  <c r="T9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5" i="17"/>
  <c r="R6" i="17"/>
  <c r="R7" i="17"/>
  <c r="R8" i="17"/>
  <c r="R9" i="17"/>
  <c r="R10" i="17"/>
  <c r="R11" i="17"/>
  <c r="R12" i="17"/>
  <c r="R13" i="17"/>
  <c r="R14" i="17"/>
  <c r="R29" i="17" s="1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5" i="17"/>
  <c r="Q29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5" i="17"/>
  <c r="N11" i="17"/>
  <c r="H8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S29" i="17" l="1"/>
  <c r="P6" i="16" l="1"/>
  <c r="M6" i="16" l="1"/>
  <c r="J6" i="16"/>
  <c r="G6" i="16"/>
  <c r="F6" i="16"/>
  <c r="Q7" i="16" l="1"/>
  <c r="S31" i="24" l="1"/>
  <c r="R31" i="24"/>
  <c r="Q31" i="24"/>
  <c r="P31" i="24"/>
  <c r="O31" i="24"/>
  <c r="N31" i="24"/>
  <c r="M31" i="24"/>
  <c r="L31" i="24"/>
  <c r="K31" i="24"/>
  <c r="I31" i="24"/>
  <c r="G31" i="24"/>
  <c r="F31" i="24"/>
  <c r="E31" i="24"/>
  <c r="D31" i="24"/>
  <c r="C31" i="24"/>
  <c r="B31" i="24"/>
  <c r="V7" i="24"/>
  <c r="V9" i="24"/>
  <c r="V25" i="24"/>
  <c r="V27" i="24"/>
  <c r="D8" i="16"/>
  <c r="E8" i="16"/>
  <c r="D9" i="16"/>
  <c r="E9" i="16"/>
  <c r="Q9" i="16" s="1"/>
  <c r="D10" i="16"/>
  <c r="E10" i="16"/>
  <c r="Q10" i="16" s="1"/>
  <c r="D11" i="16"/>
  <c r="E11" i="16"/>
  <c r="Q11" i="16" s="1"/>
  <c r="D12" i="16"/>
  <c r="E12" i="16"/>
  <c r="D13" i="16"/>
  <c r="E13" i="16"/>
  <c r="Q13" i="16" s="1"/>
  <c r="D14" i="16"/>
  <c r="E14" i="16"/>
  <c r="Q14" i="16" s="1"/>
  <c r="D15" i="16"/>
  <c r="E15" i="16"/>
  <c r="Q15" i="16" s="1"/>
  <c r="D16" i="16"/>
  <c r="E16" i="16"/>
  <c r="Q16" i="16" s="1"/>
  <c r="D17" i="16"/>
  <c r="E17" i="16"/>
  <c r="Q17" i="16" s="1"/>
  <c r="D18" i="16"/>
  <c r="E18" i="16"/>
  <c r="Q18" i="16" s="1"/>
  <c r="D19" i="16"/>
  <c r="E19" i="16"/>
  <c r="Q19" i="16" s="1"/>
  <c r="D20" i="16"/>
  <c r="E20" i="16"/>
  <c r="Q20" i="16" s="1"/>
  <c r="D21" i="16"/>
  <c r="E21" i="16"/>
  <c r="Q21" i="16" s="1"/>
  <c r="D22" i="16"/>
  <c r="E22" i="16"/>
  <c r="Q22" i="16" s="1"/>
  <c r="D23" i="16"/>
  <c r="E23" i="16"/>
  <c r="Q23" i="16" s="1"/>
  <c r="D24" i="16"/>
  <c r="E24" i="16"/>
  <c r="Q24" i="16" s="1"/>
  <c r="D25" i="16"/>
  <c r="E25" i="16"/>
  <c r="Q25" i="16" s="1"/>
  <c r="D26" i="16"/>
  <c r="E26" i="16"/>
  <c r="Q26" i="16" s="1"/>
  <c r="D27" i="16"/>
  <c r="E27" i="16"/>
  <c r="Q27" i="16" s="1"/>
  <c r="D28" i="16"/>
  <c r="E28" i="16"/>
  <c r="Q28" i="16" s="1"/>
  <c r="D29" i="16"/>
  <c r="E29" i="16"/>
  <c r="Q29" i="16" s="1"/>
  <c r="D30" i="16"/>
  <c r="E30" i="16"/>
  <c r="Q30" i="16" s="1"/>
  <c r="D31" i="16"/>
  <c r="E31" i="16"/>
  <c r="Q31" i="16" s="1"/>
  <c r="H6" i="16"/>
  <c r="I6" i="16"/>
  <c r="S6" i="16"/>
  <c r="Q8" i="16" l="1"/>
  <c r="E6" i="16"/>
  <c r="V11" i="24"/>
  <c r="V10" i="24"/>
  <c r="V6" i="24"/>
  <c r="B6" i="16"/>
  <c r="D6" i="16"/>
  <c r="O7" i="16"/>
  <c r="C6" i="16"/>
  <c r="V26" i="24"/>
  <c r="L6" i="16"/>
  <c r="O31" i="16"/>
  <c r="H31" i="24"/>
  <c r="V29" i="24"/>
  <c r="V24" i="24"/>
  <c r="V21" i="24"/>
  <c r="V18" i="24"/>
  <c r="V15" i="24"/>
  <c r="V28" i="24"/>
  <c r="V23" i="24"/>
  <c r="V20" i="24"/>
  <c r="V17" i="24"/>
  <c r="V14" i="24"/>
  <c r="V8" i="24"/>
  <c r="V30" i="24"/>
  <c r="V22" i="24"/>
  <c r="V19" i="24"/>
  <c r="V16" i="24"/>
  <c r="V13" i="24"/>
  <c r="T31" i="24"/>
  <c r="V12" i="24"/>
  <c r="Q12" i="16"/>
  <c r="O29" i="16"/>
  <c r="O26" i="16"/>
  <c r="O24" i="16"/>
  <c r="O23" i="16"/>
  <c r="O22" i="16"/>
  <c r="O20" i="16"/>
  <c r="O18" i="16"/>
  <c r="O17" i="16"/>
  <c r="O16" i="16"/>
  <c r="O14" i="16"/>
  <c r="O12" i="16"/>
  <c r="O28" i="16" l="1"/>
  <c r="Q6" i="16"/>
  <c r="O10" i="16"/>
  <c r="O9" i="16"/>
  <c r="O15" i="16"/>
  <c r="O21" i="16"/>
  <c r="O27" i="16"/>
  <c r="O11" i="16"/>
  <c r="O13" i="16"/>
  <c r="O19" i="16"/>
  <c r="O25" i="16"/>
  <c r="O8" i="16"/>
  <c r="O30" i="16"/>
  <c r="K6" i="16"/>
  <c r="N6" i="16" l="1"/>
  <c r="O6" i="16" s="1"/>
  <c r="P29" i="17"/>
  <c r="O29" i="17"/>
  <c r="M29" i="17"/>
  <c r="L29" i="17"/>
  <c r="K29" i="17"/>
  <c r="N29" i="17"/>
  <c r="J29" i="17"/>
  <c r="I29" i="17"/>
  <c r="H29" i="17"/>
  <c r="G29" i="17"/>
  <c r="F29" i="17"/>
  <c r="E29" i="17"/>
  <c r="D29" i="17" l="1"/>
  <c r="D28" i="22" l="1"/>
  <c r="C28" i="22"/>
  <c r="B28" i="22"/>
  <c r="B27" i="18" l="1"/>
  <c r="C27" i="18"/>
  <c r="D27" i="18"/>
  <c r="E27" i="18"/>
  <c r="T17" i="16" l="1"/>
  <c r="T9" i="16"/>
  <c r="T29" i="16"/>
  <c r="T26" i="16"/>
  <c r="T18" i="16"/>
  <c r="T28" i="16"/>
  <c r="T27" i="16"/>
  <c r="T21" i="16"/>
  <c r="T23" i="16"/>
  <c r="T31" i="16"/>
  <c r="T24" i="16"/>
  <c r="T22" i="16"/>
  <c r="R31" i="16"/>
  <c r="R22" i="16"/>
  <c r="T13" i="16"/>
  <c r="T19" i="16"/>
  <c r="T15" i="16"/>
  <c r="T16" i="16"/>
  <c r="R7" i="16"/>
  <c r="T7" i="16"/>
  <c r="R17" i="16"/>
  <c r="R9" i="16"/>
  <c r="R29" i="16"/>
  <c r="R26" i="16"/>
  <c r="R18" i="16"/>
  <c r="R28" i="16"/>
  <c r="R27" i="16"/>
  <c r="R21" i="16"/>
  <c r="R23" i="16"/>
  <c r="R24" i="16"/>
  <c r="T8" i="16"/>
  <c r="T14" i="16"/>
  <c r="T20" i="16"/>
  <c r="T12" i="16"/>
  <c r="T25" i="16"/>
  <c r="T30" i="16"/>
  <c r="R8" i="16"/>
  <c r="R13" i="16"/>
  <c r="R14" i="16"/>
  <c r="R20" i="16"/>
  <c r="R19" i="16"/>
  <c r="R12" i="16"/>
  <c r="R15" i="16"/>
  <c r="R25" i="16"/>
  <c r="R16" i="16"/>
  <c r="R30" i="16"/>
  <c r="R11" i="16"/>
  <c r="T11" i="16"/>
  <c r="R10" i="16"/>
  <c r="T10" i="16"/>
  <c r="T6" i="16" l="1"/>
  <c r="R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張瑋芩</author>
    <author>user</author>
    <author>王之煒</author>
    <author>謝惠名</author>
    <author>廖尉辰</author>
  </authors>
  <commentList>
    <comment ref="N2" authorId="0" shapeId="0" xr:uid="{00000000-0006-0000-0000-000001000000}">
      <text>
        <r>
          <rPr>
            <b/>
            <sz val="12"/>
            <color indexed="81"/>
            <rFont val="細明體"/>
            <family val="3"/>
            <charset val="136"/>
          </rPr>
          <t>張瑋芩</t>
        </r>
        <r>
          <rPr>
            <b/>
            <sz val="12"/>
            <color indexed="81"/>
            <rFont val="Tahoma"/>
            <family val="2"/>
          </rPr>
          <t>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細明體"/>
            <family val="3"/>
            <charset val="136"/>
          </rPr>
          <t>用途別</t>
        </r>
        <r>
          <rPr>
            <sz val="12"/>
            <color indexed="81"/>
            <rFont val="Tahoma"/>
            <family val="2"/>
          </rPr>
          <t>-</t>
        </r>
        <r>
          <rPr>
            <sz val="12"/>
            <color indexed="81"/>
            <rFont val="細明體"/>
            <family val="3"/>
            <charset val="136"/>
          </rPr>
          <t>移用以前年度賸餘</t>
        </r>
        <r>
          <rPr>
            <sz val="12"/>
            <color indexed="81"/>
            <rFont val="Tahoma"/>
            <family val="2"/>
          </rPr>
          <t>(</t>
        </r>
        <r>
          <rPr>
            <sz val="12"/>
            <color indexed="81"/>
            <rFont val="細明體"/>
            <family val="3"/>
            <charset val="136"/>
          </rPr>
          <t>可留存數</t>
        </r>
        <r>
          <rPr>
            <sz val="12"/>
            <color indexed="81"/>
            <rFont val="Tahoma"/>
            <family val="2"/>
          </rPr>
          <t>)</t>
        </r>
        <r>
          <rPr>
            <sz val="12"/>
            <color indexed="81"/>
            <rFont val="細明體"/>
            <family val="3"/>
            <charset val="136"/>
          </rPr>
          <t>那一欄</t>
        </r>
        <r>
          <rPr>
            <sz val="9"/>
            <color indexed="81"/>
            <rFont val="細明體"/>
            <family val="3"/>
            <charset val="136"/>
          </rPr>
          <t xml:space="preserve">
</t>
        </r>
      </text>
    </comment>
    <comment ref="O2" authorId="1" shapeId="0" xr:uid="{00000000-0006-0000-0000-000002000000}">
      <text>
        <r>
          <rPr>
            <sz val="12"/>
            <color indexed="81"/>
            <rFont val="新細明體"/>
            <family val="1"/>
            <charset val="136"/>
          </rPr>
          <t>(K)=(A)+(B)+(C)+(E)+(G)+(H)+(I)+(J)+(R)</t>
        </r>
      </text>
    </comment>
    <comment ref="P2" authorId="2" shapeId="0" xr:uid="{925BBDA7-5AE0-4E5B-80E4-F733D6D16F2D}">
      <text>
        <r>
          <rPr>
            <b/>
            <sz val="12"/>
            <color indexed="81"/>
            <rFont val="細明體"/>
            <family val="3"/>
            <charset val="136"/>
          </rPr>
          <t>王之煒</t>
        </r>
        <r>
          <rPr>
            <b/>
            <sz val="12"/>
            <color indexed="81"/>
            <rFont val="Tahoma"/>
            <family val="2"/>
          </rPr>
          <t>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細明體"/>
            <family val="3"/>
            <charset val="136"/>
          </rPr>
          <t>由「用途額度表」帶入</t>
        </r>
      </text>
    </comment>
    <comment ref="H5" authorId="2" shapeId="0" xr:uid="{E2813B34-B2C6-4599-A668-A2ECF5020C38}">
      <text>
        <r>
          <rPr>
            <b/>
            <sz val="12"/>
            <color indexed="81"/>
            <rFont val="細明體"/>
            <family val="3"/>
            <charset val="136"/>
          </rPr>
          <t>王之煒</t>
        </r>
        <r>
          <rPr>
            <b/>
            <sz val="12"/>
            <color indexed="81"/>
            <rFont val="Tahoma"/>
            <family val="2"/>
          </rPr>
          <t>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細明體"/>
            <family val="3"/>
            <charset val="136"/>
          </rPr>
          <t>依簽案無條件千元進位後，乘上補助比率再無條件進位一次</t>
        </r>
      </text>
    </comment>
    <comment ref="N7" authorId="2" shapeId="0" xr:uid="{50DE96D2-B82B-4638-8591-A598CAFF75FE}">
      <text>
        <r>
          <rPr>
            <b/>
            <sz val="10"/>
            <color indexed="81"/>
            <rFont val="細明體"/>
            <family val="3"/>
            <charset val="136"/>
          </rPr>
          <t>王之煒</t>
        </r>
        <r>
          <rPr>
            <b/>
            <sz val="10"/>
            <color indexed="81"/>
            <rFont val="Tahoma"/>
            <family val="2"/>
          </rPr>
          <t>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細明體"/>
            <family val="3"/>
            <charset val="136"/>
          </rPr>
          <t>外加專案計畫移用剩餘</t>
        </r>
        <r>
          <rPr>
            <sz val="12"/>
            <color indexed="81"/>
            <rFont val="Tahoma"/>
            <family val="2"/>
          </rPr>
          <t>762,350</t>
        </r>
        <r>
          <rPr>
            <sz val="12"/>
            <color indexed="81"/>
            <rFont val="細明體"/>
            <family val="3"/>
            <charset val="136"/>
          </rPr>
          <t>元(簽案21)，配合預算編列至千元，修正為</t>
        </r>
        <r>
          <rPr>
            <sz val="12"/>
            <color indexed="81"/>
            <rFont val="Tahoma"/>
            <family val="2"/>
          </rPr>
          <t>763,000</t>
        </r>
        <r>
          <rPr>
            <sz val="12"/>
            <color indexed="81"/>
            <rFont val="細明體"/>
            <family val="3"/>
            <charset val="136"/>
          </rPr>
          <t>元。</t>
        </r>
      </text>
    </comment>
    <comment ref="M9" authorId="3" shapeId="0" xr:uid="{00000000-0006-0000-0000-000006000000}">
      <text>
        <r>
          <rPr>
            <b/>
            <sz val="12"/>
            <color indexed="81"/>
            <rFont val="細明體"/>
            <family val="3"/>
            <charset val="136"/>
          </rPr>
          <t>一般性補助款-專款專用-營養師</t>
        </r>
        <r>
          <rPr>
            <sz val="12"/>
            <color indexed="81"/>
            <rFont val="細明體"/>
            <family val="3"/>
            <charset val="136"/>
          </rPr>
          <t xml:space="preserve"> 
依處長113/8/9一般性補助款會議草案拍照先編列(教育處2人、花崗國中及中正國小各1人)，額度直接除以4</t>
        </r>
      </text>
    </comment>
    <comment ref="G12" authorId="4" shapeId="0" xr:uid="{00000000-0006-0000-0000-000007000000}">
      <text>
        <r>
          <rPr>
            <sz val="11"/>
            <color indexed="81"/>
            <rFont val="細明體"/>
            <family val="3"/>
            <charset val="136"/>
          </rPr>
          <t>慈暉班縣配合款暫依8/1簽准案112學年核補比例60%辦理</t>
        </r>
      </text>
    </comment>
    <comment ref="M17" authorId="2" shapeId="0" xr:uid="{5F8653E6-D065-499F-B6A3-3C4D0D73FC45}">
      <text>
        <r>
          <rPr>
            <b/>
            <sz val="12"/>
            <color indexed="81"/>
            <rFont val="細明體"/>
            <family val="3"/>
            <charset val="136"/>
          </rPr>
          <t>王之煒</t>
        </r>
        <r>
          <rPr>
            <b/>
            <sz val="12"/>
            <color indexed="81"/>
            <rFont val="Tahoma"/>
            <family val="2"/>
          </rPr>
          <t>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細明體"/>
            <family val="3"/>
            <charset val="136"/>
          </rPr>
          <t>一般性補助款</t>
        </r>
        <r>
          <rPr>
            <b/>
            <sz val="12"/>
            <color indexed="81"/>
            <rFont val="Tahoma"/>
            <family val="2"/>
          </rPr>
          <t>-</t>
        </r>
        <r>
          <rPr>
            <b/>
            <sz val="12"/>
            <color indexed="81"/>
            <rFont val="細明體"/>
            <family val="3"/>
            <charset val="136"/>
          </rPr>
          <t>專款專用</t>
        </r>
        <r>
          <rPr>
            <b/>
            <sz val="12"/>
            <color indexed="81"/>
            <rFont val="Tahoma"/>
            <family val="2"/>
          </rPr>
          <t>-</t>
        </r>
        <r>
          <rPr>
            <b/>
            <sz val="12"/>
            <color indexed="81"/>
            <rFont val="細明體"/>
            <family val="3"/>
            <charset val="136"/>
          </rPr>
          <t>偏鄉中央廚房(簽案25)</t>
        </r>
      </text>
    </comment>
    <comment ref="M30" authorId="2" shapeId="0" xr:uid="{BB99D035-0C3F-4D49-9DAD-D24E422E0E63}">
      <text>
        <r>
          <rPr>
            <b/>
            <sz val="12"/>
            <color indexed="81"/>
            <rFont val="細明體"/>
            <family val="3"/>
            <charset val="136"/>
          </rPr>
          <t>王之煒</t>
        </r>
        <r>
          <rPr>
            <b/>
            <sz val="12"/>
            <color indexed="81"/>
            <rFont val="Tahoma"/>
            <family val="2"/>
          </rPr>
          <t>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細明體"/>
            <family val="3"/>
            <charset val="136"/>
          </rPr>
          <t>一般性補助款</t>
        </r>
        <r>
          <rPr>
            <b/>
            <sz val="12"/>
            <color indexed="81"/>
            <rFont val="Tahoma"/>
            <family val="2"/>
          </rPr>
          <t>-</t>
        </r>
        <r>
          <rPr>
            <b/>
            <sz val="12"/>
            <color indexed="81"/>
            <rFont val="細明體"/>
            <family val="3"/>
            <charset val="136"/>
          </rPr>
          <t>專款專用</t>
        </r>
        <r>
          <rPr>
            <b/>
            <sz val="12"/>
            <color indexed="81"/>
            <rFont val="Tahoma"/>
            <family val="2"/>
          </rPr>
          <t>-</t>
        </r>
        <r>
          <rPr>
            <b/>
            <sz val="12"/>
            <color indexed="81"/>
            <rFont val="細明體"/>
            <family val="3"/>
            <charset val="136"/>
          </rPr>
          <t>偏鄉中央廚房(簽案25)</t>
        </r>
      </text>
    </comment>
    <comment ref="M31" authorId="2" shapeId="0" xr:uid="{F2B5F0A1-B679-44E4-A2EE-EB21FBD859D8}">
      <text>
        <r>
          <rPr>
            <b/>
            <sz val="12"/>
            <color indexed="81"/>
            <rFont val="細明體"/>
            <family val="3"/>
            <charset val="136"/>
          </rPr>
          <t>王之煒</t>
        </r>
        <r>
          <rPr>
            <b/>
            <sz val="12"/>
            <color indexed="81"/>
            <rFont val="Tahoma"/>
            <family val="2"/>
          </rPr>
          <t>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細明體"/>
            <family val="3"/>
            <charset val="136"/>
          </rPr>
          <t>依中央經費核列表「撥款數」編列，待核定函下來需與「中途學校」核定數相符</t>
        </r>
      </text>
    </comment>
    <comment ref="N31" authorId="2" shapeId="0" xr:uid="{C195A3CE-8EBF-4A68-8841-28E334B93540}">
      <text>
        <r>
          <rPr>
            <b/>
            <sz val="10"/>
            <color indexed="81"/>
            <rFont val="細明體"/>
            <family val="3"/>
            <charset val="136"/>
          </rPr>
          <t>王之煒</t>
        </r>
        <r>
          <rPr>
            <b/>
            <sz val="10"/>
            <color indexed="81"/>
            <rFont val="Tahoma"/>
            <family val="2"/>
          </rPr>
          <t>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細明體"/>
            <family val="3"/>
            <charset val="136"/>
          </rPr>
          <t>依南平主任提供「擬編列數」之移用以前年度賸餘數，無條件進位編列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王之煒</author>
  </authors>
  <commentList>
    <comment ref="B1" authorId="0" shapeId="0" xr:uid="{F32CB125-998F-4744-B503-2D836C079932}">
      <text>
        <r>
          <rPr>
            <b/>
            <sz val="10"/>
            <color indexed="81"/>
            <rFont val="細明體"/>
            <family val="3"/>
            <charset val="136"/>
          </rPr>
          <t>王之煒</t>
        </r>
        <r>
          <rPr>
            <b/>
            <sz val="10"/>
            <color indexed="81"/>
            <rFont val="Tahoma"/>
            <family val="2"/>
          </rPr>
          <t>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細明體"/>
            <family val="3"/>
            <charset val="136"/>
          </rPr>
          <t>計畫型</t>
        </r>
      </text>
    </comment>
    <comment ref="C1" authorId="0" shapeId="0" xr:uid="{9C180045-FECC-4F53-9ADD-AF0BCA911CF9}">
      <text>
        <r>
          <rPr>
            <b/>
            <sz val="10"/>
            <color indexed="81"/>
            <rFont val="細明體"/>
            <family val="3"/>
            <charset val="136"/>
          </rPr>
          <t>王之煒</t>
        </r>
        <r>
          <rPr>
            <b/>
            <sz val="10"/>
            <color indexed="81"/>
            <rFont val="Tahoma"/>
            <family val="2"/>
          </rPr>
          <t>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細明體"/>
            <family val="3"/>
            <charset val="136"/>
          </rPr>
          <t xml:space="preserve">一般性補助款-專款專用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作者</author>
  </authors>
  <commentList>
    <comment ref="V4" authorId="0" shapeId="0" xr:uid="{6BBD75F5-DB3F-46E2-B1D9-17FDC2AF435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1.114</t>
        </r>
        <r>
          <rPr>
            <sz val="14"/>
            <color indexed="81"/>
            <rFont val="細明體"/>
            <family val="3"/>
            <charset val="136"/>
          </rPr>
          <t>年移用基金賸餘數金額≦可用累計留存賸餘數金額。
(「可用累計留存賸餘數金額」請參閱左下方第2工作頁「112年累計留存賸餘數(參考資料)」中「截至目前累計留存賸餘數(C=A-B)」欄)
2.請於須編列之項目填寫金額；無須編列之項目，金額請填「0」。配合預算編列，金額請編列至「千元」。
3.請勿更動表格格式及公式。</t>
        </r>
      </text>
    </comment>
    <comment ref="R34" authorId="1" shapeId="0" xr:uid="{DCB67CA6-A226-424B-AE36-2104A8801F00}">
      <text>
        <r>
          <rPr>
            <b/>
            <sz val="14"/>
            <color indexed="81"/>
            <rFont val="Tahoma"/>
            <family val="2"/>
          </rPr>
          <t>作者:</t>
        </r>
        <r>
          <rPr>
            <sz val="14"/>
            <color indexed="81"/>
            <rFont val="Tahoma"/>
            <family val="2"/>
          </rPr>
          <t xml:space="preserve">
1.114</t>
        </r>
        <r>
          <rPr>
            <sz val="14"/>
            <color indexed="81"/>
            <rFont val="細明體"/>
            <family val="3"/>
            <charset val="136"/>
          </rPr>
          <t>年移用基金賸餘數金額≦可用累計留存賸餘數金額。
(「可用累計留存賸餘數金額」請參閱左下方第2工作頁「112年累計留存賸餘數(參考資料)」中「截至目前累計留存賸餘數(C=A-B)」欄)
2.請於須編列之項目填寫金額；無須編列之項目，金額請填「0」。配合預算編列，金額請編列至「千元」。
3.請勿更動表格格式及公式。</t>
        </r>
      </text>
    </comment>
  </commentList>
</comments>
</file>

<file path=xl/sharedStrings.xml><?xml version="1.0" encoding="utf-8"?>
<sst xmlns="http://schemas.openxmlformats.org/spreadsheetml/2006/main" count="504" uniqueCount="367">
  <si>
    <t>計畫型補助款</t>
    <phoneticPr fontId="4" type="noConversion"/>
  </si>
  <si>
    <t>花崗國中</t>
    <phoneticPr fontId="4" type="noConversion"/>
  </si>
  <si>
    <t>國風國中</t>
    <phoneticPr fontId="4" type="noConversion"/>
  </si>
  <si>
    <t>玉東國中</t>
    <phoneticPr fontId="4" type="noConversion"/>
  </si>
  <si>
    <t>富北國中</t>
    <phoneticPr fontId="4" type="noConversion"/>
  </si>
  <si>
    <t>合計</t>
    <phoneticPr fontId="4" type="noConversion"/>
  </si>
  <si>
    <t>南平中學</t>
    <phoneticPr fontId="4" type="noConversion"/>
  </si>
  <si>
    <t>學校名稱</t>
    <phoneticPr fontId="4" type="noConversion"/>
  </si>
  <si>
    <t>美崙國中</t>
    <phoneticPr fontId="4" type="noConversion"/>
  </si>
  <si>
    <t>自強國中</t>
    <phoneticPr fontId="4" type="noConversion"/>
  </si>
  <si>
    <t>秀林國中</t>
    <phoneticPr fontId="4" type="noConversion"/>
  </si>
  <si>
    <t>新城國中</t>
    <phoneticPr fontId="4" type="noConversion"/>
  </si>
  <si>
    <t>宜昌國中</t>
    <phoneticPr fontId="4" type="noConversion"/>
  </si>
  <si>
    <t>化仁國中</t>
    <phoneticPr fontId="4" type="noConversion"/>
  </si>
  <si>
    <t>吉安國中</t>
    <phoneticPr fontId="4" type="noConversion"/>
  </si>
  <si>
    <t>平和國中</t>
    <phoneticPr fontId="4" type="noConversion"/>
  </si>
  <si>
    <t>壽豐國中</t>
    <phoneticPr fontId="4" type="noConversion"/>
  </si>
  <si>
    <t>鳳林國中</t>
    <phoneticPr fontId="4" type="noConversion"/>
  </si>
  <si>
    <t>萬榮國中</t>
    <phoneticPr fontId="4" type="noConversion"/>
  </si>
  <si>
    <t>光復國中</t>
    <phoneticPr fontId="4" type="noConversion"/>
  </si>
  <si>
    <t>富源國中</t>
    <phoneticPr fontId="4" type="noConversion"/>
  </si>
  <si>
    <t>瑞穗國中</t>
    <phoneticPr fontId="4" type="noConversion"/>
  </si>
  <si>
    <t>三民國中</t>
    <phoneticPr fontId="4" type="noConversion"/>
  </si>
  <si>
    <t>玉里國中</t>
    <phoneticPr fontId="4" type="noConversion"/>
  </si>
  <si>
    <t>富里國中</t>
    <phoneticPr fontId="4" type="noConversion"/>
  </si>
  <si>
    <t>豐濱國中</t>
    <phoneticPr fontId="4" type="noConversion"/>
  </si>
  <si>
    <t>東里國中</t>
    <phoneticPr fontId="4" type="noConversion"/>
  </si>
  <si>
    <t>收支對列</t>
    <phoneticPr fontId="4" type="noConversion"/>
  </si>
  <si>
    <t>體育高中</t>
    <phoneticPr fontId="4" type="noConversion"/>
  </si>
  <si>
    <t>導師費
(1000元/班/月)
(A)</t>
    <phoneticPr fontId="4" type="noConversion"/>
  </si>
  <si>
    <t>身心障礙
集中式導師費
(4000元/班/月)
(B)</t>
    <phoneticPr fontId="4" type="noConversion"/>
  </si>
  <si>
    <t>專任輔導教師
(計畫型)
(C)</t>
    <phoneticPr fontId="4" type="noConversion"/>
  </si>
  <si>
    <t>慈暉班
(計畫型)
(E)</t>
    <phoneticPr fontId="4" type="noConversion"/>
  </si>
  <si>
    <t>移用以前年度賸餘
(J)</t>
    <phoneticPr fontId="4" type="noConversion"/>
  </si>
  <si>
    <t>各國民中學概算額度
(基金用途)
(L)</t>
    <phoneticPr fontId="4" type="noConversion"/>
  </si>
  <si>
    <t>縣負擔款
(N)=(L)-(K)-(M)+(O)</t>
    <phoneticPr fontId="4" type="noConversion"/>
  </si>
  <si>
    <t>調整至千元
(O)</t>
    <phoneticPr fontId="4" type="noConversion"/>
  </si>
  <si>
    <t>自有收入</t>
    <phoneticPr fontId="4" type="noConversion"/>
  </si>
  <si>
    <t>縣配合款
(M)=(D)+(F)+(Q)</t>
    <phoneticPr fontId="4" type="noConversion"/>
  </si>
  <si>
    <t>一般性補助款(I)</t>
    <phoneticPr fontId="4" type="noConversion"/>
  </si>
  <si>
    <t>學校留存數充作財源</t>
    <phoneticPr fontId="4" type="noConversion"/>
  </si>
  <si>
    <t>學校名稱</t>
  </si>
  <si>
    <t>編號</t>
  </si>
  <si>
    <t>普通班*</t>
    <phoneticPr fontId="4" type="noConversion"/>
  </si>
  <si>
    <t>導師費(不需掣據)</t>
    <phoneticPr fontId="4" type="noConversion"/>
  </si>
  <si>
    <t>合計</t>
    <phoneticPr fontId="18" type="noConversion"/>
  </si>
  <si>
    <t>專任輔導教師員額</t>
    <phoneticPr fontId="18" type="noConversion"/>
  </si>
  <si>
    <t>學校</t>
    <phoneticPr fontId="18" type="noConversion"/>
  </si>
  <si>
    <t>營養師＆南平中學
(I)</t>
    <phoneticPr fontId="4" type="noConversion"/>
  </si>
  <si>
    <t xml:space="preserve">偏遠地區合理教師員額
( R)
</t>
    <phoneticPr fontId="8" type="noConversion"/>
  </si>
  <si>
    <t>15310美崙國中</t>
    <phoneticPr fontId="4" type="noConversion"/>
  </si>
  <si>
    <t>15311花崗國中</t>
    <phoneticPr fontId="4" type="noConversion"/>
  </si>
  <si>
    <t>15312國風國中</t>
    <phoneticPr fontId="4" type="noConversion"/>
  </si>
  <si>
    <t>15313自強國中</t>
    <phoneticPr fontId="4" type="noConversion"/>
  </si>
  <si>
    <t>15315秀林國中</t>
    <phoneticPr fontId="4" type="noConversion"/>
  </si>
  <si>
    <t>15316新城國中</t>
    <phoneticPr fontId="4" type="noConversion"/>
  </si>
  <si>
    <t>15317宜昌國中</t>
    <phoneticPr fontId="4" type="noConversion"/>
  </si>
  <si>
    <t>15318化仁國中</t>
    <phoneticPr fontId="4" type="noConversion"/>
  </si>
  <si>
    <t>15320吉安國中</t>
    <phoneticPr fontId="4" type="noConversion"/>
  </si>
  <si>
    <t>15321平和國中</t>
    <phoneticPr fontId="4" type="noConversion"/>
  </si>
  <si>
    <t>15322壽豐國中</t>
    <phoneticPr fontId="4" type="noConversion"/>
  </si>
  <si>
    <t>15325鳳林國中</t>
    <phoneticPr fontId="4" type="noConversion"/>
  </si>
  <si>
    <t>15326萬榮國中</t>
    <phoneticPr fontId="4" type="noConversion"/>
  </si>
  <si>
    <t>15327光復國中</t>
    <phoneticPr fontId="4" type="noConversion"/>
  </si>
  <si>
    <t>15328富源國中</t>
    <phoneticPr fontId="4" type="noConversion"/>
  </si>
  <si>
    <t>15329瑞穗國中</t>
    <phoneticPr fontId="4" type="noConversion"/>
  </si>
  <si>
    <t>15330三民國中</t>
    <phoneticPr fontId="4" type="noConversion"/>
  </si>
  <si>
    <t>15332玉里國中</t>
    <phoneticPr fontId="4" type="noConversion"/>
  </si>
  <si>
    <t>15333玉東國中</t>
    <phoneticPr fontId="4" type="noConversion"/>
  </si>
  <si>
    <t>15334富北國中</t>
    <phoneticPr fontId="4" type="noConversion"/>
  </si>
  <si>
    <t>15335富里國中</t>
    <phoneticPr fontId="4" type="noConversion"/>
  </si>
  <si>
    <t>15336豐濱國中</t>
    <phoneticPr fontId="4" type="noConversion"/>
  </si>
  <si>
    <t>15337東里國中</t>
    <phoneticPr fontId="4" type="noConversion"/>
  </si>
  <si>
    <t>15338南平中學</t>
    <phoneticPr fontId="4" type="noConversion"/>
  </si>
  <si>
    <t>15800體育高中</t>
    <phoneticPr fontId="4" type="noConversion"/>
  </si>
  <si>
    <t>基金來源</t>
    <phoneticPr fontId="13" type="noConversion"/>
  </si>
  <si>
    <t>基金用途</t>
    <phoneticPr fontId="13" type="noConversion"/>
  </si>
  <si>
    <t>移用留存數</t>
    <phoneticPr fontId="13" type="noConversion"/>
  </si>
  <si>
    <t>高國中合計</t>
    <phoneticPr fontId="13" type="noConversion"/>
  </si>
  <si>
    <t>國中合計(公式)</t>
    <phoneticPr fontId="13" type="noConversion"/>
  </si>
  <si>
    <t>美崙國中</t>
  </si>
  <si>
    <t>花崗國中</t>
  </si>
  <si>
    <t>國風國中</t>
  </si>
  <si>
    <t>自強國中</t>
  </si>
  <si>
    <t>秀林國中</t>
  </si>
  <si>
    <t>新城國中</t>
  </si>
  <si>
    <t>宜昌國中</t>
  </si>
  <si>
    <t>化仁國中</t>
  </si>
  <si>
    <t>吉安國中</t>
  </si>
  <si>
    <t>平和國中</t>
  </si>
  <si>
    <t>壽豐國中</t>
  </si>
  <si>
    <t>鳳林國中</t>
  </si>
  <si>
    <t>萬榮國中</t>
  </si>
  <si>
    <t>光復國中</t>
  </si>
  <si>
    <t>富源國中</t>
  </si>
  <si>
    <t>瑞穗國中</t>
  </si>
  <si>
    <t>三民國中</t>
  </si>
  <si>
    <t>玉里國中</t>
  </si>
  <si>
    <t>玉東國中</t>
  </si>
  <si>
    <t>富北國中</t>
  </si>
  <si>
    <t>富里國中</t>
  </si>
  <si>
    <t>豐濱國中</t>
  </si>
  <si>
    <t>東里國中</t>
  </si>
  <si>
    <t>南平中學</t>
    <phoneticPr fontId="18" type="noConversion"/>
  </si>
  <si>
    <t>體育班*</t>
    <phoneticPr fontId="4" type="noConversion"/>
  </si>
  <si>
    <t>藝術才能班*</t>
    <phoneticPr fontId="4" type="noConversion"/>
  </si>
  <si>
    <t>集中式特教班</t>
    <phoneticPr fontId="4" type="noConversion"/>
  </si>
  <si>
    <r>
      <t>巡迴輔導班</t>
    </r>
    <r>
      <rPr>
        <sz val="10"/>
        <rFont val="標楷體"/>
        <family val="4"/>
        <charset val="136"/>
      </rPr>
      <t>(含資優)</t>
    </r>
    <phoneticPr fontId="4" type="noConversion"/>
  </si>
  <si>
    <r>
      <rPr>
        <sz val="10"/>
        <rFont val="標楷體"/>
        <family val="4"/>
        <charset val="136"/>
      </rPr>
      <t>分散式</t>
    </r>
    <r>
      <rPr>
        <sz val="12"/>
        <rFont val="標楷體"/>
        <family val="4"/>
        <charset val="136"/>
      </rPr>
      <t>資源班</t>
    </r>
    <r>
      <rPr>
        <sz val="10"/>
        <rFont val="標楷體"/>
        <family val="4"/>
        <charset val="136"/>
      </rPr>
      <t>(含資優)</t>
    </r>
    <phoneticPr fontId="4" type="noConversion"/>
  </si>
  <si>
    <t>不含集中式特教班
(A)</t>
    <phoneticPr fontId="4" type="noConversion"/>
  </si>
  <si>
    <r>
      <t>導師總數</t>
    </r>
    <r>
      <rPr>
        <sz val="16"/>
        <color indexed="10"/>
        <rFont val="標楷體"/>
        <family val="4"/>
        <charset val="136"/>
      </rPr>
      <t>(B)</t>
    </r>
    <phoneticPr fontId="4" type="noConversion"/>
  </si>
  <si>
    <r>
      <t>第二導師總數</t>
    </r>
    <r>
      <rPr>
        <sz val="16"/>
        <color indexed="10"/>
        <rFont val="標楷體"/>
        <family val="4"/>
        <charset val="136"/>
      </rPr>
      <t>(C)</t>
    </r>
    <phoneticPr fontId="4" type="noConversion"/>
  </si>
  <si>
    <t>教師數</t>
    <phoneticPr fontId="4" type="noConversion"/>
  </si>
  <si>
    <t>班級數</t>
    <phoneticPr fontId="4" type="noConversion"/>
  </si>
  <si>
    <r>
      <rPr>
        <sz val="12"/>
        <rFont val="標楷體"/>
        <family val="4"/>
        <charset val="136"/>
      </rPr>
      <t>國中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含南平</t>
    </r>
    <r>
      <rPr>
        <sz val="12"/>
        <rFont val="Times New Roman"/>
        <family val="1"/>
      </rPr>
      <t>24</t>
    </r>
    <r>
      <rPr>
        <sz val="12"/>
        <rFont val="標楷體"/>
        <family val="4"/>
        <charset val="136"/>
      </rPr>
      <t>校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合計</t>
    </r>
    <phoneticPr fontId="4" type="noConversion"/>
  </si>
  <si>
    <t>單位：新臺幣千元</t>
    <phoneticPr fontId="29" type="noConversion"/>
  </si>
  <si>
    <t>學校名稱</t>
    <phoneticPr fontId="29" type="noConversion"/>
  </si>
  <si>
    <t>承辦人姓名(職稱)及電話</t>
    <phoneticPr fontId="29" type="noConversion"/>
  </si>
  <si>
    <t>備註</t>
    <phoneticPr fontId="29" type="noConversion"/>
  </si>
  <si>
    <t>可用累計留存賸餘數
(C=A-B)</t>
    <phoneticPr fontId="29" type="noConversion"/>
  </si>
  <si>
    <t>用途說明【資本門需說明購置項目】</t>
    <phoneticPr fontId="29" type="noConversion"/>
  </si>
  <si>
    <t>252一般房屋修護費</t>
    <phoneticPr fontId="29" type="noConversion"/>
  </si>
  <si>
    <t>255機械及設備修護費</t>
    <phoneticPr fontId="29" type="noConversion"/>
  </si>
  <si>
    <t>257雜項設備修護費</t>
    <phoneticPr fontId="29" type="noConversion"/>
  </si>
  <si>
    <t>27D計時與計件人員酬金</t>
    <phoneticPr fontId="29" type="noConversion"/>
  </si>
  <si>
    <t>321辦公(事務)用品</t>
    <phoneticPr fontId="29" type="noConversion"/>
  </si>
  <si>
    <t>32Y其他用品消耗</t>
    <phoneticPr fontId="29" type="noConversion"/>
  </si>
  <si>
    <t>經常門合計</t>
    <phoneticPr fontId="29" type="noConversion"/>
  </si>
  <si>
    <t>513擴充改良房屋建築及設備
 【資本門需1萬元以上】</t>
    <phoneticPr fontId="29" type="noConversion"/>
  </si>
  <si>
    <t>514購置機械及設備 【資本門需1萬元以上】</t>
    <phoneticPr fontId="29" type="noConversion"/>
  </si>
  <si>
    <t>515購置交通及運輸設備【資本門需1萬元以上】</t>
    <phoneticPr fontId="29" type="noConversion"/>
  </si>
  <si>
    <t>516購置雜項設備 【資本門需1萬元以上】</t>
    <phoneticPr fontId="29" type="noConversion"/>
  </si>
  <si>
    <t>高國中合計</t>
    <phoneticPr fontId="29" type="noConversion"/>
  </si>
  <si>
    <t>學校名稱</t>
    <phoneticPr fontId="31" type="noConversion"/>
  </si>
  <si>
    <t>偏遠地區學校合理教師員額</t>
    <phoneticPr fontId="31" type="noConversion"/>
  </si>
  <si>
    <t>合計</t>
    <phoneticPr fontId="31" type="noConversion"/>
  </si>
  <si>
    <t>310美崙國中</t>
  </si>
  <si>
    <t>311花崗國中</t>
  </si>
  <si>
    <t>312國風國中</t>
  </si>
  <si>
    <t>313自強國中</t>
  </si>
  <si>
    <t>315秀林國中</t>
  </si>
  <si>
    <t>316新城國中</t>
  </si>
  <si>
    <t>317宜昌國中</t>
  </si>
  <si>
    <t>318化仁國中</t>
  </si>
  <si>
    <t>320吉安國中</t>
  </si>
  <si>
    <t>321平和國中</t>
  </si>
  <si>
    <t>322壽豐國中</t>
  </si>
  <si>
    <t>325鳳林國中</t>
  </si>
  <si>
    <t>326萬榮國中</t>
  </si>
  <si>
    <t>327光復國中</t>
  </si>
  <si>
    <t>328富源國中</t>
  </si>
  <si>
    <t>329瑞穗國中</t>
  </si>
  <si>
    <t>330三民國中</t>
  </si>
  <si>
    <t>332玉里國中</t>
  </si>
  <si>
    <t>333玉東國中</t>
  </si>
  <si>
    <t>334富北國中</t>
  </si>
  <si>
    <t>335富里國中</t>
  </si>
  <si>
    <t>336豐濱國中</t>
  </si>
  <si>
    <t>337東里國中</t>
  </si>
  <si>
    <t>338南平中學</t>
  </si>
  <si>
    <t>800體育高中</t>
  </si>
  <si>
    <t>游泳池委外經營權利金收入</t>
  </si>
  <si>
    <t>洗衣機及販賣機收入</t>
    <phoneticPr fontId="29" type="noConversion"/>
  </si>
  <si>
    <t>學生住宿費收入</t>
    <phoneticPr fontId="29" type="noConversion"/>
  </si>
  <si>
    <t>電子標單收入</t>
    <phoneticPr fontId="29" type="noConversion"/>
  </si>
  <si>
    <t>語資班招生考試報名收入</t>
    <phoneticPr fontId="29" type="noConversion"/>
  </si>
  <si>
    <t>體育班招生考試報名收入</t>
    <phoneticPr fontId="29" type="noConversion"/>
  </si>
  <si>
    <t>美術班招生考試報名收入</t>
    <phoneticPr fontId="29" type="noConversion"/>
  </si>
  <si>
    <t>自行辦理教師（含代理）甄選及各項考試報名收入</t>
    <phoneticPr fontId="29" type="noConversion"/>
  </si>
  <si>
    <t>游泳池場地使用費收入</t>
  </si>
  <si>
    <t>場地使用費收入</t>
  </si>
  <si>
    <t>專戶存款利息收入</t>
  </si>
  <si>
    <t>員生消費合作社租用收入</t>
  </si>
  <si>
    <t>教、職員工租用公有宿舍收入</t>
  </si>
  <si>
    <t>權利金收入
(1年)</t>
    <phoneticPr fontId="29" type="noConversion"/>
  </si>
  <si>
    <t>服務收入(1年)</t>
    <phoneticPr fontId="29" type="noConversion"/>
  </si>
  <si>
    <t>學雜費收入
(2期)</t>
    <phoneticPr fontId="29" type="noConversion"/>
  </si>
  <si>
    <t>利息收入
(1年)</t>
    <phoneticPr fontId="29" type="noConversion"/>
  </si>
  <si>
    <t>收支對列</t>
    <phoneticPr fontId="29" type="noConversion"/>
  </si>
  <si>
    <t>自有收入</t>
    <phoneticPr fontId="29" type="noConversion"/>
  </si>
  <si>
    <t>南平中學</t>
  </si>
  <si>
    <t>體育高中</t>
  </si>
  <si>
    <t>112學年度班級數</t>
    <phoneticPr fontId="4" type="noConversion"/>
  </si>
  <si>
    <t>購置教學資訊設備</t>
    <phoneticPr fontId="29" type="noConversion"/>
  </si>
  <si>
    <t>購買教學設備</t>
    <phoneticPr fontId="29" type="noConversion"/>
  </si>
  <si>
    <t>總務主任賴科位8873111#40</t>
    <phoneticPr fontId="29" type="noConversion"/>
  </si>
  <si>
    <t>建築及設備計畫-由學校編列執行之土地購置/營建及修繕工程/交通及運輸設備/其他設備</t>
    <phoneticPr fontId="29" type="noConversion"/>
  </si>
  <si>
    <t>251土地改良物修護費</t>
    <phoneticPr fontId="29" type="noConversion"/>
  </si>
  <si>
    <t>512興建土地改良物
 【資本門需1萬元以上】</t>
    <phoneticPr fontId="29" type="noConversion"/>
  </si>
  <si>
    <t>租金收入(1年)</t>
    <phoneticPr fontId="29" type="noConversion"/>
  </si>
  <si>
    <t>太陽光電系統租金收入</t>
    <phoneticPr fontId="29" type="noConversion"/>
  </si>
  <si>
    <t>112學年度第2學期及113學年度第1學期學雜費收入</t>
    <phoneticPr fontId="29" type="noConversion"/>
  </si>
  <si>
    <t>簽案4-4</t>
    <phoneticPr fontId="8" type="noConversion"/>
  </si>
  <si>
    <t>113學年度班級數</t>
    <phoneticPr fontId="4" type="noConversion"/>
  </si>
  <si>
    <t>與112學年度班級數比較</t>
    <phoneticPr fontId="4" type="noConversion"/>
  </si>
  <si>
    <r>
      <t>113</t>
    </r>
    <r>
      <rPr>
        <sz val="16"/>
        <rFont val="標楷體"/>
        <family val="4"/>
        <charset val="136"/>
      </rPr>
      <t>學年度課稅配套之「公私立國民中小學調整教師授課節數及導師費」編列於各校</t>
    </r>
    <r>
      <rPr>
        <sz val="16"/>
        <rFont val="Times New Roman"/>
        <family val="1"/>
      </rPr>
      <t>114</t>
    </r>
    <r>
      <rPr>
        <sz val="16"/>
        <rFont val="標楷體"/>
        <family val="4"/>
        <charset val="136"/>
      </rPr>
      <t>年度預算一覽表</t>
    </r>
    <r>
      <rPr>
        <sz val="16"/>
        <rFont val="Times New Roman"/>
        <family val="1"/>
      </rPr>
      <t>_</t>
    </r>
    <r>
      <rPr>
        <sz val="16"/>
        <color indexed="10"/>
        <rFont val="Times New Roman"/>
        <family val="1"/>
      </rPr>
      <t>1130703</t>
    </r>
    <phoneticPr fontId="4" type="noConversion"/>
  </si>
  <si>
    <r>
      <rPr>
        <sz val="12"/>
        <rFont val="標楷體"/>
        <family val="4"/>
        <charset val="136"/>
      </rPr>
      <t xml:space="preserve">不含集中式教教班之導師費
</t>
    </r>
    <r>
      <rPr>
        <sz val="12"/>
        <rFont val="Times New Roman"/>
        <family val="1"/>
      </rPr>
      <t>(A×1000)×12
(114/</t>
    </r>
    <r>
      <rPr>
        <sz val="12"/>
        <rFont val="標楷體"/>
        <family val="4"/>
        <charset val="136"/>
      </rPr>
      <t>1</t>
    </r>
    <r>
      <rPr>
        <sz val="12"/>
        <rFont val="Times New Roman"/>
        <family val="1"/>
      </rPr>
      <t>-12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phoneticPr fontId="4" type="noConversion"/>
  </si>
  <si>
    <r>
      <rPr>
        <sz val="12"/>
        <rFont val="標楷體"/>
        <family val="4"/>
        <charset val="136"/>
      </rPr>
      <t xml:space="preserve">集中式特教班導師費
</t>
    </r>
    <r>
      <rPr>
        <sz val="12"/>
        <rFont val="Times New Roman"/>
        <family val="1"/>
      </rPr>
      <t>(C×4000)×12
(114/</t>
    </r>
    <r>
      <rPr>
        <sz val="12"/>
        <rFont val="標楷體"/>
        <family val="4"/>
        <charset val="136"/>
      </rPr>
      <t>1</t>
    </r>
    <r>
      <rPr>
        <sz val="12"/>
        <rFont val="Times New Roman"/>
        <family val="1"/>
      </rPr>
      <t>-12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phoneticPr fontId="4" type="noConversion"/>
  </si>
  <si>
    <r>
      <t>審查意見書</t>
    </r>
    <r>
      <rPr>
        <b/>
        <sz val="12"/>
        <color indexed="8"/>
        <rFont val="標楷體"/>
        <family val="4"/>
        <charset val="136"/>
      </rPr>
      <t>縣庫撥款收入</t>
    </r>
    <phoneticPr fontId="4" type="noConversion"/>
  </si>
  <si>
    <r>
      <t>預算書</t>
    </r>
    <r>
      <rPr>
        <b/>
        <sz val="12"/>
        <color indexed="8"/>
        <rFont val="標楷體"/>
        <family val="4"/>
        <charset val="136"/>
      </rPr>
      <t>上基金來源總數
(P)=(L)-(J)</t>
    </r>
    <phoneticPr fontId="4" type="noConversion"/>
  </si>
  <si>
    <t>EXCEL分頁</t>
    <phoneticPr fontId="8" type="noConversion"/>
  </si>
  <si>
    <t>簽案3-1</t>
    <phoneticPr fontId="8" type="noConversion"/>
  </si>
  <si>
    <t>簽案6</t>
    <phoneticPr fontId="8" type="noConversion"/>
  </si>
  <si>
    <t>簽案3-3</t>
    <phoneticPr fontId="8" type="noConversion"/>
  </si>
  <si>
    <t>簽案25</t>
    <phoneticPr fontId="8" type="noConversion"/>
  </si>
  <si>
    <t>自行輸入</t>
    <phoneticPr fontId="8" type="noConversion"/>
  </si>
  <si>
    <t>簽案16</t>
    <phoneticPr fontId="8" type="noConversion"/>
  </si>
  <si>
    <t>教育部補助(88%)</t>
    <phoneticPr fontId="18" type="noConversion"/>
  </si>
  <si>
    <t>縣配合款(12%)</t>
    <phoneticPr fontId="18" type="noConversion"/>
  </si>
  <si>
    <t>花蓮縣113年輔導人力運用計畫-專任輔導教師人事費編列表 草案</t>
    <phoneticPr fontId="18" type="noConversion"/>
  </si>
  <si>
    <t>核定金額</t>
  </si>
  <si>
    <t>代碼學校名稱</t>
    <phoneticPr fontId="29" type="noConversion"/>
  </si>
  <si>
    <t>服務收入
(1年)</t>
    <phoneticPr fontId="29" type="noConversion"/>
  </si>
  <si>
    <t>場地使用費收入</t>
    <phoneticPr fontId="29" type="noConversion"/>
  </si>
  <si>
    <t>自行辦理教師（含代理）甄選及各項考試報名收入</t>
  </si>
  <si>
    <t>合計</t>
    <phoneticPr fontId="13" type="noConversion"/>
  </si>
  <si>
    <t>簽案20-2
簽案21
南平擬編列數</t>
    <phoneticPr fontId="8" type="noConversion"/>
  </si>
  <si>
    <r>
      <t>單位：新臺幣</t>
    </r>
    <r>
      <rPr>
        <b/>
        <sz val="12"/>
        <rFont val="標楷體"/>
        <family val="4"/>
        <charset val="136"/>
      </rPr>
      <t>元</t>
    </r>
    <phoneticPr fontId="29" type="noConversion"/>
  </si>
  <si>
    <t>累計留存賸餘數</t>
    <phoneticPr fontId="29" type="noConversion"/>
  </si>
  <si>
    <t>歲出預算科目</t>
    <phoneticPr fontId="29" type="noConversion"/>
  </si>
  <si>
    <t>112年度累計留存賸餘數(A)</t>
    <phoneticPr fontId="29" type="noConversion"/>
  </si>
  <si>
    <t>113年移用留存歷年賸餘併決算(截至6/25為止)(B)</t>
    <phoneticPr fontId="29" type="noConversion"/>
  </si>
  <si>
    <t>國民中學/國民小學教育計畫-各校經常門分支計畫</t>
    <phoneticPr fontId="29" type="noConversion"/>
  </si>
  <si>
    <r>
      <rPr>
        <b/>
        <sz val="12"/>
        <rFont val="標楷體"/>
        <family val="4"/>
        <charset val="136"/>
      </rPr>
      <t>經資門總計</t>
    </r>
    <phoneticPr fontId="29" type="noConversion"/>
  </si>
  <si>
    <t>28Y其他專業服務費</t>
    <phoneticPr fontId="29" type="noConversion"/>
  </si>
  <si>
    <t>資本門合計</t>
  </si>
  <si>
    <t>張志堅(總務)
8323924#218</t>
    <phoneticPr fontId="29" type="noConversion"/>
  </si>
  <si>
    <t>氫氧焰焊接機
高壓清洗機</t>
    <phoneticPr fontId="29" type="noConversion"/>
  </si>
  <si>
    <t>蔡莉貞主任8323847#49</t>
    <phoneticPr fontId="29" type="noConversion"/>
  </si>
  <si>
    <t>蘇玉月
8579338-106</t>
    <phoneticPr fontId="29" type="noConversion"/>
  </si>
  <si>
    <t>教學評量機等設備汰換</t>
    <phoneticPr fontId="29" type="noConversion"/>
  </si>
  <si>
    <t>陳晏萍事務組長
03-8523136#105</t>
  </si>
  <si>
    <t>會計主任謝博鈞
03-8652111#22</t>
    <phoneticPr fontId="29" type="noConversion"/>
  </si>
  <si>
    <t>藍雅雯主任
03-876-1101#214</t>
    <phoneticPr fontId="29" type="noConversion"/>
  </si>
  <si>
    <t>蔡明和總務主任8811002-19</t>
    <phoneticPr fontId="29" type="noConversion"/>
  </si>
  <si>
    <t>購買電腦及全自動膠管打孔裝訂機</t>
    <phoneticPr fontId="29" type="noConversion"/>
  </si>
  <si>
    <t>張筱涵(事務組長)8830006#33</t>
    <phoneticPr fontId="29" type="noConversion"/>
  </si>
  <si>
    <t>一般性補助款核列
簽案25
南平中央核列</t>
    <phoneticPr fontId="8" type="noConversion"/>
  </si>
  <si>
    <t>充實營養師
人力經費</t>
    <phoneticPr fontId="31" type="noConversion"/>
  </si>
  <si>
    <t>偏鄉學校中央廚房計畫－正式編制營養師薪資</t>
    <phoneticPr fontId="31" type="noConversion"/>
  </si>
  <si>
    <t>游泳池水電及管理費</t>
    <phoneticPr fontId="31" type="noConversion"/>
  </si>
  <si>
    <t>課業費</t>
    <phoneticPr fontId="31" type="noConversion"/>
  </si>
  <si>
    <t>四項專案計畫
(原住民助學金、就讀獎學金、寒暑假集訓膳食費、加菜金)</t>
    <phoneticPr fontId="31" type="noConversion"/>
  </si>
  <si>
    <t>601明禮國小</t>
    <phoneticPr fontId="31" type="noConversion"/>
  </si>
  <si>
    <t>602明義國小</t>
  </si>
  <si>
    <t>603明廉國小</t>
  </si>
  <si>
    <t>604明恥國小</t>
  </si>
  <si>
    <t>605中正國小</t>
  </si>
  <si>
    <t>606信義國小</t>
  </si>
  <si>
    <t>607復興國小</t>
  </si>
  <si>
    <t>608中華國小</t>
  </si>
  <si>
    <t>609忠孝國小</t>
  </si>
  <si>
    <t>610北濱國小</t>
  </si>
  <si>
    <t>611鑄強國小</t>
  </si>
  <si>
    <t>612國福國小</t>
  </si>
  <si>
    <t>613新城國小</t>
  </si>
  <si>
    <t>614北埔國小</t>
  </si>
  <si>
    <t>615康樂國小</t>
  </si>
  <si>
    <t>616嘉里國小</t>
  </si>
  <si>
    <t>617吉安國小</t>
  </si>
  <si>
    <t>618宜昌國小</t>
  </si>
  <si>
    <t>619北昌國小</t>
  </si>
  <si>
    <t>620光華國小</t>
  </si>
  <si>
    <t>621稻香國小</t>
  </si>
  <si>
    <t>622南華國小</t>
  </si>
  <si>
    <t>623化仁國小</t>
  </si>
  <si>
    <t>624太昌國小</t>
  </si>
  <si>
    <t>625平和國小</t>
  </si>
  <si>
    <t>626壽豐國小</t>
  </si>
  <si>
    <t>627豐裡國小</t>
  </si>
  <si>
    <t>628豐山國小</t>
  </si>
  <si>
    <t>629志學國小</t>
  </si>
  <si>
    <t>630月眉國小</t>
  </si>
  <si>
    <t>631水璉國小</t>
  </si>
  <si>
    <t>632溪口國小</t>
  </si>
  <si>
    <t>633鳳林國小</t>
  </si>
  <si>
    <t>634大榮國小</t>
  </si>
  <si>
    <t>635林榮國小</t>
  </si>
  <si>
    <t>636長橋國小</t>
  </si>
  <si>
    <t>638北林國小</t>
  </si>
  <si>
    <t>639鳳仁國小</t>
  </si>
  <si>
    <t>641光復國小</t>
  </si>
  <si>
    <t>642太巴塱國小</t>
  </si>
  <si>
    <t>645大進國小</t>
  </si>
  <si>
    <t>647瑞穗國小</t>
  </si>
  <si>
    <t>648瑞美國小</t>
  </si>
  <si>
    <t>649鶴岡國小</t>
  </si>
  <si>
    <t>650舞鶴國小</t>
  </si>
  <si>
    <t>651奇美國小</t>
  </si>
  <si>
    <t>652富源國小</t>
  </si>
  <si>
    <t>653瑞北國小</t>
  </si>
  <si>
    <t>654豐濱國小</t>
  </si>
  <si>
    <t>655港口國小</t>
  </si>
  <si>
    <t>656靜浦國小</t>
  </si>
  <si>
    <t>657新社國小</t>
  </si>
  <si>
    <t>658玉里國小</t>
  </si>
  <si>
    <t>659源城國小</t>
  </si>
  <si>
    <t>660樂合國小</t>
  </si>
  <si>
    <t>661觀音國小</t>
  </si>
  <si>
    <t>662三民國小</t>
  </si>
  <si>
    <t>663春日國小</t>
  </si>
  <si>
    <t>664德武國小</t>
  </si>
  <si>
    <t>665中城國小</t>
  </si>
  <si>
    <t>666長良國小</t>
  </si>
  <si>
    <t>667大禹國小</t>
  </si>
  <si>
    <t>668松浦國小</t>
  </si>
  <si>
    <t>669高寮國小</t>
  </si>
  <si>
    <t>670富里國小</t>
  </si>
  <si>
    <t>671萬寧國小</t>
  </si>
  <si>
    <t>672永豐國小</t>
  </si>
  <si>
    <t>673學田國小</t>
  </si>
  <si>
    <t>674東竹國小</t>
  </si>
  <si>
    <t>675東里國小</t>
  </si>
  <si>
    <t>676明里國小</t>
  </si>
  <si>
    <t>678吳江國小</t>
  </si>
  <si>
    <t>679秀林國小</t>
  </si>
  <si>
    <t>680富世國小</t>
  </si>
  <si>
    <t>681和平國小</t>
  </si>
  <si>
    <t>682佳民國小</t>
  </si>
  <si>
    <t>683銅門國小</t>
  </si>
  <si>
    <t>684水源國小</t>
  </si>
  <si>
    <t>685崇德國小</t>
  </si>
  <si>
    <t>686文蘭國小</t>
  </si>
  <si>
    <t>687景美國小</t>
  </si>
  <si>
    <t>688三棧國小</t>
  </si>
  <si>
    <t>689銅蘭國小</t>
  </si>
  <si>
    <t>690萬榮國小</t>
  </si>
  <si>
    <t>691西林國小</t>
  </si>
  <si>
    <t>692見晴國小</t>
  </si>
  <si>
    <t>693馬遠國小</t>
  </si>
  <si>
    <t>694紅葉國小</t>
  </si>
  <si>
    <t>695明利國小</t>
  </si>
  <si>
    <t>696卓溪國小</t>
  </si>
  <si>
    <t>697崙山國小</t>
  </si>
  <si>
    <t>698太平國小</t>
  </si>
  <si>
    <t>699卓清國小</t>
  </si>
  <si>
    <t>700古風國小</t>
  </si>
  <si>
    <t>701立山國小</t>
  </si>
  <si>
    <t>702卓樂國小</t>
  </si>
  <si>
    <t>703卓楓國小</t>
  </si>
  <si>
    <t>705西富國小</t>
  </si>
  <si>
    <t>706大興國小</t>
  </si>
  <si>
    <t>707中原國小</t>
  </si>
  <si>
    <t>708西寶國小</t>
  </si>
  <si>
    <t>自行輸入+5</t>
    <phoneticPr fontId="8" type="noConversion"/>
  </si>
  <si>
    <t>教育處
簽案編號</t>
    <phoneticPr fontId="8" type="noConversion"/>
  </si>
  <si>
    <r>
      <t>請學校核對報送教育處之"</t>
    </r>
    <r>
      <rPr>
        <sz val="12"/>
        <color theme="1"/>
        <rFont val="標楷體"/>
        <family val="4"/>
        <charset val="136"/>
      </rPr>
      <t>114年度基金來源預算總表"
(H)</t>
    </r>
    <phoneticPr fontId="4" type="noConversion"/>
  </si>
  <si>
    <t>114年度本縣所屬各級學校移用基金賸餘數預算調查表</t>
    <phoneticPr fontId="29" type="noConversion"/>
  </si>
  <si>
    <r>
      <t>單位：新臺幣</t>
    </r>
    <r>
      <rPr>
        <b/>
        <sz val="12"/>
        <color indexed="10"/>
        <rFont val="標楷體"/>
        <family val="4"/>
        <charset val="136"/>
      </rPr>
      <t>千元</t>
    </r>
    <phoneticPr fontId="29" type="noConversion"/>
  </si>
  <si>
    <t>歲出預算科目(千元)</t>
    <phoneticPr fontId="29" type="noConversion"/>
  </si>
  <si>
    <t>高中及高職教育計畫-各校經常門分支計畫</t>
    <phoneticPr fontId="29" type="noConversion"/>
  </si>
  <si>
    <t>經資門總計</t>
    <phoneticPr fontId="29" type="noConversion"/>
  </si>
  <si>
    <t>經常門小計</t>
    <phoneticPr fontId="29" type="noConversion"/>
  </si>
  <si>
    <t>800體育高中</t>
    <phoneticPr fontId="29" type="noConversion"/>
  </si>
  <si>
    <t>212工作場所電費</t>
    <phoneticPr fontId="29" type="noConversion"/>
  </si>
  <si>
    <t>214工作場所水費</t>
    <phoneticPr fontId="29" type="noConversion"/>
  </si>
  <si>
    <t>256交通及運輸設備修護費</t>
    <phoneticPr fontId="29" type="noConversion"/>
  </si>
  <si>
    <t>264交通及運輸設備保險費</t>
    <phoneticPr fontId="29" type="noConversion"/>
  </si>
  <si>
    <t>312燃料</t>
    <phoneticPr fontId="29" type="noConversion"/>
  </si>
  <si>
    <t>646牌照使用稅</t>
    <phoneticPr fontId="29" type="noConversion"/>
  </si>
  <si>
    <t>663 汽車燃料使用費</t>
    <phoneticPr fontId="29" type="noConversion"/>
  </si>
  <si>
    <r>
      <t xml:space="preserve">專任輔導教師
</t>
    </r>
    <r>
      <rPr>
        <b/>
        <sz val="12"/>
        <color rgb="FF00B0F0"/>
        <rFont val="標楷體"/>
        <family val="4"/>
        <charset val="136"/>
      </rPr>
      <t>(縣配合)</t>
    </r>
    <r>
      <rPr>
        <sz val="12"/>
        <color theme="1"/>
        <rFont val="標楷體"/>
        <family val="4"/>
        <charset val="136"/>
      </rPr>
      <t xml:space="preserve">
(D)</t>
    </r>
    <phoneticPr fontId="4" type="noConversion"/>
  </si>
  <si>
    <r>
      <t xml:space="preserve">慈暉班
</t>
    </r>
    <r>
      <rPr>
        <b/>
        <sz val="12"/>
        <color rgb="FF00B0F0"/>
        <rFont val="標楷體"/>
        <family val="4"/>
        <charset val="136"/>
      </rPr>
      <t>(縣配合)</t>
    </r>
    <r>
      <rPr>
        <sz val="12"/>
        <color theme="1"/>
        <rFont val="標楷體"/>
        <family val="4"/>
        <charset val="136"/>
      </rPr>
      <t xml:space="preserve">
(F)</t>
    </r>
    <phoneticPr fontId="4" type="noConversion"/>
  </si>
  <si>
    <r>
      <t xml:space="preserve">營養師
</t>
    </r>
    <r>
      <rPr>
        <b/>
        <sz val="12"/>
        <color rgb="FF00B0F0"/>
        <rFont val="標楷體"/>
        <family val="4"/>
        <charset val="136"/>
      </rPr>
      <t>(縣配合)</t>
    </r>
    <r>
      <rPr>
        <sz val="12"/>
        <color theme="1"/>
        <rFont val="標楷體"/>
        <family val="4"/>
        <charset val="136"/>
      </rPr>
      <t xml:space="preserve">
(Q)</t>
    </r>
    <phoneticPr fontId="4" type="noConversion"/>
  </si>
  <si>
    <t>營養師
(計畫型)
(G)</t>
    <phoneticPr fontId="4" type="noConversion"/>
  </si>
  <si>
    <r>
      <t>合計
(左列加總，</t>
    </r>
    <r>
      <rPr>
        <sz val="12"/>
        <color rgb="FFFF0000"/>
        <rFont val="標楷體"/>
        <family val="4"/>
        <charset val="136"/>
      </rPr>
      <t>除專輔師、慈輝班、營養師之縣配合款)</t>
    </r>
    <r>
      <rPr>
        <b/>
        <sz val="12"/>
        <color indexed="10"/>
        <rFont val="標楷體"/>
        <family val="4"/>
        <charset val="136"/>
      </rPr>
      <t xml:space="preserve">
</t>
    </r>
    <r>
      <rPr>
        <b/>
        <sz val="12"/>
        <color indexed="8"/>
        <rFont val="標楷體"/>
        <family val="4"/>
        <charset val="136"/>
      </rPr>
      <t>(K)</t>
    </r>
    <phoneticPr fontId="4" type="noConversion"/>
  </si>
  <si>
    <t>114年高國中基金來源分析_體中及各國民中學(0821)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</si>
</sst>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_(* #,##0_);_(* \(#,##0\);_(* \-_);_(@_)"/>
    <numFmt numFmtId="179" formatCode="#,##0_);[Red]\(#,##0\)"/>
    <numFmt numFmtId="180" formatCode="_-* #,##0_-;\-* #,##0_-;_-* &quot;-&quot;?_-;_-@_-"/>
    <numFmt numFmtId="181" formatCode="0_);[Red]\(0\)"/>
    <numFmt numFmtId="182" formatCode="#,##0_ ;[Red]\-#,##0\ "/>
  </numFmts>
  <fonts count="74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1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9"/>
      <name val="新細明體"/>
      <family val="1"/>
      <charset val="136"/>
      <scheme val="minor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4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6"/>
      <color theme="1"/>
      <name val="新細明體"/>
      <family val="1"/>
      <charset val="136"/>
      <scheme val="minor"/>
    </font>
    <font>
      <sz val="16"/>
      <name val="Times New Roman"/>
      <family val="1"/>
    </font>
    <font>
      <sz val="20"/>
      <name val="Times New Roman"/>
      <family val="1"/>
    </font>
    <font>
      <sz val="16"/>
      <color indexed="10"/>
      <name val="標楷體"/>
      <family val="4"/>
      <charset val="136"/>
    </font>
    <font>
      <sz val="14"/>
      <name val="Times New Roman"/>
      <family val="1"/>
    </font>
    <font>
      <sz val="12"/>
      <name val="Times New Roman"/>
      <family val="1"/>
    </font>
    <font>
      <b/>
      <sz val="18"/>
      <name val="標楷體"/>
      <family val="4"/>
      <charset val="136"/>
    </font>
    <font>
      <sz val="9"/>
      <name val="細明體"/>
      <family val="3"/>
      <charset val="136"/>
    </font>
    <font>
      <b/>
      <sz val="12"/>
      <name val="標楷體"/>
      <family val="4"/>
      <charset val="136"/>
    </font>
    <font>
      <sz val="9"/>
      <name val="新細明體"/>
      <family val="3"/>
      <charset val="136"/>
      <scheme val="minor"/>
    </font>
    <font>
      <sz val="10"/>
      <name val="Arial"/>
      <family val="2"/>
    </font>
    <font>
      <sz val="11"/>
      <color theme="1"/>
      <name val="新細明體"/>
      <family val="1"/>
      <charset val="136"/>
      <scheme val="minor"/>
    </font>
    <font>
      <b/>
      <sz val="12"/>
      <name val="Arial"/>
      <family val="2"/>
    </font>
    <font>
      <sz val="12"/>
      <name val="Arial"/>
      <family val="2"/>
    </font>
    <font>
      <sz val="26"/>
      <color theme="1"/>
      <name val="標楷體"/>
      <family val="4"/>
      <charset val="136"/>
    </font>
    <font>
      <sz val="11"/>
      <color indexed="81"/>
      <name val="細明體"/>
      <family val="3"/>
      <charset val="136"/>
    </font>
    <font>
      <sz val="9"/>
      <name val="標楷體"/>
      <family val="4"/>
      <charset val="136"/>
    </font>
    <font>
      <b/>
      <sz val="13"/>
      <name val="Times New Roman"/>
      <family val="1"/>
    </font>
    <font>
      <b/>
      <sz val="14"/>
      <name val="Times New Roman"/>
      <family val="1"/>
    </font>
    <font>
      <b/>
      <sz val="12"/>
      <color indexed="10"/>
      <name val="標楷體"/>
      <family val="4"/>
      <charset val="136"/>
    </font>
    <font>
      <sz val="14"/>
      <color indexed="81"/>
      <name val="Tahoma"/>
      <family val="2"/>
    </font>
    <font>
      <sz val="14"/>
      <color indexed="81"/>
      <name val="細明體"/>
      <family val="3"/>
      <charset val="136"/>
    </font>
    <font>
      <sz val="16"/>
      <color indexed="10"/>
      <name val="Times New Roman"/>
      <family val="1"/>
    </font>
    <font>
      <sz val="12"/>
      <name val="Times New Roman"/>
      <family val="4"/>
      <charset val="136"/>
    </font>
    <font>
      <sz val="10"/>
      <color indexed="81"/>
      <name val="Tahoma"/>
      <family val="2"/>
    </font>
    <font>
      <b/>
      <sz val="12"/>
      <color indexed="8"/>
      <name val="標楷體"/>
      <family val="4"/>
      <charset val="136"/>
    </font>
    <font>
      <b/>
      <u/>
      <sz val="12"/>
      <color rgb="FF000000"/>
      <name val="標楷體"/>
      <family val="4"/>
      <charset val="136"/>
    </font>
    <font>
      <b/>
      <u/>
      <sz val="14"/>
      <color indexed="12"/>
      <name val="標楷體"/>
      <family val="4"/>
      <charset val="136"/>
    </font>
    <font>
      <u/>
      <sz val="12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0"/>
      <color indexed="81"/>
      <name val="Tahoma"/>
      <family val="2"/>
    </font>
    <font>
      <b/>
      <sz val="10"/>
      <color indexed="81"/>
      <name val="細明體"/>
      <family val="3"/>
      <charset val="136"/>
    </font>
    <font>
      <sz val="10"/>
      <color indexed="81"/>
      <name val="細明體"/>
      <family val="3"/>
      <charset val="136"/>
    </font>
    <font>
      <b/>
      <sz val="12"/>
      <color rgb="FF0000FF"/>
      <name val="標楷體"/>
      <family val="4"/>
      <charset val="136"/>
    </font>
    <font>
      <sz val="12"/>
      <color indexed="81"/>
      <name val="細明體"/>
      <family val="3"/>
      <charset val="136"/>
    </font>
    <font>
      <sz val="12"/>
      <color indexed="81"/>
      <name val="Tahoma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標楷體"/>
      <family val="4"/>
      <charset val="136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6"/>
      <color indexed="8"/>
      <name val="標楷體"/>
      <family val="4"/>
      <charset val="136"/>
    </font>
    <font>
      <b/>
      <sz val="12"/>
      <color indexed="81"/>
      <name val="細明體"/>
      <family val="3"/>
      <charset val="136"/>
    </font>
    <font>
      <b/>
      <sz val="12"/>
      <color indexed="81"/>
      <name val="Tahoma"/>
      <family val="2"/>
    </font>
    <font>
      <sz val="11"/>
      <color theme="1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b/>
      <sz val="14"/>
      <color indexed="81"/>
      <name val="Tahoma"/>
      <family val="2"/>
    </font>
    <font>
      <b/>
      <sz val="12"/>
      <color rgb="FF00B0F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9" fillId="0" borderId="0"/>
    <xf numFmtId="43" fontId="3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8" fontId="9" fillId="0" borderId="0" applyFill="0" applyBorder="0" applyAlignment="0" applyProtection="0"/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2" fillId="0" borderId="0"/>
    <xf numFmtId="0" fontId="33" fillId="0" borderId="0"/>
    <xf numFmtId="0" fontId="69" fillId="0" borderId="0"/>
    <xf numFmtId="0" fontId="70" fillId="0" borderId="0">
      <alignment vertical="center"/>
    </xf>
  </cellStyleXfs>
  <cellXfs count="36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6" fillId="0" borderId="0" xfId="6" applyFont="1">
      <alignment vertical="center"/>
    </xf>
    <xf numFmtId="0" fontId="6" fillId="0" borderId="0" xfId="6" applyFont="1" applyAlignment="1">
      <alignment horizontal="center" vertical="center"/>
    </xf>
    <xf numFmtId="0" fontId="1" fillId="0" borderId="0" xfId="8">
      <alignment vertical="center"/>
    </xf>
    <xf numFmtId="180" fontId="17" fillId="0" borderId="18" xfId="8" applyNumberFormat="1" applyFont="1" applyBorder="1">
      <alignment vertical="center"/>
    </xf>
    <xf numFmtId="177" fontId="17" fillId="0" borderId="18" xfId="8" applyNumberFormat="1" applyFont="1" applyBorder="1">
      <alignment vertical="center"/>
    </xf>
    <xf numFmtId="181" fontId="17" fillId="0" borderId="18" xfId="8" applyNumberFormat="1" applyFont="1" applyBorder="1" applyAlignment="1">
      <alignment horizontal="center" vertical="center"/>
    </xf>
    <xf numFmtId="181" fontId="17" fillId="0" borderId="1" xfId="10" applyNumberFormat="1" applyFont="1" applyFill="1" applyBorder="1" applyAlignment="1">
      <alignment horizontal="center" vertical="center" wrapText="1"/>
    </xf>
    <xf numFmtId="181" fontId="1" fillId="0" borderId="0" xfId="8" applyNumberFormat="1">
      <alignment vertical="center"/>
    </xf>
    <xf numFmtId="0" fontId="0" fillId="0" borderId="0" xfId="0" applyFill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177" fontId="19" fillId="0" borderId="1" xfId="3" applyNumberFormat="1" applyFont="1" applyBorder="1" applyAlignment="1">
      <alignment horizontal="center" vertical="center"/>
    </xf>
    <xf numFmtId="177" fontId="22" fillId="0" borderId="1" xfId="3" applyNumberFormat="1" applyFont="1" applyBorder="1">
      <alignment vertical="center"/>
    </xf>
    <xf numFmtId="177" fontId="22" fillId="0" borderId="0" xfId="3" applyNumberFormat="1" applyFont="1">
      <alignment vertical="center"/>
    </xf>
    <xf numFmtId="0" fontId="19" fillId="0" borderId="1" xfId="0" applyFont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/>
    </xf>
    <xf numFmtId="0" fontId="19" fillId="0" borderId="1" xfId="1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177" fontId="17" fillId="0" borderId="1" xfId="3" applyNumberFormat="1" applyFont="1" applyBorder="1">
      <alignment vertical="center"/>
    </xf>
    <xf numFmtId="180" fontId="17" fillId="0" borderId="1" xfId="0" applyNumberFormat="1" applyFont="1" applyBorder="1">
      <alignment vertical="center"/>
    </xf>
    <xf numFmtId="180" fontId="17" fillId="0" borderId="15" xfId="0" applyNumberFormat="1" applyFont="1" applyBorder="1">
      <alignment vertical="center"/>
    </xf>
    <xf numFmtId="0" fontId="24" fillId="16" borderId="32" xfId="0" applyFont="1" applyFill="1" applyBorder="1" applyAlignment="1">
      <alignment horizontal="center" vertical="center"/>
    </xf>
    <xf numFmtId="0" fontId="24" fillId="16" borderId="35" xfId="0" applyFont="1" applyFill="1" applyBorder="1" applyAlignment="1">
      <alignment horizontal="center" vertical="center"/>
    </xf>
    <xf numFmtId="0" fontId="14" fillId="16" borderId="10" xfId="0" applyFont="1" applyFill="1" applyBorder="1" applyAlignment="1">
      <alignment horizontal="center" vertical="center" wrapText="1"/>
    </xf>
    <xf numFmtId="0" fontId="14" fillId="16" borderId="13" xfId="0" applyFont="1" applyFill="1" applyBorder="1" applyAlignment="1">
      <alignment horizontal="center" vertical="center" wrapText="1"/>
    </xf>
    <xf numFmtId="0" fontId="6" fillId="16" borderId="9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27" fillId="11" borderId="26" xfId="0" applyFont="1" applyFill="1" applyBorder="1" applyAlignment="1">
      <alignment horizontal="center" vertical="center"/>
    </xf>
    <xf numFmtId="0" fontId="6" fillId="13" borderId="25" xfId="0" applyFont="1" applyFill="1" applyBorder="1" applyAlignment="1">
      <alignment horizontal="center" vertical="center"/>
    </xf>
    <xf numFmtId="176" fontId="27" fillId="14" borderId="24" xfId="0" applyNumberFormat="1" applyFont="1" applyFill="1" applyBorder="1" applyAlignment="1">
      <alignment horizontal="center" vertical="center"/>
    </xf>
    <xf numFmtId="176" fontId="27" fillId="14" borderId="20" xfId="0" applyNumberFormat="1" applyFont="1" applyFill="1" applyBorder="1" applyAlignment="1">
      <alignment horizontal="center" vertical="center"/>
    </xf>
    <xf numFmtId="176" fontId="27" fillId="11" borderId="28" xfId="0" applyNumberFormat="1" applyFont="1" applyFill="1" applyBorder="1" applyAlignment="1">
      <alignment horizontal="center" vertical="center"/>
    </xf>
    <xf numFmtId="176" fontId="27" fillId="12" borderId="23" xfId="0" applyNumberFormat="1" applyFont="1" applyFill="1" applyBorder="1" applyAlignment="1">
      <alignment horizontal="center" vertical="center"/>
    </xf>
    <xf numFmtId="0" fontId="27" fillId="14" borderId="24" xfId="0" applyFont="1" applyFill="1" applyBorder="1" applyAlignment="1">
      <alignment horizontal="center" vertical="center"/>
    </xf>
    <xf numFmtId="179" fontId="27" fillId="14" borderId="24" xfId="7" applyNumberFormat="1" applyFont="1" applyFill="1" applyBorder="1" applyAlignment="1">
      <alignment horizontal="center" vertical="center"/>
    </xf>
    <xf numFmtId="179" fontId="27" fillId="0" borderId="24" xfId="7" applyNumberFormat="1" applyFont="1" applyFill="1" applyBorder="1" applyAlignment="1">
      <alignment horizontal="center" vertical="center"/>
    </xf>
    <xf numFmtId="179" fontId="27" fillId="0" borderId="23" xfId="7" applyNumberFormat="1" applyFont="1" applyFill="1" applyBorder="1" applyAlignment="1">
      <alignment horizontal="center" vertical="center"/>
    </xf>
    <xf numFmtId="179" fontId="27" fillId="0" borderId="38" xfId="7" applyNumberFormat="1" applyFont="1" applyBorder="1">
      <alignment vertical="center"/>
    </xf>
    <xf numFmtId="179" fontId="27" fillId="0" borderId="24" xfId="7" applyNumberFormat="1" applyFont="1" applyBorder="1">
      <alignment vertical="center"/>
    </xf>
    <xf numFmtId="179" fontId="26" fillId="0" borderId="20" xfId="7" applyNumberFormat="1" applyFont="1" applyBorder="1">
      <alignment vertical="center"/>
    </xf>
    <xf numFmtId="179" fontId="26" fillId="0" borderId="22" xfId="7" applyNumberFormat="1" applyFont="1" applyBorder="1">
      <alignment vertical="center"/>
    </xf>
    <xf numFmtId="0" fontId="27" fillId="11" borderId="21" xfId="0" applyFont="1" applyFill="1" applyBorder="1" applyAlignment="1">
      <alignment horizontal="center" vertical="center"/>
    </xf>
    <xf numFmtId="176" fontId="27" fillId="14" borderId="1" xfId="0" applyNumberFormat="1" applyFont="1" applyFill="1" applyBorder="1" applyAlignment="1">
      <alignment horizontal="center" vertical="center"/>
    </xf>
    <xf numFmtId="176" fontId="27" fillId="11" borderId="1" xfId="0" applyNumberFormat="1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179" fontId="27" fillId="14" borderId="1" xfId="7" applyNumberFormat="1" applyFont="1" applyFill="1" applyBorder="1" applyAlignment="1">
      <alignment horizontal="center" vertical="center"/>
    </xf>
    <xf numFmtId="179" fontId="27" fillId="0" borderId="1" xfId="7" applyNumberFormat="1" applyFont="1" applyFill="1" applyBorder="1" applyAlignment="1">
      <alignment horizontal="center" vertical="center"/>
    </xf>
    <xf numFmtId="179" fontId="27" fillId="0" borderId="15" xfId="7" applyNumberFormat="1" applyFont="1" applyFill="1" applyBorder="1" applyAlignment="1">
      <alignment horizontal="center" vertical="center"/>
    </xf>
    <xf numFmtId="176" fontId="27" fillId="11" borderId="23" xfId="0" applyNumberFormat="1" applyFont="1" applyFill="1" applyBorder="1" applyAlignment="1">
      <alignment horizontal="center" vertical="center"/>
    </xf>
    <xf numFmtId="0" fontId="27" fillId="11" borderId="19" xfId="0" applyFont="1" applyFill="1" applyBorder="1" applyAlignment="1">
      <alignment horizontal="center" vertical="center"/>
    </xf>
    <xf numFmtId="176" fontId="27" fillId="14" borderId="27" xfId="0" applyNumberFormat="1" applyFont="1" applyFill="1" applyBorder="1" applyAlignment="1">
      <alignment horizontal="center" vertical="center"/>
    </xf>
    <xf numFmtId="0" fontId="27" fillId="14" borderId="27" xfId="0" applyFont="1" applyFill="1" applyBorder="1" applyAlignment="1">
      <alignment horizontal="center" vertical="center" wrapText="1"/>
    </xf>
    <xf numFmtId="179" fontId="27" fillId="14" borderId="27" xfId="7" applyNumberFormat="1" applyFont="1" applyFill="1" applyBorder="1" applyAlignment="1">
      <alignment horizontal="center" vertical="center"/>
    </xf>
    <xf numFmtId="179" fontId="27" fillId="0" borderId="27" xfId="7" applyNumberFormat="1" applyFont="1" applyFill="1" applyBorder="1" applyAlignment="1">
      <alignment horizontal="center" vertical="center"/>
    </xf>
    <xf numFmtId="179" fontId="27" fillId="0" borderId="16" xfId="7" applyNumberFormat="1" applyFont="1" applyFill="1" applyBorder="1" applyAlignment="1">
      <alignment horizontal="center" vertical="center"/>
    </xf>
    <xf numFmtId="176" fontId="27" fillId="4" borderId="13" xfId="0" applyNumberFormat="1" applyFont="1" applyFill="1" applyBorder="1">
      <alignment vertical="center"/>
    </xf>
    <xf numFmtId="176" fontId="27" fillId="4" borderId="13" xfId="0" applyNumberFormat="1" applyFont="1" applyFill="1" applyBorder="1" applyAlignment="1">
      <alignment horizontal="center" vertical="center"/>
    </xf>
    <xf numFmtId="176" fontId="27" fillId="4" borderId="6" xfId="0" applyNumberFormat="1" applyFont="1" applyFill="1" applyBorder="1" applyAlignment="1">
      <alignment horizontal="center" vertical="center"/>
    </xf>
    <xf numFmtId="176" fontId="27" fillId="4" borderId="12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wrapText="1"/>
    </xf>
    <xf numFmtId="0" fontId="30" fillId="15" borderId="1" xfId="0" applyFont="1" applyFill="1" applyBorder="1" applyAlignment="1">
      <alignment horizontal="center" vertical="center" wrapText="1"/>
    </xf>
    <xf numFmtId="0" fontId="6" fillId="0" borderId="0" xfId="6" applyFont="1" applyAlignment="1">
      <alignment vertical="center" wrapText="1"/>
    </xf>
    <xf numFmtId="176" fontId="27" fillId="11" borderId="27" xfId="0" applyNumberFormat="1" applyFont="1" applyFill="1" applyBorder="1" applyAlignment="1">
      <alignment horizontal="center" vertical="center"/>
    </xf>
    <xf numFmtId="176" fontId="27" fillId="11" borderId="46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/>
    <xf numFmtId="0" fontId="32" fillId="0" borderId="0" xfId="11" applyAlignment="1">
      <alignment wrapText="1"/>
    </xf>
    <xf numFmtId="0" fontId="14" fillId="0" borderId="0" xfId="11" applyFont="1" applyAlignment="1">
      <alignment wrapText="1"/>
    </xf>
    <xf numFmtId="0" fontId="14" fillId="0" borderId="0" xfId="11" applyFont="1" applyAlignment="1">
      <alignment vertical="center"/>
    </xf>
    <xf numFmtId="0" fontId="14" fillId="0" borderId="0" xfId="11" applyFont="1" applyAlignment="1">
      <alignment vertical="center" wrapText="1"/>
    </xf>
    <xf numFmtId="0" fontId="32" fillId="0" borderId="0" xfId="11" applyFont="1" applyAlignment="1">
      <alignment wrapText="1"/>
    </xf>
    <xf numFmtId="179" fontId="14" fillId="0" borderId="0" xfId="11" applyNumberFormat="1" applyFont="1" applyAlignment="1">
      <alignment vertical="center" wrapText="1"/>
    </xf>
    <xf numFmtId="0" fontId="32" fillId="0" borderId="0" xfId="11" applyFont="1" applyFill="1" applyAlignment="1">
      <alignment wrapText="1"/>
    </xf>
    <xf numFmtId="0" fontId="14" fillId="0" borderId="0" xfId="11" applyFont="1" applyFill="1" applyAlignment="1">
      <alignment wrapText="1"/>
    </xf>
    <xf numFmtId="0" fontId="14" fillId="0" borderId="0" xfId="11" applyFont="1" applyFill="1" applyAlignment="1">
      <alignment vertical="center"/>
    </xf>
    <xf numFmtId="179" fontId="14" fillId="0" borderId="0" xfId="11" applyNumberFormat="1" applyFont="1" applyFill="1" applyAlignment="1">
      <alignment vertical="center" wrapText="1"/>
    </xf>
    <xf numFmtId="0" fontId="17" fillId="0" borderId="1" xfId="12" applyFont="1" applyBorder="1"/>
    <xf numFmtId="0" fontId="34" fillId="18" borderId="0" xfId="11" applyFont="1" applyFill="1" applyAlignment="1">
      <alignment wrapText="1"/>
    </xf>
    <xf numFmtId="0" fontId="34" fillId="0" borderId="0" xfId="11" applyFont="1" applyFill="1" applyAlignment="1">
      <alignment wrapText="1"/>
    </xf>
    <xf numFmtId="0" fontId="30" fillId="0" borderId="0" xfId="11" applyFont="1" applyFill="1" applyAlignment="1">
      <alignment wrapText="1"/>
    </xf>
    <xf numFmtId="0" fontId="30" fillId="0" borderId="0" xfId="11" applyFont="1" applyFill="1" applyAlignment="1">
      <alignment vertical="center"/>
    </xf>
    <xf numFmtId="179" fontId="30" fillId="18" borderId="1" xfId="11" applyNumberFormat="1" applyFont="1" applyFill="1" applyBorder="1" applyAlignment="1">
      <alignment vertical="center"/>
    </xf>
    <xf numFmtId="0" fontId="30" fillId="18" borderId="4" xfId="11" applyFont="1" applyFill="1" applyBorder="1" applyAlignment="1">
      <alignment horizontal="center" vertical="center" wrapText="1"/>
    </xf>
    <xf numFmtId="179" fontId="6" fillId="0" borderId="43" xfId="1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36" fillId="12" borderId="0" xfId="0" applyFont="1" applyFill="1">
      <alignment vertical="center"/>
    </xf>
    <xf numFmtId="0" fontId="17" fillId="12" borderId="0" xfId="0" applyFont="1" applyFill="1">
      <alignment vertical="center"/>
    </xf>
    <xf numFmtId="0" fontId="38" fillId="16" borderId="8" xfId="0" applyFont="1" applyFill="1" applyBorder="1" applyAlignment="1">
      <alignment horizontal="center" vertical="center" wrapText="1"/>
    </xf>
    <xf numFmtId="176" fontId="39" fillId="4" borderId="6" xfId="0" applyNumberFormat="1" applyFont="1" applyFill="1" applyBorder="1">
      <alignment vertical="center"/>
    </xf>
    <xf numFmtId="176" fontId="39" fillId="4" borderId="11" xfId="0" applyNumberFormat="1" applyFont="1" applyFill="1" applyBorder="1">
      <alignment vertic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25" xfId="0" applyFont="1" applyBorder="1" applyAlignment="1">
      <alignment horizontal="center" wrapText="1"/>
    </xf>
    <xf numFmtId="0" fontId="15" fillId="0" borderId="25" xfId="0" applyFont="1" applyBorder="1" applyAlignment="1"/>
    <xf numFmtId="0" fontId="6" fillId="0" borderId="25" xfId="0" applyFont="1" applyBorder="1" applyAlignment="1">
      <alignment horizontal="right" wrapText="1"/>
    </xf>
    <xf numFmtId="0" fontId="6" fillId="15" borderId="51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179" fontId="30" fillId="18" borderId="45" xfId="0" applyNumberFormat="1" applyFont="1" applyFill="1" applyBorder="1" applyAlignment="1">
      <alignment vertical="center"/>
    </xf>
    <xf numFmtId="179" fontId="30" fillId="18" borderId="1" xfId="0" applyNumberFormat="1" applyFont="1" applyFill="1" applyBorder="1" applyAlignment="1">
      <alignment vertical="center"/>
    </xf>
    <xf numFmtId="0" fontId="27" fillId="4" borderId="33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 wrapText="1"/>
    </xf>
    <xf numFmtId="0" fontId="6" fillId="13" borderId="58" xfId="0" applyFont="1" applyFill="1" applyBorder="1" applyAlignment="1">
      <alignment horizontal="center" vertical="center"/>
    </xf>
    <xf numFmtId="0" fontId="6" fillId="13" borderId="59" xfId="0" applyFont="1" applyFill="1" applyBorder="1" applyAlignment="1">
      <alignment horizontal="center" vertical="center"/>
    </xf>
    <xf numFmtId="0" fontId="6" fillId="13" borderId="60" xfId="0" applyFont="1" applyFill="1" applyBorder="1" applyAlignment="1">
      <alignment horizontal="center" vertical="center"/>
    </xf>
    <xf numFmtId="0" fontId="6" fillId="16" borderId="56" xfId="0" applyFont="1" applyFill="1" applyBorder="1" applyAlignment="1">
      <alignment horizontal="center" vertical="center" wrapText="1"/>
    </xf>
    <xf numFmtId="176" fontId="27" fillId="14" borderId="26" xfId="0" applyNumberFormat="1" applyFont="1" applyFill="1" applyBorder="1" applyAlignment="1">
      <alignment horizontal="center" vertical="center"/>
    </xf>
    <xf numFmtId="176" fontId="27" fillId="0" borderId="24" xfId="0" applyNumberFormat="1" applyFont="1" applyBorder="1" applyAlignment="1">
      <alignment horizontal="center" vertical="center"/>
    </xf>
    <xf numFmtId="176" fontId="27" fillId="14" borderId="21" xfId="0" applyNumberFormat="1" applyFont="1" applyFill="1" applyBorder="1" applyAlignment="1">
      <alignment horizontal="center" vertical="center"/>
    </xf>
    <xf numFmtId="176" fontId="27" fillId="0" borderId="1" xfId="0" applyNumberFormat="1" applyFont="1" applyBorder="1" applyAlignment="1">
      <alignment horizontal="center" vertical="center"/>
    </xf>
    <xf numFmtId="179" fontId="27" fillId="12" borderId="1" xfId="7" applyNumberFormat="1" applyFont="1" applyFill="1" applyBorder="1" applyAlignment="1">
      <alignment horizontal="center" vertical="center"/>
    </xf>
    <xf numFmtId="179" fontId="27" fillId="12" borderId="15" xfId="7" applyNumberFormat="1" applyFont="1" applyFill="1" applyBorder="1" applyAlignment="1">
      <alignment horizontal="center" vertical="center"/>
    </xf>
    <xf numFmtId="176" fontId="27" fillId="14" borderId="19" xfId="0" applyNumberFormat="1" applyFont="1" applyFill="1" applyBorder="1" applyAlignment="1">
      <alignment horizontal="center" vertical="center"/>
    </xf>
    <xf numFmtId="176" fontId="27" fillId="0" borderId="27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16" borderId="0" xfId="0" applyFont="1" applyFill="1" applyBorder="1" applyAlignment="1">
      <alignment horizontal="center" vertical="center"/>
    </xf>
    <xf numFmtId="0" fontId="6" fillId="13" borderId="0" xfId="0" applyFont="1" applyFill="1" applyBorder="1" applyAlignment="1">
      <alignment horizontal="center" vertical="center"/>
    </xf>
    <xf numFmtId="0" fontId="24" fillId="16" borderId="17" xfId="0" applyFont="1" applyFill="1" applyBorder="1" applyAlignment="1">
      <alignment horizontal="center" vertical="center"/>
    </xf>
    <xf numFmtId="0" fontId="6" fillId="16" borderId="61" xfId="0" applyFont="1" applyFill="1" applyBorder="1" applyAlignment="1">
      <alignment horizontal="center" vertical="center"/>
    </xf>
    <xf numFmtId="0" fontId="47" fillId="5" borderId="1" xfId="0" applyFont="1" applyFill="1" applyBorder="1" applyAlignment="1">
      <alignment horizontal="center" vertical="center" wrapText="1"/>
    </xf>
    <xf numFmtId="0" fontId="47" fillId="4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 wrapText="1"/>
    </xf>
    <xf numFmtId="0" fontId="47" fillId="6" borderId="1" xfId="0" applyFont="1" applyFill="1" applyBorder="1" applyAlignment="1">
      <alignment horizontal="center" vertical="center" wrapText="1"/>
    </xf>
    <xf numFmtId="0" fontId="6" fillId="0" borderId="1" xfId="1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181" fontId="52" fillId="0" borderId="1" xfId="10" applyNumberFormat="1" applyFont="1" applyFill="1" applyBorder="1" applyAlignment="1">
      <alignment horizontal="center" vertical="center" wrapText="1"/>
    </xf>
    <xf numFmtId="0" fontId="19" fillId="0" borderId="33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7" fillId="0" borderId="29" xfId="8" applyFont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51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38" fontId="6" fillId="13" borderId="45" xfId="0" applyNumberFormat="1" applyFont="1" applyFill="1" applyBorder="1" applyAlignment="1">
      <alignment vertical="center" shrinkToFit="1"/>
    </xf>
    <xf numFmtId="38" fontId="6" fillId="13" borderId="1" xfId="0" applyNumberFormat="1" applyFont="1" applyFill="1" applyBorder="1" applyAlignment="1">
      <alignment vertical="center" shrinkToFit="1"/>
    </xf>
    <xf numFmtId="38" fontId="6" fillId="13" borderId="4" xfId="0" applyNumberFormat="1" applyFont="1" applyFill="1" applyBorder="1" applyAlignment="1">
      <alignment vertical="center" shrinkToFit="1"/>
    </xf>
    <xf numFmtId="38" fontId="6" fillId="13" borderId="39" xfId="0" applyNumberFormat="1" applyFont="1" applyFill="1" applyBorder="1" applyAlignment="1">
      <alignment vertical="center" shrinkToFit="1"/>
    </xf>
    <xf numFmtId="38" fontId="6" fillId="13" borderId="40" xfId="0" applyNumberFormat="1" applyFont="1" applyFill="1" applyBorder="1" applyAlignment="1">
      <alignment vertical="center" shrinkToFit="1"/>
    </xf>
    <xf numFmtId="176" fontId="17" fillId="13" borderId="1" xfId="12" applyNumberFormat="1" applyFont="1" applyFill="1" applyBorder="1"/>
    <xf numFmtId="38" fontId="6" fillId="13" borderId="40" xfId="0" applyNumberFormat="1" applyFont="1" applyFill="1" applyBorder="1" applyAlignment="1">
      <alignment vertical="center"/>
    </xf>
    <xf numFmtId="38" fontId="6" fillId="15" borderId="40" xfId="0" applyNumberFormat="1" applyFont="1" applyFill="1" applyBorder="1" applyAlignment="1">
      <alignment vertical="center"/>
    </xf>
    <xf numFmtId="38" fontId="6" fillId="13" borderId="45" xfId="0" applyNumberFormat="1" applyFont="1" applyFill="1" applyBorder="1" applyAlignment="1">
      <alignment vertical="center"/>
    </xf>
    <xf numFmtId="38" fontId="6" fillId="13" borderId="1" xfId="0" applyNumberFormat="1" applyFont="1" applyFill="1" applyBorder="1" applyAlignment="1">
      <alignment vertical="center"/>
    </xf>
    <xf numFmtId="38" fontId="6" fillId="13" borderId="39" xfId="0" applyNumberFormat="1" applyFont="1" applyFill="1" applyBorder="1" applyAlignment="1">
      <alignment vertical="center"/>
    </xf>
    <xf numFmtId="38" fontId="6" fillId="13" borderId="41" xfId="0" applyNumberFormat="1" applyFont="1" applyFill="1" applyBorder="1" applyAlignment="1">
      <alignment vertical="center"/>
    </xf>
    <xf numFmtId="38" fontId="6" fillId="15" borderId="41" xfId="0" applyNumberFormat="1" applyFont="1" applyFill="1" applyBorder="1" applyAlignment="1">
      <alignment vertical="center"/>
    </xf>
    <xf numFmtId="38" fontId="6" fillId="13" borderId="48" xfId="0" applyNumberFormat="1" applyFont="1" applyFill="1" applyBorder="1" applyAlignment="1">
      <alignment vertical="center"/>
    </xf>
    <xf numFmtId="38" fontId="6" fillId="13" borderId="42" xfId="0" applyNumberFormat="1" applyFont="1" applyFill="1" applyBorder="1" applyAlignment="1">
      <alignment vertical="center"/>
    </xf>
    <xf numFmtId="0" fontId="17" fillId="0" borderId="1" xfId="12" applyFont="1" applyFill="1" applyBorder="1"/>
    <xf numFmtId="38" fontId="6" fillId="13" borderId="49" xfId="0" applyNumberFormat="1" applyFont="1" applyFill="1" applyBorder="1" applyAlignment="1">
      <alignment vertical="center"/>
    </xf>
    <xf numFmtId="38" fontId="6" fillId="13" borderId="44" xfId="0" applyNumberFormat="1" applyFont="1" applyFill="1" applyBorder="1" applyAlignment="1">
      <alignment vertical="center"/>
    </xf>
    <xf numFmtId="38" fontId="6" fillId="15" borderId="44" xfId="0" applyNumberFormat="1" applyFont="1" applyFill="1" applyBorder="1" applyAlignment="1">
      <alignment vertical="center"/>
    </xf>
    <xf numFmtId="38" fontId="6" fillId="15" borderId="39" xfId="0" applyNumberFormat="1" applyFont="1" applyFill="1" applyBorder="1" applyAlignment="1">
      <alignment vertical="center"/>
    </xf>
    <xf numFmtId="38" fontId="6" fillId="15" borderId="62" xfId="0" applyNumberFormat="1" applyFont="1" applyFill="1" applyBorder="1" applyAlignment="1">
      <alignment vertical="center"/>
    </xf>
    <xf numFmtId="179" fontId="30" fillId="18" borderId="42" xfId="11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right" wrapText="1"/>
    </xf>
    <xf numFmtId="0" fontId="6" fillId="15" borderId="40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top" wrapText="1"/>
    </xf>
    <xf numFmtId="182" fontId="26" fillId="13" borderId="1" xfId="0" applyNumberFormat="1" applyFont="1" applyFill="1" applyBorder="1" applyAlignment="1">
      <alignment horizontal="right" vertical="center" wrapText="1"/>
    </xf>
    <xf numFmtId="182" fontId="26" fillId="13" borderId="57" xfId="0" applyNumberFormat="1" applyFont="1" applyFill="1" applyBorder="1" applyAlignment="1">
      <alignment horizontal="right" vertical="center" wrapText="1"/>
    </xf>
    <xf numFmtId="38" fontId="26" fillId="0" borderId="4" xfId="0" applyNumberFormat="1" applyFont="1" applyBorder="1" applyAlignment="1">
      <alignment vertical="center"/>
    </xf>
    <xf numFmtId="38" fontId="26" fillId="0" borderId="1" xfId="0" applyNumberFormat="1" applyFont="1" applyBorder="1" applyAlignment="1">
      <alignment vertical="center"/>
    </xf>
    <xf numFmtId="38" fontId="40" fillId="0" borderId="1" xfId="0" applyNumberFormat="1" applyFont="1" applyBorder="1" applyAlignment="1">
      <alignment vertical="center"/>
    </xf>
    <xf numFmtId="38" fontId="6" fillId="0" borderId="1" xfId="0" applyNumberFormat="1" applyFont="1" applyBorder="1" applyAlignment="1">
      <alignment horizontal="left" vertical="center" wrapText="1"/>
    </xf>
    <xf numFmtId="38" fontId="40" fillId="0" borderId="57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0" fillId="0" borderId="4" xfId="0" applyFont="1" applyBorder="1" applyAlignment="1">
      <alignment wrapText="1"/>
    </xf>
    <xf numFmtId="0" fontId="60" fillId="0" borderId="1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6" fillId="15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82" fontId="26" fillId="20" borderId="1" xfId="0" applyNumberFormat="1" applyFont="1" applyFill="1" applyBorder="1" applyAlignment="1">
      <alignment horizontal="right" vertical="center"/>
    </xf>
    <xf numFmtId="182" fontId="26" fillId="20" borderId="57" xfId="0" applyNumberFormat="1" applyFont="1" applyFill="1" applyBorder="1" applyAlignment="1">
      <alignment horizontal="right" vertical="center"/>
    </xf>
    <xf numFmtId="38" fontId="26" fillId="20" borderId="3" xfId="0" applyNumberFormat="1" applyFont="1" applyFill="1" applyBorder="1" applyAlignment="1">
      <alignment vertical="center"/>
    </xf>
    <xf numFmtId="38" fontId="26" fillId="20" borderId="1" xfId="0" applyNumberFormat="1" applyFont="1" applyFill="1" applyBorder="1" applyAlignment="1">
      <alignment vertical="center"/>
    </xf>
    <xf numFmtId="38" fontId="40" fillId="20" borderId="1" xfId="0" applyNumberFormat="1" applyFont="1" applyFill="1" applyBorder="1" applyAlignment="1">
      <alignment vertical="center"/>
    </xf>
    <xf numFmtId="38" fontId="40" fillId="20" borderId="57" xfId="0" applyNumberFormat="1" applyFont="1" applyFill="1" applyBorder="1" applyAlignment="1">
      <alignment vertical="center"/>
    </xf>
    <xf numFmtId="0" fontId="6" fillId="20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/>
    </xf>
    <xf numFmtId="176" fontId="63" fillId="0" borderId="1" xfId="0" applyNumberFormat="1" applyFont="1" applyFill="1" applyBorder="1">
      <alignment vertical="center"/>
    </xf>
    <xf numFmtId="176" fontId="35" fillId="12" borderId="1" xfId="0" applyNumberFormat="1" applyFont="1" applyFill="1" applyBorder="1">
      <alignment vertical="center"/>
    </xf>
    <xf numFmtId="176" fontId="35" fillId="0" borderId="1" xfId="0" applyNumberFormat="1" applyFont="1" applyFill="1" applyBorder="1">
      <alignment vertical="center"/>
    </xf>
    <xf numFmtId="0" fontId="63" fillId="0" borderId="1" xfId="0" applyFont="1" applyFill="1" applyBorder="1">
      <alignment vertical="center"/>
    </xf>
    <xf numFmtId="176" fontId="64" fillId="21" borderId="1" xfId="0" applyNumberFormat="1" applyFont="1" applyFill="1" applyBorder="1">
      <alignment vertical="center"/>
    </xf>
    <xf numFmtId="176" fontId="65" fillId="21" borderId="1" xfId="0" applyNumberFormat="1" applyFont="1" applyFill="1" applyBorder="1">
      <alignment vertical="center"/>
    </xf>
    <xf numFmtId="0" fontId="17" fillId="21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63" fillId="12" borderId="1" xfId="0" applyNumberFormat="1" applyFont="1" applyFill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0" xfId="13" applyFont="1" applyAlignment="1">
      <alignment horizontal="center" vertical="center"/>
    </xf>
    <xf numFmtId="0" fontId="17" fillId="0" borderId="0" xfId="13" applyFont="1" applyAlignment="1">
      <alignment horizontal="center" vertical="center" wrapText="1"/>
    </xf>
    <xf numFmtId="176" fontId="17" fillId="0" borderId="0" xfId="13" applyNumberFormat="1" applyFont="1" applyAlignment="1">
      <alignment horizontal="center" vertical="center" wrapText="1"/>
    </xf>
    <xf numFmtId="0" fontId="17" fillId="0" borderId="0" xfId="13" applyFont="1"/>
    <xf numFmtId="179" fontId="17" fillId="0" borderId="0" xfId="13" applyNumberFormat="1" applyFont="1" applyAlignment="1">
      <alignment horizontal="center" shrinkToFit="1"/>
    </xf>
    <xf numFmtId="179" fontId="17" fillId="0" borderId="0" xfId="13" applyNumberFormat="1" applyFont="1" applyAlignment="1">
      <alignment horizontal="center"/>
    </xf>
    <xf numFmtId="176" fontId="17" fillId="0" borderId="0" xfId="13" applyNumberFormat="1" applyFont="1"/>
    <xf numFmtId="0" fontId="17" fillId="19" borderId="0" xfId="13" applyFont="1" applyFill="1" applyAlignment="1">
      <alignment horizontal="center" vertical="center" wrapText="1"/>
    </xf>
    <xf numFmtId="179" fontId="17" fillId="19" borderId="0" xfId="13" applyNumberFormat="1" applyFont="1" applyFill="1" applyAlignment="1">
      <alignment horizontal="center"/>
    </xf>
    <xf numFmtId="0" fontId="17" fillId="0" borderId="24" xfId="0" applyFont="1" applyBorder="1" applyAlignment="1">
      <alignment horizontal="center" vertical="center"/>
    </xf>
    <xf numFmtId="0" fontId="17" fillId="18" borderId="1" xfId="0" applyFont="1" applyFill="1" applyBorder="1" applyAlignment="1">
      <alignment horizontal="center" vertical="center" wrapText="1"/>
    </xf>
    <xf numFmtId="0" fontId="17" fillId="18" borderId="1" xfId="0" applyFont="1" applyFill="1" applyBorder="1" applyAlignment="1">
      <alignment horizontal="left" vertical="center" wrapText="1"/>
    </xf>
    <xf numFmtId="38" fontId="17" fillId="0" borderId="0" xfId="0" applyNumberFormat="1" applyFont="1" applyAlignment="1"/>
    <xf numFmtId="176" fontId="35" fillId="18" borderId="1" xfId="3" applyNumberFormat="1" applyFont="1" applyFill="1" applyBorder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70" fillId="0" borderId="0" xfId="14">
      <alignment vertical="center"/>
    </xf>
    <xf numFmtId="0" fontId="6" fillId="12" borderId="0" xfId="0" applyFont="1" applyFill="1" applyBorder="1" applyAlignment="1">
      <alignment horizontal="right" wrapText="1"/>
    </xf>
    <xf numFmtId="0" fontId="6" fillId="15" borderId="68" xfId="0" applyFont="1" applyFill="1" applyBorder="1" applyAlignment="1">
      <alignment horizontal="center" vertical="center" wrapText="1"/>
    </xf>
    <xf numFmtId="0" fontId="6" fillId="15" borderId="39" xfId="0" applyFont="1" applyFill="1" applyBorder="1" applyAlignment="1">
      <alignment horizontal="center" vertical="center" wrapText="1"/>
    </xf>
    <xf numFmtId="0" fontId="30" fillId="15" borderId="69" xfId="0" applyFont="1" applyFill="1" applyBorder="1" applyAlignment="1">
      <alignment horizontal="center" vertical="center" wrapText="1"/>
    </xf>
    <xf numFmtId="38" fontId="26" fillId="0" borderId="42" xfId="0" applyNumberFormat="1" applyFont="1" applyBorder="1" applyAlignment="1">
      <alignment vertical="center"/>
    </xf>
    <xf numFmtId="38" fontId="26" fillId="0" borderId="39" xfId="0" applyNumberFormat="1" applyFont="1" applyBorder="1" applyAlignment="1">
      <alignment vertical="center"/>
    </xf>
    <xf numFmtId="38" fontId="26" fillId="0" borderId="41" xfId="0" applyNumberFormat="1" applyFont="1" applyBorder="1" applyAlignment="1">
      <alignment vertical="center"/>
    </xf>
    <xf numFmtId="38" fontId="40" fillId="0" borderId="41" xfId="0" applyNumberFormat="1" applyFont="1" applyBorder="1" applyAlignment="1">
      <alignment vertical="center"/>
    </xf>
    <xf numFmtId="38" fontId="26" fillId="0" borderId="73" xfId="0" applyNumberFormat="1" applyFont="1" applyBorder="1" applyAlignment="1">
      <alignment vertical="center"/>
    </xf>
    <xf numFmtId="38" fontId="40" fillId="0" borderId="73" xfId="0" applyNumberFormat="1" applyFont="1" applyBorder="1" applyAlignment="1">
      <alignment vertical="center"/>
    </xf>
    <xf numFmtId="38" fontId="26" fillId="0" borderId="74" xfId="0" applyNumberFormat="1" applyFont="1" applyBorder="1" applyAlignment="1">
      <alignment horizontal="center" vertical="center" wrapText="1"/>
    </xf>
    <xf numFmtId="38" fontId="40" fillId="18" borderId="75" xfId="0" applyNumberFormat="1" applyFont="1" applyFill="1" applyBorder="1" applyAlignment="1">
      <alignment vertical="center"/>
    </xf>
    <xf numFmtId="0" fontId="6" fillId="0" borderId="76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38" fontId="26" fillId="0" borderId="40" xfId="0" applyNumberFormat="1" applyFont="1" applyBorder="1" applyAlignment="1">
      <alignment vertical="center"/>
    </xf>
    <xf numFmtId="38" fontId="26" fillId="0" borderId="69" xfId="0" applyNumberFormat="1" applyFont="1" applyBorder="1" applyAlignment="1">
      <alignment vertical="center"/>
    </xf>
    <xf numFmtId="38" fontId="26" fillId="0" borderId="0" xfId="0" applyNumberFormat="1" applyFont="1" applyBorder="1" applyAlignment="1">
      <alignment vertical="center"/>
    </xf>
    <xf numFmtId="38" fontId="40" fillId="0" borderId="0" xfId="0" applyNumberFormat="1" applyFont="1" applyBorder="1" applyAlignment="1">
      <alignment vertical="center"/>
    </xf>
    <xf numFmtId="38" fontId="2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76" fontId="64" fillId="21" borderId="2" xfId="0" applyNumberFormat="1" applyFont="1" applyFill="1" applyBorder="1">
      <alignment vertical="center"/>
    </xf>
    <xf numFmtId="176" fontId="64" fillId="21" borderId="4" xfId="0" applyNumberFormat="1" applyFont="1" applyFill="1" applyBorder="1">
      <alignment vertical="center"/>
    </xf>
    <xf numFmtId="176" fontId="63" fillId="0" borderId="4" xfId="0" applyNumberFormat="1" applyFont="1" applyFill="1" applyBorder="1">
      <alignment vertical="center"/>
    </xf>
    <xf numFmtId="0" fontId="17" fillId="0" borderId="80" xfId="0" applyFont="1" applyFill="1" applyBorder="1" applyAlignment="1">
      <alignment horizontal="center" vertical="center" wrapText="1"/>
    </xf>
    <xf numFmtId="0" fontId="17" fillId="0" borderId="81" xfId="0" applyFont="1" applyFill="1" applyBorder="1" applyAlignment="1">
      <alignment horizontal="center" vertical="center" wrapText="1"/>
    </xf>
    <xf numFmtId="176" fontId="64" fillId="21" borderId="80" xfId="0" applyNumberFormat="1" applyFont="1" applyFill="1" applyBorder="1">
      <alignment vertical="center"/>
    </xf>
    <xf numFmtId="176" fontId="64" fillId="21" borderId="81" xfId="0" applyNumberFormat="1" applyFont="1" applyFill="1" applyBorder="1">
      <alignment vertical="center"/>
    </xf>
    <xf numFmtId="176" fontId="63" fillId="0" borderId="80" xfId="0" applyNumberFormat="1" applyFont="1" applyFill="1" applyBorder="1">
      <alignment vertical="center"/>
    </xf>
    <xf numFmtId="176" fontId="63" fillId="0" borderId="81" xfId="0" applyNumberFormat="1" applyFont="1" applyFill="1" applyBorder="1">
      <alignment vertical="center"/>
    </xf>
    <xf numFmtId="176" fontId="63" fillId="12" borderId="80" xfId="0" applyNumberFormat="1" applyFont="1" applyFill="1" applyBorder="1">
      <alignment vertical="center"/>
    </xf>
    <xf numFmtId="176" fontId="63" fillId="12" borderId="81" xfId="0" applyNumberFormat="1" applyFont="1" applyFill="1" applyBorder="1">
      <alignment vertical="center"/>
    </xf>
    <xf numFmtId="0" fontId="50" fillId="0" borderId="80" xfId="0" applyFont="1" applyFill="1" applyBorder="1" applyAlignment="1">
      <alignment horizontal="center" vertical="center" wrapText="1"/>
    </xf>
    <xf numFmtId="176" fontId="62" fillId="0" borderId="2" xfId="0" applyNumberFormat="1" applyFont="1" applyFill="1" applyBorder="1">
      <alignment vertical="center"/>
    </xf>
    <xf numFmtId="0" fontId="17" fillId="0" borderId="79" xfId="0" applyFont="1" applyFill="1" applyBorder="1" applyAlignment="1">
      <alignment horizontal="center" vertical="center" wrapText="1"/>
    </xf>
    <xf numFmtId="176" fontId="64" fillId="21" borderId="79" xfId="0" applyNumberFormat="1" applyFont="1" applyFill="1" applyBorder="1">
      <alignment vertical="center"/>
    </xf>
    <xf numFmtId="176" fontId="63" fillId="0" borderId="79" xfId="0" applyNumberFormat="1" applyFont="1" applyFill="1" applyBorder="1">
      <alignment vertical="center"/>
    </xf>
    <xf numFmtId="176" fontId="35" fillId="0" borderId="80" xfId="0" applyNumberFormat="1" applyFont="1" applyFill="1" applyBorder="1">
      <alignment vertical="center"/>
    </xf>
    <xf numFmtId="0" fontId="51" fillId="0" borderId="4" xfId="0" applyFont="1" applyFill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49" fillId="7" borderId="1" xfId="0" applyFont="1" applyFill="1" applyBorder="1" applyAlignment="1">
      <alignment horizontal="center" vertical="center" wrapText="1"/>
    </xf>
    <xf numFmtId="0" fontId="47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1" fillId="0" borderId="4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9" borderId="27" xfId="0" applyFont="1" applyFill="1" applyBorder="1" applyAlignment="1">
      <alignment horizontal="center" vertical="center" wrapText="1"/>
    </xf>
    <xf numFmtId="0" fontId="47" fillId="9" borderId="64" xfId="0" applyFont="1" applyFill="1" applyBorder="1" applyAlignment="1">
      <alignment horizontal="center" vertical="center" wrapText="1"/>
    </xf>
    <xf numFmtId="0" fontId="47" fillId="9" borderId="24" xfId="0" applyFont="1" applyFill="1" applyBorder="1" applyAlignment="1">
      <alignment horizontal="center" vertical="center" wrapText="1"/>
    </xf>
    <xf numFmtId="0" fontId="48" fillId="8" borderId="27" xfId="0" applyFont="1" applyFill="1" applyBorder="1" applyAlignment="1">
      <alignment horizontal="center" vertical="center" wrapText="1"/>
    </xf>
    <xf numFmtId="0" fontId="48" fillId="8" borderId="64" xfId="0" applyFont="1" applyFill="1" applyBorder="1" applyAlignment="1">
      <alignment horizontal="center" vertical="center" wrapText="1"/>
    </xf>
    <xf numFmtId="0" fontId="48" fillId="8" borderId="24" xfId="0" applyFont="1" applyFill="1" applyBorder="1" applyAlignment="1">
      <alignment horizontal="center" vertical="center" wrapText="1"/>
    </xf>
    <xf numFmtId="0" fontId="47" fillId="7" borderId="27" xfId="0" applyFont="1" applyFill="1" applyBorder="1" applyAlignment="1">
      <alignment horizontal="center" vertical="center" wrapText="1"/>
    </xf>
    <xf numFmtId="0" fontId="47" fillId="7" borderId="64" xfId="0" applyFont="1" applyFill="1" applyBorder="1" applyAlignment="1">
      <alignment horizontal="center" vertical="center" wrapText="1"/>
    </xf>
    <xf numFmtId="0" fontId="47" fillId="7" borderId="24" xfId="0" applyFont="1" applyFill="1" applyBorder="1" applyAlignment="1">
      <alignment horizontal="center" vertical="center" wrapText="1"/>
    </xf>
    <xf numFmtId="0" fontId="49" fillId="10" borderId="27" xfId="0" applyFont="1" applyFill="1" applyBorder="1" applyAlignment="1">
      <alignment horizontal="center" vertical="center" wrapText="1"/>
    </xf>
    <xf numFmtId="0" fontId="49" fillId="10" borderId="64" xfId="0" applyFont="1" applyFill="1" applyBorder="1" applyAlignment="1">
      <alignment horizontal="center" vertical="center" wrapText="1"/>
    </xf>
    <xf numFmtId="0" fontId="49" fillId="10" borderId="24" xfId="0" applyFont="1" applyFill="1" applyBorder="1" applyAlignment="1">
      <alignment horizontal="center" vertical="center" wrapText="1"/>
    </xf>
    <xf numFmtId="0" fontId="6" fillId="16" borderId="14" xfId="0" applyFont="1" applyFill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 wrapText="1"/>
    </xf>
    <xf numFmtId="0" fontId="15" fillId="16" borderId="5" xfId="0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/>
    </xf>
    <xf numFmtId="0" fontId="15" fillId="15" borderId="5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4" borderId="33" xfId="0" applyFont="1" applyFill="1" applyBorder="1" applyAlignment="1">
      <alignment horizontal="center" vertical="center"/>
    </xf>
    <xf numFmtId="0" fontId="6" fillId="16" borderId="6" xfId="0" applyFont="1" applyFill="1" applyBorder="1" applyAlignment="1">
      <alignment horizontal="center" vertical="center" wrapText="1"/>
    </xf>
    <xf numFmtId="0" fontId="6" fillId="16" borderId="33" xfId="0" applyFont="1" applyFill="1" applyBorder="1" applyAlignment="1">
      <alignment horizontal="center" vertical="center" wrapText="1"/>
    </xf>
    <xf numFmtId="0" fontId="6" fillId="16" borderId="5" xfId="0" applyFont="1" applyFill="1" applyBorder="1" applyAlignment="1">
      <alignment horizontal="center" vertical="center" wrapText="1"/>
    </xf>
    <xf numFmtId="0" fontId="6" fillId="16" borderId="36" xfId="0" applyFont="1" applyFill="1" applyBorder="1" applyAlignment="1">
      <alignment horizontal="center" vertical="center" wrapText="1"/>
    </xf>
    <xf numFmtId="0" fontId="6" fillId="16" borderId="14" xfId="0" applyFont="1" applyFill="1" applyBorder="1" applyAlignment="1">
      <alignment horizontal="center" vertical="center" wrapText="1"/>
    </xf>
    <xf numFmtId="0" fontId="16" fillId="16" borderId="54" xfId="0" applyFont="1" applyFill="1" applyBorder="1" applyAlignment="1">
      <alignment horizontal="center" vertical="center" wrapText="1"/>
    </xf>
    <xf numFmtId="0" fontId="16" fillId="16" borderId="56" xfId="0" applyFont="1" applyFill="1" applyBorder="1" applyAlignment="1">
      <alignment horizontal="center" vertical="center" wrapText="1"/>
    </xf>
    <xf numFmtId="0" fontId="15" fillId="16" borderId="37" xfId="0" applyFont="1" applyFill="1" applyBorder="1" applyAlignment="1">
      <alignment horizontal="center" vertical="center" wrapText="1"/>
    </xf>
    <xf numFmtId="0" fontId="15" fillId="16" borderId="9" xfId="0" applyFont="1" applyFill="1" applyBorder="1" applyAlignment="1">
      <alignment horizontal="center" vertical="center" wrapText="1"/>
    </xf>
    <xf numFmtId="0" fontId="15" fillId="16" borderId="55" xfId="0" applyFont="1" applyFill="1" applyBorder="1" applyAlignment="1">
      <alignment horizontal="center" vertical="center" wrapText="1"/>
    </xf>
    <xf numFmtId="0" fontId="15" fillId="16" borderId="8" xfId="0" applyFont="1" applyFill="1" applyBorder="1" applyAlignment="1">
      <alignment horizontal="center" vertical="center" wrapText="1"/>
    </xf>
    <xf numFmtId="0" fontId="45" fillId="15" borderId="32" xfId="0" applyFont="1" applyFill="1" applyBorder="1" applyAlignment="1">
      <alignment horizontal="center" vertical="center" wrapText="1"/>
    </xf>
    <xf numFmtId="0" fontId="27" fillId="15" borderId="10" xfId="0" applyFont="1" applyFill="1" applyBorder="1" applyAlignment="1">
      <alignment horizontal="center" vertical="center" wrapText="1"/>
    </xf>
    <xf numFmtId="0" fontId="45" fillId="15" borderId="30" xfId="0" applyFont="1" applyFill="1" applyBorder="1" applyAlignment="1">
      <alignment horizontal="center" vertical="center" wrapText="1"/>
    </xf>
    <xf numFmtId="0" fontId="27" fillId="15" borderId="7" xfId="0" applyFont="1" applyFill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6" fillId="17" borderId="52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56" fillId="13" borderId="2" xfId="0" applyFont="1" applyFill="1" applyBorder="1" applyAlignment="1">
      <alignment horizontal="center" vertical="center" wrapText="1"/>
    </xf>
    <xf numFmtId="0" fontId="56" fillId="13" borderId="3" xfId="0" applyFont="1" applyFill="1" applyBorder="1" applyAlignment="1">
      <alignment horizontal="center" vertical="center" wrapText="1"/>
    </xf>
    <xf numFmtId="0" fontId="56" fillId="15" borderId="2" xfId="0" applyFont="1" applyFill="1" applyBorder="1" applyAlignment="1">
      <alignment horizontal="center" vertical="center" wrapText="1"/>
    </xf>
    <xf numFmtId="0" fontId="56" fillId="15" borderId="3" xfId="0" applyFont="1" applyFill="1" applyBorder="1" applyAlignment="1">
      <alignment horizontal="center" vertical="center" wrapText="1"/>
    </xf>
    <xf numFmtId="0" fontId="56" fillId="15" borderId="4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3" borderId="27" xfId="0" applyFont="1" applyFill="1" applyBorder="1" applyAlignment="1">
      <alignment horizontal="center" vertical="center" wrapText="1"/>
    </xf>
    <xf numFmtId="0" fontId="6" fillId="13" borderId="24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16" fillId="15" borderId="2" xfId="0" applyFont="1" applyFill="1" applyBorder="1" applyAlignment="1">
      <alignment horizontal="center" wrapText="1"/>
    </xf>
    <xf numFmtId="0" fontId="16" fillId="15" borderId="3" xfId="0" applyFont="1" applyFill="1" applyBorder="1" applyAlignment="1">
      <alignment horizontal="center" wrapText="1"/>
    </xf>
    <xf numFmtId="0" fontId="16" fillId="15" borderId="63" xfId="0" applyFont="1" applyFill="1" applyBorder="1" applyAlignment="1">
      <alignment horizontal="center" wrapText="1"/>
    </xf>
    <xf numFmtId="0" fontId="16" fillId="13" borderId="2" xfId="0" applyFont="1" applyFill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6" fillId="15" borderId="65" xfId="0" applyFont="1" applyFill="1" applyBorder="1" applyAlignment="1">
      <alignment horizontal="center" vertical="center" wrapText="1"/>
    </xf>
    <xf numFmtId="0" fontId="16" fillId="15" borderId="3" xfId="0" applyFont="1" applyFill="1" applyBorder="1" applyAlignment="1">
      <alignment horizontal="center" vertical="center" wrapText="1"/>
    </xf>
    <xf numFmtId="0" fontId="16" fillId="15" borderId="63" xfId="0" applyFont="1" applyFill="1" applyBorder="1" applyAlignment="1">
      <alignment horizontal="center" vertical="center" wrapText="1"/>
    </xf>
    <xf numFmtId="0" fontId="6" fillId="17" borderId="66" xfId="0" applyFont="1" applyFill="1" applyBorder="1" applyAlignment="1">
      <alignment horizontal="center" vertical="center" wrapText="1"/>
    </xf>
    <xf numFmtId="0" fontId="6" fillId="15" borderId="65" xfId="0" applyFont="1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15" borderId="27" xfId="0" applyFont="1" applyFill="1" applyBorder="1" applyAlignment="1">
      <alignment horizontal="center" vertical="center" wrapText="1"/>
    </xf>
    <xf numFmtId="0" fontId="6" fillId="15" borderId="70" xfId="0" applyFont="1" applyFill="1" applyBorder="1" applyAlignment="1">
      <alignment horizontal="center" vertical="center" wrapText="1"/>
    </xf>
    <xf numFmtId="0" fontId="30" fillId="15" borderId="67" xfId="0" applyFont="1" applyFill="1" applyBorder="1" applyAlignment="1">
      <alignment horizontal="center" vertical="center" wrapText="1"/>
    </xf>
    <xf numFmtId="0" fontId="30" fillId="15" borderId="71" xfId="0" applyFont="1" applyFill="1" applyBorder="1" applyAlignment="1">
      <alignment horizontal="center" vertical="center" wrapText="1"/>
    </xf>
    <xf numFmtId="0" fontId="61" fillId="20" borderId="3" xfId="0" applyFont="1" applyFill="1" applyBorder="1" applyAlignment="1">
      <alignment horizontal="center" vertical="center" wrapText="1"/>
    </xf>
    <xf numFmtId="0" fontId="59" fillId="15" borderId="57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57" xfId="0" applyFont="1" applyFill="1" applyBorder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horizontal="center" vertical="center" wrapText="1"/>
    </xf>
    <xf numFmtId="0" fontId="16" fillId="15" borderId="57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/>
    </xf>
  </cellXfs>
  <cellStyles count="15">
    <cellStyle name="一般" xfId="0" builtinId="0"/>
    <cellStyle name="一般 2" xfId="1" xr:uid="{00000000-0005-0000-0000-000001000000}"/>
    <cellStyle name="一般 2 2" xfId="10" xr:uid="{00000000-0005-0000-0000-000002000000}"/>
    <cellStyle name="一般 3" xfId="2" xr:uid="{00000000-0005-0000-0000-000003000000}"/>
    <cellStyle name="一般 4" xfId="6" xr:uid="{00000000-0005-0000-0000-000004000000}"/>
    <cellStyle name="一般 4 2" xfId="12" xr:uid="{00000000-0005-0000-0000-000005000000}"/>
    <cellStyle name="一般 5" xfId="8" xr:uid="{00000000-0005-0000-0000-000006000000}"/>
    <cellStyle name="一般 6" xfId="11" xr:uid="{00000000-0005-0000-0000-000007000000}"/>
    <cellStyle name="一般 7" xfId="13" xr:uid="{A852FF12-5502-4D44-95AC-128046D0C218}"/>
    <cellStyle name="一般 8" xfId="14" xr:uid="{D57A4A6B-6D0A-4484-A84D-0C01A7D6FCE9}"/>
    <cellStyle name="千分位" xfId="3" builtinId="3"/>
    <cellStyle name="千分位 2" xfId="7" xr:uid="{00000000-0005-0000-0000-000009000000}"/>
    <cellStyle name="千分位 3" xfId="9" xr:uid="{00000000-0005-0000-0000-00000A000000}"/>
    <cellStyle name="千分位[0] 2" xfId="4" xr:uid="{00000000-0005-0000-0000-00000B000000}"/>
    <cellStyle name="千分位[0] 3" xfId="5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Local%20Settings\Temporary%20Internet%20Files\Content.IE5\80CMCDGP\106&#24180;&#22283;&#39640;&#20013;&#38928;&#31639;&#32232;&#35069;(&#23416;&#26657;)\106&#24180;&#22283;&#20013;&#20154;&#20107;&#36027;&#27010;&#31639;&#27284;&#26696;&#24409;&#32317;\106&#24180;&#20154;&#20107;&#36027;&#35373;&#31639;-329&#29790;&#31319;&#22283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6填表說明"/>
      <sheetName val="人事費概算表"/>
      <sheetName val="公務人員"/>
      <sheetName val="教育人員1-7月"/>
      <sheetName val="教育人員8-12月 "/>
      <sheetName val="工友"/>
      <sheetName val="資料庫"/>
      <sheetName val="公健保分級表"/>
      <sheetName val="勞健保分級表 "/>
      <sheetName val="勞保費分級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90</v>
          </cell>
          <cell r="D2">
            <v>3740</v>
          </cell>
          <cell r="S2" t="str">
            <v>是</v>
          </cell>
        </row>
        <row r="3">
          <cell r="A3">
            <v>100</v>
          </cell>
          <cell r="D3">
            <v>4220</v>
          </cell>
          <cell r="S3" t="str">
            <v>否</v>
          </cell>
        </row>
        <row r="4">
          <cell r="A4">
            <v>110</v>
          </cell>
          <cell r="D4">
            <v>5140</v>
          </cell>
        </row>
        <row r="5">
          <cell r="A5">
            <v>120</v>
          </cell>
          <cell r="D5">
            <v>6740</v>
          </cell>
        </row>
        <row r="6">
          <cell r="A6">
            <v>130</v>
          </cell>
          <cell r="D6">
            <v>8700</v>
          </cell>
        </row>
        <row r="7">
          <cell r="A7">
            <v>140</v>
          </cell>
        </row>
        <row r="8">
          <cell r="A8">
            <v>150</v>
          </cell>
        </row>
        <row r="9">
          <cell r="A9">
            <v>160</v>
          </cell>
        </row>
        <row r="10">
          <cell r="A10">
            <v>170</v>
          </cell>
        </row>
        <row r="11">
          <cell r="A11">
            <v>180</v>
          </cell>
        </row>
        <row r="12">
          <cell r="A12">
            <v>190</v>
          </cell>
        </row>
        <row r="13">
          <cell r="A13">
            <v>200</v>
          </cell>
        </row>
        <row r="14">
          <cell r="A14">
            <v>210</v>
          </cell>
        </row>
        <row r="15">
          <cell r="A15">
            <v>220</v>
          </cell>
        </row>
        <row r="16">
          <cell r="A16">
            <v>230</v>
          </cell>
        </row>
        <row r="17">
          <cell r="A17">
            <v>245</v>
          </cell>
        </row>
        <row r="18">
          <cell r="A18">
            <v>260</v>
          </cell>
        </row>
        <row r="19">
          <cell r="A19">
            <v>275</v>
          </cell>
        </row>
        <row r="20">
          <cell r="A20">
            <v>290</v>
          </cell>
        </row>
        <row r="21">
          <cell r="A21">
            <v>310</v>
          </cell>
        </row>
        <row r="22">
          <cell r="A22">
            <v>330</v>
          </cell>
        </row>
        <row r="23">
          <cell r="A23">
            <v>350</v>
          </cell>
        </row>
        <row r="24">
          <cell r="A24">
            <v>370</v>
          </cell>
        </row>
        <row r="25">
          <cell r="A25">
            <v>390</v>
          </cell>
        </row>
        <row r="26">
          <cell r="A26">
            <v>410</v>
          </cell>
        </row>
        <row r="27">
          <cell r="A27">
            <v>430</v>
          </cell>
        </row>
        <row r="28">
          <cell r="A28">
            <v>450</v>
          </cell>
        </row>
        <row r="29">
          <cell r="A29">
            <v>475</v>
          </cell>
        </row>
        <row r="30">
          <cell r="A30">
            <v>500</v>
          </cell>
        </row>
        <row r="31">
          <cell r="A31">
            <v>525</v>
          </cell>
        </row>
        <row r="32">
          <cell r="A32">
            <v>550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T32"/>
  <sheetViews>
    <sheetView tabSelected="1" view="pageBreakPreview" zoomScale="85" zoomScaleNormal="100" zoomScaleSheetLayoutView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T1"/>
    </sheetView>
  </sheetViews>
  <sheetFormatPr defaultRowHeight="16.5"/>
  <cols>
    <col min="1" max="1" width="11.875" customWidth="1"/>
    <col min="2" max="2" width="10.875" customWidth="1"/>
    <col min="3" max="3" width="15.625" customWidth="1"/>
    <col min="4" max="4" width="13.25" bestFit="1" customWidth="1"/>
    <col min="5" max="5" width="12.5" customWidth="1"/>
    <col min="6" max="7" width="11.875" bestFit="1" customWidth="1"/>
    <col min="8" max="9" width="10" bestFit="1" customWidth="1"/>
    <col min="10" max="10" width="13.25" bestFit="1" customWidth="1"/>
    <col min="11" max="11" width="10.875" customWidth="1"/>
    <col min="12" max="12" width="11.125" customWidth="1"/>
    <col min="13" max="13" width="18.5" customWidth="1"/>
    <col min="14" max="14" width="13.875" customWidth="1"/>
    <col min="15" max="15" width="13.375" customWidth="1"/>
    <col min="16" max="16" width="16.625" bestFit="1" customWidth="1"/>
    <col min="17" max="17" width="13.5" customWidth="1"/>
    <col min="18" max="18" width="16.625" bestFit="1" customWidth="1"/>
    <col min="19" max="19" width="6.375" customWidth="1"/>
    <col min="20" max="20" width="25.75" bestFit="1" customWidth="1"/>
  </cols>
  <sheetData>
    <row r="1" spans="1:20" ht="26.25" customHeight="1">
      <c r="A1" s="266" t="s">
        <v>366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7"/>
      <c r="S1" s="268"/>
      <c r="T1" s="268"/>
    </row>
    <row r="2" spans="1:20" ht="45.75" customHeight="1">
      <c r="A2" s="269" t="s">
        <v>7</v>
      </c>
      <c r="B2" s="275" t="s">
        <v>0</v>
      </c>
      <c r="C2" s="276"/>
      <c r="D2" s="276"/>
      <c r="E2" s="276"/>
      <c r="F2" s="276"/>
      <c r="G2" s="276"/>
      <c r="H2" s="276"/>
      <c r="I2" s="276"/>
      <c r="J2" s="277"/>
      <c r="K2" s="132" t="s">
        <v>37</v>
      </c>
      <c r="L2" s="133" t="s">
        <v>27</v>
      </c>
      <c r="M2" s="134" t="s">
        <v>39</v>
      </c>
      <c r="N2" s="135" t="s">
        <v>40</v>
      </c>
      <c r="O2" s="278" t="s">
        <v>365</v>
      </c>
      <c r="P2" s="281" t="s">
        <v>34</v>
      </c>
      <c r="Q2" s="270" t="s">
        <v>198</v>
      </c>
      <c r="R2" s="271"/>
      <c r="S2" s="272"/>
      <c r="T2" s="287" t="s">
        <v>199</v>
      </c>
    </row>
    <row r="3" spans="1:20" ht="75" customHeight="1">
      <c r="A3" s="269"/>
      <c r="B3" s="221" t="s">
        <v>29</v>
      </c>
      <c r="C3" s="261" t="s">
        <v>30</v>
      </c>
      <c r="D3" s="259" t="s">
        <v>31</v>
      </c>
      <c r="E3" s="252" t="s">
        <v>361</v>
      </c>
      <c r="F3" s="251" t="s">
        <v>32</v>
      </c>
      <c r="G3" s="252" t="s">
        <v>362</v>
      </c>
      <c r="H3" s="251" t="s">
        <v>364</v>
      </c>
      <c r="I3" s="252" t="s">
        <v>363</v>
      </c>
      <c r="J3" s="261" t="s">
        <v>49</v>
      </c>
      <c r="K3" s="273" t="s">
        <v>346</v>
      </c>
      <c r="L3" s="274"/>
      <c r="M3" s="217" t="s">
        <v>48</v>
      </c>
      <c r="N3" s="221" t="s">
        <v>33</v>
      </c>
      <c r="O3" s="279"/>
      <c r="P3" s="282"/>
      <c r="Q3" s="284" t="s">
        <v>38</v>
      </c>
      <c r="R3" s="284" t="s">
        <v>35</v>
      </c>
      <c r="S3" s="284" t="s">
        <v>36</v>
      </c>
      <c r="T3" s="288"/>
    </row>
    <row r="4" spans="1:20" ht="56.25" customHeight="1">
      <c r="A4" s="206" t="s">
        <v>345</v>
      </c>
      <c r="B4" s="221" t="s">
        <v>192</v>
      </c>
      <c r="C4" s="261" t="s">
        <v>192</v>
      </c>
      <c r="D4" s="251" t="s">
        <v>201</v>
      </c>
      <c r="E4" s="252" t="s">
        <v>201</v>
      </c>
      <c r="F4" s="251" t="s">
        <v>202</v>
      </c>
      <c r="G4" s="252" t="s">
        <v>202</v>
      </c>
      <c r="H4" s="251" t="s">
        <v>204</v>
      </c>
      <c r="I4" s="252" t="s">
        <v>204</v>
      </c>
      <c r="J4" s="261" t="s">
        <v>203</v>
      </c>
      <c r="K4" s="265" t="s">
        <v>206</v>
      </c>
      <c r="L4" s="223" t="s">
        <v>206</v>
      </c>
      <c r="M4" s="218" t="s">
        <v>237</v>
      </c>
      <c r="N4" s="222" t="s">
        <v>216</v>
      </c>
      <c r="O4" s="279"/>
      <c r="P4" s="282"/>
      <c r="Q4" s="285"/>
      <c r="R4" s="285"/>
      <c r="S4" s="285"/>
      <c r="T4" s="288"/>
    </row>
    <row r="5" spans="1:20" ht="27" customHeight="1">
      <c r="A5" s="216" t="s">
        <v>200</v>
      </c>
      <c r="B5" s="221">
        <v>1</v>
      </c>
      <c r="C5" s="261">
        <v>1</v>
      </c>
      <c r="D5" s="251">
        <v>2</v>
      </c>
      <c r="E5" s="252">
        <v>2</v>
      </c>
      <c r="F5" s="251" t="s">
        <v>205</v>
      </c>
      <c r="G5" s="252" t="s">
        <v>205</v>
      </c>
      <c r="H5" s="251" t="s">
        <v>205</v>
      </c>
      <c r="I5" s="252" t="s">
        <v>205</v>
      </c>
      <c r="J5" s="261">
        <v>3</v>
      </c>
      <c r="K5" s="265">
        <v>4</v>
      </c>
      <c r="L5" s="223">
        <v>4</v>
      </c>
      <c r="M5" s="217" t="s">
        <v>344</v>
      </c>
      <c r="N5" s="221">
        <v>6</v>
      </c>
      <c r="O5" s="280"/>
      <c r="P5" s="283"/>
      <c r="Q5" s="286"/>
      <c r="R5" s="286"/>
      <c r="S5" s="286"/>
      <c r="T5" s="289"/>
    </row>
    <row r="6" spans="1:20" s="10" customFormat="1" ht="25.5" customHeight="1">
      <c r="A6" s="202" t="s">
        <v>5</v>
      </c>
      <c r="B6" s="248">
        <f t="shared" ref="B6:J6" si="0">SUM(B8:B31)</f>
        <v>3792000</v>
      </c>
      <c r="C6" s="262">
        <f t="shared" si="0"/>
        <v>480000</v>
      </c>
      <c r="D6" s="253">
        <f t="shared" si="0"/>
        <v>22528000</v>
      </c>
      <c r="E6" s="254">
        <f t="shared" si="0"/>
        <v>3072000</v>
      </c>
      <c r="F6" s="253">
        <f t="shared" si="0"/>
        <v>4500000</v>
      </c>
      <c r="G6" s="254">
        <f t="shared" si="0"/>
        <v>3000000</v>
      </c>
      <c r="H6" s="253">
        <f t="shared" si="0"/>
        <v>724000</v>
      </c>
      <c r="I6" s="254">
        <f t="shared" si="0"/>
        <v>309000</v>
      </c>
      <c r="J6" s="262">
        <f t="shared" si="0"/>
        <v>30800000</v>
      </c>
      <c r="K6" s="249">
        <f>SUM(K7:K31)</f>
        <v>2876000</v>
      </c>
      <c r="L6" s="200">
        <f>SUM(L7:L31)</f>
        <v>5709000</v>
      </c>
      <c r="M6" s="200">
        <f>SUM(M8:M31)</f>
        <v>32215000</v>
      </c>
      <c r="N6" s="200">
        <f>SUM(N7:N31)</f>
        <v>9257000</v>
      </c>
      <c r="O6" s="201">
        <f>B6+C6+D6+F6+H6+K6+L6+M6+N6+J6</f>
        <v>112881000</v>
      </c>
      <c r="P6" s="200">
        <f>SUM(P7:P31)</f>
        <v>1923551000.2</v>
      </c>
      <c r="Q6" s="200">
        <f>SUM(Q7:Q31)</f>
        <v>6381000</v>
      </c>
      <c r="R6" s="200">
        <f>SUM(R7:R31)</f>
        <v>1804289000.2</v>
      </c>
      <c r="S6" s="200">
        <f>SUM(S8:S31)</f>
        <v>0</v>
      </c>
      <c r="T6" s="200">
        <f>SUM(T7:T31)</f>
        <v>1914294000.2</v>
      </c>
    </row>
    <row r="7" spans="1:20" s="10" customFormat="1" ht="25.5" customHeight="1">
      <c r="A7" s="203" t="s">
        <v>28</v>
      </c>
      <c r="B7" s="260"/>
      <c r="C7" s="263"/>
      <c r="D7" s="255"/>
      <c r="E7" s="256"/>
      <c r="F7" s="255"/>
      <c r="G7" s="256"/>
      <c r="H7" s="255"/>
      <c r="I7" s="256"/>
      <c r="J7" s="263">
        <f>IFERROR(VLOOKUP(A7,'3-合理教師員額-0802'!A:B,2,FALSE),0)</f>
        <v>0</v>
      </c>
      <c r="K7" s="250">
        <f>VLOOKUP(A7,'4-自有收入及收支對列-0729'!A:V,10,FALSE)</f>
        <v>2030000</v>
      </c>
      <c r="L7" s="196">
        <f>VLOOKUP(A7,'4-自有收入及收支對列-0729'!A:V,21,FALSE)</f>
        <v>1250000</v>
      </c>
      <c r="M7" s="196"/>
      <c r="N7" s="197">
        <f>663000+763000</f>
        <v>1426000</v>
      </c>
      <c r="O7" s="196">
        <f>B7+C7+D7+F7+H7+K7+L7+M7+N7+J7</f>
        <v>4706000</v>
      </c>
      <c r="P7" s="198">
        <v>62950000</v>
      </c>
      <c r="Q7" s="196">
        <f>E7+G7+I7</f>
        <v>0</v>
      </c>
      <c r="R7" s="196">
        <f>P7-O7-Q7+S7</f>
        <v>58244000</v>
      </c>
      <c r="S7" s="196"/>
      <c r="T7" s="196">
        <f>P7-N7</f>
        <v>61524000</v>
      </c>
    </row>
    <row r="8" spans="1:20" s="10" customFormat="1" ht="25.5" customHeight="1">
      <c r="A8" s="204" t="s">
        <v>8</v>
      </c>
      <c r="B8" s="260">
        <f>VLOOKUP(A8,'1-導師費-0729'!C:U,18,FALSE)</f>
        <v>168000</v>
      </c>
      <c r="C8" s="263">
        <f>VLOOKUP(A8,'1-導師費-0729'!C:U,19,FALSE)</f>
        <v>48000</v>
      </c>
      <c r="D8" s="255">
        <f>VLOOKUP(A8,'2-專輔師-0726'!A:E,4,FALSE)</f>
        <v>704000</v>
      </c>
      <c r="E8" s="256">
        <f>VLOOKUP(A8,'2-專輔師-0726'!A:E,5,FALSE)</f>
        <v>96000</v>
      </c>
      <c r="F8" s="255"/>
      <c r="G8" s="256"/>
      <c r="H8" s="255"/>
      <c r="I8" s="256"/>
      <c r="J8" s="263">
        <f>IFERROR(VLOOKUP(A8,'3-合理教師員額-0802'!A:B,2,FALSE),0)</f>
        <v>0</v>
      </c>
      <c r="K8" s="250">
        <f>VLOOKUP(A8,'4-自有收入及收支對列-0729'!A:V,10,FALSE)</f>
        <v>80000</v>
      </c>
      <c r="L8" s="196">
        <f>VLOOKUP(A8,'4-自有收入及收支對列-0729'!A:V,21,FALSE)</f>
        <v>406000</v>
      </c>
      <c r="M8" s="196"/>
      <c r="N8" s="198">
        <f>IFERROR(VLOOKUP(A8,'6-移用以前年度賸餘-0730'!A:W,22,FALSE),0)</f>
        <v>0</v>
      </c>
      <c r="O8" s="196">
        <f>B8+C8+D8+F8+H8+K8+L8+M8+N8+J8</f>
        <v>1406000</v>
      </c>
      <c r="P8" s="196">
        <v>104959000</v>
      </c>
      <c r="Q8" s="196">
        <f>E8+G8+I8</f>
        <v>96000</v>
      </c>
      <c r="R8" s="196">
        <f t="shared" ref="R8:R31" si="1">P8-O8-Q8+S8</f>
        <v>103457000</v>
      </c>
      <c r="S8" s="199"/>
      <c r="T8" s="196">
        <f>P8-N8</f>
        <v>104959000</v>
      </c>
    </row>
    <row r="9" spans="1:20" s="10" customFormat="1" ht="25.5" customHeight="1">
      <c r="A9" s="204" t="s">
        <v>1</v>
      </c>
      <c r="B9" s="260">
        <f>VLOOKUP(A9,'1-導師費-0729'!C:U,18,FALSE)</f>
        <v>540000</v>
      </c>
      <c r="C9" s="263">
        <f>VLOOKUP(A9,'1-導師費-0729'!C:U,19,FALSE)</f>
        <v>48000</v>
      </c>
      <c r="D9" s="255">
        <f>VLOOKUP(A9,'2-專輔師-0726'!A:E,4,FALSE)</f>
        <v>2112000</v>
      </c>
      <c r="E9" s="256">
        <f>VLOOKUP(A9,'2-專輔師-0726'!A:E,5,FALSE)</f>
        <v>288000</v>
      </c>
      <c r="F9" s="255"/>
      <c r="G9" s="256"/>
      <c r="H9" s="255"/>
      <c r="I9" s="256"/>
      <c r="J9" s="263">
        <f>IFERROR(VLOOKUP(A9,'3-合理教師員額-0802'!A:B,2,FALSE),0)</f>
        <v>0</v>
      </c>
      <c r="K9" s="250">
        <f>VLOOKUP(A9,'4-自有收入及收支對列-0729'!A:V,10,FALSE)</f>
        <v>114000</v>
      </c>
      <c r="L9" s="196">
        <f>VLOOKUP(A9,'4-自有收入及收支對列-0729'!A:V,21,FALSE)</f>
        <v>606000</v>
      </c>
      <c r="M9" s="220">
        <v>1279000</v>
      </c>
      <c r="N9" s="198">
        <f>IFERROR(VLOOKUP(A9,'6-移用以前年度賸餘-0730'!A:W,22,FALSE),0)</f>
        <v>500000</v>
      </c>
      <c r="O9" s="196">
        <f t="shared" ref="O9:O30" si="2">B9+C9+D9+F9+H9+K9+L9+M9+N9+J9</f>
        <v>5199000</v>
      </c>
      <c r="P9" s="198">
        <v>235001000</v>
      </c>
      <c r="Q9" s="196">
        <f t="shared" ref="Q9:Q31" si="3">E9+G9+I9</f>
        <v>288000</v>
      </c>
      <c r="R9" s="196">
        <f t="shared" si="1"/>
        <v>229514000</v>
      </c>
      <c r="S9" s="199"/>
      <c r="T9" s="196">
        <f t="shared" ref="T9:T30" si="4">P9-N9</f>
        <v>234501000</v>
      </c>
    </row>
    <row r="10" spans="1:20" s="10" customFormat="1" ht="25.5" customHeight="1">
      <c r="A10" s="204" t="s">
        <v>2</v>
      </c>
      <c r="B10" s="260">
        <f>VLOOKUP(A10,'1-導師費-0729'!C:U,18,FALSE)</f>
        <v>684000</v>
      </c>
      <c r="C10" s="263">
        <f>VLOOKUP(A10,'1-導師費-0729'!C:U,19,FALSE)</f>
        <v>96000</v>
      </c>
      <c r="D10" s="255">
        <f>VLOOKUP(A10,'2-專輔師-0726'!A:E,4,FALSE)</f>
        <v>2816000</v>
      </c>
      <c r="E10" s="256">
        <f>VLOOKUP(A10,'2-專輔師-0726'!A:E,5,FALSE)</f>
        <v>384000</v>
      </c>
      <c r="F10" s="255"/>
      <c r="G10" s="256"/>
      <c r="H10" s="264">
        <v>724000</v>
      </c>
      <c r="I10" s="256">
        <v>309000</v>
      </c>
      <c r="J10" s="263">
        <f>IFERROR(VLOOKUP(A10,'3-合理教師員額-0802'!A:B,2,FALSE),0)</f>
        <v>0</v>
      </c>
      <c r="K10" s="250">
        <f>VLOOKUP(A10,'4-自有收入及收支對列-0729'!A:V,10,FALSE)</f>
        <v>125000</v>
      </c>
      <c r="L10" s="196">
        <f>VLOOKUP(A10,'4-自有收入及收支對列-0729'!A:V,21,FALSE)</f>
        <v>525000</v>
      </c>
      <c r="M10" s="196"/>
      <c r="N10" s="198">
        <f>IFERROR(VLOOKUP(A10,'6-移用以前年度賸餘-0730'!A:W,22,FALSE),0)</f>
        <v>300000</v>
      </c>
      <c r="O10" s="196">
        <f t="shared" si="2"/>
        <v>5270000</v>
      </c>
      <c r="P10" s="198">
        <v>290609000</v>
      </c>
      <c r="Q10" s="196">
        <f t="shared" si="3"/>
        <v>693000</v>
      </c>
      <c r="R10" s="196">
        <f t="shared" si="1"/>
        <v>284646000</v>
      </c>
      <c r="S10" s="199"/>
      <c r="T10" s="196">
        <f t="shared" si="4"/>
        <v>290309000</v>
      </c>
    </row>
    <row r="11" spans="1:20" s="10" customFormat="1" ht="25.5" customHeight="1">
      <c r="A11" s="204" t="s">
        <v>9</v>
      </c>
      <c r="B11" s="260">
        <f>VLOOKUP(A11,'1-導師費-0729'!C:U,18,FALSE)</f>
        <v>276000</v>
      </c>
      <c r="C11" s="263">
        <f>VLOOKUP(A11,'1-導師費-0729'!C:U,19,FALSE)</f>
        <v>0</v>
      </c>
      <c r="D11" s="255">
        <f>VLOOKUP(A11,'2-專輔師-0726'!A:E,4,FALSE)</f>
        <v>1408000</v>
      </c>
      <c r="E11" s="256">
        <f>VLOOKUP(A11,'2-專輔師-0726'!A:E,5,FALSE)</f>
        <v>192000</v>
      </c>
      <c r="F11" s="255"/>
      <c r="G11" s="256"/>
      <c r="H11" s="255"/>
      <c r="I11" s="256"/>
      <c r="J11" s="263">
        <f>IFERROR(VLOOKUP(A11,'3-合理教師員額-0802'!A:B,2,FALSE),0)</f>
        <v>0</v>
      </c>
      <c r="K11" s="250">
        <f>VLOOKUP(A11,'4-自有收入及收支對列-0729'!A:V,10,FALSE)</f>
        <v>43000</v>
      </c>
      <c r="L11" s="196">
        <f>VLOOKUP(A11,'4-自有收入及收支對列-0729'!A:V,21,FALSE)</f>
        <v>905000</v>
      </c>
      <c r="M11" s="196"/>
      <c r="N11" s="198">
        <f>IFERROR(VLOOKUP(A11,'6-移用以前年度賸餘-0730'!A:W,22,FALSE),0)</f>
        <v>484000</v>
      </c>
      <c r="O11" s="196">
        <f t="shared" si="2"/>
        <v>3116000</v>
      </c>
      <c r="P11" s="196">
        <v>120055000</v>
      </c>
      <c r="Q11" s="196">
        <f t="shared" si="3"/>
        <v>192000</v>
      </c>
      <c r="R11" s="196">
        <f t="shared" si="1"/>
        <v>116747000</v>
      </c>
      <c r="S11" s="199"/>
      <c r="T11" s="196">
        <f t="shared" si="4"/>
        <v>119571000</v>
      </c>
    </row>
    <row r="12" spans="1:20" s="10" customFormat="1" ht="25.5" customHeight="1">
      <c r="A12" s="204" t="s">
        <v>10</v>
      </c>
      <c r="B12" s="260">
        <f>VLOOKUP(A12,'1-導師費-0729'!C:U,18,FALSE)</f>
        <v>132000</v>
      </c>
      <c r="C12" s="263">
        <f>VLOOKUP(A12,'1-導師費-0729'!C:U,19,FALSE)</f>
        <v>48000</v>
      </c>
      <c r="D12" s="255">
        <f>VLOOKUP(A12,'2-專輔師-0726'!A:E,4,FALSE)</f>
        <v>704000</v>
      </c>
      <c r="E12" s="256">
        <f>VLOOKUP(A12,'2-專輔師-0726'!A:E,5,FALSE)</f>
        <v>96000</v>
      </c>
      <c r="F12" s="257">
        <v>4500000</v>
      </c>
      <c r="G12" s="258">
        <v>3000000</v>
      </c>
      <c r="H12" s="255"/>
      <c r="I12" s="256"/>
      <c r="J12" s="263">
        <f>IFERROR(VLOOKUP(A12,'3-合理教師員額-0802'!A:B,2,FALSE),0)</f>
        <v>0</v>
      </c>
      <c r="K12" s="250">
        <f>VLOOKUP(A12,'4-自有收入及收支對列-0729'!A:V,10,FALSE)</f>
        <v>15000</v>
      </c>
      <c r="L12" s="196">
        <f>VLOOKUP(A12,'4-自有收入及收支對列-0729'!A:V,21,FALSE)</f>
        <v>20000</v>
      </c>
      <c r="M12" s="196"/>
      <c r="N12" s="198">
        <f>IFERROR(VLOOKUP(A12,'6-移用以前年度賸餘-0730'!A:W,22,FALSE),0)</f>
        <v>0</v>
      </c>
      <c r="O12" s="196">
        <f t="shared" si="2"/>
        <v>5419000</v>
      </c>
      <c r="P12" s="196">
        <v>66599000</v>
      </c>
      <c r="Q12" s="196">
        <f t="shared" si="3"/>
        <v>3096000</v>
      </c>
      <c r="R12" s="196">
        <f t="shared" si="1"/>
        <v>58084000</v>
      </c>
      <c r="S12" s="199"/>
      <c r="T12" s="196">
        <f t="shared" si="4"/>
        <v>66599000</v>
      </c>
    </row>
    <row r="13" spans="1:20" s="10" customFormat="1" ht="25.5" customHeight="1">
      <c r="A13" s="204" t="s">
        <v>11</v>
      </c>
      <c r="B13" s="260">
        <f>VLOOKUP(A13,'1-導師費-0729'!C:U,18,FALSE)</f>
        <v>108000</v>
      </c>
      <c r="C13" s="263">
        <f>VLOOKUP(A13,'1-導師費-0729'!C:U,19,FALSE)</f>
        <v>48000</v>
      </c>
      <c r="D13" s="255">
        <f>VLOOKUP(A13,'2-專輔師-0726'!A:E,4,FALSE)</f>
        <v>704000</v>
      </c>
      <c r="E13" s="256">
        <f>VLOOKUP(A13,'2-專輔師-0726'!A:E,5,FALSE)</f>
        <v>96000</v>
      </c>
      <c r="F13" s="255"/>
      <c r="G13" s="256"/>
      <c r="H13" s="255"/>
      <c r="I13" s="256"/>
      <c r="J13" s="263">
        <f>IFERROR(VLOOKUP(A13,'3-合理教師員額-0802'!A:B,2,FALSE),0)</f>
        <v>0</v>
      </c>
      <c r="K13" s="250">
        <f>VLOOKUP(A13,'4-自有收入及收支對列-0729'!A:V,10,FALSE)</f>
        <v>2000</v>
      </c>
      <c r="L13" s="196">
        <f>VLOOKUP(A13,'4-自有收入及收支對列-0729'!A:V,21,FALSE)</f>
        <v>15000</v>
      </c>
      <c r="M13" s="196"/>
      <c r="N13" s="198">
        <f>IFERROR(VLOOKUP(A13,'6-移用以前年度賸餘-0730'!A:W,22,FALSE),0)</f>
        <v>0</v>
      </c>
      <c r="O13" s="196">
        <f t="shared" si="2"/>
        <v>877000</v>
      </c>
      <c r="P13" s="196">
        <v>69251000</v>
      </c>
      <c r="Q13" s="196">
        <f t="shared" si="3"/>
        <v>96000</v>
      </c>
      <c r="R13" s="196">
        <f t="shared" si="1"/>
        <v>68278000</v>
      </c>
      <c r="S13" s="199"/>
      <c r="T13" s="196">
        <f t="shared" si="4"/>
        <v>69251000</v>
      </c>
    </row>
    <row r="14" spans="1:20" s="10" customFormat="1" ht="25.5" customHeight="1">
      <c r="A14" s="204" t="s">
        <v>12</v>
      </c>
      <c r="B14" s="260">
        <f>VLOOKUP(A14,'1-導師費-0729'!C:U,18,FALSE)</f>
        <v>420000</v>
      </c>
      <c r="C14" s="263">
        <f>VLOOKUP(A14,'1-導師費-0729'!C:U,19,FALSE)</f>
        <v>0</v>
      </c>
      <c r="D14" s="255">
        <f>VLOOKUP(A14,'2-專輔師-0726'!A:E,4,FALSE)</f>
        <v>1408000</v>
      </c>
      <c r="E14" s="256">
        <f>VLOOKUP(A14,'2-專輔師-0726'!A:E,5,FALSE)</f>
        <v>192000</v>
      </c>
      <c r="F14" s="255"/>
      <c r="G14" s="256"/>
      <c r="H14" s="255"/>
      <c r="I14" s="256"/>
      <c r="J14" s="263">
        <f>IFERROR(VLOOKUP(A14,'3-合理教師員額-0802'!A:B,2,FALSE),0)</f>
        <v>0</v>
      </c>
      <c r="K14" s="250">
        <f>VLOOKUP(A14,'4-自有收入及收支對列-0729'!A:V,10,FALSE)</f>
        <v>22000</v>
      </c>
      <c r="L14" s="196">
        <f>VLOOKUP(A14,'4-自有收入及收支對列-0729'!A:V,21,FALSE)</f>
        <v>640000</v>
      </c>
      <c r="M14" s="196"/>
      <c r="N14" s="198">
        <f>IFERROR(VLOOKUP(A14,'6-移用以前年度賸餘-0730'!A:W,22,FALSE),0)</f>
        <v>0</v>
      </c>
      <c r="O14" s="196">
        <f t="shared" si="2"/>
        <v>2490000</v>
      </c>
      <c r="P14" s="196">
        <v>173880000</v>
      </c>
      <c r="Q14" s="196">
        <f>E14+G14+I14</f>
        <v>192000</v>
      </c>
      <c r="R14" s="196">
        <f t="shared" si="1"/>
        <v>171198000</v>
      </c>
      <c r="S14" s="199"/>
      <c r="T14" s="196">
        <f t="shared" si="4"/>
        <v>173880000</v>
      </c>
    </row>
    <row r="15" spans="1:20" s="10" customFormat="1" ht="25.5" customHeight="1">
      <c r="A15" s="204" t="s">
        <v>13</v>
      </c>
      <c r="B15" s="260">
        <f>VLOOKUP(A15,'1-導師費-0729'!C:U,18,FALSE)</f>
        <v>192000</v>
      </c>
      <c r="C15" s="263">
        <f>VLOOKUP(A15,'1-導師費-0729'!C:U,19,FALSE)</f>
        <v>0</v>
      </c>
      <c r="D15" s="255">
        <f>VLOOKUP(A15,'2-專輔師-0726'!A:E,4,FALSE)</f>
        <v>704000</v>
      </c>
      <c r="E15" s="256">
        <f>VLOOKUP(A15,'2-專輔師-0726'!A:E,5,FALSE)</f>
        <v>96000</v>
      </c>
      <c r="F15" s="255"/>
      <c r="G15" s="256"/>
      <c r="H15" s="255"/>
      <c r="I15" s="256"/>
      <c r="J15" s="263">
        <f>IFERROR(VLOOKUP(A15,'3-合理教師員額-0802'!A:B,2,FALSE),0)</f>
        <v>0</v>
      </c>
      <c r="K15" s="250">
        <f>VLOOKUP(A15,'4-自有收入及收支對列-0729'!A:V,10,FALSE)</f>
        <v>26000</v>
      </c>
      <c r="L15" s="196">
        <f>VLOOKUP(A15,'4-自有收入及收支對列-0729'!A:V,21,FALSE)</f>
        <v>700000</v>
      </c>
      <c r="M15" s="196"/>
      <c r="N15" s="198">
        <f>IFERROR(VLOOKUP(A15,'6-移用以前年度賸餘-0730'!A:W,22,FALSE),0)</f>
        <v>0</v>
      </c>
      <c r="O15" s="196">
        <f t="shared" si="2"/>
        <v>1622000</v>
      </c>
      <c r="P15" s="196">
        <v>83949000</v>
      </c>
      <c r="Q15" s="196">
        <f t="shared" si="3"/>
        <v>96000</v>
      </c>
      <c r="R15" s="196">
        <f t="shared" si="1"/>
        <v>82231000</v>
      </c>
      <c r="S15" s="199"/>
      <c r="T15" s="196">
        <f t="shared" si="4"/>
        <v>83949000</v>
      </c>
    </row>
    <row r="16" spans="1:20" s="10" customFormat="1" ht="25.5" customHeight="1">
      <c r="A16" s="204" t="s">
        <v>14</v>
      </c>
      <c r="B16" s="260">
        <f>VLOOKUP(A16,'1-導師費-0729'!C:U,18,FALSE)</f>
        <v>132000</v>
      </c>
      <c r="C16" s="263">
        <f>VLOOKUP(A16,'1-導師費-0729'!C:U,19,FALSE)</f>
        <v>0</v>
      </c>
      <c r="D16" s="255">
        <f>VLOOKUP(A16,'2-專輔師-0726'!A:E,4,FALSE)</f>
        <v>704000</v>
      </c>
      <c r="E16" s="256">
        <f>VLOOKUP(A16,'2-專輔師-0726'!A:E,5,FALSE)</f>
        <v>96000</v>
      </c>
      <c r="F16" s="255"/>
      <c r="G16" s="256"/>
      <c r="H16" s="255"/>
      <c r="I16" s="256"/>
      <c r="J16" s="263">
        <f>IFERROR(VLOOKUP(A16,'3-合理教師員額-0802'!A:B,2,FALSE),0)</f>
        <v>0</v>
      </c>
      <c r="K16" s="250">
        <f>VLOOKUP(A16,'4-自有收入及收支對列-0729'!A:V,10,FALSE)</f>
        <v>4000</v>
      </c>
      <c r="L16" s="196">
        <f>VLOOKUP(A16,'4-自有收入及收支對列-0729'!A:V,21,FALSE)</f>
        <v>60000</v>
      </c>
      <c r="M16" s="196"/>
      <c r="N16" s="198">
        <f>IFERROR(VLOOKUP(A16,'6-移用以前年度賸餘-0730'!A:W,22,FALSE),0)</f>
        <v>120000</v>
      </c>
      <c r="O16" s="196">
        <f t="shared" si="2"/>
        <v>1020000</v>
      </c>
      <c r="P16" s="196">
        <f>73405000+24000</f>
        <v>73429000</v>
      </c>
      <c r="Q16" s="196">
        <f t="shared" si="3"/>
        <v>96000</v>
      </c>
      <c r="R16" s="196">
        <f t="shared" si="1"/>
        <v>72313000</v>
      </c>
      <c r="S16" s="199"/>
      <c r="T16" s="196">
        <f t="shared" si="4"/>
        <v>73309000</v>
      </c>
    </row>
    <row r="17" spans="1:20" s="10" customFormat="1" ht="25.5" customHeight="1">
      <c r="A17" s="204" t="s">
        <v>15</v>
      </c>
      <c r="B17" s="260">
        <f>VLOOKUP(A17,'1-導師費-0729'!C:U,18,FALSE)</f>
        <v>48000</v>
      </c>
      <c r="C17" s="263">
        <f>VLOOKUP(A17,'1-導師費-0729'!C:U,19,FALSE)</f>
        <v>0</v>
      </c>
      <c r="D17" s="255">
        <f>VLOOKUP(A17,'2-專輔師-0726'!A:E,4,FALSE)</f>
        <v>704000</v>
      </c>
      <c r="E17" s="256">
        <f>VLOOKUP(A17,'2-專輔師-0726'!A:E,5,FALSE)</f>
        <v>96000</v>
      </c>
      <c r="F17" s="255"/>
      <c r="G17" s="256"/>
      <c r="H17" s="255"/>
      <c r="I17" s="256"/>
      <c r="J17" s="263">
        <f>IFERROR(VLOOKUP(A17,'3-合理教師員額-0802'!A:B,2,FALSE),0)</f>
        <v>2800000</v>
      </c>
      <c r="K17" s="250">
        <f>VLOOKUP(A17,'4-自有收入及收支對列-0729'!A:V,10,FALSE)</f>
        <v>4000</v>
      </c>
      <c r="L17" s="196">
        <f>VLOOKUP(A17,'4-自有收入及收支對列-0729'!A:V,21,FALSE)</f>
        <v>40000</v>
      </c>
      <c r="M17" s="205">
        <v>603000</v>
      </c>
      <c r="N17" s="198">
        <f>IFERROR(VLOOKUP(A17,'6-移用以前年度賸餘-0730'!A:W,22,FALSE),0)</f>
        <v>0</v>
      </c>
      <c r="O17" s="196">
        <f t="shared" si="2"/>
        <v>4199000</v>
      </c>
      <c r="P17" s="196">
        <v>38018000</v>
      </c>
      <c r="Q17" s="196">
        <f t="shared" si="3"/>
        <v>96000</v>
      </c>
      <c r="R17" s="196">
        <f t="shared" si="1"/>
        <v>33723000</v>
      </c>
      <c r="S17" s="199"/>
      <c r="T17" s="196">
        <f t="shared" si="4"/>
        <v>38018000</v>
      </c>
    </row>
    <row r="18" spans="1:20" s="10" customFormat="1" ht="25.5" customHeight="1">
      <c r="A18" s="204" t="s">
        <v>16</v>
      </c>
      <c r="B18" s="260">
        <f>VLOOKUP(A18,'1-導師費-0729'!C:U,18,FALSE)</f>
        <v>72000</v>
      </c>
      <c r="C18" s="263">
        <f>VLOOKUP(A18,'1-導師費-0729'!C:U,19,FALSE)</f>
        <v>0</v>
      </c>
      <c r="D18" s="255">
        <f>VLOOKUP(A18,'2-專輔師-0726'!A:E,4,FALSE)</f>
        <v>704000</v>
      </c>
      <c r="E18" s="256">
        <f>VLOOKUP(A18,'2-專輔師-0726'!A:E,5,FALSE)</f>
        <v>96000</v>
      </c>
      <c r="F18" s="255"/>
      <c r="G18" s="256"/>
      <c r="H18" s="255"/>
      <c r="I18" s="256"/>
      <c r="J18" s="263">
        <f>IFERROR(VLOOKUP(A18,'3-合理教師員額-0802'!A:B,2,FALSE),0)</f>
        <v>0</v>
      </c>
      <c r="K18" s="250">
        <f>VLOOKUP(A18,'4-自有收入及收支對列-0729'!A:V,10,FALSE)</f>
        <v>22000</v>
      </c>
      <c r="L18" s="196">
        <f>VLOOKUP(A18,'4-自有收入及收支對列-0729'!A:V,21,FALSE)</f>
        <v>60000</v>
      </c>
      <c r="M18" s="196"/>
      <c r="N18" s="198">
        <f>IFERROR(VLOOKUP(A18,'6-移用以前年度賸餘-0730'!A:W,22,FALSE),0)</f>
        <v>150000</v>
      </c>
      <c r="O18" s="196">
        <f t="shared" si="2"/>
        <v>1008000</v>
      </c>
      <c r="P18" s="196">
        <v>38279000</v>
      </c>
      <c r="Q18" s="196">
        <f t="shared" si="3"/>
        <v>96000</v>
      </c>
      <c r="R18" s="196">
        <f t="shared" si="1"/>
        <v>37175000</v>
      </c>
      <c r="S18" s="199"/>
      <c r="T18" s="196">
        <f t="shared" si="4"/>
        <v>38129000</v>
      </c>
    </row>
    <row r="19" spans="1:20" s="10" customFormat="1" ht="25.5" customHeight="1">
      <c r="A19" s="204" t="s">
        <v>17</v>
      </c>
      <c r="B19" s="260">
        <f>VLOOKUP(A19,'1-導師費-0729'!C:U,18,FALSE)</f>
        <v>132000</v>
      </c>
      <c r="C19" s="263">
        <f>VLOOKUP(A19,'1-導師費-0729'!C:U,19,FALSE)</f>
        <v>48000</v>
      </c>
      <c r="D19" s="255">
        <f>VLOOKUP(A19,'2-專輔師-0726'!A:E,4,FALSE)</f>
        <v>704000</v>
      </c>
      <c r="E19" s="256">
        <f>VLOOKUP(A19,'2-專輔師-0726'!A:E,5,FALSE)</f>
        <v>96000</v>
      </c>
      <c r="F19" s="255"/>
      <c r="G19" s="256"/>
      <c r="H19" s="255"/>
      <c r="I19" s="256"/>
      <c r="J19" s="263">
        <f>IFERROR(VLOOKUP(A19,'3-合理教師員額-0802'!A:B,2,FALSE),0)</f>
        <v>0</v>
      </c>
      <c r="K19" s="250">
        <f>VLOOKUP(A19,'4-自有收入及收支對列-0729'!A:V,10,FALSE)</f>
        <v>101000</v>
      </c>
      <c r="L19" s="196">
        <f>VLOOKUP(A19,'4-自有收入及收支對列-0729'!A:V,21,FALSE)</f>
        <v>65000</v>
      </c>
      <c r="M19" s="196"/>
      <c r="N19" s="198">
        <f>IFERROR(VLOOKUP(A19,'6-移用以前年度賸餘-0730'!A:W,22,FALSE),0)</f>
        <v>50000</v>
      </c>
      <c r="O19" s="196">
        <f t="shared" si="2"/>
        <v>1100000</v>
      </c>
      <c r="P19" s="196">
        <v>58133000</v>
      </c>
      <c r="Q19" s="196">
        <f t="shared" si="3"/>
        <v>96000</v>
      </c>
      <c r="R19" s="196">
        <f t="shared" si="1"/>
        <v>56937000</v>
      </c>
      <c r="S19" s="199"/>
      <c r="T19" s="196">
        <f t="shared" si="4"/>
        <v>58083000</v>
      </c>
    </row>
    <row r="20" spans="1:20" s="10" customFormat="1" ht="25.5" customHeight="1">
      <c r="A20" s="204" t="s">
        <v>18</v>
      </c>
      <c r="B20" s="260">
        <f>VLOOKUP(A20,'1-導師費-0729'!C:U,18,FALSE)</f>
        <v>36000</v>
      </c>
      <c r="C20" s="263">
        <f>VLOOKUP(A20,'1-導師費-0729'!C:U,19,FALSE)</f>
        <v>0</v>
      </c>
      <c r="D20" s="255">
        <f>VLOOKUP(A20,'2-專輔師-0726'!A:E,4,FALSE)</f>
        <v>704000</v>
      </c>
      <c r="E20" s="256">
        <f>VLOOKUP(A20,'2-專輔師-0726'!A:E,5,FALSE)</f>
        <v>96000</v>
      </c>
      <c r="F20" s="255"/>
      <c r="G20" s="256"/>
      <c r="H20" s="255"/>
      <c r="I20" s="256"/>
      <c r="J20" s="263">
        <f>IFERROR(VLOOKUP(A20,'3-合理教師員額-0802'!A:B,2,FALSE),0)</f>
        <v>2800000</v>
      </c>
      <c r="K20" s="250">
        <f>VLOOKUP(A20,'4-自有收入及收支對列-0729'!A:V,10,FALSE)</f>
        <v>1000</v>
      </c>
      <c r="L20" s="196">
        <f>VLOOKUP(A20,'4-自有收入及收支對列-0729'!A:V,21,FALSE)</f>
        <v>10000</v>
      </c>
      <c r="M20" s="196"/>
      <c r="N20" s="198">
        <f>IFERROR(VLOOKUP(A20,'6-移用以前年度賸餘-0730'!A:W,22,FALSE),0)</f>
        <v>0</v>
      </c>
      <c r="O20" s="196">
        <f t="shared" si="2"/>
        <v>3551000</v>
      </c>
      <c r="P20" s="196">
        <v>26903000</v>
      </c>
      <c r="Q20" s="196">
        <f t="shared" si="3"/>
        <v>96000</v>
      </c>
      <c r="R20" s="196">
        <f t="shared" si="1"/>
        <v>23256000</v>
      </c>
      <c r="S20" s="199"/>
      <c r="T20" s="196">
        <f t="shared" si="4"/>
        <v>26903000</v>
      </c>
    </row>
    <row r="21" spans="1:20" s="10" customFormat="1" ht="25.5" customHeight="1">
      <c r="A21" s="204" t="s">
        <v>19</v>
      </c>
      <c r="B21" s="260">
        <f>VLOOKUP(A21,'1-導師費-0729'!C:U,18,FALSE)</f>
        <v>120000</v>
      </c>
      <c r="C21" s="263">
        <f>VLOOKUP(A21,'1-導師費-0729'!C:U,19,FALSE)</f>
        <v>0</v>
      </c>
      <c r="D21" s="255">
        <f>VLOOKUP(A21,'2-專輔師-0726'!A:E,4,FALSE)</f>
        <v>704000</v>
      </c>
      <c r="E21" s="256">
        <f>VLOOKUP(A21,'2-專輔師-0726'!A:E,5,FALSE)</f>
        <v>96000</v>
      </c>
      <c r="F21" s="255"/>
      <c r="G21" s="256"/>
      <c r="H21" s="255"/>
      <c r="I21" s="256"/>
      <c r="J21" s="263">
        <f>IFERROR(VLOOKUP(A21,'3-合理教師員額-0802'!A:B,2,FALSE),0)</f>
        <v>2800000</v>
      </c>
      <c r="K21" s="250">
        <f>VLOOKUP(A21,'4-自有收入及收支對列-0729'!A:V,10,FALSE)</f>
        <v>13000</v>
      </c>
      <c r="L21" s="196">
        <f>VLOOKUP(A21,'4-自有收入及收支對列-0729'!A:V,21,FALSE)</f>
        <v>114000</v>
      </c>
      <c r="M21" s="196"/>
      <c r="N21" s="198">
        <f>IFERROR(VLOOKUP(A21,'6-移用以前年度賸餘-0730'!A:W,22,FALSE),0)</f>
        <v>0</v>
      </c>
      <c r="O21" s="196">
        <f t="shared" si="2"/>
        <v>3751000</v>
      </c>
      <c r="P21" s="196">
        <v>61866000</v>
      </c>
      <c r="Q21" s="196">
        <f t="shared" si="3"/>
        <v>96000</v>
      </c>
      <c r="R21" s="196">
        <f t="shared" si="1"/>
        <v>58019000</v>
      </c>
      <c r="S21" s="199"/>
      <c r="T21" s="196">
        <f t="shared" si="4"/>
        <v>61866000</v>
      </c>
    </row>
    <row r="22" spans="1:20" s="10" customFormat="1" ht="25.5" customHeight="1">
      <c r="A22" s="204" t="s">
        <v>20</v>
      </c>
      <c r="B22" s="260">
        <f>VLOOKUP(A22,'1-導師費-0729'!C:U,18,FALSE)</f>
        <v>36000</v>
      </c>
      <c r="C22" s="263">
        <f>VLOOKUP(A22,'1-導師費-0729'!C:U,19,FALSE)</f>
        <v>0</v>
      </c>
      <c r="D22" s="255">
        <f>VLOOKUP(A22,'2-專輔師-0726'!A:E,4,FALSE)</f>
        <v>704000</v>
      </c>
      <c r="E22" s="256">
        <f>VLOOKUP(A22,'2-專輔師-0726'!A:E,5,FALSE)</f>
        <v>96000</v>
      </c>
      <c r="F22" s="255"/>
      <c r="G22" s="256"/>
      <c r="H22" s="255"/>
      <c r="I22" s="256"/>
      <c r="J22" s="263">
        <f>IFERROR(VLOOKUP(A22,'3-合理教師員額-0802'!A:B,2,FALSE),0)</f>
        <v>2800000</v>
      </c>
      <c r="K22" s="250">
        <f>VLOOKUP(A22,'4-自有收入及收支對列-0729'!A:V,10,FALSE)</f>
        <v>3000</v>
      </c>
      <c r="L22" s="196">
        <f>VLOOKUP(A22,'4-自有收入及收支對列-0729'!A:V,21,FALSE)</f>
        <v>10000</v>
      </c>
      <c r="M22" s="196"/>
      <c r="N22" s="198">
        <f>IFERROR(VLOOKUP(A22,'6-移用以前年度賸餘-0730'!A:W,22,FALSE),0)</f>
        <v>155000</v>
      </c>
      <c r="O22" s="196">
        <f t="shared" si="2"/>
        <v>3708000</v>
      </c>
      <c r="P22" s="196">
        <v>24150000</v>
      </c>
      <c r="Q22" s="196">
        <f t="shared" si="3"/>
        <v>96000</v>
      </c>
      <c r="R22" s="196">
        <f t="shared" si="1"/>
        <v>20346000</v>
      </c>
      <c r="S22" s="199"/>
      <c r="T22" s="196">
        <f t="shared" si="4"/>
        <v>23995000</v>
      </c>
    </row>
    <row r="23" spans="1:20" s="10" customFormat="1" ht="25.5" customHeight="1">
      <c r="A23" s="204" t="s">
        <v>21</v>
      </c>
      <c r="B23" s="260">
        <f>VLOOKUP(A23,'1-導師費-0729'!C:U,18,FALSE)</f>
        <v>108000</v>
      </c>
      <c r="C23" s="263">
        <f>VLOOKUP(A23,'1-導師費-0729'!C:U,19,FALSE)</f>
        <v>48000</v>
      </c>
      <c r="D23" s="255">
        <f>VLOOKUP(A23,'2-專輔師-0726'!A:E,4,FALSE)</f>
        <v>704000</v>
      </c>
      <c r="E23" s="256">
        <f>VLOOKUP(A23,'2-專輔師-0726'!A:E,5,FALSE)</f>
        <v>96000</v>
      </c>
      <c r="F23" s="255"/>
      <c r="G23" s="256"/>
      <c r="H23" s="255"/>
      <c r="I23" s="256"/>
      <c r="J23" s="263">
        <f>IFERROR(VLOOKUP(A23,'3-合理教師員額-0802'!A:B,2,FALSE),0)</f>
        <v>2800000</v>
      </c>
      <c r="K23" s="250">
        <f>VLOOKUP(A23,'4-自有收入及收支對列-0729'!A:V,10,FALSE)</f>
        <v>72000</v>
      </c>
      <c r="L23" s="196">
        <f>VLOOKUP(A23,'4-自有收入及收支對列-0729'!A:V,21,FALSE)</f>
        <v>105000</v>
      </c>
      <c r="M23" s="196"/>
      <c r="N23" s="198">
        <f>IFERROR(VLOOKUP(A23,'6-移用以前年度賸餘-0730'!A:W,22,FALSE),0)</f>
        <v>120000</v>
      </c>
      <c r="O23" s="196">
        <f t="shared" si="2"/>
        <v>3957000</v>
      </c>
      <c r="P23" s="196">
        <v>66599000</v>
      </c>
      <c r="Q23" s="196">
        <f t="shared" si="3"/>
        <v>96000</v>
      </c>
      <c r="R23" s="196">
        <f t="shared" si="1"/>
        <v>62546000</v>
      </c>
      <c r="S23" s="199"/>
      <c r="T23" s="196">
        <f t="shared" si="4"/>
        <v>66479000</v>
      </c>
    </row>
    <row r="24" spans="1:20" s="10" customFormat="1" ht="25.5" customHeight="1">
      <c r="A24" s="204" t="s">
        <v>22</v>
      </c>
      <c r="B24" s="260">
        <f>VLOOKUP(A24,'1-導師費-0729'!C:U,18,FALSE)</f>
        <v>72000</v>
      </c>
      <c r="C24" s="263">
        <f>VLOOKUP(A24,'1-導師費-0729'!C:U,19,FALSE)</f>
        <v>0</v>
      </c>
      <c r="D24" s="255">
        <f>VLOOKUP(A24,'2-專輔師-0726'!A:E,4,FALSE)</f>
        <v>704000</v>
      </c>
      <c r="E24" s="256">
        <f>VLOOKUP(A24,'2-專輔師-0726'!A:E,5,FALSE)</f>
        <v>96000</v>
      </c>
      <c r="F24" s="255"/>
      <c r="G24" s="256"/>
      <c r="H24" s="255"/>
      <c r="I24" s="256"/>
      <c r="J24" s="263">
        <f>IFERROR(VLOOKUP(A24,'3-合理教師員額-0802'!A:B,2,FALSE),0)</f>
        <v>2800000</v>
      </c>
      <c r="K24" s="250">
        <f>VLOOKUP(A24,'4-自有收入及收支對列-0729'!A:V,10,FALSE)</f>
        <v>13000</v>
      </c>
      <c r="L24" s="196">
        <f>VLOOKUP(A24,'4-自有收入及收支對列-0729'!A:V,21,FALSE)</f>
        <v>55000</v>
      </c>
      <c r="M24" s="196"/>
      <c r="N24" s="198">
        <f>IFERROR(VLOOKUP(A24,'6-移用以前年度賸餘-0730'!A:W,22,FALSE),0)</f>
        <v>0</v>
      </c>
      <c r="O24" s="196">
        <f t="shared" si="2"/>
        <v>3644000</v>
      </c>
      <c r="P24" s="196">
        <v>34412000</v>
      </c>
      <c r="Q24" s="196">
        <f t="shared" si="3"/>
        <v>96000</v>
      </c>
      <c r="R24" s="196">
        <f t="shared" si="1"/>
        <v>30672000</v>
      </c>
      <c r="S24" s="199"/>
      <c r="T24" s="196">
        <f t="shared" si="4"/>
        <v>34412000</v>
      </c>
    </row>
    <row r="25" spans="1:20" s="10" customFormat="1" ht="25.5" customHeight="1">
      <c r="A25" s="204" t="s">
        <v>23</v>
      </c>
      <c r="B25" s="260">
        <f>VLOOKUP(A25,'1-導師費-0729'!C:U,18,FALSE)</f>
        <v>240000</v>
      </c>
      <c r="C25" s="263">
        <f>VLOOKUP(A25,'1-導師費-0729'!C:U,19,FALSE)</f>
        <v>48000</v>
      </c>
      <c r="D25" s="255">
        <f>VLOOKUP(A25,'2-專輔師-0726'!A:E,4,FALSE)</f>
        <v>1408000</v>
      </c>
      <c r="E25" s="256">
        <f>VLOOKUP(A25,'2-專輔師-0726'!A:E,5,FALSE)</f>
        <v>192000</v>
      </c>
      <c r="F25" s="255"/>
      <c r="G25" s="256"/>
      <c r="H25" s="255"/>
      <c r="I25" s="256"/>
      <c r="J25" s="263">
        <f>IFERROR(VLOOKUP(A25,'3-合理教師員額-0802'!A:B,2,FALSE),0)</f>
        <v>0</v>
      </c>
      <c r="K25" s="250">
        <f>VLOOKUP(A25,'4-自有收入及收支對列-0729'!A:V,10,FALSE)</f>
        <v>36000</v>
      </c>
      <c r="L25" s="196">
        <f>VLOOKUP(A25,'4-自有收入及收支對列-0729'!A:V,21,FALSE)</f>
        <v>40000</v>
      </c>
      <c r="M25" s="196"/>
      <c r="N25" s="198">
        <f>IFERROR(VLOOKUP(A25,'6-移用以前年度賸餘-0730'!A:W,22,FALSE),0)</f>
        <v>0</v>
      </c>
      <c r="O25" s="196">
        <f t="shared" si="2"/>
        <v>1772000</v>
      </c>
      <c r="P25" s="196">
        <v>108753000</v>
      </c>
      <c r="Q25" s="196">
        <f t="shared" si="3"/>
        <v>192000</v>
      </c>
      <c r="R25" s="196">
        <f t="shared" si="1"/>
        <v>106789000</v>
      </c>
      <c r="S25" s="199"/>
      <c r="T25" s="196">
        <f t="shared" si="4"/>
        <v>108753000</v>
      </c>
    </row>
    <row r="26" spans="1:20" s="10" customFormat="1" ht="25.5" customHeight="1">
      <c r="A26" s="204" t="s">
        <v>3</v>
      </c>
      <c r="B26" s="260">
        <f>VLOOKUP(A26,'1-導師費-0729'!C:U,18,FALSE)</f>
        <v>48000</v>
      </c>
      <c r="C26" s="263">
        <f>VLOOKUP(A26,'1-導師費-0729'!C:U,19,FALSE)</f>
        <v>0</v>
      </c>
      <c r="D26" s="255">
        <f>VLOOKUP(A26,'2-專輔師-0726'!A:E,4,FALSE)</f>
        <v>704000</v>
      </c>
      <c r="E26" s="256">
        <f>VLOOKUP(A26,'2-專輔師-0726'!A:E,5,FALSE)</f>
        <v>96000</v>
      </c>
      <c r="F26" s="255"/>
      <c r="G26" s="256"/>
      <c r="H26" s="255"/>
      <c r="I26" s="256"/>
      <c r="J26" s="263">
        <f>IFERROR(VLOOKUP(A26,'3-合理教師員額-0802'!A:B,2,FALSE),0)</f>
        <v>2800000</v>
      </c>
      <c r="K26" s="250">
        <f>VLOOKUP(A26,'4-自有收入及收支對列-0729'!A:V,10,FALSE)</f>
        <v>8000</v>
      </c>
      <c r="L26" s="196">
        <f>VLOOKUP(A26,'4-自有收入及收支對列-0729'!A:V,21,FALSE)</f>
        <v>36000</v>
      </c>
      <c r="M26" s="196"/>
      <c r="N26" s="198">
        <f>IFERROR(VLOOKUP(A26,'6-移用以前年度賸餘-0730'!A:W,22,FALSE),0)</f>
        <v>0</v>
      </c>
      <c r="O26" s="196">
        <f t="shared" si="2"/>
        <v>3596000</v>
      </c>
      <c r="P26" s="196">
        <v>30185000</v>
      </c>
      <c r="Q26" s="196">
        <f t="shared" si="3"/>
        <v>96000</v>
      </c>
      <c r="R26" s="196">
        <f t="shared" si="1"/>
        <v>26493000</v>
      </c>
      <c r="S26" s="199"/>
      <c r="T26" s="196">
        <f t="shared" si="4"/>
        <v>30185000</v>
      </c>
    </row>
    <row r="27" spans="1:20" s="10" customFormat="1" ht="25.5" customHeight="1">
      <c r="A27" s="204" t="s">
        <v>4</v>
      </c>
      <c r="B27" s="260">
        <f>VLOOKUP(A27,'1-導師費-0729'!C:U,18,FALSE)</f>
        <v>48000</v>
      </c>
      <c r="C27" s="263">
        <f>VLOOKUP(A27,'1-導師費-0729'!C:U,19,FALSE)</f>
        <v>0</v>
      </c>
      <c r="D27" s="255">
        <f>VLOOKUP(A27,'2-專輔師-0726'!A:E,4,FALSE)</f>
        <v>704000</v>
      </c>
      <c r="E27" s="256">
        <f>VLOOKUP(A27,'2-專輔師-0726'!A:E,5,FALSE)</f>
        <v>96000</v>
      </c>
      <c r="F27" s="255"/>
      <c r="G27" s="256"/>
      <c r="H27" s="255"/>
      <c r="I27" s="256"/>
      <c r="J27" s="263">
        <f>IFERROR(VLOOKUP(A27,'3-合理教師員額-0802'!A:B,2,FALSE),0)</f>
        <v>2800000</v>
      </c>
      <c r="K27" s="250">
        <f>VLOOKUP(A27,'4-自有收入及收支對列-0729'!A:V,10,FALSE)</f>
        <v>24000</v>
      </c>
      <c r="L27" s="196">
        <f>VLOOKUP(A27,'4-自有收入及收支對列-0729'!A:V,21,FALSE)</f>
        <v>0</v>
      </c>
      <c r="M27" s="196"/>
      <c r="N27" s="198">
        <f>IFERROR(VLOOKUP(A27,'6-移用以前年度賸餘-0730'!A:W,22,FALSE),0)</f>
        <v>0</v>
      </c>
      <c r="O27" s="196">
        <f t="shared" si="2"/>
        <v>3576000</v>
      </c>
      <c r="P27" s="196">
        <v>26141000.200000003</v>
      </c>
      <c r="Q27" s="196">
        <f t="shared" si="3"/>
        <v>96000</v>
      </c>
      <c r="R27" s="196">
        <f t="shared" si="1"/>
        <v>22469000.200000003</v>
      </c>
      <c r="S27" s="199"/>
      <c r="T27" s="196">
        <f t="shared" si="4"/>
        <v>26141000.200000003</v>
      </c>
    </row>
    <row r="28" spans="1:20" s="10" customFormat="1" ht="25.5" customHeight="1">
      <c r="A28" s="204" t="s">
        <v>24</v>
      </c>
      <c r="B28" s="260">
        <f>VLOOKUP(A28,'1-導師費-0729'!C:U,18,FALSE)</f>
        <v>48000</v>
      </c>
      <c r="C28" s="263">
        <f>VLOOKUP(A28,'1-導師費-0729'!C:U,19,FALSE)</f>
        <v>48000</v>
      </c>
      <c r="D28" s="255">
        <f>VLOOKUP(A28,'2-專輔師-0726'!A:E,4,FALSE)</f>
        <v>704000</v>
      </c>
      <c r="E28" s="256">
        <f>VLOOKUP(A28,'2-專輔師-0726'!A:E,5,FALSE)</f>
        <v>96000</v>
      </c>
      <c r="F28" s="255"/>
      <c r="G28" s="256"/>
      <c r="H28" s="255"/>
      <c r="I28" s="256"/>
      <c r="J28" s="263">
        <f>IFERROR(VLOOKUP(A28,'3-合理教師員額-0802'!A:B,2,FALSE),0)</f>
        <v>2800000</v>
      </c>
      <c r="K28" s="250">
        <f>VLOOKUP(A28,'4-自有收入及收支對列-0729'!A:V,10,FALSE)</f>
        <v>2000</v>
      </c>
      <c r="L28" s="196">
        <f>VLOOKUP(A28,'4-自有收入及收支對列-0729'!A:V,21,FALSE)</f>
        <v>16000</v>
      </c>
      <c r="M28" s="196"/>
      <c r="N28" s="198">
        <f>IFERROR(VLOOKUP(A28,'6-移用以前年度賸餘-0730'!A:W,22,FALSE),0)</f>
        <v>50000</v>
      </c>
      <c r="O28" s="196">
        <f t="shared" si="2"/>
        <v>3668000</v>
      </c>
      <c r="P28" s="196">
        <v>37035000</v>
      </c>
      <c r="Q28" s="196">
        <f t="shared" si="3"/>
        <v>96000</v>
      </c>
      <c r="R28" s="196">
        <f t="shared" si="1"/>
        <v>33271000</v>
      </c>
      <c r="S28" s="199"/>
      <c r="T28" s="196">
        <f t="shared" si="4"/>
        <v>36985000</v>
      </c>
    </row>
    <row r="29" spans="1:20" s="10" customFormat="1" ht="25.5" customHeight="1">
      <c r="A29" s="204" t="s">
        <v>25</v>
      </c>
      <c r="B29" s="260">
        <f>VLOOKUP(A29,'1-導師費-0729'!C:U,18,FALSE)</f>
        <v>48000</v>
      </c>
      <c r="C29" s="263">
        <f>VLOOKUP(A29,'1-導師費-0729'!C:U,19,FALSE)</f>
        <v>0</v>
      </c>
      <c r="D29" s="255">
        <f>VLOOKUP(A29,'2-專輔師-0726'!A:E,4,FALSE)</f>
        <v>704000</v>
      </c>
      <c r="E29" s="256">
        <f>VLOOKUP(A29,'2-專輔師-0726'!A:E,5,FALSE)</f>
        <v>96000</v>
      </c>
      <c r="F29" s="255"/>
      <c r="G29" s="256"/>
      <c r="H29" s="255"/>
      <c r="I29" s="256"/>
      <c r="J29" s="263">
        <f>IFERROR(VLOOKUP(A29,'3-合理教師員額-0802'!A:B,2,FALSE),0)</f>
        <v>2800000</v>
      </c>
      <c r="K29" s="250">
        <f>VLOOKUP(A29,'4-自有收入及收支對列-0729'!A:V,10,FALSE)</f>
        <v>3000</v>
      </c>
      <c r="L29" s="196">
        <f>VLOOKUP(A29,'4-自有收入及收支對列-0729'!A:V,21,FALSE)</f>
        <v>30000</v>
      </c>
      <c r="M29" s="196"/>
      <c r="N29" s="198">
        <f>IFERROR(VLOOKUP(A29,'6-移用以前年度賸餘-0730'!A:W,22,FALSE),0)</f>
        <v>0</v>
      </c>
      <c r="O29" s="196">
        <f t="shared" si="2"/>
        <v>3585000</v>
      </c>
      <c r="P29" s="196">
        <v>32998000</v>
      </c>
      <c r="Q29" s="196">
        <f t="shared" si="3"/>
        <v>96000</v>
      </c>
      <c r="R29" s="196">
        <f t="shared" si="1"/>
        <v>29317000</v>
      </c>
      <c r="S29" s="199"/>
      <c r="T29" s="196">
        <f t="shared" si="4"/>
        <v>32998000</v>
      </c>
    </row>
    <row r="30" spans="1:20" s="10" customFormat="1" ht="25.5" customHeight="1">
      <c r="A30" s="204" t="s">
        <v>26</v>
      </c>
      <c r="B30" s="260">
        <f>VLOOKUP(A30,'1-導師費-0729'!C:U,18,FALSE)</f>
        <v>36000</v>
      </c>
      <c r="C30" s="263">
        <f>VLOOKUP(A30,'1-導師費-0729'!C:U,19,FALSE)</f>
        <v>0</v>
      </c>
      <c r="D30" s="255">
        <f>VLOOKUP(A30,'2-專輔師-0726'!A:E,4,FALSE)</f>
        <v>704000</v>
      </c>
      <c r="E30" s="256">
        <f>VLOOKUP(A30,'2-專輔師-0726'!A:E,5,FALSE)</f>
        <v>96000</v>
      </c>
      <c r="F30" s="255"/>
      <c r="G30" s="256"/>
      <c r="H30" s="255"/>
      <c r="I30" s="256"/>
      <c r="J30" s="263">
        <f>IFERROR(VLOOKUP(A30,'3-合理教師員額-0802'!A:B,2,FALSE),0)</f>
        <v>2800000</v>
      </c>
      <c r="K30" s="250">
        <f>VLOOKUP(A30,'4-自有收入及收支對列-0729'!A:V,10,FALSE)</f>
        <v>10000</v>
      </c>
      <c r="L30" s="196">
        <f>VLOOKUP(A30,'4-自有收入及收支對列-0729'!A:V,21,FALSE)</f>
        <v>0</v>
      </c>
      <c r="M30" s="205">
        <v>603000</v>
      </c>
      <c r="N30" s="198">
        <f>IFERROR(VLOOKUP(A30,'6-移用以前年度賸餘-0730'!A:W,22,FALSE),0)</f>
        <v>0</v>
      </c>
      <c r="O30" s="196">
        <f t="shared" si="2"/>
        <v>4153000</v>
      </c>
      <c r="P30" s="196">
        <v>22047000</v>
      </c>
      <c r="Q30" s="196">
        <f t="shared" si="3"/>
        <v>96000</v>
      </c>
      <c r="R30" s="196">
        <f t="shared" si="1"/>
        <v>17798000</v>
      </c>
      <c r="S30" s="199"/>
      <c r="T30" s="196">
        <f t="shared" si="4"/>
        <v>22047000</v>
      </c>
    </row>
    <row r="31" spans="1:20" s="10" customFormat="1" ht="25.5" customHeight="1">
      <c r="A31" s="203" t="s">
        <v>6</v>
      </c>
      <c r="B31" s="260">
        <f>VLOOKUP(A31,'1-導師費-0729'!C:U,18,FALSE)</f>
        <v>48000</v>
      </c>
      <c r="C31" s="263">
        <f>VLOOKUP(A31,'1-導師費-0729'!C:U,19,FALSE)</f>
        <v>0</v>
      </c>
      <c r="D31" s="255">
        <f>VLOOKUP(A31,'2-專輔師-0726'!A:E,4,FALSE)</f>
        <v>704000</v>
      </c>
      <c r="E31" s="256">
        <f>VLOOKUP(A31,'2-專輔師-0726'!A:E,5,FALSE)</f>
        <v>96000</v>
      </c>
      <c r="F31" s="255"/>
      <c r="G31" s="256"/>
      <c r="H31" s="255"/>
      <c r="I31" s="256"/>
      <c r="J31" s="263">
        <f>IFERROR(VLOOKUP(A31,'3-合理教師員額-0802'!A:B,2,FALSE),0)</f>
        <v>0</v>
      </c>
      <c r="K31" s="250">
        <f>VLOOKUP(A31,'4-自有收入及收支對列-0729'!A:V,10,FALSE)</f>
        <v>103000</v>
      </c>
      <c r="L31" s="196">
        <f>VLOOKUP(A31,'4-自有收入及收支對列-0729'!A:V,21,FALSE)</f>
        <v>1000</v>
      </c>
      <c r="M31" s="205">
        <v>29730000</v>
      </c>
      <c r="N31" s="197">
        <v>5902000</v>
      </c>
      <c r="O31" s="196">
        <f>B31+C31+D31+F31+H31+K31+L31+M31+N31+J31</f>
        <v>36488000</v>
      </c>
      <c r="P31" s="196">
        <v>37350000</v>
      </c>
      <c r="Q31" s="196">
        <f t="shared" si="3"/>
        <v>96000</v>
      </c>
      <c r="R31" s="196">
        <f t="shared" si="1"/>
        <v>766000</v>
      </c>
      <c r="S31" s="199"/>
      <c r="T31" s="196">
        <f t="shared" ref="T31" si="5">P31-N31</f>
        <v>31448000</v>
      </c>
    </row>
    <row r="32" spans="1:20">
      <c r="B32" s="1"/>
    </row>
  </sheetData>
  <mergeCells count="11">
    <mergeCell ref="A1:T1"/>
    <mergeCell ref="A2:A3"/>
    <mergeCell ref="Q2:S2"/>
    <mergeCell ref="K3:L3"/>
    <mergeCell ref="B2:J2"/>
    <mergeCell ref="O2:O5"/>
    <mergeCell ref="P2:P5"/>
    <mergeCell ref="Q3:Q5"/>
    <mergeCell ref="R3:R5"/>
    <mergeCell ref="S3:S5"/>
    <mergeCell ref="T2:T5"/>
  </mergeCells>
  <phoneticPr fontId="8" type="noConversion"/>
  <pageMargins left="0.21" right="0.16" top="0.34" bottom="1.0900000000000001" header="0.16" footer="0.5"/>
  <pageSetup paperSize="8" scale="76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9"/>
  <sheetViews>
    <sheetView zoomScale="85" zoomScaleNormal="85" workbookViewId="0">
      <pane xSplit="5" ySplit="1" topLeftCell="F2" activePane="bottomRight" state="frozen"/>
      <selection activeCell="L19" sqref="L19"/>
      <selection pane="topRight" activeCell="L19" sqref="L19"/>
      <selection pane="bottomLeft" activeCell="L19" sqref="L19"/>
      <selection pane="bottomRight" activeCell="L19" sqref="L19"/>
    </sheetView>
  </sheetViews>
  <sheetFormatPr defaultColWidth="9" defaultRowHeight="16.5"/>
  <cols>
    <col min="1" max="1" width="9" style="3"/>
    <col min="2" max="2" width="7.375" style="3" customWidth="1"/>
    <col min="3" max="3" width="14.75" style="3" customWidth="1"/>
    <col min="4" max="14" width="9" style="2"/>
    <col min="15" max="16" width="9.875" style="2" customWidth="1"/>
    <col min="17" max="17" width="10.5" style="2" customWidth="1"/>
    <col min="18" max="18" width="9" style="2"/>
    <col min="19" max="19" width="10.875" style="2" customWidth="1"/>
    <col min="20" max="21" width="17.875" style="2" customWidth="1"/>
    <col min="22" max="16384" width="9" style="2"/>
  </cols>
  <sheetData>
    <row r="1" spans="1:35" ht="21.75" thickBot="1">
      <c r="A1" s="292" t="s">
        <v>195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127"/>
      <c r="W1" s="127"/>
      <c r="X1" s="127"/>
      <c r="Y1" s="127"/>
      <c r="Z1" s="127"/>
      <c r="AA1" s="127"/>
      <c r="AB1" s="127"/>
      <c r="AC1" s="127"/>
      <c r="AD1" s="69"/>
      <c r="AE1" s="69"/>
      <c r="AF1" s="69"/>
      <c r="AG1" s="69"/>
      <c r="AH1" s="69"/>
      <c r="AI1" s="69"/>
    </row>
    <row r="2" spans="1:35" ht="27" customHeight="1" thickBot="1">
      <c r="A2" s="26"/>
      <c r="B2" s="27"/>
      <c r="C2" s="27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4"/>
      <c r="T2" s="295" t="s">
        <v>44</v>
      </c>
      <c r="U2" s="296"/>
    </row>
    <row r="3" spans="1:35" ht="27" customHeight="1" thickBot="1">
      <c r="A3" s="130"/>
      <c r="B3" s="128"/>
      <c r="C3" s="128"/>
      <c r="D3" s="299" t="s">
        <v>43</v>
      </c>
      <c r="E3" s="300"/>
      <c r="F3" s="301"/>
      <c r="G3" s="299" t="s">
        <v>104</v>
      </c>
      <c r="H3" s="302"/>
      <c r="I3" s="303" t="s">
        <v>105</v>
      </c>
      <c r="J3" s="302"/>
      <c r="K3" s="303" t="s">
        <v>106</v>
      </c>
      <c r="L3" s="302"/>
      <c r="M3" s="303" t="s">
        <v>107</v>
      </c>
      <c r="N3" s="302"/>
      <c r="O3" s="303" t="s">
        <v>108</v>
      </c>
      <c r="P3" s="301"/>
      <c r="Q3" s="304" t="s">
        <v>109</v>
      </c>
      <c r="R3" s="306" t="s">
        <v>110</v>
      </c>
      <c r="S3" s="308" t="s">
        <v>111</v>
      </c>
      <c r="T3" s="310" t="s">
        <v>196</v>
      </c>
      <c r="U3" s="312" t="s">
        <v>197</v>
      </c>
    </row>
    <row r="4" spans="1:35" ht="44.25" customHeight="1" thickBot="1">
      <c r="A4" s="131" t="s">
        <v>42</v>
      </c>
      <c r="B4" s="290" t="s">
        <v>41</v>
      </c>
      <c r="C4" s="291"/>
      <c r="D4" s="28" t="s">
        <v>193</v>
      </c>
      <c r="E4" s="29" t="s">
        <v>182</v>
      </c>
      <c r="F4" s="99" t="s">
        <v>194</v>
      </c>
      <c r="G4" s="118" t="s">
        <v>113</v>
      </c>
      <c r="H4" s="30" t="s">
        <v>112</v>
      </c>
      <c r="I4" s="30" t="s">
        <v>113</v>
      </c>
      <c r="J4" s="30" t="s">
        <v>112</v>
      </c>
      <c r="K4" s="30" t="s">
        <v>113</v>
      </c>
      <c r="L4" s="30" t="s">
        <v>112</v>
      </c>
      <c r="M4" s="30" t="s">
        <v>113</v>
      </c>
      <c r="N4" s="30" t="s">
        <v>112</v>
      </c>
      <c r="O4" s="30" t="s">
        <v>113</v>
      </c>
      <c r="P4" s="31" t="s">
        <v>112</v>
      </c>
      <c r="Q4" s="305"/>
      <c r="R4" s="307"/>
      <c r="S4" s="309"/>
      <c r="T4" s="311"/>
      <c r="U4" s="313"/>
      <c r="W4" s="66"/>
    </row>
    <row r="5" spans="1:35" ht="18.75">
      <c r="A5" s="32">
        <v>1</v>
      </c>
      <c r="B5" s="115">
        <v>310</v>
      </c>
      <c r="C5" s="33" t="s">
        <v>80</v>
      </c>
      <c r="D5" s="35">
        <f t="shared" ref="D5:D28" si="0">E5+F5</f>
        <v>10</v>
      </c>
      <c r="E5" s="36">
        <v>11</v>
      </c>
      <c r="F5" s="37">
        <v>-1</v>
      </c>
      <c r="G5" s="119">
        <v>3</v>
      </c>
      <c r="H5" s="120">
        <v>6</v>
      </c>
      <c r="I5" s="38"/>
      <c r="J5" s="120"/>
      <c r="K5" s="34">
        <v>1</v>
      </c>
      <c r="L5" s="120">
        <v>3</v>
      </c>
      <c r="M5" s="39"/>
      <c r="N5" s="40"/>
      <c r="O5" s="39">
        <v>1</v>
      </c>
      <c r="P5" s="41">
        <v>3</v>
      </c>
      <c r="Q5" s="42">
        <f>D5+G5+I5+M5+O5</f>
        <v>14</v>
      </c>
      <c r="R5" s="43">
        <f>D5+G5+I5+K5+M5+O5</f>
        <v>15</v>
      </c>
      <c r="S5" s="43">
        <f>K5</f>
        <v>1</v>
      </c>
      <c r="T5" s="44">
        <f>Q5*1000*12</f>
        <v>168000</v>
      </c>
      <c r="U5" s="45">
        <f>S5*4000*12</f>
        <v>48000</v>
      </c>
    </row>
    <row r="6" spans="1:35" ht="18.75">
      <c r="A6" s="46">
        <v>2</v>
      </c>
      <c r="B6" s="116">
        <v>311</v>
      </c>
      <c r="C6" s="33" t="s">
        <v>81</v>
      </c>
      <c r="D6" s="35">
        <f t="shared" si="0"/>
        <v>38</v>
      </c>
      <c r="E6" s="48">
        <v>37</v>
      </c>
      <c r="F6" s="37">
        <v>1</v>
      </c>
      <c r="G6" s="121"/>
      <c r="H6" s="122"/>
      <c r="I6" s="49">
        <v>6</v>
      </c>
      <c r="J6" s="122">
        <v>18</v>
      </c>
      <c r="K6" s="47">
        <v>1</v>
      </c>
      <c r="L6" s="122">
        <v>3</v>
      </c>
      <c r="M6" s="50"/>
      <c r="N6" s="51"/>
      <c r="O6" s="50">
        <v>1</v>
      </c>
      <c r="P6" s="52">
        <v>3</v>
      </c>
      <c r="Q6" s="42">
        <f t="shared" ref="Q6:Q28" si="1">D6+G6+I6+M6+O6</f>
        <v>45</v>
      </c>
      <c r="R6" s="43">
        <f t="shared" ref="R6:R28" si="2">D6+G6+I6+K6+M6+O6</f>
        <v>46</v>
      </c>
      <c r="S6" s="43">
        <f t="shared" ref="S6:S28" si="3">K6</f>
        <v>1</v>
      </c>
      <c r="T6" s="44">
        <f t="shared" ref="T6:T28" si="4">Q6*1000*12</f>
        <v>540000</v>
      </c>
      <c r="U6" s="45">
        <f t="shared" ref="U6:U28" si="5">S6*4000*12</f>
        <v>48000</v>
      </c>
    </row>
    <row r="7" spans="1:35" ht="18.75">
      <c r="A7" s="46">
        <v>3</v>
      </c>
      <c r="B7" s="116">
        <v>312</v>
      </c>
      <c r="C7" s="33" t="s">
        <v>82</v>
      </c>
      <c r="D7" s="35">
        <f t="shared" si="0"/>
        <v>48</v>
      </c>
      <c r="E7" s="48">
        <v>48</v>
      </c>
      <c r="F7" s="53">
        <v>0</v>
      </c>
      <c r="G7" s="121">
        <v>3</v>
      </c>
      <c r="H7" s="122">
        <v>7</v>
      </c>
      <c r="I7" s="49">
        <v>3</v>
      </c>
      <c r="J7" s="122">
        <v>9</v>
      </c>
      <c r="K7" s="47">
        <v>2</v>
      </c>
      <c r="L7" s="122">
        <v>6</v>
      </c>
      <c r="M7" s="50"/>
      <c r="N7" s="51"/>
      <c r="O7" s="50">
        <v>3</v>
      </c>
      <c r="P7" s="52">
        <v>9</v>
      </c>
      <c r="Q7" s="42">
        <f t="shared" si="1"/>
        <v>57</v>
      </c>
      <c r="R7" s="43">
        <f t="shared" si="2"/>
        <v>59</v>
      </c>
      <c r="S7" s="43">
        <f t="shared" si="3"/>
        <v>2</v>
      </c>
      <c r="T7" s="44">
        <f t="shared" si="4"/>
        <v>684000</v>
      </c>
      <c r="U7" s="45">
        <f t="shared" si="5"/>
        <v>96000</v>
      </c>
    </row>
    <row r="8" spans="1:35" ht="18.75">
      <c r="A8" s="46">
        <v>4</v>
      </c>
      <c r="B8" s="116">
        <v>313</v>
      </c>
      <c r="C8" s="33" t="s">
        <v>83</v>
      </c>
      <c r="D8" s="35">
        <f t="shared" si="0"/>
        <v>18</v>
      </c>
      <c r="E8" s="48">
        <v>18</v>
      </c>
      <c r="F8" s="53">
        <v>0</v>
      </c>
      <c r="G8" s="121">
        <v>3</v>
      </c>
      <c r="H8" s="122">
        <f>8-1</f>
        <v>7</v>
      </c>
      <c r="I8" s="49"/>
      <c r="J8" s="122"/>
      <c r="K8" s="47"/>
      <c r="L8" s="122"/>
      <c r="M8" s="50"/>
      <c r="N8" s="51"/>
      <c r="O8" s="50">
        <v>2</v>
      </c>
      <c r="P8" s="52">
        <v>6</v>
      </c>
      <c r="Q8" s="42">
        <f t="shared" si="1"/>
        <v>23</v>
      </c>
      <c r="R8" s="43">
        <f t="shared" si="2"/>
        <v>23</v>
      </c>
      <c r="S8" s="43">
        <f t="shared" si="3"/>
        <v>0</v>
      </c>
      <c r="T8" s="44">
        <f t="shared" si="4"/>
        <v>276000</v>
      </c>
      <c r="U8" s="45">
        <f t="shared" si="5"/>
        <v>0</v>
      </c>
    </row>
    <row r="9" spans="1:35" ht="18.75">
      <c r="A9" s="46">
        <v>5</v>
      </c>
      <c r="B9" s="116">
        <v>315</v>
      </c>
      <c r="C9" s="33" t="s">
        <v>84</v>
      </c>
      <c r="D9" s="35">
        <f t="shared" si="0"/>
        <v>9</v>
      </c>
      <c r="E9" s="48">
        <v>9</v>
      </c>
      <c r="F9" s="53">
        <v>0</v>
      </c>
      <c r="G9" s="121"/>
      <c r="H9" s="122"/>
      <c r="I9" s="49"/>
      <c r="J9" s="122"/>
      <c r="K9" s="47">
        <v>1</v>
      </c>
      <c r="L9" s="122">
        <v>3</v>
      </c>
      <c r="M9" s="50"/>
      <c r="N9" s="51"/>
      <c r="O9" s="50">
        <v>2</v>
      </c>
      <c r="P9" s="52">
        <v>4</v>
      </c>
      <c r="Q9" s="42">
        <f t="shared" si="1"/>
        <v>11</v>
      </c>
      <c r="R9" s="43">
        <f t="shared" si="2"/>
        <v>12</v>
      </c>
      <c r="S9" s="43">
        <f t="shared" si="3"/>
        <v>1</v>
      </c>
      <c r="T9" s="44">
        <f t="shared" si="4"/>
        <v>132000</v>
      </c>
      <c r="U9" s="45">
        <f t="shared" si="5"/>
        <v>48000</v>
      </c>
    </row>
    <row r="10" spans="1:35" ht="18.75">
      <c r="A10" s="46">
        <v>6</v>
      </c>
      <c r="B10" s="116">
        <v>316</v>
      </c>
      <c r="C10" s="33" t="s">
        <v>85</v>
      </c>
      <c r="D10" s="35">
        <f t="shared" si="0"/>
        <v>8</v>
      </c>
      <c r="E10" s="48">
        <v>8</v>
      </c>
      <c r="F10" s="53">
        <v>0</v>
      </c>
      <c r="G10" s="121"/>
      <c r="H10" s="122"/>
      <c r="I10" s="49"/>
      <c r="J10" s="122"/>
      <c r="K10" s="47">
        <v>1</v>
      </c>
      <c r="L10" s="122">
        <v>2</v>
      </c>
      <c r="M10" s="50"/>
      <c r="N10" s="51"/>
      <c r="O10" s="50">
        <v>1</v>
      </c>
      <c r="P10" s="52">
        <v>2</v>
      </c>
      <c r="Q10" s="42">
        <f t="shared" si="1"/>
        <v>9</v>
      </c>
      <c r="R10" s="43">
        <f t="shared" si="2"/>
        <v>10</v>
      </c>
      <c r="S10" s="43">
        <f t="shared" si="3"/>
        <v>1</v>
      </c>
      <c r="T10" s="44">
        <f t="shared" si="4"/>
        <v>108000</v>
      </c>
      <c r="U10" s="45">
        <f t="shared" si="5"/>
        <v>48000</v>
      </c>
    </row>
    <row r="11" spans="1:35" ht="18.75">
      <c r="A11" s="46">
        <v>7</v>
      </c>
      <c r="B11" s="116">
        <v>317</v>
      </c>
      <c r="C11" s="33" t="s">
        <v>86</v>
      </c>
      <c r="D11" s="35">
        <f t="shared" si="0"/>
        <v>25</v>
      </c>
      <c r="E11" s="48">
        <v>23</v>
      </c>
      <c r="F11" s="37">
        <v>2</v>
      </c>
      <c r="G11" s="121">
        <v>3</v>
      </c>
      <c r="H11" s="122">
        <v>8</v>
      </c>
      <c r="I11" s="49"/>
      <c r="J11" s="122"/>
      <c r="K11" s="47"/>
      <c r="L11" s="122"/>
      <c r="M11" s="50">
        <v>4</v>
      </c>
      <c r="N11" s="51">
        <f>8+1</f>
        <v>9</v>
      </c>
      <c r="O11" s="123">
        <v>3</v>
      </c>
      <c r="P11" s="124">
        <v>7</v>
      </c>
      <c r="Q11" s="42">
        <f t="shared" si="1"/>
        <v>35</v>
      </c>
      <c r="R11" s="43">
        <f t="shared" si="2"/>
        <v>35</v>
      </c>
      <c r="S11" s="43">
        <f t="shared" si="3"/>
        <v>0</v>
      </c>
      <c r="T11" s="44">
        <f t="shared" si="4"/>
        <v>420000</v>
      </c>
      <c r="U11" s="45">
        <f t="shared" si="5"/>
        <v>0</v>
      </c>
    </row>
    <row r="12" spans="1:35" ht="18.75">
      <c r="A12" s="46">
        <v>8</v>
      </c>
      <c r="B12" s="116">
        <v>318</v>
      </c>
      <c r="C12" s="33" t="s">
        <v>87</v>
      </c>
      <c r="D12" s="35">
        <f t="shared" si="0"/>
        <v>8</v>
      </c>
      <c r="E12" s="48">
        <v>9</v>
      </c>
      <c r="F12" s="37">
        <v>-1</v>
      </c>
      <c r="G12" s="121">
        <v>3</v>
      </c>
      <c r="H12" s="122">
        <v>6</v>
      </c>
      <c r="I12" s="49">
        <v>3</v>
      </c>
      <c r="J12" s="48">
        <v>9</v>
      </c>
      <c r="K12" s="47"/>
      <c r="L12" s="122"/>
      <c r="M12" s="50"/>
      <c r="N12" s="51"/>
      <c r="O12" s="123">
        <v>2</v>
      </c>
      <c r="P12" s="124">
        <v>4</v>
      </c>
      <c r="Q12" s="42">
        <f t="shared" si="1"/>
        <v>16</v>
      </c>
      <c r="R12" s="43">
        <f t="shared" si="2"/>
        <v>16</v>
      </c>
      <c r="S12" s="43">
        <f t="shared" si="3"/>
        <v>0</v>
      </c>
      <c r="T12" s="44">
        <f t="shared" si="4"/>
        <v>192000</v>
      </c>
      <c r="U12" s="45">
        <f t="shared" si="5"/>
        <v>0</v>
      </c>
    </row>
    <row r="13" spans="1:35" ht="18.75">
      <c r="A13" s="46">
        <v>9</v>
      </c>
      <c r="B13" s="116">
        <v>320</v>
      </c>
      <c r="C13" s="33" t="s">
        <v>88</v>
      </c>
      <c r="D13" s="35">
        <f t="shared" si="0"/>
        <v>10</v>
      </c>
      <c r="E13" s="48">
        <v>9</v>
      </c>
      <c r="F13" s="37">
        <v>1</v>
      </c>
      <c r="G13" s="121"/>
      <c r="H13" s="122"/>
      <c r="I13" s="49"/>
      <c r="J13" s="122"/>
      <c r="K13" s="47"/>
      <c r="L13" s="122"/>
      <c r="M13" s="50"/>
      <c r="N13" s="51"/>
      <c r="O13" s="50">
        <v>1</v>
      </c>
      <c r="P13" s="52">
        <v>3</v>
      </c>
      <c r="Q13" s="42">
        <f t="shared" si="1"/>
        <v>11</v>
      </c>
      <c r="R13" s="43">
        <f t="shared" si="2"/>
        <v>11</v>
      </c>
      <c r="S13" s="43">
        <f t="shared" si="3"/>
        <v>0</v>
      </c>
      <c r="T13" s="44">
        <f t="shared" si="4"/>
        <v>132000</v>
      </c>
      <c r="U13" s="45">
        <f t="shared" si="5"/>
        <v>0</v>
      </c>
    </row>
    <row r="14" spans="1:35" ht="18.75">
      <c r="A14" s="46">
        <v>10</v>
      </c>
      <c r="B14" s="116">
        <v>321</v>
      </c>
      <c r="C14" s="33" t="s">
        <v>89</v>
      </c>
      <c r="D14" s="35">
        <f t="shared" si="0"/>
        <v>3</v>
      </c>
      <c r="E14" s="48">
        <v>4</v>
      </c>
      <c r="F14" s="37">
        <v>-1</v>
      </c>
      <c r="G14" s="121"/>
      <c r="H14" s="122"/>
      <c r="I14" s="49"/>
      <c r="J14" s="122"/>
      <c r="K14" s="47"/>
      <c r="L14" s="122"/>
      <c r="M14" s="50"/>
      <c r="N14" s="51"/>
      <c r="O14" s="50">
        <v>1</v>
      </c>
      <c r="P14" s="52">
        <v>3</v>
      </c>
      <c r="Q14" s="42">
        <f t="shared" si="1"/>
        <v>4</v>
      </c>
      <c r="R14" s="43">
        <f t="shared" si="2"/>
        <v>4</v>
      </c>
      <c r="S14" s="43">
        <f t="shared" si="3"/>
        <v>0</v>
      </c>
      <c r="T14" s="44">
        <f t="shared" si="4"/>
        <v>48000</v>
      </c>
      <c r="U14" s="45">
        <f t="shared" si="5"/>
        <v>0</v>
      </c>
    </row>
    <row r="15" spans="1:35" ht="18.75">
      <c r="A15" s="46">
        <v>11</v>
      </c>
      <c r="B15" s="116">
        <v>322</v>
      </c>
      <c r="C15" s="33" t="s">
        <v>90</v>
      </c>
      <c r="D15" s="35">
        <f t="shared" si="0"/>
        <v>6</v>
      </c>
      <c r="E15" s="48">
        <v>6</v>
      </c>
      <c r="F15" s="53">
        <v>0</v>
      </c>
      <c r="G15" s="121"/>
      <c r="H15" s="122"/>
      <c r="I15" s="49"/>
      <c r="J15" s="122"/>
      <c r="K15" s="47"/>
      <c r="L15" s="122"/>
      <c r="M15" s="50"/>
      <c r="N15" s="51"/>
      <c r="O15" s="50"/>
      <c r="P15" s="52"/>
      <c r="Q15" s="42">
        <f t="shared" si="1"/>
        <v>6</v>
      </c>
      <c r="R15" s="43">
        <f t="shared" si="2"/>
        <v>6</v>
      </c>
      <c r="S15" s="43">
        <f t="shared" si="3"/>
        <v>0</v>
      </c>
      <c r="T15" s="44">
        <f t="shared" si="4"/>
        <v>72000</v>
      </c>
      <c r="U15" s="45">
        <f t="shared" si="5"/>
        <v>0</v>
      </c>
    </row>
    <row r="16" spans="1:35" ht="18.75">
      <c r="A16" s="46">
        <v>12</v>
      </c>
      <c r="B16" s="116">
        <v>325</v>
      </c>
      <c r="C16" s="33" t="s">
        <v>91</v>
      </c>
      <c r="D16" s="35">
        <f t="shared" si="0"/>
        <v>10</v>
      </c>
      <c r="E16" s="48">
        <v>10</v>
      </c>
      <c r="F16" s="53">
        <v>0</v>
      </c>
      <c r="G16" s="121"/>
      <c r="H16" s="122"/>
      <c r="I16" s="49"/>
      <c r="J16" s="122"/>
      <c r="K16" s="47">
        <v>1</v>
      </c>
      <c r="L16" s="122">
        <v>3</v>
      </c>
      <c r="M16" s="50"/>
      <c r="N16" s="51"/>
      <c r="O16" s="50">
        <v>1</v>
      </c>
      <c r="P16" s="52">
        <v>3</v>
      </c>
      <c r="Q16" s="42">
        <f t="shared" si="1"/>
        <v>11</v>
      </c>
      <c r="R16" s="43">
        <f t="shared" si="2"/>
        <v>12</v>
      </c>
      <c r="S16" s="43">
        <f t="shared" si="3"/>
        <v>1</v>
      </c>
      <c r="T16" s="44">
        <f t="shared" si="4"/>
        <v>132000</v>
      </c>
      <c r="U16" s="45">
        <f t="shared" si="5"/>
        <v>48000</v>
      </c>
    </row>
    <row r="17" spans="1:21" ht="18.75">
      <c r="A17" s="46">
        <v>13</v>
      </c>
      <c r="B17" s="116">
        <v>326</v>
      </c>
      <c r="C17" s="33" t="s">
        <v>92</v>
      </c>
      <c r="D17" s="35">
        <f t="shared" si="0"/>
        <v>3</v>
      </c>
      <c r="E17" s="48">
        <v>3</v>
      </c>
      <c r="F17" s="53">
        <v>0</v>
      </c>
      <c r="G17" s="121"/>
      <c r="H17" s="122"/>
      <c r="I17" s="49"/>
      <c r="J17" s="122"/>
      <c r="K17" s="47"/>
      <c r="L17" s="122"/>
      <c r="M17" s="50"/>
      <c r="N17" s="51"/>
      <c r="O17" s="50"/>
      <c r="P17" s="52"/>
      <c r="Q17" s="42">
        <f t="shared" si="1"/>
        <v>3</v>
      </c>
      <c r="R17" s="43">
        <f t="shared" si="2"/>
        <v>3</v>
      </c>
      <c r="S17" s="43">
        <f t="shared" si="3"/>
        <v>0</v>
      </c>
      <c r="T17" s="44">
        <f t="shared" si="4"/>
        <v>36000</v>
      </c>
      <c r="U17" s="45">
        <f t="shared" si="5"/>
        <v>0</v>
      </c>
    </row>
    <row r="18" spans="1:21" ht="18.75">
      <c r="A18" s="46">
        <v>14</v>
      </c>
      <c r="B18" s="116">
        <v>327</v>
      </c>
      <c r="C18" s="33" t="s">
        <v>93</v>
      </c>
      <c r="D18" s="35">
        <f t="shared" si="0"/>
        <v>6</v>
      </c>
      <c r="E18" s="48">
        <v>6</v>
      </c>
      <c r="F18" s="53">
        <v>0</v>
      </c>
      <c r="G18" s="121">
        <v>3</v>
      </c>
      <c r="H18" s="122">
        <v>8</v>
      </c>
      <c r="I18" s="49"/>
      <c r="J18" s="122"/>
      <c r="K18" s="47"/>
      <c r="L18" s="122"/>
      <c r="M18" s="50">
        <v>1</v>
      </c>
      <c r="N18" s="51">
        <v>3</v>
      </c>
      <c r="O18" s="50"/>
      <c r="P18" s="52"/>
      <c r="Q18" s="42">
        <f t="shared" si="1"/>
        <v>10</v>
      </c>
      <c r="R18" s="43">
        <f t="shared" si="2"/>
        <v>10</v>
      </c>
      <c r="S18" s="43">
        <f t="shared" si="3"/>
        <v>0</v>
      </c>
      <c r="T18" s="44">
        <f t="shared" si="4"/>
        <v>120000</v>
      </c>
      <c r="U18" s="45">
        <f t="shared" si="5"/>
        <v>0</v>
      </c>
    </row>
    <row r="19" spans="1:21" ht="18.75">
      <c r="A19" s="46">
        <v>15</v>
      </c>
      <c r="B19" s="116">
        <v>328</v>
      </c>
      <c r="C19" s="33" t="s">
        <v>94</v>
      </c>
      <c r="D19" s="35">
        <f t="shared" si="0"/>
        <v>3</v>
      </c>
      <c r="E19" s="48">
        <v>3</v>
      </c>
      <c r="F19" s="53">
        <v>0</v>
      </c>
      <c r="G19" s="121"/>
      <c r="H19" s="122"/>
      <c r="I19" s="49"/>
      <c r="J19" s="122"/>
      <c r="K19" s="47"/>
      <c r="L19" s="122"/>
      <c r="M19" s="50"/>
      <c r="N19" s="51"/>
      <c r="O19" s="50"/>
      <c r="P19" s="52"/>
      <c r="Q19" s="42">
        <f t="shared" si="1"/>
        <v>3</v>
      </c>
      <c r="R19" s="43">
        <f t="shared" si="2"/>
        <v>3</v>
      </c>
      <c r="S19" s="43">
        <f t="shared" si="3"/>
        <v>0</v>
      </c>
      <c r="T19" s="44">
        <f t="shared" si="4"/>
        <v>36000</v>
      </c>
      <c r="U19" s="45">
        <f t="shared" si="5"/>
        <v>0</v>
      </c>
    </row>
    <row r="20" spans="1:21" ht="18.75">
      <c r="A20" s="46">
        <v>16</v>
      </c>
      <c r="B20" s="116">
        <v>329</v>
      </c>
      <c r="C20" s="33" t="s">
        <v>95</v>
      </c>
      <c r="D20" s="35">
        <f t="shared" si="0"/>
        <v>5</v>
      </c>
      <c r="E20" s="48">
        <v>6</v>
      </c>
      <c r="F20" s="37">
        <v>-1</v>
      </c>
      <c r="G20" s="121">
        <v>3</v>
      </c>
      <c r="H20" s="48">
        <v>7</v>
      </c>
      <c r="I20" s="49"/>
      <c r="J20" s="122"/>
      <c r="K20" s="47">
        <v>1</v>
      </c>
      <c r="L20" s="122">
        <v>2</v>
      </c>
      <c r="M20" s="50"/>
      <c r="N20" s="51"/>
      <c r="O20" s="50">
        <v>1</v>
      </c>
      <c r="P20" s="52">
        <v>2</v>
      </c>
      <c r="Q20" s="42">
        <f t="shared" si="1"/>
        <v>9</v>
      </c>
      <c r="R20" s="43">
        <f t="shared" si="2"/>
        <v>10</v>
      </c>
      <c r="S20" s="43">
        <f t="shared" si="3"/>
        <v>1</v>
      </c>
      <c r="T20" s="44">
        <f t="shared" si="4"/>
        <v>108000</v>
      </c>
      <c r="U20" s="45">
        <f t="shared" si="5"/>
        <v>48000</v>
      </c>
    </row>
    <row r="21" spans="1:21" ht="18.75">
      <c r="A21" s="46">
        <v>17</v>
      </c>
      <c r="B21" s="116">
        <v>330</v>
      </c>
      <c r="C21" s="33" t="s">
        <v>96</v>
      </c>
      <c r="D21" s="35">
        <f t="shared" si="0"/>
        <v>3</v>
      </c>
      <c r="E21" s="48">
        <v>3</v>
      </c>
      <c r="F21" s="53">
        <v>0</v>
      </c>
      <c r="G21" s="121">
        <v>3</v>
      </c>
      <c r="H21" s="48">
        <v>7</v>
      </c>
      <c r="I21" s="49"/>
      <c r="J21" s="122"/>
      <c r="K21" s="47"/>
      <c r="L21" s="122"/>
      <c r="M21" s="50"/>
      <c r="N21" s="51"/>
      <c r="O21" s="50"/>
      <c r="P21" s="52"/>
      <c r="Q21" s="42">
        <f t="shared" si="1"/>
        <v>6</v>
      </c>
      <c r="R21" s="43">
        <f t="shared" si="2"/>
        <v>6</v>
      </c>
      <c r="S21" s="43">
        <f t="shared" si="3"/>
        <v>0</v>
      </c>
      <c r="T21" s="44">
        <f t="shared" si="4"/>
        <v>72000</v>
      </c>
      <c r="U21" s="45">
        <f t="shared" si="5"/>
        <v>0</v>
      </c>
    </row>
    <row r="22" spans="1:21" ht="18.75">
      <c r="A22" s="46">
        <v>18</v>
      </c>
      <c r="B22" s="116">
        <v>332</v>
      </c>
      <c r="C22" s="33" t="s">
        <v>97</v>
      </c>
      <c r="D22" s="35">
        <f t="shared" si="0"/>
        <v>16</v>
      </c>
      <c r="E22" s="48">
        <v>16</v>
      </c>
      <c r="F22" s="53">
        <v>0</v>
      </c>
      <c r="G22" s="121">
        <v>3</v>
      </c>
      <c r="H22" s="48">
        <v>7</v>
      </c>
      <c r="I22" s="49"/>
      <c r="J22" s="122"/>
      <c r="K22" s="47">
        <v>1</v>
      </c>
      <c r="L22" s="122">
        <v>3</v>
      </c>
      <c r="M22" s="50"/>
      <c r="N22" s="51"/>
      <c r="O22" s="50">
        <v>1</v>
      </c>
      <c r="P22" s="52">
        <v>3</v>
      </c>
      <c r="Q22" s="42">
        <f t="shared" si="1"/>
        <v>20</v>
      </c>
      <c r="R22" s="43">
        <f t="shared" si="2"/>
        <v>21</v>
      </c>
      <c r="S22" s="43">
        <f t="shared" si="3"/>
        <v>1</v>
      </c>
      <c r="T22" s="44">
        <f t="shared" si="4"/>
        <v>240000</v>
      </c>
      <c r="U22" s="45">
        <f t="shared" si="5"/>
        <v>48000</v>
      </c>
    </row>
    <row r="23" spans="1:21" ht="18.75">
      <c r="A23" s="46">
        <v>19</v>
      </c>
      <c r="B23" s="116">
        <v>333</v>
      </c>
      <c r="C23" s="33" t="s">
        <v>98</v>
      </c>
      <c r="D23" s="35">
        <f t="shared" si="0"/>
        <v>3</v>
      </c>
      <c r="E23" s="48">
        <v>3</v>
      </c>
      <c r="F23" s="53">
        <v>0</v>
      </c>
      <c r="G23" s="121"/>
      <c r="H23" s="48"/>
      <c r="I23" s="49"/>
      <c r="J23" s="122"/>
      <c r="K23" s="47"/>
      <c r="L23" s="122"/>
      <c r="M23" s="50">
        <v>1</v>
      </c>
      <c r="N23" s="51">
        <v>3</v>
      </c>
      <c r="O23" s="50"/>
      <c r="P23" s="52"/>
      <c r="Q23" s="42">
        <f t="shared" si="1"/>
        <v>4</v>
      </c>
      <c r="R23" s="43">
        <f t="shared" si="2"/>
        <v>4</v>
      </c>
      <c r="S23" s="43">
        <f t="shared" si="3"/>
        <v>0</v>
      </c>
      <c r="T23" s="44">
        <f t="shared" si="4"/>
        <v>48000</v>
      </c>
      <c r="U23" s="45">
        <f t="shared" si="5"/>
        <v>0</v>
      </c>
    </row>
    <row r="24" spans="1:21" ht="18.75">
      <c r="A24" s="46">
        <v>20</v>
      </c>
      <c r="B24" s="116">
        <v>334</v>
      </c>
      <c r="C24" s="33" t="s">
        <v>99</v>
      </c>
      <c r="D24" s="35">
        <f t="shared" si="0"/>
        <v>3</v>
      </c>
      <c r="E24" s="48">
        <v>3</v>
      </c>
      <c r="F24" s="53">
        <v>0</v>
      </c>
      <c r="G24" s="121"/>
      <c r="H24" s="122"/>
      <c r="I24" s="49"/>
      <c r="J24" s="122"/>
      <c r="K24" s="47"/>
      <c r="L24" s="122"/>
      <c r="M24" s="50">
        <v>1</v>
      </c>
      <c r="N24" s="51">
        <v>1</v>
      </c>
      <c r="O24" s="50"/>
      <c r="P24" s="52"/>
      <c r="Q24" s="42">
        <f t="shared" si="1"/>
        <v>4</v>
      </c>
      <c r="R24" s="43">
        <f t="shared" si="2"/>
        <v>4</v>
      </c>
      <c r="S24" s="43">
        <f t="shared" si="3"/>
        <v>0</v>
      </c>
      <c r="T24" s="44">
        <f t="shared" si="4"/>
        <v>48000</v>
      </c>
      <c r="U24" s="45">
        <f t="shared" si="5"/>
        <v>0</v>
      </c>
    </row>
    <row r="25" spans="1:21" ht="18.75">
      <c r="A25" s="46">
        <v>21</v>
      </c>
      <c r="B25" s="116">
        <v>335</v>
      </c>
      <c r="C25" s="33" t="s">
        <v>100</v>
      </c>
      <c r="D25" s="35">
        <f t="shared" si="0"/>
        <v>4</v>
      </c>
      <c r="E25" s="48">
        <v>4</v>
      </c>
      <c r="F25" s="53">
        <v>0</v>
      </c>
      <c r="G25" s="121"/>
      <c r="H25" s="122"/>
      <c r="I25" s="49"/>
      <c r="J25" s="122"/>
      <c r="K25" s="47">
        <v>1</v>
      </c>
      <c r="L25" s="122">
        <v>3</v>
      </c>
      <c r="M25" s="50"/>
      <c r="N25" s="51"/>
      <c r="O25" s="50"/>
      <c r="P25" s="52"/>
      <c r="Q25" s="42">
        <f t="shared" si="1"/>
        <v>4</v>
      </c>
      <c r="R25" s="43">
        <f t="shared" si="2"/>
        <v>5</v>
      </c>
      <c r="S25" s="43">
        <f t="shared" si="3"/>
        <v>1</v>
      </c>
      <c r="T25" s="44">
        <f t="shared" si="4"/>
        <v>48000</v>
      </c>
      <c r="U25" s="45">
        <f t="shared" si="5"/>
        <v>48000</v>
      </c>
    </row>
    <row r="26" spans="1:21" ht="18.75">
      <c r="A26" s="46">
        <v>22</v>
      </c>
      <c r="B26" s="116">
        <v>336</v>
      </c>
      <c r="C26" s="33" t="s">
        <v>101</v>
      </c>
      <c r="D26" s="35">
        <f t="shared" si="0"/>
        <v>3</v>
      </c>
      <c r="E26" s="48">
        <v>3</v>
      </c>
      <c r="F26" s="53">
        <v>0</v>
      </c>
      <c r="G26" s="121"/>
      <c r="H26" s="122"/>
      <c r="I26" s="49"/>
      <c r="J26" s="122"/>
      <c r="K26" s="47"/>
      <c r="L26" s="122"/>
      <c r="M26" s="50">
        <v>1</v>
      </c>
      <c r="N26" s="123">
        <v>2</v>
      </c>
      <c r="O26" s="50"/>
      <c r="P26" s="52"/>
      <c r="Q26" s="42">
        <f t="shared" si="1"/>
        <v>4</v>
      </c>
      <c r="R26" s="43">
        <f t="shared" si="2"/>
        <v>4</v>
      </c>
      <c r="S26" s="43">
        <f t="shared" si="3"/>
        <v>0</v>
      </c>
      <c r="T26" s="44">
        <f t="shared" si="4"/>
        <v>48000</v>
      </c>
      <c r="U26" s="45">
        <f t="shared" si="5"/>
        <v>0</v>
      </c>
    </row>
    <row r="27" spans="1:21" ht="18.75">
      <c r="A27" s="46">
        <v>23</v>
      </c>
      <c r="B27" s="116">
        <v>337</v>
      </c>
      <c r="C27" s="33" t="s">
        <v>102</v>
      </c>
      <c r="D27" s="35">
        <f t="shared" si="0"/>
        <v>3</v>
      </c>
      <c r="E27" s="48">
        <v>3</v>
      </c>
      <c r="F27" s="53">
        <v>0</v>
      </c>
      <c r="G27" s="121"/>
      <c r="H27" s="122"/>
      <c r="I27" s="49"/>
      <c r="J27" s="122"/>
      <c r="K27" s="47"/>
      <c r="L27" s="122"/>
      <c r="M27" s="50"/>
      <c r="N27" s="51"/>
      <c r="O27" s="50"/>
      <c r="P27" s="52"/>
      <c r="Q27" s="42">
        <f t="shared" si="1"/>
        <v>3</v>
      </c>
      <c r="R27" s="43">
        <f t="shared" si="2"/>
        <v>3</v>
      </c>
      <c r="S27" s="43">
        <f t="shared" si="3"/>
        <v>0</v>
      </c>
      <c r="T27" s="44">
        <f t="shared" si="4"/>
        <v>36000</v>
      </c>
      <c r="U27" s="45">
        <f t="shared" si="5"/>
        <v>0</v>
      </c>
    </row>
    <row r="28" spans="1:21" ht="19.5" thickBot="1">
      <c r="A28" s="54">
        <v>24</v>
      </c>
      <c r="B28" s="117">
        <v>338</v>
      </c>
      <c r="C28" s="129" t="s">
        <v>180</v>
      </c>
      <c r="D28" s="35">
        <f t="shared" si="0"/>
        <v>4</v>
      </c>
      <c r="E28" s="67">
        <v>4</v>
      </c>
      <c r="F28" s="68">
        <v>0</v>
      </c>
      <c r="G28" s="125"/>
      <c r="H28" s="126"/>
      <c r="I28" s="56"/>
      <c r="J28" s="126"/>
      <c r="K28" s="55"/>
      <c r="L28" s="126"/>
      <c r="M28" s="57"/>
      <c r="N28" s="58"/>
      <c r="O28" s="57"/>
      <c r="P28" s="59"/>
      <c r="Q28" s="42">
        <f t="shared" si="1"/>
        <v>4</v>
      </c>
      <c r="R28" s="43">
        <f t="shared" si="2"/>
        <v>4</v>
      </c>
      <c r="S28" s="43">
        <f t="shared" si="3"/>
        <v>0</v>
      </c>
      <c r="T28" s="44">
        <f t="shared" si="4"/>
        <v>48000</v>
      </c>
      <c r="U28" s="45">
        <f t="shared" si="5"/>
        <v>0</v>
      </c>
    </row>
    <row r="29" spans="1:21" ht="17.25" thickBot="1">
      <c r="A29" s="297" t="s">
        <v>114</v>
      </c>
      <c r="B29" s="298"/>
      <c r="C29" s="113"/>
      <c r="D29" s="62">
        <f t="shared" ref="D29:P29" si="6">SUM(D5:D28)</f>
        <v>249</v>
      </c>
      <c r="E29" s="61">
        <f>SUM(E5:E28)</f>
        <v>249</v>
      </c>
      <c r="F29" s="61">
        <f t="shared" si="6"/>
        <v>0</v>
      </c>
      <c r="G29" s="61">
        <f t="shared" si="6"/>
        <v>27</v>
      </c>
      <c r="H29" s="61">
        <f t="shared" si="6"/>
        <v>63</v>
      </c>
      <c r="I29" s="61">
        <f t="shared" si="6"/>
        <v>12</v>
      </c>
      <c r="J29" s="61">
        <f t="shared" si="6"/>
        <v>36</v>
      </c>
      <c r="K29" s="61">
        <f t="shared" si="6"/>
        <v>10</v>
      </c>
      <c r="L29" s="61">
        <f t="shared" si="6"/>
        <v>28</v>
      </c>
      <c r="M29" s="61">
        <f t="shared" si="6"/>
        <v>8</v>
      </c>
      <c r="N29" s="61">
        <f t="shared" si="6"/>
        <v>18</v>
      </c>
      <c r="O29" s="61">
        <f t="shared" si="6"/>
        <v>20</v>
      </c>
      <c r="P29" s="63">
        <f t="shared" si="6"/>
        <v>52</v>
      </c>
      <c r="Q29" s="60">
        <f>SUM(Q5:Q28)</f>
        <v>316</v>
      </c>
      <c r="R29" s="60">
        <f t="shared" ref="R29:S29" si="7">SUM(R5:R28)</f>
        <v>326</v>
      </c>
      <c r="S29" s="60">
        <f t="shared" si="7"/>
        <v>10</v>
      </c>
      <c r="T29" s="100">
        <f>SUM(T5:T28)</f>
        <v>3792000</v>
      </c>
      <c r="U29" s="101">
        <f>SUM(U5:U28)</f>
        <v>480000</v>
      </c>
    </row>
  </sheetData>
  <mergeCells count="16">
    <mergeCell ref="B4:C4"/>
    <mergeCell ref="A1:U1"/>
    <mergeCell ref="D2:S2"/>
    <mergeCell ref="T2:U2"/>
    <mergeCell ref="A29:B29"/>
    <mergeCell ref="D3:F3"/>
    <mergeCell ref="G3:H3"/>
    <mergeCell ref="I3:J3"/>
    <mergeCell ref="K3:L3"/>
    <mergeCell ref="M3:N3"/>
    <mergeCell ref="O3:P3"/>
    <mergeCell ref="Q3:Q4"/>
    <mergeCell ref="R3:R4"/>
    <mergeCell ref="S3:S4"/>
    <mergeCell ref="T3:T4"/>
    <mergeCell ref="U3:U4"/>
  </mergeCells>
  <phoneticPr fontId="13" type="noConversion"/>
  <printOptions horizontalCentered="1"/>
  <pageMargins left="0" right="0" top="0.15748031496062992" bottom="0.19685039370078741" header="0.19685039370078741" footer="7.874015748031496E-2"/>
  <pageSetup paperSize="9" scale="71" fitToHeight="2" orientation="portrait" r:id="rId1"/>
  <headerFooter alignWithMargins="0">
    <oddFooter>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workbookViewId="0">
      <selection activeCell="L19" sqref="L19"/>
    </sheetView>
  </sheetViews>
  <sheetFormatPr defaultRowHeight="16.5"/>
  <cols>
    <col min="1" max="1" width="14.875" style="4" customWidth="1"/>
    <col min="2" max="2" width="18.375" style="4" bestFit="1" customWidth="1"/>
    <col min="3" max="3" width="15" style="4" bestFit="1" customWidth="1"/>
    <col min="4" max="4" width="17.25" style="4" bestFit="1" customWidth="1"/>
    <col min="5" max="5" width="15" style="4" bestFit="1" customWidth="1"/>
    <col min="6" max="16384" width="9" style="4"/>
  </cols>
  <sheetData>
    <row r="1" spans="1:7" ht="29.45" customHeight="1" thickBot="1">
      <c r="A1" s="139" t="s">
        <v>209</v>
      </c>
      <c r="B1" s="139"/>
      <c r="C1" s="139"/>
      <c r="D1" s="139"/>
      <c r="E1" s="140"/>
    </row>
    <row r="2" spans="1:7" ht="36.75" customHeight="1">
      <c r="A2" s="20" t="s">
        <v>47</v>
      </c>
      <c r="B2" s="21" t="s">
        <v>46</v>
      </c>
      <c r="C2" s="137" t="s">
        <v>210</v>
      </c>
      <c r="D2" s="21" t="s">
        <v>207</v>
      </c>
      <c r="E2" s="22" t="s">
        <v>208</v>
      </c>
    </row>
    <row r="3" spans="1:7" ht="18.75" customHeight="1">
      <c r="A3" s="136" t="s">
        <v>80</v>
      </c>
      <c r="B3" s="8">
        <v>1</v>
      </c>
      <c r="C3" s="23">
        <v>800000</v>
      </c>
      <c r="D3" s="24">
        <v>704000</v>
      </c>
      <c r="E3" s="25">
        <v>96000</v>
      </c>
    </row>
    <row r="4" spans="1:7" ht="18.75" customHeight="1">
      <c r="A4" s="136" t="s">
        <v>81</v>
      </c>
      <c r="B4" s="8">
        <v>3</v>
      </c>
      <c r="C4" s="23">
        <v>2400000</v>
      </c>
      <c r="D4" s="24">
        <v>2112000</v>
      </c>
      <c r="E4" s="25">
        <v>288000</v>
      </c>
    </row>
    <row r="5" spans="1:7" ht="18.75" customHeight="1">
      <c r="A5" s="136" t="s">
        <v>82</v>
      </c>
      <c r="B5" s="8">
        <v>4</v>
      </c>
      <c r="C5" s="23">
        <v>3200000</v>
      </c>
      <c r="D5" s="24">
        <v>2816000</v>
      </c>
      <c r="E5" s="25">
        <v>384000</v>
      </c>
    </row>
    <row r="6" spans="1:7" ht="18.75" customHeight="1">
      <c r="A6" s="136" t="s">
        <v>83</v>
      </c>
      <c r="B6" s="8">
        <v>2</v>
      </c>
      <c r="C6" s="23">
        <v>1600000</v>
      </c>
      <c r="D6" s="24">
        <v>1408000</v>
      </c>
      <c r="E6" s="25">
        <v>192000</v>
      </c>
    </row>
    <row r="7" spans="1:7" ht="18.75" customHeight="1">
      <c r="A7" s="136" t="s">
        <v>84</v>
      </c>
      <c r="B7" s="8">
        <v>1</v>
      </c>
      <c r="C7" s="23">
        <v>800000</v>
      </c>
      <c r="D7" s="24">
        <v>704000</v>
      </c>
      <c r="E7" s="25">
        <v>96000</v>
      </c>
    </row>
    <row r="8" spans="1:7" ht="18.75" customHeight="1">
      <c r="A8" s="136" t="s">
        <v>85</v>
      </c>
      <c r="B8" s="8">
        <v>1</v>
      </c>
      <c r="C8" s="23">
        <v>800000</v>
      </c>
      <c r="D8" s="24">
        <v>704000</v>
      </c>
      <c r="E8" s="25">
        <v>96000</v>
      </c>
    </row>
    <row r="9" spans="1:7" ht="18.75" customHeight="1">
      <c r="A9" s="136" t="s">
        <v>86</v>
      </c>
      <c r="B9" s="8">
        <v>2</v>
      </c>
      <c r="C9" s="23">
        <v>1600000</v>
      </c>
      <c r="D9" s="24">
        <v>1408000</v>
      </c>
      <c r="E9" s="25">
        <v>192000</v>
      </c>
      <c r="G9" s="9"/>
    </row>
    <row r="10" spans="1:7" ht="18.75" customHeight="1">
      <c r="A10" s="136" t="s">
        <v>87</v>
      </c>
      <c r="B10" s="8">
        <v>1</v>
      </c>
      <c r="C10" s="23">
        <v>800000</v>
      </c>
      <c r="D10" s="24">
        <v>704000</v>
      </c>
      <c r="E10" s="25">
        <v>96000</v>
      </c>
      <c r="G10" s="9"/>
    </row>
    <row r="11" spans="1:7" ht="18.75" customHeight="1">
      <c r="A11" s="136" t="s">
        <v>88</v>
      </c>
      <c r="B11" s="8">
        <v>1</v>
      </c>
      <c r="C11" s="23">
        <v>800000</v>
      </c>
      <c r="D11" s="24">
        <v>704000</v>
      </c>
      <c r="E11" s="25">
        <v>96000</v>
      </c>
    </row>
    <row r="12" spans="1:7" ht="18.75" customHeight="1">
      <c r="A12" s="136" t="s">
        <v>89</v>
      </c>
      <c r="B12" s="8">
        <v>1</v>
      </c>
      <c r="C12" s="23">
        <v>800000</v>
      </c>
      <c r="D12" s="24">
        <v>704000</v>
      </c>
      <c r="E12" s="25">
        <v>96000</v>
      </c>
    </row>
    <row r="13" spans="1:7" ht="18.75" customHeight="1">
      <c r="A13" s="136" t="s">
        <v>90</v>
      </c>
      <c r="B13" s="8">
        <v>1</v>
      </c>
      <c r="C13" s="23">
        <v>800000</v>
      </c>
      <c r="D13" s="24">
        <v>704000</v>
      </c>
      <c r="E13" s="25">
        <v>96000</v>
      </c>
    </row>
    <row r="14" spans="1:7" ht="18.75" customHeight="1">
      <c r="A14" s="136" t="s">
        <v>91</v>
      </c>
      <c r="B14" s="8">
        <v>1</v>
      </c>
      <c r="C14" s="23">
        <v>800000</v>
      </c>
      <c r="D14" s="24">
        <v>704000</v>
      </c>
      <c r="E14" s="25">
        <v>96000</v>
      </c>
    </row>
    <row r="15" spans="1:7" ht="18.75" customHeight="1">
      <c r="A15" s="136" t="s">
        <v>92</v>
      </c>
      <c r="B15" s="8">
        <v>1</v>
      </c>
      <c r="C15" s="23">
        <v>800000</v>
      </c>
      <c r="D15" s="24">
        <v>704000</v>
      </c>
      <c r="E15" s="25">
        <v>96000</v>
      </c>
    </row>
    <row r="16" spans="1:7" ht="18.75" customHeight="1">
      <c r="A16" s="136" t="s">
        <v>93</v>
      </c>
      <c r="B16" s="8">
        <v>1</v>
      </c>
      <c r="C16" s="23">
        <v>800000</v>
      </c>
      <c r="D16" s="24">
        <v>704000</v>
      </c>
      <c r="E16" s="25">
        <v>96000</v>
      </c>
    </row>
    <row r="17" spans="1:5" ht="18.75" customHeight="1">
      <c r="A17" s="136" t="s">
        <v>94</v>
      </c>
      <c r="B17" s="8">
        <v>1</v>
      </c>
      <c r="C17" s="23">
        <v>800000</v>
      </c>
      <c r="D17" s="24">
        <v>704000</v>
      </c>
      <c r="E17" s="25">
        <v>96000</v>
      </c>
    </row>
    <row r="18" spans="1:5" ht="18.75" customHeight="1">
      <c r="A18" s="136" t="s">
        <v>95</v>
      </c>
      <c r="B18" s="8">
        <v>1</v>
      </c>
      <c r="C18" s="23">
        <v>800000</v>
      </c>
      <c r="D18" s="24">
        <v>704000</v>
      </c>
      <c r="E18" s="25">
        <v>96000</v>
      </c>
    </row>
    <row r="19" spans="1:5" ht="18.75" customHeight="1">
      <c r="A19" s="136" t="s">
        <v>96</v>
      </c>
      <c r="B19" s="8">
        <v>1</v>
      </c>
      <c r="C19" s="23">
        <v>800000</v>
      </c>
      <c r="D19" s="24">
        <v>704000</v>
      </c>
      <c r="E19" s="25">
        <v>96000</v>
      </c>
    </row>
    <row r="20" spans="1:5" ht="18.75" customHeight="1">
      <c r="A20" s="136" t="s">
        <v>97</v>
      </c>
      <c r="B20" s="8">
        <v>2</v>
      </c>
      <c r="C20" s="23">
        <v>1600000</v>
      </c>
      <c r="D20" s="24">
        <v>1408000</v>
      </c>
      <c r="E20" s="25">
        <v>192000</v>
      </c>
    </row>
    <row r="21" spans="1:5" ht="18.75" customHeight="1">
      <c r="A21" s="136" t="s">
        <v>98</v>
      </c>
      <c r="B21" s="138">
        <v>1</v>
      </c>
      <c r="C21" s="23">
        <v>800000</v>
      </c>
      <c r="D21" s="24">
        <v>704000</v>
      </c>
      <c r="E21" s="25">
        <v>96000</v>
      </c>
    </row>
    <row r="22" spans="1:5" ht="18.75" customHeight="1">
      <c r="A22" s="136" t="s">
        <v>99</v>
      </c>
      <c r="B22" s="138">
        <v>1</v>
      </c>
      <c r="C22" s="23">
        <v>800000</v>
      </c>
      <c r="D22" s="24">
        <v>704000</v>
      </c>
      <c r="E22" s="25">
        <v>96000</v>
      </c>
    </row>
    <row r="23" spans="1:5" ht="18.75" customHeight="1">
      <c r="A23" s="136" t="s">
        <v>100</v>
      </c>
      <c r="B23" s="138">
        <v>1</v>
      </c>
      <c r="C23" s="23">
        <v>800000</v>
      </c>
      <c r="D23" s="24">
        <v>704000</v>
      </c>
      <c r="E23" s="25">
        <v>96000</v>
      </c>
    </row>
    <row r="24" spans="1:5" ht="18.75" customHeight="1">
      <c r="A24" s="136" t="s">
        <v>101</v>
      </c>
      <c r="B24" s="138">
        <v>1</v>
      </c>
      <c r="C24" s="23">
        <v>800000</v>
      </c>
      <c r="D24" s="24">
        <v>704000</v>
      </c>
      <c r="E24" s="25">
        <v>96000</v>
      </c>
    </row>
    <row r="25" spans="1:5" ht="18.75" customHeight="1">
      <c r="A25" s="136" t="s">
        <v>102</v>
      </c>
      <c r="B25" s="138">
        <v>1</v>
      </c>
      <c r="C25" s="23">
        <v>800000</v>
      </c>
      <c r="D25" s="24">
        <v>704000</v>
      </c>
      <c r="E25" s="25">
        <v>96000</v>
      </c>
    </row>
    <row r="26" spans="1:5" ht="18.75" customHeight="1">
      <c r="A26" s="136" t="s">
        <v>103</v>
      </c>
      <c r="B26" s="138">
        <v>1</v>
      </c>
      <c r="C26" s="23">
        <v>800000</v>
      </c>
      <c r="D26" s="24">
        <v>704000</v>
      </c>
      <c r="E26" s="25">
        <v>96000</v>
      </c>
    </row>
    <row r="27" spans="1:5" ht="17.25" thickBot="1">
      <c r="A27" s="141" t="s">
        <v>45</v>
      </c>
      <c r="B27" s="7">
        <f>SUM(B3:B26)</f>
        <v>32</v>
      </c>
      <c r="C27" s="6">
        <f>SUM(C3:C26)</f>
        <v>25600000</v>
      </c>
      <c r="D27" s="5">
        <f>SUM(D3:D26)</f>
        <v>22528000</v>
      </c>
      <c r="E27" s="5">
        <f>SUM(E3:E26)</f>
        <v>3072000</v>
      </c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7"/>
  <sheetViews>
    <sheetView workbookViewId="0">
      <selection activeCell="L19" sqref="L19"/>
    </sheetView>
  </sheetViews>
  <sheetFormatPr defaultRowHeight="16.5"/>
  <cols>
    <col min="1" max="1" width="20.375" customWidth="1"/>
    <col min="2" max="2" width="20.625" customWidth="1"/>
    <col min="3" max="3" width="9" customWidth="1"/>
  </cols>
  <sheetData>
    <row r="1" spans="1:2" ht="33">
      <c r="A1" s="70" t="s">
        <v>133</v>
      </c>
      <c r="B1" s="71" t="s">
        <v>134</v>
      </c>
    </row>
    <row r="2" spans="1:2">
      <c r="A2" s="72" t="s">
        <v>135</v>
      </c>
      <c r="B2" s="219">
        <f>SUM(B3:B27)</f>
        <v>30800000</v>
      </c>
    </row>
    <row r="3" spans="1:2">
      <c r="A3" s="72" t="s">
        <v>80</v>
      </c>
      <c r="B3" s="219">
        <v>0</v>
      </c>
    </row>
    <row r="4" spans="1:2">
      <c r="A4" s="72" t="s">
        <v>81</v>
      </c>
      <c r="B4" s="219">
        <v>0</v>
      </c>
    </row>
    <row r="5" spans="1:2">
      <c r="A5" s="72" t="s">
        <v>82</v>
      </c>
      <c r="B5" s="219">
        <v>0</v>
      </c>
    </row>
    <row r="6" spans="1:2">
      <c r="A6" s="72" t="s">
        <v>83</v>
      </c>
      <c r="B6" s="219">
        <v>0</v>
      </c>
    </row>
    <row r="7" spans="1:2">
      <c r="A7" s="72" t="s">
        <v>84</v>
      </c>
      <c r="B7" s="219">
        <v>0</v>
      </c>
    </row>
    <row r="8" spans="1:2">
      <c r="A8" s="72" t="s">
        <v>85</v>
      </c>
      <c r="B8" s="219">
        <v>0</v>
      </c>
    </row>
    <row r="9" spans="1:2">
      <c r="A9" s="72" t="s">
        <v>86</v>
      </c>
      <c r="B9" s="219">
        <v>0</v>
      </c>
    </row>
    <row r="10" spans="1:2">
      <c r="A10" s="72" t="s">
        <v>87</v>
      </c>
      <c r="B10" s="219">
        <v>0</v>
      </c>
    </row>
    <row r="11" spans="1:2">
      <c r="A11" s="72" t="s">
        <v>88</v>
      </c>
      <c r="B11" s="219">
        <v>0</v>
      </c>
    </row>
    <row r="12" spans="1:2">
      <c r="A12" s="72" t="s">
        <v>89</v>
      </c>
      <c r="B12" s="219">
        <v>2800000</v>
      </c>
    </row>
    <row r="13" spans="1:2">
      <c r="A13" s="72" t="s">
        <v>90</v>
      </c>
      <c r="B13" s="219">
        <v>0</v>
      </c>
    </row>
    <row r="14" spans="1:2">
      <c r="A14" s="72" t="s">
        <v>91</v>
      </c>
      <c r="B14" s="219">
        <v>0</v>
      </c>
    </row>
    <row r="15" spans="1:2">
      <c r="A15" s="72" t="s">
        <v>92</v>
      </c>
      <c r="B15" s="219">
        <v>2800000</v>
      </c>
    </row>
    <row r="16" spans="1:2">
      <c r="A16" s="72" t="s">
        <v>93</v>
      </c>
      <c r="B16" s="219">
        <v>2800000</v>
      </c>
    </row>
    <row r="17" spans="1:2">
      <c r="A17" s="72" t="s">
        <v>94</v>
      </c>
      <c r="B17" s="219">
        <v>2800000</v>
      </c>
    </row>
    <row r="18" spans="1:2">
      <c r="A18" s="72" t="s">
        <v>95</v>
      </c>
      <c r="B18" s="219">
        <v>2800000</v>
      </c>
    </row>
    <row r="19" spans="1:2">
      <c r="A19" s="72" t="s">
        <v>96</v>
      </c>
      <c r="B19" s="219">
        <v>2800000</v>
      </c>
    </row>
    <row r="20" spans="1:2">
      <c r="A20" s="72" t="s">
        <v>97</v>
      </c>
      <c r="B20" s="219">
        <v>0</v>
      </c>
    </row>
    <row r="21" spans="1:2">
      <c r="A21" s="72" t="s">
        <v>98</v>
      </c>
      <c r="B21" s="219">
        <v>2800000</v>
      </c>
    </row>
    <row r="22" spans="1:2">
      <c r="A22" s="72" t="s">
        <v>99</v>
      </c>
      <c r="B22" s="219">
        <v>2800000</v>
      </c>
    </row>
    <row r="23" spans="1:2">
      <c r="A23" s="72" t="s">
        <v>100</v>
      </c>
      <c r="B23" s="219">
        <v>2800000</v>
      </c>
    </row>
    <row r="24" spans="1:2">
      <c r="A24" s="72" t="s">
        <v>101</v>
      </c>
      <c r="B24" s="219">
        <v>2800000</v>
      </c>
    </row>
    <row r="25" spans="1:2">
      <c r="A25" s="72" t="s">
        <v>102</v>
      </c>
      <c r="B25" s="219">
        <v>2800000</v>
      </c>
    </row>
    <row r="26" spans="1:2">
      <c r="A26" s="72" t="s">
        <v>180</v>
      </c>
      <c r="B26" s="219">
        <v>0</v>
      </c>
    </row>
    <row r="27" spans="1:2">
      <c r="A27" s="72" t="s">
        <v>181</v>
      </c>
      <c r="B27" s="219">
        <v>0</v>
      </c>
    </row>
  </sheetData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I31"/>
  <sheetViews>
    <sheetView zoomScale="85" zoomScaleNormal="85" workbookViewId="0">
      <pane ySplit="5" topLeftCell="A6" activePane="bottomLeft" state="frozen"/>
      <selection activeCell="L19" sqref="L19"/>
      <selection pane="bottomLeft" activeCell="L19" sqref="L19"/>
    </sheetView>
  </sheetViews>
  <sheetFormatPr defaultColWidth="7.75" defaultRowHeight="14.25"/>
  <cols>
    <col min="1" max="1" width="11.875" style="77" customWidth="1"/>
    <col min="2" max="8" width="13.375" style="77" customWidth="1"/>
    <col min="9" max="21" width="13" style="77" customWidth="1"/>
    <col min="22" max="22" width="18.25" style="77" customWidth="1"/>
    <col min="23" max="23" width="10.25" style="76" bestFit="1" customWidth="1"/>
    <col min="24" max="24" width="7.75" style="75"/>
    <col min="25" max="25" width="7.75" style="74"/>
    <col min="26" max="16384" width="7.75" style="73"/>
  </cols>
  <sheetData>
    <row r="1" spans="1:25" s="93" customFormat="1" ht="28.15" customHeight="1">
      <c r="A1" s="317"/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105"/>
      <c r="X1" s="91"/>
      <c r="Y1" s="92"/>
    </row>
    <row r="2" spans="1:25" s="93" customFormat="1" ht="22.1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7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8" t="s">
        <v>115</v>
      </c>
      <c r="W2" s="105"/>
      <c r="X2" s="91"/>
      <c r="Y2" s="92"/>
    </row>
    <row r="3" spans="1:25" s="93" customFormat="1" ht="24" customHeight="1">
      <c r="A3" s="315" t="s">
        <v>211</v>
      </c>
      <c r="B3" s="332" t="s">
        <v>179</v>
      </c>
      <c r="C3" s="333"/>
      <c r="D3" s="333"/>
      <c r="E3" s="333"/>
      <c r="F3" s="333"/>
      <c r="G3" s="333"/>
      <c r="H3" s="333"/>
      <c r="I3" s="333"/>
      <c r="J3" s="334"/>
      <c r="K3" s="329" t="s">
        <v>178</v>
      </c>
      <c r="L3" s="330"/>
      <c r="M3" s="330"/>
      <c r="N3" s="330"/>
      <c r="O3" s="330"/>
      <c r="P3" s="330"/>
      <c r="Q3" s="330"/>
      <c r="R3" s="330"/>
      <c r="S3" s="330"/>
      <c r="T3" s="330"/>
      <c r="U3" s="331"/>
      <c r="V3" s="318" t="s">
        <v>118</v>
      </c>
      <c r="W3" s="314"/>
      <c r="X3" s="91"/>
      <c r="Y3" s="92"/>
    </row>
    <row r="4" spans="1:25" s="93" customFormat="1" ht="32.450000000000003" customHeight="1">
      <c r="A4" s="316"/>
      <c r="B4" s="320" t="s">
        <v>189</v>
      </c>
      <c r="C4" s="321"/>
      <c r="D4" s="321"/>
      <c r="E4" s="321"/>
      <c r="F4" s="321"/>
      <c r="G4" s="142" t="s">
        <v>212</v>
      </c>
      <c r="H4" s="142" t="s">
        <v>177</v>
      </c>
      <c r="I4" s="143" t="s">
        <v>176</v>
      </c>
      <c r="J4" s="326" t="s">
        <v>215</v>
      </c>
      <c r="K4" s="322" t="s">
        <v>189</v>
      </c>
      <c r="L4" s="323"/>
      <c r="M4" s="323"/>
      <c r="N4" s="324"/>
      <c r="O4" s="325" t="s">
        <v>175</v>
      </c>
      <c r="P4" s="325"/>
      <c r="Q4" s="325"/>
      <c r="R4" s="325"/>
      <c r="S4" s="325"/>
      <c r="T4" s="109" t="s">
        <v>174</v>
      </c>
      <c r="U4" s="328" t="s">
        <v>215</v>
      </c>
      <c r="V4" s="319"/>
      <c r="W4" s="314"/>
      <c r="X4" s="91"/>
      <c r="Y4" s="92"/>
    </row>
    <row r="5" spans="1:25" s="96" customFormat="1" ht="81.75" customHeight="1">
      <c r="A5" s="316"/>
      <c r="B5" s="144" t="s">
        <v>213</v>
      </c>
      <c r="C5" s="143" t="s">
        <v>169</v>
      </c>
      <c r="D5" s="145" t="s">
        <v>190</v>
      </c>
      <c r="E5" s="145" t="s">
        <v>173</v>
      </c>
      <c r="F5" s="143" t="s">
        <v>172</v>
      </c>
      <c r="G5" s="143" t="s">
        <v>214</v>
      </c>
      <c r="H5" s="142" t="s">
        <v>171</v>
      </c>
      <c r="I5" s="143" t="s">
        <v>191</v>
      </c>
      <c r="J5" s="327"/>
      <c r="K5" s="104" t="s">
        <v>170</v>
      </c>
      <c r="L5" s="114" t="s">
        <v>169</v>
      </c>
      <c r="M5" s="110" t="s">
        <v>163</v>
      </c>
      <c r="N5" s="110" t="s">
        <v>162</v>
      </c>
      <c r="O5" s="114" t="s">
        <v>168</v>
      </c>
      <c r="P5" s="110" t="s">
        <v>167</v>
      </c>
      <c r="Q5" s="110" t="s">
        <v>166</v>
      </c>
      <c r="R5" s="110" t="s">
        <v>165</v>
      </c>
      <c r="S5" s="110" t="s">
        <v>164</v>
      </c>
      <c r="T5" s="110" t="s">
        <v>161</v>
      </c>
      <c r="U5" s="328"/>
      <c r="V5" s="319"/>
      <c r="W5" s="314"/>
      <c r="X5" s="94"/>
      <c r="Y5" s="95"/>
    </row>
    <row r="6" spans="1:25" s="79" customFormat="1" ht="21.75" customHeight="1">
      <c r="A6" s="83" t="s">
        <v>181</v>
      </c>
      <c r="B6" s="146"/>
      <c r="C6" s="147"/>
      <c r="D6" s="148"/>
      <c r="E6" s="149"/>
      <c r="F6" s="150"/>
      <c r="G6" s="151"/>
      <c r="H6" s="150">
        <v>30000</v>
      </c>
      <c r="I6" s="152">
        <v>2000000</v>
      </c>
      <c r="J6" s="152">
        <f>SUM(B6:I6)</f>
        <v>2030000</v>
      </c>
      <c r="K6" s="153"/>
      <c r="L6" s="153"/>
      <c r="M6" s="153">
        <v>1250000</v>
      </c>
      <c r="N6" s="153"/>
      <c r="O6" s="153"/>
      <c r="P6" s="153"/>
      <c r="Q6" s="153"/>
      <c r="R6" s="153"/>
      <c r="S6" s="153"/>
      <c r="T6" s="153"/>
      <c r="U6" s="165">
        <f>SUM(K6:T6)</f>
        <v>1250000</v>
      </c>
      <c r="V6" s="90">
        <f t="shared" ref="V6:V30" si="0">H6+T6</f>
        <v>30000</v>
      </c>
      <c r="W6" s="82"/>
      <c r="X6" s="81"/>
      <c r="Y6" s="80"/>
    </row>
    <row r="7" spans="1:25" s="79" customFormat="1" ht="21.75" customHeight="1">
      <c r="A7" s="83" t="s">
        <v>80</v>
      </c>
      <c r="B7" s="154"/>
      <c r="C7" s="155"/>
      <c r="D7" s="156"/>
      <c r="E7" s="157"/>
      <c r="F7" s="157"/>
      <c r="G7" s="151"/>
      <c r="H7" s="157">
        <v>80000</v>
      </c>
      <c r="I7" s="157"/>
      <c r="J7" s="152">
        <f t="shared" ref="J7:J30" si="1">SUM(B7:I7)</f>
        <v>80000</v>
      </c>
      <c r="K7" s="158">
        <v>400000</v>
      </c>
      <c r="L7" s="158"/>
      <c r="M7" s="158"/>
      <c r="N7" s="158"/>
      <c r="O7" s="158">
        <v>6000</v>
      </c>
      <c r="P7" s="158"/>
      <c r="Q7" s="158"/>
      <c r="R7" s="158"/>
      <c r="S7" s="158"/>
      <c r="T7" s="158"/>
      <c r="U7" s="165">
        <f t="shared" ref="U7:U30" si="2">SUM(K7:T7)</f>
        <v>406000</v>
      </c>
      <c r="V7" s="90">
        <f t="shared" si="0"/>
        <v>80000</v>
      </c>
      <c r="W7" s="82"/>
      <c r="X7" s="81"/>
      <c r="Y7" s="80"/>
    </row>
    <row r="8" spans="1:25" s="79" customFormat="1" ht="21.75" customHeight="1">
      <c r="A8" s="83" t="s">
        <v>81</v>
      </c>
      <c r="B8" s="159"/>
      <c r="C8" s="156"/>
      <c r="D8" s="160"/>
      <c r="E8" s="157"/>
      <c r="F8" s="157">
        <v>4000</v>
      </c>
      <c r="G8" s="151"/>
      <c r="H8" s="157">
        <v>110000</v>
      </c>
      <c r="I8" s="152"/>
      <c r="J8" s="152">
        <f t="shared" si="1"/>
        <v>114000</v>
      </c>
      <c r="K8" s="153">
        <v>500000</v>
      </c>
      <c r="L8" s="153"/>
      <c r="M8" s="153"/>
      <c r="N8" s="153"/>
      <c r="O8" s="153">
        <v>106000</v>
      </c>
      <c r="P8" s="153"/>
      <c r="Q8" s="153"/>
      <c r="R8" s="153"/>
      <c r="S8" s="153"/>
      <c r="T8" s="153"/>
      <c r="U8" s="165">
        <f t="shared" si="2"/>
        <v>606000</v>
      </c>
      <c r="V8" s="90">
        <f t="shared" si="0"/>
        <v>110000</v>
      </c>
      <c r="W8" s="82"/>
      <c r="X8" s="81"/>
      <c r="Y8" s="80"/>
    </row>
    <row r="9" spans="1:25" s="79" customFormat="1" ht="21.75" customHeight="1">
      <c r="A9" s="83" t="s">
        <v>82</v>
      </c>
      <c r="B9" s="159"/>
      <c r="C9" s="160"/>
      <c r="D9" s="160"/>
      <c r="E9" s="157"/>
      <c r="F9" s="157"/>
      <c r="G9" s="151"/>
      <c r="H9" s="157">
        <v>125000</v>
      </c>
      <c r="I9" s="152"/>
      <c r="J9" s="152">
        <f t="shared" si="1"/>
        <v>125000</v>
      </c>
      <c r="K9" s="153">
        <v>500000</v>
      </c>
      <c r="L9" s="153"/>
      <c r="M9" s="153"/>
      <c r="N9" s="153"/>
      <c r="O9" s="153">
        <v>25000</v>
      </c>
      <c r="P9" s="153"/>
      <c r="Q9" s="153"/>
      <c r="R9" s="153"/>
      <c r="S9" s="153"/>
      <c r="T9" s="153"/>
      <c r="U9" s="165">
        <f t="shared" si="2"/>
        <v>525000</v>
      </c>
      <c r="V9" s="90">
        <f t="shared" si="0"/>
        <v>125000</v>
      </c>
      <c r="W9" s="82"/>
      <c r="X9" s="81"/>
      <c r="Y9" s="80"/>
    </row>
    <row r="10" spans="1:25" s="79" customFormat="1" ht="21.75" customHeight="1">
      <c r="A10" s="83" t="s">
        <v>83</v>
      </c>
      <c r="B10" s="159"/>
      <c r="C10" s="160"/>
      <c r="D10" s="160"/>
      <c r="E10" s="157">
        <v>8000</v>
      </c>
      <c r="F10" s="157">
        <v>5000</v>
      </c>
      <c r="G10" s="151"/>
      <c r="H10" s="157">
        <v>30000</v>
      </c>
      <c r="I10" s="152"/>
      <c r="J10" s="152">
        <f t="shared" si="1"/>
        <v>43000</v>
      </c>
      <c r="K10" s="153">
        <v>540000</v>
      </c>
      <c r="L10" s="153"/>
      <c r="M10" s="153"/>
      <c r="N10" s="153"/>
      <c r="O10" s="153">
        <v>125000</v>
      </c>
      <c r="P10" s="153"/>
      <c r="Q10" s="153"/>
      <c r="R10" s="153"/>
      <c r="S10" s="153"/>
      <c r="T10" s="153">
        <v>240000</v>
      </c>
      <c r="U10" s="165">
        <f t="shared" si="2"/>
        <v>905000</v>
      </c>
      <c r="V10" s="90">
        <f t="shared" si="0"/>
        <v>270000</v>
      </c>
      <c r="W10" s="82"/>
      <c r="X10" s="81"/>
      <c r="Y10" s="80"/>
    </row>
    <row r="11" spans="1:25" s="79" customFormat="1" ht="21.75" customHeight="1">
      <c r="A11" s="83" t="s">
        <v>84</v>
      </c>
      <c r="B11" s="159"/>
      <c r="C11" s="160"/>
      <c r="D11" s="160">
        <v>12000</v>
      </c>
      <c r="E11" s="157"/>
      <c r="F11" s="157"/>
      <c r="G11" s="151"/>
      <c r="H11" s="157">
        <v>3000</v>
      </c>
      <c r="I11" s="157"/>
      <c r="J11" s="152">
        <f t="shared" si="1"/>
        <v>15000</v>
      </c>
      <c r="K11" s="158">
        <v>20000</v>
      </c>
      <c r="L11" s="158"/>
      <c r="M11" s="158"/>
      <c r="N11" s="158"/>
      <c r="O11" s="158"/>
      <c r="P11" s="158"/>
      <c r="Q11" s="158"/>
      <c r="R11" s="158"/>
      <c r="S11" s="158"/>
      <c r="T11" s="158"/>
      <c r="U11" s="165">
        <f t="shared" si="2"/>
        <v>20000</v>
      </c>
      <c r="V11" s="90">
        <f t="shared" si="0"/>
        <v>3000</v>
      </c>
      <c r="W11" s="82"/>
      <c r="X11" s="81"/>
      <c r="Y11" s="80"/>
    </row>
    <row r="12" spans="1:25" s="79" customFormat="1" ht="21.75" customHeight="1">
      <c r="A12" s="83" t="s">
        <v>85</v>
      </c>
      <c r="B12" s="159"/>
      <c r="C12" s="160"/>
      <c r="D12" s="160"/>
      <c r="E12" s="157"/>
      <c r="F12" s="157"/>
      <c r="G12" s="151"/>
      <c r="H12" s="157">
        <v>2000</v>
      </c>
      <c r="I12" s="152"/>
      <c r="J12" s="152">
        <f t="shared" si="1"/>
        <v>2000</v>
      </c>
      <c r="K12" s="153">
        <v>10000</v>
      </c>
      <c r="L12" s="153"/>
      <c r="M12" s="153"/>
      <c r="N12" s="153"/>
      <c r="O12" s="153">
        <v>5000</v>
      </c>
      <c r="P12" s="153"/>
      <c r="Q12" s="153"/>
      <c r="R12" s="153"/>
      <c r="S12" s="153"/>
      <c r="T12" s="153"/>
      <c r="U12" s="165">
        <f t="shared" si="2"/>
        <v>15000</v>
      </c>
      <c r="V12" s="90">
        <f t="shared" si="0"/>
        <v>2000</v>
      </c>
      <c r="W12" s="82"/>
      <c r="X12" s="81"/>
      <c r="Y12" s="80"/>
    </row>
    <row r="13" spans="1:25" s="79" customFormat="1" ht="21.75" customHeight="1">
      <c r="A13" s="83" t="s">
        <v>86</v>
      </c>
      <c r="B13" s="159"/>
      <c r="C13" s="160"/>
      <c r="D13" s="160"/>
      <c r="E13" s="157">
        <v>8000</v>
      </c>
      <c r="F13" s="157"/>
      <c r="G13" s="151"/>
      <c r="H13" s="157">
        <v>14000</v>
      </c>
      <c r="I13" s="152"/>
      <c r="J13" s="152">
        <f t="shared" si="1"/>
        <v>22000</v>
      </c>
      <c r="K13" s="153">
        <v>600000</v>
      </c>
      <c r="L13" s="153"/>
      <c r="M13" s="153"/>
      <c r="N13" s="153"/>
      <c r="O13" s="153">
        <v>10000</v>
      </c>
      <c r="P13" s="153"/>
      <c r="Q13" s="153"/>
      <c r="R13" s="153"/>
      <c r="S13" s="153"/>
      <c r="T13" s="153">
        <v>30000</v>
      </c>
      <c r="U13" s="165">
        <f t="shared" si="2"/>
        <v>640000</v>
      </c>
      <c r="V13" s="90">
        <f t="shared" si="0"/>
        <v>44000</v>
      </c>
      <c r="W13" s="82"/>
      <c r="X13" s="81"/>
      <c r="Y13" s="80"/>
    </row>
    <row r="14" spans="1:25" s="79" customFormat="1" ht="21.75" customHeight="1">
      <c r="A14" s="83" t="s">
        <v>87</v>
      </c>
      <c r="B14" s="159"/>
      <c r="C14" s="160"/>
      <c r="D14" s="160"/>
      <c r="E14" s="157"/>
      <c r="F14" s="157"/>
      <c r="G14" s="151">
        <v>6000</v>
      </c>
      <c r="H14" s="157">
        <v>20000</v>
      </c>
      <c r="I14" s="157"/>
      <c r="J14" s="152">
        <f t="shared" si="1"/>
        <v>26000</v>
      </c>
      <c r="K14" s="158">
        <v>700000</v>
      </c>
      <c r="L14" s="158"/>
      <c r="M14" s="158"/>
      <c r="N14" s="158"/>
      <c r="O14" s="158"/>
      <c r="P14" s="158"/>
      <c r="Q14" s="158"/>
      <c r="R14" s="158"/>
      <c r="S14" s="158"/>
      <c r="T14" s="158"/>
      <c r="U14" s="165">
        <f t="shared" si="2"/>
        <v>700000</v>
      </c>
      <c r="V14" s="90">
        <f t="shared" si="0"/>
        <v>20000</v>
      </c>
      <c r="W14" s="82"/>
      <c r="X14" s="81"/>
      <c r="Y14" s="80"/>
    </row>
    <row r="15" spans="1:25" s="79" customFormat="1" ht="21.75" customHeight="1">
      <c r="A15" s="83" t="s">
        <v>88</v>
      </c>
      <c r="B15" s="159"/>
      <c r="C15" s="160"/>
      <c r="D15" s="160"/>
      <c r="E15" s="157"/>
      <c r="F15" s="157"/>
      <c r="G15" s="151"/>
      <c r="H15" s="157">
        <v>4000</v>
      </c>
      <c r="I15" s="157"/>
      <c r="J15" s="152">
        <f t="shared" si="1"/>
        <v>4000</v>
      </c>
      <c r="K15" s="158">
        <v>60000</v>
      </c>
      <c r="L15" s="158"/>
      <c r="M15" s="158"/>
      <c r="N15" s="158"/>
      <c r="O15" s="158"/>
      <c r="P15" s="158"/>
      <c r="Q15" s="158"/>
      <c r="R15" s="158"/>
      <c r="S15" s="158"/>
      <c r="T15" s="158"/>
      <c r="U15" s="165">
        <f t="shared" si="2"/>
        <v>60000</v>
      </c>
      <c r="V15" s="90">
        <f t="shared" si="0"/>
        <v>4000</v>
      </c>
      <c r="W15" s="82"/>
      <c r="X15" s="81"/>
      <c r="Y15" s="80"/>
    </row>
    <row r="16" spans="1:25" s="79" customFormat="1" ht="21.75" customHeight="1">
      <c r="A16" s="83" t="s">
        <v>89</v>
      </c>
      <c r="B16" s="159"/>
      <c r="C16" s="160"/>
      <c r="D16" s="160"/>
      <c r="E16" s="157"/>
      <c r="F16" s="157"/>
      <c r="G16" s="151"/>
      <c r="H16" s="157">
        <v>4000</v>
      </c>
      <c r="I16" s="152"/>
      <c r="J16" s="152">
        <f t="shared" si="1"/>
        <v>4000</v>
      </c>
      <c r="K16" s="153">
        <v>40000</v>
      </c>
      <c r="L16" s="153"/>
      <c r="M16" s="153"/>
      <c r="N16" s="153"/>
      <c r="O16" s="153"/>
      <c r="P16" s="153"/>
      <c r="Q16" s="153"/>
      <c r="R16" s="153"/>
      <c r="S16" s="153"/>
      <c r="T16" s="153"/>
      <c r="U16" s="165">
        <f t="shared" si="2"/>
        <v>40000</v>
      </c>
      <c r="V16" s="90">
        <f t="shared" si="0"/>
        <v>4000</v>
      </c>
      <c r="W16" s="82"/>
      <c r="X16" s="81"/>
      <c r="Y16" s="80"/>
    </row>
    <row r="17" spans="1:139" s="79" customFormat="1" ht="21.75" customHeight="1">
      <c r="A17" s="83" t="s">
        <v>90</v>
      </c>
      <c r="B17" s="159"/>
      <c r="C17" s="160"/>
      <c r="D17" s="160"/>
      <c r="E17" s="157">
        <v>20000</v>
      </c>
      <c r="F17" s="157"/>
      <c r="G17" s="151"/>
      <c r="H17" s="157">
        <v>2000</v>
      </c>
      <c r="I17" s="152"/>
      <c r="J17" s="152">
        <f t="shared" si="1"/>
        <v>22000</v>
      </c>
      <c r="K17" s="153">
        <v>60000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65">
        <f t="shared" si="2"/>
        <v>60000</v>
      </c>
      <c r="V17" s="90">
        <f t="shared" si="0"/>
        <v>2000</v>
      </c>
      <c r="W17" s="82"/>
      <c r="X17" s="81"/>
      <c r="Y17" s="80"/>
    </row>
    <row r="18" spans="1:139" s="79" customFormat="1" ht="21.75" customHeight="1">
      <c r="A18" s="83" t="s">
        <v>91</v>
      </c>
      <c r="B18" s="159"/>
      <c r="C18" s="160"/>
      <c r="D18" s="160"/>
      <c r="E18" s="157">
        <v>96000</v>
      </c>
      <c r="F18" s="157"/>
      <c r="G18" s="151"/>
      <c r="H18" s="157">
        <v>5000</v>
      </c>
      <c r="I18" s="152"/>
      <c r="J18" s="152">
        <f t="shared" si="1"/>
        <v>101000</v>
      </c>
      <c r="K18" s="153">
        <v>60000</v>
      </c>
      <c r="L18" s="153"/>
      <c r="M18" s="153"/>
      <c r="N18" s="153"/>
      <c r="O18" s="153"/>
      <c r="P18" s="153"/>
      <c r="Q18" s="153"/>
      <c r="R18" s="153"/>
      <c r="S18" s="153"/>
      <c r="T18" s="153">
        <v>5000</v>
      </c>
      <c r="U18" s="165">
        <f t="shared" si="2"/>
        <v>65000</v>
      </c>
      <c r="V18" s="90">
        <f t="shared" si="0"/>
        <v>10000</v>
      </c>
      <c r="W18" s="82"/>
      <c r="X18" s="81"/>
      <c r="Y18" s="80"/>
    </row>
    <row r="19" spans="1:139" s="79" customFormat="1" ht="21.75" customHeight="1">
      <c r="A19" s="83" t="s">
        <v>92</v>
      </c>
      <c r="B19" s="159"/>
      <c r="C19" s="160"/>
      <c r="D19" s="160"/>
      <c r="E19" s="157"/>
      <c r="F19" s="157"/>
      <c r="G19" s="151"/>
      <c r="H19" s="157">
        <v>1000</v>
      </c>
      <c r="I19" s="157"/>
      <c r="J19" s="152">
        <f t="shared" si="1"/>
        <v>1000</v>
      </c>
      <c r="K19" s="158">
        <v>10000</v>
      </c>
      <c r="L19" s="158"/>
      <c r="M19" s="158"/>
      <c r="N19" s="158"/>
      <c r="O19" s="158"/>
      <c r="P19" s="158"/>
      <c r="Q19" s="158"/>
      <c r="R19" s="158"/>
      <c r="S19" s="158"/>
      <c r="T19" s="158"/>
      <c r="U19" s="165">
        <f t="shared" si="2"/>
        <v>10000</v>
      </c>
      <c r="V19" s="90">
        <f t="shared" si="0"/>
        <v>1000</v>
      </c>
      <c r="W19" s="82"/>
      <c r="X19" s="81"/>
      <c r="Y19" s="80"/>
    </row>
    <row r="20" spans="1:139" s="79" customFormat="1" ht="21.75" customHeight="1">
      <c r="A20" s="83" t="s">
        <v>93</v>
      </c>
      <c r="B20" s="159"/>
      <c r="C20" s="160"/>
      <c r="D20" s="160"/>
      <c r="E20" s="157">
        <v>8000</v>
      </c>
      <c r="F20" s="157"/>
      <c r="G20" s="151"/>
      <c r="H20" s="157">
        <v>5000</v>
      </c>
      <c r="I20" s="152"/>
      <c r="J20" s="152">
        <f t="shared" si="1"/>
        <v>13000</v>
      </c>
      <c r="K20" s="153">
        <v>114000</v>
      </c>
      <c r="L20" s="153"/>
      <c r="M20" s="153"/>
      <c r="N20" s="153"/>
      <c r="O20" s="153"/>
      <c r="P20" s="153"/>
      <c r="Q20" s="153"/>
      <c r="R20" s="153"/>
      <c r="S20" s="153"/>
      <c r="T20" s="158"/>
      <c r="U20" s="165">
        <f t="shared" si="2"/>
        <v>114000</v>
      </c>
      <c r="V20" s="90">
        <f t="shared" si="0"/>
        <v>5000</v>
      </c>
      <c r="W20" s="82"/>
      <c r="X20" s="81"/>
      <c r="Y20" s="80"/>
    </row>
    <row r="21" spans="1:139" s="79" customFormat="1" ht="21.75" customHeight="1">
      <c r="A21" s="83" t="s">
        <v>94</v>
      </c>
      <c r="B21" s="159"/>
      <c r="C21" s="160"/>
      <c r="D21" s="160"/>
      <c r="E21" s="157"/>
      <c r="F21" s="157"/>
      <c r="G21" s="151"/>
      <c r="H21" s="157">
        <v>3000</v>
      </c>
      <c r="I21" s="152"/>
      <c r="J21" s="152">
        <f t="shared" si="1"/>
        <v>3000</v>
      </c>
      <c r="K21" s="153">
        <v>10000</v>
      </c>
      <c r="L21" s="153"/>
      <c r="M21" s="153"/>
      <c r="N21" s="153"/>
      <c r="O21" s="153"/>
      <c r="P21" s="153"/>
      <c r="Q21" s="153"/>
      <c r="R21" s="153"/>
      <c r="S21" s="153"/>
      <c r="T21" s="153"/>
      <c r="U21" s="165">
        <f t="shared" si="2"/>
        <v>10000</v>
      </c>
      <c r="V21" s="90">
        <f t="shared" si="0"/>
        <v>3000</v>
      </c>
      <c r="W21" s="82"/>
      <c r="X21" s="81"/>
      <c r="Y21" s="80"/>
    </row>
    <row r="22" spans="1:139" s="79" customFormat="1" ht="21.75" customHeight="1">
      <c r="A22" s="83" t="s">
        <v>95</v>
      </c>
      <c r="B22" s="159"/>
      <c r="C22" s="160"/>
      <c r="D22" s="160"/>
      <c r="E22" s="157">
        <v>70000</v>
      </c>
      <c r="F22" s="157"/>
      <c r="G22" s="151"/>
      <c r="H22" s="157">
        <v>2000</v>
      </c>
      <c r="I22" s="152"/>
      <c r="J22" s="152">
        <f t="shared" si="1"/>
        <v>72000</v>
      </c>
      <c r="K22" s="153">
        <v>100000</v>
      </c>
      <c r="L22" s="153">
        <v>5000</v>
      </c>
      <c r="M22" s="153"/>
      <c r="N22" s="153"/>
      <c r="O22" s="153"/>
      <c r="P22" s="153"/>
      <c r="Q22" s="153"/>
      <c r="R22" s="153"/>
      <c r="S22" s="153"/>
      <c r="T22" s="153"/>
      <c r="U22" s="165">
        <f t="shared" si="2"/>
        <v>105000</v>
      </c>
      <c r="V22" s="90">
        <f t="shared" si="0"/>
        <v>2000</v>
      </c>
      <c r="W22" s="82"/>
      <c r="X22" s="81"/>
      <c r="Y22" s="80"/>
    </row>
    <row r="23" spans="1:139" s="79" customFormat="1" ht="21.75" customHeight="1">
      <c r="A23" s="83" t="s">
        <v>96</v>
      </c>
      <c r="B23" s="159"/>
      <c r="C23" s="160"/>
      <c r="D23" s="160"/>
      <c r="E23" s="157">
        <v>10000</v>
      </c>
      <c r="F23" s="157"/>
      <c r="G23" s="151"/>
      <c r="H23" s="157">
        <v>3000</v>
      </c>
      <c r="I23" s="157"/>
      <c r="J23" s="152">
        <f t="shared" si="1"/>
        <v>13000</v>
      </c>
      <c r="K23" s="158">
        <v>30000</v>
      </c>
      <c r="L23" s="158"/>
      <c r="M23" s="158"/>
      <c r="N23" s="158"/>
      <c r="O23" s="158">
        <v>25000</v>
      </c>
      <c r="P23" s="158"/>
      <c r="Q23" s="158"/>
      <c r="R23" s="158"/>
      <c r="S23" s="158"/>
      <c r="T23" s="158"/>
      <c r="U23" s="165">
        <f t="shared" si="2"/>
        <v>55000</v>
      </c>
      <c r="V23" s="90">
        <f t="shared" si="0"/>
        <v>3000</v>
      </c>
      <c r="W23" s="82"/>
      <c r="X23" s="81"/>
      <c r="Y23" s="80"/>
    </row>
    <row r="24" spans="1:139" s="79" customFormat="1" ht="21.75" customHeight="1">
      <c r="A24" s="83" t="s">
        <v>97</v>
      </c>
      <c r="B24" s="159"/>
      <c r="C24" s="160"/>
      <c r="D24" s="160"/>
      <c r="E24" s="157">
        <v>25000</v>
      </c>
      <c r="F24" s="157">
        <v>6000</v>
      </c>
      <c r="G24" s="151"/>
      <c r="H24" s="157">
        <v>5000</v>
      </c>
      <c r="I24" s="152"/>
      <c r="J24" s="152">
        <f t="shared" si="1"/>
        <v>36000</v>
      </c>
      <c r="K24" s="153">
        <v>40000</v>
      </c>
      <c r="L24" s="153"/>
      <c r="M24" s="153"/>
      <c r="N24" s="153"/>
      <c r="O24" s="153"/>
      <c r="P24" s="153"/>
      <c r="Q24" s="153"/>
      <c r="R24" s="153"/>
      <c r="S24" s="153"/>
      <c r="T24" s="153"/>
      <c r="U24" s="165">
        <f t="shared" si="2"/>
        <v>40000</v>
      </c>
      <c r="V24" s="90">
        <f t="shared" si="0"/>
        <v>5000</v>
      </c>
      <c r="W24" s="82"/>
      <c r="X24" s="81"/>
      <c r="Y24" s="80"/>
    </row>
    <row r="25" spans="1:139" s="79" customFormat="1" ht="21.75" customHeight="1">
      <c r="A25" s="161" t="s">
        <v>98</v>
      </c>
      <c r="B25" s="159"/>
      <c r="C25" s="160"/>
      <c r="D25" s="160"/>
      <c r="E25" s="157"/>
      <c r="F25" s="157"/>
      <c r="G25" s="151"/>
      <c r="H25" s="157">
        <v>8000</v>
      </c>
      <c r="I25" s="152"/>
      <c r="J25" s="152">
        <f t="shared" si="1"/>
        <v>8000</v>
      </c>
      <c r="K25" s="153">
        <v>36000</v>
      </c>
      <c r="L25" s="153"/>
      <c r="M25" s="153"/>
      <c r="N25" s="153"/>
      <c r="O25" s="153"/>
      <c r="P25" s="153"/>
      <c r="Q25" s="153"/>
      <c r="R25" s="153"/>
      <c r="S25" s="153"/>
      <c r="T25" s="153"/>
      <c r="U25" s="165">
        <f t="shared" si="2"/>
        <v>36000</v>
      </c>
      <c r="V25" s="90">
        <f t="shared" si="0"/>
        <v>8000</v>
      </c>
      <c r="W25" s="82"/>
      <c r="X25" s="81"/>
      <c r="Y25" s="80"/>
    </row>
    <row r="26" spans="1:139" s="79" customFormat="1" ht="21.75" customHeight="1">
      <c r="A26" s="83" t="s">
        <v>99</v>
      </c>
      <c r="B26" s="159"/>
      <c r="C26" s="160"/>
      <c r="D26" s="160"/>
      <c r="E26" s="157">
        <v>22000</v>
      </c>
      <c r="F26" s="157"/>
      <c r="G26" s="151"/>
      <c r="H26" s="157">
        <v>2000</v>
      </c>
      <c r="I26" s="152"/>
      <c r="J26" s="152">
        <f t="shared" si="1"/>
        <v>24000</v>
      </c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65">
        <f t="shared" si="2"/>
        <v>0</v>
      </c>
      <c r="V26" s="90">
        <f t="shared" si="0"/>
        <v>2000</v>
      </c>
      <c r="W26" s="82"/>
      <c r="X26" s="81"/>
      <c r="Y26" s="80"/>
    </row>
    <row r="27" spans="1:139" s="79" customFormat="1" ht="21.75" customHeight="1">
      <c r="A27" s="83" t="s">
        <v>100</v>
      </c>
      <c r="B27" s="159"/>
      <c r="C27" s="160"/>
      <c r="D27" s="160"/>
      <c r="E27" s="157"/>
      <c r="F27" s="157"/>
      <c r="G27" s="151"/>
      <c r="H27" s="157">
        <v>2000</v>
      </c>
      <c r="I27" s="152"/>
      <c r="J27" s="152">
        <f t="shared" si="1"/>
        <v>2000</v>
      </c>
      <c r="K27" s="153">
        <v>16000</v>
      </c>
      <c r="L27" s="153"/>
      <c r="M27" s="153"/>
      <c r="N27" s="153"/>
      <c r="O27" s="153"/>
      <c r="P27" s="153"/>
      <c r="Q27" s="153"/>
      <c r="R27" s="153"/>
      <c r="S27" s="153"/>
      <c r="T27" s="153"/>
      <c r="U27" s="165">
        <f t="shared" si="2"/>
        <v>16000</v>
      </c>
      <c r="V27" s="90">
        <f t="shared" si="0"/>
        <v>2000</v>
      </c>
      <c r="W27" s="82"/>
      <c r="X27" s="81"/>
      <c r="Y27" s="80"/>
    </row>
    <row r="28" spans="1:139" s="79" customFormat="1" ht="21.75" customHeight="1">
      <c r="A28" s="83" t="s">
        <v>101</v>
      </c>
      <c r="B28" s="159"/>
      <c r="C28" s="160"/>
      <c r="D28" s="160"/>
      <c r="E28" s="157"/>
      <c r="F28" s="157">
        <v>1000</v>
      </c>
      <c r="G28" s="151"/>
      <c r="H28" s="157">
        <v>2000</v>
      </c>
      <c r="I28" s="152"/>
      <c r="J28" s="152">
        <f t="shared" si="1"/>
        <v>3000</v>
      </c>
      <c r="K28" s="153">
        <v>30000</v>
      </c>
      <c r="L28" s="153"/>
      <c r="M28" s="153"/>
      <c r="N28" s="153"/>
      <c r="O28" s="153"/>
      <c r="P28" s="153"/>
      <c r="Q28" s="153"/>
      <c r="R28" s="153"/>
      <c r="S28" s="153"/>
      <c r="T28" s="153"/>
      <c r="U28" s="165">
        <f t="shared" si="2"/>
        <v>30000</v>
      </c>
      <c r="V28" s="90">
        <f t="shared" si="0"/>
        <v>2000</v>
      </c>
      <c r="W28" s="82"/>
      <c r="X28" s="81"/>
      <c r="Y28" s="80"/>
    </row>
    <row r="29" spans="1:139" s="79" customFormat="1" ht="21.75" customHeight="1">
      <c r="A29" s="83" t="s">
        <v>102</v>
      </c>
      <c r="B29" s="159"/>
      <c r="C29" s="160"/>
      <c r="D29" s="160"/>
      <c r="E29" s="157"/>
      <c r="F29" s="157"/>
      <c r="G29" s="151"/>
      <c r="H29" s="157">
        <v>10000</v>
      </c>
      <c r="I29" s="152"/>
      <c r="J29" s="152">
        <f t="shared" si="1"/>
        <v>10000</v>
      </c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65">
        <f t="shared" si="2"/>
        <v>0</v>
      </c>
      <c r="V29" s="90">
        <f t="shared" si="0"/>
        <v>10000</v>
      </c>
      <c r="W29" s="82"/>
      <c r="X29" s="81"/>
      <c r="Y29" s="80"/>
    </row>
    <row r="30" spans="1:139" s="79" customFormat="1" ht="21.75" customHeight="1">
      <c r="A30" s="83" t="s">
        <v>180</v>
      </c>
      <c r="B30" s="159"/>
      <c r="C30" s="160"/>
      <c r="D30" s="160"/>
      <c r="E30" s="157">
        <v>102000</v>
      </c>
      <c r="F30" s="162"/>
      <c r="G30" s="151"/>
      <c r="H30" s="162">
        <v>1000</v>
      </c>
      <c r="I30" s="163"/>
      <c r="J30" s="152">
        <f t="shared" si="1"/>
        <v>103000</v>
      </c>
      <c r="K30" s="164"/>
      <c r="L30" s="164"/>
      <c r="M30" s="164"/>
      <c r="N30" s="164"/>
      <c r="O30" s="164">
        <v>1000</v>
      </c>
      <c r="P30" s="164"/>
      <c r="Q30" s="164"/>
      <c r="R30" s="164"/>
      <c r="S30" s="164"/>
      <c r="T30" s="164"/>
      <c r="U30" s="166">
        <f t="shared" si="2"/>
        <v>1000</v>
      </c>
      <c r="V30" s="90">
        <f t="shared" si="0"/>
        <v>1000</v>
      </c>
      <c r="W30" s="82"/>
      <c r="X30" s="81"/>
      <c r="Y30" s="80"/>
    </row>
    <row r="31" spans="1:139" s="84" customFormat="1" ht="21.75" customHeight="1">
      <c r="A31" s="89" t="s">
        <v>132</v>
      </c>
      <c r="B31" s="111">
        <f>SUM(B6:B30)</f>
        <v>0</v>
      </c>
      <c r="C31" s="111">
        <f t="shared" ref="C31:G31" si="3">SUM(C6:C30)</f>
        <v>0</v>
      </c>
      <c r="D31" s="112">
        <f t="shared" si="3"/>
        <v>12000</v>
      </c>
      <c r="E31" s="112">
        <f>SUM(E6:E30)</f>
        <v>369000</v>
      </c>
      <c r="F31" s="112">
        <f t="shared" si="3"/>
        <v>16000</v>
      </c>
      <c r="G31" s="112">
        <f t="shared" si="3"/>
        <v>6000</v>
      </c>
      <c r="H31" s="88">
        <f>SUM(H6:H30)</f>
        <v>473000</v>
      </c>
      <c r="I31" s="112">
        <f t="shared" ref="I31:S31" si="4">SUM(I6:I30)</f>
        <v>2000000</v>
      </c>
      <c r="J31" s="112">
        <f>SUM(J6:J30)</f>
        <v>2876000</v>
      </c>
      <c r="K31" s="112">
        <f t="shared" si="4"/>
        <v>3876000</v>
      </c>
      <c r="L31" s="112">
        <f>SUM(L6:L30)</f>
        <v>5000</v>
      </c>
      <c r="M31" s="112">
        <f>SUM(M6:M30)</f>
        <v>1250000</v>
      </c>
      <c r="N31" s="112">
        <f t="shared" si="4"/>
        <v>0</v>
      </c>
      <c r="O31" s="112">
        <f t="shared" si="4"/>
        <v>303000</v>
      </c>
      <c r="P31" s="112">
        <f t="shared" si="4"/>
        <v>0</v>
      </c>
      <c r="Q31" s="112">
        <f t="shared" si="4"/>
        <v>0</v>
      </c>
      <c r="R31" s="112">
        <f t="shared" si="4"/>
        <v>0</v>
      </c>
      <c r="S31" s="112">
        <f t="shared" si="4"/>
        <v>0</v>
      </c>
      <c r="T31" s="88">
        <f t="shared" ref="T31" si="5">SUM(T6:T30)</f>
        <v>275000</v>
      </c>
      <c r="U31" s="88">
        <f>SUM(U6:U30)</f>
        <v>5709000</v>
      </c>
      <c r="V31" s="167"/>
      <c r="W31" s="78"/>
      <c r="X31" s="87"/>
      <c r="Y31" s="86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5"/>
      <c r="EH31" s="85"/>
      <c r="EI31" s="85"/>
    </row>
  </sheetData>
  <mergeCells count="11">
    <mergeCell ref="W3:W5"/>
    <mergeCell ref="A3:A5"/>
    <mergeCell ref="A1:V1"/>
    <mergeCell ref="V3:V5"/>
    <mergeCell ref="B4:F4"/>
    <mergeCell ref="K4:N4"/>
    <mergeCell ref="O4:S4"/>
    <mergeCell ref="J4:J5"/>
    <mergeCell ref="U4:U5"/>
    <mergeCell ref="K3:U3"/>
    <mergeCell ref="B3:J3"/>
  </mergeCells>
  <phoneticPr fontId="13" type="noConversion"/>
  <pageMargins left="0.74803149606299213" right="0.74803149606299213" top="0.98425196850393704" bottom="0.98425196850393704" header="0.51181102362204722" footer="0.51181102362204722"/>
  <pageSetup paperSize="8" scale="72" fitToHeight="0" orientation="landscape" r:id="rId1"/>
  <headerFooter alignWithMargins="0">
    <oddFooter>第 &amp;P 頁，共 &amp;N 頁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BD4FD-D683-412A-99A1-AE5616D28153}">
  <dimension ref="A1:F128"/>
  <sheetViews>
    <sheetView workbookViewId="0">
      <pane xSplit="1" ySplit="1" topLeftCell="B2" activePane="bottomRight" state="frozen"/>
      <selection activeCell="L19" sqref="L19"/>
      <selection pane="topRight" activeCell="L19" sqref="L19"/>
      <selection pane="bottomLeft" activeCell="L19" sqref="L19"/>
      <selection pane="bottomRight" activeCell="L19" sqref="L19"/>
    </sheetView>
  </sheetViews>
  <sheetFormatPr defaultColWidth="8" defaultRowHeight="16.5"/>
  <cols>
    <col min="1" max="1" width="15.125" style="210" customWidth="1"/>
    <col min="2" max="5" width="13.75" style="210" customWidth="1"/>
    <col min="6" max="6" width="15.75" style="210" customWidth="1"/>
    <col min="7" max="7" width="13.75" style="210" customWidth="1"/>
    <col min="8" max="16384" width="8" style="210"/>
  </cols>
  <sheetData>
    <row r="1" spans="1:6" s="207" customFormat="1" ht="92.25" customHeight="1">
      <c r="A1" s="207" t="s">
        <v>133</v>
      </c>
      <c r="B1" s="208" t="s">
        <v>238</v>
      </c>
      <c r="C1" s="214" t="s">
        <v>239</v>
      </c>
      <c r="D1" s="209" t="s">
        <v>240</v>
      </c>
      <c r="E1" s="207" t="s">
        <v>241</v>
      </c>
      <c r="F1" s="208" t="s">
        <v>242</v>
      </c>
    </row>
    <row r="2" spans="1:6">
      <c r="A2" s="210" t="s">
        <v>135</v>
      </c>
      <c r="B2" s="211"/>
      <c r="C2" s="215"/>
      <c r="D2" s="212"/>
      <c r="E2" s="213"/>
      <c r="F2" s="213"/>
    </row>
    <row r="3" spans="1:6">
      <c r="A3" s="210" t="s">
        <v>160</v>
      </c>
      <c r="B3" s="211"/>
      <c r="C3" s="215"/>
      <c r="D3" s="212"/>
      <c r="E3" s="213">
        <v>5586000</v>
      </c>
      <c r="F3" s="213">
        <v>6890000</v>
      </c>
    </row>
    <row r="4" spans="1:6">
      <c r="A4" s="210" t="s">
        <v>136</v>
      </c>
      <c r="B4" s="211"/>
      <c r="C4" s="215"/>
      <c r="D4" s="212"/>
      <c r="E4" s="212"/>
      <c r="F4" s="212"/>
    </row>
    <row r="5" spans="1:6">
      <c r="A5" s="210" t="s">
        <v>137</v>
      </c>
      <c r="B5" s="211"/>
      <c r="C5" s="215"/>
      <c r="D5" s="212"/>
      <c r="E5" s="212"/>
      <c r="F5" s="212"/>
    </row>
    <row r="6" spans="1:6">
      <c r="A6" s="210" t="s">
        <v>138</v>
      </c>
      <c r="B6" s="211">
        <v>1032060</v>
      </c>
      <c r="C6" s="215"/>
      <c r="D6" s="212">
        <v>250000</v>
      </c>
      <c r="E6" s="212"/>
      <c r="F6" s="212"/>
    </row>
    <row r="7" spans="1:6">
      <c r="A7" s="210" t="s">
        <v>139</v>
      </c>
      <c r="B7" s="211"/>
      <c r="C7" s="215"/>
      <c r="D7" s="212"/>
      <c r="E7" s="212"/>
      <c r="F7" s="212"/>
    </row>
    <row r="8" spans="1:6">
      <c r="A8" s="210" t="s">
        <v>140</v>
      </c>
      <c r="B8" s="211"/>
      <c r="C8" s="215"/>
      <c r="D8" s="212"/>
      <c r="E8" s="212"/>
      <c r="F8" s="212"/>
    </row>
    <row r="9" spans="1:6">
      <c r="A9" s="210" t="s">
        <v>141</v>
      </c>
      <c r="B9" s="211"/>
      <c r="C9" s="215"/>
      <c r="D9" s="212"/>
      <c r="E9" s="212"/>
      <c r="F9" s="212"/>
    </row>
    <row r="10" spans="1:6">
      <c r="A10" s="210" t="s">
        <v>142</v>
      </c>
      <c r="B10" s="211"/>
      <c r="C10" s="215"/>
      <c r="D10" s="212"/>
      <c r="E10" s="212"/>
      <c r="F10" s="212"/>
    </row>
    <row r="11" spans="1:6">
      <c r="A11" s="210" t="s">
        <v>143</v>
      </c>
      <c r="B11" s="211"/>
      <c r="C11" s="215"/>
      <c r="D11" s="212"/>
      <c r="E11" s="212"/>
      <c r="F11" s="212"/>
    </row>
    <row r="12" spans="1:6">
      <c r="A12" s="210" t="s">
        <v>144</v>
      </c>
      <c r="B12" s="211"/>
      <c r="C12" s="215"/>
      <c r="D12" s="212"/>
      <c r="E12" s="212"/>
      <c r="F12" s="212"/>
    </row>
    <row r="13" spans="1:6">
      <c r="A13" s="210" t="s">
        <v>145</v>
      </c>
      <c r="B13" s="211"/>
      <c r="C13" s="215">
        <v>602100</v>
      </c>
      <c r="D13" s="212"/>
      <c r="E13" s="212"/>
      <c r="F13" s="212"/>
    </row>
    <row r="14" spans="1:6">
      <c r="A14" s="210" t="s">
        <v>146</v>
      </c>
      <c r="B14" s="211"/>
      <c r="C14" s="215"/>
      <c r="D14" s="212"/>
      <c r="E14" s="212"/>
      <c r="F14" s="212"/>
    </row>
    <row r="15" spans="1:6">
      <c r="A15" s="210" t="s">
        <v>147</v>
      </c>
      <c r="B15" s="211"/>
      <c r="C15" s="215"/>
      <c r="D15" s="212">
        <v>130000</v>
      </c>
      <c r="E15" s="212"/>
      <c r="F15" s="212"/>
    </row>
    <row r="16" spans="1:6">
      <c r="A16" s="210" t="s">
        <v>148</v>
      </c>
      <c r="B16" s="211"/>
      <c r="C16" s="215"/>
      <c r="D16" s="212"/>
      <c r="E16" s="212"/>
      <c r="F16" s="212"/>
    </row>
    <row r="17" spans="1:6">
      <c r="A17" s="210" t="s">
        <v>149</v>
      </c>
      <c r="B17" s="211"/>
      <c r="C17" s="215"/>
      <c r="D17" s="212"/>
      <c r="E17" s="212"/>
      <c r="F17" s="212"/>
    </row>
    <row r="18" spans="1:6">
      <c r="A18" s="210" t="s">
        <v>150</v>
      </c>
      <c r="B18" s="211"/>
      <c r="C18" s="215"/>
      <c r="D18" s="212"/>
      <c r="E18" s="212"/>
      <c r="F18" s="212"/>
    </row>
    <row r="19" spans="1:6">
      <c r="A19" s="210" t="s">
        <v>151</v>
      </c>
      <c r="B19" s="211"/>
      <c r="C19" s="215"/>
      <c r="D19" s="212">
        <v>115000</v>
      </c>
      <c r="E19" s="212"/>
      <c r="F19" s="212"/>
    </row>
    <row r="20" spans="1:6">
      <c r="A20" s="210" t="s">
        <v>152</v>
      </c>
      <c r="B20" s="211"/>
      <c r="C20" s="215"/>
      <c r="D20" s="212"/>
      <c r="E20" s="212"/>
      <c r="F20" s="212"/>
    </row>
    <row r="21" spans="1:6">
      <c r="A21" s="210" t="s">
        <v>153</v>
      </c>
      <c r="B21" s="211"/>
      <c r="C21" s="215"/>
      <c r="D21" s="212">
        <v>53000</v>
      </c>
      <c r="E21" s="212"/>
      <c r="F21" s="212"/>
    </row>
    <row r="22" spans="1:6">
      <c r="A22" s="210" t="s">
        <v>154</v>
      </c>
      <c r="B22" s="211"/>
      <c r="C22" s="215"/>
      <c r="D22" s="212"/>
      <c r="E22" s="212"/>
      <c r="F22" s="212"/>
    </row>
    <row r="23" spans="1:6">
      <c r="A23" s="210" t="s">
        <v>155</v>
      </c>
      <c r="B23" s="211"/>
      <c r="C23" s="215"/>
      <c r="D23" s="212"/>
      <c r="E23" s="212"/>
      <c r="F23" s="212"/>
    </row>
    <row r="24" spans="1:6">
      <c r="A24" s="210" t="s">
        <v>156</v>
      </c>
      <c r="B24" s="211"/>
      <c r="C24" s="215"/>
      <c r="D24" s="212"/>
      <c r="E24" s="212"/>
      <c r="F24" s="212"/>
    </row>
    <row r="25" spans="1:6">
      <c r="A25" s="210" t="s">
        <v>157</v>
      </c>
      <c r="B25" s="211"/>
      <c r="C25" s="215"/>
      <c r="D25" s="212"/>
      <c r="E25" s="212"/>
      <c r="F25" s="212"/>
    </row>
    <row r="26" spans="1:6">
      <c r="A26" s="210" t="s">
        <v>158</v>
      </c>
      <c r="B26" s="211"/>
      <c r="C26" s="215">
        <v>602100</v>
      </c>
      <c r="D26" s="212"/>
      <c r="E26" s="212"/>
      <c r="F26" s="212"/>
    </row>
    <row r="27" spans="1:6">
      <c r="A27" s="210" t="s">
        <v>159</v>
      </c>
      <c r="B27" s="211"/>
      <c r="C27" s="215"/>
      <c r="D27" s="212"/>
      <c r="E27" s="212"/>
      <c r="F27" s="212"/>
    </row>
    <row r="28" spans="1:6">
      <c r="A28" s="210" t="s">
        <v>243</v>
      </c>
      <c r="B28" s="212"/>
      <c r="C28" s="212"/>
      <c r="D28" s="212"/>
      <c r="E28" s="212"/>
      <c r="F28" s="212"/>
    </row>
    <row r="29" spans="1:6">
      <c r="A29" s="210" t="s">
        <v>244</v>
      </c>
      <c r="B29" s="212">
        <v>1020552</v>
      </c>
      <c r="C29" s="212"/>
      <c r="D29" s="212">
        <v>271000</v>
      </c>
      <c r="E29" s="212"/>
      <c r="F29" s="212"/>
    </row>
    <row r="30" spans="1:6">
      <c r="A30" s="210" t="s">
        <v>245</v>
      </c>
      <c r="B30" s="212"/>
      <c r="C30" s="212"/>
      <c r="D30" s="212"/>
      <c r="E30" s="212"/>
      <c r="F30" s="212"/>
    </row>
    <row r="31" spans="1:6">
      <c r="A31" s="210" t="s">
        <v>246</v>
      </c>
      <c r="B31" s="212"/>
      <c r="C31" s="212"/>
      <c r="D31" s="212"/>
      <c r="E31" s="212"/>
      <c r="F31" s="212"/>
    </row>
    <row r="32" spans="1:6">
      <c r="A32" s="210" t="s">
        <v>247</v>
      </c>
      <c r="B32" s="212"/>
      <c r="C32" s="212"/>
      <c r="D32" s="212"/>
      <c r="E32" s="212"/>
      <c r="F32" s="212"/>
    </row>
    <row r="33" spans="1:6">
      <c r="A33" s="210" t="s">
        <v>248</v>
      </c>
      <c r="B33" s="212"/>
      <c r="C33" s="212"/>
      <c r="D33" s="212"/>
      <c r="E33" s="212"/>
      <c r="F33" s="212"/>
    </row>
    <row r="34" spans="1:6">
      <c r="A34" s="210" t="s">
        <v>249</v>
      </c>
      <c r="B34" s="212"/>
      <c r="C34" s="212"/>
      <c r="D34" s="212"/>
      <c r="E34" s="212"/>
      <c r="F34" s="212"/>
    </row>
    <row r="35" spans="1:6">
      <c r="A35" s="210" t="s">
        <v>250</v>
      </c>
      <c r="B35" s="212"/>
      <c r="C35" s="212"/>
      <c r="D35" s="212"/>
      <c r="E35" s="212"/>
      <c r="F35" s="212"/>
    </row>
    <row r="36" spans="1:6">
      <c r="A36" s="210" t="s">
        <v>251</v>
      </c>
      <c r="B36" s="212"/>
      <c r="C36" s="212"/>
      <c r="D36" s="212"/>
      <c r="E36" s="212"/>
      <c r="F36" s="212"/>
    </row>
    <row r="37" spans="1:6">
      <c r="A37" s="210" t="s">
        <v>252</v>
      </c>
      <c r="B37" s="212"/>
      <c r="C37" s="212"/>
      <c r="D37" s="212"/>
      <c r="E37" s="212"/>
      <c r="F37" s="212"/>
    </row>
    <row r="38" spans="1:6">
      <c r="A38" s="210" t="s">
        <v>253</v>
      </c>
      <c r="B38" s="212"/>
      <c r="C38" s="212"/>
      <c r="D38" s="212"/>
      <c r="E38" s="212"/>
      <c r="F38" s="212"/>
    </row>
    <row r="39" spans="1:6">
      <c r="A39" s="210" t="s">
        <v>254</v>
      </c>
      <c r="B39" s="212"/>
      <c r="C39" s="212"/>
      <c r="D39" s="212"/>
      <c r="E39" s="212"/>
      <c r="F39" s="212"/>
    </row>
    <row r="40" spans="1:6">
      <c r="A40" s="210" t="s">
        <v>255</v>
      </c>
      <c r="B40" s="212"/>
      <c r="C40" s="212">
        <v>602100</v>
      </c>
      <c r="D40" s="212">
        <v>118000</v>
      </c>
      <c r="E40" s="212"/>
      <c r="F40" s="212"/>
    </row>
    <row r="41" spans="1:6">
      <c r="A41" s="210" t="s">
        <v>256</v>
      </c>
      <c r="B41" s="212"/>
      <c r="C41" s="212"/>
      <c r="D41" s="212"/>
      <c r="E41" s="212"/>
      <c r="F41" s="212"/>
    </row>
    <row r="42" spans="1:6">
      <c r="A42" s="210" t="s">
        <v>257</v>
      </c>
      <c r="B42" s="212"/>
      <c r="C42" s="212"/>
      <c r="D42" s="212"/>
      <c r="E42" s="212"/>
      <c r="F42" s="212"/>
    </row>
    <row r="43" spans="1:6">
      <c r="A43" s="210" t="s">
        <v>258</v>
      </c>
      <c r="B43" s="212"/>
      <c r="C43" s="212"/>
      <c r="D43" s="212"/>
      <c r="E43" s="212"/>
      <c r="F43" s="212"/>
    </row>
    <row r="44" spans="1:6">
      <c r="A44" s="210" t="s">
        <v>259</v>
      </c>
      <c r="B44" s="212"/>
      <c r="C44" s="212"/>
      <c r="D44" s="212"/>
      <c r="E44" s="212"/>
      <c r="F44" s="212"/>
    </row>
    <row r="45" spans="1:6">
      <c r="A45" s="210" t="s">
        <v>260</v>
      </c>
      <c r="B45" s="212"/>
      <c r="C45" s="212"/>
      <c r="D45" s="212"/>
      <c r="E45" s="212"/>
      <c r="F45" s="212"/>
    </row>
    <row r="46" spans="1:6">
      <c r="A46" s="210" t="s">
        <v>261</v>
      </c>
      <c r="B46" s="212"/>
      <c r="C46" s="212"/>
      <c r="D46" s="212"/>
      <c r="E46" s="212"/>
      <c r="F46" s="212"/>
    </row>
    <row r="47" spans="1:6">
      <c r="A47" s="210" t="s">
        <v>262</v>
      </c>
      <c r="B47" s="212"/>
      <c r="C47" s="212"/>
      <c r="D47" s="212"/>
      <c r="E47" s="212"/>
      <c r="F47" s="212"/>
    </row>
    <row r="48" spans="1:6">
      <c r="A48" s="210" t="s">
        <v>263</v>
      </c>
      <c r="B48" s="212"/>
      <c r="C48" s="212"/>
      <c r="D48" s="212"/>
      <c r="E48" s="212"/>
      <c r="F48" s="212"/>
    </row>
    <row r="49" spans="1:6">
      <c r="A49" s="210" t="s">
        <v>264</v>
      </c>
      <c r="B49" s="212"/>
      <c r="C49" s="212"/>
      <c r="D49" s="212"/>
      <c r="E49" s="212"/>
      <c r="F49" s="212"/>
    </row>
    <row r="50" spans="1:6">
      <c r="A50" s="210" t="s">
        <v>265</v>
      </c>
      <c r="B50" s="212"/>
      <c r="C50" s="212"/>
      <c r="D50" s="212"/>
      <c r="E50" s="212"/>
      <c r="F50" s="212"/>
    </row>
    <row r="51" spans="1:6">
      <c r="A51" s="210" t="s">
        <v>266</v>
      </c>
      <c r="B51" s="212"/>
      <c r="C51" s="212"/>
      <c r="D51" s="212"/>
      <c r="E51" s="212"/>
      <c r="F51" s="212"/>
    </row>
    <row r="52" spans="1:6">
      <c r="A52" s="210" t="s">
        <v>267</v>
      </c>
      <c r="B52" s="212"/>
      <c r="C52" s="212"/>
      <c r="D52" s="212"/>
      <c r="E52" s="212"/>
      <c r="F52" s="212"/>
    </row>
    <row r="53" spans="1:6">
      <c r="A53" s="210" t="s">
        <v>268</v>
      </c>
      <c r="B53" s="212"/>
      <c r="C53" s="212"/>
      <c r="D53" s="212"/>
      <c r="E53" s="212"/>
      <c r="F53" s="212"/>
    </row>
    <row r="54" spans="1:6">
      <c r="A54" s="210" t="s">
        <v>269</v>
      </c>
      <c r="B54" s="212"/>
      <c r="C54" s="212"/>
      <c r="D54" s="212"/>
      <c r="E54" s="212"/>
      <c r="F54" s="212"/>
    </row>
    <row r="55" spans="1:6">
      <c r="A55" s="210" t="s">
        <v>270</v>
      </c>
      <c r="B55" s="212"/>
      <c r="C55" s="212"/>
      <c r="D55" s="212"/>
      <c r="E55" s="212"/>
      <c r="F55" s="212"/>
    </row>
    <row r="56" spans="1:6">
      <c r="A56" s="210" t="s">
        <v>271</v>
      </c>
      <c r="B56" s="212"/>
      <c r="C56" s="212"/>
      <c r="D56" s="212"/>
      <c r="E56" s="212"/>
      <c r="F56" s="212"/>
    </row>
    <row r="57" spans="1:6">
      <c r="A57" s="210" t="s">
        <v>272</v>
      </c>
      <c r="B57" s="212"/>
      <c r="C57" s="212"/>
      <c r="D57" s="212"/>
      <c r="E57" s="212"/>
      <c r="F57" s="212"/>
    </row>
    <row r="58" spans="1:6">
      <c r="A58" s="210" t="s">
        <v>273</v>
      </c>
      <c r="B58" s="212"/>
      <c r="C58" s="212"/>
      <c r="D58" s="212"/>
      <c r="E58" s="212"/>
      <c r="F58" s="212"/>
    </row>
    <row r="59" spans="1:6">
      <c r="A59" s="210" t="s">
        <v>274</v>
      </c>
      <c r="B59" s="212"/>
      <c r="C59" s="212"/>
      <c r="D59" s="212"/>
      <c r="E59" s="212"/>
      <c r="F59" s="212"/>
    </row>
    <row r="60" spans="1:6">
      <c r="A60" s="210" t="s">
        <v>275</v>
      </c>
      <c r="B60" s="212"/>
      <c r="C60" s="212"/>
      <c r="D60" s="212"/>
      <c r="E60" s="212"/>
      <c r="F60" s="212"/>
    </row>
    <row r="61" spans="1:6">
      <c r="A61" s="210" t="s">
        <v>276</v>
      </c>
      <c r="B61" s="212"/>
      <c r="C61" s="212"/>
      <c r="D61" s="212"/>
      <c r="E61" s="212"/>
      <c r="F61" s="212"/>
    </row>
    <row r="62" spans="1:6">
      <c r="A62" s="210" t="s">
        <v>277</v>
      </c>
      <c r="B62" s="212"/>
      <c r="C62" s="212"/>
      <c r="D62" s="212"/>
      <c r="E62" s="212"/>
      <c r="F62" s="212"/>
    </row>
    <row r="63" spans="1:6">
      <c r="A63" s="210" t="s">
        <v>278</v>
      </c>
      <c r="B63" s="212"/>
      <c r="C63" s="212"/>
      <c r="D63" s="212"/>
      <c r="E63" s="212"/>
      <c r="F63" s="212"/>
    </row>
    <row r="64" spans="1:6">
      <c r="A64" s="210" t="s">
        <v>279</v>
      </c>
      <c r="B64" s="212"/>
      <c r="C64" s="212"/>
      <c r="D64" s="212"/>
      <c r="E64" s="212"/>
      <c r="F64" s="212"/>
    </row>
    <row r="65" spans="1:6">
      <c r="A65" s="210" t="s">
        <v>280</v>
      </c>
      <c r="B65" s="212"/>
      <c r="C65" s="212"/>
      <c r="D65" s="212"/>
      <c r="E65" s="212"/>
      <c r="F65" s="212"/>
    </row>
    <row r="66" spans="1:6">
      <c r="A66" s="210" t="s">
        <v>281</v>
      </c>
      <c r="B66" s="212"/>
      <c r="C66" s="212"/>
      <c r="D66" s="212"/>
      <c r="E66" s="212"/>
      <c r="F66" s="212"/>
    </row>
    <row r="67" spans="1:6">
      <c r="A67" s="210" t="s">
        <v>282</v>
      </c>
      <c r="B67" s="212"/>
      <c r="C67" s="212"/>
      <c r="D67" s="212"/>
      <c r="E67" s="212"/>
      <c r="F67" s="212"/>
    </row>
    <row r="68" spans="1:6">
      <c r="A68" s="210" t="s">
        <v>283</v>
      </c>
      <c r="B68" s="212"/>
      <c r="C68" s="212">
        <v>602100</v>
      </c>
      <c r="D68" s="212"/>
      <c r="E68" s="212"/>
      <c r="F68" s="212"/>
    </row>
    <row r="69" spans="1:6">
      <c r="A69" s="210" t="s">
        <v>284</v>
      </c>
      <c r="B69" s="212"/>
      <c r="C69" s="212">
        <v>602100</v>
      </c>
      <c r="D69" s="212"/>
      <c r="E69" s="212"/>
      <c r="F69" s="212"/>
    </row>
    <row r="70" spans="1:6">
      <c r="A70" s="210" t="s">
        <v>285</v>
      </c>
      <c r="B70" s="212"/>
      <c r="C70" s="212"/>
      <c r="D70" s="212">
        <v>108000</v>
      </c>
      <c r="E70" s="212"/>
      <c r="F70" s="212"/>
    </row>
    <row r="71" spans="1:6">
      <c r="A71" s="210" t="s">
        <v>286</v>
      </c>
      <c r="B71" s="212"/>
      <c r="C71" s="212"/>
      <c r="D71" s="212"/>
      <c r="E71" s="212"/>
      <c r="F71" s="212"/>
    </row>
    <row r="72" spans="1:6">
      <c r="A72" s="210" t="s">
        <v>287</v>
      </c>
      <c r="B72" s="212"/>
      <c r="C72" s="212"/>
      <c r="D72" s="212"/>
      <c r="E72" s="212"/>
      <c r="F72" s="212"/>
    </row>
    <row r="73" spans="1:6">
      <c r="A73" s="210" t="s">
        <v>288</v>
      </c>
      <c r="B73" s="212"/>
      <c r="C73" s="212"/>
      <c r="D73" s="212"/>
      <c r="E73" s="212"/>
      <c r="F73" s="212"/>
    </row>
    <row r="74" spans="1:6">
      <c r="A74" s="210" t="s">
        <v>289</v>
      </c>
      <c r="B74" s="212"/>
      <c r="C74" s="212"/>
      <c r="D74" s="212">
        <v>15000</v>
      </c>
      <c r="E74" s="212"/>
      <c r="F74" s="212"/>
    </row>
    <row r="75" spans="1:6">
      <c r="A75" s="210" t="s">
        <v>290</v>
      </c>
      <c r="B75" s="212"/>
      <c r="C75" s="212"/>
      <c r="D75" s="212"/>
      <c r="E75" s="212"/>
      <c r="F75" s="212"/>
    </row>
    <row r="76" spans="1:6">
      <c r="A76" s="210" t="s">
        <v>291</v>
      </c>
      <c r="B76" s="212"/>
      <c r="C76" s="212"/>
      <c r="D76" s="212"/>
      <c r="E76" s="212"/>
      <c r="F76" s="212"/>
    </row>
    <row r="77" spans="1:6">
      <c r="A77" s="210" t="s">
        <v>292</v>
      </c>
      <c r="B77" s="212"/>
      <c r="C77" s="212"/>
      <c r="D77" s="212"/>
      <c r="E77" s="212"/>
      <c r="F77" s="212"/>
    </row>
    <row r="78" spans="1:6">
      <c r="A78" s="210" t="s">
        <v>293</v>
      </c>
      <c r="B78" s="212"/>
      <c r="C78" s="212"/>
      <c r="D78" s="212"/>
      <c r="E78" s="212"/>
      <c r="F78" s="212"/>
    </row>
    <row r="79" spans="1:6">
      <c r="A79" s="210" t="s">
        <v>294</v>
      </c>
      <c r="B79" s="212"/>
      <c r="C79" s="212"/>
      <c r="D79" s="212"/>
      <c r="E79" s="212"/>
      <c r="F79" s="212"/>
    </row>
    <row r="80" spans="1:6">
      <c r="A80" s="210" t="s">
        <v>295</v>
      </c>
      <c r="B80" s="212"/>
      <c r="C80" s="212">
        <v>602100</v>
      </c>
      <c r="D80" s="212">
        <v>170000</v>
      </c>
      <c r="E80" s="212"/>
      <c r="F80" s="212"/>
    </row>
    <row r="81" spans="1:6">
      <c r="A81" s="210" t="s">
        <v>296</v>
      </c>
      <c r="B81" s="212"/>
      <c r="C81" s="212"/>
      <c r="D81" s="212"/>
      <c r="E81" s="212"/>
      <c r="F81" s="212"/>
    </row>
    <row r="82" spans="1:6">
      <c r="A82" s="210" t="s">
        <v>297</v>
      </c>
      <c r="B82" s="212"/>
      <c r="C82" s="212"/>
      <c r="D82" s="212"/>
      <c r="E82" s="212"/>
      <c r="F82" s="212"/>
    </row>
    <row r="83" spans="1:6">
      <c r="A83" s="210" t="s">
        <v>298</v>
      </c>
      <c r="B83" s="212"/>
      <c r="C83" s="212"/>
      <c r="D83" s="212"/>
      <c r="E83" s="212"/>
      <c r="F83" s="212"/>
    </row>
    <row r="84" spans="1:6">
      <c r="A84" s="210" t="s">
        <v>299</v>
      </c>
      <c r="B84" s="212"/>
      <c r="C84" s="212"/>
      <c r="D84" s="212"/>
      <c r="E84" s="212"/>
      <c r="F84" s="212"/>
    </row>
    <row r="85" spans="1:6">
      <c r="A85" s="210" t="s">
        <v>300</v>
      </c>
      <c r="B85" s="212"/>
      <c r="C85" s="212"/>
      <c r="D85" s="212"/>
      <c r="E85" s="212"/>
      <c r="F85" s="212"/>
    </row>
    <row r="86" spans="1:6">
      <c r="A86" s="210" t="s">
        <v>301</v>
      </c>
      <c r="B86" s="212"/>
      <c r="C86" s="212"/>
      <c r="D86" s="212"/>
      <c r="E86" s="212"/>
      <c r="F86" s="212"/>
    </row>
    <row r="87" spans="1:6">
      <c r="A87" s="210" t="s">
        <v>302</v>
      </c>
      <c r="B87" s="212"/>
      <c r="C87" s="212"/>
      <c r="D87" s="212"/>
      <c r="E87" s="212"/>
      <c r="F87" s="212"/>
    </row>
    <row r="88" spans="1:6">
      <c r="A88" s="210" t="s">
        <v>303</v>
      </c>
      <c r="B88" s="212"/>
      <c r="C88" s="212"/>
      <c r="D88" s="212"/>
      <c r="E88" s="212"/>
      <c r="F88" s="212"/>
    </row>
    <row r="89" spans="1:6">
      <c r="A89" s="210" t="s">
        <v>304</v>
      </c>
      <c r="B89" s="212"/>
      <c r="C89" s="212"/>
      <c r="D89" s="212"/>
      <c r="E89" s="212"/>
      <c r="F89" s="212"/>
    </row>
    <row r="90" spans="1:6">
      <c r="A90" s="210" t="s">
        <v>305</v>
      </c>
      <c r="B90" s="212"/>
      <c r="C90" s="212"/>
      <c r="D90" s="212"/>
      <c r="E90" s="212"/>
      <c r="F90" s="212"/>
    </row>
    <row r="91" spans="1:6">
      <c r="A91" s="210" t="s">
        <v>306</v>
      </c>
      <c r="B91" s="212"/>
      <c r="C91" s="212"/>
      <c r="D91" s="212"/>
      <c r="E91" s="212"/>
      <c r="F91" s="212"/>
    </row>
    <row r="92" spans="1:6">
      <c r="A92" s="210" t="s">
        <v>307</v>
      </c>
      <c r="B92" s="212"/>
      <c r="C92" s="212"/>
      <c r="D92" s="212">
        <v>70000</v>
      </c>
      <c r="E92" s="212"/>
      <c r="F92" s="212"/>
    </row>
    <row r="93" spans="1:6">
      <c r="A93" s="210" t="s">
        <v>308</v>
      </c>
      <c r="B93" s="212"/>
      <c r="C93" s="212"/>
      <c r="D93" s="212"/>
      <c r="E93" s="212"/>
      <c r="F93" s="212"/>
    </row>
    <row r="94" spans="1:6">
      <c r="A94" s="210" t="s">
        <v>309</v>
      </c>
      <c r="B94" s="212"/>
      <c r="C94" s="212"/>
      <c r="D94" s="212"/>
      <c r="E94" s="212"/>
      <c r="F94" s="212"/>
    </row>
    <row r="95" spans="1:6">
      <c r="A95" s="210" t="s">
        <v>310</v>
      </c>
      <c r="B95" s="212"/>
      <c r="C95" s="212"/>
      <c r="D95" s="212"/>
      <c r="E95" s="212"/>
      <c r="F95" s="212"/>
    </row>
    <row r="96" spans="1:6">
      <c r="A96" s="210" t="s">
        <v>311</v>
      </c>
      <c r="B96" s="212"/>
      <c r="C96" s="212"/>
      <c r="D96" s="212"/>
      <c r="E96" s="212"/>
      <c r="F96" s="212"/>
    </row>
    <row r="97" spans="1:6">
      <c r="A97" s="210" t="s">
        <v>312</v>
      </c>
      <c r="B97" s="212"/>
      <c r="C97" s="212"/>
      <c r="D97" s="212"/>
      <c r="E97" s="212"/>
      <c r="F97" s="212"/>
    </row>
    <row r="98" spans="1:6">
      <c r="A98" s="210" t="s">
        <v>313</v>
      </c>
      <c r="B98" s="212"/>
      <c r="C98" s="212"/>
      <c r="D98" s="212"/>
      <c r="E98" s="212"/>
      <c r="F98" s="212"/>
    </row>
    <row r="99" spans="1:6">
      <c r="A99" s="210" t="s">
        <v>314</v>
      </c>
      <c r="B99" s="212"/>
      <c r="C99" s="212"/>
      <c r="D99" s="212"/>
      <c r="E99" s="212"/>
      <c r="F99" s="212"/>
    </row>
    <row r="100" spans="1:6">
      <c r="A100" s="210" t="s">
        <v>315</v>
      </c>
      <c r="B100" s="212"/>
      <c r="C100" s="212"/>
      <c r="D100" s="212"/>
      <c r="E100" s="212"/>
      <c r="F100" s="212"/>
    </row>
    <row r="101" spans="1:6">
      <c r="A101" s="210" t="s">
        <v>316</v>
      </c>
      <c r="B101" s="212"/>
      <c r="C101" s="212"/>
      <c r="D101" s="212"/>
      <c r="E101" s="212"/>
      <c r="F101" s="212"/>
    </row>
    <row r="102" spans="1:6">
      <c r="A102" s="210" t="s">
        <v>317</v>
      </c>
      <c r="B102" s="212"/>
      <c r="C102" s="212"/>
      <c r="D102" s="212"/>
      <c r="E102" s="212"/>
      <c r="F102" s="212"/>
    </row>
    <row r="103" spans="1:6">
      <c r="A103" s="210" t="s">
        <v>318</v>
      </c>
      <c r="B103" s="212"/>
      <c r="C103" s="212"/>
      <c r="D103" s="212"/>
      <c r="E103" s="212"/>
      <c r="F103" s="212"/>
    </row>
    <row r="104" spans="1:6">
      <c r="A104" s="210" t="s">
        <v>319</v>
      </c>
      <c r="B104" s="212"/>
      <c r="C104" s="212"/>
      <c r="D104" s="212"/>
      <c r="E104" s="212"/>
      <c r="F104" s="212"/>
    </row>
    <row r="105" spans="1:6">
      <c r="A105" s="210" t="s">
        <v>320</v>
      </c>
      <c r="B105" s="212"/>
      <c r="C105" s="212"/>
      <c r="D105" s="212"/>
      <c r="E105" s="212"/>
      <c r="F105" s="212"/>
    </row>
    <row r="106" spans="1:6">
      <c r="A106" s="210" t="s">
        <v>321</v>
      </c>
      <c r="B106" s="212"/>
      <c r="C106" s="212"/>
      <c r="D106" s="212"/>
      <c r="E106" s="212"/>
      <c r="F106" s="212"/>
    </row>
    <row r="107" spans="1:6">
      <c r="A107" s="210" t="s">
        <v>322</v>
      </c>
      <c r="B107" s="212"/>
      <c r="C107" s="212"/>
      <c r="D107" s="212"/>
      <c r="E107" s="212"/>
      <c r="F107" s="212"/>
    </row>
    <row r="108" spans="1:6">
      <c r="A108" s="210" t="s">
        <v>323</v>
      </c>
      <c r="B108" s="212"/>
      <c r="C108" s="212"/>
      <c r="D108" s="212"/>
      <c r="E108" s="212"/>
      <c r="F108" s="212"/>
    </row>
    <row r="109" spans="1:6">
      <c r="A109" s="210" t="s">
        <v>324</v>
      </c>
      <c r="B109" s="212"/>
      <c r="C109" s="212"/>
      <c r="D109" s="212"/>
      <c r="E109" s="212"/>
      <c r="F109" s="212"/>
    </row>
    <row r="110" spans="1:6">
      <c r="A110" s="210" t="s">
        <v>325</v>
      </c>
      <c r="B110" s="212"/>
      <c r="C110" s="212"/>
      <c r="D110" s="212"/>
      <c r="E110" s="212"/>
      <c r="F110" s="212"/>
    </row>
    <row r="111" spans="1:6">
      <c r="A111" s="210" t="s">
        <v>326</v>
      </c>
      <c r="B111" s="212"/>
      <c r="C111" s="212"/>
      <c r="D111" s="212"/>
      <c r="E111" s="212"/>
      <c r="F111" s="212"/>
    </row>
    <row r="112" spans="1:6">
      <c r="A112" s="210" t="s">
        <v>327</v>
      </c>
      <c r="B112" s="212"/>
      <c r="C112" s="212"/>
      <c r="D112" s="212"/>
      <c r="E112" s="212"/>
      <c r="F112" s="212"/>
    </row>
    <row r="113" spans="1:6">
      <c r="A113" s="210" t="s">
        <v>328</v>
      </c>
      <c r="B113" s="212"/>
      <c r="C113" s="212"/>
      <c r="D113" s="212"/>
      <c r="E113" s="212"/>
      <c r="F113" s="212"/>
    </row>
    <row r="114" spans="1:6">
      <c r="A114" s="210" t="s">
        <v>329</v>
      </c>
      <c r="B114" s="212"/>
      <c r="C114" s="212"/>
      <c r="D114" s="212"/>
      <c r="E114" s="212"/>
      <c r="F114" s="212"/>
    </row>
    <row r="115" spans="1:6">
      <c r="A115" s="210" t="s">
        <v>330</v>
      </c>
      <c r="B115" s="212"/>
      <c r="C115" s="212"/>
      <c r="D115" s="212"/>
      <c r="E115" s="212"/>
      <c r="F115" s="212"/>
    </row>
    <row r="116" spans="1:6">
      <c r="A116" s="210" t="s">
        <v>331</v>
      </c>
      <c r="B116" s="212"/>
      <c r="C116" s="212"/>
      <c r="D116" s="212"/>
      <c r="E116" s="212"/>
      <c r="F116" s="212"/>
    </row>
    <row r="117" spans="1:6">
      <c r="A117" s="210" t="s">
        <v>332</v>
      </c>
      <c r="B117" s="212"/>
      <c r="C117" s="212"/>
      <c r="D117" s="212"/>
      <c r="E117" s="212"/>
      <c r="F117" s="212"/>
    </row>
    <row r="118" spans="1:6">
      <c r="A118" s="210" t="s">
        <v>333</v>
      </c>
      <c r="B118" s="212"/>
      <c r="C118" s="212"/>
      <c r="D118" s="212"/>
      <c r="E118" s="212"/>
      <c r="F118" s="212"/>
    </row>
    <row r="119" spans="1:6">
      <c r="A119" s="210" t="s">
        <v>334</v>
      </c>
      <c r="B119" s="212"/>
      <c r="C119" s="212"/>
      <c r="D119" s="212"/>
      <c r="E119" s="212"/>
      <c r="F119" s="212"/>
    </row>
    <row r="120" spans="1:6">
      <c r="A120" s="210" t="s">
        <v>335</v>
      </c>
      <c r="B120" s="212"/>
      <c r="C120" s="212"/>
      <c r="D120" s="212"/>
      <c r="E120" s="212"/>
      <c r="F120" s="212"/>
    </row>
    <row r="121" spans="1:6">
      <c r="A121" s="210" t="s">
        <v>336</v>
      </c>
      <c r="B121" s="212"/>
      <c r="C121" s="212"/>
      <c r="D121" s="212"/>
      <c r="E121" s="212"/>
      <c r="F121" s="212"/>
    </row>
    <row r="122" spans="1:6">
      <c r="A122" s="210" t="s">
        <v>337</v>
      </c>
      <c r="B122" s="212"/>
      <c r="C122" s="212"/>
      <c r="D122" s="212"/>
      <c r="E122" s="212"/>
      <c r="F122" s="212"/>
    </row>
    <row r="123" spans="1:6">
      <c r="A123" s="210" t="s">
        <v>338</v>
      </c>
      <c r="B123" s="212"/>
      <c r="C123" s="212"/>
      <c r="D123" s="212"/>
      <c r="E123" s="212"/>
      <c r="F123" s="212"/>
    </row>
    <row r="124" spans="1:6">
      <c r="A124" s="210" t="s">
        <v>339</v>
      </c>
      <c r="B124" s="212"/>
      <c r="C124" s="212"/>
      <c r="D124" s="212"/>
      <c r="E124" s="212"/>
      <c r="F124" s="212"/>
    </row>
    <row r="125" spans="1:6">
      <c r="A125" s="210" t="s">
        <v>340</v>
      </c>
      <c r="B125" s="212"/>
      <c r="C125" s="212"/>
      <c r="D125" s="212"/>
      <c r="E125" s="212"/>
      <c r="F125" s="212"/>
    </row>
    <row r="126" spans="1:6">
      <c r="A126" s="210" t="s">
        <v>341</v>
      </c>
      <c r="B126" s="212"/>
      <c r="C126" s="212"/>
      <c r="D126" s="212"/>
      <c r="E126" s="212"/>
      <c r="F126" s="212"/>
    </row>
    <row r="127" spans="1:6">
      <c r="A127" s="210" t="s">
        <v>342</v>
      </c>
      <c r="B127" s="212"/>
      <c r="C127" s="212"/>
      <c r="D127" s="212"/>
      <c r="E127" s="212"/>
      <c r="F127" s="212"/>
    </row>
    <row r="128" spans="1:6">
      <c r="A128" s="210" t="s">
        <v>343</v>
      </c>
      <c r="B128" s="212"/>
      <c r="C128" s="212"/>
      <c r="D128" s="212"/>
      <c r="E128" s="212"/>
      <c r="F128" s="212"/>
    </row>
  </sheetData>
  <phoneticPr fontId="13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9"/>
  <sheetViews>
    <sheetView zoomScale="70" zoomScaleNormal="70" workbookViewId="0">
      <pane ySplit="2" topLeftCell="A15" activePane="bottomLeft" state="frozen"/>
      <selection activeCell="L19" sqref="L19"/>
      <selection pane="bottomLeft" activeCell="A31" sqref="A31:S31"/>
    </sheetView>
  </sheetViews>
  <sheetFormatPr defaultRowHeight="16.5"/>
  <cols>
    <col min="1" max="2" width="14.625" customWidth="1"/>
    <col min="3" max="5" width="18" customWidth="1"/>
    <col min="6" max="11" width="11.75" customWidth="1"/>
    <col min="12" max="13" width="12" customWidth="1"/>
    <col min="14" max="19" width="13.75" customWidth="1"/>
    <col min="20" max="20" width="12.125" customWidth="1"/>
    <col min="21" max="21" width="16.875" customWidth="1"/>
    <col min="22" max="22" width="14" customWidth="1"/>
    <col min="23" max="23" width="16.875" customWidth="1"/>
  </cols>
  <sheetData>
    <row r="1" spans="1:23" ht="25.5" customHeight="1">
      <c r="A1" s="341"/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</row>
    <row r="2" spans="1:23" ht="2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168"/>
      <c r="V2" s="169"/>
      <c r="W2" s="170" t="s">
        <v>217</v>
      </c>
    </row>
    <row r="3" spans="1:23" s="93" customFormat="1" ht="29.45" customHeight="1">
      <c r="A3" s="342" t="s">
        <v>116</v>
      </c>
      <c r="B3" s="316" t="s">
        <v>117</v>
      </c>
      <c r="C3" s="357" t="s">
        <v>218</v>
      </c>
      <c r="D3" s="357"/>
      <c r="E3" s="358"/>
      <c r="F3" s="359" t="s">
        <v>219</v>
      </c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1"/>
      <c r="W3" s="319" t="s">
        <v>118</v>
      </c>
    </row>
    <row r="4" spans="1:23" s="93" customFormat="1" ht="29.45" customHeight="1">
      <c r="A4" s="342"/>
      <c r="B4" s="316"/>
      <c r="C4" s="357" t="s">
        <v>220</v>
      </c>
      <c r="D4" s="357" t="s">
        <v>221</v>
      </c>
      <c r="E4" s="358" t="s">
        <v>119</v>
      </c>
      <c r="F4" s="350" t="s">
        <v>222</v>
      </c>
      <c r="G4" s="362"/>
      <c r="H4" s="362"/>
      <c r="I4" s="362"/>
      <c r="J4" s="362"/>
      <c r="K4" s="362"/>
      <c r="L4" s="362"/>
      <c r="M4" s="362"/>
      <c r="N4" s="362"/>
      <c r="O4" s="362" t="s">
        <v>186</v>
      </c>
      <c r="P4" s="362"/>
      <c r="Q4" s="362"/>
      <c r="R4" s="362"/>
      <c r="S4" s="362"/>
      <c r="T4" s="362"/>
      <c r="U4" s="328" t="s">
        <v>120</v>
      </c>
      <c r="V4" s="356" t="s">
        <v>223</v>
      </c>
      <c r="W4" s="319"/>
    </row>
    <row r="5" spans="1:23" s="96" customFormat="1" ht="68.45" customHeight="1">
      <c r="A5" s="342"/>
      <c r="B5" s="316"/>
      <c r="C5" s="357"/>
      <c r="D5" s="357"/>
      <c r="E5" s="358"/>
      <c r="F5" s="104" t="s">
        <v>187</v>
      </c>
      <c r="G5" s="184" t="s">
        <v>121</v>
      </c>
      <c r="H5" s="184" t="s">
        <v>122</v>
      </c>
      <c r="I5" s="184" t="s">
        <v>123</v>
      </c>
      <c r="J5" s="184" t="s">
        <v>124</v>
      </c>
      <c r="K5" s="171" t="s">
        <v>224</v>
      </c>
      <c r="L5" s="184" t="s">
        <v>125</v>
      </c>
      <c r="M5" s="184" t="s">
        <v>126</v>
      </c>
      <c r="N5" s="65" t="s">
        <v>127</v>
      </c>
      <c r="O5" s="172" t="s">
        <v>188</v>
      </c>
      <c r="P5" s="172" t="s">
        <v>128</v>
      </c>
      <c r="Q5" s="172" t="s">
        <v>129</v>
      </c>
      <c r="R5" s="172" t="s">
        <v>130</v>
      </c>
      <c r="S5" s="172" t="s">
        <v>131</v>
      </c>
      <c r="T5" s="65" t="s">
        <v>225</v>
      </c>
      <c r="U5" s="328"/>
      <c r="V5" s="356"/>
      <c r="W5" s="319"/>
    </row>
    <row r="6" spans="1:23" s="93" customFormat="1" ht="18.75">
      <c r="A6" s="193" t="s">
        <v>80</v>
      </c>
      <c r="B6" s="185"/>
      <c r="C6" s="173">
        <v>1909491</v>
      </c>
      <c r="D6" s="173">
        <v>111200</v>
      </c>
      <c r="E6" s="174">
        <f>C6-D6</f>
        <v>1798291</v>
      </c>
      <c r="F6" s="175"/>
      <c r="G6" s="176"/>
      <c r="H6" s="176"/>
      <c r="I6" s="176"/>
      <c r="J6" s="176"/>
      <c r="K6" s="176"/>
      <c r="L6" s="176"/>
      <c r="M6" s="176"/>
      <c r="N6" s="177">
        <f>SUM(F6:M6)</f>
        <v>0</v>
      </c>
      <c r="O6" s="176"/>
      <c r="P6" s="176"/>
      <c r="Q6" s="176"/>
      <c r="R6" s="176"/>
      <c r="S6" s="176"/>
      <c r="T6" s="177">
        <f>SUM(O6:S6)</f>
        <v>0</v>
      </c>
      <c r="U6" s="178"/>
      <c r="V6" s="179">
        <f>N6+T6</f>
        <v>0</v>
      </c>
      <c r="W6" s="180"/>
    </row>
    <row r="7" spans="1:23" s="93" customFormat="1" ht="33">
      <c r="A7" s="185" t="s">
        <v>81</v>
      </c>
      <c r="B7" s="185" t="s">
        <v>226</v>
      </c>
      <c r="C7" s="173">
        <v>4445986</v>
      </c>
      <c r="D7" s="173">
        <v>244940</v>
      </c>
      <c r="E7" s="174">
        <f t="shared" ref="E7:E28" si="0">C7-D7</f>
        <v>4201046</v>
      </c>
      <c r="F7" s="175">
        <v>100000</v>
      </c>
      <c r="G7" s="176">
        <v>150000</v>
      </c>
      <c r="H7" s="176">
        <v>30000</v>
      </c>
      <c r="I7" s="176">
        <v>30000</v>
      </c>
      <c r="J7" s="176">
        <v>150000</v>
      </c>
      <c r="K7" s="176"/>
      <c r="L7" s="176">
        <v>0</v>
      </c>
      <c r="M7" s="176">
        <v>5000</v>
      </c>
      <c r="N7" s="177">
        <f t="shared" ref="N7:N28" si="1">SUM(F7:M7)</f>
        <v>465000</v>
      </c>
      <c r="O7" s="176"/>
      <c r="P7" s="176"/>
      <c r="Q7" s="176"/>
      <c r="R7" s="176"/>
      <c r="S7" s="176">
        <v>35000</v>
      </c>
      <c r="T7" s="177">
        <f t="shared" ref="T7:T28" si="2">SUM(O7:S7)</f>
        <v>35000</v>
      </c>
      <c r="U7" s="178" t="s">
        <v>227</v>
      </c>
      <c r="V7" s="179">
        <f t="shared" ref="V7:V28" si="3">N7+T7</f>
        <v>500000</v>
      </c>
      <c r="W7" s="180"/>
    </row>
    <row r="8" spans="1:23" s="93" customFormat="1" ht="33">
      <c r="A8" s="185" t="s">
        <v>82</v>
      </c>
      <c r="B8" s="185" t="s">
        <v>228</v>
      </c>
      <c r="C8" s="173">
        <v>902564</v>
      </c>
      <c r="D8" s="173">
        <v>563000</v>
      </c>
      <c r="E8" s="174">
        <f t="shared" si="0"/>
        <v>339564</v>
      </c>
      <c r="F8" s="181"/>
      <c r="G8" s="182"/>
      <c r="H8" s="182"/>
      <c r="I8" s="182"/>
      <c r="J8" s="182"/>
      <c r="K8" s="176">
        <v>300000</v>
      </c>
      <c r="L8" s="182"/>
      <c r="M8" s="182"/>
      <c r="N8" s="177">
        <f t="shared" si="1"/>
        <v>300000</v>
      </c>
      <c r="O8" s="182"/>
      <c r="P8" s="182"/>
      <c r="Q8" s="182"/>
      <c r="R8" s="182"/>
      <c r="S8" s="182"/>
      <c r="T8" s="177">
        <f t="shared" si="2"/>
        <v>0</v>
      </c>
      <c r="U8" s="102"/>
      <c r="V8" s="179">
        <f t="shared" si="3"/>
        <v>300000</v>
      </c>
      <c r="W8" s="183"/>
    </row>
    <row r="9" spans="1:23" s="93" customFormat="1" ht="33">
      <c r="A9" s="185" t="s">
        <v>83</v>
      </c>
      <c r="B9" s="185" t="s">
        <v>229</v>
      </c>
      <c r="C9" s="173">
        <v>1914993</v>
      </c>
      <c r="D9" s="173">
        <v>365000</v>
      </c>
      <c r="E9" s="174">
        <f t="shared" si="0"/>
        <v>1549993</v>
      </c>
      <c r="F9" s="175">
        <v>0</v>
      </c>
      <c r="G9" s="176">
        <f>21000+150000</f>
        <v>171000</v>
      </c>
      <c r="H9" s="176">
        <v>0</v>
      </c>
      <c r="I9" s="176">
        <v>0</v>
      </c>
      <c r="J9" s="176">
        <v>0</v>
      </c>
      <c r="K9" s="176"/>
      <c r="L9" s="176">
        <v>0</v>
      </c>
      <c r="M9" s="176">
        <v>0</v>
      </c>
      <c r="N9" s="177">
        <f t="shared" si="1"/>
        <v>171000</v>
      </c>
      <c r="O9" s="176">
        <v>0</v>
      </c>
      <c r="P9" s="176">
        <v>0</v>
      </c>
      <c r="Q9" s="176">
        <v>105000</v>
      </c>
      <c r="R9" s="176">
        <v>18000</v>
      </c>
      <c r="S9" s="176">
        <f>79000+11000+100000</f>
        <v>190000</v>
      </c>
      <c r="T9" s="177">
        <f t="shared" si="2"/>
        <v>313000</v>
      </c>
      <c r="U9" s="178" t="s">
        <v>230</v>
      </c>
      <c r="V9" s="179">
        <f t="shared" si="3"/>
        <v>484000</v>
      </c>
      <c r="W9" s="180"/>
    </row>
    <row r="10" spans="1:23" s="93" customFormat="1" ht="18.75">
      <c r="A10" s="193" t="s">
        <v>84</v>
      </c>
      <c r="B10" s="185"/>
      <c r="C10" s="173">
        <v>1528790</v>
      </c>
      <c r="D10" s="173">
        <v>129641</v>
      </c>
      <c r="E10" s="174">
        <f t="shared" si="0"/>
        <v>1399149</v>
      </c>
      <c r="F10" s="175"/>
      <c r="G10" s="176"/>
      <c r="H10" s="176"/>
      <c r="I10" s="176"/>
      <c r="J10" s="176"/>
      <c r="K10" s="176"/>
      <c r="L10" s="176"/>
      <c r="M10" s="176"/>
      <c r="N10" s="177">
        <f t="shared" si="1"/>
        <v>0</v>
      </c>
      <c r="O10" s="176"/>
      <c r="P10" s="176"/>
      <c r="Q10" s="176"/>
      <c r="R10" s="176"/>
      <c r="S10" s="176"/>
      <c r="T10" s="177">
        <f t="shared" si="2"/>
        <v>0</v>
      </c>
      <c r="U10" s="178"/>
      <c r="V10" s="179">
        <f t="shared" si="3"/>
        <v>0</v>
      </c>
      <c r="W10" s="180"/>
    </row>
    <row r="11" spans="1:23" s="93" customFormat="1" ht="18.75">
      <c r="A11" s="194" t="s">
        <v>85</v>
      </c>
      <c r="B11" s="185"/>
      <c r="C11" s="173">
        <v>392176</v>
      </c>
      <c r="D11" s="173"/>
      <c r="E11" s="174">
        <f t="shared" si="0"/>
        <v>392176</v>
      </c>
      <c r="F11" s="175"/>
      <c r="G11" s="176"/>
      <c r="H11" s="176"/>
      <c r="I11" s="176"/>
      <c r="J11" s="176"/>
      <c r="K11" s="176"/>
      <c r="L11" s="176"/>
      <c r="M11" s="176"/>
      <c r="N11" s="177">
        <f t="shared" si="1"/>
        <v>0</v>
      </c>
      <c r="O11" s="176"/>
      <c r="P11" s="176"/>
      <c r="Q11" s="176"/>
      <c r="R11" s="176"/>
      <c r="S11" s="176"/>
      <c r="T11" s="177">
        <f t="shared" si="2"/>
        <v>0</v>
      </c>
      <c r="U11" s="178"/>
      <c r="V11" s="179">
        <f t="shared" si="3"/>
        <v>0</v>
      </c>
      <c r="W11" s="180"/>
    </row>
    <row r="12" spans="1:23" s="93" customFormat="1" ht="18.75">
      <c r="A12" s="193" t="s">
        <v>86</v>
      </c>
      <c r="B12" s="185"/>
      <c r="C12" s="173">
        <v>723389</v>
      </c>
      <c r="D12" s="173">
        <v>635768</v>
      </c>
      <c r="E12" s="174">
        <f t="shared" si="0"/>
        <v>87621</v>
      </c>
      <c r="F12" s="175"/>
      <c r="G12" s="176"/>
      <c r="H12" s="176"/>
      <c r="I12" s="176"/>
      <c r="J12" s="176"/>
      <c r="K12" s="176"/>
      <c r="L12" s="176"/>
      <c r="M12" s="176"/>
      <c r="N12" s="177">
        <f t="shared" si="1"/>
        <v>0</v>
      </c>
      <c r="O12" s="176"/>
      <c r="P12" s="176"/>
      <c r="Q12" s="176"/>
      <c r="R12" s="176"/>
      <c r="S12" s="176"/>
      <c r="T12" s="177">
        <f t="shared" si="2"/>
        <v>0</v>
      </c>
      <c r="U12" s="178"/>
      <c r="V12" s="179">
        <f t="shared" si="3"/>
        <v>0</v>
      </c>
      <c r="W12" s="180"/>
    </row>
    <row r="13" spans="1:23" s="93" customFormat="1" ht="18.75">
      <c r="A13" s="193" t="s">
        <v>87</v>
      </c>
      <c r="B13" s="185"/>
      <c r="C13" s="173">
        <v>238302</v>
      </c>
      <c r="D13" s="173"/>
      <c r="E13" s="174">
        <f t="shared" si="0"/>
        <v>238302</v>
      </c>
      <c r="F13" s="175"/>
      <c r="G13" s="176"/>
      <c r="H13" s="176"/>
      <c r="I13" s="176"/>
      <c r="J13" s="176"/>
      <c r="K13" s="176"/>
      <c r="L13" s="176"/>
      <c r="M13" s="176"/>
      <c r="N13" s="177">
        <f t="shared" si="1"/>
        <v>0</v>
      </c>
      <c r="O13" s="176"/>
      <c r="P13" s="176"/>
      <c r="Q13" s="176"/>
      <c r="R13" s="176"/>
      <c r="S13" s="176"/>
      <c r="T13" s="177">
        <f t="shared" si="2"/>
        <v>0</v>
      </c>
      <c r="U13" s="178"/>
      <c r="V13" s="179">
        <f t="shared" si="3"/>
        <v>0</v>
      </c>
      <c r="W13" s="180"/>
    </row>
    <row r="14" spans="1:23" s="93" customFormat="1" ht="33">
      <c r="A14" s="185" t="s">
        <v>88</v>
      </c>
      <c r="B14" s="185" t="s">
        <v>231</v>
      </c>
      <c r="C14" s="173">
        <v>195410</v>
      </c>
      <c r="D14" s="173"/>
      <c r="E14" s="174">
        <f t="shared" si="0"/>
        <v>195410</v>
      </c>
      <c r="F14" s="175"/>
      <c r="G14" s="176">
        <v>30000</v>
      </c>
      <c r="H14" s="176"/>
      <c r="I14" s="176">
        <v>30000</v>
      </c>
      <c r="J14" s="176"/>
      <c r="K14" s="176"/>
      <c r="L14" s="176">
        <v>60000</v>
      </c>
      <c r="M14" s="176"/>
      <c r="N14" s="177">
        <f t="shared" si="1"/>
        <v>120000</v>
      </c>
      <c r="O14" s="176"/>
      <c r="P14" s="176"/>
      <c r="Q14" s="176"/>
      <c r="R14" s="176"/>
      <c r="S14" s="176"/>
      <c r="T14" s="177">
        <f t="shared" si="2"/>
        <v>0</v>
      </c>
      <c r="U14" s="178"/>
      <c r="V14" s="179">
        <f t="shared" si="3"/>
        <v>120000</v>
      </c>
      <c r="W14" s="180"/>
    </row>
    <row r="15" spans="1:23" s="93" customFormat="1" ht="18.75">
      <c r="A15" s="193" t="s">
        <v>89</v>
      </c>
      <c r="B15" s="185"/>
      <c r="C15" s="173">
        <v>449125</v>
      </c>
      <c r="D15" s="173"/>
      <c r="E15" s="174">
        <f t="shared" si="0"/>
        <v>449125</v>
      </c>
      <c r="F15" s="175"/>
      <c r="G15" s="176"/>
      <c r="H15" s="176"/>
      <c r="I15" s="176"/>
      <c r="J15" s="176"/>
      <c r="K15" s="176"/>
      <c r="L15" s="176"/>
      <c r="M15" s="176"/>
      <c r="N15" s="177">
        <f t="shared" si="1"/>
        <v>0</v>
      </c>
      <c r="O15" s="176"/>
      <c r="P15" s="176"/>
      <c r="Q15" s="176"/>
      <c r="R15" s="176"/>
      <c r="S15" s="176"/>
      <c r="T15" s="177">
        <f t="shared" si="2"/>
        <v>0</v>
      </c>
      <c r="U15" s="178"/>
      <c r="V15" s="179">
        <f t="shared" si="3"/>
        <v>0</v>
      </c>
      <c r="W15" s="180"/>
    </row>
    <row r="16" spans="1:23" s="93" customFormat="1" ht="33">
      <c r="A16" s="185" t="s">
        <v>90</v>
      </c>
      <c r="B16" s="185" t="s">
        <v>232</v>
      </c>
      <c r="C16" s="173">
        <v>536932</v>
      </c>
      <c r="D16" s="173"/>
      <c r="E16" s="174">
        <f t="shared" si="0"/>
        <v>536932</v>
      </c>
      <c r="F16" s="175"/>
      <c r="G16" s="176"/>
      <c r="H16" s="176"/>
      <c r="I16" s="176"/>
      <c r="J16" s="176"/>
      <c r="K16" s="176"/>
      <c r="L16" s="176"/>
      <c r="M16" s="176"/>
      <c r="N16" s="177">
        <f t="shared" si="1"/>
        <v>0</v>
      </c>
      <c r="O16" s="176"/>
      <c r="P16" s="176"/>
      <c r="Q16" s="176">
        <v>150000</v>
      </c>
      <c r="R16" s="176"/>
      <c r="S16" s="176"/>
      <c r="T16" s="177">
        <f t="shared" si="2"/>
        <v>150000</v>
      </c>
      <c r="U16" s="103" t="s">
        <v>183</v>
      </c>
      <c r="V16" s="179">
        <f t="shared" si="3"/>
        <v>150000</v>
      </c>
      <c r="W16" s="180"/>
    </row>
    <row r="17" spans="1:23" s="93" customFormat="1" ht="49.5">
      <c r="A17" s="185" t="s">
        <v>91</v>
      </c>
      <c r="B17" s="185" t="s">
        <v>233</v>
      </c>
      <c r="C17" s="173">
        <v>609104</v>
      </c>
      <c r="D17" s="173"/>
      <c r="E17" s="174">
        <f t="shared" si="0"/>
        <v>609104</v>
      </c>
      <c r="F17" s="175">
        <v>0</v>
      </c>
      <c r="G17" s="176">
        <v>0</v>
      </c>
      <c r="H17" s="176">
        <v>0</v>
      </c>
      <c r="I17" s="176">
        <v>0</v>
      </c>
      <c r="J17" s="176">
        <v>0</v>
      </c>
      <c r="K17" s="176"/>
      <c r="L17" s="176">
        <v>0</v>
      </c>
      <c r="M17" s="176">
        <v>0</v>
      </c>
      <c r="N17" s="177">
        <f t="shared" si="1"/>
        <v>0</v>
      </c>
      <c r="O17" s="176">
        <v>0</v>
      </c>
      <c r="P17" s="176">
        <v>0</v>
      </c>
      <c r="Q17" s="176">
        <v>50000</v>
      </c>
      <c r="R17" s="176">
        <v>0</v>
      </c>
      <c r="S17" s="176">
        <v>0</v>
      </c>
      <c r="T17" s="177">
        <f t="shared" si="2"/>
        <v>50000</v>
      </c>
      <c r="U17" s="178" t="s">
        <v>184</v>
      </c>
      <c r="V17" s="179">
        <f t="shared" si="3"/>
        <v>50000</v>
      </c>
      <c r="W17" s="180"/>
    </row>
    <row r="18" spans="1:23" s="93" customFormat="1" ht="18.75">
      <c r="A18" s="193" t="s">
        <v>92</v>
      </c>
      <c r="B18" s="185"/>
      <c r="C18" s="173">
        <v>278877</v>
      </c>
      <c r="D18" s="173"/>
      <c r="E18" s="174">
        <f t="shared" si="0"/>
        <v>278877</v>
      </c>
      <c r="F18" s="175"/>
      <c r="G18" s="176"/>
      <c r="H18" s="176"/>
      <c r="I18" s="176"/>
      <c r="J18" s="176"/>
      <c r="K18" s="176"/>
      <c r="L18" s="176"/>
      <c r="M18" s="176"/>
      <c r="N18" s="177">
        <f t="shared" si="1"/>
        <v>0</v>
      </c>
      <c r="O18" s="176"/>
      <c r="P18" s="176"/>
      <c r="Q18" s="176"/>
      <c r="R18" s="176"/>
      <c r="S18" s="176"/>
      <c r="T18" s="177">
        <f t="shared" si="2"/>
        <v>0</v>
      </c>
      <c r="U18" s="178"/>
      <c r="V18" s="179">
        <f t="shared" si="3"/>
        <v>0</v>
      </c>
      <c r="W18" s="180"/>
    </row>
    <row r="19" spans="1:23" s="93" customFormat="1" ht="18.75">
      <c r="A19" s="193" t="s">
        <v>93</v>
      </c>
      <c r="B19" s="185"/>
      <c r="C19" s="173">
        <v>146069</v>
      </c>
      <c r="D19" s="173">
        <v>26000</v>
      </c>
      <c r="E19" s="174">
        <f t="shared" si="0"/>
        <v>120069</v>
      </c>
      <c r="F19" s="175"/>
      <c r="G19" s="176"/>
      <c r="H19" s="176"/>
      <c r="I19" s="176"/>
      <c r="J19" s="176"/>
      <c r="K19" s="176"/>
      <c r="L19" s="176"/>
      <c r="M19" s="176"/>
      <c r="N19" s="177">
        <f t="shared" si="1"/>
        <v>0</v>
      </c>
      <c r="O19" s="176"/>
      <c r="P19" s="176"/>
      <c r="Q19" s="176"/>
      <c r="R19" s="176"/>
      <c r="S19" s="176"/>
      <c r="T19" s="177">
        <f t="shared" si="2"/>
        <v>0</v>
      </c>
      <c r="U19" s="178"/>
      <c r="V19" s="179">
        <f t="shared" si="3"/>
        <v>0</v>
      </c>
      <c r="W19" s="180"/>
    </row>
    <row r="20" spans="1:23" s="93" customFormat="1" ht="33">
      <c r="A20" s="185" t="s">
        <v>94</v>
      </c>
      <c r="B20" s="185" t="s">
        <v>234</v>
      </c>
      <c r="C20" s="173">
        <v>864716</v>
      </c>
      <c r="D20" s="173"/>
      <c r="E20" s="174">
        <f t="shared" si="0"/>
        <v>864716</v>
      </c>
      <c r="F20" s="175"/>
      <c r="G20" s="176"/>
      <c r="H20" s="176"/>
      <c r="I20" s="176">
        <v>20000</v>
      </c>
      <c r="J20" s="176"/>
      <c r="K20" s="176"/>
      <c r="L20" s="176">
        <v>10000</v>
      </c>
      <c r="M20" s="176"/>
      <c r="N20" s="177">
        <f t="shared" si="1"/>
        <v>30000</v>
      </c>
      <c r="O20" s="176"/>
      <c r="P20" s="176"/>
      <c r="Q20" s="176">
        <v>125000</v>
      </c>
      <c r="R20" s="176"/>
      <c r="S20" s="176"/>
      <c r="T20" s="177">
        <f t="shared" si="2"/>
        <v>125000</v>
      </c>
      <c r="U20" s="178" t="s">
        <v>235</v>
      </c>
      <c r="V20" s="179">
        <f t="shared" si="3"/>
        <v>155000</v>
      </c>
      <c r="W20" s="180"/>
    </row>
    <row r="21" spans="1:23" s="93" customFormat="1" ht="33">
      <c r="A21" s="185" t="s">
        <v>95</v>
      </c>
      <c r="B21" s="185" t="s">
        <v>185</v>
      </c>
      <c r="C21" s="173">
        <v>279926</v>
      </c>
      <c r="D21" s="173"/>
      <c r="E21" s="174">
        <f t="shared" si="0"/>
        <v>279926</v>
      </c>
      <c r="F21" s="175">
        <v>0</v>
      </c>
      <c r="G21" s="176">
        <v>30000</v>
      </c>
      <c r="H21" s="176">
        <v>30000</v>
      </c>
      <c r="I21" s="176">
        <v>0</v>
      </c>
      <c r="J21" s="176">
        <v>0</v>
      </c>
      <c r="K21" s="176"/>
      <c r="L21" s="176">
        <v>60000</v>
      </c>
      <c r="M21" s="176">
        <v>0</v>
      </c>
      <c r="N21" s="177">
        <f t="shared" si="1"/>
        <v>120000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7">
        <f t="shared" si="2"/>
        <v>0</v>
      </c>
      <c r="U21" s="178"/>
      <c r="V21" s="179">
        <f t="shared" si="3"/>
        <v>120000</v>
      </c>
      <c r="W21" s="180"/>
    </row>
    <row r="22" spans="1:23" s="93" customFormat="1" ht="18.75">
      <c r="A22" s="193" t="s">
        <v>96</v>
      </c>
      <c r="B22" s="185"/>
      <c r="C22" s="173">
        <v>473988</v>
      </c>
      <c r="D22" s="173">
        <v>29000</v>
      </c>
      <c r="E22" s="174">
        <f t="shared" si="0"/>
        <v>444988</v>
      </c>
      <c r="F22" s="175"/>
      <c r="G22" s="176"/>
      <c r="H22" s="176"/>
      <c r="I22" s="176"/>
      <c r="J22" s="176"/>
      <c r="K22" s="176"/>
      <c r="L22" s="176"/>
      <c r="M22" s="176"/>
      <c r="N22" s="177">
        <f t="shared" si="1"/>
        <v>0</v>
      </c>
      <c r="O22" s="176"/>
      <c r="P22" s="176"/>
      <c r="Q22" s="176"/>
      <c r="R22" s="176"/>
      <c r="S22" s="176"/>
      <c r="T22" s="177">
        <f t="shared" si="2"/>
        <v>0</v>
      </c>
      <c r="U22" s="178"/>
      <c r="V22" s="179">
        <f t="shared" si="3"/>
        <v>0</v>
      </c>
      <c r="W22" s="180"/>
    </row>
    <row r="23" spans="1:23" s="93" customFormat="1" ht="18.75">
      <c r="A23" s="193" t="s">
        <v>97</v>
      </c>
      <c r="B23" s="185"/>
      <c r="C23" s="173">
        <v>414186</v>
      </c>
      <c r="D23" s="173"/>
      <c r="E23" s="174">
        <f t="shared" si="0"/>
        <v>414186</v>
      </c>
      <c r="F23" s="175"/>
      <c r="G23" s="176"/>
      <c r="H23" s="176"/>
      <c r="I23" s="176"/>
      <c r="J23" s="176"/>
      <c r="K23" s="176"/>
      <c r="L23" s="176"/>
      <c r="M23" s="176"/>
      <c r="N23" s="177">
        <f t="shared" si="1"/>
        <v>0</v>
      </c>
      <c r="O23" s="176"/>
      <c r="P23" s="176"/>
      <c r="Q23" s="176"/>
      <c r="R23" s="176"/>
      <c r="S23" s="176"/>
      <c r="T23" s="177">
        <f t="shared" si="2"/>
        <v>0</v>
      </c>
      <c r="U23" s="178"/>
      <c r="V23" s="179">
        <f t="shared" si="3"/>
        <v>0</v>
      </c>
      <c r="W23" s="180"/>
    </row>
    <row r="24" spans="1:23" s="93" customFormat="1" ht="18.75">
      <c r="A24" s="195" t="s">
        <v>98</v>
      </c>
      <c r="B24" s="185"/>
      <c r="C24" s="173">
        <v>441265</v>
      </c>
      <c r="D24" s="173"/>
      <c r="E24" s="174">
        <f t="shared" si="0"/>
        <v>441265</v>
      </c>
      <c r="F24" s="175"/>
      <c r="G24" s="176"/>
      <c r="H24" s="176"/>
      <c r="I24" s="176"/>
      <c r="J24" s="176"/>
      <c r="K24" s="176"/>
      <c r="L24" s="176"/>
      <c r="M24" s="176"/>
      <c r="N24" s="177">
        <f t="shared" si="1"/>
        <v>0</v>
      </c>
      <c r="O24" s="176"/>
      <c r="P24" s="176"/>
      <c r="Q24" s="176"/>
      <c r="R24" s="176"/>
      <c r="S24" s="176"/>
      <c r="T24" s="177">
        <f t="shared" si="2"/>
        <v>0</v>
      </c>
      <c r="U24" s="178"/>
      <c r="V24" s="179">
        <f t="shared" si="3"/>
        <v>0</v>
      </c>
      <c r="W24" s="180"/>
    </row>
    <row r="25" spans="1:23" s="93" customFormat="1" ht="18.75">
      <c r="A25" s="195" t="s">
        <v>99</v>
      </c>
      <c r="B25" s="185"/>
      <c r="C25" s="173">
        <v>534886</v>
      </c>
      <c r="D25" s="173"/>
      <c r="E25" s="174">
        <f t="shared" si="0"/>
        <v>534886</v>
      </c>
      <c r="F25" s="175"/>
      <c r="G25" s="176"/>
      <c r="H25" s="176"/>
      <c r="I25" s="176"/>
      <c r="J25" s="176"/>
      <c r="K25" s="176"/>
      <c r="L25" s="176"/>
      <c r="M25" s="176"/>
      <c r="N25" s="177">
        <f t="shared" si="1"/>
        <v>0</v>
      </c>
      <c r="O25" s="176"/>
      <c r="P25" s="176"/>
      <c r="Q25" s="176"/>
      <c r="R25" s="176"/>
      <c r="S25" s="176"/>
      <c r="T25" s="177">
        <f t="shared" si="2"/>
        <v>0</v>
      </c>
      <c r="U25" s="178"/>
      <c r="V25" s="179">
        <f t="shared" si="3"/>
        <v>0</v>
      </c>
      <c r="W25" s="180"/>
    </row>
    <row r="26" spans="1:23" s="93" customFormat="1" ht="33">
      <c r="A26" s="185" t="s">
        <v>100</v>
      </c>
      <c r="B26" s="185" t="s">
        <v>236</v>
      </c>
      <c r="C26" s="173">
        <v>481031</v>
      </c>
      <c r="D26" s="173">
        <v>129150</v>
      </c>
      <c r="E26" s="174">
        <f t="shared" si="0"/>
        <v>351881</v>
      </c>
      <c r="F26" s="175"/>
      <c r="G26" s="176"/>
      <c r="H26" s="176"/>
      <c r="I26" s="176">
        <v>30000</v>
      </c>
      <c r="J26" s="176"/>
      <c r="K26" s="176"/>
      <c r="L26" s="176">
        <v>20000</v>
      </c>
      <c r="M26" s="176"/>
      <c r="N26" s="177">
        <f t="shared" si="1"/>
        <v>50000</v>
      </c>
      <c r="O26" s="176"/>
      <c r="P26" s="176"/>
      <c r="Q26" s="176"/>
      <c r="R26" s="176"/>
      <c r="S26" s="176"/>
      <c r="T26" s="177">
        <f t="shared" si="2"/>
        <v>0</v>
      </c>
      <c r="U26" s="178"/>
      <c r="V26" s="179">
        <f t="shared" si="3"/>
        <v>50000</v>
      </c>
      <c r="W26" s="180"/>
    </row>
    <row r="27" spans="1:23" s="93" customFormat="1" ht="18.75">
      <c r="A27" s="193" t="s">
        <v>101</v>
      </c>
      <c r="B27" s="185"/>
      <c r="C27" s="173">
        <v>435858</v>
      </c>
      <c r="D27" s="173">
        <v>281074</v>
      </c>
      <c r="E27" s="174">
        <f t="shared" si="0"/>
        <v>154784</v>
      </c>
      <c r="F27" s="175"/>
      <c r="G27" s="176"/>
      <c r="H27" s="176"/>
      <c r="I27" s="176"/>
      <c r="J27" s="176"/>
      <c r="K27" s="176"/>
      <c r="L27" s="176"/>
      <c r="M27" s="176"/>
      <c r="N27" s="177">
        <f t="shared" si="1"/>
        <v>0</v>
      </c>
      <c r="O27" s="176"/>
      <c r="P27" s="176"/>
      <c r="Q27" s="176"/>
      <c r="R27" s="176"/>
      <c r="S27" s="176"/>
      <c r="T27" s="177">
        <f t="shared" si="2"/>
        <v>0</v>
      </c>
      <c r="U27" s="178"/>
      <c r="V27" s="179">
        <f t="shared" si="3"/>
        <v>0</v>
      </c>
      <c r="W27" s="180"/>
    </row>
    <row r="28" spans="1:23" s="93" customFormat="1" ht="18.75">
      <c r="A28" s="193" t="s">
        <v>102</v>
      </c>
      <c r="B28" s="185"/>
      <c r="C28" s="173">
        <v>103737</v>
      </c>
      <c r="D28" s="173"/>
      <c r="E28" s="174">
        <f t="shared" si="0"/>
        <v>103737</v>
      </c>
      <c r="F28" s="175"/>
      <c r="G28" s="176"/>
      <c r="H28" s="176"/>
      <c r="I28" s="176"/>
      <c r="J28" s="176"/>
      <c r="K28" s="176"/>
      <c r="L28" s="176"/>
      <c r="M28" s="176"/>
      <c r="N28" s="177">
        <f t="shared" si="1"/>
        <v>0</v>
      </c>
      <c r="O28" s="176"/>
      <c r="P28" s="176"/>
      <c r="Q28" s="176"/>
      <c r="R28" s="176"/>
      <c r="S28" s="176"/>
      <c r="T28" s="177">
        <f t="shared" si="2"/>
        <v>0</v>
      </c>
      <c r="U28" s="178"/>
      <c r="V28" s="179">
        <f t="shared" si="3"/>
        <v>0</v>
      </c>
      <c r="W28" s="180"/>
    </row>
    <row r="29" spans="1:23" s="93" customFormat="1" ht="19.5">
      <c r="A29" s="355"/>
      <c r="B29" s="355"/>
      <c r="C29" s="186">
        <f>SUM(C6:C28)</f>
        <v>18300801</v>
      </c>
      <c r="D29" s="186">
        <f>SUM(D6:D28)</f>
        <v>2514773</v>
      </c>
      <c r="E29" s="187">
        <f>SUM(E6:E28)</f>
        <v>15786028</v>
      </c>
      <c r="F29" s="188">
        <f>SUM(F6:F28)</f>
        <v>100000</v>
      </c>
      <c r="G29" s="189">
        <f t="shared" ref="G29:V29" si="4">SUM(G6:G28)</f>
        <v>381000</v>
      </c>
      <c r="H29" s="189">
        <f t="shared" si="4"/>
        <v>60000</v>
      </c>
      <c r="I29" s="189">
        <f t="shared" si="4"/>
        <v>110000</v>
      </c>
      <c r="J29" s="189">
        <f t="shared" si="4"/>
        <v>150000</v>
      </c>
      <c r="K29" s="189">
        <f t="shared" si="4"/>
        <v>300000</v>
      </c>
      <c r="L29" s="189">
        <f t="shared" si="4"/>
        <v>150000</v>
      </c>
      <c r="M29" s="189">
        <f t="shared" si="4"/>
        <v>5000</v>
      </c>
      <c r="N29" s="190">
        <f t="shared" si="4"/>
        <v>1256000</v>
      </c>
      <c r="O29" s="189">
        <f t="shared" si="4"/>
        <v>0</v>
      </c>
      <c r="P29" s="189">
        <f t="shared" si="4"/>
        <v>0</v>
      </c>
      <c r="Q29" s="189">
        <f t="shared" si="4"/>
        <v>430000</v>
      </c>
      <c r="R29" s="189">
        <f t="shared" si="4"/>
        <v>18000</v>
      </c>
      <c r="S29" s="189">
        <f t="shared" si="4"/>
        <v>225000</v>
      </c>
      <c r="T29" s="190">
        <f t="shared" si="4"/>
        <v>673000</v>
      </c>
      <c r="U29" s="189"/>
      <c r="V29" s="191">
        <f t="shared" si="4"/>
        <v>1929000</v>
      </c>
      <c r="W29" s="192"/>
    </row>
    <row r="31" spans="1:23" s="225" customFormat="1" ht="25.5">
      <c r="A31" s="341" t="s">
        <v>347</v>
      </c>
      <c r="B31" s="341"/>
      <c r="C31" s="341"/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341"/>
      <c r="R31" s="341"/>
      <c r="S31" s="341"/>
    </row>
    <row r="32" spans="1:23" s="225" customFormat="1" ht="33.7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226" t="s">
        <v>348</v>
      </c>
    </row>
    <row r="33" spans="1:19" s="225" customFormat="1" ht="19.5">
      <c r="A33" s="342" t="s">
        <v>116</v>
      </c>
      <c r="B33" s="316" t="s">
        <v>117</v>
      </c>
      <c r="C33" s="343" t="s">
        <v>349</v>
      </c>
      <c r="D33" s="344"/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344"/>
      <c r="P33" s="344"/>
      <c r="Q33" s="344"/>
      <c r="R33" s="345"/>
      <c r="S33" s="346" t="s">
        <v>118</v>
      </c>
    </row>
    <row r="34" spans="1:19" s="225" customFormat="1">
      <c r="A34" s="342"/>
      <c r="B34" s="316"/>
      <c r="C34" s="347" t="s">
        <v>350</v>
      </c>
      <c r="D34" s="348"/>
      <c r="E34" s="348"/>
      <c r="F34" s="348"/>
      <c r="G34" s="348"/>
      <c r="H34" s="348"/>
      <c r="I34" s="348"/>
      <c r="J34" s="348"/>
      <c r="K34" s="349" t="s">
        <v>186</v>
      </c>
      <c r="L34" s="348"/>
      <c r="M34" s="348"/>
      <c r="N34" s="348"/>
      <c r="O34" s="348"/>
      <c r="P34" s="350"/>
      <c r="Q34" s="351" t="s">
        <v>120</v>
      </c>
      <c r="R34" s="353" t="s">
        <v>351</v>
      </c>
      <c r="S34" s="346"/>
    </row>
    <row r="35" spans="1:19" s="225" customFormat="1" ht="82.5">
      <c r="A35" s="342"/>
      <c r="B35" s="316"/>
      <c r="C35" s="227" t="s">
        <v>187</v>
      </c>
      <c r="D35" s="224" t="s">
        <v>121</v>
      </c>
      <c r="E35" s="228" t="s">
        <v>122</v>
      </c>
      <c r="F35" s="171" t="s">
        <v>123</v>
      </c>
      <c r="G35" s="171" t="s">
        <v>124</v>
      </c>
      <c r="H35" s="171" t="s">
        <v>125</v>
      </c>
      <c r="I35" s="171" t="s">
        <v>126</v>
      </c>
      <c r="J35" s="229" t="s">
        <v>352</v>
      </c>
      <c r="K35" s="172" t="s">
        <v>188</v>
      </c>
      <c r="L35" s="172" t="s">
        <v>128</v>
      </c>
      <c r="M35" s="172" t="s">
        <v>129</v>
      </c>
      <c r="N35" s="172" t="s">
        <v>130</v>
      </c>
      <c r="O35" s="172" t="s">
        <v>131</v>
      </c>
      <c r="P35" s="65" t="s">
        <v>225</v>
      </c>
      <c r="Q35" s="352"/>
      <c r="R35" s="354"/>
      <c r="S35" s="346"/>
    </row>
    <row r="36" spans="1:19" s="225" customFormat="1" ht="18.75">
      <c r="A36" s="335" t="s">
        <v>353</v>
      </c>
      <c r="B36" s="338"/>
      <c r="C36" s="230"/>
      <c r="D36" s="231"/>
      <c r="E36" s="232"/>
      <c r="F36" s="232">
        <v>400000</v>
      </c>
      <c r="G36" s="232"/>
      <c r="H36" s="232"/>
      <c r="I36" s="232"/>
      <c r="J36" s="233">
        <f>SUM(C36:I36)</f>
        <v>400000</v>
      </c>
      <c r="K36" s="234"/>
      <c r="L36" s="234"/>
      <c r="M36" s="234"/>
      <c r="N36" s="234"/>
      <c r="O36" s="234"/>
      <c r="P36" s="235">
        <f>SUM(K36:O36)</f>
        <v>0</v>
      </c>
      <c r="Q36" s="236"/>
      <c r="R36" s="237">
        <f>J36+P36+J38</f>
        <v>663000</v>
      </c>
      <c r="S36" s="238"/>
    </row>
    <row r="37" spans="1:19" s="225" customFormat="1" ht="49.5">
      <c r="A37" s="336"/>
      <c r="B37" s="339"/>
      <c r="C37" s="104" t="s">
        <v>354</v>
      </c>
      <c r="D37" s="224" t="s">
        <v>355</v>
      </c>
      <c r="E37" s="224" t="s">
        <v>356</v>
      </c>
      <c r="F37" s="224" t="s">
        <v>357</v>
      </c>
      <c r="G37" s="224" t="s">
        <v>358</v>
      </c>
      <c r="H37" s="224" t="s">
        <v>359</v>
      </c>
      <c r="I37" s="224" t="s">
        <v>360</v>
      </c>
      <c r="J37" s="65" t="s">
        <v>352</v>
      </c>
      <c r="K37" s="65" t="s">
        <v>127</v>
      </c>
      <c r="L37" s="239"/>
      <c r="M37" s="239"/>
      <c r="N37" s="239"/>
      <c r="O37" s="239"/>
      <c r="P37" s="239"/>
      <c r="Q37" s="240"/>
      <c r="R37" s="239"/>
      <c r="S37" s="240"/>
    </row>
    <row r="38" spans="1:19" s="225" customFormat="1" ht="18.75">
      <c r="A38" s="337"/>
      <c r="B38" s="340"/>
      <c r="C38" s="230">
        <v>150000</v>
      </c>
      <c r="D38" s="232">
        <v>30000</v>
      </c>
      <c r="E38" s="232">
        <v>9000</v>
      </c>
      <c r="F38" s="232">
        <v>3000</v>
      </c>
      <c r="G38" s="232">
        <v>52000</v>
      </c>
      <c r="H38" s="241">
        <v>12000</v>
      </c>
      <c r="I38" s="242">
        <v>7000</v>
      </c>
      <c r="J38" s="177">
        <f>SUM(C38:I38)</f>
        <v>263000</v>
      </c>
      <c r="K38" s="177">
        <f>J36+J38</f>
        <v>663000</v>
      </c>
      <c r="L38" s="243"/>
      <c r="M38" s="244"/>
      <c r="N38" s="245"/>
      <c r="O38" s="244"/>
      <c r="P38" s="246"/>
      <c r="Q38" s="247"/>
      <c r="R38" s="247"/>
      <c r="S38" s="247"/>
    </row>
    <row r="39" spans="1:19" ht="36.75">
      <c r="A39" s="97"/>
      <c r="B39" s="98"/>
    </row>
  </sheetData>
  <mergeCells count="25">
    <mergeCell ref="W3:W5"/>
    <mergeCell ref="C4:C5"/>
    <mergeCell ref="D4:D5"/>
    <mergeCell ref="E4:E5"/>
    <mergeCell ref="A1:W1"/>
    <mergeCell ref="F4:N4"/>
    <mergeCell ref="O4:T4"/>
    <mergeCell ref="A29:B29"/>
    <mergeCell ref="U4:U5"/>
    <mergeCell ref="V4:V5"/>
    <mergeCell ref="A3:A5"/>
    <mergeCell ref="B3:B5"/>
    <mergeCell ref="C3:E3"/>
    <mergeCell ref="F3:V3"/>
    <mergeCell ref="A36:A38"/>
    <mergeCell ref="B36:B38"/>
    <mergeCell ref="A31:S31"/>
    <mergeCell ref="A33:A35"/>
    <mergeCell ref="B33:B35"/>
    <mergeCell ref="C33:R33"/>
    <mergeCell ref="S33:S35"/>
    <mergeCell ref="C34:J34"/>
    <mergeCell ref="K34:P34"/>
    <mergeCell ref="Q34:Q35"/>
    <mergeCell ref="R34:R35"/>
  </mergeCells>
  <phoneticPr fontId="13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28"/>
  <sheetViews>
    <sheetView topLeftCell="A4" workbookViewId="0">
      <selection activeCell="G13" sqref="G13"/>
    </sheetView>
  </sheetViews>
  <sheetFormatPr defaultRowHeight="28.5" customHeight="1"/>
  <cols>
    <col min="1" max="1" width="24.875" style="19" customWidth="1"/>
    <col min="2" max="4" width="21.625" style="15" customWidth="1"/>
    <col min="5" max="5" width="15.125" style="11" customWidth="1"/>
    <col min="6" max="16384" width="9" style="11"/>
  </cols>
  <sheetData>
    <row r="1" spans="1:4" s="12" customFormat="1" ht="28.5" customHeight="1">
      <c r="A1" s="16"/>
      <c r="B1" s="13" t="s">
        <v>75</v>
      </c>
      <c r="C1" s="13" t="s">
        <v>76</v>
      </c>
      <c r="D1" s="13" t="s">
        <v>77</v>
      </c>
    </row>
    <row r="2" spans="1:4" ht="28.5" customHeight="1">
      <c r="A2" s="17" t="s">
        <v>50</v>
      </c>
      <c r="B2" s="14"/>
      <c r="C2" s="14"/>
      <c r="D2" s="14"/>
    </row>
    <row r="3" spans="1:4" ht="28.5" customHeight="1">
      <c r="A3" s="18" t="s">
        <v>51</v>
      </c>
      <c r="B3" s="14"/>
      <c r="C3" s="14"/>
      <c r="D3" s="14"/>
    </row>
    <row r="4" spans="1:4" ht="28.5" customHeight="1">
      <c r="A4" s="17" t="s">
        <v>52</v>
      </c>
      <c r="B4" s="14"/>
      <c r="C4" s="14"/>
      <c r="D4" s="14"/>
    </row>
    <row r="5" spans="1:4" ht="28.5" customHeight="1">
      <c r="A5" s="17" t="s">
        <v>53</v>
      </c>
      <c r="B5" s="14"/>
      <c r="C5" s="14"/>
      <c r="D5" s="14"/>
    </row>
    <row r="6" spans="1:4" ht="28.5" customHeight="1">
      <c r="A6" s="17" t="s">
        <v>54</v>
      </c>
      <c r="B6" s="14"/>
      <c r="C6" s="14"/>
      <c r="D6" s="14"/>
    </row>
    <row r="7" spans="1:4" ht="28.5" customHeight="1">
      <c r="A7" s="17" t="s">
        <v>55</v>
      </c>
      <c r="B7" s="14"/>
      <c r="C7" s="14"/>
      <c r="D7" s="14"/>
    </row>
    <row r="8" spans="1:4" ht="28.5" customHeight="1">
      <c r="A8" s="17" t="s">
        <v>56</v>
      </c>
      <c r="B8" s="14"/>
      <c r="C8" s="14"/>
      <c r="D8" s="14"/>
    </row>
    <row r="9" spans="1:4" ht="28.5" customHeight="1">
      <c r="A9" s="17" t="s">
        <v>57</v>
      </c>
      <c r="B9" s="14"/>
      <c r="C9" s="14"/>
      <c r="D9" s="14"/>
    </row>
    <row r="10" spans="1:4" ht="28.5" customHeight="1">
      <c r="A10" s="17" t="s">
        <v>58</v>
      </c>
      <c r="B10" s="14"/>
      <c r="C10" s="14"/>
      <c r="D10" s="14"/>
    </row>
    <row r="11" spans="1:4" ht="28.5" customHeight="1">
      <c r="A11" s="17" t="s">
        <v>59</v>
      </c>
      <c r="B11" s="14"/>
      <c r="C11" s="14"/>
      <c r="D11" s="14"/>
    </row>
    <row r="12" spans="1:4" ht="28.5" customHeight="1">
      <c r="A12" s="17" t="s">
        <v>60</v>
      </c>
      <c r="B12" s="14"/>
      <c r="C12" s="14"/>
      <c r="D12" s="14"/>
    </row>
    <row r="13" spans="1:4" ht="28.5" customHeight="1">
      <c r="A13" s="18" t="s">
        <v>61</v>
      </c>
      <c r="B13" s="14"/>
      <c r="C13" s="14"/>
      <c r="D13" s="14"/>
    </row>
    <row r="14" spans="1:4" ht="28.5" customHeight="1">
      <c r="A14" s="17" t="s">
        <v>62</v>
      </c>
      <c r="B14" s="14"/>
      <c r="C14" s="14"/>
      <c r="D14" s="14"/>
    </row>
    <row r="15" spans="1:4" ht="28.5" customHeight="1">
      <c r="A15" s="17" t="s">
        <v>63</v>
      </c>
      <c r="B15" s="14"/>
      <c r="C15" s="14"/>
      <c r="D15" s="14"/>
    </row>
    <row r="16" spans="1:4" ht="28.5" customHeight="1">
      <c r="A16" s="17" t="s">
        <v>64</v>
      </c>
      <c r="B16" s="14"/>
      <c r="C16" s="14"/>
      <c r="D16" s="14"/>
    </row>
    <row r="17" spans="1:4" ht="28.5" customHeight="1">
      <c r="A17" s="17" t="s">
        <v>65</v>
      </c>
      <c r="B17" s="14"/>
      <c r="C17" s="14"/>
      <c r="D17" s="14"/>
    </row>
    <row r="18" spans="1:4" ht="28.5" customHeight="1">
      <c r="A18" s="17" t="s">
        <v>66</v>
      </c>
      <c r="B18" s="14"/>
      <c r="C18" s="14"/>
      <c r="D18" s="14"/>
    </row>
    <row r="19" spans="1:4" ht="28.5" customHeight="1">
      <c r="A19" s="17" t="s">
        <v>67</v>
      </c>
      <c r="B19" s="14"/>
      <c r="C19" s="14"/>
      <c r="D19" s="14"/>
    </row>
    <row r="20" spans="1:4" ht="28.5" customHeight="1">
      <c r="A20" s="17" t="s">
        <v>68</v>
      </c>
      <c r="B20" s="14"/>
      <c r="C20" s="14"/>
      <c r="D20" s="14"/>
    </row>
    <row r="21" spans="1:4" ht="28.5" customHeight="1">
      <c r="A21" s="17" t="s">
        <v>69</v>
      </c>
      <c r="B21" s="14"/>
      <c r="C21" s="14"/>
      <c r="D21" s="14"/>
    </row>
    <row r="22" spans="1:4" ht="28.5" customHeight="1">
      <c r="A22" s="17" t="s">
        <v>70</v>
      </c>
      <c r="B22" s="14"/>
      <c r="C22" s="14"/>
      <c r="D22" s="14"/>
    </row>
    <row r="23" spans="1:4" ht="28.5" customHeight="1">
      <c r="A23" s="17" t="s">
        <v>71</v>
      </c>
      <c r="B23" s="14"/>
      <c r="C23" s="14"/>
      <c r="D23" s="14"/>
    </row>
    <row r="24" spans="1:4" ht="28.5" customHeight="1">
      <c r="A24" s="17" t="s">
        <v>72</v>
      </c>
      <c r="B24" s="14"/>
      <c r="C24" s="14"/>
      <c r="D24" s="14"/>
    </row>
    <row r="25" spans="1:4" ht="28.5" customHeight="1">
      <c r="A25" s="17" t="s">
        <v>73</v>
      </c>
      <c r="B25" s="14"/>
      <c r="C25" s="14"/>
      <c r="D25" s="14"/>
    </row>
    <row r="26" spans="1:4" ht="28.5" customHeight="1">
      <c r="A26" s="17" t="s">
        <v>79</v>
      </c>
      <c r="B26" s="14"/>
      <c r="C26" s="14"/>
      <c r="D26" s="14"/>
    </row>
    <row r="27" spans="1:4" ht="28.5" customHeight="1">
      <c r="A27" s="17" t="s">
        <v>74</v>
      </c>
      <c r="B27" s="14"/>
      <c r="C27" s="14"/>
      <c r="D27" s="14"/>
    </row>
    <row r="28" spans="1:4" ht="28.5" customHeight="1">
      <c r="A28" s="17" t="s">
        <v>78</v>
      </c>
      <c r="B28" s="14">
        <f>B27+B26</f>
        <v>0</v>
      </c>
      <c r="C28" s="14">
        <f>C27+C26</f>
        <v>0</v>
      </c>
      <c r="D28" s="14">
        <f>D27+D26</f>
        <v>0</v>
      </c>
    </row>
  </sheetData>
  <phoneticPr fontId="13" type="noConversion"/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4</vt:i4>
      </vt:variant>
    </vt:vector>
  </HeadingPairs>
  <TitlesOfParts>
    <vt:vector size="12" baseType="lpstr">
      <vt:lpstr>114年基金來源彙整</vt:lpstr>
      <vt:lpstr>1-導師費-0729</vt:lpstr>
      <vt:lpstr>2-專輔師-0726</vt:lpstr>
      <vt:lpstr>3-合理教師員額-0802</vt:lpstr>
      <vt:lpstr>4-自有收入及收支對列-0729</vt:lpstr>
      <vt:lpstr>5-一般性補助款-偏鄉營養師0731</vt:lpstr>
      <vt:lpstr>6-移用以前年度賸餘-0730</vt:lpstr>
      <vt:lpstr>工作表3</vt:lpstr>
      <vt:lpstr>'114年基金來源彙整'!Print_Area</vt:lpstr>
      <vt:lpstr>'2-專輔師-0726'!Print_Area</vt:lpstr>
      <vt:lpstr>'4-自有收入及收支對列-0729'!Print_Area</vt:lpstr>
      <vt:lpstr>'4-自有收入及收支對列-0729'!Print_Titles</vt:lpstr>
    </vt:vector>
  </TitlesOfParts>
  <Company>0991107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王之煒</cp:lastModifiedBy>
  <cp:lastPrinted>2023-08-11T07:17:39Z</cp:lastPrinted>
  <dcterms:created xsi:type="dcterms:W3CDTF">2011-08-25T15:08:37Z</dcterms:created>
  <dcterms:modified xsi:type="dcterms:W3CDTF">2024-09-10T08:26:53Z</dcterms:modified>
</cp:coreProperties>
</file>