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F:\1140122楊雨蓁檔案\4.基金年度賸餘款(教育處.學校計算及控管)\4.基金賸餘款(學校)\4-9.113年度賸餘款\"/>
    </mc:Choice>
  </mc:AlternateContent>
  <xr:revisionPtr revIDLastSave="0" documentId="13_ncr:1_{3083C183-4C12-4FA1-B325-8F0C1103B225}" xr6:coauthVersionLast="47" xr6:coauthVersionMax="47" xr10:uidLastSave="{00000000-0000-0000-0000-000000000000}"/>
  <bookViews>
    <workbookView xWindow="23929" yWindow="-914" windowWidth="24267" windowHeight="13023" tabRatio="508" xr2:uid="{00000000-000D-0000-FFFF-FFFF00000000}"/>
  </bookViews>
  <sheets>
    <sheet name="113年賸餘數(彙總表)" sheetId="7" r:id="rId1"/>
    <sheet name="表1-113年5L" sheetId="8" r:id="rId2"/>
    <sheet name="表2-113年水電及自有財源" sheetId="9" r:id="rId3"/>
  </sheets>
  <definedNames>
    <definedName name="_xlnm.Print_Area" localSheetId="0">'113年賸餘數(彙總表)'!$A$1:$L$135</definedName>
    <definedName name="_xlnm.Print_Area" localSheetId="1">'表1-113年5L'!$A$1:$M$135</definedName>
    <definedName name="_xlnm.Print_Area" localSheetId="2">'表2-113年水電及自有財源'!$A$1:$T$136</definedName>
    <definedName name="_xlnm.Print_Titles" localSheetId="0">'113年賸餘數(彙總表)'!$3:$4</definedName>
    <definedName name="_xlnm.Print_Titles" localSheetId="1">'表1-113年5L'!$4:$5</definedName>
    <definedName name="_xlnm.Print_Titles" localSheetId="2">'表2-113年水電及自有財源'!$4:$4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8" l="1"/>
  <c r="L23" i="8"/>
  <c r="M23" i="8" s="1"/>
  <c r="O23" i="8"/>
  <c r="P23" i="8"/>
  <c r="Q23" i="8"/>
  <c r="R23" i="8" s="1"/>
  <c r="I112" i="7" l="1"/>
  <c r="H112" i="7"/>
  <c r="H67" i="7" l="1"/>
  <c r="I121" i="7" l="1"/>
  <c r="L7" i="7"/>
  <c r="L8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L90" i="7"/>
  <c r="L91" i="7"/>
  <c r="L92" i="7"/>
  <c r="L93" i="7"/>
  <c r="L94" i="7"/>
  <c r="L95" i="7"/>
  <c r="L96" i="7"/>
  <c r="L97" i="7"/>
  <c r="L98" i="7"/>
  <c r="L99" i="7"/>
  <c r="L100" i="7"/>
  <c r="L101" i="7"/>
  <c r="L102" i="7"/>
  <c r="L103" i="7"/>
  <c r="L104" i="7"/>
  <c r="L105" i="7"/>
  <c r="L106" i="7"/>
  <c r="L107" i="7"/>
  <c r="L108" i="7"/>
  <c r="L109" i="7"/>
  <c r="L110" i="7"/>
  <c r="L111" i="7"/>
  <c r="L112" i="7"/>
  <c r="L113" i="7"/>
  <c r="L114" i="7"/>
  <c r="L115" i="7"/>
  <c r="L116" i="7"/>
  <c r="L117" i="7"/>
  <c r="L118" i="7"/>
  <c r="L119" i="7"/>
  <c r="L120" i="7"/>
  <c r="L121" i="7"/>
  <c r="L122" i="7"/>
  <c r="L123" i="7"/>
  <c r="L124" i="7"/>
  <c r="L125" i="7"/>
  <c r="L126" i="7"/>
  <c r="L127" i="7"/>
  <c r="L128" i="7"/>
  <c r="L129" i="7"/>
  <c r="L130" i="7"/>
  <c r="L131" i="7"/>
  <c r="L132" i="7"/>
  <c r="R9" i="9" l="1"/>
  <c r="R10" i="9" l="1"/>
  <c r="R11" i="9"/>
  <c r="R12" i="9"/>
  <c r="R13" i="9"/>
  <c r="R14" i="9"/>
  <c r="R15" i="9"/>
  <c r="R16" i="9"/>
  <c r="R17" i="9"/>
  <c r="R18" i="9"/>
  <c r="R19" i="9"/>
  <c r="R20" i="9"/>
  <c r="R21" i="9"/>
  <c r="R22" i="9"/>
  <c r="R23" i="9"/>
  <c r="R24" i="9"/>
  <c r="R25" i="9"/>
  <c r="R26" i="9"/>
  <c r="R27" i="9"/>
  <c r="R28" i="9"/>
  <c r="R29" i="9"/>
  <c r="R30" i="9"/>
  <c r="R31" i="9"/>
  <c r="R32" i="9"/>
  <c r="R33" i="9"/>
  <c r="R34" i="9"/>
  <c r="R35" i="9"/>
  <c r="R36" i="9"/>
  <c r="R37" i="9"/>
  <c r="R38" i="9"/>
  <c r="R39" i="9"/>
  <c r="R40" i="9"/>
  <c r="R41" i="9"/>
  <c r="R42" i="9"/>
  <c r="R43" i="9"/>
  <c r="R44" i="9"/>
  <c r="R45" i="9"/>
  <c r="R46" i="9"/>
  <c r="R47" i="9"/>
  <c r="R48" i="9"/>
  <c r="R49" i="9"/>
  <c r="R50" i="9"/>
  <c r="R51" i="9"/>
  <c r="R52" i="9"/>
  <c r="R53" i="9"/>
  <c r="R54" i="9"/>
  <c r="R55" i="9"/>
  <c r="R56" i="9"/>
  <c r="R57" i="9"/>
  <c r="R58" i="9"/>
  <c r="R59" i="9"/>
  <c r="R60" i="9"/>
  <c r="R61" i="9"/>
  <c r="R62" i="9"/>
  <c r="R63" i="9"/>
  <c r="R64" i="9"/>
  <c r="R65" i="9"/>
  <c r="R66" i="9"/>
  <c r="R67" i="9"/>
  <c r="R68" i="9"/>
  <c r="R69" i="9"/>
  <c r="R70" i="9"/>
  <c r="R71" i="9"/>
  <c r="R72" i="9"/>
  <c r="R73" i="9"/>
  <c r="R74" i="9"/>
  <c r="R75" i="9"/>
  <c r="R76" i="9"/>
  <c r="R77" i="9"/>
  <c r="R78" i="9"/>
  <c r="R79" i="9"/>
  <c r="R80" i="9"/>
  <c r="R81" i="9"/>
  <c r="R82" i="9"/>
  <c r="R83" i="9"/>
  <c r="R84" i="9"/>
  <c r="R85" i="9"/>
  <c r="R86" i="9"/>
  <c r="R87" i="9"/>
  <c r="R88" i="9"/>
  <c r="R89" i="9"/>
  <c r="R90" i="9"/>
  <c r="R91" i="9"/>
  <c r="R92" i="9"/>
  <c r="R93" i="9"/>
  <c r="R94" i="9"/>
  <c r="R95" i="9"/>
  <c r="R96" i="9"/>
  <c r="R97" i="9"/>
  <c r="R98" i="9"/>
  <c r="R99" i="9"/>
  <c r="R100" i="9"/>
  <c r="R101" i="9"/>
  <c r="R102" i="9"/>
  <c r="R103" i="9"/>
  <c r="R104" i="9"/>
  <c r="R105" i="9"/>
  <c r="R106" i="9"/>
  <c r="R107" i="9"/>
  <c r="R108" i="9"/>
  <c r="R109" i="9"/>
  <c r="R110" i="9"/>
  <c r="R111" i="9"/>
  <c r="R112" i="9"/>
  <c r="R113" i="9"/>
  <c r="R114" i="9"/>
  <c r="R115" i="9"/>
  <c r="R116" i="9"/>
  <c r="R117" i="9"/>
  <c r="R118" i="9"/>
  <c r="R119" i="9"/>
  <c r="R120" i="9"/>
  <c r="R121" i="9"/>
  <c r="R122" i="9"/>
  <c r="R123" i="9"/>
  <c r="R124" i="9"/>
  <c r="R125" i="9"/>
  <c r="R126" i="9"/>
  <c r="R127" i="9"/>
  <c r="R128" i="9"/>
  <c r="R129" i="9"/>
  <c r="R130" i="9"/>
  <c r="R131" i="9"/>
  <c r="R132" i="9"/>
  <c r="R133" i="9"/>
  <c r="R6" i="9" l="1"/>
  <c r="R8" i="9"/>
  <c r="P6" i="9" l="1"/>
  <c r="L6" i="9"/>
  <c r="H6" i="9"/>
  <c r="O34" i="8" l="1"/>
  <c r="O8" i="8"/>
  <c r="G6" i="8"/>
  <c r="H6" i="8"/>
  <c r="K8" i="8" l="1"/>
  <c r="I31" i="7" l="1"/>
  <c r="I7" i="7"/>
  <c r="V6" i="8" l="1"/>
  <c r="T6" i="8"/>
  <c r="L8" i="8" l="1"/>
  <c r="O9" i="8" l="1"/>
  <c r="O10" i="8"/>
  <c r="O11" i="8"/>
  <c r="O12" i="8"/>
  <c r="O14" i="8"/>
  <c r="O15" i="8"/>
  <c r="O16" i="8"/>
  <c r="O17" i="8"/>
  <c r="O18" i="8"/>
  <c r="O19" i="8"/>
  <c r="O20" i="8"/>
  <c r="O21" i="8"/>
  <c r="O22" i="8"/>
  <c r="O24" i="8"/>
  <c r="O25" i="8"/>
  <c r="O26" i="8"/>
  <c r="O27" i="8"/>
  <c r="O28" i="8"/>
  <c r="O29" i="8"/>
  <c r="O30" i="8"/>
  <c r="O31" i="8"/>
  <c r="O33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56" i="8"/>
  <c r="O57" i="8"/>
  <c r="O58" i="8"/>
  <c r="O59" i="8"/>
  <c r="O60" i="8"/>
  <c r="O61" i="8"/>
  <c r="O62" i="8"/>
  <c r="O63" i="8"/>
  <c r="O64" i="8"/>
  <c r="O65" i="8"/>
  <c r="O66" i="8"/>
  <c r="O67" i="8"/>
  <c r="O68" i="8"/>
  <c r="O69" i="8"/>
  <c r="O70" i="8"/>
  <c r="O71" i="8"/>
  <c r="O72" i="8"/>
  <c r="O73" i="8"/>
  <c r="O74" i="8"/>
  <c r="O75" i="8"/>
  <c r="O76" i="8"/>
  <c r="O77" i="8"/>
  <c r="O78" i="8"/>
  <c r="O79" i="8"/>
  <c r="O80" i="8"/>
  <c r="O81" i="8"/>
  <c r="O82" i="8"/>
  <c r="O83" i="8"/>
  <c r="O84" i="8"/>
  <c r="O85" i="8"/>
  <c r="O86" i="8"/>
  <c r="O87" i="8"/>
  <c r="O88" i="8"/>
  <c r="O89" i="8"/>
  <c r="O90" i="8"/>
  <c r="O91" i="8"/>
  <c r="O92" i="8"/>
  <c r="O93" i="8"/>
  <c r="O94" i="8"/>
  <c r="O95" i="8"/>
  <c r="O96" i="8"/>
  <c r="O97" i="8"/>
  <c r="O98" i="8"/>
  <c r="O99" i="8"/>
  <c r="O100" i="8"/>
  <c r="O101" i="8"/>
  <c r="O102" i="8"/>
  <c r="O103" i="8"/>
  <c r="O104" i="8"/>
  <c r="O105" i="8"/>
  <c r="O106" i="8"/>
  <c r="O107" i="8"/>
  <c r="O108" i="8"/>
  <c r="O109" i="8"/>
  <c r="O110" i="8"/>
  <c r="O111" i="8"/>
  <c r="O112" i="8"/>
  <c r="O113" i="8"/>
  <c r="O114" i="8"/>
  <c r="O115" i="8"/>
  <c r="O116" i="8"/>
  <c r="O117" i="8"/>
  <c r="O118" i="8"/>
  <c r="O119" i="8"/>
  <c r="O120" i="8"/>
  <c r="O121" i="8"/>
  <c r="O122" i="8"/>
  <c r="O123" i="8"/>
  <c r="O124" i="8"/>
  <c r="O125" i="8"/>
  <c r="O126" i="8"/>
  <c r="O127" i="8"/>
  <c r="O128" i="8"/>
  <c r="O129" i="8"/>
  <c r="O130" i="8"/>
  <c r="O131" i="8"/>
  <c r="O132" i="8"/>
  <c r="O133" i="8"/>
  <c r="F31" i="7" l="1"/>
  <c r="H31" i="7" s="1"/>
  <c r="K60" i="8" l="1"/>
  <c r="K49" i="8"/>
  <c r="K36" i="8"/>
  <c r="O13" i="8"/>
  <c r="S6" i="9"/>
  <c r="K133" i="8" l="1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4" i="8"/>
  <c r="K25" i="8"/>
  <c r="K26" i="8"/>
  <c r="K27" i="8"/>
  <c r="K28" i="8"/>
  <c r="K29" i="8"/>
  <c r="K30" i="8"/>
  <c r="K31" i="8"/>
  <c r="K33" i="8"/>
  <c r="K34" i="8"/>
  <c r="K35" i="8"/>
  <c r="K37" i="8"/>
  <c r="K38" i="8"/>
  <c r="K39" i="8"/>
  <c r="K40" i="8"/>
  <c r="K41" i="8"/>
  <c r="K42" i="8"/>
  <c r="K43" i="8"/>
  <c r="K44" i="8"/>
  <c r="K45" i="8"/>
  <c r="K46" i="8"/>
  <c r="K47" i="8"/>
  <c r="K48" i="8"/>
  <c r="K50" i="8"/>
  <c r="K51" i="8"/>
  <c r="K52" i="8"/>
  <c r="K53" i="8"/>
  <c r="K54" i="8"/>
  <c r="K55" i="8"/>
  <c r="K56" i="8"/>
  <c r="K57" i="8"/>
  <c r="K58" i="8"/>
  <c r="K59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102" i="8"/>
  <c r="K103" i="8"/>
  <c r="K104" i="8"/>
  <c r="K105" i="8"/>
  <c r="K106" i="8"/>
  <c r="K107" i="8"/>
  <c r="K108" i="8"/>
  <c r="K109" i="8"/>
  <c r="K110" i="8"/>
  <c r="K111" i="8"/>
  <c r="K112" i="8"/>
  <c r="K113" i="8"/>
  <c r="K114" i="8"/>
  <c r="K115" i="8"/>
  <c r="K116" i="8"/>
  <c r="K117" i="8"/>
  <c r="K118" i="8"/>
  <c r="K119" i="8"/>
  <c r="K120" i="8"/>
  <c r="K121" i="8"/>
  <c r="K122" i="8"/>
  <c r="K123" i="8"/>
  <c r="K124" i="8"/>
  <c r="K125" i="8"/>
  <c r="K126" i="8"/>
  <c r="K127" i="8"/>
  <c r="K128" i="8"/>
  <c r="K129" i="8"/>
  <c r="K130" i="8"/>
  <c r="K131" i="8"/>
  <c r="K132" i="8"/>
  <c r="O31" i="7" l="1"/>
  <c r="O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6" i="7"/>
  <c r="T9" i="9" l="1"/>
  <c r="E5" i="7"/>
  <c r="T7" i="9" l="1"/>
  <c r="L6" i="7" s="1"/>
  <c r="T133" i="9"/>
  <c r="T8" i="9"/>
  <c r="T10" i="9"/>
  <c r="L9" i="7" s="1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3" i="9"/>
  <c r="T34" i="9"/>
  <c r="T35" i="9"/>
  <c r="T36" i="9"/>
  <c r="T37" i="9"/>
  <c r="T38" i="9"/>
  <c r="T39" i="9"/>
  <c r="T40" i="9"/>
  <c r="T41" i="9"/>
  <c r="T42" i="9"/>
  <c r="T43" i="9"/>
  <c r="T44" i="9"/>
  <c r="T45" i="9"/>
  <c r="T46" i="9"/>
  <c r="T47" i="9"/>
  <c r="T48" i="9"/>
  <c r="T49" i="9"/>
  <c r="T50" i="9"/>
  <c r="T51" i="9"/>
  <c r="T52" i="9"/>
  <c r="T53" i="9"/>
  <c r="T54" i="9"/>
  <c r="T55" i="9"/>
  <c r="T56" i="9"/>
  <c r="T57" i="9"/>
  <c r="T58" i="9"/>
  <c r="T59" i="9"/>
  <c r="T60" i="9"/>
  <c r="T61" i="9"/>
  <c r="T62" i="9"/>
  <c r="T63" i="9"/>
  <c r="T64" i="9"/>
  <c r="T65" i="9"/>
  <c r="T66" i="9"/>
  <c r="T67" i="9"/>
  <c r="T68" i="9"/>
  <c r="T69" i="9"/>
  <c r="T70" i="9"/>
  <c r="T71" i="9"/>
  <c r="T72" i="9"/>
  <c r="T73" i="9"/>
  <c r="T74" i="9"/>
  <c r="T75" i="9"/>
  <c r="T76" i="9"/>
  <c r="T77" i="9"/>
  <c r="T78" i="9"/>
  <c r="T79" i="9"/>
  <c r="T80" i="9"/>
  <c r="T81" i="9"/>
  <c r="T82" i="9"/>
  <c r="T83" i="9"/>
  <c r="T84" i="9"/>
  <c r="T85" i="9"/>
  <c r="T86" i="9"/>
  <c r="T87" i="9"/>
  <c r="T88" i="9"/>
  <c r="T89" i="9"/>
  <c r="T90" i="9"/>
  <c r="T91" i="9"/>
  <c r="T92" i="9"/>
  <c r="T93" i="9"/>
  <c r="T94" i="9"/>
  <c r="T95" i="9"/>
  <c r="T96" i="9"/>
  <c r="T97" i="9"/>
  <c r="T98" i="9"/>
  <c r="T99" i="9"/>
  <c r="T100" i="9"/>
  <c r="T101" i="9"/>
  <c r="T102" i="9"/>
  <c r="T103" i="9"/>
  <c r="T104" i="9"/>
  <c r="T105" i="9"/>
  <c r="T106" i="9"/>
  <c r="T107" i="9"/>
  <c r="T108" i="9"/>
  <c r="T109" i="9"/>
  <c r="T110" i="9"/>
  <c r="T111" i="9"/>
  <c r="T112" i="9"/>
  <c r="T113" i="9"/>
  <c r="T114" i="9"/>
  <c r="T115" i="9"/>
  <c r="T116" i="9"/>
  <c r="T117" i="9"/>
  <c r="T118" i="9"/>
  <c r="T119" i="9"/>
  <c r="T120" i="9"/>
  <c r="T121" i="9"/>
  <c r="T122" i="9"/>
  <c r="T123" i="9"/>
  <c r="T124" i="9"/>
  <c r="T125" i="9"/>
  <c r="T126" i="9"/>
  <c r="T127" i="9"/>
  <c r="T128" i="9"/>
  <c r="T129" i="9"/>
  <c r="T130" i="9"/>
  <c r="T131" i="9"/>
  <c r="T132" i="9"/>
  <c r="O6" i="9" l="1"/>
  <c r="N6" i="9"/>
  <c r="Q31" i="7" l="1"/>
  <c r="P5" i="7"/>
  <c r="N5" i="7"/>
  <c r="Q9" i="8" l="1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4" i="8"/>
  <c r="Q25" i="8"/>
  <c r="Q26" i="8"/>
  <c r="Q27" i="8"/>
  <c r="Q28" i="8"/>
  <c r="Q29" i="8"/>
  <c r="Q30" i="8"/>
  <c r="Q31" i="8"/>
  <c r="Q33" i="8"/>
  <c r="Q34" i="8"/>
  <c r="Q35" i="8"/>
  <c r="Q36" i="8"/>
  <c r="Q37" i="8"/>
  <c r="Q38" i="8"/>
  <c r="Q39" i="8"/>
  <c r="Q40" i="8"/>
  <c r="Q41" i="8"/>
  <c r="Q42" i="8"/>
  <c r="Q43" i="8"/>
  <c r="Q44" i="8"/>
  <c r="Q45" i="8"/>
  <c r="Q46" i="8"/>
  <c r="Q47" i="8"/>
  <c r="Q48" i="8"/>
  <c r="Q49" i="8"/>
  <c r="Q50" i="8"/>
  <c r="Q51" i="8"/>
  <c r="Q52" i="8"/>
  <c r="Q53" i="8"/>
  <c r="Q54" i="8"/>
  <c r="Q55" i="8"/>
  <c r="Q56" i="8"/>
  <c r="Q57" i="8"/>
  <c r="Q58" i="8"/>
  <c r="Q59" i="8"/>
  <c r="Q60" i="8"/>
  <c r="Q61" i="8"/>
  <c r="Q62" i="8"/>
  <c r="Q63" i="8"/>
  <c r="Q64" i="8"/>
  <c r="Q65" i="8"/>
  <c r="Q66" i="8"/>
  <c r="Q67" i="8"/>
  <c r="Q68" i="8"/>
  <c r="Q69" i="8"/>
  <c r="Q70" i="8"/>
  <c r="Q71" i="8"/>
  <c r="Q72" i="8"/>
  <c r="Q73" i="8"/>
  <c r="Q74" i="8"/>
  <c r="Q75" i="8"/>
  <c r="Q76" i="8"/>
  <c r="Q77" i="8"/>
  <c r="Q78" i="8"/>
  <c r="Q79" i="8"/>
  <c r="Q80" i="8"/>
  <c r="Q81" i="8"/>
  <c r="Q82" i="8"/>
  <c r="Q83" i="8"/>
  <c r="Q84" i="8"/>
  <c r="Q85" i="8"/>
  <c r="Q86" i="8"/>
  <c r="Q87" i="8"/>
  <c r="Q88" i="8"/>
  <c r="Q89" i="8"/>
  <c r="Q90" i="8"/>
  <c r="Q91" i="8"/>
  <c r="Q92" i="8"/>
  <c r="Q93" i="8"/>
  <c r="Q94" i="8"/>
  <c r="Q95" i="8"/>
  <c r="Q96" i="8"/>
  <c r="Q97" i="8"/>
  <c r="Q98" i="8"/>
  <c r="Q99" i="8"/>
  <c r="Q100" i="8"/>
  <c r="Q101" i="8"/>
  <c r="Q102" i="8"/>
  <c r="Q103" i="8"/>
  <c r="Q104" i="8"/>
  <c r="Q105" i="8"/>
  <c r="Q106" i="8"/>
  <c r="Q107" i="8"/>
  <c r="Q108" i="8"/>
  <c r="Q109" i="8"/>
  <c r="Q110" i="8"/>
  <c r="Q111" i="8"/>
  <c r="Q112" i="8"/>
  <c r="Q113" i="8"/>
  <c r="Q114" i="8"/>
  <c r="Q115" i="8"/>
  <c r="Q116" i="8"/>
  <c r="Q117" i="8"/>
  <c r="Q118" i="8"/>
  <c r="Q119" i="8"/>
  <c r="Q120" i="8"/>
  <c r="Q121" i="8"/>
  <c r="Q122" i="8"/>
  <c r="Q123" i="8"/>
  <c r="Q124" i="8"/>
  <c r="Q125" i="8"/>
  <c r="Q126" i="8"/>
  <c r="Q127" i="8"/>
  <c r="Q128" i="8"/>
  <c r="Q129" i="8"/>
  <c r="Q130" i="8"/>
  <c r="Q131" i="8"/>
  <c r="Q132" i="8"/>
  <c r="Q133" i="8"/>
  <c r="Q8" i="8"/>
  <c r="P9" i="8"/>
  <c r="P10" i="8"/>
  <c r="R10" i="8" s="1"/>
  <c r="P11" i="8"/>
  <c r="R11" i="8" s="1"/>
  <c r="P12" i="8"/>
  <c r="R12" i="8" s="1"/>
  <c r="P13" i="8"/>
  <c r="R13" i="8" s="1"/>
  <c r="P14" i="8"/>
  <c r="R14" i="8" s="1"/>
  <c r="P15" i="8"/>
  <c r="R15" i="8" s="1"/>
  <c r="P16" i="8"/>
  <c r="P17" i="8"/>
  <c r="P18" i="8"/>
  <c r="P19" i="8"/>
  <c r="P20" i="8"/>
  <c r="P21" i="8"/>
  <c r="P22" i="8"/>
  <c r="R22" i="8" s="1"/>
  <c r="P24" i="8"/>
  <c r="R24" i="8" s="1"/>
  <c r="P25" i="8"/>
  <c r="R25" i="8" s="1"/>
  <c r="P26" i="8"/>
  <c r="R26" i="8" s="1"/>
  <c r="P27" i="8"/>
  <c r="R27" i="8" s="1"/>
  <c r="P28" i="8"/>
  <c r="P29" i="8"/>
  <c r="P30" i="8"/>
  <c r="P31" i="8"/>
  <c r="P33" i="8"/>
  <c r="P34" i="8"/>
  <c r="P35" i="8"/>
  <c r="R35" i="8" s="1"/>
  <c r="P36" i="8"/>
  <c r="P37" i="8"/>
  <c r="R37" i="8" s="1"/>
  <c r="P38" i="8"/>
  <c r="R38" i="8" s="1"/>
  <c r="P39" i="8"/>
  <c r="R39" i="8" s="1"/>
  <c r="P40" i="8"/>
  <c r="R40" i="8" s="1"/>
  <c r="P41" i="8"/>
  <c r="P42" i="8"/>
  <c r="P43" i="8"/>
  <c r="P44" i="8"/>
  <c r="P45" i="8"/>
  <c r="P46" i="8"/>
  <c r="P47" i="8"/>
  <c r="R47" i="8" s="1"/>
  <c r="P48" i="8"/>
  <c r="R48" i="8" s="1"/>
  <c r="P49" i="8"/>
  <c r="P50" i="8"/>
  <c r="R50" i="8" s="1"/>
  <c r="P51" i="8"/>
  <c r="R51" i="8" s="1"/>
  <c r="P52" i="8"/>
  <c r="R52" i="8" s="1"/>
  <c r="P53" i="8"/>
  <c r="P54" i="8"/>
  <c r="P55" i="8"/>
  <c r="P56" i="8"/>
  <c r="P57" i="8"/>
  <c r="P58" i="8"/>
  <c r="P59" i="8"/>
  <c r="R59" i="8" s="1"/>
  <c r="P60" i="8"/>
  <c r="R60" i="8" s="1"/>
  <c r="P61" i="8"/>
  <c r="R61" i="8" s="1"/>
  <c r="P62" i="8"/>
  <c r="R62" i="8" s="1"/>
  <c r="P63" i="8"/>
  <c r="R63" i="8" s="1"/>
  <c r="P64" i="8"/>
  <c r="R64" i="8" s="1"/>
  <c r="P65" i="8"/>
  <c r="P66" i="8"/>
  <c r="P67" i="8"/>
  <c r="P68" i="8"/>
  <c r="P69" i="8"/>
  <c r="P70" i="8"/>
  <c r="P71" i="8"/>
  <c r="R71" i="8" s="1"/>
  <c r="P72" i="8"/>
  <c r="R72" i="8" s="1"/>
  <c r="P73" i="8"/>
  <c r="R73" i="8" s="1"/>
  <c r="P74" i="8"/>
  <c r="R74" i="8" s="1"/>
  <c r="P75" i="8"/>
  <c r="R75" i="8" s="1"/>
  <c r="P76" i="8"/>
  <c r="R76" i="8" s="1"/>
  <c r="P77" i="8"/>
  <c r="P78" i="8"/>
  <c r="P79" i="8"/>
  <c r="P80" i="8"/>
  <c r="P81" i="8"/>
  <c r="P82" i="8"/>
  <c r="P83" i="8"/>
  <c r="R83" i="8" s="1"/>
  <c r="P84" i="8"/>
  <c r="R84" i="8" s="1"/>
  <c r="P85" i="8"/>
  <c r="R85" i="8" s="1"/>
  <c r="P86" i="8"/>
  <c r="R86" i="8" s="1"/>
  <c r="P87" i="8"/>
  <c r="R87" i="8" s="1"/>
  <c r="P88" i="8"/>
  <c r="P89" i="8"/>
  <c r="P90" i="8"/>
  <c r="P91" i="8"/>
  <c r="P92" i="8"/>
  <c r="P93" i="8"/>
  <c r="P94" i="8"/>
  <c r="P95" i="8"/>
  <c r="R95" i="8" s="1"/>
  <c r="P96" i="8"/>
  <c r="R96" i="8" s="1"/>
  <c r="P97" i="8"/>
  <c r="R97" i="8" s="1"/>
  <c r="P98" i="8"/>
  <c r="R98" i="8" s="1"/>
  <c r="P99" i="8"/>
  <c r="R99" i="8" s="1"/>
  <c r="P100" i="8"/>
  <c r="R100" i="8" s="1"/>
  <c r="P101" i="8"/>
  <c r="P102" i="8"/>
  <c r="P103" i="8"/>
  <c r="P104" i="8"/>
  <c r="P105" i="8"/>
  <c r="P106" i="8"/>
  <c r="P107" i="8"/>
  <c r="R107" i="8" s="1"/>
  <c r="P108" i="8"/>
  <c r="R108" i="8" s="1"/>
  <c r="P109" i="8"/>
  <c r="R109" i="8" s="1"/>
  <c r="P110" i="8"/>
  <c r="R110" i="8" s="1"/>
  <c r="P111" i="8"/>
  <c r="R111" i="8" s="1"/>
  <c r="P112" i="8"/>
  <c r="R112" i="8" s="1"/>
  <c r="P113" i="8"/>
  <c r="P114" i="8"/>
  <c r="P115" i="8"/>
  <c r="P116" i="8"/>
  <c r="P117" i="8"/>
  <c r="P118" i="8"/>
  <c r="P119" i="8"/>
  <c r="P120" i="8"/>
  <c r="R120" i="8" s="1"/>
  <c r="P121" i="8"/>
  <c r="R121" i="8" s="1"/>
  <c r="P122" i="8"/>
  <c r="P123" i="8"/>
  <c r="R123" i="8" s="1"/>
  <c r="P124" i="8"/>
  <c r="R124" i="8" s="1"/>
  <c r="P125" i="8"/>
  <c r="P126" i="8"/>
  <c r="P127" i="8"/>
  <c r="P128" i="8"/>
  <c r="P129" i="8"/>
  <c r="P130" i="8"/>
  <c r="P131" i="8"/>
  <c r="P132" i="8"/>
  <c r="R132" i="8" s="1"/>
  <c r="P133" i="8"/>
  <c r="R133" i="8" s="1"/>
  <c r="P8" i="8"/>
  <c r="R8" i="8" s="1"/>
  <c r="R131" i="8" l="1"/>
  <c r="R119" i="8"/>
  <c r="R118" i="8"/>
  <c r="R82" i="8"/>
  <c r="R46" i="8"/>
  <c r="R106" i="8"/>
  <c r="R58" i="8"/>
  <c r="R21" i="8"/>
  <c r="R94" i="8"/>
  <c r="R9" i="8"/>
  <c r="R130" i="8"/>
  <c r="R70" i="8"/>
  <c r="R34" i="8"/>
  <c r="R129" i="8"/>
  <c r="R57" i="8"/>
  <c r="R20" i="8"/>
  <c r="R122" i="8"/>
  <c r="R88" i="8"/>
  <c r="R105" i="8"/>
  <c r="R69" i="8"/>
  <c r="R104" i="8"/>
  <c r="R68" i="8"/>
  <c r="R31" i="8"/>
  <c r="R103" i="8"/>
  <c r="R79" i="8"/>
  <c r="R67" i="8"/>
  <c r="R55" i="8"/>
  <c r="R43" i="8"/>
  <c r="R30" i="8"/>
  <c r="R18" i="8"/>
  <c r="R117" i="8"/>
  <c r="R81" i="8"/>
  <c r="R33" i="8"/>
  <c r="R116" i="8"/>
  <c r="R80" i="8"/>
  <c r="R44" i="8"/>
  <c r="R115" i="8"/>
  <c r="R126" i="8"/>
  <c r="R90" i="8"/>
  <c r="R54" i="8"/>
  <c r="R29" i="8"/>
  <c r="R17" i="8"/>
  <c r="R93" i="8"/>
  <c r="R45" i="8"/>
  <c r="R128" i="8"/>
  <c r="R92" i="8"/>
  <c r="R56" i="8"/>
  <c r="R19" i="8"/>
  <c r="R127" i="8"/>
  <c r="R91" i="8"/>
  <c r="R114" i="8"/>
  <c r="R102" i="8"/>
  <c r="R78" i="8"/>
  <c r="R66" i="8"/>
  <c r="R42" i="8"/>
  <c r="R125" i="8"/>
  <c r="R113" i="8"/>
  <c r="R101" i="8"/>
  <c r="R89" i="8"/>
  <c r="R77" i="8"/>
  <c r="R65" i="8"/>
  <c r="R53" i="8"/>
  <c r="R41" i="8"/>
  <c r="R28" i="8"/>
  <c r="R16" i="8"/>
  <c r="P6" i="8"/>
  <c r="Q6" i="8"/>
  <c r="R36" i="8"/>
  <c r="R49" i="8"/>
  <c r="R6" i="8" l="1"/>
  <c r="O6" i="8"/>
  <c r="G133" i="9"/>
  <c r="K132" i="7" s="1"/>
  <c r="G8" i="9"/>
  <c r="K7" i="7" s="1"/>
  <c r="G9" i="9"/>
  <c r="K8" i="7" s="1"/>
  <c r="G10" i="9"/>
  <c r="K9" i="7" s="1"/>
  <c r="G11" i="9"/>
  <c r="K10" i="7" s="1"/>
  <c r="G12" i="9"/>
  <c r="K11" i="7" s="1"/>
  <c r="G13" i="9"/>
  <c r="K12" i="7" s="1"/>
  <c r="G14" i="9"/>
  <c r="K13" i="7" s="1"/>
  <c r="G15" i="9"/>
  <c r="K14" i="7" s="1"/>
  <c r="G16" i="9"/>
  <c r="K15" i="7" s="1"/>
  <c r="G17" i="9"/>
  <c r="K16" i="7" s="1"/>
  <c r="G18" i="9"/>
  <c r="K17" i="7" s="1"/>
  <c r="G19" i="9"/>
  <c r="K18" i="7" s="1"/>
  <c r="G20" i="9"/>
  <c r="K19" i="7" s="1"/>
  <c r="G21" i="9"/>
  <c r="K20" i="7" s="1"/>
  <c r="G22" i="9"/>
  <c r="K21" i="7" s="1"/>
  <c r="G23" i="9"/>
  <c r="K22" i="7" s="1"/>
  <c r="G24" i="9"/>
  <c r="K23" i="7" s="1"/>
  <c r="G25" i="9"/>
  <c r="K24" i="7" s="1"/>
  <c r="G26" i="9"/>
  <c r="K25" i="7" s="1"/>
  <c r="G27" i="9"/>
  <c r="K26" i="7" s="1"/>
  <c r="G28" i="9"/>
  <c r="K27" i="7" s="1"/>
  <c r="G29" i="9"/>
  <c r="K28" i="7" s="1"/>
  <c r="G30" i="9"/>
  <c r="K29" i="7" s="1"/>
  <c r="G31" i="9"/>
  <c r="K30" i="7" s="1"/>
  <c r="G33" i="9"/>
  <c r="K32" i="7" s="1"/>
  <c r="G34" i="9"/>
  <c r="K33" i="7" s="1"/>
  <c r="G35" i="9"/>
  <c r="K34" i="7" s="1"/>
  <c r="G36" i="9"/>
  <c r="K35" i="7" s="1"/>
  <c r="G37" i="9"/>
  <c r="K36" i="7" s="1"/>
  <c r="G38" i="9"/>
  <c r="K37" i="7" s="1"/>
  <c r="G39" i="9"/>
  <c r="K38" i="7" s="1"/>
  <c r="G40" i="9"/>
  <c r="K39" i="7" s="1"/>
  <c r="G41" i="9"/>
  <c r="K40" i="7" s="1"/>
  <c r="G42" i="9"/>
  <c r="K41" i="7" s="1"/>
  <c r="G43" i="9"/>
  <c r="K42" i="7" s="1"/>
  <c r="G44" i="9"/>
  <c r="K43" i="7" s="1"/>
  <c r="G45" i="9"/>
  <c r="K44" i="7" s="1"/>
  <c r="G46" i="9"/>
  <c r="K45" i="7" s="1"/>
  <c r="G47" i="9"/>
  <c r="K46" i="7" s="1"/>
  <c r="G48" i="9"/>
  <c r="K47" i="7" s="1"/>
  <c r="G49" i="9"/>
  <c r="K48" i="7" s="1"/>
  <c r="G50" i="9"/>
  <c r="K49" i="7" s="1"/>
  <c r="G51" i="9"/>
  <c r="K50" i="7" s="1"/>
  <c r="G52" i="9"/>
  <c r="K51" i="7" s="1"/>
  <c r="G53" i="9"/>
  <c r="K52" i="7" s="1"/>
  <c r="G54" i="9"/>
  <c r="K53" i="7" s="1"/>
  <c r="G55" i="9"/>
  <c r="K54" i="7" s="1"/>
  <c r="G56" i="9"/>
  <c r="K55" i="7" s="1"/>
  <c r="G57" i="9"/>
  <c r="K56" i="7" s="1"/>
  <c r="G58" i="9"/>
  <c r="K57" i="7" s="1"/>
  <c r="G59" i="9"/>
  <c r="K58" i="7" s="1"/>
  <c r="G60" i="9"/>
  <c r="K59" i="7" s="1"/>
  <c r="G61" i="9"/>
  <c r="K60" i="7" s="1"/>
  <c r="G62" i="9"/>
  <c r="K61" i="7" s="1"/>
  <c r="G63" i="9"/>
  <c r="K62" i="7" s="1"/>
  <c r="G64" i="9"/>
  <c r="K63" i="7" s="1"/>
  <c r="G65" i="9"/>
  <c r="K64" i="7" s="1"/>
  <c r="G66" i="9"/>
  <c r="K65" i="7" s="1"/>
  <c r="G67" i="9"/>
  <c r="K66" i="7" s="1"/>
  <c r="G68" i="9"/>
  <c r="K67" i="7" s="1"/>
  <c r="G69" i="9"/>
  <c r="K68" i="7" s="1"/>
  <c r="G70" i="9"/>
  <c r="K69" i="7" s="1"/>
  <c r="G71" i="9"/>
  <c r="K70" i="7" s="1"/>
  <c r="G72" i="9"/>
  <c r="K71" i="7" s="1"/>
  <c r="G73" i="9"/>
  <c r="K72" i="7" s="1"/>
  <c r="G74" i="9"/>
  <c r="K73" i="7" s="1"/>
  <c r="G75" i="9"/>
  <c r="K74" i="7" s="1"/>
  <c r="G76" i="9"/>
  <c r="K75" i="7" s="1"/>
  <c r="G77" i="9"/>
  <c r="K76" i="7" s="1"/>
  <c r="G78" i="9"/>
  <c r="K77" i="7" s="1"/>
  <c r="G79" i="9"/>
  <c r="K78" i="7" s="1"/>
  <c r="G80" i="9"/>
  <c r="K79" i="7" s="1"/>
  <c r="G81" i="9"/>
  <c r="K80" i="7" s="1"/>
  <c r="G82" i="9"/>
  <c r="K81" i="7" s="1"/>
  <c r="G83" i="9"/>
  <c r="K82" i="7" s="1"/>
  <c r="G84" i="9"/>
  <c r="K83" i="7" s="1"/>
  <c r="G85" i="9"/>
  <c r="K84" i="7" s="1"/>
  <c r="G86" i="9"/>
  <c r="K85" i="7" s="1"/>
  <c r="G87" i="9"/>
  <c r="K86" i="7" s="1"/>
  <c r="G88" i="9"/>
  <c r="K87" i="7" s="1"/>
  <c r="G89" i="9"/>
  <c r="K88" i="7" s="1"/>
  <c r="G90" i="9"/>
  <c r="K89" i="7" s="1"/>
  <c r="G91" i="9"/>
  <c r="K90" i="7" s="1"/>
  <c r="G92" i="9"/>
  <c r="K91" i="7" s="1"/>
  <c r="G93" i="9"/>
  <c r="K92" i="7" s="1"/>
  <c r="G94" i="9"/>
  <c r="K93" i="7" s="1"/>
  <c r="G95" i="9"/>
  <c r="K94" i="7" s="1"/>
  <c r="G96" i="9"/>
  <c r="K95" i="7" s="1"/>
  <c r="G97" i="9"/>
  <c r="K96" i="7" s="1"/>
  <c r="G98" i="9"/>
  <c r="K97" i="7" s="1"/>
  <c r="G99" i="9"/>
  <c r="K98" i="7" s="1"/>
  <c r="G100" i="9"/>
  <c r="K99" i="7" s="1"/>
  <c r="G101" i="9"/>
  <c r="K100" i="7" s="1"/>
  <c r="G102" i="9"/>
  <c r="K101" i="7" s="1"/>
  <c r="G103" i="9"/>
  <c r="K102" i="7" s="1"/>
  <c r="G104" i="9"/>
  <c r="K103" i="7" s="1"/>
  <c r="G105" i="9"/>
  <c r="K104" i="7" s="1"/>
  <c r="G106" i="9"/>
  <c r="K105" i="7" s="1"/>
  <c r="G107" i="9"/>
  <c r="K106" i="7" s="1"/>
  <c r="G108" i="9"/>
  <c r="K107" i="7" s="1"/>
  <c r="G109" i="9"/>
  <c r="K108" i="7" s="1"/>
  <c r="G110" i="9"/>
  <c r="K109" i="7" s="1"/>
  <c r="G111" i="9"/>
  <c r="K110" i="7" s="1"/>
  <c r="G112" i="9"/>
  <c r="K111" i="7" s="1"/>
  <c r="G113" i="9"/>
  <c r="K112" i="7" s="1"/>
  <c r="G114" i="9"/>
  <c r="K113" i="7" s="1"/>
  <c r="G115" i="9"/>
  <c r="K114" i="7" s="1"/>
  <c r="G116" i="9"/>
  <c r="K115" i="7" s="1"/>
  <c r="G117" i="9"/>
  <c r="K116" i="7" s="1"/>
  <c r="G118" i="9"/>
  <c r="K117" i="7" s="1"/>
  <c r="G119" i="9"/>
  <c r="K118" i="7" s="1"/>
  <c r="G120" i="9"/>
  <c r="K119" i="7" s="1"/>
  <c r="G121" i="9"/>
  <c r="K120" i="7" s="1"/>
  <c r="G122" i="9"/>
  <c r="K121" i="7" s="1"/>
  <c r="G123" i="9"/>
  <c r="K122" i="7" s="1"/>
  <c r="G124" i="9"/>
  <c r="K123" i="7" s="1"/>
  <c r="G125" i="9"/>
  <c r="K124" i="7" s="1"/>
  <c r="G126" i="9"/>
  <c r="K125" i="7" s="1"/>
  <c r="G127" i="9"/>
  <c r="K126" i="7" s="1"/>
  <c r="G128" i="9"/>
  <c r="K127" i="7" s="1"/>
  <c r="G129" i="9"/>
  <c r="K128" i="7" s="1"/>
  <c r="G130" i="9"/>
  <c r="K129" i="7" s="1"/>
  <c r="G131" i="9"/>
  <c r="K130" i="7" s="1"/>
  <c r="G132" i="9"/>
  <c r="K131" i="7" s="1"/>
  <c r="K6" i="7"/>
  <c r="F6" i="7" s="1"/>
  <c r="G6" i="7" s="1"/>
  <c r="M6" i="9" l="1"/>
  <c r="T6" i="9" l="1"/>
  <c r="D6" i="9"/>
  <c r="D6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4" i="8"/>
  <c r="L25" i="8"/>
  <c r="L26" i="8"/>
  <c r="L27" i="8"/>
  <c r="L28" i="8"/>
  <c r="L29" i="8"/>
  <c r="L30" i="8"/>
  <c r="L31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90" i="8"/>
  <c r="L91" i="8"/>
  <c r="L92" i="8"/>
  <c r="L93" i="8"/>
  <c r="L94" i="8"/>
  <c r="L95" i="8"/>
  <c r="L96" i="8"/>
  <c r="L97" i="8"/>
  <c r="L98" i="8"/>
  <c r="L99" i="8"/>
  <c r="L100" i="8"/>
  <c r="L101" i="8"/>
  <c r="L102" i="8"/>
  <c r="L103" i="8"/>
  <c r="L104" i="8"/>
  <c r="L105" i="8"/>
  <c r="L106" i="8"/>
  <c r="L107" i="8"/>
  <c r="L108" i="8"/>
  <c r="L109" i="8"/>
  <c r="L110" i="8"/>
  <c r="L111" i="8"/>
  <c r="L112" i="8"/>
  <c r="L113" i="8"/>
  <c r="L114" i="8"/>
  <c r="L115" i="8"/>
  <c r="L116" i="8"/>
  <c r="L117" i="8"/>
  <c r="L118" i="8"/>
  <c r="L119" i="8"/>
  <c r="L120" i="8"/>
  <c r="L121" i="8"/>
  <c r="L122" i="8"/>
  <c r="L123" i="8"/>
  <c r="L124" i="8"/>
  <c r="L125" i="8"/>
  <c r="L126" i="8"/>
  <c r="L127" i="8"/>
  <c r="L128" i="8"/>
  <c r="L129" i="8"/>
  <c r="L130" i="8"/>
  <c r="L131" i="8"/>
  <c r="L132" i="8"/>
  <c r="L133" i="8"/>
  <c r="J6" i="7" l="1"/>
  <c r="Q6" i="7" s="1"/>
  <c r="E6" i="9"/>
  <c r="F6" i="9"/>
  <c r="I6" i="9"/>
  <c r="J6" i="9"/>
  <c r="K6" i="9"/>
  <c r="C6" i="9"/>
  <c r="E6" i="8"/>
  <c r="F6" i="8"/>
  <c r="I6" i="8"/>
  <c r="J6" i="8"/>
  <c r="C6" i="8"/>
  <c r="M8" i="8"/>
  <c r="M128" i="8"/>
  <c r="M123" i="8"/>
  <c r="M107" i="8"/>
  <c r="M104" i="8"/>
  <c r="M98" i="8"/>
  <c r="M96" i="8"/>
  <c r="M92" i="8"/>
  <c r="M48" i="8"/>
  <c r="D5" i="7"/>
  <c r="C5" i="7"/>
  <c r="M56" i="8"/>
  <c r="M12" i="8"/>
  <c r="M26" i="8"/>
  <c r="M68" i="8"/>
  <c r="F67" i="7" s="1"/>
  <c r="M72" i="8"/>
  <c r="M11" i="8"/>
  <c r="M20" i="8"/>
  <c r="F19" i="7" s="1"/>
  <c r="M53" i="8"/>
  <c r="M91" i="8"/>
  <c r="M80" i="8"/>
  <c r="M122" i="8"/>
  <c r="M133" i="8"/>
  <c r="M31" i="8"/>
  <c r="M84" i="8"/>
  <c r="M38" i="8"/>
  <c r="M25" i="8"/>
  <c r="M24" i="8"/>
  <c r="M29" i="8"/>
  <c r="M14" i="8"/>
  <c r="M74" i="8"/>
  <c r="M87" i="8"/>
  <c r="M120" i="8"/>
  <c r="M109" i="8"/>
  <c r="M110" i="8"/>
  <c r="M62" i="8"/>
  <c r="M126" i="8"/>
  <c r="M73" i="8"/>
  <c r="M97" i="8"/>
  <c r="M103" i="8"/>
  <c r="M79" i="8"/>
  <c r="M78" i="8"/>
  <c r="M44" i="8"/>
  <c r="M50" i="8"/>
  <c r="M42" i="8"/>
  <c r="M49" i="8"/>
  <c r="M66" i="8"/>
  <c r="M127" i="8"/>
  <c r="M17" i="8"/>
  <c r="M54" i="8"/>
  <c r="M41" i="8"/>
  <c r="M89" i="8"/>
  <c r="M121" i="8"/>
  <c r="M60" i="8"/>
  <c r="M83" i="8"/>
  <c r="M35" i="8"/>
  <c r="M43" i="8"/>
  <c r="M55" i="8"/>
  <c r="M93" i="8"/>
  <c r="M47" i="8"/>
  <c r="M30" i="8"/>
  <c r="F40" i="7" l="1"/>
  <c r="H40" i="7" s="1"/>
  <c r="F41" i="7"/>
  <c r="H41" i="7" s="1"/>
  <c r="F71" i="7"/>
  <c r="H71" i="7" s="1"/>
  <c r="F13" i="7"/>
  <c r="H13" i="7" s="1"/>
  <c r="F120" i="7"/>
  <c r="H120" i="7" s="1"/>
  <c r="F78" i="7"/>
  <c r="F52" i="7"/>
  <c r="H52" i="7" s="1"/>
  <c r="F47" i="7"/>
  <c r="H47" i="7" s="1"/>
  <c r="F77" i="7"/>
  <c r="H77" i="7" s="1"/>
  <c r="F95" i="7"/>
  <c r="H95" i="7" s="1"/>
  <c r="F55" i="7"/>
  <c r="H55" i="7" s="1"/>
  <c r="F61" i="7"/>
  <c r="H61" i="7" s="1"/>
  <c r="F103" i="7"/>
  <c r="H103" i="7" s="1"/>
  <c r="F127" i="7"/>
  <c r="H127" i="7" s="1"/>
  <c r="F24" i="7"/>
  <c r="H24" i="7" s="1"/>
  <c r="F29" i="7"/>
  <c r="H29" i="7" s="1"/>
  <c r="F23" i="7"/>
  <c r="H23" i="7" s="1"/>
  <c r="F16" i="7"/>
  <c r="H16" i="7" s="1"/>
  <c r="F126" i="7"/>
  <c r="H126" i="7" s="1"/>
  <c r="F11" i="7"/>
  <c r="H11" i="7" s="1"/>
  <c r="F92" i="7"/>
  <c r="H92" i="7" s="1"/>
  <c r="M125" i="8"/>
  <c r="F124" i="7" s="1"/>
  <c r="H124" i="7" s="1"/>
  <c r="M85" i="8"/>
  <c r="M19" i="8"/>
  <c r="F18" i="7" s="1"/>
  <c r="H18" i="7" s="1"/>
  <c r="M37" i="8"/>
  <c r="F36" i="7" s="1"/>
  <c r="H36" i="7" s="1"/>
  <c r="M67" i="8"/>
  <c r="M95" i="8"/>
  <c r="F94" i="7" s="1"/>
  <c r="H94" i="7" s="1"/>
  <c r="M114" i="8"/>
  <c r="F113" i="7" s="1"/>
  <c r="H113" i="7" s="1"/>
  <c r="M90" i="8"/>
  <c r="M18" i="8"/>
  <c r="F17" i="7" s="1"/>
  <c r="H17" i="7" s="1"/>
  <c r="M36" i="8"/>
  <c r="F35" i="7" s="1"/>
  <c r="H35" i="7" s="1"/>
  <c r="M65" i="8"/>
  <c r="F64" i="7" s="1"/>
  <c r="H64" i="7" s="1"/>
  <c r="M102" i="8"/>
  <c r="F101" i="7" s="1"/>
  <c r="H101" i="7" s="1"/>
  <c r="M113" i="8"/>
  <c r="F112" i="7" s="1"/>
  <c r="M129" i="8"/>
  <c r="F128" i="7" s="1"/>
  <c r="H128" i="7" s="1"/>
  <c r="M117" i="8"/>
  <c r="F116" i="7" s="1"/>
  <c r="H116" i="7" s="1"/>
  <c r="M99" i="8"/>
  <c r="F98" i="7" s="1"/>
  <c r="H98" i="7" s="1"/>
  <c r="K5" i="7"/>
  <c r="G19" i="7"/>
  <c r="I19" i="7" s="1"/>
  <c r="F91" i="7"/>
  <c r="H91" i="7" s="1"/>
  <c r="F122" i="7"/>
  <c r="H122" i="7" s="1"/>
  <c r="F132" i="7"/>
  <c r="H132" i="7" s="1"/>
  <c r="F119" i="7"/>
  <c r="H119" i="7" s="1"/>
  <c r="F90" i="7"/>
  <c r="H90" i="7" s="1"/>
  <c r="F72" i="7"/>
  <c r="H72" i="7" s="1"/>
  <c r="F53" i="7"/>
  <c r="H53" i="7" s="1"/>
  <c r="F88" i="7"/>
  <c r="H88" i="7" s="1"/>
  <c r="F46" i="7"/>
  <c r="F82" i="7"/>
  <c r="H82" i="7" s="1"/>
  <c r="F65" i="7"/>
  <c r="H65" i="7" s="1"/>
  <c r="F22" i="7"/>
  <c r="F97" i="7"/>
  <c r="H97" i="7" s="1"/>
  <c r="F96" i="7"/>
  <c r="H96" i="7" s="1"/>
  <c r="F28" i="7"/>
  <c r="H28" i="7" s="1"/>
  <c r="F108" i="7"/>
  <c r="H108" i="7" s="1"/>
  <c r="F83" i="7"/>
  <c r="H83" i="7" s="1"/>
  <c r="F34" i="7"/>
  <c r="H34" i="7" s="1"/>
  <c r="F109" i="7"/>
  <c r="H109" i="7" s="1"/>
  <c r="F10" i="7"/>
  <c r="H10" i="7" s="1"/>
  <c r="F59" i="7"/>
  <c r="G6" i="9"/>
  <c r="F48" i="7"/>
  <c r="H48" i="7" s="1"/>
  <c r="F106" i="7"/>
  <c r="H106" i="7" s="1"/>
  <c r="F42" i="7"/>
  <c r="F125" i="7"/>
  <c r="H125" i="7" s="1"/>
  <c r="F30" i="7"/>
  <c r="H30" i="7" s="1"/>
  <c r="F54" i="7"/>
  <c r="H54" i="7" s="1"/>
  <c r="F102" i="7"/>
  <c r="H102" i="7" s="1"/>
  <c r="M132" i="8"/>
  <c r="F131" i="7" s="1"/>
  <c r="H131" i="7" s="1"/>
  <c r="M61" i="8"/>
  <c r="F60" i="7" s="1"/>
  <c r="H60" i="7" s="1"/>
  <c r="M116" i="8"/>
  <c r="F115" i="7" s="1"/>
  <c r="H115" i="7" s="1"/>
  <c r="M59" i="8"/>
  <c r="M101" i="8"/>
  <c r="F100" i="7" s="1"/>
  <c r="H100" i="7" s="1"/>
  <c r="M119" i="8"/>
  <c r="M118" i="8"/>
  <c r="F117" i="7" s="1"/>
  <c r="H117" i="7" s="1"/>
  <c r="M69" i="8"/>
  <c r="M108" i="8"/>
  <c r="F107" i="7" s="1"/>
  <c r="H107" i="7" s="1"/>
  <c r="F43" i="7"/>
  <c r="H43" i="7" s="1"/>
  <c r="F86" i="7"/>
  <c r="H86" i="7" s="1"/>
  <c r="F79" i="7"/>
  <c r="H79" i="7" s="1"/>
  <c r="M58" i="8"/>
  <c r="F57" i="7" s="1"/>
  <c r="H57" i="7" s="1"/>
  <c r="M94" i="8"/>
  <c r="F93" i="7" s="1"/>
  <c r="H93" i="7" s="1"/>
  <c r="M111" i="8"/>
  <c r="F110" i="7" s="1"/>
  <c r="H110" i="7" s="1"/>
  <c r="M39" i="8"/>
  <c r="F38" i="7" s="1"/>
  <c r="H38" i="7" s="1"/>
  <c r="M77" i="8"/>
  <c r="F76" i="7" s="1"/>
  <c r="H76" i="7" s="1"/>
  <c r="M115" i="8"/>
  <c r="F114" i="7" s="1"/>
  <c r="H114" i="7" s="1"/>
  <c r="M10" i="8"/>
  <c r="M63" i="8"/>
  <c r="F62" i="7" s="1"/>
  <c r="H62" i="7" s="1"/>
  <c r="M9" i="8"/>
  <c r="M57" i="8"/>
  <c r="F56" i="7" s="1"/>
  <c r="H56" i="7" s="1"/>
  <c r="M15" i="8"/>
  <c r="F14" i="7" s="1"/>
  <c r="H14" i="7" s="1"/>
  <c r="M34" i="8"/>
  <c r="F33" i="7" s="1"/>
  <c r="H33" i="7" s="1"/>
  <c r="M112" i="8"/>
  <c r="M130" i="8"/>
  <c r="F129" i="7" s="1"/>
  <c r="H129" i="7" s="1"/>
  <c r="M75" i="8"/>
  <c r="F74" i="7" s="1"/>
  <c r="H74" i="7" s="1"/>
  <c r="M131" i="8"/>
  <c r="M124" i="8"/>
  <c r="F123" i="7" s="1"/>
  <c r="H123" i="7" s="1"/>
  <c r="M106" i="8"/>
  <c r="F105" i="7" s="1"/>
  <c r="H105" i="7" s="1"/>
  <c r="M82" i="8"/>
  <c r="M76" i="8"/>
  <c r="F75" i="7" s="1"/>
  <c r="H75" i="7" s="1"/>
  <c r="M70" i="8"/>
  <c r="F69" i="7" s="1"/>
  <c r="H69" i="7" s="1"/>
  <c r="M52" i="8"/>
  <c r="F51" i="7" s="1"/>
  <c r="H51" i="7" s="1"/>
  <c r="M28" i="8"/>
  <c r="M81" i="8"/>
  <c r="F80" i="7" s="1"/>
  <c r="H80" i="7" s="1"/>
  <c r="M86" i="8"/>
  <c r="M71" i="8"/>
  <c r="M16" i="8"/>
  <c r="M88" i="8"/>
  <c r="F87" i="7" s="1"/>
  <c r="H87" i="7" s="1"/>
  <c r="M45" i="8"/>
  <c r="F44" i="7" s="1"/>
  <c r="H44" i="7" s="1"/>
  <c r="M46" i="8"/>
  <c r="F45" i="7" s="1"/>
  <c r="H45" i="7" s="1"/>
  <c r="M21" i="8"/>
  <c r="F20" i="7" s="1"/>
  <c r="H20" i="7" s="1"/>
  <c r="M33" i="8"/>
  <c r="F32" i="7" s="1"/>
  <c r="H32" i="7" s="1"/>
  <c r="M51" i="8"/>
  <c r="F50" i="7" s="1"/>
  <c r="H50" i="7" s="1"/>
  <c r="M64" i="8"/>
  <c r="F63" i="7" s="1"/>
  <c r="H63" i="7" s="1"/>
  <c r="M22" i="8"/>
  <c r="F21" i="7" s="1"/>
  <c r="H21" i="7" s="1"/>
  <c r="M100" i="8"/>
  <c r="F99" i="7" s="1"/>
  <c r="H99" i="7" s="1"/>
  <c r="L6" i="8"/>
  <c r="U6" i="8" s="1"/>
  <c r="W6" i="8" s="1"/>
  <c r="M27" i="8"/>
  <c r="F26" i="7" s="1"/>
  <c r="H26" i="7" s="1"/>
  <c r="M40" i="8"/>
  <c r="F39" i="7" s="1"/>
  <c r="H39" i="7" s="1"/>
  <c r="M105" i="8"/>
  <c r="F104" i="7" s="1"/>
  <c r="M13" i="8"/>
  <c r="F12" i="7" s="1"/>
  <c r="H12" i="7" s="1"/>
  <c r="K6" i="8"/>
  <c r="F73" i="7"/>
  <c r="H73" i="7" s="1"/>
  <c r="F121" i="7"/>
  <c r="H121" i="7" s="1"/>
  <c r="F25" i="7"/>
  <c r="H25" i="7" s="1"/>
  <c r="F49" i="7"/>
  <c r="H49" i="7" s="1"/>
  <c r="F37" i="7"/>
  <c r="H37" i="7" s="1"/>
  <c r="G59" i="7" l="1"/>
  <c r="I59" i="7" s="1"/>
  <c r="O59" i="7" s="1"/>
  <c r="Q59" i="7" s="1"/>
  <c r="H59" i="7"/>
  <c r="G42" i="7"/>
  <c r="I42" i="7" s="1"/>
  <c r="O42" i="7" s="1"/>
  <c r="Q42" i="7" s="1"/>
  <c r="G39" i="7"/>
  <c r="I39" i="7" s="1"/>
  <c r="G74" i="7"/>
  <c r="I74" i="7" s="1"/>
  <c r="G109" i="7"/>
  <c r="I109" i="7" s="1"/>
  <c r="G34" i="7"/>
  <c r="I34" i="7" s="1"/>
  <c r="G92" i="7"/>
  <c r="I92" i="7" s="1"/>
  <c r="G33" i="7"/>
  <c r="I33" i="7" s="1"/>
  <c r="G90" i="7"/>
  <c r="I90" i="7" s="1"/>
  <c r="G108" i="7"/>
  <c r="I108" i="7" s="1"/>
  <c r="G126" i="7"/>
  <c r="I126" i="7" s="1"/>
  <c r="G56" i="7"/>
  <c r="I56" i="7" s="1"/>
  <c r="G28" i="7"/>
  <c r="I28" i="7" s="1"/>
  <c r="G122" i="7"/>
  <c r="I122" i="7" s="1"/>
  <c r="G32" i="7"/>
  <c r="I32" i="7" s="1"/>
  <c r="G91" i="7"/>
  <c r="I91" i="7" s="1"/>
  <c r="G117" i="7"/>
  <c r="I117" i="7" s="1"/>
  <c r="G106" i="7"/>
  <c r="I106" i="7" s="1"/>
  <c r="G22" i="7"/>
  <c r="I22" i="7" s="1"/>
  <c r="O19" i="7"/>
  <c r="Q19" i="7" s="1"/>
  <c r="G94" i="7"/>
  <c r="I94" i="7" s="1"/>
  <c r="G24" i="7"/>
  <c r="I24" i="7" s="1"/>
  <c r="G13" i="7"/>
  <c r="I13" i="7" s="1"/>
  <c r="G115" i="7"/>
  <c r="I115" i="7" s="1"/>
  <c r="G88" i="7"/>
  <c r="I88" i="7" s="1"/>
  <c r="G26" i="7"/>
  <c r="I26" i="7" s="1"/>
  <c r="G93" i="7"/>
  <c r="I93" i="7" s="1"/>
  <c r="G57" i="7"/>
  <c r="I57" i="7" s="1"/>
  <c r="G72" i="7"/>
  <c r="I72" i="7" s="1"/>
  <c r="G80" i="7"/>
  <c r="I80" i="7" s="1"/>
  <c r="G102" i="7"/>
  <c r="I102" i="7" s="1"/>
  <c r="G77" i="7"/>
  <c r="I77" i="7" s="1"/>
  <c r="G21" i="7"/>
  <c r="I21" i="7" s="1"/>
  <c r="G35" i="7"/>
  <c r="I35" i="7" s="1"/>
  <c r="G63" i="7"/>
  <c r="I63" i="7" s="1"/>
  <c r="G17" i="7"/>
  <c r="I17" i="7" s="1"/>
  <c r="G52" i="7"/>
  <c r="I52" i="7" s="1"/>
  <c r="G121" i="7"/>
  <c r="G107" i="7"/>
  <c r="I107" i="7" s="1"/>
  <c r="G96" i="7"/>
  <c r="I96" i="7" s="1"/>
  <c r="G23" i="7"/>
  <c r="I23" i="7" s="1"/>
  <c r="G73" i="7"/>
  <c r="I73" i="7" s="1"/>
  <c r="G75" i="7"/>
  <c r="I75" i="7" s="1"/>
  <c r="G114" i="7"/>
  <c r="I114" i="7" s="1"/>
  <c r="G48" i="7"/>
  <c r="I48" i="7" s="1"/>
  <c r="G65" i="7"/>
  <c r="I65" i="7" s="1"/>
  <c r="G127" i="7"/>
  <c r="I127" i="7" s="1"/>
  <c r="G71" i="7"/>
  <c r="I71" i="7" s="1"/>
  <c r="G128" i="7"/>
  <c r="I128" i="7" s="1"/>
  <c r="G129" i="7"/>
  <c r="I129" i="7" s="1"/>
  <c r="G112" i="7"/>
  <c r="G101" i="7"/>
  <c r="I101" i="7" s="1"/>
  <c r="G95" i="7"/>
  <c r="I95" i="7" s="1"/>
  <c r="G37" i="7"/>
  <c r="I37" i="7" s="1"/>
  <c r="G79" i="7"/>
  <c r="I79" i="7" s="1"/>
  <c r="G49" i="7"/>
  <c r="I49" i="7" s="1"/>
  <c r="G14" i="7"/>
  <c r="I14" i="7" s="1"/>
  <c r="G54" i="7"/>
  <c r="I54" i="7" s="1"/>
  <c r="G119" i="7"/>
  <c r="I119" i="7" s="1"/>
  <c r="G25" i="7"/>
  <c r="I25" i="7" s="1"/>
  <c r="G51" i="7"/>
  <c r="I51" i="7" s="1"/>
  <c r="G43" i="7"/>
  <c r="I43" i="7" s="1"/>
  <c r="G30" i="7"/>
  <c r="I30" i="7" s="1"/>
  <c r="G132" i="7"/>
  <c r="I132" i="7" s="1"/>
  <c r="G16" i="7"/>
  <c r="I16" i="7" s="1"/>
  <c r="G50" i="7"/>
  <c r="I50" i="7" s="1"/>
  <c r="G125" i="7"/>
  <c r="I125" i="7" s="1"/>
  <c r="G62" i="7"/>
  <c r="I62" i="7" s="1"/>
  <c r="G97" i="7"/>
  <c r="I97" i="7" s="1"/>
  <c r="G29" i="7"/>
  <c r="I29" i="7" s="1"/>
  <c r="G20" i="7"/>
  <c r="I20" i="7" s="1"/>
  <c r="G45" i="7"/>
  <c r="I45" i="7" s="1"/>
  <c r="G44" i="7"/>
  <c r="I44" i="7" s="1"/>
  <c r="G76" i="7"/>
  <c r="I76" i="7" s="1"/>
  <c r="G100" i="7"/>
  <c r="I100" i="7" s="1"/>
  <c r="G82" i="7"/>
  <c r="I82" i="7" s="1"/>
  <c r="G98" i="7"/>
  <c r="I98" i="7" s="1"/>
  <c r="G36" i="7"/>
  <c r="I36" i="7" s="1"/>
  <c r="G103" i="7"/>
  <c r="I103" i="7" s="1"/>
  <c r="G41" i="7"/>
  <c r="I41" i="7" s="1"/>
  <c r="G110" i="7"/>
  <c r="I110" i="7" s="1"/>
  <c r="G10" i="7"/>
  <c r="I10" i="7" s="1"/>
  <c r="G61" i="7"/>
  <c r="I61" i="7" s="1"/>
  <c r="G53" i="7"/>
  <c r="I53" i="7" s="1"/>
  <c r="G124" i="7"/>
  <c r="I124" i="7" s="1"/>
  <c r="G55" i="7"/>
  <c r="I55" i="7" s="1"/>
  <c r="G131" i="7"/>
  <c r="I131" i="7" s="1"/>
  <c r="G99" i="7"/>
  <c r="I99" i="7" s="1"/>
  <c r="G64" i="7"/>
  <c r="I64" i="7" s="1"/>
  <c r="G69" i="7"/>
  <c r="I69" i="7" s="1"/>
  <c r="G78" i="7"/>
  <c r="H78" i="7" s="1"/>
  <c r="G113" i="7"/>
  <c r="I113" i="7" s="1"/>
  <c r="G120" i="7"/>
  <c r="I120" i="7" s="1"/>
  <c r="G105" i="7"/>
  <c r="I105" i="7" s="1"/>
  <c r="G12" i="7"/>
  <c r="G123" i="7"/>
  <c r="I123" i="7" s="1"/>
  <c r="G104" i="7"/>
  <c r="I104" i="7" s="1"/>
  <c r="G87" i="7"/>
  <c r="I87" i="7" s="1"/>
  <c r="G46" i="7"/>
  <c r="H46" i="7" s="1"/>
  <c r="G116" i="7"/>
  <c r="I116" i="7" s="1"/>
  <c r="G18" i="7"/>
  <c r="I18" i="7" s="1"/>
  <c r="G67" i="7"/>
  <c r="G40" i="7"/>
  <c r="I40" i="7" s="1"/>
  <c r="F9" i="7"/>
  <c r="H9" i="7" s="1"/>
  <c r="G38" i="7"/>
  <c r="G60" i="7"/>
  <c r="I60" i="7" s="1"/>
  <c r="G83" i="7"/>
  <c r="I83" i="7" s="1"/>
  <c r="G86" i="7"/>
  <c r="G11" i="7"/>
  <c r="G47" i="7"/>
  <c r="I47" i="7" s="1"/>
  <c r="F130" i="7"/>
  <c r="H130" i="7" s="1"/>
  <c r="F27" i="7"/>
  <c r="H27" i="7" s="1"/>
  <c r="F111" i="7"/>
  <c r="H111" i="7" s="1"/>
  <c r="F58" i="7"/>
  <c r="H58" i="7" s="1"/>
  <c r="F84" i="7"/>
  <c r="H84" i="7" s="1"/>
  <c r="F68" i="7"/>
  <c r="H68" i="7" s="1"/>
  <c r="F118" i="7"/>
  <c r="H118" i="7" s="1"/>
  <c r="F89" i="7"/>
  <c r="H89" i="7" s="1"/>
  <c r="F15" i="7"/>
  <c r="H15" i="7" s="1"/>
  <c r="F81" i="7"/>
  <c r="H81" i="7" s="1"/>
  <c r="F66" i="7"/>
  <c r="H66" i="7" s="1"/>
  <c r="M6" i="8"/>
  <c r="F70" i="7"/>
  <c r="H70" i="7" s="1"/>
  <c r="F85" i="7"/>
  <c r="H85" i="7" s="1"/>
  <c r="F8" i="7"/>
  <c r="H8" i="7" s="1"/>
  <c r="L5" i="7"/>
  <c r="F7" i="7"/>
  <c r="J5" i="7"/>
  <c r="I38" i="7" l="1"/>
  <c r="O38" i="7" s="1"/>
  <c r="Q38" i="7" s="1"/>
  <c r="I11" i="7"/>
  <c r="O11" i="7" s="1"/>
  <c r="Q11" i="7" s="1"/>
  <c r="I86" i="7"/>
  <c r="O86" i="7" s="1"/>
  <c r="Q86" i="7" s="1"/>
  <c r="I12" i="7"/>
  <c r="O12" i="7" s="1"/>
  <c r="Q12" i="7" s="1"/>
  <c r="O41" i="7"/>
  <c r="Q41" i="7" s="1"/>
  <c r="O43" i="7"/>
  <c r="Q43" i="7" s="1"/>
  <c r="O121" i="7"/>
  <c r="Q121" i="7" s="1"/>
  <c r="O33" i="7"/>
  <c r="Q33" i="7" s="1"/>
  <c r="O104" i="7"/>
  <c r="Q104" i="7" s="1"/>
  <c r="O44" i="7"/>
  <c r="Q44" i="7" s="1"/>
  <c r="O79" i="7"/>
  <c r="Q79" i="7" s="1"/>
  <c r="O102" i="7"/>
  <c r="Q102" i="7" s="1"/>
  <c r="O22" i="7"/>
  <c r="Q22" i="7" s="1"/>
  <c r="G70" i="7"/>
  <c r="I70" i="7" s="1"/>
  <c r="O123" i="7"/>
  <c r="Q123" i="7" s="1"/>
  <c r="O45" i="7"/>
  <c r="Q45" i="7" s="1"/>
  <c r="O71" i="7"/>
  <c r="Q71" i="7" s="1"/>
  <c r="O115" i="7"/>
  <c r="Q115" i="7" s="1"/>
  <c r="G81" i="7"/>
  <c r="I81" i="7" s="1"/>
  <c r="O18" i="7"/>
  <c r="Q18" i="7" s="1"/>
  <c r="O61" i="7"/>
  <c r="Q61" i="7" s="1"/>
  <c r="O16" i="7"/>
  <c r="Q16" i="7" s="1"/>
  <c r="O127" i="7"/>
  <c r="Q127" i="7" s="1"/>
  <c r="O63" i="7"/>
  <c r="Q63" i="7" s="1"/>
  <c r="O126" i="7"/>
  <c r="Q126" i="7" s="1"/>
  <c r="G15" i="7"/>
  <c r="I15" i="7" s="1"/>
  <c r="G84" i="7"/>
  <c r="I84" i="7" s="1"/>
  <c r="G9" i="7"/>
  <c r="I9" i="7" s="1"/>
  <c r="O55" i="7"/>
  <c r="Q55" i="7" s="1"/>
  <c r="O62" i="7"/>
  <c r="Q62" i="7" s="1"/>
  <c r="O114" i="7"/>
  <c r="Q114" i="7" s="1"/>
  <c r="O26" i="7"/>
  <c r="Q26" i="7" s="1"/>
  <c r="G8" i="7"/>
  <c r="I8" i="7" s="1"/>
  <c r="O8" i="7" s="1"/>
  <c r="H5" i="7"/>
  <c r="G85" i="7"/>
  <c r="I85" i="7" s="1"/>
  <c r="O78" i="7"/>
  <c r="Q78" i="7" s="1"/>
  <c r="O125" i="7"/>
  <c r="Q125" i="7" s="1"/>
  <c r="O75" i="7"/>
  <c r="Q75" i="7" s="1"/>
  <c r="O88" i="7"/>
  <c r="Q88" i="7" s="1"/>
  <c r="G130" i="7"/>
  <c r="I130" i="7" s="1"/>
  <c r="O67" i="7"/>
  <c r="Q67" i="7" s="1"/>
  <c r="O53" i="7"/>
  <c r="Q53" i="7" s="1"/>
  <c r="O25" i="7"/>
  <c r="Q25" i="7" s="1"/>
  <c r="O17" i="7"/>
  <c r="Q17" i="7" s="1"/>
  <c r="O34" i="7"/>
  <c r="Q34" i="7" s="1"/>
  <c r="O20" i="7"/>
  <c r="Q20" i="7" s="1"/>
  <c r="O117" i="7"/>
  <c r="Q117" i="7" s="1"/>
  <c r="O116" i="7"/>
  <c r="Q116" i="7" s="1"/>
  <c r="O10" i="7"/>
  <c r="Q10" i="7" s="1"/>
  <c r="O82" i="7"/>
  <c r="Q82" i="7" s="1"/>
  <c r="O132" i="7"/>
  <c r="Q132" i="7" s="1"/>
  <c r="O101" i="7"/>
  <c r="Q101" i="7" s="1"/>
  <c r="O65" i="7"/>
  <c r="Q65" i="7" s="1"/>
  <c r="O96" i="7"/>
  <c r="Q96" i="7" s="1"/>
  <c r="O35" i="7"/>
  <c r="Q35" i="7" s="1"/>
  <c r="O57" i="7"/>
  <c r="Q57" i="7" s="1"/>
  <c r="O24" i="7"/>
  <c r="Q24" i="7" s="1"/>
  <c r="O91" i="7"/>
  <c r="Q91" i="7" s="1"/>
  <c r="O108" i="7"/>
  <c r="Q108" i="7" s="1"/>
  <c r="O74" i="7"/>
  <c r="Q74" i="7" s="1"/>
  <c r="O113" i="7"/>
  <c r="Q113" i="7" s="1"/>
  <c r="O49" i="7"/>
  <c r="Q49" i="7" s="1"/>
  <c r="G27" i="7"/>
  <c r="I27" i="7" s="1"/>
  <c r="O124" i="7"/>
  <c r="Q124" i="7" s="1"/>
  <c r="O51" i="7"/>
  <c r="Q51" i="7" s="1"/>
  <c r="O52" i="7"/>
  <c r="Q52" i="7" s="1"/>
  <c r="O28" i="7"/>
  <c r="Q28" i="7" s="1"/>
  <c r="O47" i="7"/>
  <c r="Q47" i="7" s="1"/>
  <c r="O36" i="7"/>
  <c r="Q36" i="7" s="1"/>
  <c r="O37" i="7"/>
  <c r="Q37" i="7" s="1"/>
  <c r="O80" i="7"/>
  <c r="Q80" i="7" s="1"/>
  <c r="O106" i="7"/>
  <c r="Q106" i="7" s="1"/>
  <c r="O64" i="7"/>
  <c r="Q64" i="7" s="1"/>
  <c r="O119" i="7"/>
  <c r="Q119" i="7" s="1"/>
  <c r="O13" i="7"/>
  <c r="Q13" i="7" s="1"/>
  <c r="O83" i="7"/>
  <c r="Q83" i="7" s="1"/>
  <c r="O99" i="7"/>
  <c r="Q99" i="7" s="1"/>
  <c r="O29" i="7"/>
  <c r="Q29" i="7" s="1"/>
  <c r="G58" i="7"/>
  <c r="I58" i="7" s="1"/>
  <c r="O87" i="7"/>
  <c r="Q87" i="7" s="1"/>
  <c r="O76" i="7"/>
  <c r="Q76" i="7" s="1"/>
  <c r="O129" i="7"/>
  <c r="Q129" i="7" s="1"/>
  <c r="O77" i="7"/>
  <c r="Q77" i="7" s="1"/>
  <c r="O122" i="7"/>
  <c r="Q122" i="7" s="1"/>
  <c r="G111" i="7"/>
  <c r="I111" i="7" s="1"/>
  <c r="O40" i="7"/>
  <c r="Q40" i="7" s="1"/>
  <c r="O103" i="7"/>
  <c r="Q103" i="7" s="1"/>
  <c r="O128" i="7"/>
  <c r="Q128" i="7" s="1"/>
  <c r="O92" i="7"/>
  <c r="Q92" i="7" s="1"/>
  <c r="O69" i="7"/>
  <c r="Q69" i="7" s="1"/>
  <c r="O50" i="7"/>
  <c r="Q50" i="7" s="1"/>
  <c r="O73" i="7"/>
  <c r="Q73" i="7" s="1"/>
  <c r="O56" i="7"/>
  <c r="Q56" i="7" s="1"/>
  <c r="G66" i="7"/>
  <c r="I66" i="7" s="1"/>
  <c r="O98" i="7"/>
  <c r="Q98" i="7" s="1"/>
  <c r="O95" i="7"/>
  <c r="Q95" i="7" s="1"/>
  <c r="O23" i="7"/>
  <c r="Q23" i="7" s="1"/>
  <c r="O72" i="7"/>
  <c r="Q72" i="7" s="1"/>
  <c r="O109" i="7"/>
  <c r="Q109" i="7" s="1"/>
  <c r="G89" i="7"/>
  <c r="I89" i="7" s="1"/>
  <c r="O105" i="7"/>
  <c r="Q105" i="7" s="1"/>
  <c r="O54" i="7"/>
  <c r="Q54" i="7" s="1"/>
  <c r="G118" i="7"/>
  <c r="I118" i="7" s="1"/>
  <c r="O60" i="7"/>
  <c r="Q60" i="7" s="1"/>
  <c r="G68" i="7"/>
  <c r="I68" i="7" s="1"/>
  <c r="O46" i="7"/>
  <c r="Q46" i="7" s="1"/>
  <c r="O120" i="7"/>
  <c r="Q120" i="7" s="1"/>
  <c r="O110" i="7"/>
  <c r="Q110" i="7" s="1"/>
  <c r="O100" i="7"/>
  <c r="Q100" i="7" s="1"/>
  <c r="O97" i="7"/>
  <c r="Q97" i="7" s="1"/>
  <c r="O30" i="7"/>
  <c r="Q30" i="7" s="1"/>
  <c r="O14" i="7"/>
  <c r="Q14" i="7" s="1"/>
  <c r="O112" i="7"/>
  <c r="Q112" i="7" s="1"/>
  <c r="O48" i="7"/>
  <c r="Q48" i="7" s="1"/>
  <c r="O107" i="7"/>
  <c r="Q107" i="7" s="1"/>
  <c r="O21" i="7"/>
  <c r="Q21" i="7" s="1"/>
  <c r="O93" i="7"/>
  <c r="Q93" i="7" s="1"/>
  <c r="O94" i="7"/>
  <c r="Q94" i="7" s="1"/>
  <c r="O32" i="7"/>
  <c r="Q32" i="7" s="1"/>
  <c r="O90" i="7"/>
  <c r="Q90" i="7" s="1"/>
  <c r="O39" i="7"/>
  <c r="Q39" i="7" s="1"/>
  <c r="O131" i="7"/>
  <c r="Q131" i="7" s="1"/>
  <c r="F5" i="7"/>
  <c r="G7" i="7"/>
  <c r="O7" i="7" s="1"/>
  <c r="O89" i="7" l="1"/>
  <c r="Q89" i="7" s="1"/>
  <c r="O130" i="7"/>
  <c r="Q130" i="7" s="1"/>
  <c r="O70" i="7"/>
  <c r="Q70" i="7" s="1"/>
  <c r="O85" i="7"/>
  <c r="Q85" i="7" s="1"/>
  <c r="O68" i="7"/>
  <c r="Q68" i="7" s="1"/>
  <c r="O58" i="7"/>
  <c r="Q58" i="7" s="1"/>
  <c r="O9" i="7"/>
  <c r="Q9" i="7" s="1"/>
  <c r="O66" i="7"/>
  <c r="Q66" i="7" s="1"/>
  <c r="O84" i="7"/>
  <c r="Q84" i="7" s="1"/>
  <c r="O118" i="7"/>
  <c r="Q118" i="7" s="1"/>
  <c r="O111" i="7"/>
  <c r="Q111" i="7" s="1"/>
  <c r="Q8" i="7"/>
  <c r="O27" i="7"/>
  <c r="Q27" i="7" s="1"/>
  <c r="O15" i="7"/>
  <c r="Q15" i="7" s="1"/>
  <c r="O81" i="7"/>
  <c r="Q81" i="7" s="1"/>
  <c r="G5" i="7"/>
  <c r="I5" i="7" l="1"/>
  <c r="Q7" i="7"/>
  <c r="O5" i="7"/>
  <c r="Q5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楊雨蓁</author>
  </authors>
  <commentList>
    <comment ref="C3" authorId="0" shapeId="0" xr:uid="{00000000-0006-0000-0000-000001000000}">
      <text>
        <r>
          <rPr>
            <b/>
            <sz val="9"/>
            <color indexed="81"/>
            <rFont val="細明體"/>
            <family val="3"/>
            <charset val="136"/>
          </rPr>
          <t>楊雨蓁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決算</t>
        </r>
        <r>
          <rPr>
            <sz val="9"/>
            <color indexed="81"/>
            <rFont val="Tahoma"/>
            <family val="2"/>
          </rPr>
          <t>-</t>
        </r>
        <r>
          <rPr>
            <sz val="9"/>
            <color indexed="81"/>
            <rFont val="細明體"/>
            <family val="3"/>
            <charset val="136"/>
          </rPr>
          <t>縣可滙出
113年所屬分決算來源、用途及餘絀概況表</t>
        </r>
      </text>
    </comment>
    <comment ref="D3" authorId="0" shapeId="0" xr:uid="{00000000-0006-0000-0000-000002000000}">
      <text>
        <r>
          <rPr>
            <b/>
            <sz val="9"/>
            <color indexed="81"/>
            <rFont val="細明體"/>
            <family val="3"/>
            <charset val="136"/>
          </rPr>
          <t>楊雨蓁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預算</t>
        </r>
        <r>
          <rPr>
            <sz val="9"/>
            <color indexed="81"/>
            <rFont val="Tahoma"/>
            <family val="2"/>
          </rPr>
          <t>-</t>
        </r>
        <r>
          <rPr>
            <sz val="9"/>
            <color indexed="81"/>
            <rFont val="細明體"/>
            <family val="3"/>
            <charset val="136"/>
          </rPr>
          <t>現金流量表
科目代碼</t>
        </r>
        <r>
          <rPr>
            <sz val="9"/>
            <color indexed="81"/>
            <rFont val="Tahoma"/>
            <family val="2"/>
          </rPr>
          <t>83</t>
        </r>
        <r>
          <rPr>
            <sz val="9"/>
            <color indexed="81"/>
            <rFont val="細明體"/>
            <family val="3"/>
            <charset val="136"/>
          </rPr>
          <t>滙出資料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等於本期賸餘數</t>
        </r>
      </text>
    </comment>
    <comment ref="E12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慈輝班賸餘數：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楊雨蓁</author>
    <author>胡芸</author>
    <author>USER</author>
  </authors>
  <commentList>
    <comment ref="C4" authorId="0" shapeId="0" xr:uid="{E5F3D290-E8D7-48AB-AA81-AECC881FDE60}">
      <text>
        <r>
          <rPr>
            <b/>
            <sz val="11"/>
            <color indexed="81"/>
            <rFont val="細明體"/>
            <family val="3"/>
            <charset val="136"/>
          </rPr>
          <t>楊雨蓁</t>
        </r>
        <r>
          <rPr>
            <b/>
            <sz val="11"/>
            <color indexed="81"/>
            <rFont val="Tahoma"/>
            <family val="2"/>
          </rPr>
          <t>:</t>
        </r>
        <r>
          <rPr>
            <sz val="11"/>
            <color indexed="81"/>
            <rFont val="Tahoma"/>
            <family val="2"/>
          </rPr>
          <t xml:space="preserve">
=5L100100</t>
        </r>
        <r>
          <rPr>
            <sz val="11"/>
            <color indexed="81"/>
            <rFont val="細明體"/>
            <family val="3"/>
            <charset val="136"/>
          </rPr>
          <t>用人費用撥補數合計</t>
        </r>
        <r>
          <rPr>
            <sz val="11"/>
            <color indexed="81"/>
            <rFont val="Tahoma"/>
            <family val="2"/>
          </rPr>
          <t>(J)
(113</t>
        </r>
        <r>
          <rPr>
            <sz val="11"/>
            <color indexed="81"/>
            <rFont val="細明體"/>
            <family val="3"/>
            <charset val="136"/>
          </rPr>
          <t>年</t>
        </r>
        <r>
          <rPr>
            <sz val="11"/>
            <color indexed="81"/>
            <rFont val="Tahoma"/>
            <family val="2"/>
          </rPr>
          <t>1-12</t>
        </r>
        <r>
          <rPr>
            <sz val="11"/>
            <color indexed="81"/>
            <rFont val="細明體"/>
            <family val="3"/>
            <charset val="136"/>
          </rPr>
          <t>月人事、退撫、各項補助撥補經費檔</t>
        </r>
        <r>
          <rPr>
            <sz val="11"/>
            <color indexed="81"/>
            <rFont val="Tahoma"/>
            <family val="2"/>
          </rPr>
          <t>)
(+</t>
        </r>
        <r>
          <rPr>
            <sz val="11"/>
            <color indexed="81"/>
            <rFont val="細明體"/>
            <family val="3"/>
            <charset val="136"/>
          </rPr>
          <t>增撥及已扣除繳回數</t>
        </r>
        <r>
          <rPr>
            <sz val="11"/>
            <color indexed="81"/>
            <rFont val="Tahoma"/>
            <family val="2"/>
          </rPr>
          <t>)</t>
        </r>
      </text>
    </comment>
    <comment ref="M4" authorId="1" shapeId="0" xr:uid="{E1158A16-5D76-4DE3-8688-B2B6946207B8}">
      <text>
        <r>
          <rPr>
            <b/>
            <sz val="9"/>
            <color indexed="81"/>
            <rFont val="細明體"/>
            <family val="3"/>
            <charset val="136"/>
          </rPr>
          <t>胡芸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彙總表</t>
        </r>
        <r>
          <rPr>
            <sz val="9"/>
            <color indexed="81"/>
            <rFont val="Tahoma"/>
            <family val="2"/>
          </rPr>
          <t xml:space="preserve">-
</t>
        </r>
        <r>
          <rPr>
            <sz val="9"/>
            <color indexed="81"/>
            <rFont val="細明體"/>
            <family val="3"/>
            <charset val="136"/>
          </rPr>
          <t>一般行政管理賸餘</t>
        </r>
      </text>
    </comment>
    <comment ref="T5" authorId="1" shapeId="0" xr:uid="{AD777C9A-DD25-4DB1-8812-F94122F1735D}">
      <text>
        <r>
          <rPr>
            <b/>
            <sz val="9"/>
            <color indexed="81"/>
            <rFont val="細明體"/>
            <family val="3"/>
            <charset val="136"/>
          </rPr>
          <t>胡芸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113</t>
        </r>
        <r>
          <rPr>
            <sz val="9"/>
            <color indexed="81"/>
            <rFont val="細明體"/>
            <family val="3"/>
            <charset val="136"/>
          </rPr>
          <t>年度學校</t>
        </r>
        <r>
          <rPr>
            <sz val="9"/>
            <color indexed="81"/>
            <rFont val="Tahoma"/>
            <family val="2"/>
          </rPr>
          <t>5L1</t>
        </r>
        <r>
          <rPr>
            <sz val="9"/>
            <color indexed="81"/>
            <rFont val="細明體"/>
            <family val="3"/>
            <charset val="136"/>
          </rPr>
          <t>一般行政管理計畫</t>
        </r>
      </text>
    </comment>
    <comment ref="F10" authorId="1" shapeId="0" xr:uid="{4D2F0304-D980-49A3-9448-75F7C9ABBA27}">
      <text>
        <r>
          <rPr>
            <b/>
            <sz val="9"/>
            <color indexed="81"/>
            <rFont val="細明體"/>
            <family val="3"/>
            <charset val="136"/>
          </rPr>
          <t>胡芸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未註記收支併列實支數
實支數：</t>
        </r>
        <r>
          <rPr>
            <sz val="9"/>
            <color indexed="81"/>
            <rFont val="Tahoma"/>
            <family val="2"/>
          </rPr>
          <t>0</t>
        </r>
        <r>
          <rPr>
            <sz val="9"/>
            <color indexed="81"/>
            <rFont val="細明體"/>
            <family val="3"/>
            <charset val="136"/>
          </rPr>
          <t>元</t>
        </r>
      </text>
    </comment>
    <comment ref="C13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細明體"/>
            <family val="3"/>
            <charset val="136"/>
          </rPr>
          <t>已扣除慈輝班用人費用撥補數</t>
        </r>
        <r>
          <rPr>
            <sz val="10"/>
            <color indexed="81"/>
            <rFont val="Tahoma"/>
            <family val="2"/>
          </rPr>
          <t>2,515,000</t>
        </r>
        <r>
          <rPr>
            <sz val="10"/>
            <color indexed="81"/>
            <rFont val="細明體"/>
            <family val="3"/>
            <charset val="136"/>
          </rPr>
          <t>元。</t>
        </r>
      </text>
    </comment>
    <comment ref="D13" authorId="0" shapeId="0" xr:uid="{33A91FD6-27C0-4816-A852-62DD74954786}">
      <text>
        <r>
          <rPr>
            <b/>
            <sz val="11"/>
            <color indexed="81"/>
            <rFont val="細明體"/>
            <family val="3"/>
            <charset val="136"/>
          </rPr>
          <t>胡芸</t>
        </r>
        <r>
          <rPr>
            <b/>
            <sz val="11"/>
            <color indexed="81"/>
            <rFont val="Tahoma"/>
            <family val="2"/>
          </rPr>
          <t>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細明體"/>
            <family val="3"/>
            <charset val="136"/>
          </rPr>
          <t>已扣除慈輝班實支數</t>
        </r>
        <r>
          <rPr>
            <sz val="11"/>
            <color indexed="81"/>
            <rFont val="Tahoma"/>
            <family val="2"/>
          </rPr>
          <t>2,433,724</t>
        </r>
        <r>
          <rPr>
            <sz val="11"/>
            <color indexed="81"/>
            <rFont val="細明體"/>
            <family val="3"/>
            <charset val="136"/>
          </rPr>
          <t>元。</t>
        </r>
      </text>
    </comment>
    <comment ref="F36" authorId="1" shapeId="0" xr:uid="{2812D077-C147-4EFE-929E-B60AE90F071D}">
      <text>
        <r>
          <rPr>
            <b/>
            <sz val="9"/>
            <color indexed="81"/>
            <rFont val="細明體"/>
            <family val="3"/>
            <charset val="136"/>
          </rPr>
          <t>胡芸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 xml:space="preserve">未註記收支併列實支數
</t>
        </r>
      </text>
    </comment>
    <comment ref="C117" authorId="2" shapeId="0" xr:uid="{DDBCCE03-A023-4112-A5FD-80360F64F8F9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 xml:space="preserve">增加第三次人事費撥補數400000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楊雨蓁</author>
    <author>胡芸</author>
  </authors>
  <commentList>
    <comment ref="F11" authorId="0" shapeId="0" xr:uid="{B4F919A1-47B4-4621-B0E2-708AE7F00323}">
      <text>
        <r>
          <rPr>
            <b/>
            <sz val="11"/>
            <color indexed="81"/>
            <rFont val="細明體"/>
            <family val="3"/>
            <charset val="136"/>
          </rPr>
          <t>楊雨蓁</t>
        </r>
        <r>
          <rPr>
            <b/>
            <sz val="11"/>
            <color indexed="81"/>
            <rFont val="Tahoma"/>
            <family val="2"/>
          </rPr>
          <t>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細明體"/>
            <family val="3"/>
            <charset val="136"/>
          </rPr>
          <t>未註記收支併列實支數</t>
        </r>
      </text>
    </comment>
    <comment ref="F12" authorId="0" shapeId="0" xr:uid="{FFF591AA-9B9F-4F0D-AC4D-1474C01A796C}">
      <text>
        <r>
          <rPr>
            <b/>
            <sz val="11"/>
            <color indexed="81"/>
            <rFont val="細明體"/>
            <family val="3"/>
            <charset val="136"/>
          </rPr>
          <t>楊雨蓁</t>
        </r>
        <r>
          <rPr>
            <b/>
            <sz val="11"/>
            <color indexed="81"/>
            <rFont val="Tahoma"/>
            <family val="2"/>
          </rPr>
          <t>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細明體"/>
            <family val="3"/>
            <charset val="136"/>
          </rPr>
          <t>未註記收支併列實支數
實支數：</t>
        </r>
        <r>
          <rPr>
            <sz val="11"/>
            <color indexed="81"/>
            <rFont val="Tahoma"/>
            <family val="2"/>
          </rPr>
          <t>0</t>
        </r>
        <r>
          <rPr>
            <sz val="11"/>
            <color indexed="81"/>
            <rFont val="細明體"/>
            <family val="3"/>
            <charset val="136"/>
          </rPr>
          <t>元</t>
        </r>
      </text>
    </comment>
    <comment ref="C13" authorId="0" shapeId="0" xr:uid="{00000000-0006-0000-0200-000001000000}">
      <text>
        <r>
          <rPr>
            <b/>
            <sz val="9"/>
            <color indexed="81"/>
            <rFont val="細明體"/>
            <family val="3"/>
            <charset val="136"/>
          </rPr>
          <t>楊雨蓁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減慈輝班</t>
        </r>
        <r>
          <rPr>
            <sz val="9"/>
            <color indexed="81"/>
            <rFont val="Tahoma"/>
            <family val="2"/>
          </rPr>
          <t>180,000</t>
        </r>
        <r>
          <rPr>
            <sz val="9"/>
            <color indexed="81"/>
            <rFont val="細明體"/>
            <family val="3"/>
            <charset val="136"/>
          </rPr>
          <t>元</t>
        </r>
      </text>
    </comment>
    <comment ref="D13" authorId="0" shapeId="0" xr:uid="{F1919911-ACC7-48D8-B23B-01A6BEAB96DB}">
      <text>
        <r>
          <rPr>
            <b/>
            <sz val="11"/>
            <color indexed="81"/>
            <rFont val="細明體"/>
            <family val="3"/>
            <charset val="136"/>
          </rPr>
          <t>楊雨蓁</t>
        </r>
        <r>
          <rPr>
            <b/>
            <sz val="11"/>
            <color indexed="81"/>
            <rFont val="Tahoma"/>
            <family val="2"/>
          </rPr>
          <t>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細明體"/>
            <family val="3"/>
            <charset val="136"/>
          </rPr>
          <t>減慈輝班</t>
        </r>
        <r>
          <rPr>
            <sz val="11"/>
            <color indexed="81"/>
            <rFont val="Tahoma"/>
            <family val="2"/>
          </rPr>
          <t>458,593</t>
        </r>
        <r>
          <rPr>
            <sz val="11"/>
            <color indexed="81"/>
            <rFont val="細明體"/>
            <family val="3"/>
            <charset val="136"/>
          </rPr>
          <t>元</t>
        </r>
      </text>
    </comment>
    <comment ref="F17" authorId="0" shapeId="0" xr:uid="{F939B05A-FCFD-4E31-88BC-289F7DD9153E}">
      <text>
        <r>
          <rPr>
            <b/>
            <sz val="11"/>
            <color indexed="81"/>
            <rFont val="細明體"/>
            <family val="3"/>
            <charset val="136"/>
          </rPr>
          <t>楊雨蓁</t>
        </r>
        <r>
          <rPr>
            <b/>
            <sz val="11"/>
            <color indexed="81"/>
            <rFont val="Tahoma"/>
            <family val="2"/>
          </rPr>
          <t>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細明體"/>
            <family val="3"/>
            <charset val="136"/>
          </rPr>
          <t>未註記收支併列實支數</t>
        </r>
      </text>
    </comment>
    <comment ref="F18" authorId="0" shapeId="0" xr:uid="{ED203B62-6485-45CF-92DD-A4A0A0EB407D}">
      <text>
        <r>
          <rPr>
            <b/>
            <sz val="11"/>
            <color indexed="81"/>
            <rFont val="細明體"/>
            <family val="3"/>
            <charset val="136"/>
          </rPr>
          <t>楊雨蓁</t>
        </r>
        <r>
          <rPr>
            <b/>
            <sz val="11"/>
            <color indexed="81"/>
            <rFont val="Tahoma"/>
            <family val="2"/>
          </rPr>
          <t>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細明體"/>
            <family val="3"/>
            <charset val="136"/>
          </rPr>
          <t>未註記收支併列實支數
實支數：</t>
        </r>
        <r>
          <rPr>
            <sz val="11"/>
            <color indexed="81"/>
            <rFont val="Tahoma"/>
            <family val="2"/>
          </rPr>
          <t>0</t>
        </r>
        <r>
          <rPr>
            <sz val="11"/>
            <color indexed="81"/>
            <rFont val="細明體"/>
            <family val="3"/>
            <charset val="136"/>
          </rPr>
          <t>元</t>
        </r>
      </text>
    </comment>
    <comment ref="F24" authorId="0" shapeId="0" xr:uid="{8C1269EB-7F76-4B8C-81BB-C812454F80C4}">
      <text>
        <r>
          <rPr>
            <b/>
            <sz val="11"/>
            <color indexed="81"/>
            <rFont val="細明體"/>
            <family val="3"/>
            <charset val="136"/>
          </rPr>
          <t>楊雨蓁</t>
        </r>
        <r>
          <rPr>
            <b/>
            <sz val="11"/>
            <color indexed="81"/>
            <rFont val="Tahoma"/>
            <family val="2"/>
          </rPr>
          <t>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細明體"/>
            <family val="3"/>
            <charset val="136"/>
          </rPr>
          <t>未註記收支併列實支數
實支數：</t>
        </r>
        <r>
          <rPr>
            <sz val="11"/>
            <color indexed="81"/>
            <rFont val="Tahoma"/>
            <family val="2"/>
          </rPr>
          <t>0</t>
        </r>
        <r>
          <rPr>
            <sz val="11"/>
            <color indexed="81"/>
            <rFont val="細明體"/>
            <family val="3"/>
            <charset val="136"/>
          </rPr>
          <t>元</t>
        </r>
      </text>
    </comment>
    <comment ref="F25" authorId="1" shapeId="0" xr:uid="{8DBBAD54-E6F5-40DA-9366-223DA916F6B9}">
      <text>
        <r>
          <rPr>
            <b/>
            <sz val="9"/>
            <color indexed="81"/>
            <rFont val="細明體"/>
            <family val="3"/>
            <charset val="136"/>
          </rPr>
          <t>胡芸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未註記收支併列實支數</t>
        </r>
      </text>
    </comment>
    <comment ref="F36" authorId="0" shapeId="0" xr:uid="{ADA2F473-30BE-4621-BD98-9EF205A2D90B}">
      <text>
        <r>
          <rPr>
            <b/>
            <sz val="11"/>
            <color indexed="81"/>
            <rFont val="細明體"/>
            <family val="3"/>
            <charset val="136"/>
          </rPr>
          <t>楊雨蓁</t>
        </r>
        <r>
          <rPr>
            <b/>
            <sz val="11"/>
            <color indexed="81"/>
            <rFont val="Tahoma"/>
            <family val="2"/>
          </rPr>
          <t>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細明體"/>
            <family val="3"/>
            <charset val="136"/>
          </rPr>
          <t>未註記收支併列實支數
實支數：</t>
        </r>
        <r>
          <rPr>
            <sz val="11"/>
            <color indexed="81"/>
            <rFont val="Tahoma"/>
            <family val="2"/>
          </rPr>
          <t>0</t>
        </r>
        <r>
          <rPr>
            <sz val="11"/>
            <color indexed="81"/>
            <rFont val="細明體"/>
            <family val="3"/>
            <charset val="136"/>
          </rPr>
          <t>元</t>
        </r>
      </text>
    </comment>
    <comment ref="F65" authorId="0" shapeId="0" xr:uid="{9D60E9EF-3F04-471D-AA3F-9322F19BD021}">
      <text>
        <r>
          <rPr>
            <b/>
            <sz val="11"/>
            <color indexed="81"/>
            <rFont val="細明體"/>
            <family val="3"/>
            <charset val="136"/>
          </rPr>
          <t>楊雨蓁</t>
        </r>
        <r>
          <rPr>
            <b/>
            <sz val="11"/>
            <color indexed="81"/>
            <rFont val="Tahoma"/>
            <family val="2"/>
          </rPr>
          <t>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細明體"/>
            <family val="3"/>
            <charset val="136"/>
          </rPr>
          <t>未註記收支併列實支數
實支數：</t>
        </r>
        <r>
          <rPr>
            <sz val="11"/>
            <color indexed="81"/>
            <rFont val="Tahoma"/>
            <family val="2"/>
          </rPr>
          <t>0</t>
        </r>
        <r>
          <rPr>
            <sz val="11"/>
            <color indexed="81"/>
            <rFont val="細明體"/>
            <family val="3"/>
            <charset val="136"/>
          </rPr>
          <t>元</t>
        </r>
      </text>
    </comment>
    <comment ref="F75" authorId="0" shapeId="0" xr:uid="{7FD0C921-2366-4F76-B923-9895F4DF0151}">
      <text>
        <r>
          <rPr>
            <b/>
            <sz val="11"/>
            <color indexed="81"/>
            <rFont val="細明體"/>
            <family val="3"/>
            <charset val="136"/>
          </rPr>
          <t>楊雨蓁</t>
        </r>
        <r>
          <rPr>
            <b/>
            <sz val="11"/>
            <color indexed="81"/>
            <rFont val="Tahoma"/>
            <family val="2"/>
          </rPr>
          <t>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細明體"/>
            <family val="3"/>
            <charset val="136"/>
          </rPr>
          <t>未註記收支併列實支數
實支數：</t>
        </r>
        <r>
          <rPr>
            <sz val="11"/>
            <color indexed="81"/>
            <rFont val="Tahoma"/>
            <family val="2"/>
          </rPr>
          <t>0</t>
        </r>
        <r>
          <rPr>
            <sz val="11"/>
            <color indexed="81"/>
            <rFont val="細明體"/>
            <family val="3"/>
            <charset val="136"/>
          </rPr>
          <t>元</t>
        </r>
      </text>
    </comment>
    <comment ref="F79" authorId="0" shapeId="0" xr:uid="{52D58164-914B-4828-9AD1-B6DB57FE223A}">
      <text>
        <r>
          <rPr>
            <b/>
            <sz val="11"/>
            <color indexed="81"/>
            <rFont val="細明體"/>
            <family val="3"/>
            <charset val="136"/>
          </rPr>
          <t>楊雨蓁</t>
        </r>
        <r>
          <rPr>
            <b/>
            <sz val="11"/>
            <color indexed="81"/>
            <rFont val="Tahoma"/>
            <family val="2"/>
          </rPr>
          <t>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細明體"/>
            <family val="3"/>
            <charset val="136"/>
          </rPr>
          <t>未註記收支併列實支數
實支數：</t>
        </r>
        <r>
          <rPr>
            <sz val="11"/>
            <color indexed="81"/>
            <rFont val="Tahoma"/>
            <family val="2"/>
          </rPr>
          <t>0</t>
        </r>
        <r>
          <rPr>
            <sz val="11"/>
            <color indexed="81"/>
            <rFont val="細明體"/>
            <family val="3"/>
            <charset val="136"/>
          </rPr>
          <t>元</t>
        </r>
      </text>
    </comment>
    <comment ref="F85" authorId="0" shapeId="0" xr:uid="{F8F6B748-4F56-44C7-9B43-8326A6C812FE}">
      <text>
        <r>
          <rPr>
            <b/>
            <sz val="11"/>
            <color indexed="81"/>
            <rFont val="細明體"/>
            <family val="3"/>
            <charset val="136"/>
          </rPr>
          <t>楊雨蓁</t>
        </r>
        <r>
          <rPr>
            <b/>
            <sz val="11"/>
            <color indexed="81"/>
            <rFont val="Tahoma"/>
            <family val="2"/>
          </rPr>
          <t>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細明體"/>
            <family val="3"/>
            <charset val="136"/>
          </rPr>
          <t>未註記收支併列實支數
實支數：</t>
        </r>
        <r>
          <rPr>
            <sz val="11"/>
            <color indexed="81"/>
            <rFont val="Tahoma"/>
            <family val="2"/>
          </rPr>
          <t>0</t>
        </r>
        <r>
          <rPr>
            <sz val="11"/>
            <color indexed="81"/>
            <rFont val="細明體"/>
            <family val="3"/>
            <charset val="136"/>
          </rPr>
          <t>元</t>
        </r>
      </text>
    </comment>
  </commentList>
</comments>
</file>

<file path=xl/sharedStrings.xml><?xml version="1.0" encoding="utf-8"?>
<sst xmlns="http://schemas.openxmlformats.org/spreadsheetml/2006/main" count="1012" uniqueCount="370">
  <si>
    <t>合計</t>
    <phoneticPr fontId="2" type="noConversion"/>
  </si>
  <si>
    <t>機關代碼</t>
    <phoneticPr fontId="2" type="noConversion"/>
  </si>
  <si>
    <t>機關名稱</t>
  </si>
  <si>
    <t>15200</t>
    <phoneticPr fontId="2" type="noConversion"/>
  </si>
  <si>
    <t>15800</t>
  </si>
  <si>
    <t>體育高中</t>
  </si>
  <si>
    <t>15310</t>
  </si>
  <si>
    <t>美崙國中</t>
  </si>
  <si>
    <t>15311</t>
  </si>
  <si>
    <t>花崗國中</t>
  </si>
  <si>
    <t>15312</t>
  </si>
  <si>
    <t>國風國中</t>
  </si>
  <si>
    <t>15313</t>
  </si>
  <si>
    <t>自強國中</t>
  </si>
  <si>
    <t>15315</t>
  </si>
  <si>
    <t>秀林國中</t>
  </si>
  <si>
    <t>15316</t>
  </si>
  <si>
    <t>新城國中</t>
  </si>
  <si>
    <t>15317</t>
  </si>
  <si>
    <t>宜昌國中</t>
  </si>
  <si>
    <t>15318</t>
  </si>
  <si>
    <t>化仁國中</t>
  </si>
  <si>
    <t>15320</t>
    <phoneticPr fontId="2" type="noConversion"/>
  </si>
  <si>
    <t>吉安國中</t>
  </si>
  <si>
    <t>15321</t>
  </si>
  <si>
    <t>平和國中</t>
  </si>
  <si>
    <t>15322</t>
  </si>
  <si>
    <t>壽豐國中</t>
  </si>
  <si>
    <t>15325</t>
  </si>
  <si>
    <t>鳳林國中</t>
  </si>
  <si>
    <t>15326</t>
  </si>
  <si>
    <t>萬榮國中</t>
  </si>
  <si>
    <t>15327</t>
  </si>
  <si>
    <t>光復國中</t>
  </si>
  <si>
    <t>15328</t>
  </si>
  <si>
    <t>富源國中</t>
  </si>
  <si>
    <t>15329</t>
  </si>
  <si>
    <t>瑞穗國中</t>
  </si>
  <si>
    <t>15330</t>
  </si>
  <si>
    <t>三民國中</t>
  </si>
  <si>
    <t>15332</t>
  </si>
  <si>
    <t>玉里國中</t>
  </si>
  <si>
    <t>15333</t>
  </si>
  <si>
    <t>玉東國中</t>
  </si>
  <si>
    <t>15334</t>
  </si>
  <si>
    <t>富北國中</t>
  </si>
  <si>
    <t>15335</t>
  </si>
  <si>
    <t>富里國中</t>
  </si>
  <si>
    <t>15336</t>
  </si>
  <si>
    <t>豐濱國中</t>
  </si>
  <si>
    <t>15337</t>
  </si>
  <si>
    <t>東里國中</t>
  </si>
  <si>
    <t>15338</t>
  </si>
  <si>
    <t>南平中學</t>
  </si>
  <si>
    <t>15601</t>
  </si>
  <si>
    <t>明禮國小</t>
  </si>
  <si>
    <t>15602</t>
  </si>
  <si>
    <t>明義國小</t>
  </si>
  <si>
    <t>15603</t>
  </si>
  <si>
    <t>明廉國小</t>
  </si>
  <si>
    <t>15604</t>
  </si>
  <si>
    <t>明恥國小</t>
  </si>
  <si>
    <t>15605</t>
  </si>
  <si>
    <t>中正國小</t>
  </si>
  <si>
    <t>15606</t>
  </si>
  <si>
    <t>信義國小</t>
  </si>
  <si>
    <t>15607</t>
  </si>
  <si>
    <t>復興國小</t>
  </si>
  <si>
    <t>15608</t>
  </si>
  <si>
    <t>中華國小</t>
  </si>
  <si>
    <t>15609</t>
  </si>
  <si>
    <t>忠孝國小</t>
  </si>
  <si>
    <t>15610</t>
  </si>
  <si>
    <t>北濱國小</t>
  </si>
  <si>
    <t>15611</t>
  </si>
  <si>
    <t>鑄強國小</t>
  </si>
  <si>
    <t>15612</t>
  </si>
  <si>
    <t>國福國小</t>
  </si>
  <si>
    <t>15613</t>
  </si>
  <si>
    <t>新城國小</t>
  </si>
  <si>
    <t>15614</t>
  </si>
  <si>
    <t>北埔國小</t>
  </si>
  <si>
    <t>15615</t>
  </si>
  <si>
    <t>康樂國小</t>
  </si>
  <si>
    <t>15616</t>
  </si>
  <si>
    <t>嘉里國小</t>
  </si>
  <si>
    <t>15617</t>
  </si>
  <si>
    <t>吉安國小</t>
  </si>
  <si>
    <t>15618</t>
  </si>
  <si>
    <t>宜昌國小</t>
  </si>
  <si>
    <t>15619</t>
  </si>
  <si>
    <t>北昌國小</t>
  </si>
  <si>
    <t>15620</t>
  </si>
  <si>
    <t>光華國小</t>
  </si>
  <si>
    <t>15621</t>
  </si>
  <si>
    <t>稻香國小</t>
  </si>
  <si>
    <t>15622</t>
  </si>
  <si>
    <t>南華國小</t>
  </si>
  <si>
    <t>15623</t>
  </si>
  <si>
    <t>化仁國小</t>
  </si>
  <si>
    <t>15624</t>
  </si>
  <si>
    <t>太昌國小</t>
  </si>
  <si>
    <t>15625</t>
  </si>
  <si>
    <t>平和國小</t>
  </si>
  <si>
    <t>15626</t>
  </si>
  <si>
    <t>壽豐國小</t>
  </si>
  <si>
    <t>15627</t>
  </si>
  <si>
    <t>豐裡國小</t>
  </si>
  <si>
    <t>15628</t>
  </si>
  <si>
    <t>豐山國小</t>
  </si>
  <si>
    <t>15629</t>
  </si>
  <si>
    <t>志學國小</t>
  </si>
  <si>
    <t>15630</t>
  </si>
  <si>
    <t>月眉國小</t>
  </si>
  <si>
    <t>15631</t>
  </si>
  <si>
    <t>水璉國小</t>
  </si>
  <si>
    <t>15632</t>
  </si>
  <si>
    <t>溪口國小</t>
  </si>
  <si>
    <t>15633</t>
  </si>
  <si>
    <t>鳳林國小</t>
  </si>
  <si>
    <t>15634</t>
  </si>
  <si>
    <t>大榮國小</t>
  </si>
  <si>
    <t>15635</t>
  </si>
  <si>
    <t>林榮國小</t>
  </si>
  <si>
    <t>15636</t>
  </si>
  <si>
    <t>長橋國小</t>
  </si>
  <si>
    <t>15638</t>
  </si>
  <si>
    <t>北林國小</t>
  </si>
  <si>
    <t>15639</t>
  </si>
  <si>
    <t>鳳仁國小</t>
  </si>
  <si>
    <t>15641</t>
  </si>
  <si>
    <t>光復國小</t>
  </si>
  <si>
    <t>15642</t>
  </si>
  <si>
    <t>太巴塱國小</t>
  </si>
  <si>
    <t>15645</t>
  </si>
  <si>
    <t>大進國小</t>
  </si>
  <si>
    <t>15647</t>
  </si>
  <si>
    <t>瑞穗國小</t>
  </si>
  <si>
    <t>15648</t>
  </si>
  <si>
    <t>瑞美國小</t>
  </si>
  <si>
    <t>15649</t>
  </si>
  <si>
    <t>鶴岡國小</t>
  </si>
  <si>
    <t>15650</t>
  </si>
  <si>
    <t>舞鶴國小</t>
  </si>
  <si>
    <t>15651</t>
  </si>
  <si>
    <t>奇美國小</t>
  </si>
  <si>
    <t>15652</t>
  </si>
  <si>
    <t>富源國小</t>
  </si>
  <si>
    <t>15653</t>
  </si>
  <si>
    <t>瑞北國小</t>
  </si>
  <si>
    <t>15654</t>
  </si>
  <si>
    <t>豐濱國小</t>
  </si>
  <si>
    <t>15655</t>
  </si>
  <si>
    <t>港口國小</t>
  </si>
  <si>
    <t>15656</t>
  </si>
  <si>
    <t>靜浦國小</t>
  </si>
  <si>
    <t>15657</t>
  </si>
  <si>
    <t>新社國小</t>
  </si>
  <si>
    <t>15658</t>
  </si>
  <si>
    <t>玉里國小</t>
  </si>
  <si>
    <t>15659</t>
  </si>
  <si>
    <t>源城國小</t>
  </si>
  <si>
    <t>15660</t>
  </si>
  <si>
    <t>樂合國小</t>
  </si>
  <si>
    <t>15661</t>
  </si>
  <si>
    <t>觀音國小</t>
  </si>
  <si>
    <t>15662</t>
  </si>
  <si>
    <t>三民國小</t>
  </si>
  <si>
    <t>15663</t>
  </si>
  <si>
    <t>春日國小</t>
  </si>
  <si>
    <t>15664</t>
  </si>
  <si>
    <t>德武國小</t>
  </si>
  <si>
    <t>15665</t>
  </si>
  <si>
    <t>中城國小</t>
  </si>
  <si>
    <t>15666</t>
  </si>
  <si>
    <t>長良國小</t>
  </si>
  <si>
    <t>15667</t>
  </si>
  <si>
    <t>大禹國小</t>
  </si>
  <si>
    <t>15668</t>
  </si>
  <si>
    <t>松浦國小</t>
  </si>
  <si>
    <t>15669</t>
  </si>
  <si>
    <t>高寮國小</t>
  </si>
  <si>
    <t>15670</t>
  </si>
  <si>
    <t>富里國小</t>
  </si>
  <si>
    <t>15671</t>
  </si>
  <si>
    <t>萬寧國小</t>
  </si>
  <si>
    <t>15672</t>
  </si>
  <si>
    <t>永豐國小</t>
  </si>
  <si>
    <t>15673</t>
  </si>
  <si>
    <t>學田國小</t>
  </si>
  <si>
    <t>15674</t>
  </si>
  <si>
    <t>東竹國小</t>
  </si>
  <si>
    <t>15675</t>
  </si>
  <si>
    <t>東里國小</t>
  </si>
  <si>
    <t>15676</t>
  </si>
  <si>
    <t>明里國小</t>
  </si>
  <si>
    <t>15678</t>
  </si>
  <si>
    <t>吳江國小</t>
  </si>
  <si>
    <t>15679</t>
  </si>
  <si>
    <t>秀林國小</t>
  </si>
  <si>
    <t>15680</t>
  </si>
  <si>
    <t>富世國小</t>
  </si>
  <si>
    <t>15681</t>
  </si>
  <si>
    <t>和平國小</t>
  </si>
  <si>
    <t>15682</t>
  </si>
  <si>
    <t>佳民國小</t>
  </si>
  <si>
    <t>15683</t>
  </si>
  <si>
    <t>銅門國小</t>
  </si>
  <si>
    <t>15684</t>
  </si>
  <si>
    <t>水源國小</t>
  </si>
  <si>
    <t>15685</t>
  </si>
  <si>
    <t>崇德國小</t>
  </si>
  <si>
    <t>15686</t>
  </si>
  <si>
    <t>文蘭國小</t>
  </si>
  <si>
    <t>15687</t>
  </si>
  <si>
    <t>景美國小</t>
  </si>
  <si>
    <t>15688</t>
  </si>
  <si>
    <t>三棧國小</t>
  </si>
  <si>
    <t>15689</t>
  </si>
  <si>
    <t>銅蘭國小</t>
  </si>
  <si>
    <t>15690</t>
  </si>
  <si>
    <t>萬榮國小</t>
  </si>
  <si>
    <t>15691</t>
  </si>
  <si>
    <t>西林國小</t>
  </si>
  <si>
    <t>15692</t>
  </si>
  <si>
    <t>見晴國小</t>
  </si>
  <si>
    <t>15693</t>
  </si>
  <si>
    <t>馬遠國小</t>
  </si>
  <si>
    <t>15694</t>
  </si>
  <si>
    <t>紅葉國小</t>
  </si>
  <si>
    <t>15695</t>
  </si>
  <si>
    <t>明利國小</t>
  </si>
  <si>
    <t>15696</t>
  </si>
  <si>
    <t>卓溪國小</t>
  </si>
  <si>
    <t>15697</t>
  </si>
  <si>
    <t>崙山國小</t>
  </si>
  <si>
    <t>15698</t>
  </si>
  <si>
    <t>太平國小</t>
  </si>
  <si>
    <t>15699</t>
  </si>
  <si>
    <t>卓清國小</t>
  </si>
  <si>
    <t>15700</t>
  </si>
  <si>
    <t>古風國小</t>
  </si>
  <si>
    <t>15701</t>
  </si>
  <si>
    <t>立山國小</t>
  </si>
  <si>
    <t>15702</t>
  </si>
  <si>
    <t>卓樂國小</t>
  </si>
  <si>
    <t>15703</t>
  </si>
  <si>
    <t>卓楓國小</t>
  </si>
  <si>
    <t>15705</t>
  </si>
  <si>
    <t>西富國小</t>
  </si>
  <si>
    <t>15706</t>
  </si>
  <si>
    <t>大興國小</t>
  </si>
  <si>
    <t>15707</t>
  </si>
  <si>
    <t>中原國小</t>
  </si>
  <si>
    <t>15708</t>
  </si>
  <si>
    <t>西寶國小</t>
  </si>
  <si>
    <t>5L賸餘數</t>
    <phoneticPr fontId="2" type="noConversion"/>
  </si>
  <si>
    <t>5L實支數</t>
    <phoneticPr fontId="2" type="noConversion"/>
  </si>
  <si>
    <t>A</t>
    <phoneticPr fontId="2" type="noConversion"/>
  </si>
  <si>
    <t>B</t>
    <phoneticPr fontId="2" type="noConversion"/>
  </si>
  <si>
    <t>5L撥補數</t>
    <phoneticPr fontId="2" type="noConversion"/>
  </si>
  <si>
    <t>退休撫卹
實支數</t>
    <phoneticPr fontId="2" type="noConversion"/>
  </si>
  <si>
    <t>各項補助
撥補數</t>
    <phoneticPr fontId="2" type="noConversion"/>
  </si>
  <si>
    <t>F</t>
    <phoneticPr fontId="2" type="noConversion"/>
  </si>
  <si>
    <t>G</t>
    <phoneticPr fontId="2" type="noConversion"/>
  </si>
  <si>
    <t>一般行政管理計畫賸餘
(撥補-實支)</t>
    <phoneticPr fontId="2" type="noConversion"/>
  </si>
  <si>
    <t>C</t>
    <phoneticPr fontId="2" type="noConversion"/>
  </si>
  <si>
    <t>H</t>
    <phoneticPr fontId="2" type="noConversion"/>
  </si>
  <si>
    <t>D=F+G+H</t>
    <phoneticPr fontId="2" type="noConversion"/>
  </si>
  <si>
    <t>E=A-B-C-D</t>
    <phoneticPr fontId="2" type="noConversion"/>
  </si>
  <si>
    <t>教育處</t>
    <phoneticPr fontId="2" type="noConversion"/>
  </si>
  <si>
    <t>利息收入預算數</t>
    <phoneticPr fontId="2" type="noConversion"/>
  </si>
  <si>
    <t>利息收入實收數</t>
    <phoneticPr fontId="2" type="noConversion"/>
  </si>
  <si>
    <t>水電費
收支對列
預算數</t>
    <phoneticPr fontId="2" type="noConversion"/>
  </si>
  <si>
    <t>水電費
實支數</t>
    <phoneticPr fontId="2" type="noConversion"/>
  </si>
  <si>
    <t>水電費
賸餘</t>
    <phoneticPr fontId="2" type="noConversion"/>
  </si>
  <si>
    <t>註：</t>
    <phoneticPr fontId="2" type="noConversion"/>
  </si>
  <si>
    <t>註：</t>
    <phoneticPr fontId="2" type="noConversion"/>
  </si>
  <si>
    <t>教育處</t>
    <phoneticPr fontId="2" type="noConversion"/>
  </si>
  <si>
    <t>水電費賸餘
(撥補-實支)
*80%</t>
    <phoneticPr fontId="2" type="noConversion"/>
  </si>
  <si>
    <t>用人費用
實支數
(全部)</t>
    <phoneticPr fontId="2" type="noConversion"/>
  </si>
  <si>
    <t>水電費
預算數</t>
    <phoneticPr fontId="2" type="noConversion"/>
  </si>
  <si>
    <t>學雜費收入
預算數</t>
    <phoneticPr fontId="2" type="noConversion"/>
  </si>
  <si>
    <t>學雜費收入
實收數</t>
    <phoneticPr fontId="2" type="noConversion"/>
  </si>
  <si>
    <t>公有宿舍收入
預算數</t>
    <phoneticPr fontId="2" type="noConversion"/>
  </si>
  <si>
    <t>公有宿舍收入
實收數</t>
    <phoneticPr fontId="2" type="noConversion"/>
  </si>
  <si>
    <t>A</t>
    <phoneticPr fontId="2" type="noConversion"/>
  </si>
  <si>
    <r>
      <rPr>
        <sz val="10"/>
        <rFont val="標楷體"/>
        <family val="4"/>
        <charset val="136"/>
      </rPr>
      <t>D</t>
    </r>
    <r>
      <rPr>
        <sz val="12"/>
        <rFont val="標楷體"/>
        <family val="4"/>
        <charset val="136"/>
      </rPr>
      <t xml:space="preserve">
</t>
    </r>
    <r>
      <rPr>
        <sz val="8"/>
        <rFont val="標楷體"/>
        <family val="4"/>
        <charset val="136"/>
      </rPr>
      <t>(統計註記)</t>
    </r>
    <phoneticPr fontId="2" type="noConversion"/>
  </si>
  <si>
    <t>附表1</t>
    <phoneticPr fontId="2" type="noConversion"/>
  </si>
  <si>
    <t>附表2</t>
    <phoneticPr fontId="2" type="noConversion"/>
  </si>
  <si>
    <t>用人費用</t>
    <phoneticPr fontId="2" type="noConversion"/>
  </si>
  <si>
    <t>退休撫卹
撥補數</t>
    <phoneticPr fontId="2" type="noConversion"/>
  </si>
  <si>
    <t>退休撫卹</t>
    <phoneticPr fontId="2" type="noConversion"/>
  </si>
  <si>
    <t>各項補助
實支數</t>
    <phoneticPr fontId="2" type="noConversion"/>
  </si>
  <si>
    <t>各項補助</t>
    <phoneticPr fontId="2" type="noConversion"/>
  </si>
  <si>
    <t>檢查數</t>
    <phoneticPr fontId="2" type="noConversion"/>
  </si>
  <si>
    <t>B</t>
  </si>
  <si>
    <t>目前餘額</t>
    <phoneticPr fontId="2" type="noConversion"/>
  </si>
  <si>
    <t>合作社租用收入
預算數</t>
    <phoneticPr fontId="2" type="noConversion"/>
  </si>
  <si>
    <t>合作社租用收入
實收數</t>
    <phoneticPr fontId="2" type="noConversion"/>
  </si>
  <si>
    <t>編列用人費用收支對列請單獨編列並勾選統計註記，付款時請分開表列(請購單)，屬收支對列者請勾選收支對列，以利日後搜尋篩選。</t>
    <phoneticPr fontId="2" type="noConversion"/>
  </si>
  <si>
    <t>I</t>
    <phoneticPr fontId="2" type="noConversion"/>
  </si>
  <si>
    <t>E(調整後)</t>
    <phoneticPr fontId="2" type="noConversion"/>
  </si>
  <si>
    <t>E(調整後)-I</t>
    <phoneticPr fontId="2" type="noConversion"/>
  </si>
  <si>
    <t>2.自有財源(公有宿舍收入及合作社租用收入)，請於收繳時依所編列科目收繳，並於摘要敘明收繳項目(如有合併開立收入傳票時，請分別敘明項目及金額)。</t>
    <phoneticPr fontId="2" type="noConversion"/>
  </si>
  <si>
    <t>1.編列水電費預算時，專款專用及收支對列請分開編列並勾選統計註記，付款時請分開表列(請購單)，屬收支對列者請勾選收支對列，以利日後搜尋篩選。</t>
    <phoneticPr fontId="2" type="noConversion"/>
  </si>
  <si>
    <t>水電費
收支對列
實支數</t>
    <phoneticPr fontId="2" type="noConversion"/>
  </si>
  <si>
    <r>
      <rPr>
        <sz val="10"/>
        <rFont val="標楷體"/>
        <family val="4"/>
        <charset val="136"/>
      </rPr>
      <t>C</t>
    </r>
    <r>
      <rPr>
        <sz val="8"/>
        <rFont val="標楷體"/>
        <family val="4"/>
        <charset val="136"/>
      </rPr>
      <t xml:space="preserve">
(統計註記)</t>
    </r>
    <phoneticPr fontId="2" type="noConversion"/>
  </si>
  <si>
    <t>A</t>
    <phoneticPr fontId="2" type="noConversion"/>
  </si>
  <si>
    <t>E</t>
    <phoneticPr fontId="2" type="noConversion"/>
  </si>
  <si>
    <t>G</t>
    <phoneticPr fontId="2" type="noConversion"/>
  </si>
  <si>
    <t>K=I-J</t>
    <phoneticPr fontId="2" type="noConversion"/>
  </si>
  <si>
    <r>
      <t xml:space="preserve">C
</t>
    </r>
    <r>
      <rPr>
        <sz val="6"/>
        <color rgb="FFFF0000"/>
        <rFont val="標楷體"/>
        <family val="4"/>
        <charset val="136"/>
      </rPr>
      <t>(統計註記)</t>
    </r>
    <phoneticPr fontId="2" type="noConversion"/>
  </si>
  <si>
    <r>
      <rPr>
        <sz val="10"/>
        <color rgb="FFFF0000"/>
        <rFont val="標楷體"/>
        <family val="4"/>
        <charset val="136"/>
      </rPr>
      <t>D</t>
    </r>
    <r>
      <rPr>
        <sz val="12"/>
        <color rgb="FFFF0000"/>
        <rFont val="標楷體"/>
        <family val="4"/>
        <charset val="136"/>
      </rPr>
      <t xml:space="preserve">
</t>
    </r>
    <r>
      <rPr>
        <sz val="6"/>
        <color rgb="FFFF0000"/>
        <rFont val="標楷體"/>
        <family val="4"/>
        <charset val="136"/>
      </rPr>
      <t>(統計註記,系統帳)</t>
    </r>
    <phoneticPr fontId="2" type="noConversion"/>
  </si>
  <si>
    <r>
      <rPr>
        <sz val="10"/>
        <color rgb="FFFF0000"/>
        <rFont val="標楷體"/>
        <family val="4"/>
        <charset val="136"/>
      </rPr>
      <t>F</t>
    </r>
    <r>
      <rPr>
        <sz val="12"/>
        <color rgb="FFFF0000"/>
        <rFont val="標楷體"/>
        <family val="4"/>
        <charset val="136"/>
      </rPr>
      <t xml:space="preserve">
</t>
    </r>
    <r>
      <rPr>
        <sz val="6"/>
        <color rgb="FFFF0000"/>
        <rFont val="標楷體"/>
        <family val="4"/>
        <charset val="136"/>
      </rPr>
      <t>(5L100301系統帳)</t>
    </r>
    <phoneticPr fontId="2" type="noConversion"/>
  </si>
  <si>
    <r>
      <rPr>
        <sz val="10"/>
        <color rgb="FFFF0000"/>
        <rFont val="標楷體"/>
        <family val="4"/>
        <charset val="136"/>
      </rPr>
      <t>H</t>
    </r>
    <r>
      <rPr>
        <sz val="12"/>
        <color rgb="FFFF0000"/>
        <rFont val="標楷體"/>
        <family val="4"/>
        <charset val="136"/>
      </rPr>
      <t xml:space="preserve">
</t>
    </r>
    <r>
      <rPr>
        <sz val="6"/>
        <color rgb="FFFF0000"/>
        <rFont val="標楷體"/>
        <family val="4"/>
        <charset val="136"/>
      </rPr>
      <t>(5L100302+5L100303)</t>
    </r>
    <phoneticPr fontId="2" type="noConversion"/>
  </si>
  <si>
    <r>
      <t xml:space="preserve">B
</t>
    </r>
    <r>
      <rPr>
        <sz val="6"/>
        <rFont val="標楷體"/>
        <family val="4"/>
        <charset val="136"/>
      </rPr>
      <t>(5L100100系統帳)</t>
    </r>
    <phoneticPr fontId="2" type="noConversion"/>
  </si>
  <si>
    <r>
      <rPr>
        <sz val="10"/>
        <rFont val="標楷體"/>
        <family val="4"/>
        <charset val="136"/>
      </rPr>
      <t>B</t>
    </r>
    <r>
      <rPr>
        <sz val="12"/>
        <rFont val="標楷體"/>
        <family val="4"/>
        <charset val="136"/>
      </rPr>
      <t xml:space="preserve">
</t>
    </r>
    <r>
      <rPr>
        <sz val="7"/>
        <rFont val="標楷體"/>
        <family val="4"/>
        <charset val="136"/>
      </rPr>
      <t>(系統帳211-21Y)</t>
    </r>
    <phoneticPr fontId="2" type="noConversion"/>
  </si>
  <si>
    <r>
      <rPr>
        <sz val="8"/>
        <rFont val="標楷體"/>
        <family val="4"/>
        <charset val="136"/>
      </rPr>
      <t>E=(A-C)-(B-D)</t>
    </r>
    <r>
      <rPr>
        <sz val="12"/>
        <rFont val="標楷體"/>
        <family val="4"/>
        <charset val="136"/>
      </rPr>
      <t xml:space="preserve">
</t>
    </r>
    <r>
      <rPr>
        <sz val="5"/>
        <rFont val="標楷體"/>
        <family val="4"/>
        <charset val="136"/>
      </rPr>
      <t>(扣除收支對列預算數及實支數)</t>
    </r>
    <phoneticPr fontId="2" type="noConversion"/>
  </si>
  <si>
    <t>1.請秀林國中另提供計算數據(含中介教育慈暉班賸餘數)。</t>
    <phoneticPr fontId="2" type="noConversion"/>
  </si>
  <si>
    <t>2.南平中學屬一般性補助款專款專用項目，免計入本表。</t>
    <phoneticPr fontId="2" type="noConversion"/>
  </si>
  <si>
    <t>慈暉班賸餘
(屬中央款賸餘應繳回)</t>
    <phoneticPr fontId="2" type="noConversion"/>
  </si>
  <si>
    <t>合計</t>
    <phoneticPr fontId="2" type="noConversion"/>
  </si>
  <si>
    <t>花蓮縣地方教育發展基金賸餘款計算表-「彙總表」</t>
    <phoneticPr fontId="2" type="noConversion"/>
  </si>
  <si>
    <t>單位:元</t>
    <phoneticPr fontId="2" type="noConversion"/>
  </si>
  <si>
    <t>花蓮縣地方教育發展基金賸餘款計算表-「一般行政管理計畫 」</t>
    <phoneticPr fontId="2" type="noConversion"/>
  </si>
  <si>
    <t>花蓮縣地方教育發展基金賸餘款計算表-「水電費及自有財源」</t>
    <phoneticPr fontId="2" type="noConversion"/>
  </si>
  <si>
    <t xml:space="preserve"> 單位:元</t>
    <phoneticPr fontId="2" type="noConversion"/>
  </si>
  <si>
    <t>自有財源
(自有收入)
超/短收數</t>
    <phoneticPr fontId="2" type="noConversion"/>
  </si>
  <si>
    <r>
      <t xml:space="preserve">I=A-C+E+G
</t>
    </r>
    <r>
      <rPr>
        <sz val="6"/>
        <rFont val="標楷體"/>
        <family val="4"/>
        <charset val="136"/>
      </rPr>
      <t>(扣除收支對列預算數)</t>
    </r>
    <phoneticPr fontId="2" type="noConversion"/>
  </si>
  <si>
    <r>
      <rPr>
        <sz val="10"/>
        <rFont val="標楷體"/>
        <family val="4"/>
        <charset val="136"/>
      </rPr>
      <t>J=B-D+F+H</t>
    </r>
    <r>
      <rPr>
        <sz val="6"/>
        <rFont val="標楷體"/>
        <family val="4"/>
        <charset val="136"/>
      </rPr>
      <t xml:space="preserve">
(扣除收支對列實支數)</t>
    </r>
    <phoneticPr fontId="2" type="noConversion"/>
  </si>
  <si>
    <t>自有財源
(純財源收入)
超/短收數</t>
    <phoneticPr fontId="2" type="noConversion"/>
  </si>
  <si>
    <t>負數為超支數</t>
    <phoneticPr fontId="2" type="noConversion"/>
  </si>
  <si>
    <t>F</t>
    <phoneticPr fontId="2" type="noConversion"/>
  </si>
  <si>
    <r>
      <rPr>
        <sz val="10"/>
        <rFont val="標楷體"/>
        <family val="4"/>
        <charset val="136"/>
      </rPr>
      <t>G</t>
    </r>
    <r>
      <rPr>
        <sz val="12"/>
        <rFont val="標楷體"/>
        <family val="4"/>
        <charset val="136"/>
      </rPr>
      <t xml:space="preserve">
</t>
    </r>
    <r>
      <rPr>
        <sz val="8"/>
        <rFont val="標楷體"/>
        <family val="4"/>
        <charset val="136"/>
      </rPr>
      <t>(系統帳)</t>
    </r>
    <phoneticPr fontId="2" type="noConversion"/>
  </si>
  <si>
    <t>H</t>
    <phoneticPr fontId="2" type="noConversion"/>
  </si>
  <si>
    <r>
      <rPr>
        <sz val="10"/>
        <rFont val="標楷體"/>
        <family val="4"/>
        <charset val="136"/>
      </rPr>
      <t>I</t>
    </r>
    <r>
      <rPr>
        <sz val="12"/>
        <rFont val="標楷體"/>
        <family val="4"/>
        <charset val="136"/>
      </rPr>
      <t xml:space="preserve">
</t>
    </r>
    <r>
      <rPr>
        <sz val="8"/>
        <rFont val="標楷體"/>
        <family val="4"/>
        <charset val="136"/>
      </rPr>
      <t>(系統帳)</t>
    </r>
    <phoneticPr fontId="2" type="noConversion"/>
  </si>
  <si>
    <t>J</t>
    <phoneticPr fontId="2" type="noConversion"/>
  </si>
  <si>
    <r>
      <rPr>
        <sz val="10"/>
        <rFont val="標楷體"/>
        <family val="4"/>
        <charset val="136"/>
      </rPr>
      <t>K</t>
    </r>
    <r>
      <rPr>
        <sz val="12"/>
        <rFont val="標楷體"/>
        <family val="4"/>
        <charset val="136"/>
      </rPr>
      <t xml:space="preserve">
</t>
    </r>
    <r>
      <rPr>
        <sz val="8"/>
        <rFont val="標楷體"/>
        <family val="4"/>
        <charset val="136"/>
      </rPr>
      <t>(系統帳)</t>
    </r>
    <phoneticPr fontId="2" type="noConversion"/>
  </si>
  <si>
    <t>L</t>
    <phoneticPr fontId="2" type="noConversion"/>
  </si>
  <si>
    <r>
      <t xml:space="preserve">M
</t>
    </r>
    <r>
      <rPr>
        <sz val="8"/>
        <rFont val="標楷體"/>
        <family val="4"/>
        <charset val="136"/>
      </rPr>
      <t>(系統帳)</t>
    </r>
    <phoneticPr fontId="2" type="noConversion"/>
  </si>
  <si>
    <t>用人費用
收支對列
預算數</t>
    <phoneticPr fontId="2" type="noConversion"/>
  </si>
  <si>
    <r>
      <t xml:space="preserve">用人費用
撥補數
</t>
    </r>
    <r>
      <rPr>
        <sz val="9"/>
        <color rgb="FF0000FF"/>
        <rFont val="標楷體"/>
        <family val="4"/>
        <charset val="136"/>
      </rPr>
      <t>(含收支對列)</t>
    </r>
    <phoneticPr fontId="2" type="noConversion"/>
  </si>
  <si>
    <r>
      <t xml:space="preserve">用人費用
收支對列
</t>
    </r>
    <r>
      <rPr>
        <sz val="8"/>
        <color rgb="FF0000FF"/>
        <rFont val="標楷體"/>
        <family val="4"/>
        <charset val="136"/>
      </rPr>
      <t>(含動支留存數)</t>
    </r>
    <r>
      <rPr>
        <sz val="12"/>
        <rFont val="標楷體"/>
        <family val="4"/>
        <charset val="136"/>
      </rPr>
      <t xml:space="preserve">
實支數</t>
    </r>
    <phoneticPr fontId="2" type="noConversion"/>
  </si>
  <si>
    <t>增撥後
自有財源
超/短收數</t>
    <phoneticPr fontId="2" type="noConversion"/>
  </si>
  <si>
    <t>=D(調整後)</t>
    <phoneticPr fontId="2" type="noConversion"/>
  </si>
  <si>
    <t>=E(調整後)</t>
    <phoneticPr fontId="2" type="noConversion"/>
  </si>
  <si>
    <t>差異</t>
    <phoneticPr fontId="2" type="noConversion"/>
  </si>
  <si>
    <t>南平</t>
    <phoneticPr fontId="2" type="noConversion"/>
  </si>
  <si>
    <t>用人費用收支併列及動支留存數</t>
    <phoneticPr fontId="2" type="noConversion"/>
  </si>
  <si>
    <t>系統帳下載資料</t>
    <phoneticPr fontId="2" type="noConversion"/>
  </si>
  <si>
    <t>短收112年增撥數</t>
    <phoneticPr fontId="2" type="noConversion"/>
  </si>
  <si>
    <t>113年度</t>
    <phoneticPr fontId="2" type="noConversion"/>
  </si>
  <si>
    <t>截至113年
累計賸餘
(期末基金餘額)</t>
    <phoneticPr fontId="2" type="noConversion"/>
  </si>
  <si>
    <t>列為114年財源
本期賸餘(短絀-)
(含留存與非留存)</t>
    <phoneticPr fontId="2" type="noConversion"/>
  </si>
  <si>
    <t xml:space="preserve">113年
非留存賸餘數
</t>
    <phoneticPr fontId="2" type="noConversion"/>
  </si>
  <si>
    <t xml:space="preserve">113年累計
留存賸餘數
</t>
    <phoneticPr fontId="2" type="noConversion"/>
  </si>
  <si>
    <t>調整後
113年
非留存賸餘數
(可用財源)</t>
    <phoneticPr fontId="2" type="noConversion"/>
  </si>
  <si>
    <t>調整後
113年累計
留存賸餘數
(可用財源)</t>
    <phoneticPr fontId="2" type="noConversion"/>
  </si>
  <si>
    <t>調整後
113年累計
留存賸餘數</t>
    <phoneticPr fontId="2" type="noConversion"/>
  </si>
  <si>
    <t>114年已動支留存賸餘</t>
    <phoneticPr fontId="2" type="noConversion"/>
  </si>
  <si>
    <t>太陽光電系統租金收入
預算數</t>
    <phoneticPr fontId="2" type="noConversion"/>
  </si>
  <si>
    <t>太陽光電系統租金收入
實收數</t>
    <phoneticPr fontId="2" type="noConversion"/>
  </si>
  <si>
    <t>N</t>
    <phoneticPr fontId="2" type="noConversion"/>
  </si>
  <si>
    <r>
      <t xml:space="preserve">O
</t>
    </r>
    <r>
      <rPr>
        <sz val="9"/>
        <rFont val="標楷體"/>
        <family val="4"/>
        <charset val="136"/>
      </rPr>
      <t>(系統帳)</t>
    </r>
    <phoneticPr fontId="2" type="noConversion"/>
  </si>
  <si>
    <t>P=F+H+J+L+N
-G-I-K-M-O</t>
    <phoneticPr fontId="2" type="noConversion"/>
  </si>
  <si>
    <t>Q</t>
    <phoneticPr fontId="2" type="noConversion"/>
  </si>
  <si>
    <t>R=N+O</t>
    <phoneticPr fontId="2" type="noConversion"/>
  </si>
  <si>
    <t>截至114/4/8止暫定</t>
    <phoneticPr fontId="2" type="noConversion"/>
  </si>
  <si>
    <t>15619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</si>
</sst>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#,##0_ "/>
    <numFmt numFmtId="177" formatCode="#,##0_ ;[Red]\-#,##0\ "/>
  </numFmts>
  <fonts count="58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0"/>
      <color indexed="8"/>
      <name val="Arial"/>
      <family val="2"/>
    </font>
    <font>
      <sz val="12"/>
      <color indexed="59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1"/>
      <name val="新細明體"/>
      <family val="1"/>
      <charset val="136"/>
    </font>
    <font>
      <sz val="12"/>
      <color indexed="51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61"/>
      <name val="新細明體"/>
      <family val="1"/>
      <charset val="136"/>
    </font>
    <font>
      <b/>
      <sz val="15"/>
      <color indexed="61"/>
      <name val="新細明體"/>
      <family val="1"/>
      <charset val="136"/>
    </font>
    <font>
      <b/>
      <sz val="13"/>
      <color indexed="61"/>
      <name val="新細明體"/>
      <family val="1"/>
      <charset val="136"/>
    </font>
    <font>
      <b/>
      <sz val="11"/>
      <color indexed="61"/>
      <name val="新細明體"/>
      <family val="1"/>
      <charset val="136"/>
    </font>
    <font>
      <sz val="12"/>
      <color indexed="61"/>
      <name val="新細明體"/>
      <family val="1"/>
      <charset val="136"/>
    </font>
    <font>
      <b/>
      <sz val="12"/>
      <color indexed="62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name val="標楷體"/>
      <family val="4"/>
      <charset val="136"/>
    </font>
    <font>
      <sz val="10"/>
      <name val="Arial"/>
      <family val="2"/>
    </font>
    <font>
      <b/>
      <sz val="14"/>
      <color indexed="63"/>
      <name val="標楷體"/>
      <family val="4"/>
      <charset val="136"/>
    </font>
    <font>
      <sz val="10"/>
      <name val="標楷體"/>
      <family val="4"/>
      <charset val="136"/>
    </font>
    <font>
      <b/>
      <sz val="12"/>
      <color indexed="63"/>
      <name val="標楷體"/>
      <family val="4"/>
      <charset val="136"/>
    </font>
    <font>
      <b/>
      <sz val="16"/>
      <color indexed="63"/>
      <name val="標楷體"/>
      <family val="4"/>
      <charset val="136"/>
    </font>
    <font>
      <sz val="11"/>
      <color theme="1"/>
      <name val="新細明體"/>
      <family val="1"/>
      <charset val="136"/>
      <scheme val="minor"/>
    </font>
    <font>
      <sz val="8"/>
      <name val="標楷體"/>
      <family val="4"/>
      <charset val="136"/>
    </font>
    <font>
      <sz val="6"/>
      <name val="標楷體"/>
      <family val="4"/>
      <charset val="136"/>
    </font>
    <font>
      <sz val="12"/>
      <color rgb="FFFF0000"/>
      <name val="標楷體"/>
      <family val="4"/>
      <charset val="136"/>
    </font>
    <font>
      <sz val="7"/>
      <name val="標楷體"/>
      <family val="4"/>
      <charset val="136"/>
    </font>
    <font>
      <sz val="12"/>
      <color rgb="FF0000FF"/>
      <name val="標楷體"/>
      <family val="4"/>
      <charset val="136"/>
    </font>
    <font>
      <sz val="9"/>
      <color indexed="81"/>
      <name val="Tahoma"/>
      <family val="2"/>
    </font>
    <font>
      <sz val="9"/>
      <color indexed="81"/>
      <name val="細明體"/>
      <family val="3"/>
      <charset val="136"/>
    </font>
    <font>
      <b/>
      <sz val="12"/>
      <color rgb="FFFF0000"/>
      <name val="標楷體"/>
      <family val="4"/>
      <charset val="136"/>
    </font>
    <font>
      <sz val="10"/>
      <color rgb="FFFF0000"/>
      <name val="標楷體"/>
      <family val="4"/>
      <charset val="136"/>
    </font>
    <font>
      <sz val="6"/>
      <color rgb="FFFF0000"/>
      <name val="標楷體"/>
      <family val="4"/>
      <charset val="136"/>
    </font>
    <font>
      <sz val="5"/>
      <name val="標楷體"/>
      <family val="4"/>
      <charset val="136"/>
    </font>
    <font>
      <sz val="12"/>
      <color indexed="63"/>
      <name val="標楷體"/>
      <family val="4"/>
      <charset val="136"/>
    </font>
    <font>
      <sz val="14"/>
      <name val="標楷體"/>
      <family val="4"/>
      <charset val="136"/>
    </font>
    <font>
      <sz val="14"/>
      <color indexed="63"/>
      <name val="標楷體"/>
      <family val="4"/>
      <charset val="136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9"/>
      <color rgb="FF0000FF"/>
      <name val="標楷體"/>
      <family val="4"/>
      <charset val="136"/>
    </font>
    <font>
      <sz val="8"/>
      <color rgb="FF0000FF"/>
      <name val="標楷體"/>
      <family val="4"/>
      <charset val="136"/>
    </font>
    <font>
      <b/>
      <sz val="14"/>
      <name val="標楷體"/>
      <family val="4"/>
      <charset val="136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b/>
      <sz val="11"/>
      <color indexed="81"/>
      <name val="細明體"/>
      <family val="3"/>
      <charset val="136"/>
    </font>
    <font>
      <sz val="11"/>
      <color indexed="81"/>
      <name val="細明體"/>
      <family val="3"/>
      <charset val="136"/>
    </font>
    <font>
      <sz val="12"/>
      <color theme="1"/>
      <name val="標楷體"/>
      <family val="4"/>
      <charset val="136"/>
    </font>
    <font>
      <sz val="10"/>
      <color indexed="81"/>
      <name val="細明體"/>
      <family val="3"/>
      <charset val="136"/>
    </font>
    <font>
      <sz val="10"/>
      <color indexed="81"/>
      <name val="Tahoma"/>
      <family val="2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2"/>
      <color rgb="FFC00000"/>
      <name val="標楷體"/>
      <family val="4"/>
      <charset val="136"/>
    </font>
  </fonts>
  <fills count="3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8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2"/>
      </patternFill>
    </fill>
    <fill>
      <patternFill patternType="solid">
        <fgColor indexed="63"/>
      </patternFill>
    </fill>
    <fill>
      <patternFill patternType="solid">
        <fgColor indexed="45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CC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8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3" fillId="0" borderId="0"/>
    <xf numFmtId="0" fontId="1" fillId="0" borderId="0">
      <alignment vertical="center"/>
    </xf>
    <xf numFmtId="0" fontId="28" fillId="0" borderId="0"/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1" borderId="2" applyNumberForma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6" fillId="4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2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6" borderId="9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236">
    <xf numFmtId="0" fontId="0" fillId="0" borderId="0" xfId="0">
      <alignment vertical="center"/>
    </xf>
    <xf numFmtId="0" fontId="3" fillId="0" borderId="0" xfId="22" applyFont="1">
      <alignment vertical="center"/>
    </xf>
    <xf numFmtId="0" fontId="3" fillId="0" borderId="10" xfId="22" applyFont="1" applyBorder="1" applyAlignment="1">
      <alignment horizontal="center" vertical="center" wrapText="1"/>
    </xf>
    <xf numFmtId="177" fontId="3" fillId="0" borderId="10" xfId="22" applyNumberFormat="1" applyFont="1" applyBorder="1" applyAlignment="1">
      <alignment vertical="center" shrinkToFit="1"/>
    </xf>
    <xf numFmtId="177" fontId="3" fillId="0" borderId="16" xfId="22" applyNumberFormat="1" applyFont="1" applyBorder="1" applyAlignment="1">
      <alignment vertical="center" shrinkToFit="1"/>
    </xf>
    <xf numFmtId="177" fontId="3" fillId="0" borderId="23" xfId="22" applyNumberFormat="1" applyFont="1" applyBorder="1" applyAlignment="1">
      <alignment vertical="center" shrinkToFit="1"/>
    </xf>
    <xf numFmtId="177" fontId="3" fillId="0" borderId="24" xfId="22" applyNumberFormat="1" applyFont="1" applyBorder="1" applyAlignment="1">
      <alignment vertical="center" shrinkToFit="1"/>
    </xf>
    <xf numFmtId="177" fontId="3" fillId="0" borderId="0" xfId="22" applyNumberFormat="1" applyFont="1">
      <alignment vertical="center"/>
    </xf>
    <xf numFmtId="0" fontId="3" fillId="0" borderId="12" xfId="22" applyFont="1" applyBorder="1" applyAlignment="1">
      <alignment horizontal="center" vertical="center" wrapText="1"/>
    </xf>
    <xf numFmtId="0" fontId="3" fillId="0" borderId="13" xfId="22" applyFont="1" applyBorder="1" applyAlignment="1">
      <alignment horizontal="center" vertical="center" wrapText="1"/>
    </xf>
    <xf numFmtId="177" fontId="3" fillId="0" borderId="14" xfId="22" applyNumberFormat="1" applyFont="1" applyBorder="1" applyAlignment="1">
      <alignment vertical="center" shrinkToFit="1"/>
    </xf>
    <xf numFmtId="177" fontId="3" fillId="0" borderId="28" xfId="22" applyNumberFormat="1" applyFont="1" applyBorder="1" applyAlignment="1">
      <alignment vertical="center" shrinkToFit="1"/>
    </xf>
    <xf numFmtId="0" fontId="3" fillId="0" borderId="0" xfId="22" applyFont="1" applyAlignment="1">
      <alignment horizontal="center" vertical="center"/>
    </xf>
    <xf numFmtId="0" fontId="24" fillId="20" borderId="0" xfId="22" applyFont="1" applyFill="1" applyAlignment="1">
      <alignment horizontal="center" vertical="center"/>
    </xf>
    <xf numFmtId="0" fontId="24" fillId="20" borderId="0" xfId="22" applyFont="1" applyFill="1" applyAlignment="1">
      <alignment horizontal="center" vertical="center" wrapText="1"/>
    </xf>
    <xf numFmtId="49" fontId="3" fillId="18" borderId="17" xfId="22" applyNumberFormat="1" applyFont="1" applyFill="1" applyBorder="1" applyAlignment="1">
      <alignment horizontal="center" vertical="center"/>
    </xf>
    <xf numFmtId="0" fontId="3" fillId="0" borderId="25" xfId="22" applyFont="1" applyBorder="1" applyAlignment="1">
      <alignment horizontal="center" vertical="center" wrapText="1"/>
    </xf>
    <xf numFmtId="49" fontId="3" fillId="18" borderId="18" xfId="22" applyNumberFormat="1" applyFont="1" applyFill="1" applyBorder="1" applyAlignment="1">
      <alignment horizontal="center" vertical="center"/>
    </xf>
    <xf numFmtId="49" fontId="3" fillId="0" borderId="14" xfId="22" applyNumberFormat="1" applyFont="1" applyBorder="1" applyAlignment="1">
      <alignment horizontal="center" vertical="center"/>
    </xf>
    <xf numFmtId="49" fontId="3" fillId="19" borderId="20" xfId="22" applyNumberFormat="1" applyFont="1" applyFill="1" applyBorder="1" applyAlignment="1">
      <alignment horizontal="center" vertical="center"/>
    </xf>
    <xf numFmtId="49" fontId="3" fillId="19" borderId="17" xfId="22" applyNumberFormat="1" applyFont="1" applyFill="1" applyBorder="1" applyAlignment="1">
      <alignment horizontal="center" vertical="center"/>
    </xf>
    <xf numFmtId="49" fontId="3" fillId="19" borderId="22" xfId="22" applyNumberFormat="1" applyFont="1" applyFill="1" applyBorder="1" applyAlignment="1">
      <alignment horizontal="center" vertical="center"/>
    </xf>
    <xf numFmtId="0" fontId="3" fillId="0" borderId="26" xfId="22" applyFont="1" applyBorder="1" applyAlignment="1">
      <alignment horizontal="center" vertical="center" wrapText="1"/>
    </xf>
    <xf numFmtId="177" fontId="3" fillId="0" borderId="0" xfId="23" applyNumberFormat="1" applyFont="1" applyFill="1" applyAlignment="1">
      <alignment horizontal="center" vertical="center"/>
    </xf>
    <xf numFmtId="0" fontId="26" fillId="20" borderId="0" xfId="22" applyFont="1" applyFill="1" applyAlignment="1">
      <alignment horizontal="right" vertical="center"/>
    </xf>
    <xf numFmtId="0" fontId="26" fillId="20" borderId="0" xfId="22" applyFont="1" applyFill="1" applyAlignment="1">
      <alignment horizontal="center" vertical="center"/>
    </xf>
    <xf numFmtId="0" fontId="3" fillId="0" borderId="10" xfId="22" applyFont="1" applyBorder="1" applyAlignment="1">
      <alignment horizontal="center" vertical="center" wrapText="1" shrinkToFit="1"/>
    </xf>
    <xf numFmtId="177" fontId="3" fillId="0" borderId="29" xfId="22" applyNumberFormat="1" applyFont="1" applyBorder="1" applyAlignment="1">
      <alignment vertical="center" shrinkToFit="1"/>
    </xf>
    <xf numFmtId="0" fontId="22" fillId="0" borderId="29" xfId="22" applyFont="1" applyBorder="1" applyAlignment="1">
      <alignment horizontal="center" vertical="center"/>
    </xf>
    <xf numFmtId="0" fontId="22" fillId="0" borderId="20" xfId="22" applyFont="1" applyBorder="1" applyAlignment="1">
      <alignment horizontal="center" vertical="center"/>
    </xf>
    <xf numFmtId="49" fontId="3" fillId="18" borderId="14" xfId="22" applyNumberFormat="1" applyFont="1" applyFill="1" applyBorder="1" applyAlignment="1">
      <alignment horizontal="center" vertical="center"/>
    </xf>
    <xf numFmtId="49" fontId="3" fillId="19" borderId="14" xfId="22" applyNumberFormat="1" applyFont="1" applyFill="1" applyBorder="1" applyAlignment="1">
      <alignment horizontal="center" vertical="center"/>
    </xf>
    <xf numFmtId="0" fontId="3" fillId="0" borderId="11" xfId="22" applyFont="1" applyBorder="1" applyAlignment="1">
      <alignment horizontal="center" vertical="center"/>
    </xf>
    <xf numFmtId="0" fontId="3" fillId="0" borderId="12" xfId="22" applyFont="1" applyBorder="1" applyAlignment="1">
      <alignment horizontal="center" vertical="center"/>
    </xf>
    <xf numFmtId="49" fontId="3" fillId="19" borderId="28" xfId="22" applyNumberFormat="1" applyFont="1" applyFill="1" applyBorder="1" applyAlignment="1">
      <alignment horizontal="center" vertical="center"/>
    </xf>
    <xf numFmtId="0" fontId="26" fillId="20" borderId="0" xfId="22" applyFont="1" applyFill="1" applyAlignment="1">
      <alignment horizontal="center" vertical="center" wrapText="1"/>
    </xf>
    <xf numFmtId="177" fontId="3" fillId="0" borderId="30" xfId="22" applyNumberFormat="1" applyFont="1" applyBorder="1" applyAlignment="1">
      <alignment vertical="center" shrinkToFit="1"/>
    </xf>
    <xf numFmtId="177" fontId="3" fillId="0" borderId="20" xfId="22" applyNumberFormat="1" applyFont="1" applyBorder="1" applyAlignment="1">
      <alignment vertical="center" shrinkToFit="1"/>
    </xf>
    <xf numFmtId="0" fontId="22" fillId="0" borderId="28" xfId="22" applyFont="1" applyBorder="1" applyAlignment="1">
      <alignment horizontal="center" vertical="center"/>
    </xf>
    <xf numFmtId="0" fontId="22" fillId="0" borderId="23" xfId="22" applyFont="1" applyBorder="1" applyAlignment="1">
      <alignment horizontal="center" vertical="center"/>
    </xf>
    <xf numFmtId="177" fontId="3" fillId="0" borderId="23" xfId="22" applyNumberFormat="1" applyFont="1" applyBorder="1" applyAlignment="1">
      <alignment horizontal="center" vertical="center" shrinkToFit="1"/>
    </xf>
    <xf numFmtId="0" fontId="3" fillId="0" borderId="23" xfId="22" applyFont="1" applyBorder="1" applyAlignment="1">
      <alignment horizontal="center" vertical="center" shrinkToFit="1"/>
    </xf>
    <xf numFmtId="0" fontId="3" fillId="0" borderId="24" xfId="22" applyFont="1" applyBorder="1" applyAlignment="1">
      <alignment horizontal="center" vertical="center" shrinkToFit="1"/>
    </xf>
    <xf numFmtId="0" fontId="3" fillId="24" borderId="12" xfId="22" applyFont="1" applyFill="1" applyBorder="1" applyAlignment="1">
      <alignment horizontal="center" vertical="center" wrapText="1"/>
    </xf>
    <xf numFmtId="177" fontId="3" fillId="24" borderId="29" xfId="22" applyNumberFormat="1" applyFont="1" applyFill="1" applyBorder="1" applyAlignment="1">
      <alignment vertical="center" shrinkToFit="1"/>
    </xf>
    <xf numFmtId="177" fontId="3" fillId="24" borderId="10" xfId="22" applyNumberFormat="1" applyFont="1" applyFill="1" applyBorder="1" applyAlignment="1">
      <alignment vertical="center" shrinkToFit="1"/>
    </xf>
    <xf numFmtId="177" fontId="3" fillId="24" borderId="23" xfId="22" applyNumberFormat="1" applyFont="1" applyFill="1" applyBorder="1" applyAlignment="1">
      <alignment vertical="center" shrinkToFit="1"/>
    </xf>
    <xf numFmtId="0" fontId="3" fillId="23" borderId="12" xfId="22" applyFont="1" applyFill="1" applyBorder="1" applyAlignment="1">
      <alignment horizontal="center" vertical="center" wrapText="1"/>
    </xf>
    <xf numFmtId="177" fontId="3" fillId="23" borderId="29" xfId="22" applyNumberFormat="1" applyFont="1" applyFill="1" applyBorder="1" applyAlignment="1">
      <alignment vertical="center" shrinkToFit="1"/>
    </xf>
    <xf numFmtId="177" fontId="3" fillId="23" borderId="10" xfId="22" applyNumberFormat="1" applyFont="1" applyFill="1" applyBorder="1" applyAlignment="1">
      <alignment vertical="center" shrinkToFit="1"/>
    </xf>
    <xf numFmtId="176" fontId="3" fillId="23" borderId="10" xfId="22" applyNumberFormat="1" applyFont="1" applyFill="1" applyBorder="1" applyAlignment="1">
      <alignment vertical="center" shrinkToFit="1"/>
    </xf>
    <xf numFmtId="177" fontId="3" fillId="23" borderId="23" xfId="22" applyNumberFormat="1" applyFont="1" applyFill="1" applyBorder="1" applyAlignment="1">
      <alignment vertical="center" shrinkToFit="1"/>
    </xf>
    <xf numFmtId="49" fontId="3" fillId="19" borderId="18" xfId="22" applyNumberFormat="1" applyFont="1" applyFill="1" applyBorder="1" applyAlignment="1">
      <alignment horizontal="center" vertical="center"/>
    </xf>
    <xf numFmtId="0" fontId="3" fillId="0" borderId="0" xfId="22" applyFont="1" applyAlignment="1">
      <alignment horizontal="left" vertical="center"/>
    </xf>
    <xf numFmtId="0" fontId="3" fillId="22" borderId="12" xfId="22" applyFont="1" applyFill="1" applyBorder="1" applyAlignment="1">
      <alignment horizontal="center" vertical="center" wrapText="1"/>
    </xf>
    <xf numFmtId="177" fontId="3" fillId="22" borderId="29" xfId="22" applyNumberFormat="1" applyFont="1" applyFill="1" applyBorder="1" applyAlignment="1">
      <alignment vertical="center" shrinkToFit="1"/>
    </xf>
    <xf numFmtId="177" fontId="3" fillId="22" borderId="10" xfId="22" applyNumberFormat="1" applyFont="1" applyFill="1" applyBorder="1" applyAlignment="1">
      <alignment vertical="center" shrinkToFit="1"/>
    </xf>
    <xf numFmtId="177" fontId="3" fillId="22" borderId="23" xfId="22" applyNumberFormat="1" applyFont="1" applyFill="1" applyBorder="1" applyAlignment="1">
      <alignment vertical="center" shrinkToFit="1"/>
    </xf>
    <xf numFmtId="177" fontId="3" fillId="22" borderId="31" xfId="22" applyNumberFormat="1" applyFont="1" applyFill="1" applyBorder="1" applyAlignment="1">
      <alignment vertical="center" shrinkToFit="1"/>
    </xf>
    <xf numFmtId="177" fontId="3" fillId="22" borderId="15" xfId="22" applyNumberFormat="1" applyFont="1" applyFill="1" applyBorder="1" applyAlignment="1">
      <alignment vertical="center" shrinkToFit="1"/>
    </xf>
    <xf numFmtId="176" fontId="3" fillId="22" borderId="15" xfId="22" applyNumberFormat="1" applyFont="1" applyFill="1" applyBorder="1" applyAlignment="1">
      <alignment vertical="center" shrinkToFit="1"/>
    </xf>
    <xf numFmtId="177" fontId="3" fillId="24" borderId="27" xfId="22" applyNumberFormat="1" applyFont="1" applyFill="1" applyBorder="1" applyAlignment="1">
      <alignment vertical="center" shrinkToFit="1"/>
    </xf>
    <xf numFmtId="0" fontId="3" fillId="26" borderId="13" xfId="22" applyFont="1" applyFill="1" applyBorder="1" applyAlignment="1">
      <alignment horizontal="center" vertical="center" wrapText="1"/>
    </xf>
    <xf numFmtId="177" fontId="3" fillId="26" borderId="30" xfId="22" applyNumberFormat="1" applyFont="1" applyFill="1" applyBorder="1" applyAlignment="1">
      <alignment vertical="center" shrinkToFit="1"/>
    </xf>
    <xf numFmtId="177" fontId="3" fillId="26" borderId="16" xfId="22" applyNumberFormat="1" applyFont="1" applyFill="1" applyBorder="1" applyAlignment="1">
      <alignment vertical="center" shrinkToFit="1"/>
    </xf>
    <xf numFmtId="177" fontId="3" fillId="23" borderId="27" xfId="22" applyNumberFormat="1" applyFont="1" applyFill="1" applyBorder="1" applyAlignment="1">
      <alignment vertical="center" shrinkToFit="1"/>
    </xf>
    <xf numFmtId="0" fontId="3" fillId="27" borderId="12" xfId="22" applyFont="1" applyFill="1" applyBorder="1" applyAlignment="1">
      <alignment horizontal="center" vertical="center" wrapText="1"/>
    </xf>
    <xf numFmtId="177" fontId="3" fillId="27" borderId="29" xfId="22" applyNumberFormat="1" applyFont="1" applyFill="1" applyBorder="1" applyAlignment="1">
      <alignment vertical="center" shrinkToFit="1"/>
    </xf>
    <xf numFmtId="177" fontId="3" fillId="27" borderId="10" xfId="22" applyNumberFormat="1" applyFont="1" applyFill="1" applyBorder="1" applyAlignment="1">
      <alignment vertical="center" shrinkToFit="1"/>
    </xf>
    <xf numFmtId="177" fontId="3" fillId="27" borderId="27" xfId="22" applyNumberFormat="1" applyFont="1" applyFill="1" applyBorder="1" applyAlignment="1">
      <alignment vertical="center" shrinkToFit="1"/>
    </xf>
    <xf numFmtId="177" fontId="3" fillId="27" borderId="23" xfId="22" applyNumberFormat="1" applyFont="1" applyFill="1" applyBorder="1" applyAlignment="1">
      <alignment vertical="center" shrinkToFit="1"/>
    </xf>
    <xf numFmtId="0" fontId="24" fillId="0" borderId="0" xfId="22" applyFont="1" applyAlignment="1">
      <alignment horizontal="center" vertical="center"/>
    </xf>
    <xf numFmtId="177" fontId="3" fillId="27" borderId="15" xfId="22" applyNumberFormat="1" applyFont="1" applyFill="1" applyBorder="1" applyAlignment="1">
      <alignment vertical="center" shrinkToFit="1"/>
    </xf>
    <xf numFmtId="176" fontId="3" fillId="27" borderId="15" xfId="22" applyNumberFormat="1" applyFont="1" applyFill="1" applyBorder="1" applyAlignment="1">
      <alignment vertical="center" shrinkToFit="1"/>
    </xf>
    <xf numFmtId="177" fontId="3" fillId="27" borderId="31" xfId="22" applyNumberFormat="1" applyFont="1" applyFill="1" applyBorder="1" applyAlignment="1">
      <alignment vertical="center" shrinkToFit="1"/>
    </xf>
    <xf numFmtId="0" fontId="22" fillId="0" borderId="28" xfId="22" applyFont="1" applyBorder="1" applyAlignment="1">
      <alignment horizontal="center" vertical="top"/>
    </xf>
    <xf numFmtId="49" fontId="3" fillId="22" borderId="23" xfId="22" applyNumberFormat="1" applyFont="1" applyFill="1" applyBorder="1" applyAlignment="1">
      <alignment horizontal="center" vertical="top" wrapText="1" shrinkToFit="1"/>
    </xf>
    <xf numFmtId="177" fontId="3" fillId="24" borderId="23" xfId="22" applyNumberFormat="1" applyFont="1" applyFill="1" applyBorder="1" applyAlignment="1">
      <alignment horizontal="center" vertical="top" wrapText="1" shrinkToFit="1"/>
    </xf>
    <xf numFmtId="177" fontId="3" fillId="23" borderId="23" xfId="22" applyNumberFormat="1" applyFont="1" applyFill="1" applyBorder="1" applyAlignment="1">
      <alignment horizontal="center" vertical="top" wrapText="1" shrinkToFit="1"/>
    </xf>
    <xf numFmtId="177" fontId="3" fillId="27" borderId="23" xfId="22" applyNumberFormat="1" applyFont="1" applyFill="1" applyBorder="1" applyAlignment="1">
      <alignment horizontal="center" vertical="top" wrapText="1" shrinkToFit="1"/>
    </xf>
    <xf numFmtId="177" fontId="3" fillId="22" borderId="31" xfId="22" applyNumberFormat="1" applyFont="1" applyFill="1" applyBorder="1" applyAlignment="1">
      <alignment horizontal="center" vertical="top" shrinkToFit="1"/>
    </xf>
    <xf numFmtId="0" fontId="3" fillId="0" borderId="0" xfId="22" applyFont="1" applyAlignment="1">
      <alignment horizontal="center" vertical="top"/>
    </xf>
    <xf numFmtId="49" fontId="25" fillId="24" borderId="23" xfId="22" applyNumberFormat="1" applyFont="1" applyFill="1" applyBorder="1" applyAlignment="1">
      <alignment horizontal="center" vertical="top" wrapText="1" shrinkToFit="1"/>
    </xf>
    <xf numFmtId="49" fontId="29" fillId="23" borderId="23" xfId="22" applyNumberFormat="1" applyFont="1" applyFill="1" applyBorder="1" applyAlignment="1">
      <alignment horizontal="center" wrapText="1" shrinkToFit="1"/>
    </xf>
    <xf numFmtId="0" fontId="3" fillId="0" borderId="11" xfId="22" applyFont="1" applyBorder="1" applyAlignment="1">
      <alignment horizontal="center" vertical="center" wrapText="1"/>
    </xf>
    <xf numFmtId="177" fontId="3" fillId="0" borderId="28" xfId="22" applyNumberFormat="1" applyFont="1" applyBorder="1" applyAlignment="1">
      <alignment horizontal="center" vertical="center" shrinkToFit="1"/>
    </xf>
    <xf numFmtId="177" fontId="3" fillId="0" borderId="0" xfId="22" applyNumberFormat="1" applyFont="1" applyAlignment="1">
      <alignment vertical="center" shrinkToFit="1"/>
    </xf>
    <xf numFmtId="0" fontId="3" fillId="0" borderId="10" xfId="22" applyFont="1" applyBorder="1" applyAlignment="1">
      <alignment horizontal="center" vertical="center"/>
    </xf>
    <xf numFmtId="177" fontId="3" fillId="0" borderId="10" xfId="22" applyNumberFormat="1" applyFont="1" applyBorder="1" applyAlignment="1">
      <alignment horizontal="center" vertical="center" shrinkToFit="1"/>
    </xf>
    <xf numFmtId="177" fontId="3" fillId="21" borderId="10" xfId="22" applyNumberFormat="1" applyFont="1" applyFill="1" applyBorder="1" applyAlignment="1">
      <alignment vertical="center" shrinkToFit="1"/>
    </xf>
    <xf numFmtId="0" fontId="3" fillId="24" borderId="10" xfId="22" applyFont="1" applyFill="1" applyBorder="1" applyAlignment="1">
      <alignment horizontal="center" vertical="center"/>
    </xf>
    <xf numFmtId="0" fontId="3" fillId="25" borderId="12" xfId="22" applyFont="1" applyFill="1" applyBorder="1" applyAlignment="1">
      <alignment horizontal="center" vertical="center" wrapText="1"/>
    </xf>
    <xf numFmtId="176" fontId="33" fillId="24" borderId="10" xfId="22" applyNumberFormat="1" applyFont="1" applyFill="1" applyBorder="1" applyAlignment="1">
      <alignment vertical="center" shrinkToFit="1"/>
    </xf>
    <xf numFmtId="176" fontId="33" fillId="22" borderId="10" xfId="22" applyNumberFormat="1" applyFont="1" applyFill="1" applyBorder="1" applyAlignment="1">
      <alignment vertical="center" shrinkToFit="1"/>
    </xf>
    <xf numFmtId="177" fontId="33" fillId="22" borderId="10" xfId="22" applyNumberFormat="1" applyFont="1" applyFill="1" applyBorder="1" applyAlignment="1">
      <alignment vertical="center" shrinkToFit="1"/>
    </xf>
    <xf numFmtId="177" fontId="33" fillId="24" borderId="10" xfId="22" applyNumberFormat="1" applyFont="1" applyFill="1" applyBorder="1" applyAlignment="1">
      <alignment vertical="center" shrinkToFit="1"/>
    </xf>
    <xf numFmtId="0" fontId="36" fillId="0" borderId="28" xfId="22" applyFont="1" applyBorder="1" applyAlignment="1">
      <alignment horizontal="center" vertical="top"/>
    </xf>
    <xf numFmtId="0" fontId="36" fillId="0" borderId="23" xfId="22" applyFont="1" applyBorder="1" applyAlignment="1">
      <alignment horizontal="center" vertical="top"/>
    </xf>
    <xf numFmtId="49" fontId="37" fillId="23" borderId="23" xfId="22" applyNumberFormat="1" applyFont="1" applyFill="1" applyBorder="1" applyAlignment="1">
      <alignment horizontal="center" vertical="top" wrapText="1" shrinkToFit="1"/>
    </xf>
    <xf numFmtId="177" fontId="31" fillId="23" borderId="23" xfId="22" applyNumberFormat="1" applyFont="1" applyFill="1" applyBorder="1" applyAlignment="1">
      <alignment horizontal="center" vertical="top" wrapText="1" shrinkToFit="1"/>
    </xf>
    <xf numFmtId="177" fontId="31" fillId="22" borderId="23" xfId="22" applyNumberFormat="1" applyFont="1" applyFill="1" applyBorder="1" applyAlignment="1">
      <alignment horizontal="center" vertical="top" shrinkToFit="1"/>
    </xf>
    <xf numFmtId="177" fontId="31" fillId="24" borderId="23" xfId="22" applyNumberFormat="1" applyFont="1" applyFill="1" applyBorder="1" applyAlignment="1">
      <alignment horizontal="center" vertical="top" wrapText="1" shrinkToFit="1"/>
    </xf>
    <xf numFmtId="0" fontId="31" fillId="26" borderId="24" xfId="22" applyFont="1" applyFill="1" applyBorder="1" applyAlignment="1">
      <alignment horizontal="center" vertical="top"/>
    </xf>
    <xf numFmtId="0" fontId="31" fillId="0" borderId="0" xfId="22" applyFont="1" applyAlignment="1">
      <alignment vertical="top"/>
    </xf>
    <xf numFmtId="177" fontId="31" fillId="24" borderId="10" xfId="22" applyNumberFormat="1" applyFont="1" applyFill="1" applyBorder="1" applyAlignment="1">
      <alignment vertical="center" shrinkToFit="1"/>
    </xf>
    <xf numFmtId="177" fontId="3" fillId="25" borderId="23" xfId="22" applyNumberFormat="1" applyFont="1" applyFill="1" applyBorder="1" applyAlignment="1">
      <alignment horizontal="center" vertical="top" wrapText="1" shrinkToFit="1"/>
    </xf>
    <xf numFmtId="177" fontId="30" fillId="21" borderId="23" xfId="22" applyNumberFormat="1" applyFont="1" applyFill="1" applyBorder="1" applyAlignment="1">
      <alignment horizontal="center" vertical="top" wrapText="1" shrinkToFit="1"/>
    </xf>
    <xf numFmtId="0" fontId="3" fillId="0" borderId="20" xfId="22" applyFont="1" applyBorder="1" applyAlignment="1">
      <alignment horizontal="center" vertical="center"/>
    </xf>
    <xf numFmtId="0" fontId="40" fillId="20" borderId="0" xfId="22" applyFont="1" applyFill="1" applyAlignment="1">
      <alignment horizontal="right" vertical="center" wrapText="1"/>
    </xf>
    <xf numFmtId="0" fontId="24" fillId="0" borderId="26" xfId="22" applyFont="1" applyBorder="1">
      <alignment vertical="center"/>
    </xf>
    <xf numFmtId="0" fontId="41" fillId="20" borderId="0" xfId="22" applyFont="1" applyFill="1" applyAlignment="1">
      <alignment horizontal="center" vertical="center"/>
    </xf>
    <xf numFmtId="0" fontId="3" fillId="20" borderId="0" xfId="22" applyFont="1" applyFill="1" applyAlignment="1">
      <alignment horizontal="right" vertical="center"/>
    </xf>
    <xf numFmtId="0" fontId="42" fillId="20" borderId="0" xfId="22" applyFont="1" applyFill="1" applyAlignment="1">
      <alignment horizontal="center" vertical="center"/>
    </xf>
    <xf numFmtId="0" fontId="40" fillId="20" borderId="0" xfId="22" applyFont="1" applyFill="1" applyAlignment="1">
      <alignment horizontal="right" vertical="center"/>
    </xf>
    <xf numFmtId="0" fontId="3" fillId="21" borderId="12" xfId="22" applyFont="1" applyFill="1" applyBorder="1" applyAlignment="1">
      <alignment horizontal="center" vertical="center" wrapText="1"/>
    </xf>
    <xf numFmtId="0" fontId="3" fillId="26" borderId="13" xfId="22" applyFont="1" applyFill="1" applyBorder="1" applyAlignment="1">
      <alignment horizontal="center" vertical="center"/>
    </xf>
    <xf numFmtId="177" fontId="3" fillId="21" borderId="29" xfId="22" applyNumberFormat="1" applyFont="1" applyFill="1" applyBorder="1" applyAlignment="1">
      <alignment vertical="center" shrinkToFit="1"/>
    </xf>
    <xf numFmtId="177" fontId="3" fillId="25" borderId="10" xfId="22" applyNumberFormat="1" applyFont="1" applyFill="1" applyBorder="1" applyAlignment="1">
      <alignment vertical="center" shrinkToFit="1"/>
    </xf>
    <xf numFmtId="177" fontId="3" fillId="21" borderId="23" xfId="22" applyNumberFormat="1" applyFont="1" applyFill="1" applyBorder="1" applyAlignment="1">
      <alignment vertical="center" shrinkToFit="1"/>
    </xf>
    <xf numFmtId="177" fontId="3" fillId="26" borderId="24" xfId="22" applyNumberFormat="1" applyFont="1" applyFill="1" applyBorder="1" applyAlignment="1">
      <alignment vertical="center" shrinkToFit="1"/>
    </xf>
    <xf numFmtId="49" fontId="33" fillId="0" borderId="14" xfId="22" applyNumberFormat="1" applyFont="1" applyBorder="1" applyAlignment="1">
      <alignment horizontal="center" vertical="center"/>
    </xf>
    <xf numFmtId="0" fontId="33" fillId="0" borderId="10" xfId="22" applyFont="1" applyBorder="1" applyAlignment="1">
      <alignment horizontal="center" vertical="center" wrapText="1"/>
    </xf>
    <xf numFmtId="177" fontId="33" fillId="0" borderId="10" xfId="22" applyNumberFormat="1" applyFont="1" applyBorder="1" applyAlignment="1">
      <alignment vertical="center" shrinkToFit="1"/>
    </xf>
    <xf numFmtId="177" fontId="33" fillId="0" borderId="14" xfId="22" applyNumberFormat="1" applyFont="1" applyBorder="1" applyAlignment="1">
      <alignment vertical="center" shrinkToFit="1"/>
    </xf>
    <xf numFmtId="0" fontId="33" fillId="0" borderId="0" xfId="22" applyFont="1">
      <alignment vertical="center"/>
    </xf>
    <xf numFmtId="0" fontId="3" fillId="0" borderId="0" xfId="22" applyFont="1" applyAlignment="1">
      <alignment horizontal="right" vertical="center"/>
    </xf>
    <xf numFmtId="177" fontId="3" fillId="25" borderId="29" xfId="22" applyNumberFormat="1" applyFont="1" applyFill="1" applyBorder="1" applyAlignment="1">
      <alignment vertical="center" shrinkToFit="1"/>
    </xf>
    <xf numFmtId="177" fontId="3" fillId="25" borderId="23" xfId="22" applyNumberFormat="1" applyFont="1" applyFill="1" applyBorder="1" applyAlignment="1">
      <alignment vertical="center" shrinkToFit="1"/>
    </xf>
    <xf numFmtId="0" fontId="31" fillId="0" borderId="0" xfId="22" applyFont="1" applyAlignment="1">
      <alignment horizontal="center" vertical="center" wrapText="1"/>
    </xf>
    <xf numFmtId="176" fontId="3" fillId="0" borderId="0" xfId="22" applyNumberFormat="1" applyFont="1">
      <alignment vertical="center"/>
    </xf>
    <xf numFmtId="177" fontId="3" fillId="0" borderId="19" xfId="22" applyNumberFormat="1" applyFont="1" applyBorder="1" applyAlignment="1">
      <alignment horizontal="right" vertical="center"/>
    </xf>
    <xf numFmtId="176" fontId="3" fillId="0" borderId="19" xfId="22" applyNumberFormat="1" applyFont="1" applyBorder="1" applyAlignment="1">
      <alignment horizontal="right" vertical="center"/>
    </xf>
    <xf numFmtId="0" fontId="3" fillId="29" borderId="13" xfId="22" applyFont="1" applyFill="1" applyBorder="1" applyAlignment="1">
      <alignment horizontal="center" vertical="center" wrapText="1"/>
    </xf>
    <xf numFmtId="177" fontId="25" fillId="29" borderId="24" xfId="22" applyNumberFormat="1" applyFont="1" applyFill="1" applyBorder="1" applyAlignment="1">
      <alignment horizontal="center" vertical="top" wrapText="1" shrinkToFit="1"/>
    </xf>
    <xf numFmtId="177" fontId="3" fillId="29" borderId="30" xfId="22" applyNumberFormat="1" applyFont="1" applyFill="1" applyBorder="1" applyAlignment="1">
      <alignment vertical="center" shrinkToFit="1"/>
    </xf>
    <xf numFmtId="177" fontId="3" fillId="29" borderId="16" xfId="22" applyNumberFormat="1" applyFont="1" applyFill="1" applyBorder="1" applyAlignment="1">
      <alignment vertical="center" shrinkToFit="1"/>
    </xf>
    <xf numFmtId="177" fontId="3" fillId="29" borderId="24" xfId="22" applyNumberFormat="1" applyFont="1" applyFill="1" applyBorder="1" applyAlignment="1">
      <alignment vertical="center" shrinkToFit="1"/>
    </xf>
    <xf numFmtId="0" fontId="3" fillId="0" borderId="33" xfId="22" applyFont="1" applyBorder="1" applyAlignment="1">
      <alignment horizontal="center" vertical="center"/>
    </xf>
    <xf numFmtId="0" fontId="22" fillId="0" borderId="31" xfId="22" applyFont="1" applyBorder="1" applyAlignment="1">
      <alignment horizontal="center" vertical="top"/>
    </xf>
    <xf numFmtId="0" fontId="22" fillId="0" borderId="32" xfId="22" applyFont="1" applyBorder="1" applyAlignment="1">
      <alignment horizontal="center" vertical="center"/>
    </xf>
    <xf numFmtId="0" fontId="3" fillId="0" borderId="15" xfId="22" applyFont="1" applyBorder="1" applyAlignment="1">
      <alignment horizontal="center" vertical="center" wrapText="1" shrinkToFit="1"/>
    </xf>
    <xf numFmtId="0" fontId="3" fillId="22" borderId="11" xfId="22" applyFont="1" applyFill="1" applyBorder="1" applyAlignment="1">
      <alignment horizontal="center" vertical="center" wrapText="1"/>
    </xf>
    <xf numFmtId="49" fontId="3" fillId="22" borderId="28" xfId="22" applyNumberFormat="1" applyFont="1" applyFill="1" applyBorder="1" applyAlignment="1">
      <alignment horizontal="center" vertical="top" wrapText="1" shrinkToFit="1"/>
    </xf>
    <xf numFmtId="177" fontId="3" fillId="26" borderId="24" xfId="22" applyNumberFormat="1" applyFont="1" applyFill="1" applyBorder="1" applyAlignment="1">
      <alignment horizontal="center" wrapText="1" shrinkToFit="1"/>
    </xf>
    <xf numFmtId="177" fontId="3" fillId="22" borderId="20" xfId="22" applyNumberFormat="1" applyFont="1" applyFill="1" applyBorder="1" applyAlignment="1">
      <alignment vertical="center" shrinkToFit="1"/>
    </xf>
    <xf numFmtId="177" fontId="3" fillId="22" borderId="14" xfId="22" applyNumberFormat="1" applyFont="1" applyFill="1" applyBorder="1" applyAlignment="1">
      <alignment vertical="center" shrinkToFit="1"/>
    </xf>
    <xf numFmtId="176" fontId="33" fillId="22" borderId="14" xfId="22" applyNumberFormat="1" applyFont="1" applyFill="1" applyBorder="1" applyAlignment="1">
      <alignment vertical="center" shrinkToFit="1"/>
    </xf>
    <xf numFmtId="177" fontId="3" fillId="22" borderId="36" xfId="22" applyNumberFormat="1" applyFont="1" applyFill="1" applyBorder="1" applyAlignment="1">
      <alignment vertical="center" shrinkToFit="1"/>
    </xf>
    <xf numFmtId="177" fontId="3" fillId="22" borderId="28" xfId="22" applyNumberFormat="1" applyFont="1" applyFill="1" applyBorder="1" applyAlignment="1">
      <alignment vertical="center" shrinkToFit="1"/>
    </xf>
    <xf numFmtId="0" fontId="3" fillId="0" borderId="34" xfId="22" applyFont="1" applyBorder="1" applyAlignment="1">
      <alignment horizontal="center" vertical="center" wrapText="1"/>
    </xf>
    <xf numFmtId="177" fontId="3" fillId="26" borderId="16" xfId="22" applyNumberFormat="1" applyFont="1" applyFill="1" applyBorder="1">
      <alignment vertical="center"/>
    </xf>
    <xf numFmtId="38" fontId="3" fillId="22" borderId="14" xfId="22" applyNumberFormat="1" applyFont="1" applyFill="1" applyBorder="1" applyAlignment="1">
      <alignment horizontal="right" vertical="center" shrinkToFit="1"/>
    </xf>
    <xf numFmtId="38" fontId="3" fillId="22" borderId="36" xfId="22" applyNumberFormat="1" applyFont="1" applyFill="1" applyBorder="1" applyAlignment="1">
      <alignment horizontal="right" vertical="center" shrinkToFit="1"/>
    </xf>
    <xf numFmtId="38" fontId="3" fillId="22" borderId="28" xfId="22" applyNumberFormat="1" applyFont="1" applyFill="1" applyBorder="1" applyAlignment="1">
      <alignment horizontal="right" vertical="center" shrinkToFit="1"/>
    </xf>
    <xf numFmtId="176" fontId="3" fillId="0" borderId="35" xfId="22" applyNumberFormat="1" applyFont="1" applyBorder="1" applyAlignment="1">
      <alignment horizontal="right" vertical="center"/>
    </xf>
    <xf numFmtId="177" fontId="3" fillId="26" borderId="24" xfId="22" applyNumberFormat="1" applyFont="1" applyFill="1" applyBorder="1">
      <alignment vertical="center"/>
    </xf>
    <xf numFmtId="177" fontId="3" fillId="0" borderId="21" xfId="22" applyNumberFormat="1" applyFont="1" applyBorder="1" applyAlignment="1">
      <alignment horizontal="right" vertical="center"/>
    </xf>
    <xf numFmtId="177" fontId="3" fillId="26" borderId="30" xfId="22" applyNumberFormat="1" applyFont="1" applyFill="1" applyBorder="1">
      <alignment vertical="center"/>
    </xf>
    <xf numFmtId="0" fontId="3" fillId="0" borderId="28" xfId="22" applyFont="1" applyBorder="1" applyAlignment="1">
      <alignment horizontal="center" vertical="top"/>
    </xf>
    <xf numFmtId="0" fontId="3" fillId="26" borderId="37" xfId="22" applyFont="1" applyFill="1" applyBorder="1" applyAlignment="1">
      <alignment horizontal="center" vertical="top"/>
    </xf>
    <xf numFmtId="177" fontId="33" fillId="0" borderId="16" xfId="22" applyNumberFormat="1" applyFont="1" applyBorder="1" applyAlignment="1">
      <alignment vertical="center" shrinkToFit="1"/>
    </xf>
    <xf numFmtId="0" fontId="3" fillId="29" borderId="12" xfId="22" applyFont="1" applyFill="1" applyBorder="1" applyAlignment="1">
      <alignment horizontal="center" vertical="center" wrapText="1"/>
    </xf>
    <xf numFmtId="49" fontId="3" fillId="29" borderId="31" xfId="22" applyNumberFormat="1" applyFont="1" applyFill="1" applyBorder="1" applyAlignment="1">
      <alignment horizontal="center" vertical="center" shrinkToFit="1"/>
    </xf>
    <xf numFmtId="177" fontId="3" fillId="29" borderId="29" xfId="22" applyNumberFormat="1" applyFont="1" applyFill="1" applyBorder="1" applyAlignment="1">
      <alignment vertical="center" shrinkToFit="1"/>
    </xf>
    <xf numFmtId="177" fontId="3" fillId="29" borderId="15" xfId="22" applyNumberFormat="1" applyFont="1" applyFill="1" applyBorder="1" applyAlignment="1">
      <alignment vertical="center" shrinkToFit="1"/>
    </xf>
    <xf numFmtId="177" fontId="3" fillId="29" borderId="31" xfId="22" applyNumberFormat="1" applyFont="1" applyFill="1" applyBorder="1" applyAlignment="1">
      <alignment vertical="center" shrinkToFit="1"/>
    </xf>
    <xf numFmtId="0" fontId="47" fillId="20" borderId="26" xfId="22" applyFont="1" applyFill="1" applyBorder="1" applyAlignment="1">
      <alignment vertical="center" wrapText="1"/>
    </xf>
    <xf numFmtId="49" fontId="33" fillId="18" borderId="14" xfId="22" applyNumberFormat="1" applyFont="1" applyFill="1" applyBorder="1" applyAlignment="1">
      <alignment horizontal="center" vertical="center"/>
    </xf>
    <xf numFmtId="176" fontId="33" fillId="23" borderId="10" xfId="22" applyNumberFormat="1" applyFont="1" applyFill="1" applyBorder="1" applyAlignment="1">
      <alignment vertical="center" shrinkToFit="1"/>
    </xf>
    <xf numFmtId="177" fontId="33" fillId="23" borderId="10" xfId="22" applyNumberFormat="1" applyFont="1" applyFill="1" applyBorder="1" applyAlignment="1">
      <alignment vertical="center" shrinkToFit="1"/>
    </xf>
    <xf numFmtId="177" fontId="33" fillId="25" borderId="10" xfId="22" applyNumberFormat="1" applyFont="1" applyFill="1" applyBorder="1" applyAlignment="1">
      <alignment vertical="center" shrinkToFit="1"/>
    </xf>
    <xf numFmtId="177" fontId="33" fillId="21" borderId="10" xfId="22" applyNumberFormat="1" applyFont="1" applyFill="1" applyBorder="1" applyAlignment="1">
      <alignment vertical="center" shrinkToFit="1"/>
    </xf>
    <xf numFmtId="177" fontId="33" fillId="26" borderId="16" xfId="22" applyNumberFormat="1" applyFont="1" applyFill="1" applyBorder="1" applyAlignment="1">
      <alignment vertical="center" shrinkToFit="1"/>
    </xf>
    <xf numFmtId="177" fontId="33" fillId="0" borderId="0" xfId="22" applyNumberFormat="1" applyFont="1" applyAlignment="1">
      <alignment vertical="center" shrinkToFit="1"/>
    </xf>
    <xf numFmtId="49" fontId="31" fillId="0" borderId="14" xfId="22" applyNumberFormat="1" applyFont="1" applyBorder="1" applyAlignment="1">
      <alignment horizontal="center" vertical="center"/>
    </xf>
    <xf numFmtId="0" fontId="31" fillId="0" borderId="10" xfId="22" applyFont="1" applyBorder="1" applyAlignment="1">
      <alignment horizontal="center" vertical="center" wrapText="1"/>
    </xf>
    <xf numFmtId="177" fontId="31" fillId="22" borderId="10" xfId="22" applyNumberFormat="1" applyFont="1" applyFill="1" applyBorder="1" applyAlignment="1">
      <alignment vertical="center" shrinkToFit="1"/>
    </xf>
    <xf numFmtId="177" fontId="31" fillId="23" borderId="10" xfId="22" applyNumberFormat="1" applyFont="1" applyFill="1" applyBorder="1" applyAlignment="1">
      <alignment vertical="center" shrinkToFit="1"/>
    </xf>
    <xf numFmtId="177" fontId="31" fillId="25" borderId="10" xfId="22" applyNumberFormat="1" applyFont="1" applyFill="1" applyBorder="1" applyAlignment="1">
      <alignment vertical="center" shrinkToFit="1"/>
    </xf>
    <xf numFmtId="177" fontId="31" fillId="21" borderId="10" xfId="22" applyNumberFormat="1" applyFont="1" applyFill="1" applyBorder="1" applyAlignment="1">
      <alignment vertical="center" shrinkToFit="1"/>
    </xf>
    <xf numFmtId="177" fontId="31" fillId="26" borderId="16" xfId="22" applyNumberFormat="1" applyFont="1" applyFill="1" applyBorder="1" applyAlignment="1">
      <alignment vertical="center" shrinkToFit="1"/>
    </xf>
    <xf numFmtId="0" fontId="31" fillId="0" borderId="0" xfId="22" applyFont="1" applyAlignment="1">
      <alignment vertical="center" shrinkToFit="1"/>
    </xf>
    <xf numFmtId="177" fontId="31" fillId="0" borderId="0" xfId="22" applyNumberFormat="1" applyFont="1" applyAlignment="1">
      <alignment vertical="center" shrinkToFit="1"/>
    </xf>
    <xf numFmtId="0" fontId="31" fillId="0" borderId="0" xfId="22" applyFont="1">
      <alignment vertical="center"/>
    </xf>
    <xf numFmtId="177" fontId="3" fillId="28" borderId="0" xfId="22" applyNumberFormat="1" applyFont="1" applyFill="1" applyAlignment="1">
      <alignment vertical="center" shrinkToFit="1"/>
    </xf>
    <xf numFmtId="176" fontId="33" fillId="0" borderId="0" xfId="22" applyNumberFormat="1" applyFont="1">
      <alignment vertical="center"/>
    </xf>
    <xf numFmtId="176" fontId="31" fillId="0" borderId="0" xfId="22" applyNumberFormat="1" applyFont="1">
      <alignment vertical="center"/>
    </xf>
    <xf numFmtId="176" fontId="3" fillId="0" borderId="0" xfId="22" applyNumberFormat="1" applyFont="1" applyAlignment="1">
      <alignment vertical="center" shrinkToFit="1"/>
    </xf>
    <xf numFmtId="0" fontId="3" fillId="0" borderId="0" xfId="22" applyFont="1" applyAlignment="1">
      <alignment vertical="center" shrinkToFit="1"/>
    </xf>
    <xf numFmtId="177" fontId="3" fillId="30" borderId="10" xfId="22" applyNumberFormat="1" applyFont="1" applyFill="1" applyBorder="1" applyAlignment="1">
      <alignment vertical="center" shrinkToFit="1"/>
    </xf>
    <xf numFmtId="177" fontId="3" fillId="29" borderId="10" xfId="22" applyNumberFormat="1" applyFont="1" applyFill="1" applyBorder="1" applyAlignment="1">
      <alignment vertical="center" shrinkToFit="1"/>
    </xf>
    <xf numFmtId="0" fontId="3" fillId="31" borderId="10" xfId="22" applyFont="1" applyFill="1" applyBorder="1" applyAlignment="1">
      <alignment horizontal="center" vertical="center" wrapText="1"/>
    </xf>
    <xf numFmtId="0" fontId="33" fillId="31" borderId="10" xfId="22" applyFont="1" applyFill="1" applyBorder="1" applyAlignment="1">
      <alignment horizontal="center" vertical="center" wrapText="1"/>
    </xf>
    <xf numFmtId="0" fontId="3" fillId="31" borderId="23" xfId="22" applyFont="1" applyFill="1" applyBorder="1" applyAlignment="1">
      <alignment horizontal="center" vertical="center" wrapText="1"/>
    </xf>
    <xf numFmtId="0" fontId="3" fillId="24" borderId="19" xfId="22" applyFont="1" applyFill="1" applyBorder="1" applyAlignment="1">
      <alignment horizontal="center" vertical="center" wrapText="1"/>
    </xf>
    <xf numFmtId="177" fontId="52" fillId="23" borderId="10" xfId="22" applyNumberFormat="1" applyFont="1" applyFill="1" applyBorder="1" applyAlignment="1">
      <alignment vertical="center" shrinkToFit="1"/>
    </xf>
    <xf numFmtId="0" fontId="31" fillId="31" borderId="10" xfId="22" applyFont="1" applyFill="1" applyBorder="1" applyAlignment="1">
      <alignment horizontal="center" vertical="center" wrapText="1"/>
    </xf>
    <xf numFmtId="177" fontId="3" fillId="20" borderId="0" xfId="22" applyNumberFormat="1" applyFont="1" applyFill="1" applyAlignment="1">
      <alignment vertical="center" shrinkToFit="1"/>
    </xf>
    <xf numFmtId="177" fontId="3" fillId="22" borderId="14" xfId="22" applyNumberFormat="1" applyFont="1" applyFill="1" applyBorder="1" applyAlignment="1">
      <alignment horizontal="right" vertical="center" shrinkToFit="1"/>
    </xf>
    <xf numFmtId="0" fontId="3" fillId="22" borderId="0" xfId="22" applyFont="1" applyFill="1">
      <alignment vertical="center"/>
    </xf>
    <xf numFmtId="177" fontId="3" fillId="27" borderId="31" xfId="22" applyNumberFormat="1" applyFont="1" applyFill="1" applyBorder="1" applyAlignment="1">
      <alignment horizontal="center" vertical="top" wrapText="1" shrinkToFit="1"/>
    </xf>
    <xf numFmtId="177" fontId="3" fillId="27" borderId="32" xfId="22" applyNumberFormat="1" applyFont="1" applyFill="1" applyBorder="1" applyAlignment="1">
      <alignment vertical="center" shrinkToFit="1"/>
    </xf>
    <xf numFmtId="177" fontId="3" fillId="22" borderId="31" xfId="22" applyNumberFormat="1" applyFont="1" applyFill="1" applyBorder="1" applyAlignment="1">
      <alignment horizontal="center" vertical="top" wrapText="1" shrinkToFit="1"/>
    </xf>
    <xf numFmtId="177" fontId="3" fillId="22" borderId="32" xfId="22" applyNumberFormat="1" applyFont="1" applyFill="1" applyBorder="1" applyAlignment="1">
      <alignment vertical="center" shrinkToFit="1"/>
    </xf>
    <xf numFmtId="0" fontId="55" fillId="22" borderId="33" xfId="22" applyFont="1" applyFill="1" applyBorder="1" applyAlignment="1">
      <alignment horizontal="center" vertical="center" wrapText="1"/>
    </xf>
    <xf numFmtId="0" fontId="55" fillId="27" borderId="33" xfId="22" applyFont="1" applyFill="1" applyBorder="1" applyAlignment="1">
      <alignment horizontal="center" vertical="center" wrapText="1"/>
    </xf>
    <xf numFmtId="177" fontId="57" fillId="27" borderId="15" xfId="22" applyNumberFormat="1" applyFont="1" applyFill="1" applyBorder="1" applyAlignment="1">
      <alignment vertical="center" shrinkToFit="1"/>
    </xf>
    <xf numFmtId="176" fontId="57" fillId="27" borderId="15" xfId="22" applyNumberFormat="1" applyFont="1" applyFill="1" applyBorder="1" applyAlignment="1">
      <alignment vertical="center" shrinkToFit="1"/>
    </xf>
    <xf numFmtId="177" fontId="57" fillId="27" borderId="10" xfId="22" applyNumberFormat="1" applyFont="1" applyFill="1" applyBorder="1" applyAlignment="1">
      <alignment vertical="center" shrinkToFit="1"/>
    </xf>
    <xf numFmtId="177" fontId="57" fillId="27" borderId="31" xfId="22" applyNumberFormat="1" applyFont="1" applyFill="1" applyBorder="1" applyAlignment="1">
      <alignment vertical="center" shrinkToFit="1"/>
    </xf>
    <xf numFmtId="0" fontId="57" fillId="0" borderId="0" xfId="22" applyFont="1">
      <alignment vertical="center"/>
    </xf>
    <xf numFmtId="177" fontId="52" fillId="22" borderId="14" xfId="22" applyNumberFormat="1" applyFont="1" applyFill="1" applyBorder="1" applyAlignment="1">
      <alignment horizontal="right" vertical="center" shrinkToFit="1"/>
    </xf>
    <xf numFmtId="176" fontId="52" fillId="27" borderId="10" xfId="22" applyNumberFormat="1" applyFont="1" applyFill="1" applyBorder="1" applyAlignment="1">
      <alignment vertical="center" shrinkToFit="1"/>
    </xf>
    <xf numFmtId="177" fontId="3" fillId="20" borderId="10" xfId="22" applyNumberFormat="1" applyFont="1" applyFill="1" applyBorder="1" applyAlignment="1">
      <alignment vertical="center" shrinkToFit="1"/>
    </xf>
    <xf numFmtId="0" fontId="36" fillId="22" borderId="0" xfId="22" applyFont="1" applyFill="1" applyAlignment="1">
      <alignment horizontal="left" vertical="center"/>
    </xf>
    <xf numFmtId="0" fontId="36" fillId="22" borderId="0" xfId="22" applyFont="1" applyFill="1">
      <alignment vertical="center"/>
    </xf>
    <xf numFmtId="0" fontId="3" fillId="20" borderId="25" xfId="22" applyFont="1" applyFill="1" applyBorder="1" applyAlignment="1">
      <alignment horizontal="center" vertical="center" wrapText="1"/>
    </xf>
    <xf numFmtId="177" fontId="3" fillId="20" borderId="16" xfId="22" applyNumberFormat="1" applyFont="1" applyFill="1" applyBorder="1" applyAlignment="1">
      <alignment vertical="center" shrinkToFit="1"/>
    </xf>
    <xf numFmtId="177" fontId="3" fillId="20" borderId="14" xfId="22" applyNumberFormat="1" applyFont="1" applyFill="1" applyBorder="1" applyAlignment="1">
      <alignment vertical="center" shrinkToFit="1"/>
    </xf>
    <xf numFmtId="0" fontId="3" fillId="20" borderId="0" xfId="22" applyFont="1" applyFill="1">
      <alignment vertical="center"/>
    </xf>
    <xf numFmtId="177" fontId="3" fillId="28" borderId="14" xfId="22" applyNumberFormat="1" applyFont="1" applyFill="1" applyBorder="1" applyAlignment="1">
      <alignment vertical="center" shrinkToFit="1"/>
    </xf>
    <xf numFmtId="177" fontId="3" fillId="28" borderId="16" xfId="22" applyNumberFormat="1" applyFont="1" applyFill="1" applyBorder="1" applyAlignment="1">
      <alignment vertical="center" shrinkToFit="1"/>
    </xf>
    <xf numFmtId="177" fontId="31" fillId="26" borderId="16" xfId="22" applyNumberFormat="1" applyFont="1" applyFill="1" applyBorder="1">
      <alignment vertical="center"/>
    </xf>
    <xf numFmtId="177" fontId="52" fillId="28" borderId="16" xfId="22" applyNumberFormat="1" applyFont="1" applyFill="1" applyBorder="1" applyAlignment="1">
      <alignment vertical="center" shrinkToFit="1"/>
    </xf>
    <xf numFmtId="177" fontId="3" fillId="28" borderId="10" xfId="22" applyNumberFormat="1" applyFont="1" applyFill="1" applyBorder="1" applyAlignment="1">
      <alignment vertical="center" shrinkToFit="1"/>
    </xf>
    <xf numFmtId="0" fontId="3" fillId="32" borderId="0" xfId="22" applyFont="1" applyFill="1">
      <alignment vertical="center"/>
    </xf>
    <xf numFmtId="177" fontId="57" fillId="28" borderId="15" xfId="22" applyNumberFormat="1" applyFont="1" applyFill="1" applyBorder="1" applyAlignment="1">
      <alignment vertical="center" shrinkToFit="1"/>
    </xf>
    <xf numFmtId="49" fontId="3" fillId="31" borderId="17" xfId="22" applyNumberFormat="1" applyFont="1" applyFill="1" applyBorder="1" applyAlignment="1">
      <alignment horizontal="center" vertical="center"/>
    </xf>
    <xf numFmtId="177" fontId="31" fillId="20" borderId="14" xfId="22" applyNumberFormat="1" applyFont="1" applyFill="1" applyBorder="1" applyAlignment="1">
      <alignment vertical="center" shrinkToFit="1"/>
    </xf>
    <xf numFmtId="177" fontId="31" fillId="20" borderId="10" xfId="22" applyNumberFormat="1" applyFont="1" applyFill="1" applyBorder="1" applyAlignment="1">
      <alignment vertical="center" shrinkToFit="1"/>
    </xf>
    <xf numFmtId="177" fontId="31" fillId="29" borderId="15" xfId="22" applyNumberFormat="1" applyFont="1" applyFill="1" applyBorder="1" applyAlignment="1">
      <alignment vertical="center" shrinkToFit="1"/>
    </xf>
    <xf numFmtId="0" fontId="3" fillId="32" borderId="25" xfId="22" applyFont="1" applyFill="1" applyBorder="1" applyAlignment="1">
      <alignment horizontal="center" vertical="center" wrapText="1"/>
    </xf>
    <xf numFmtId="177" fontId="31" fillId="0" borderId="14" xfId="22" applyNumberFormat="1" applyFont="1" applyBorder="1" applyAlignment="1">
      <alignment vertical="center" shrinkToFit="1"/>
    </xf>
    <xf numFmtId="0" fontId="27" fillId="20" borderId="0" xfId="22" applyFont="1" applyFill="1" applyAlignment="1">
      <alignment horizontal="center" vertical="center" wrapText="1"/>
    </xf>
    <xf numFmtId="0" fontId="27" fillId="20" borderId="0" xfId="22" applyFont="1" applyFill="1" applyAlignment="1">
      <alignment horizontal="center" vertical="center"/>
    </xf>
    <xf numFmtId="0" fontId="3" fillId="24" borderId="0" xfId="22" applyFont="1" applyFill="1" applyAlignment="1">
      <alignment horizontal="center" vertical="center"/>
    </xf>
  </cellXfs>
  <cellStyles count="47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19" xr:uid="{00000000-0005-0000-0000-000013000000}"/>
    <cellStyle name="一般 2 2" xfId="20" xr:uid="{00000000-0005-0000-0000-000014000000}"/>
    <cellStyle name="一般 3" xfId="21" xr:uid="{00000000-0005-0000-0000-000015000000}"/>
    <cellStyle name="一般_彙整-105年用人費用人員(維持費預算數)(含調待及繳回)_12.22-修花崗國中各項補助" xfId="22" xr:uid="{00000000-0005-0000-0000-000016000000}"/>
    <cellStyle name="千分位" xfId="23" builtinId="3"/>
    <cellStyle name="中等" xfId="24" builtinId="28" customBuiltin="1"/>
    <cellStyle name="合計" xfId="25" builtinId="25" customBuiltin="1"/>
    <cellStyle name="好" xfId="26" builtinId="26" customBuiltin="1"/>
    <cellStyle name="計算方式" xfId="27" builtinId="22" customBuiltin="1"/>
    <cellStyle name="連結的儲存格" xfId="28" builtinId="24" customBuiltin="1"/>
    <cellStyle name="備註" xfId="29" builtinId="10" customBuiltin="1"/>
    <cellStyle name="說明文字" xfId="30" builtinId="53" customBuiltin="1"/>
    <cellStyle name="輔色1" xfId="31" builtinId="29" customBuiltin="1"/>
    <cellStyle name="輔色2" xfId="32" builtinId="33" customBuiltin="1"/>
    <cellStyle name="輔色3" xfId="33" builtinId="37" customBuiltin="1"/>
    <cellStyle name="輔色4" xfId="34" builtinId="41" customBuiltin="1"/>
    <cellStyle name="輔色5" xfId="35" builtinId="45" customBuiltin="1"/>
    <cellStyle name="輔色6" xfId="36" builtinId="49" customBuiltin="1"/>
    <cellStyle name="標題" xfId="37" builtinId="15" customBuiltin="1"/>
    <cellStyle name="標題 1" xfId="38" builtinId="16" customBuiltin="1"/>
    <cellStyle name="標題 2" xfId="39" builtinId="17" customBuiltin="1"/>
    <cellStyle name="標題 3" xfId="40" builtinId="18" customBuiltin="1"/>
    <cellStyle name="標題 4" xfId="41" builtinId="19" customBuiltin="1"/>
    <cellStyle name="輸入" xfId="42" builtinId="20" customBuiltin="1"/>
    <cellStyle name="輸出" xfId="43" builtinId="21" customBuiltin="1"/>
    <cellStyle name="檢查儲存格" xfId="44" builtinId="23" customBuiltin="1"/>
    <cellStyle name="壞" xfId="45" builtinId="27" customBuiltin="1"/>
    <cellStyle name="警告文字" xfId="46" builtinId="11" customBuiltin="1"/>
  </cellStyles>
  <dxfs count="0"/>
  <tableStyles count="0" defaultTableStyle="TableStyleMedium2" defaultPivotStyle="PivotStyleLight16"/>
  <colors>
    <mruColors>
      <color rgb="FFFFCCCC"/>
      <color rgb="FFCCFFFF"/>
      <color rgb="FF0000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37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B6" sqref="B6"/>
    </sheetView>
  </sheetViews>
  <sheetFormatPr defaultColWidth="9" defaultRowHeight="16.3" x14ac:dyDescent="0.3"/>
  <cols>
    <col min="1" max="1" width="9.109375" style="12" customWidth="1"/>
    <col min="2" max="2" width="12.77734375" style="12" customWidth="1"/>
    <col min="3" max="3" width="16.33203125" style="1" customWidth="1"/>
    <col min="4" max="4" width="18.6640625" style="1" customWidth="1"/>
    <col min="5" max="12" width="14.44140625" style="1" customWidth="1"/>
    <col min="13" max="13" width="9.33203125" style="1" customWidth="1"/>
    <col min="14" max="14" width="18.88671875" style="1" customWidth="1"/>
    <col min="15" max="17" width="13.77734375" style="1" customWidth="1"/>
    <col min="18" max="16384" width="9" style="1"/>
  </cols>
  <sheetData>
    <row r="1" spans="1:18" ht="33.65" customHeight="1" x14ac:dyDescent="0.3">
      <c r="A1" s="233" t="s">
        <v>323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</row>
    <row r="2" spans="1:18" ht="17.25" customHeight="1" thickBot="1" x14ac:dyDescent="0.35">
      <c r="A2" s="35"/>
      <c r="B2" s="35"/>
      <c r="C2" s="14"/>
      <c r="D2" s="14"/>
      <c r="E2" s="14"/>
      <c r="F2" s="166"/>
      <c r="G2" s="166" t="s">
        <v>352</v>
      </c>
      <c r="H2" s="14"/>
      <c r="I2" s="14"/>
      <c r="J2" s="14"/>
      <c r="K2" s="14"/>
      <c r="L2" s="108" t="s">
        <v>324</v>
      </c>
      <c r="P2" s="1" t="s">
        <v>368</v>
      </c>
    </row>
    <row r="3" spans="1:18" ht="63.1" customHeight="1" x14ac:dyDescent="0.3">
      <c r="A3" s="32" t="s">
        <v>1</v>
      </c>
      <c r="B3" s="33" t="s">
        <v>2</v>
      </c>
      <c r="C3" s="8" t="s">
        <v>353</v>
      </c>
      <c r="D3" s="8" t="s">
        <v>354</v>
      </c>
      <c r="E3" s="8" t="s">
        <v>321</v>
      </c>
      <c r="F3" s="8" t="s">
        <v>355</v>
      </c>
      <c r="G3" s="8" t="s">
        <v>356</v>
      </c>
      <c r="H3" s="161" t="s">
        <v>357</v>
      </c>
      <c r="I3" s="132" t="s">
        <v>358</v>
      </c>
      <c r="J3" s="84" t="s">
        <v>265</v>
      </c>
      <c r="K3" s="8" t="s">
        <v>279</v>
      </c>
      <c r="L3" s="9" t="s">
        <v>331</v>
      </c>
      <c r="N3" s="2" t="s">
        <v>354</v>
      </c>
      <c r="O3" s="2" t="s">
        <v>359</v>
      </c>
      <c r="P3" s="194" t="s">
        <v>360</v>
      </c>
      <c r="Q3" s="87" t="s">
        <v>297</v>
      </c>
    </row>
    <row r="4" spans="1:18" ht="18.649999999999999" customHeight="1" thickBot="1" x14ac:dyDescent="0.35">
      <c r="A4" s="38"/>
      <c r="B4" s="39"/>
      <c r="C4" s="40" t="s">
        <v>258</v>
      </c>
      <c r="D4" s="40" t="s">
        <v>259</v>
      </c>
      <c r="E4" s="40" t="s">
        <v>266</v>
      </c>
      <c r="F4" s="40" t="s">
        <v>268</v>
      </c>
      <c r="G4" s="40" t="s">
        <v>269</v>
      </c>
      <c r="H4" s="162" t="s">
        <v>345</v>
      </c>
      <c r="I4" s="162" t="s">
        <v>346</v>
      </c>
      <c r="J4" s="85" t="s">
        <v>263</v>
      </c>
      <c r="K4" s="41" t="s">
        <v>264</v>
      </c>
      <c r="L4" s="42" t="s">
        <v>267</v>
      </c>
      <c r="N4" s="87" t="s">
        <v>296</v>
      </c>
      <c r="O4" s="88" t="s">
        <v>302</v>
      </c>
      <c r="P4" s="90" t="s">
        <v>301</v>
      </c>
      <c r="Q4" s="88" t="s">
        <v>303</v>
      </c>
    </row>
    <row r="5" spans="1:18" ht="25.2" customHeight="1" x14ac:dyDescent="0.3">
      <c r="A5" s="107" t="s">
        <v>322</v>
      </c>
      <c r="B5" s="28"/>
      <c r="C5" s="27">
        <f>SUM(C6:C132)</f>
        <v>224993251</v>
      </c>
      <c r="D5" s="27">
        <f>SUM(D6:D132)</f>
        <v>14893000</v>
      </c>
      <c r="E5" s="27">
        <f>SUM(E6:E132)</f>
        <v>87618</v>
      </c>
      <c r="F5" s="27">
        <f t="shared" ref="F5:L5" si="0">SUM(F6:F132)</f>
        <v>128427098</v>
      </c>
      <c r="G5" s="27">
        <f t="shared" si="0"/>
        <v>72963181</v>
      </c>
      <c r="H5" s="163">
        <f t="shared" si="0"/>
        <v>125684717</v>
      </c>
      <c r="I5" s="163">
        <f t="shared" si="0"/>
        <v>76300603</v>
      </c>
      <c r="J5" s="37">
        <f t="shared" si="0"/>
        <v>118850757</v>
      </c>
      <c r="K5" s="27">
        <f t="shared" si="0"/>
        <v>7879365</v>
      </c>
      <c r="L5" s="36">
        <f t="shared" si="0"/>
        <v>1696976</v>
      </c>
      <c r="M5" s="7"/>
      <c r="N5" s="3">
        <f>SUM(N6:N132)</f>
        <v>8991000</v>
      </c>
      <c r="O5" s="3">
        <f t="shared" ref="O5:P5" si="1">SUM(O6:O132)</f>
        <v>76300603</v>
      </c>
      <c r="P5" s="45">
        <f t="shared" si="1"/>
        <v>2961999</v>
      </c>
      <c r="Q5" s="3">
        <f>O5-P5</f>
        <v>73338604</v>
      </c>
    </row>
    <row r="6" spans="1:18" ht="18.649999999999999" customHeight="1" x14ac:dyDescent="0.3">
      <c r="A6" s="18" t="s">
        <v>3</v>
      </c>
      <c r="B6" s="26" t="s">
        <v>278</v>
      </c>
      <c r="C6" s="3"/>
      <c r="D6" s="3"/>
      <c r="E6" s="3">
        <v>0</v>
      </c>
      <c r="F6" s="3">
        <f>SUM(J6:L6)</f>
        <v>0</v>
      </c>
      <c r="G6" s="3">
        <f>C6-D6-E6-F6</f>
        <v>0</v>
      </c>
      <c r="H6" s="164">
        <v>0</v>
      </c>
      <c r="I6" s="135">
        <v>0</v>
      </c>
      <c r="J6" s="10">
        <f>'表1-113年5L'!M7</f>
        <v>0</v>
      </c>
      <c r="K6" s="3">
        <f>IF((ROUND('表2-113年水電及自有財源'!G7*80%,0))&lt;0,0,(ROUND('表2-113年水電及自有財源'!G7*80%,0)))</f>
        <v>0</v>
      </c>
      <c r="L6" s="4">
        <f>'表2-113年水電及自有財源'!T7</f>
        <v>0</v>
      </c>
      <c r="N6" s="3">
        <f>D6</f>
        <v>0</v>
      </c>
      <c r="O6" s="3">
        <f>I6</f>
        <v>0</v>
      </c>
      <c r="P6" s="45"/>
      <c r="Q6" s="3">
        <f t="shared" ref="Q6:Q69" si="2">O6-P6</f>
        <v>0</v>
      </c>
    </row>
    <row r="7" spans="1:18" ht="18.649999999999999" customHeight="1" x14ac:dyDescent="0.3">
      <c r="A7" s="30" t="s">
        <v>4</v>
      </c>
      <c r="B7" s="2" t="s">
        <v>5</v>
      </c>
      <c r="C7" s="3">
        <v>11190536</v>
      </c>
      <c r="D7" s="3">
        <v>1426000</v>
      </c>
      <c r="E7" s="3"/>
      <c r="F7" s="3">
        <f>SUM(J7:L7)</f>
        <v>3501850</v>
      </c>
      <c r="G7" s="3">
        <f>C7-D7-E7-F7</f>
        <v>6262686</v>
      </c>
      <c r="H7" s="164">
        <v>0</v>
      </c>
      <c r="I7" s="135">
        <f>C7-D7-E7</f>
        <v>9764536</v>
      </c>
      <c r="J7" s="10">
        <v>3645064</v>
      </c>
      <c r="K7" s="3">
        <f>IF((ROUND('表2-113年水電及自有財源'!G8*80%,0))&lt;0,0,(ROUND('表2-113年水電及自有財源'!G8*80%,0)))</f>
        <v>0</v>
      </c>
      <c r="L7" s="4">
        <f>'表2-113年水電及自有財源'!T8</f>
        <v>-143214</v>
      </c>
      <c r="N7" s="3">
        <f t="shared" ref="N7:N70" si="3">D7</f>
        <v>1426000</v>
      </c>
      <c r="O7" s="3">
        <f t="shared" ref="O7:O70" si="4">I7</f>
        <v>9764536</v>
      </c>
      <c r="P7" s="45"/>
      <c r="Q7" s="3">
        <f t="shared" si="2"/>
        <v>9764536</v>
      </c>
      <c r="R7" s="1" t="s">
        <v>5</v>
      </c>
    </row>
    <row r="8" spans="1:18" ht="18.649999999999999" customHeight="1" x14ac:dyDescent="0.3">
      <c r="A8" s="30" t="s">
        <v>6</v>
      </c>
      <c r="B8" s="2" t="s">
        <v>7</v>
      </c>
      <c r="C8" s="3">
        <v>5379940</v>
      </c>
      <c r="D8" s="3">
        <v>0</v>
      </c>
      <c r="E8" s="3"/>
      <c r="F8" s="3">
        <f t="shared" ref="F8:F71" si="5">SUM(J8:L8)</f>
        <v>3481160</v>
      </c>
      <c r="G8" s="3">
        <f t="shared" ref="G8:G71" si="6">C8-D8-E8-F8</f>
        <v>1898780</v>
      </c>
      <c r="H8" s="164">
        <f>F8</f>
        <v>3481160</v>
      </c>
      <c r="I8" s="135">
        <f>G8</f>
        <v>1898780</v>
      </c>
      <c r="J8" s="10">
        <v>3456419</v>
      </c>
      <c r="K8" s="3">
        <f>IF((ROUND('表2-113年水電及自有財源'!G9*80%,0))&lt;0,0,(ROUND('表2-113年水電及自有財源'!G9*80%,0)))</f>
        <v>0</v>
      </c>
      <c r="L8" s="4">
        <f>'表2-113年水電及自有財源'!T9</f>
        <v>24741</v>
      </c>
      <c r="N8" s="3">
        <f t="shared" si="3"/>
        <v>0</v>
      </c>
      <c r="O8" s="3">
        <f>I8</f>
        <v>1898780</v>
      </c>
      <c r="P8" s="45"/>
      <c r="Q8" s="3">
        <f t="shared" si="2"/>
        <v>1898780</v>
      </c>
      <c r="R8" s="1" t="s">
        <v>7</v>
      </c>
    </row>
    <row r="9" spans="1:18" ht="18.649999999999999" customHeight="1" x14ac:dyDescent="0.3">
      <c r="A9" s="30" t="s">
        <v>8</v>
      </c>
      <c r="B9" s="2" t="s">
        <v>9</v>
      </c>
      <c r="C9" s="3">
        <v>6816126</v>
      </c>
      <c r="D9" s="3">
        <v>500000</v>
      </c>
      <c r="E9" s="3"/>
      <c r="F9" s="3">
        <f>SUM(J9:L9)</f>
        <v>1717984</v>
      </c>
      <c r="G9" s="3">
        <f t="shared" si="6"/>
        <v>4598142</v>
      </c>
      <c r="H9" s="164">
        <f t="shared" ref="H9:H72" si="7">F9</f>
        <v>1717984</v>
      </c>
      <c r="I9" s="135">
        <f t="shared" ref="I9:I72" si="8">G9</f>
        <v>4598142</v>
      </c>
      <c r="J9" s="10">
        <v>1619101</v>
      </c>
      <c r="K9" s="3">
        <f>IF((ROUND('表2-113年水電及自有財源'!G10*80%,0))&lt;0,0,(ROUND('表2-113年水電及自有財源'!G10*80%,0)))</f>
        <v>0</v>
      </c>
      <c r="L9" s="221">
        <f>'表2-113年水電及自有財源'!T10</f>
        <v>98883</v>
      </c>
      <c r="N9" s="3">
        <f t="shared" si="3"/>
        <v>500000</v>
      </c>
      <c r="O9" s="224">
        <f t="shared" si="4"/>
        <v>4598142</v>
      </c>
      <c r="P9" s="45">
        <v>852080</v>
      </c>
      <c r="Q9" s="3">
        <f t="shared" si="2"/>
        <v>3746062</v>
      </c>
      <c r="R9" s="1" t="s">
        <v>9</v>
      </c>
    </row>
    <row r="10" spans="1:18" ht="18.649999999999999" customHeight="1" x14ac:dyDescent="0.3">
      <c r="A10" s="30" t="s">
        <v>10</v>
      </c>
      <c r="B10" s="2" t="s">
        <v>11</v>
      </c>
      <c r="C10" s="3">
        <v>3526096</v>
      </c>
      <c r="D10" s="3">
        <v>300000</v>
      </c>
      <c r="E10" s="3"/>
      <c r="F10" s="3">
        <f t="shared" si="5"/>
        <v>1984713</v>
      </c>
      <c r="G10" s="3">
        <f t="shared" si="6"/>
        <v>1241383</v>
      </c>
      <c r="H10" s="164">
        <f t="shared" si="7"/>
        <v>1984713</v>
      </c>
      <c r="I10" s="135">
        <f t="shared" si="8"/>
        <v>1241383</v>
      </c>
      <c r="J10" s="10">
        <v>1811487</v>
      </c>
      <c r="K10" s="3">
        <f>IF((ROUND('表2-113年水電及自有財源'!G11*80%,0))&lt;0,0,(ROUND('表2-113年水電及自有財源'!G11*80%,0)))</f>
        <v>0</v>
      </c>
      <c r="L10" s="4">
        <f>'表2-113年水電及自有財源'!T11</f>
        <v>173226</v>
      </c>
      <c r="N10" s="3">
        <f t="shared" si="3"/>
        <v>300000</v>
      </c>
      <c r="O10" s="3">
        <f t="shared" si="4"/>
        <v>1241383</v>
      </c>
      <c r="P10" s="45"/>
      <c r="Q10" s="3">
        <f t="shared" si="2"/>
        <v>1241383</v>
      </c>
      <c r="R10" s="1" t="s">
        <v>11</v>
      </c>
    </row>
    <row r="11" spans="1:18" ht="18.649999999999999" customHeight="1" x14ac:dyDescent="0.3">
      <c r="A11" s="30" t="s">
        <v>12</v>
      </c>
      <c r="B11" s="2" t="s">
        <v>13</v>
      </c>
      <c r="C11" s="3">
        <v>2714163</v>
      </c>
      <c r="D11" s="3">
        <v>484000</v>
      </c>
      <c r="E11" s="3"/>
      <c r="F11" s="3">
        <f t="shared" si="5"/>
        <v>717671</v>
      </c>
      <c r="G11" s="3">
        <f>C11-D11-E11-F11</f>
        <v>1512492</v>
      </c>
      <c r="H11" s="164">
        <f t="shared" si="7"/>
        <v>717671</v>
      </c>
      <c r="I11" s="135">
        <f t="shared" si="8"/>
        <v>1512492</v>
      </c>
      <c r="J11" s="10">
        <v>624124</v>
      </c>
      <c r="K11" s="3">
        <f>IF((ROUND('表2-113年水電及自有財源'!G12*80%,0))&lt;0,0,(ROUND('表2-113年水電及自有財源'!G12*80%,0)))</f>
        <v>0</v>
      </c>
      <c r="L11" s="4">
        <f>'表2-113年水電及自有財源'!T12</f>
        <v>93547</v>
      </c>
      <c r="N11" s="3">
        <f t="shared" si="3"/>
        <v>484000</v>
      </c>
      <c r="O11" s="3">
        <f t="shared" si="4"/>
        <v>1512492</v>
      </c>
      <c r="P11" s="45"/>
      <c r="Q11" s="3">
        <f t="shared" si="2"/>
        <v>1512492</v>
      </c>
      <c r="R11" s="1" t="s">
        <v>13</v>
      </c>
    </row>
    <row r="12" spans="1:18" s="124" customFormat="1" ht="18.649999999999999" customHeight="1" x14ac:dyDescent="0.3">
      <c r="A12" s="120" t="s">
        <v>14</v>
      </c>
      <c r="B12" s="121" t="s">
        <v>15</v>
      </c>
      <c r="C12" s="122">
        <v>2498695</v>
      </c>
      <c r="D12" s="122">
        <v>0</v>
      </c>
      <c r="E12" s="122">
        <v>87618</v>
      </c>
      <c r="F12" s="3">
        <f t="shared" ref="F12" si="9">SUM(J12:L12)</f>
        <v>955853</v>
      </c>
      <c r="G12" s="3">
        <f>C12-D12-E12-F12</f>
        <v>1455224</v>
      </c>
      <c r="H12" s="164">
        <f t="shared" si="7"/>
        <v>955853</v>
      </c>
      <c r="I12" s="135">
        <f t="shared" si="8"/>
        <v>1455224</v>
      </c>
      <c r="J12" s="123">
        <v>944896</v>
      </c>
      <c r="K12" s="122">
        <f>IF((ROUND('表2-113年水電及自有財源'!G13*80%,0))&lt;0,0,(ROUND('表2-113年水電及自有財源'!G13*80%,0)))</f>
        <v>523</v>
      </c>
      <c r="L12" s="160">
        <f>'表2-113年水電及自有財源'!T13</f>
        <v>10434</v>
      </c>
      <c r="N12" s="122">
        <f t="shared" si="3"/>
        <v>0</v>
      </c>
      <c r="O12" s="122">
        <f t="shared" si="4"/>
        <v>1455224</v>
      </c>
      <c r="P12" s="95">
        <v>59100</v>
      </c>
      <c r="Q12" s="122">
        <f t="shared" si="2"/>
        <v>1396124</v>
      </c>
      <c r="R12" s="124" t="s">
        <v>15</v>
      </c>
    </row>
    <row r="13" spans="1:18" ht="18.649999999999999" customHeight="1" x14ac:dyDescent="0.3">
      <c r="A13" s="30" t="s">
        <v>16</v>
      </c>
      <c r="B13" s="2" t="s">
        <v>17</v>
      </c>
      <c r="C13" s="3">
        <v>7410869</v>
      </c>
      <c r="D13" s="3">
        <v>0</v>
      </c>
      <c r="E13" s="3"/>
      <c r="F13" s="3">
        <f t="shared" si="5"/>
        <v>7211332</v>
      </c>
      <c r="G13" s="3">
        <f t="shared" si="6"/>
        <v>199537</v>
      </c>
      <c r="H13" s="164">
        <f t="shared" si="7"/>
        <v>7211332</v>
      </c>
      <c r="I13" s="135">
        <f t="shared" si="8"/>
        <v>199537</v>
      </c>
      <c r="J13" s="220">
        <v>7123129</v>
      </c>
      <c r="K13" s="3">
        <f>IF((ROUND('表2-113年水電及自有財源'!G14*80%,0))&lt;0,0,(ROUND('表2-113年水電及自有財源'!G14*80%,0)))</f>
        <v>86166</v>
      </c>
      <c r="L13" s="4">
        <f>'表2-113年水電及自有財源'!T14</f>
        <v>2037</v>
      </c>
      <c r="N13" s="3">
        <f t="shared" si="3"/>
        <v>0</v>
      </c>
      <c r="O13" s="3">
        <f t="shared" si="4"/>
        <v>199537</v>
      </c>
      <c r="P13" s="45"/>
      <c r="Q13" s="3">
        <f t="shared" si="2"/>
        <v>199537</v>
      </c>
      <c r="R13" s="1" t="s">
        <v>17</v>
      </c>
    </row>
    <row r="14" spans="1:18" ht="18.649999999999999" customHeight="1" x14ac:dyDescent="0.3">
      <c r="A14" s="30" t="s">
        <v>18</v>
      </c>
      <c r="B14" s="2" t="s">
        <v>19</v>
      </c>
      <c r="C14" s="3">
        <v>635358</v>
      </c>
      <c r="D14" s="3">
        <v>0</v>
      </c>
      <c r="E14" s="3"/>
      <c r="F14" s="3">
        <f t="shared" si="5"/>
        <v>50612</v>
      </c>
      <c r="G14" s="3">
        <f t="shared" si="6"/>
        <v>584746</v>
      </c>
      <c r="H14" s="164">
        <f t="shared" si="7"/>
        <v>50612</v>
      </c>
      <c r="I14" s="135">
        <f t="shared" si="8"/>
        <v>584746</v>
      </c>
      <c r="J14" s="10">
        <v>2867</v>
      </c>
      <c r="K14" s="3">
        <f>IF((ROUND('表2-113年水電及自有財源'!G15*80%,0))&lt;0,0,(ROUND('表2-113年水電及自有財源'!G15*80%,0)))</f>
        <v>5184</v>
      </c>
      <c r="L14" s="4">
        <f>'表2-113年水電及自有財源'!T15</f>
        <v>42561</v>
      </c>
      <c r="N14" s="3">
        <f t="shared" si="3"/>
        <v>0</v>
      </c>
      <c r="O14" s="3">
        <f t="shared" si="4"/>
        <v>584746</v>
      </c>
      <c r="P14" s="45">
        <v>21000</v>
      </c>
      <c r="Q14" s="3">
        <f t="shared" si="2"/>
        <v>563746</v>
      </c>
      <c r="R14" s="1" t="s">
        <v>19</v>
      </c>
    </row>
    <row r="15" spans="1:18" ht="18.2" customHeight="1" x14ac:dyDescent="0.3">
      <c r="A15" s="30" t="s">
        <v>20</v>
      </c>
      <c r="B15" s="2" t="s">
        <v>21</v>
      </c>
      <c r="C15" s="3">
        <v>2752820</v>
      </c>
      <c r="D15" s="3">
        <v>0</v>
      </c>
      <c r="E15" s="3"/>
      <c r="F15" s="3">
        <f t="shared" si="5"/>
        <v>1833035</v>
      </c>
      <c r="G15" s="3">
        <f t="shared" si="6"/>
        <v>919785</v>
      </c>
      <c r="H15" s="164">
        <f t="shared" si="7"/>
        <v>1833035</v>
      </c>
      <c r="I15" s="135">
        <f t="shared" si="8"/>
        <v>919785</v>
      </c>
      <c r="J15" s="10">
        <v>1787391</v>
      </c>
      <c r="K15" s="3">
        <f>IF((ROUND('表2-113年水電及自有財源'!G16*80%,0))&lt;0,0,(ROUND('表2-113年水電及自有財源'!G16*80%,0)))</f>
        <v>0</v>
      </c>
      <c r="L15" s="4">
        <f>'表2-113年水電及自有財源'!T16</f>
        <v>45644</v>
      </c>
      <c r="N15" s="3">
        <f t="shared" si="3"/>
        <v>0</v>
      </c>
      <c r="O15" s="3">
        <f t="shared" si="4"/>
        <v>919785</v>
      </c>
      <c r="P15" s="45">
        <v>109000</v>
      </c>
      <c r="Q15" s="3">
        <f t="shared" si="2"/>
        <v>810785</v>
      </c>
      <c r="R15" s="1" t="s">
        <v>21</v>
      </c>
    </row>
    <row r="16" spans="1:18" ht="18.649999999999999" customHeight="1" x14ac:dyDescent="0.3">
      <c r="A16" s="30" t="s">
        <v>22</v>
      </c>
      <c r="B16" s="2" t="s">
        <v>23</v>
      </c>
      <c r="C16" s="3">
        <v>696864</v>
      </c>
      <c r="D16" s="3">
        <v>120000</v>
      </c>
      <c r="E16" s="3"/>
      <c r="F16" s="3">
        <f t="shared" si="5"/>
        <v>374575</v>
      </c>
      <c r="G16" s="3">
        <f t="shared" si="6"/>
        <v>202289</v>
      </c>
      <c r="H16" s="164">
        <f t="shared" si="7"/>
        <v>374575</v>
      </c>
      <c r="I16" s="135">
        <f t="shared" si="8"/>
        <v>202289</v>
      </c>
      <c r="J16" s="10">
        <v>361637</v>
      </c>
      <c r="K16" s="3">
        <f>IF((ROUND('表2-113年水電及自有財源'!G17*80%,0))&lt;0,0,(ROUND('表2-113年水電及自有財源'!G17*80%,0)))</f>
        <v>0</v>
      </c>
      <c r="L16" s="4">
        <f>'表2-113年水電及自有財源'!T17</f>
        <v>12938</v>
      </c>
      <c r="N16" s="3">
        <f t="shared" si="3"/>
        <v>120000</v>
      </c>
      <c r="O16" s="3">
        <f t="shared" si="4"/>
        <v>202289</v>
      </c>
      <c r="P16" s="45"/>
      <c r="Q16" s="3">
        <f t="shared" si="2"/>
        <v>202289</v>
      </c>
      <c r="R16" s="1" t="s">
        <v>23</v>
      </c>
    </row>
    <row r="17" spans="1:18" ht="18.649999999999999" customHeight="1" x14ac:dyDescent="0.3">
      <c r="A17" s="30" t="s">
        <v>24</v>
      </c>
      <c r="B17" s="2" t="s">
        <v>25</v>
      </c>
      <c r="C17" s="3">
        <v>1429958</v>
      </c>
      <c r="D17" s="3">
        <v>0</v>
      </c>
      <c r="E17" s="3"/>
      <c r="F17" s="3">
        <f t="shared" si="5"/>
        <v>937056</v>
      </c>
      <c r="G17" s="3">
        <f t="shared" si="6"/>
        <v>492902</v>
      </c>
      <c r="H17" s="164">
        <f t="shared" si="7"/>
        <v>937056</v>
      </c>
      <c r="I17" s="135">
        <f t="shared" si="8"/>
        <v>492902</v>
      </c>
      <c r="J17" s="10">
        <v>952783</v>
      </c>
      <c r="K17" s="3">
        <f>IF((ROUND('表2-113年水電及自有財源'!G18*80%,0))&lt;0,0,(ROUND('表2-113年水電及自有財源'!G18*80%,0)))</f>
        <v>228</v>
      </c>
      <c r="L17" s="4">
        <f>'表2-113年水電及自有財源'!T18</f>
        <v>-15955</v>
      </c>
      <c r="N17" s="3">
        <f t="shared" si="3"/>
        <v>0</v>
      </c>
      <c r="O17" s="3">
        <f t="shared" si="4"/>
        <v>492902</v>
      </c>
      <c r="P17" s="45">
        <v>193335</v>
      </c>
      <c r="Q17" s="3">
        <f t="shared" si="2"/>
        <v>299567</v>
      </c>
      <c r="R17" s="1" t="s">
        <v>25</v>
      </c>
    </row>
    <row r="18" spans="1:18" ht="18.649999999999999" customHeight="1" x14ac:dyDescent="0.3">
      <c r="A18" s="30" t="s">
        <v>26</v>
      </c>
      <c r="B18" s="2" t="s">
        <v>27</v>
      </c>
      <c r="C18" s="3">
        <v>1971647</v>
      </c>
      <c r="D18" s="3">
        <v>150000</v>
      </c>
      <c r="E18" s="3"/>
      <c r="F18" s="3">
        <f t="shared" si="5"/>
        <v>1127955</v>
      </c>
      <c r="G18" s="3">
        <f t="shared" si="6"/>
        <v>693692</v>
      </c>
      <c r="H18" s="164">
        <f t="shared" si="7"/>
        <v>1127955</v>
      </c>
      <c r="I18" s="135">
        <f t="shared" si="8"/>
        <v>693692</v>
      </c>
      <c r="J18" s="10">
        <v>1126855</v>
      </c>
      <c r="K18" s="3">
        <f>IF((ROUND('表2-113年水電及自有財源'!G19*80%,0))&lt;0,0,(ROUND('表2-113年水電及自有財源'!G19*80%,0)))</f>
        <v>0</v>
      </c>
      <c r="L18" s="4">
        <f>'表2-113年水電及自有財源'!T19</f>
        <v>1100</v>
      </c>
      <c r="N18" s="3">
        <f t="shared" si="3"/>
        <v>150000</v>
      </c>
      <c r="O18" s="3">
        <f t="shared" si="4"/>
        <v>693692</v>
      </c>
      <c r="P18" s="45"/>
      <c r="Q18" s="3">
        <f t="shared" si="2"/>
        <v>693692</v>
      </c>
      <c r="R18" s="1" t="s">
        <v>27</v>
      </c>
    </row>
    <row r="19" spans="1:18" ht="18.649999999999999" customHeight="1" x14ac:dyDescent="0.3">
      <c r="A19" s="30" t="s">
        <v>28</v>
      </c>
      <c r="B19" s="2" t="s">
        <v>29</v>
      </c>
      <c r="C19" s="3">
        <v>196127</v>
      </c>
      <c r="D19" s="3">
        <v>50000</v>
      </c>
      <c r="E19" s="3"/>
      <c r="F19" s="3">
        <f>SUM(J19:L19)</f>
        <v>-517447</v>
      </c>
      <c r="G19" s="3">
        <f t="shared" si="6"/>
        <v>663574</v>
      </c>
      <c r="H19" s="230">
        <v>0</v>
      </c>
      <c r="I19" s="135">
        <f t="shared" si="8"/>
        <v>663574</v>
      </c>
      <c r="J19" s="10">
        <v>-595753</v>
      </c>
      <c r="K19" s="3">
        <f>IF((ROUND('表2-113年水電及自有財源'!G20*80%,0))&lt;0,0,(ROUND('表2-113年水電及自有財源'!G20*80%,0)))</f>
        <v>50702</v>
      </c>
      <c r="L19" s="4">
        <f>'表2-113年水電及自有財源'!T20</f>
        <v>27604</v>
      </c>
      <c r="N19" s="3">
        <f t="shared" si="3"/>
        <v>50000</v>
      </c>
      <c r="O19" s="3">
        <f t="shared" si="4"/>
        <v>663574</v>
      </c>
      <c r="P19" s="45">
        <v>87000</v>
      </c>
      <c r="Q19" s="3">
        <f t="shared" si="2"/>
        <v>576574</v>
      </c>
      <c r="R19" s="1" t="s">
        <v>29</v>
      </c>
    </row>
    <row r="20" spans="1:18" ht="18.649999999999999" customHeight="1" x14ac:dyDescent="0.3">
      <c r="A20" s="30" t="s">
        <v>30</v>
      </c>
      <c r="B20" s="2" t="s">
        <v>31</v>
      </c>
      <c r="C20" s="3">
        <v>1354777</v>
      </c>
      <c r="D20" s="3">
        <v>0</v>
      </c>
      <c r="E20" s="3"/>
      <c r="F20" s="3">
        <f t="shared" si="5"/>
        <v>1040354</v>
      </c>
      <c r="G20" s="3">
        <f t="shared" si="6"/>
        <v>314423</v>
      </c>
      <c r="H20" s="164">
        <f t="shared" si="7"/>
        <v>1040354</v>
      </c>
      <c r="I20" s="135">
        <f t="shared" si="8"/>
        <v>314423</v>
      </c>
      <c r="J20" s="10">
        <v>952307</v>
      </c>
      <c r="K20" s="3">
        <f>IF((ROUND('表2-113年水電及自有財源'!G21*80%,0))&lt;0,0,(ROUND('表2-113年水電及自有財源'!G21*80%,0)))</f>
        <v>87447</v>
      </c>
      <c r="L20" s="4">
        <f>'表2-113年水電及自有財源'!T21</f>
        <v>600</v>
      </c>
      <c r="N20" s="3">
        <f t="shared" si="3"/>
        <v>0</v>
      </c>
      <c r="O20" s="3">
        <f t="shared" si="4"/>
        <v>314423</v>
      </c>
      <c r="P20" s="45"/>
      <c r="Q20" s="3">
        <f t="shared" si="2"/>
        <v>314423</v>
      </c>
      <c r="R20" s="1" t="s">
        <v>31</v>
      </c>
    </row>
    <row r="21" spans="1:18" ht="18.649999999999999" customHeight="1" x14ac:dyDescent="0.3">
      <c r="A21" s="30" t="s">
        <v>32</v>
      </c>
      <c r="B21" s="2" t="s">
        <v>33</v>
      </c>
      <c r="C21" s="3">
        <v>978700</v>
      </c>
      <c r="D21" s="3">
        <v>0</v>
      </c>
      <c r="E21" s="3"/>
      <c r="F21" s="3">
        <f t="shared" si="5"/>
        <v>408787</v>
      </c>
      <c r="G21" s="3">
        <f t="shared" si="6"/>
        <v>569913</v>
      </c>
      <c r="H21" s="164">
        <f t="shared" si="7"/>
        <v>408787</v>
      </c>
      <c r="I21" s="135">
        <f t="shared" si="8"/>
        <v>569913</v>
      </c>
      <c r="J21" s="10">
        <v>388315</v>
      </c>
      <c r="K21" s="3">
        <f>IF((ROUND('表2-113年水電及自有財源'!G22*80%,0))&lt;0,0,(ROUND('表2-113年水電及自有財源'!G22*80%,0)))</f>
        <v>24433</v>
      </c>
      <c r="L21" s="4">
        <f>'表2-113年水電及自有財源'!T22</f>
        <v>-3961</v>
      </c>
      <c r="N21" s="3">
        <f t="shared" si="3"/>
        <v>0</v>
      </c>
      <c r="O21" s="3">
        <f t="shared" si="4"/>
        <v>569913</v>
      </c>
      <c r="P21" s="45"/>
      <c r="Q21" s="3">
        <f t="shared" si="2"/>
        <v>569913</v>
      </c>
      <c r="R21" s="1" t="s">
        <v>33</v>
      </c>
    </row>
    <row r="22" spans="1:18" ht="18.649999999999999" customHeight="1" x14ac:dyDescent="0.3">
      <c r="A22" s="30" t="s">
        <v>34</v>
      </c>
      <c r="B22" s="2" t="s">
        <v>35</v>
      </c>
      <c r="C22" s="3">
        <v>901154</v>
      </c>
      <c r="D22" s="3">
        <v>155000</v>
      </c>
      <c r="E22" s="3"/>
      <c r="F22" s="3">
        <f t="shared" si="5"/>
        <v>-48732</v>
      </c>
      <c r="G22" s="3">
        <f t="shared" si="6"/>
        <v>794886</v>
      </c>
      <c r="H22" s="230">
        <v>0</v>
      </c>
      <c r="I22" s="135">
        <f t="shared" si="8"/>
        <v>794886</v>
      </c>
      <c r="J22" s="10">
        <v>-64082</v>
      </c>
      <c r="K22" s="3">
        <f>IF((ROUND('表2-113年水電及自有財源'!G23*80%,0))&lt;0,0,(ROUND('表2-113年水電及自有財源'!G23*80%,0)))</f>
        <v>18331</v>
      </c>
      <c r="L22" s="4">
        <f>'表2-113年水電及自有財源'!T23</f>
        <v>-2981</v>
      </c>
      <c r="N22" s="3">
        <f t="shared" si="3"/>
        <v>155000</v>
      </c>
      <c r="O22" s="3">
        <f t="shared" si="4"/>
        <v>794886</v>
      </c>
      <c r="P22" s="45">
        <v>55000</v>
      </c>
      <c r="Q22" s="3">
        <f t="shared" si="2"/>
        <v>739886</v>
      </c>
      <c r="R22" s="1" t="s">
        <v>35</v>
      </c>
    </row>
    <row r="23" spans="1:18" ht="18.649999999999999" customHeight="1" x14ac:dyDescent="0.3">
      <c r="A23" s="30" t="s">
        <v>36</v>
      </c>
      <c r="B23" s="2" t="s">
        <v>37</v>
      </c>
      <c r="C23" s="3">
        <v>1830397</v>
      </c>
      <c r="D23" s="3">
        <v>120000</v>
      </c>
      <c r="E23" s="3"/>
      <c r="F23" s="3">
        <f t="shared" si="5"/>
        <v>1131778</v>
      </c>
      <c r="G23" s="3">
        <f t="shared" si="6"/>
        <v>578619</v>
      </c>
      <c r="H23" s="164">
        <f t="shared" si="7"/>
        <v>1131778</v>
      </c>
      <c r="I23" s="135">
        <f t="shared" si="8"/>
        <v>578619</v>
      </c>
      <c r="J23" s="10">
        <v>1098009</v>
      </c>
      <c r="K23" s="3">
        <f>IF((ROUND('表2-113年水電及自有財源'!G24*80%,0))&lt;0,0,(ROUND('表2-113年水電及自有財源'!G24*80%,0)))</f>
        <v>7186</v>
      </c>
      <c r="L23" s="4">
        <f>'表2-113年水電及自有財源'!T24</f>
        <v>26583</v>
      </c>
      <c r="N23" s="3">
        <f t="shared" si="3"/>
        <v>120000</v>
      </c>
      <c r="O23" s="3">
        <f t="shared" si="4"/>
        <v>578619</v>
      </c>
      <c r="P23" s="45"/>
      <c r="Q23" s="3">
        <f t="shared" si="2"/>
        <v>578619</v>
      </c>
      <c r="R23" s="1" t="s">
        <v>37</v>
      </c>
    </row>
    <row r="24" spans="1:18" ht="18.649999999999999" customHeight="1" x14ac:dyDescent="0.3">
      <c r="A24" s="30" t="s">
        <v>38</v>
      </c>
      <c r="B24" s="2" t="s">
        <v>39</v>
      </c>
      <c r="C24" s="3">
        <v>16343446</v>
      </c>
      <c r="D24" s="3">
        <v>0</v>
      </c>
      <c r="E24" s="3"/>
      <c r="F24" s="3">
        <f t="shared" si="5"/>
        <v>16033305</v>
      </c>
      <c r="G24" s="3">
        <f t="shared" si="6"/>
        <v>310141</v>
      </c>
      <c r="H24" s="164">
        <f t="shared" si="7"/>
        <v>16033305</v>
      </c>
      <c r="I24" s="135">
        <f t="shared" si="8"/>
        <v>310141</v>
      </c>
      <c r="J24" s="10">
        <v>16023118</v>
      </c>
      <c r="K24" s="3">
        <f>IF((ROUND('表2-113年水電及自有財源'!G25*80%,0))&lt;0,0,(ROUND('表2-113年水電及自有財源'!G25*80%,0)))</f>
        <v>5395</v>
      </c>
      <c r="L24" s="4">
        <f>'表2-113年水電及自有財源'!T25</f>
        <v>4792</v>
      </c>
      <c r="N24" s="3">
        <f t="shared" si="3"/>
        <v>0</v>
      </c>
      <c r="O24" s="3">
        <f t="shared" si="4"/>
        <v>310141</v>
      </c>
      <c r="P24" s="45"/>
      <c r="Q24" s="3">
        <f t="shared" si="2"/>
        <v>310141</v>
      </c>
      <c r="R24" s="1" t="s">
        <v>39</v>
      </c>
    </row>
    <row r="25" spans="1:18" ht="18.649999999999999" customHeight="1" x14ac:dyDescent="0.3">
      <c r="A25" s="30" t="s">
        <v>40</v>
      </c>
      <c r="B25" s="2" t="s">
        <v>41</v>
      </c>
      <c r="C25" s="3">
        <v>1470180</v>
      </c>
      <c r="D25" s="3">
        <v>0</v>
      </c>
      <c r="E25" s="3"/>
      <c r="F25" s="3">
        <f t="shared" si="5"/>
        <v>1021287</v>
      </c>
      <c r="G25" s="3">
        <f t="shared" si="6"/>
        <v>448893</v>
      </c>
      <c r="H25" s="164">
        <f t="shared" si="7"/>
        <v>1021287</v>
      </c>
      <c r="I25" s="135">
        <f t="shared" si="8"/>
        <v>448893</v>
      </c>
      <c r="J25" s="10">
        <v>1002252</v>
      </c>
      <c r="K25" s="3">
        <f>IF((ROUND('表2-113年水電及自有財源'!G26*80%,0))&lt;0,0,(ROUND('表2-113年水電及自有財源'!G26*80%,0)))</f>
        <v>0</v>
      </c>
      <c r="L25" s="4">
        <f>'表2-113年水電及自有財源'!T26</f>
        <v>19035</v>
      </c>
      <c r="N25" s="3">
        <f t="shared" si="3"/>
        <v>0</v>
      </c>
      <c r="O25" s="3">
        <f t="shared" si="4"/>
        <v>448893</v>
      </c>
      <c r="P25" s="45"/>
      <c r="Q25" s="3">
        <f t="shared" si="2"/>
        <v>448893</v>
      </c>
      <c r="R25" s="1" t="s">
        <v>41</v>
      </c>
    </row>
    <row r="26" spans="1:18" ht="18.649999999999999" customHeight="1" x14ac:dyDescent="0.3">
      <c r="A26" s="30" t="s">
        <v>42</v>
      </c>
      <c r="B26" s="2" t="s">
        <v>43</v>
      </c>
      <c r="C26" s="3">
        <v>1017379</v>
      </c>
      <c r="D26" s="3">
        <v>0</v>
      </c>
      <c r="E26" s="3"/>
      <c r="F26" s="3">
        <f t="shared" si="5"/>
        <v>552113</v>
      </c>
      <c r="G26" s="3">
        <f t="shared" si="6"/>
        <v>465266</v>
      </c>
      <c r="H26" s="164">
        <f t="shared" si="7"/>
        <v>552113</v>
      </c>
      <c r="I26" s="135">
        <f t="shared" si="8"/>
        <v>465266</v>
      </c>
      <c r="J26" s="10">
        <v>551888</v>
      </c>
      <c r="K26" s="3">
        <f>IF((ROUND('表2-113年水電及自有財源'!G27*80%,0))&lt;0,0,(ROUND('表2-113年水電及自有財源'!G27*80%,0)))</f>
        <v>0</v>
      </c>
      <c r="L26" s="4">
        <f>'表2-113年水電及自有財源'!T27</f>
        <v>225</v>
      </c>
      <c r="N26" s="3">
        <f t="shared" si="3"/>
        <v>0</v>
      </c>
      <c r="O26" s="3">
        <f t="shared" si="4"/>
        <v>465266</v>
      </c>
      <c r="P26" s="45"/>
      <c r="Q26" s="3">
        <f t="shared" si="2"/>
        <v>465266</v>
      </c>
      <c r="R26" s="1" t="s">
        <v>43</v>
      </c>
    </row>
    <row r="27" spans="1:18" ht="18.649999999999999" customHeight="1" x14ac:dyDescent="0.3">
      <c r="A27" s="30" t="s">
        <v>44</v>
      </c>
      <c r="B27" s="2" t="s">
        <v>45</v>
      </c>
      <c r="C27" s="3">
        <v>731599</v>
      </c>
      <c r="D27" s="3">
        <v>0</v>
      </c>
      <c r="E27" s="3"/>
      <c r="F27" s="3">
        <f t="shared" si="5"/>
        <v>138617</v>
      </c>
      <c r="G27" s="3">
        <f t="shared" si="6"/>
        <v>592982</v>
      </c>
      <c r="H27" s="164">
        <f t="shared" si="7"/>
        <v>138617</v>
      </c>
      <c r="I27" s="135">
        <f t="shared" si="8"/>
        <v>592982</v>
      </c>
      <c r="J27" s="10">
        <v>152019</v>
      </c>
      <c r="K27" s="3">
        <f>IF((ROUND('表2-113年水電及自有財源'!G28*80%,0))&lt;0,0,(ROUND('表2-113年水電及自有財源'!G28*80%,0)))</f>
        <v>6121</v>
      </c>
      <c r="L27" s="4">
        <f>'表2-113年水電及自有財源'!T28</f>
        <v>-19523</v>
      </c>
      <c r="N27" s="3">
        <f t="shared" si="3"/>
        <v>0</v>
      </c>
      <c r="O27" s="3">
        <f t="shared" si="4"/>
        <v>592982</v>
      </c>
      <c r="P27" s="45"/>
      <c r="Q27" s="3">
        <f t="shared" si="2"/>
        <v>592982</v>
      </c>
      <c r="R27" s="1" t="s">
        <v>45</v>
      </c>
    </row>
    <row r="28" spans="1:18" ht="18.649999999999999" customHeight="1" x14ac:dyDescent="0.3">
      <c r="A28" s="30" t="s">
        <v>46</v>
      </c>
      <c r="B28" s="2" t="s">
        <v>47</v>
      </c>
      <c r="C28" s="3">
        <v>1349597</v>
      </c>
      <c r="D28" s="3">
        <v>50000</v>
      </c>
      <c r="E28" s="3"/>
      <c r="F28" s="3">
        <f t="shared" si="5"/>
        <v>1051926</v>
      </c>
      <c r="G28" s="3">
        <f t="shared" si="6"/>
        <v>247671</v>
      </c>
      <c r="H28" s="164">
        <f t="shared" si="7"/>
        <v>1051926</v>
      </c>
      <c r="I28" s="135">
        <f t="shared" si="8"/>
        <v>247671</v>
      </c>
      <c r="J28" s="10">
        <v>1048591</v>
      </c>
      <c r="K28" s="3">
        <f>IF((ROUND('表2-113年水電及自有財源'!G29*80%,0))&lt;0,0,(ROUND('表2-113年水電及自有財源'!G29*80%,0)))</f>
        <v>0</v>
      </c>
      <c r="L28" s="4">
        <f>'表2-113年水電及自有財源'!T29</f>
        <v>3335</v>
      </c>
      <c r="N28" s="3">
        <f t="shared" si="3"/>
        <v>50000</v>
      </c>
      <c r="O28" s="3">
        <f t="shared" si="4"/>
        <v>247671</v>
      </c>
      <c r="P28" s="45"/>
      <c r="Q28" s="3">
        <f t="shared" si="2"/>
        <v>247671</v>
      </c>
      <c r="R28" s="1" t="s">
        <v>47</v>
      </c>
    </row>
    <row r="29" spans="1:18" ht="18.649999999999999" customHeight="1" x14ac:dyDescent="0.3">
      <c r="A29" s="30" t="s">
        <v>48</v>
      </c>
      <c r="B29" s="2" t="s">
        <v>49</v>
      </c>
      <c r="C29" s="3">
        <v>549083</v>
      </c>
      <c r="D29" s="3">
        <v>0</v>
      </c>
      <c r="E29" s="3"/>
      <c r="F29" s="3">
        <f t="shared" si="5"/>
        <v>345443</v>
      </c>
      <c r="G29" s="3">
        <f t="shared" si="6"/>
        <v>203640</v>
      </c>
      <c r="H29" s="164">
        <f t="shared" si="7"/>
        <v>345443</v>
      </c>
      <c r="I29" s="135">
        <f t="shared" si="8"/>
        <v>203640</v>
      </c>
      <c r="J29" s="10">
        <v>343745</v>
      </c>
      <c r="K29" s="3">
        <f>IF((ROUND('表2-113年水電及自有財源'!G30*80%,0))&lt;0,0,(ROUND('表2-113年水電及自有財源'!G30*80%,0)))</f>
        <v>0</v>
      </c>
      <c r="L29" s="4">
        <f>'表2-113年水電及自有財源'!T30</f>
        <v>1698</v>
      </c>
      <c r="N29" s="3">
        <f t="shared" si="3"/>
        <v>0</v>
      </c>
      <c r="O29" s="3">
        <f t="shared" si="4"/>
        <v>203640</v>
      </c>
      <c r="P29" s="45"/>
      <c r="Q29" s="3">
        <f t="shared" si="2"/>
        <v>203640</v>
      </c>
      <c r="R29" s="1" t="s">
        <v>49</v>
      </c>
    </row>
    <row r="30" spans="1:18" ht="18.649999999999999" customHeight="1" x14ac:dyDescent="0.3">
      <c r="A30" s="30" t="s">
        <v>50</v>
      </c>
      <c r="B30" s="2" t="s">
        <v>51</v>
      </c>
      <c r="C30" s="3">
        <v>1183059</v>
      </c>
      <c r="D30" s="3">
        <v>0</v>
      </c>
      <c r="E30" s="3"/>
      <c r="F30" s="3">
        <f t="shared" si="5"/>
        <v>865872</v>
      </c>
      <c r="G30" s="3">
        <f t="shared" si="6"/>
        <v>317187</v>
      </c>
      <c r="H30" s="164">
        <f t="shared" si="7"/>
        <v>865872</v>
      </c>
      <c r="I30" s="135">
        <f t="shared" si="8"/>
        <v>317187</v>
      </c>
      <c r="J30" s="10">
        <v>865229</v>
      </c>
      <c r="K30" s="3">
        <f>IF((ROUND('表2-113年水電及自有財源'!G31*80%,0))&lt;0,0,(ROUND('表2-113年水電及自有財源'!G31*80%,0)))</f>
        <v>0</v>
      </c>
      <c r="L30" s="4">
        <f>'表2-113年水電及自有財源'!T31</f>
        <v>643</v>
      </c>
      <c r="N30" s="3">
        <f t="shared" si="3"/>
        <v>0</v>
      </c>
      <c r="O30" s="3">
        <f t="shared" si="4"/>
        <v>317187</v>
      </c>
      <c r="P30" s="45"/>
      <c r="Q30" s="3">
        <f t="shared" si="2"/>
        <v>317187</v>
      </c>
      <c r="R30" s="1" t="s">
        <v>51</v>
      </c>
    </row>
    <row r="31" spans="1:18" s="124" customFormat="1" ht="18.649999999999999" customHeight="1" x14ac:dyDescent="0.3">
      <c r="A31" s="120" t="s">
        <v>52</v>
      </c>
      <c r="B31" s="121" t="s">
        <v>53</v>
      </c>
      <c r="C31" s="122">
        <v>14524354</v>
      </c>
      <c r="D31" s="122">
        <v>5902000</v>
      </c>
      <c r="E31" s="122"/>
      <c r="F31" s="3">
        <f t="shared" ref="F31" si="10">SUM(J31:L31)</f>
        <v>0</v>
      </c>
      <c r="G31" s="3">
        <v>0</v>
      </c>
      <c r="H31" s="164">
        <f t="shared" si="7"/>
        <v>0</v>
      </c>
      <c r="I31" s="135">
        <f t="shared" si="8"/>
        <v>0</v>
      </c>
      <c r="J31" s="123"/>
      <c r="K31" s="122"/>
      <c r="L31" s="160">
        <f>'表2-113年水電及自有財源'!T32</f>
        <v>0</v>
      </c>
      <c r="N31" s="122">
        <v>0</v>
      </c>
      <c r="O31" s="122">
        <f t="shared" si="4"/>
        <v>0</v>
      </c>
      <c r="P31" s="95"/>
      <c r="Q31" s="122">
        <f t="shared" si="2"/>
        <v>0</v>
      </c>
      <c r="R31" s="124" t="s">
        <v>53</v>
      </c>
    </row>
    <row r="32" spans="1:18" ht="18.649999999999999" customHeight="1" x14ac:dyDescent="0.3">
      <c r="A32" s="31" t="s">
        <v>54</v>
      </c>
      <c r="B32" s="2" t="s">
        <v>55</v>
      </c>
      <c r="C32" s="3">
        <v>1774131</v>
      </c>
      <c r="D32" s="3">
        <v>200000</v>
      </c>
      <c r="E32" s="3"/>
      <c r="F32" s="3">
        <f t="shared" si="5"/>
        <v>775073</v>
      </c>
      <c r="G32" s="3">
        <f t="shared" si="6"/>
        <v>799058</v>
      </c>
      <c r="H32" s="164">
        <f t="shared" si="7"/>
        <v>775073</v>
      </c>
      <c r="I32" s="135">
        <f t="shared" si="8"/>
        <v>799058</v>
      </c>
      <c r="J32" s="10">
        <v>695101</v>
      </c>
      <c r="K32" s="3">
        <f>IF((ROUND('表2-113年水電及自有財源'!G33*80%,0))&lt;0,0,(ROUND('表2-113年水電及自有財源'!G33*80%,0)))</f>
        <v>41848</v>
      </c>
      <c r="L32" s="4">
        <f>'表2-113年水電及自有財源'!T33</f>
        <v>38124</v>
      </c>
      <c r="N32" s="3">
        <f t="shared" si="3"/>
        <v>200000</v>
      </c>
      <c r="O32" s="3">
        <f t="shared" si="4"/>
        <v>799058</v>
      </c>
      <c r="P32" s="45"/>
      <c r="Q32" s="3">
        <f t="shared" si="2"/>
        <v>799058</v>
      </c>
      <c r="R32" s="1" t="s">
        <v>55</v>
      </c>
    </row>
    <row r="33" spans="1:27" ht="18.649999999999999" customHeight="1" x14ac:dyDescent="0.3">
      <c r="A33" s="31" t="s">
        <v>56</v>
      </c>
      <c r="B33" s="2" t="s">
        <v>57</v>
      </c>
      <c r="C33" s="3">
        <v>3013739</v>
      </c>
      <c r="D33" s="3">
        <v>300000</v>
      </c>
      <c r="E33" s="3"/>
      <c r="F33" s="3">
        <f t="shared" si="5"/>
        <v>1124675</v>
      </c>
      <c r="G33" s="3">
        <f t="shared" si="6"/>
        <v>1589064</v>
      </c>
      <c r="H33" s="164">
        <f t="shared" si="7"/>
        <v>1124675</v>
      </c>
      <c r="I33" s="135">
        <f t="shared" si="8"/>
        <v>1589064</v>
      </c>
      <c r="J33" s="10">
        <v>973290</v>
      </c>
      <c r="K33" s="3">
        <f>IF((ROUND('表2-113年水電及自有財源'!G34*80%,0))&lt;0,0,(ROUND('表2-113年水電及自有財源'!G34*80%,0)))</f>
        <v>0</v>
      </c>
      <c r="L33" s="4">
        <f>'表2-113年水電及自有財源'!T34</f>
        <v>151385</v>
      </c>
      <c r="N33" s="3">
        <f t="shared" si="3"/>
        <v>300000</v>
      </c>
      <c r="O33" s="3">
        <f t="shared" si="4"/>
        <v>1589064</v>
      </c>
      <c r="P33" s="45"/>
      <c r="Q33" s="3">
        <f t="shared" si="2"/>
        <v>1589064</v>
      </c>
      <c r="R33" s="1" t="s">
        <v>57</v>
      </c>
    </row>
    <row r="34" spans="1:27" ht="18.649999999999999" customHeight="1" x14ac:dyDescent="0.3">
      <c r="A34" s="31" t="s">
        <v>58</v>
      </c>
      <c r="B34" s="2" t="s">
        <v>59</v>
      </c>
      <c r="C34" s="3">
        <v>1947810</v>
      </c>
      <c r="D34" s="3">
        <v>150000</v>
      </c>
      <c r="E34" s="3"/>
      <c r="F34" s="3">
        <f t="shared" si="5"/>
        <v>937064</v>
      </c>
      <c r="G34" s="3">
        <f t="shared" si="6"/>
        <v>860746</v>
      </c>
      <c r="H34" s="164">
        <f t="shared" si="7"/>
        <v>937064</v>
      </c>
      <c r="I34" s="135">
        <f t="shared" si="8"/>
        <v>860746</v>
      </c>
      <c r="J34" s="10">
        <v>680719</v>
      </c>
      <c r="K34" s="3">
        <f>IF((ROUND('表2-113年水電及自有財源'!G35*80%,0))&lt;0,0,(ROUND('表2-113年水電及自有財源'!G35*80%,0)))</f>
        <v>126509</v>
      </c>
      <c r="L34" s="4">
        <f>'表2-113年水電及自有財源'!T35</f>
        <v>129836</v>
      </c>
      <c r="N34" s="3">
        <f t="shared" si="3"/>
        <v>150000</v>
      </c>
      <c r="O34" s="3">
        <f t="shared" si="4"/>
        <v>860746</v>
      </c>
      <c r="P34" s="45"/>
      <c r="Q34" s="3">
        <f t="shared" si="2"/>
        <v>860746</v>
      </c>
      <c r="R34" s="1" t="s">
        <v>59</v>
      </c>
    </row>
    <row r="35" spans="1:27" ht="18.649999999999999" customHeight="1" x14ac:dyDescent="0.3">
      <c r="A35" s="20" t="s">
        <v>60</v>
      </c>
      <c r="B35" s="16" t="s">
        <v>61</v>
      </c>
      <c r="C35" s="27">
        <v>1075568</v>
      </c>
      <c r="D35" s="27">
        <v>0</v>
      </c>
      <c r="E35" s="27"/>
      <c r="F35" s="27">
        <f t="shared" si="5"/>
        <v>951746</v>
      </c>
      <c r="G35" s="27">
        <f t="shared" si="6"/>
        <v>123822</v>
      </c>
      <c r="H35" s="164">
        <f t="shared" si="7"/>
        <v>951746</v>
      </c>
      <c r="I35" s="135">
        <f t="shared" si="8"/>
        <v>123822</v>
      </c>
      <c r="J35" s="10">
        <v>795217</v>
      </c>
      <c r="K35" s="3">
        <f>IF((ROUND('表2-113年水電及自有財源'!G36*80%,0))&lt;0,0,(ROUND('表2-113年水電及自有財源'!G36*80%,0)))</f>
        <v>111322</v>
      </c>
      <c r="L35" s="4">
        <f>'表2-113年水電及自有財源'!T36</f>
        <v>45207</v>
      </c>
      <c r="N35" s="3">
        <f t="shared" si="3"/>
        <v>0</v>
      </c>
      <c r="O35" s="3">
        <f t="shared" si="4"/>
        <v>123822</v>
      </c>
      <c r="P35" s="45"/>
      <c r="Q35" s="3">
        <f t="shared" si="2"/>
        <v>123822</v>
      </c>
      <c r="R35" s="1" t="s">
        <v>61</v>
      </c>
    </row>
    <row r="36" spans="1:27" ht="18.649999999999999" customHeight="1" x14ac:dyDescent="0.3">
      <c r="A36" s="20" t="s">
        <v>62</v>
      </c>
      <c r="B36" s="16" t="s">
        <v>63</v>
      </c>
      <c r="C36" s="3">
        <v>2488403</v>
      </c>
      <c r="D36" s="3">
        <v>216000</v>
      </c>
      <c r="E36" s="3"/>
      <c r="F36" s="3">
        <f t="shared" si="5"/>
        <v>1823347</v>
      </c>
      <c r="G36" s="3">
        <f t="shared" si="6"/>
        <v>449056</v>
      </c>
      <c r="H36" s="164">
        <f t="shared" si="7"/>
        <v>1823347</v>
      </c>
      <c r="I36" s="135">
        <f t="shared" si="8"/>
        <v>449056</v>
      </c>
      <c r="J36" s="10">
        <v>1752862</v>
      </c>
      <c r="K36" s="3">
        <f>IF((ROUND('表2-113年水電及自有財源'!G37*80%,0))&lt;0,0,(ROUND('表2-113年水電及自有財源'!G37*80%,0)))</f>
        <v>0</v>
      </c>
      <c r="L36" s="4">
        <f>'表2-113年水電及自有財源'!T37</f>
        <v>70485</v>
      </c>
      <c r="N36" s="3">
        <f t="shared" si="3"/>
        <v>216000</v>
      </c>
      <c r="O36" s="3">
        <f t="shared" si="4"/>
        <v>449056</v>
      </c>
      <c r="P36" s="45"/>
      <c r="Q36" s="3">
        <f t="shared" si="2"/>
        <v>449056</v>
      </c>
      <c r="R36" s="1" t="s">
        <v>63</v>
      </c>
    </row>
    <row r="37" spans="1:27" ht="18.649999999999999" customHeight="1" x14ac:dyDescent="0.3">
      <c r="A37" s="20" t="s">
        <v>64</v>
      </c>
      <c r="B37" s="16" t="s">
        <v>65</v>
      </c>
      <c r="C37" s="3">
        <v>432687</v>
      </c>
      <c r="D37" s="3">
        <v>45000</v>
      </c>
      <c r="E37" s="3"/>
      <c r="F37" s="3">
        <f t="shared" si="5"/>
        <v>212152</v>
      </c>
      <c r="G37" s="3">
        <f t="shared" si="6"/>
        <v>175535</v>
      </c>
      <c r="H37" s="164">
        <f t="shared" si="7"/>
        <v>212152</v>
      </c>
      <c r="I37" s="135">
        <f t="shared" si="8"/>
        <v>175535</v>
      </c>
      <c r="J37" s="10">
        <v>124838</v>
      </c>
      <c r="K37" s="3">
        <f>IF((ROUND('表2-113年水電及自有財源'!G38*80%,0))&lt;0,0,(ROUND('表2-113年水電及自有財源'!G38*80%,0)))</f>
        <v>70531</v>
      </c>
      <c r="L37" s="4">
        <f>'表2-113年水電及自有財源'!T38</f>
        <v>16783</v>
      </c>
      <c r="N37" s="3">
        <f t="shared" si="3"/>
        <v>45000</v>
      </c>
      <c r="O37" s="3">
        <f t="shared" si="4"/>
        <v>175535</v>
      </c>
      <c r="P37" s="45"/>
      <c r="Q37" s="3">
        <f t="shared" si="2"/>
        <v>175535</v>
      </c>
      <c r="R37" s="1" t="s">
        <v>65</v>
      </c>
    </row>
    <row r="38" spans="1:27" ht="18.649999999999999" customHeight="1" x14ac:dyDescent="0.3">
      <c r="A38" s="20" t="s">
        <v>66</v>
      </c>
      <c r="B38" s="16" t="s">
        <v>67</v>
      </c>
      <c r="C38" s="3">
        <v>476532</v>
      </c>
      <c r="D38" s="3">
        <v>0</v>
      </c>
      <c r="E38" s="3"/>
      <c r="F38" s="3">
        <f t="shared" si="5"/>
        <v>119615</v>
      </c>
      <c r="G38" s="3">
        <f t="shared" si="6"/>
        <v>356917</v>
      </c>
      <c r="H38" s="164">
        <f t="shared" si="7"/>
        <v>119615</v>
      </c>
      <c r="I38" s="135">
        <f t="shared" si="8"/>
        <v>356917</v>
      </c>
      <c r="J38" s="10">
        <v>18770</v>
      </c>
      <c r="K38" s="3">
        <f>IF((ROUND('表2-113年水電及自有財源'!G39*80%,0))&lt;0,0,(ROUND('表2-113年水電及自有財源'!G39*80%,0)))</f>
        <v>67245</v>
      </c>
      <c r="L38" s="4">
        <f>'表2-113年水電及自有財源'!T39</f>
        <v>33600</v>
      </c>
      <c r="N38" s="3">
        <f t="shared" si="3"/>
        <v>0</v>
      </c>
      <c r="O38" s="3">
        <f t="shared" si="4"/>
        <v>356917</v>
      </c>
      <c r="P38" s="45"/>
      <c r="Q38" s="3">
        <f t="shared" si="2"/>
        <v>356917</v>
      </c>
      <c r="R38" s="1" t="s">
        <v>67</v>
      </c>
    </row>
    <row r="39" spans="1:27" ht="18.649999999999999" customHeight="1" x14ac:dyDescent="0.3">
      <c r="A39" s="20" t="s">
        <v>68</v>
      </c>
      <c r="B39" s="16" t="s">
        <v>69</v>
      </c>
      <c r="C39" s="3">
        <v>1961383</v>
      </c>
      <c r="D39" s="3">
        <v>0</v>
      </c>
      <c r="E39" s="3"/>
      <c r="F39" s="3">
        <f t="shared" si="5"/>
        <v>766922</v>
      </c>
      <c r="G39" s="3">
        <f t="shared" si="6"/>
        <v>1194461</v>
      </c>
      <c r="H39" s="164">
        <f t="shared" si="7"/>
        <v>766922</v>
      </c>
      <c r="I39" s="135">
        <f t="shared" si="8"/>
        <v>1194461</v>
      </c>
      <c r="J39" s="10">
        <v>647417</v>
      </c>
      <c r="K39" s="3">
        <f>IF((ROUND('表2-113年水電及自有財源'!G40*80%,0))&lt;0,0,(ROUND('表2-113年水電及自有財源'!G40*80%,0)))</f>
        <v>1737</v>
      </c>
      <c r="L39" s="223">
        <f>'表2-113年水電及自有財源'!T40</f>
        <v>117768</v>
      </c>
      <c r="N39" s="3">
        <f t="shared" si="3"/>
        <v>0</v>
      </c>
      <c r="O39" s="3">
        <f t="shared" si="4"/>
        <v>1194461</v>
      </c>
      <c r="P39" s="45">
        <v>294450</v>
      </c>
      <c r="Q39" s="3">
        <f t="shared" si="2"/>
        <v>900011</v>
      </c>
      <c r="R39" s="1" t="s">
        <v>69</v>
      </c>
    </row>
    <row r="40" spans="1:27" ht="18.649999999999999" customHeight="1" x14ac:dyDescent="0.3">
      <c r="A40" s="20" t="s">
        <v>70</v>
      </c>
      <c r="B40" s="16" t="s">
        <v>71</v>
      </c>
      <c r="C40" s="3">
        <v>1154311</v>
      </c>
      <c r="D40" s="3">
        <v>0</v>
      </c>
      <c r="E40" s="3"/>
      <c r="F40" s="3">
        <f t="shared" si="5"/>
        <v>417858</v>
      </c>
      <c r="G40" s="3">
        <f t="shared" si="6"/>
        <v>736453</v>
      </c>
      <c r="H40" s="164">
        <f t="shared" si="7"/>
        <v>417858</v>
      </c>
      <c r="I40" s="135">
        <f t="shared" si="8"/>
        <v>736453</v>
      </c>
      <c r="J40" s="10">
        <v>222272</v>
      </c>
      <c r="K40" s="3">
        <f>IF((ROUND('表2-113年水電及自有財源'!G41*80%,0))&lt;0,0,(ROUND('表2-113年水電及自有財源'!G41*80%,0)))</f>
        <v>150217</v>
      </c>
      <c r="L40" s="4">
        <f>'表2-113年水電及自有財源'!T41</f>
        <v>45369</v>
      </c>
      <c r="N40" s="3">
        <f t="shared" si="3"/>
        <v>0</v>
      </c>
      <c r="O40" s="3">
        <f t="shared" si="4"/>
        <v>736453</v>
      </c>
      <c r="P40" s="45"/>
      <c r="Q40" s="3">
        <f t="shared" si="2"/>
        <v>736453</v>
      </c>
      <c r="R40" s="1" t="s">
        <v>71</v>
      </c>
    </row>
    <row r="41" spans="1:27" ht="18.649999999999999" customHeight="1" x14ac:dyDescent="0.3">
      <c r="A41" s="20" t="s">
        <v>72</v>
      </c>
      <c r="B41" s="216" t="s">
        <v>73</v>
      </c>
      <c r="C41" s="213">
        <v>710136</v>
      </c>
      <c r="D41" s="213">
        <v>0</v>
      </c>
      <c r="E41" s="213"/>
      <c r="F41" s="213">
        <f t="shared" si="5"/>
        <v>324571</v>
      </c>
      <c r="G41" s="213">
        <f t="shared" si="6"/>
        <v>385565</v>
      </c>
      <c r="H41" s="164">
        <f t="shared" si="7"/>
        <v>324571</v>
      </c>
      <c r="I41" s="135">
        <f t="shared" si="8"/>
        <v>385565</v>
      </c>
      <c r="J41" s="218">
        <v>232662</v>
      </c>
      <c r="K41" s="213">
        <f>IF((ROUND('表2-113年水電及自有財源'!G42*80%,0))&lt;0,0,(ROUND('表2-113年水電及自有財源'!G42*80%,0)))</f>
        <v>71570</v>
      </c>
      <c r="L41" s="217">
        <f>'表2-113年水電及自有財源'!T42</f>
        <v>20339</v>
      </c>
      <c r="M41" s="219"/>
      <c r="N41" s="213">
        <f t="shared" si="3"/>
        <v>0</v>
      </c>
      <c r="O41" s="213">
        <f t="shared" si="4"/>
        <v>385565</v>
      </c>
      <c r="P41" s="45"/>
      <c r="Q41" s="3">
        <f t="shared" si="2"/>
        <v>385565</v>
      </c>
      <c r="R41" s="1" t="s">
        <v>73</v>
      </c>
    </row>
    <row r="42" spans="1:27" ht="18.649999999999999" customHeight="1" x14ac:dyDescent="0.3">
      <c r="A42" s="20" t="s">
        <v>74</v>
      </c>
      <c r="B42" s="216" t="s">
        <v>75</v>
      </c>
      <c r="C42" s="213">
        <v>76658</v>
      </c>
      <c r="D42" s="213">
        <v>0</v>
      </c>
      <c r="E42" s="213"/>
      <c r="F42" s="213">
        <f t="shared" si="5"/>
        <v>-2746</v>
      </c>
      <c r="G42" s="213">
        <f t="shared" si="6"/>
        <v>79404</v>
      </c>
      <c r="H42" s="230">
        <v>0</v>
      </c>
      <c r="I42" s="135">
        <f t="shared" si="8"/>
        <v>79404</v>
      </c>
      <c r="J42" s="218">
        <v>-253511</v>
      </c>
      <c r="K42" s="213">
        <f>IF((ROUND('表2-113年水電及自有財源'!G43*80%,0))&lt;0,0,(ROUND('表2-113年水電及自有財源'!G43*80%,0)))</f>
        <v>116145</v>
      </c>
      <c r="L42" s="217">
        <f>'表2-113年水電及自有財源'!T43</f>
        <v>134620</v>
      </c>
      <c r="M42" s="219"/>
      <c r="N42" s="213">
        <f t="shared" si="3"/>
        <v>0</v>
      </c>
      <c r="O42" s="213">
        <f t="shared" si="4"/>
        <v>79404</v>
      </c>
      <c r="P42" s="45"/>
      <c r="Q42" s="3">
        <f t="shared" si="2"/>
        <v>79404</v>
      </c>
      <c r="R42" s="1" t="s">
        <v>75</v>
      </c>
    </row>
    <row r="43" spans="1:27" s="225" customFormat="1" ht="18.649999999999999" customHeight="1" x14ac:dyDescent="0.3">
      <c r="A43" s="227" t="s">
        <v>76</v>
      </c>
      <c r="B43" s="216" t="s">
        <v>77</v>
      </c>
      <c r="C43" s="213">
        <v>1301507</v>
      </c>
      <c r="D43" s="213">
        <v>60000</v>
      </c>
      <c r="E43" s="213"/>
      <c r="F43" s="213">
        <f t="shared" si="5"/>
        <v>754112</v>
      </c>
      <c r="G43" s="213">
        <f t="shared" si="6"/>
        <v>487395</v>
      </c>
      <c r="H43" s="164">
        <f t="shared" si="7"/>
        <v>754112</v>
      </c>
      <c r="I43" s="135">
        <f t="shared" si="8"/>
        <v>487395</v>
      </c>
      <c r="J43" s="218">
        <v>658182</v>
      </c>
      <c r="K43" s="213">
        <f>IF((ROUND('表2-113年水電及自有財源'!G44*80%,0))&lt;0,0,(ROUND('表2-113年水電及自有財源'!G44*80%,0)))</f>
        <v>90321</v>
      </c>
      <c r="L43" s="217">
        <f>'表2-113年水電及自有財源'!T44</f>
        <v>5609</v>
      </c>
      <c r="M43" s="219"/>
      <c r="N43" s="213">
        <f t="shared" si="3"/>
        <v>60000</v>
      </c>
      <c r="O43" s="213">
        <f t="shared" si="4"/>
        <v>487395</v>
      </c>
      <c r="P43" s="45"/>
      <c r="Q43" s="213">
        <f t="shared" si="2"/>
        <v>487395</v>
      </c>
      <c r="R43" s="219" t="s">
        <v>77</v>
      </c>
      <c r="S43" s="219"/>
      <c r="T43" s="219"/>
      <c r="U43" s="219"/>
      <c r="V43" s="219"/>
      <c r="W43" s="219"/>
      <c r="X43" s="219"/>
      <c r="Y43" s="219"/>
      <c r="Z43" s="219"/>
      <c r="AA43" s="219"/>
    </row>
    <row r="44" spans="1:27" ht="18.649999999999999" customHeight="1" x14ac:dyDescent="0.3">
      <c r="A44" s="20" t="s">
        <v>78</v>
      </c>
      <c r="B44" s="16" t="s">
        <v>79</v>
      </c>
      <c r="C44" s="3">
        <v>2015394</v>
      </c>
      <c r="D44" s="3">
        <v>0</v>
      </c>
      <c r="E44" s="3"/>
      <c r="F44" s="3">
        <f t="shared" si="5"/>
        <v>728821</v>
      </c>
      <c r="G44" s="3">
        <f t="shared" si="6"/>
        <v>1286573</v>
      </c>
      <c r="H44" s="164">
        <f t="shared" si="7"/>
        <v>728821</v>
      </c>
      <c r="I44" s="135">
        <f t="shared" si="8"/>
        <v>1286573</v>
      </c>
      <c r="J44" s="218">
        <v>643102</v>
      </c>
      <c r="K44" s="213">
        <f>IF((ROUND('表2-113年水電及自有財源'!G45*80%,0))&lt;0,0,(ROUND('表2-113年水電及自有財源'!G45*80%,0)))</f>
        <v>82357</v>
      </c>
      <c r="L44" s="217">
        <f>'表2-113年水電及自有財源'!T45</f>
        <v>3362</v>
      </c>
      <c r="M44" s="219"/>
      <c r="N44" s="213">
        <f t="shared" si="3"/>
        <v>0</v>
      </c>
      <c r="O44" s="213">
        <f t="shared" si="4"/>
        <v>1286573</v>
      </c>
      <c r="P44" s="45">
        <v>180075</v>
      </c>
      <c r="Q44" s="3">
        <f t="shared" si="2"/>
        <v>1106498</v>
      </c>
      <c r="R44" s="1" t="s">
        <v>79</v>
      </c>
    </row>
    <row r="45" spans="1:27" ht="18.649999999999999" customHeight="1" x14ac:dyDescent="0.3">
      <c r="A45" s="20" t="s">
        <v>80</v>
      </c>
      <c r="B45" s="16" t="s">
        <v>81</v>
      </c>
      <c r="C45" s="3">
        <v>1434236</v>
      </c>
      <c r="D45" s="3">
        <v>0</v>
      </c>
      <c r="E45" s="3"/>
      <c r="F45" s="3">
        <f t="shared" si="5"/>
        <v>1172873</v>
      </c>
      <c r="G45" s="3">
        <f t="shared" si="6"/>
        <v>261363</v>
      </c>
      <c r="H45" s="164">
        <f t="shared" si="7"/>
        <v>1172873</v>
      </c>
      <c r="I45" s="135">
        <f t="shared" si="8"/>
        <v>261363</v>
      </c>
      <c r="J45" s="10">
        <v>967213</v>
      </c>
      <c r="K45" s="3">
        <f>IF((ROUND('表2-113年水電及自有財源'!G46*80%,0))&lt;0,0,(ROUND('表2-113年水電及自有財源'!G46*80%,0)))</f>
        <v>196552</v>
      </c>
      <c r="L45" s="4">
        <f>'表2-113年水電及自有財源'!T46</f>
        <v>9108</v>
      </c>
      <c r="N45" s="3">
        <f t="shared" si="3"/>
        <v>0</v>
      </c>
      <c r="O45" s="3">
        <f t="shared" si="4"/>
        <v>261363</v>
      </c>
      <c r="P45" s="45"/>
      <c r="Q45" s="3">
        <f t="shared" si="2"/>
        <v>261363</v>
      </c>
      <c r="R45" s="1" t="s">
        <v>81</v>
      </c>
    </row>
    <row r="46" spans="1:27" s="219" customFormat="1" ht="18.649999999999999" customHeight="1" x14ac:dyDescent="0.3">
      <c r="A46" s="20" t="s">
        <v>82</v>
      </c>
      <c r="B46" s="216" t="s">
        <v>83</v>
      </c>
      <c r="C46" s="213">
        <v>3375523</v>
      </c>
      <c r="D46" s="213">
        <v>61000</v>
      </c>
      <c r="E46" s="213"/>
      <c r="F46" s="213">
        <f t="shared" si="5"/>
        <v>3140312</v>
      </c>
      <c r="G46" s="229">
        <f t="shared" si="6"/>
        <v>174211</v>
      </c>
      <c r="H46" s="164">
        <f>F46+G46</f>
        <v>3314523</v>
      </c>
      <c r="I46" s="135">
        <v>0</v>
      </c>
      <c r="J46" s="228">
        <v>3081999</v>
      </c>
      <c r="K46" s="213">
        <f>IF((ROUND('表2-113年水電及自有財源'!G47*80%,0))&lt;0,0,(ROUND('表2-113年水電及自有財源'!G47*80%,0)))</f>
        <v>56054</v>
      </c>
      <c r="L46" s="217">
        <f>'表2-113年水電及自有財源'!T47</f>
        <v>2259</v>
      </c>
      <c r="N46" s="213">
        <f t="shared" si="3"/>
        <v>61000</v>
      </c>
      <c r="O46" s="213">
        <f t="shared" si="4"/>
        <v>0</v>
      </c>
      <c r="P46" s="45"/>
      <c r="Q46" s="213">
        <f t="shared" si="2"/>
        <v>0</v>
      </c>
      <c r="R46" s="219" t="s">
        <v>83</v>
      </c>
    </row>
    <row r="47" spans="1:27" ht="18.649999999999999" customHeight="1" x14ac:dyDescent="0.3">
      <c r="A47" s="20" t="s">
        <v>84</v>
      </c>
      <c r="B47" s="16" t="s">
        <v>85</v>
      </c>
      <c r="C47" s="3">
        <v>1787470</v>
      </c>
      <c r="D47" s="3">
        <v>13000</v>
      </c>
      <c r="E47" s="3"/>
      <c r="F47" s="3">
        <f t="shared" si="5"/>
        <v>1734914</v>
      </c>
      <c r="G47" s="3">
        <f t="shared" si="6"/>
        <v>39556</v>
      </c>
      <c r="H47" s="164">
        <f t="shared" si="7"/>
        <v>1734914</v>
      </c>
      <c r="I47" s="135">
        <f t="shared" si="8"/>
        <v>39556</v>
      </c>
      <c r="J47" s="10">
        <v>1723783</v>
      </c>
      <c r="K47" s="3">
        <f>IF((ROUND('表2-113年水電及自有財源'!G48*80%,0))&lt;0,0,(ROUND('表2-113年水電及自有財源'!G48*80%,0)))</f>
        <v>9325</v>
      </c>
      <c r="L47" s="4">
        <f>'表2-113年水電及自有財源'!T48</f>
        <v>1806</v>
      </c>
      <c r="N47" s="3">
        <f t="shared" si="3"/>
        <v>13000</v>
      </c>
      <c r="O47" s="3">
        <f t="shared" si="4"/>
        <v>39556</v>
      </c>
      <c r="P47" s="45"/>
      <c r="Q47" s="3">
        <f t="shared" si="2"/>
        <v>39556</v>
      </c>
      <c r="R47" s="1" t="s">
        <v>85</v>
      </c>
    </row>
    <row r="48" spans="1:27" ht="18.649999999999999" customHeight="1" x14ac:dyDescent="0.3">
      <c r="A48" s="20" t="s">
        <v>86</v>
      </c>
      <c r="B48" s="16" t="s">
        <v>87</v>
      </c>
      <c r="C48" s="3">
        <v>6849987</v>
      </c>
      <c r="D48" s="3">
        <v>0</v>
      </c>
      <c r="E48" s="3"/>
      <c r="F48" s="3">
        <f t="shared" si="5"/>
        <v>6244760</v>
      </c>
      <c r="G48" s="3">
        <f t="shared" si="6"/>
        <v>605227</v>
      </c>
      <c r="H48" s="164">
        <f t="shared" si="7"/>
        <v>6244760</v>
      </c>
      <c r="I48" s="135">
        <f t="shared" si="8"/>
        <v>605227</v>
      </c>
      <c r="J48" s="10">
        <v>6195259</v>
      </c>
      <c r="K48" s="3">
        <f>IF((ROUND('表2-113年水電及自有財源'!G49*80%,0))&lt;0,0,(ROUND('表2-113年水電及自有財源'!G49*80%,0)))</f>
        <v>0</v>
      </c>
      <c r="L48" s="4">
        <f>'表2-113年水電及自有財源'!T49</f>
        <v>49501</v>
      </c>
      <c r="N48" s="3">
        <f t="shared" si="3"/>
        <v>0</v>
      </c>
      <c r="O48" s="3">
        <f t="shared" si="4"/>
        <v>605227</v>
      </c>
      <c r="P48" s="45"/>
      <c r="Q48" s="3">
        <f t="shared" si="2"/>
        <v>605227</v>
      </c>
      <c r="R48" s="1" t="s">
        <v>87</v>
      </c>
    </row>
    <row r="49" spans="1:18" ht="18.649999999999999" customHeight="1" x14ac:dyDescent="0.3">
      <c r="A49" s="20" t="s">
        <v>88</v>
      </c>
      <c r="B49" s="16" t="s">
        <v>89</v>
      </c>
      <c r="C49" s="3">
        <v>1433434</v>
      </c>
      <c r="D49" s="3">
        <v>0</v>
      </c>
      <c r="E49" s="3"/>
      <c r="F49" s="3">
        <f t="shared" si="5"/>
        <v>724341</v>
      </c>
      <c r="G49" s="3">
        <f t="shared" si="6"/>
        <v>709093</v>
      </c>
      <c r="H49" s="164">
        <f t="shared" si="7"/>
        <v>724341</v>
      </c>
      <c r="I49" s="135">
        <f t="shared" si="8"/>
        <v>709093</v>
      </c>
      <c r="J49" s="10">
        <v>471351</v>
      </c>
      <c r="K49" s="3">
        <f>IF((ROUND('表2-113年水電及自有財源'!G50*80%,0))&lt;0,0,(ROUND('表2-113年水電及自有財源'!G50*80%,0)))</f>
        <v>196148</v>
      </c>
      <c r="L49" s="4">
        <f>'表2-113年水電及自有財源'!T50</f>
        <v>56842</v>
      </c>
      <c r="N49" s="3">
        <f t="shared" si="3"/>
        <v>0</v>
      </c>
      <c r="O49" s="3">
        <f t="shared" si="4"/>
        <v>709093</v>
      </c>
      <c r="P49" s="45"/>
      <c r="Q49" s="3">
        <f t="shared" si="2"/>
        <v>709093</v>
      </c>
      <c r="R49" s="1" t="s">
        <v>89</v>
      </c>
    </row>
    <row r="50" spans="1:18" ht="18.649999999999999" customHeight="1" x14ac:dyDescent="0.3">
      <c r="A50" s="20" t="s">
        <v>369</v>
      </c>
      <c r="B50" s="16" t="s">
        <v>91</v>
      </c>
      <c r="C50" s="3">
        <v>1103001</v>
      </c>
      <c r="D50" s="3">
        <v>0</v>
      </c>
      <c r="E50" s="3"/>
      <c r="F50" s="3">
        <f t="shared" si="5"/>
        <v>573640</v>
      </c>
      <c r="G50" s="3">
        <f t="shared" si="6"/>
        <v>529361</v>
      </c>
      <c r="H50" s="164">
        <f t="shared" si="7"/>
        <v>573640</v>
      </c>
      <c r="I50" s="135">
        <f t="shared" si="8"/>
        <v>529361</v>
      </c>
      <c r="J50" s="232">
        <v>434290</v>
      </c>
      <c r="K50" s="3">
        <f>IF((ROUND('表2-113年水電及自有財源'!G51*80%,0))&lt;0,0,(ROUND('表2-113年水電及自有財源'!G51*80%,0)))</f>
        <v>86057</v>
      </c>
      <c r="L50" s="4">
        <f>'表2-113年水電及自有財源'!T51</f>
        <v>53293</v>
      </c>
      <c r="N50" s="3">
        <f t="shared" si="3"/>
        <v>0</v>
      </c>
      <c r="O50" s="3">
        <f t="shared" si="4"/>
        <v>529361</v>
      </c>
      <c r="P50" s="104"/>
      <c r="Q50" s="3">
        <f t="shared" si="2"/>
        <v>529361</v>
      </c>
      <c r="R50" s="1" t="s">
        <v>91</v>
      </c>
    </row>
    <row r="51" spans="1:18" ht="18.649999999999999" customHeight="1" x14ac:dyDescent="0.3">
      <c r="A51" s="20" t="s">
        <v>92</v>
      </c>
      <c r="B51" s="16" t="s">
        <v>93</v>
      </c>
      <c r="C51" s="3">
        <v>407557</v>
      </c>
      <c r="D51" s="3">
        <v>0</v>
      </c>
      <c r="E51" s="3"/>
      <c r="F51" s="3">
        <f t="shared" si="5"/>
        <v>227619</v>
      </c>
      <c r="G51" s="3">
        <f t="shared" si="6"/>
        <v>179938</v>
      </c>
      <c r="H51" s="164">
        <f t="shared" si="7"/>
        <v>227619</v>
      </c>
      <c r="I51" s="135">
        <f t="shared" si="8"/>
        <v>179938</v>
      </c>
      <c r="J51" s="10">
        <v>164245</v>
      </c>
      <c r="K51" s="3">
        <f>IF((ROUND('表2-113年水電及自有財源'!G52*80%,0))&lt;0,0,(ROUND('表2-113年水電及自有財源'!G52*80%,0)))</f>
        <v>53128</v>
      </c>
      <c r="L51" s="4">
        <f>'表2-113年水電及自有財源'!T52</f>
        <v>10246</v>
      </c>
      <c r="N51" s="3">
        <f t="shared" si="3"/>
        <v>0</v>
      </c>
      <c r="O51" s="3">
        <f t="shared" si="4"/>
        <v>179938</v>
      </c>
      <c r="P51" s="45"/>
      <c r="Q51" s="3">
        <f t="shared" si="2"/>
        <v>179938</v>
      </c>
      <c r="R51" s="1" t="s">
        <v>93</v>
      </c>
    </row>
    <row r="52" spans="1:18" ht="18.649999999999999" customHeight="1" x14ac:dyDescent="0.3">
      <c r="A52" s="20" t="s">
        <v>94</v>
      </c>
      <c r="B52" s="16" t="s">
        <v>95</v>
      </c>
      <c r="C52" s="3">
        <v>1159025</v>
      </c>
      <c r="D52" s="3">
        <v>0</v>
      </c>
      <c r="E52" s="3"/>
      <c r="F52" s="3">
        <f t="shared" si="5"/>
        <v>647817</v>
      </c>
      <c r="G52" s="3">
        <f t="shared" si="6"/>
        <v>511208</v>
      </c>
      <c r="H52" s="164">
        <f t="shared" si="7"/>
        <v>647817</v>
      </c>
      <c r="I52" s="135">
        <f t="shared" si="8"/>
        <v>511208</v>
      </c>
      <c r="J52" s="10">
        <v>548769</v>
      </c>
      <c r="K52" s="3">
        <f>IF((ROUND('表2-113年水電及自有財源'!G53*80%,0))&lt;0,0,(ROUND('表2-113年水電及自有財源'!G53*80%,0)))</f>
        <v>78251</v>
      </c>
      <c r="L52" s="4">
        <f>'表2-113年水電及自有財源'!T53</f>
        <v>20797</v>
      </c>
      <c r="N52" s="3">
        <f t="shared" si="3"/>
        <v>0</v>
      </c>
      <c r="O52" s="3">
        <f t="shared" si="4"/>
        <v>511208</v>
      </c>
      <c r="P52" s="45">
        <v>140910</v>
      </c>
      <c r="Q52" s="3">
        <f t="shared" si="2"/>
        <v>370298</v>
      </c>
      <c r="R52" s="1" t="s">
        <v>95</v>
      </c>
    </row>
    <row r="53" spans="1:18" ht="18.649999999999999" customHeight="1" x14ac:dyDescent="0.3">
      <c r="A53" s="20" t="s">
        <v>96</v>
      </c>
      <c r="B53" s="16" t="s">
        <v>97</v>
      </c>
      <c r="C53" s="3">
        <v>1183475</v>
      </c>
      <c r="D53" s="3">
        <v>0</v>
      </c>
      <c r="E53" s="3"/>
      <c r="F53" s="3">
        <f t="shared" si="5"/>
        <v>814283</v>
      </c>
      <c r="G53" s="3">
        <f t="shared" si="6"/>
        <v>369192</v>
      </c>
      <c r="H53" s="164">
        <f t="shared" si="7"/>
        <v>814283</v>
      </c>
      <c r="I53" s="135">
        <f t="shared" si="8"/>
        <v>369192</v>
      </c>
      <c r="J53" s="10">
        <v>779126</v>
      </c>
      <c r="K53" s="3">
        <f>IF((ROUND('表2-113年水電及自有財源'!G54*80%,0))&lt;0,0,(ROUND('表2-113年水電及自有財源'!G54*80%,0)))</f>
        <v>30840</v>
      </c>
      <c r="L53" s="4">
        <f>'表2-113年水電及自有財源'!T54</f>
        <v>4317</v>
      </c>
      <c r="N53" s="3">
        <f t="shared" si="3"/>
        <v>0</v>
      </c>
      <c r="O53" s="3">
        <f t="shared" si="4"/>
        <v>369192</v>
      </c>
      <c r="P53" s="45"/>
      <c r="Q53" s="3">
        <f t="shared" si="2"/>
        <v>369192</v>
      </c>
      <c r="R53" s="1" t="s">
        <v>97</v>
      </c>
    </row>
    <row r="54" spans="1:18" ht="18.649999999999999" customHeight="1" x14ac:dyDescent="0.3">
      <c r="A54" s="20" t="s">
        <v>98</v>
      </c>
      <c r="B54" s="16" t="s">
        <v>99</v>
      </c>
      <c r="C54" s="3">
        <v>424058</v>
      </c>
      <c r="D54" s="3">
        <v>0</v>
      </c>
      <c r="E54" s="3"/>
      <c r="F54" s="3">
        <f t="shared" si="5"/>
        <v>327888</v>
      </c>
      <c r="G54" s="3">
        <f t="shared" si="6"/>
        <v>96170</v>
      </c>
      <c r="H54" s="164">
        <f t="shared" si="7"/>
        <v>327888</v>
      </c>
      <c r="I54" s="135">
        <f t="shared" si="8"/>
        <v>96170</v>
      </c>
      <c r="J54" s="10">
        <v>308562</v>
      </c>
      <c r="K54" s="3">
        <f>IF((ROUND('表2-113年水電及自有財源'!G55*80%,0))&lt;0,0,(ROUND('表2-113年水電及自有財源'!G55*80%,0)))</f>
        <v>0</v>
      </c>
      <c r="L54" s="4">
        <f>'表2-113年水電及自有財源'!T55</f>
        <v>19326</v>
      </c>
      <c r="N54" s="3">
        <f t="shared" si="3"/>
        <v>0</v>
      </c>
      <c r="O54" s="3">
        <f t="shared" si="4"/>
        <v>96170</v>
      </c>
      <c r="P54" s="45"/>
      <c r="Q54" s="3">
        <f t="shared" si="2"/>
        <v>96170</v>
      </c>
      <c r="R54" s="1" t="s">
        <v>99</v>
      </c>
    </row>
    <row r="55" spans="1:18" ht="18.649999999999999" customHeight="1" x14ac:dyDescent="0.3">
      <c r="A55" s="20" t="s">
        <v>100</v>
      </c>
      <c r="B55" s="16" t="s">
        <v>101</v>
      </c>
      <c r="C55" s="3">
        <v>800301</v>
      </c>
      <c r="D55" s="3">
        <v>310000</v>
      </c>
      <c r="E55" s="3"/>
      <c r="F55" s="3">
        <f t="shared" si="5"/>
        <v>128595</v>
      </c>
      <c r="G55" s="3">
        <f t="shared" si="6"/>
        <v>361706</v>
      </c>
      <c r="H55" s="164">
        <f t="shared" si="7"/>
        <v>128595</v>
      </c>
      <c r="I55" s="135">
        <f t="shared" si="8"/>
        <v>361706</v>
      </c>
      <c r="J55" s="10">
        <v>36427</v>
      </c>
      <c r="K55" s="3">
        <f>IF((ROUND('表2-113年水電及自有財源'!G56*80%,0))&lt;0,0,(ROUND('表2-113年水電及自有財源'!G56*80%,0)))</f>
        <v>62801</v>
      </c>
      <c r="L55" s="4">
        <f>'表2-113年水電及自有財源'!T56</f>
        <v>29367</v>
      </c>
      <c r="N55" s="3">
        <f t="shared" si="3"/>
        <v>310000</v>
      </c>
      <c r="O55" s="3">
        <f t="shared" si="4"/>
        <v>361706</v>
      </c>
      <c r="P55" s="45"/>
      <c r="Q55" s="3">
        <f t="shared" si="2"/>
        <v>361706</v>
      </c>
      <c r="R55" s="1" t="s">
        <v>101</v>
      </c>
    </row>
    <row r="56" spans="1:18" ht="18.649999999999999" customHeight="1" x14ac:dyDescent="0.3">
      <c r="A56" s="20" t="s">
        <v>102</v>
      </c>
      <c r="B56" s="16" t="s">
        <v>103</v>
      </c>
      <c r="C56" s="3">
        <v>380340</v>
      </c>
      <c r="D56" s="3">
        <v>30000</v>
      </c>
      <c r="E56" s="3"/>
      <c r="F56" s="3">
        <f t="shared" si="5"/>
        <v>238334</v>
      </c>
      <c r="G56" s="3">
        <f t="shared" si="6"/>
        <v>112006</v>
      </c>
      <c r="H56" s="164">
        <f t="shared" si="7"/>
        <v>238334</v>
      </c>
      <c r="I56" s="135">
        <f t="shared" si="8"/>
        <v>112006</v>
      </c>
      <c r="J56" s="10">
        <v>164088</v>
      </c>
      <c r="K56" s="3">
        <f>IF((ROUND('表2-113年水電及自有財源'!G57*80%,0))&lt;0,0,(ROUND('表2-113年水電及自有財源'!G57*80%,0)))</f>
        <v>73735</v>
      </c>
      <c r="L56" s="4">
        <f>'表2-113年水電及自有財源'!T57</f>
        <v>511</v>
      </c>
      <c r="N56" s="3">
        <f t="shared" si="3"/>
        <v>30000</v>
      </c>
      <c r="O56" s="3">
        <f t="shared" si="4"/>
        <v>112006</v>
      </c>
      <c r="P56" s="45"/>
      <c r="Q56" s="3">
        <f t="shared" si="2"/>
        <v>112006</v>
      </c>
      <c r="R56" s="1" t="s">
        <v>103</v>
      </c>
    </row>
    <row r="57" spans="1:18" ht="18.649999999999999" customHeight="1" x14ac:dyDescent="0.3">
      <c r="A57" s="20" t="s">
        <v>104</v>
      </c>
      <c r="B57" s="16" t="s">
        <v>105</v>
      </c>
      <c r="C57" s="3">
        <v>605502</v>
      </c>
      <c r="D57" s="3">
        <v>101000</v>
      </c>
      <c r="E57" s="3"/>
      <c r="F57" s="3">
        <f t="shared" si="5"/>
        <v>156973</v>
      </c>
      <c r="G57" s="3">
        <f t="shared" si="6"/>
        <v>347529</v>
      </c>
      <c r="H57" s="164">
        <f t="shared" si="7"/>
        <v>156973</v>
      </c>
      <c r="I57" s="135">
        <f t="shared" si="8"/>
        <v>347529</v>
      </c>
      <c r="J57" s="10">
        <v>74367</v>
      </c>
      <c r="K57" s="3">
        <f>IF((ROUND('表2-113年水電及自有財源'!G58*80%,0))&lt;0,0,(ROUND('表2-113年水電及自有財源'!G58*80%,0)))</f>
        <v>81366</v>
      </c>
      <c r="L57" s="4">
        <f>'表2-113年水電及自有財源'!T58</f>
        <v>1240</v>
      </c>
      <c r="N57" s="3">
        <f t="shared" si="3"/>
        <v>101000</v>
      </c>
      <c r="O57" s="3">
        <f t="shared" si="4"/>
        <v>347529</v>
      </c>
      <c r="P57" s="45">
        <v>200000</v>
      </c>
      <c r="Q57" s="3">
        <f t="shared" si="2"/>
        <v>147529</v>
      </c>
      <c r="R57" s="1" t="s">
        <v>105</v>
      </c>
    </row>
    <row r="58" spans="1:18" ht="18.649999999999999" customHeight="1" x14ac:dyDescent="0.3">
      <c r="A58" s="20" t="s">
        <v>106</v>
      </c>
      <c r="B58" s="16" t="s">
        <v>107</v>
      </c>
      <c r="C58" s="3">
        <v>256378</v>
      </c>
      <c r="D58" s="3">
        <v>0</v>
      </c>
      <c r="E58" s="3"/>
      <c r="F58" s="3">
        <f t="shared" si="5"/>
        <v>228872</v>
      </c>
      <c r="G58" s="3">
        <f t="shared" si="6"/>
        <v>27506</v>
      </c>
      <c r="H58" s="164">
        <f t="shared" si="7"/>
        <v>228872</v>
      </c>
      <c r="I58" s="135">
        <f t="shared" si="8"/>
        <v>27506</v>
      </c>
      <c r="J58" s="10">
        <v>164597</v>
      </c>
      <c r="K58" s="3">
        <f>IF((ROUND('表2-113年水電及自有財源'!G59*80%,0))&lt;0,0,(ROUND('表2-113年水電及自有財源'!G59*80%,0)))</f>
        <v>62099</v>
      </c>
      <c r="L58" s="4">
        <f>'表2-113年水電及自有財源'!T59</f>
        <v>2176</v>
      </c>
      <c r="N58" s="3">
        <f t="shared" si="3"/>
        <v>0</v>
      </c>
      <c r="O58" s="3">
        <f t="shared" si="4"/>
        <v>27506</v>
      </c>
      <c r="P58" s="45"/>
      <c r="Q58" s="3">
        <f t="shared" si="2"/>
        <v>27506</v>
      </c>
      <c r="R58" s="1" t="s">
        <v>107</v>
      </c>
    </row>
    <row r="59" spans="1:18" ht="18.649999999999999" customHeight="1" x14ac:dyDescent="0.3">
      <c r="A59" s="20" t="s">
        <v>108</v>
      </c>
      <c r="B59" s="16" t="s">
        <v>109</v>
      </c>
      <c r="C59" s="3">
        <v>2624937</v>
      </c>
      <c r="D59" s="3">
        <v>0</v>
      </c>
      <c r="E59" s="3"/>
      <c r="F59" s="3">
        <f t="shared" si="5"/>
        <v>2217430</v>
      </c>
      <c r="G59" s="3">
        <f t="shared" si="6"/>
        <v>407507</v>
      </c>
      <c r="H59" s="164">
        <f t="shared" si="7"/>
        <v>2217430</v>
      </c>
      <c r="I59" s="135">
        <f t="shared" si="8"/>
        <v>407507</v>
      </c>
      <c r="J59" s="10">
        <v>2158163</v>
      </c>
      <c r="K59" s="3">
        <f>IF((ROUND('表2-113年水電及自有財源'!G60*80%,0))&lt;0,0,(ROUND('表2-113年水電及自有財源'!G60*80%,0)))</f>
        <v>57012</v>
      </c>
      <c r="L59" s="4">
        <f>'表2-113年水電及自有財源'!T60</f>
        <v>2255</v>
      </c>
      <c r="N59" s="3">
        <f t="shared" si="3"/>
        <v>0</v>
      </c>
      <c r="O59" s="3">
        <f t="shared" si="4"/>
        <v>407507</v>
      </c>
      <c r="P59" s="45"/>
      <c r="Q59" s="3">
        <f t="shared" si="2"/>
        <v>407507</v>
      </c>
      <c r="R59" s="1" t="s">
        <v>109</v>
      </c>
    </row>
    <row r="60" spans="1:18" ht="18.649999999999999" customHeight="1" x14ac:dyDescent="0.3">
      <c r="A60" s="20" t="s">
        <v>110</v>
      </c>
      <c r="B60" s="16" t="s">
        <v>111</v>
      </c>
      <c r="C60" s="3">
        <v>958069</v>
      </c>
      <c r="D60" s="3">
        <v>158000</v>
      </c>
      <c r="E60" s="3"/>
      <c r="F60" s="3">
        <f t="shared" si="5"/>
        <v>504007</v>
      </c>
      <c r="G60" s="3">
        <f t="shared" si="6"/>
        <v>296062</v>
      </c>
      <c r="H60" s="164">
        <f t="shared" si="7"/>
        <v>504007</v>
      </c>
      <c r="I60" s="135">
        <f t="shared" si="8"/>
        <v>296062</v>
      </c>
      <c r="J60" s="10">
        <v>432949</v>
      </c>
      <c r="K60" s="3">
        <f>IF((ROUND('表2-113年水電及自有財源'!G61*80%,0))&lt;0,0,(ROUND('表2-113年水電及自有財源'!G61*80%,0)))</f>
        <v>69734</v>
      </c>
      <c r="L60" s="4">
        <f>'表2-113年水電及自有財源'!T61</f>
        <v>1324</v>
      </c>
      <c r="N60" s="3">
        <f t="shared" si="3"/>
        <v>158000</v>
      </c>
      <c r="O60" s="3">
        <f t="shared" si="4"/>
        <v>296062</v>
      </c>
      <c r="P60" s="45"/>
      <c r="Q60" s="3">
        <f t="shared" si="2"/>
        <v>296062</v>
      </c>
      <c r="R60" s="1" t="s">
        <v>111</v>
      </c>
    </row>
    <row r="61" spans="1:18" ht="18.649999999999999" customHeight="1" x14ac:dyDescent="0.3">
      <c r="A61" s="20" t="s">
        <v>112</v>
      </c>
      <c r="B61" s="16" t="s">
        <v>113</v>
      </c>
      <c r="C61" s="3">
        <v>455898</v>
      </c>
      <c r="D61" s="3">
        <v>0</v>
      </c>
      <c r="E61" s="3"/>
      <c r="F61" s="3">
        <f t="shared" si="5"/>
        <v>166896</v>
      </c>
      <c r="G61" s="3">
        <f t="shared" si="6"/>
        <v>289002</v>
      </c>
      <c r="H61" s="164">
        <f t="shared" si="7"/>
        <v>166896</v>
      </c>
      <c r="I61" s="135">
        <f t="shared" si="8"/>
        <v>289002</v>
      </c>
      <c r="J61" s="10">
        <v>88280</v>
      </c>
      <c r="K61" s="3">
        <f>IF((ROUND('表2-113年水電及自有財源'!G62*80%,0))&lt;0,0,(ROUND('表2-113年水電及自有財源'!G62*80%,0)))</f>
        <v>78179</v>
      </c>
      <c r="L61" s="4">
        <f>'表2-113年水電及自有財源'!T62</f>
        <v>437</v>
      </c>
      <c r="N61" s="3">
        <f t="shared" si="3"/>
        <v>0</v>
      </c>
      <c r="O61" s="3">
        <f t="shared" si="4"/>
        <v>289002</v>
      </c>
      <c r="P61" s="45"/>
      <c r="Q61" s="3">
        <f t="shared" si="2"/>
        <v>289002</v>
      </c>
      <c r="R61" s="1" t="s">
        <v>113</v>
      </c>
    </row>
    <row r="62" spans="1:18" ht="18.649999999999999" customHeight="1" x14ac:dyDescent="0.3">
      <c r="A62" s="20" t="s">
        <v>114</v>
      </c>
      <c r="B62" s="16" t="s">
        <v>115</v>
      </c>
      <c r="C62" s="3">
        <v>540499</v>
      </c>
      <c r="D62" s="3">
        <v>0</v>
      </c>
      <c r="E62" s="3"/>
      <c r="F62" s="3">
        <f t="shared" si="5"/>
        <v>229779</v>
      </c>
      <c r="G62" s="3">
        <f t="shared" si="6"/>
        <v>310720</v>
      </c>
      <c r="H62" s="164">
        <f t="shared" si="7"/>
        <v>229779</v>
      </c>
      <c r="I62" s="135">
        <f t="shared" si="8"/>
        <v>310720</v>
      </c>
      <c r="J62" s="10">
        <v>158047</v>
      </c>
      <c r="K62" s="3">
        <f>IF((ROUND('表2-113年水電及自有財源'!G63*80%,0))&lt;0,0,(ROUND('表2-113年水電及自有財源'!G63*80%,0)))</f>
        <v>61923</v>
      </c>
      <c r="L62" s="4">
        <f>'表2-113年水電及自有財源'!T63</f>
        <v>9809</v>
      </c>
      <c r="N62" s="3">
        <f t="shared" si="3"/>
        <v>0</v>
      </c>
      <c r="O62" s="3">
        <f t="shared" si="4"/>
        <v>310720</v>
      </c>
      <c r="P62" s="45">
        <v>56540</v>
      </c>
      <c r="Q62" s="3">
        <f t="shared" si="2"/>
        <v>254180</v>
      </c>
      <c r="R62" s="1" t="s">
        <v>115</v>
      </c>
    </row>
    <row r="63" spans="1:18" ht="18.649999999999999" customHeight="1" x14ac:dyDescent="0.3">
      <c r="A63" s="20" t="s">
        <v>116</v>
      </c>
      <c r="B63" s="16" t="s">
        <v>117</v>
      </c>
      <c r="C63" s="3">
        <v>724413</v>
      </c>
      <c r="D63" s="3">
        <v>0</v>
      </c>
      <c r="E63" s="3"/>
      <c r="F63" s="3">
        <f t="shared" si="5"/>
        <v>314702</v>
      </c>
      <c r="G63" s="3">
        <f t="shared" si="6"/>
        <v>409711</v>
      </c>
      <c r="H63" s="164">
        <f t="shared" si="7"/>
        <v>314702</v>
      </c>
      <c r="I63" s="135">
        <f t="shared" si="8"/>
        <v>409711</v>
      </c>
      <c r="J63" s="10">
        <v>261100</v>
      </c>
      <c r="K63" s="3">
        <f>IF((ROUND('表2-113年水電及自有財源'!G64*80%,0))&lt;0,0,(ROUND('表2-113年水電及自有財源'!G64*80%,0)))</f>
        <v>51375</v>
      </c>
      <c r="L63" s="4">
        <f>'表2-113年水電及自有財源'!T64</f>
        <v>2227</v>
      </c>
      <c r="N63" s="3">
        <f t="shared" si="3"/>
        <v>0</v>
      </c>
      <c r="O63" s="3">
        <f t="shared" si="4"/>
        <v>409711</v>
      </c>
      <c r="P63" s="45">
        <v>52430</v>
      </c>
      <c r="Q63" s="3">
        <f t="shared" si="2"/>
        <v>357281</v>
      </c>
      <c r="R63" s="1" t="s">
        <v>117</v>
      </c>
    </row>
    <row r="64" spans="1:18" ht="18.649999999999999" customHeight="1" x14ac:dyDescent="0.3">
      <c r="A64" s="20" t="s">
        <v>118</v>
      </c>
      <c r="B64" s="16" t="s">
        <v>119</v>
      </c>
      <c r="C64" s="3">
        <v>2461997</v>
      </c>
      <c r="D64" s="3">
        <v>0</v>
      </c>
      <c r="E64" s="3"/>
      <c r="F64" s="3">
        <f t="shared" si="5"/>
        <v>715801</v>
      </c>
      <c r="G64" s="3">
        <f t="shared" si="6"/>
        <v>1746196</v>
      </c>
      <c r="H64" s="164">
        <f t="shared" si="7"/>
        <v>715801</v>
      </c>
      <c r="I64" s="135">
        <f t="shared" si="8"/>
        <v>1746196</v>
      </c>
      <c r="J64" s="10">
        <v>529463</v>
      </c>
      <c r="K64" s="3">
        <f>IF((ROUND('表2-113年水電及自有財源'!G65*80%,0))&lt;0,0,(ROUND('表2-113年水電及自有財源'!G65*80%,0)))</f>
        <v>185986</v>
      </c>
      <c r="L64" s="4">
        <f>'表2-113年水電及自有財源'!T65</f>
        <v>352</v>
      </c>
      <c r="N64" s="3">
        <f t="shared" si="3"/>
        <v>0</v>
      </c>
      <c r="O64" s="3">
        <f t="shared" si="4"/>
        <v>1746196</v>
      </c>
      <c r="P64" s="45">
        <v>302300</v>
      </c>
      <c r="Q64" s="3">
        <f t="shared" si="2"/>
        <v>1443896</v>
      </c>
      <c r="R64" s="1" t="s">
        <v>119</v>
      </c>
    </row>
    <row r="65" spans="1:18" ht="18.649999999999999" customHeight="1" x14ac:dyDescent="0.3">
      <c r="A65" s="20" t="s">
        <v>120</v>
      </c>
      <c r="B65" s="16" t="s">
        <v>121</v>
      </c>
      <c r="C65" s="3">
        <v>985348</v>
      </c>
      <c r="D65" s="3">
        <v>0</v>
      </c>
      <c r="E65" s="3"/>
      <c r="F65" s="3">
        <f t="shared" si="5"/>
        <v>774127</v>
      </c>
      <c r="G65" s="3">
        <f t="shared" si="6"/>
        <v>211221</v>
      </c>
      <c r="H65" s="164">
        <f t="shared" si="7"/>
        <v>774127</v>
      </c>
      <c r="I65" s="135">
        <f t="shared" si="8"/>
        <v>211221</v>
      </c>
      <c r="J65" s="10">
        <v>682332</v>
      </c>
      <c r="K65" s="3">
        <f>IF((ROUND('表2-113年水電及自有財源'!G66*80%,0))&lt;0,0,(ROUND('表2-113年水電及自有財源'!G66*80%,0)))</f>
        <v>91211</v>
      </c>
      <c r="L65" s="4">
        <f>'表2-113年水電及自有財源'!T66</f>
        <v>584</v>
      </c>
      <c r="N65" s="3">
        <f t="shared" si="3"/>
        <v>0</v>
      </c>
      <c r="O65" s="3">
        <f t="shared" si="4"/>
        <v>211221</v>
      </c>
      <c r="P65" s="45"/>
      <c r="Q65" s="3">
        <f t="shared" si="2"/>
        <v>211221</v>
      </c>
      <c r="R65" s="1" t="s">
        <v>121</v>
      </c>
    </row>
    <row r="66" spans="1:18" ht="18.649999999999999" customHeight="1" x14ac:dyDescent="0.3">
      <c r="A66" s="20" t="s">
        <v>122</v>
      </c>
      <c r="B66" s="16" t="s">
        <v>123</v>
      </c>
      <c r="C66" s="3">
        <v>630469</v>
      </c>
      <c r="D66" s="3">
        <v>0</v>
      </c>
      <c r="E66" s="3"/>
      <c r="F66" s="3">
        <f t="shared" si="5"/>
        <v>349424</v>
      </c>
      <c r="G66" s="3">
        <f t="shared" si="6"/>
        <v>281045</v>
      </c>
      <c r="H66" s="164">
        <f t="shared" si="7"/>
        <v>349424</v>
      </c>
      <c r="I66" s="135">
        <f t="shared" si="8"/>
        <v>281045</v>
      </c>
      <c r="J66" s="10">
        <v>240001</v>
      </c>
      <c r="K66" s="3">
        <f>IF((ROUND('表2-113年水電及自有財源'!G67*80%,0))&lt;0,0,(ROUND('表2-113年水電及自有財源'!G67*80%,0)))</f>
        <v>107674</v>
      </c>
      <c r="L66" s="4">
        <f>'表2-113年水電及自有財源'!T67</f>
        <v>1749</v>
      </c>
      <c r="N66" s="3">
        <f t="shared" si="3"/>
        <v>0</v>
      </c>
      <c r="O66" s="3">
        <f t="shared" si="4"/>
        <v>281045</v>
      </c>
      <c r="P66" s="45">
        <v>19939</v>
      </c>
      <c r="Q66" s="3">
        <f t="shared" si="2"/>
        <v>261106</v>
      </c>
      <c r="R66" s="1" t="s">
        <v>123</v>
      </c>
    </row>
    <row r="67" spans="1:18" ht="18.649999999999999" customHeight="1" x14ac:dyDescent="0.3">
      <c r="A67" s="20" t="s">
        <v>124</v>
      </c>
      <c r="B67" s="16" t="s">
        <v>125</v>
      </c>
      <c r="C67" s="3">
        <v>268811</v>
      </c>
      <c r="D67" s="3">
        <v>0</v>
      </c>
      <c r="E67" s="3"/>
      <c r="F67" s="3">
        <f t="shared" si="5"/>
        <v>277789</v>
      </c>
      <c r="G67" s="3">
        <f t="shared" si="6"/>
        <v>-8978</v>
      </c>
      <c r="H67" s="164">
        <f>F67+G67</f>
        <v>268811</v>
      </c>
      <c r="I67" s="135">
        <v>0</v>
      </c>
      <c r="J67" s="10">
        <v>204287</v>
      </c>
      <c r="K67" s="3">
        <f>IF((ROUND('表2-113年水電及自有財源'!G68*80%,0))&lt;0,0,(ROUND('表2-113年水電及自有財源'!G68*80%,0)))</f>
        <v>73171</v>
      </c>
      <c r="L67" s="4">
        <f>'表2-113年水電及自有財源'!T68</f>
        <v>331</v>
      </c>
      <c r="N67" s="3">
        <f t="shared" si="3"/>
        <v>0</v>
      </c>
      <c r="O67" s="3">
        <f t="shared" si="4"/>
        <v>0</v>
      </c>
      <c r="P67" s="45"/>
      <c r="Q67" s="213">
        <f t="shared" si="2"/>
        <v>0</v>
      </c>
      <c r="R67" s="1" t="s">
        <v>125</v>
      </c>
    </row>
    <row r="68" spans="1:18" ht="18.649999999999999" customHeight="1" x14ac:dyDescent="0.3">
      <c r="A68" s="20" t="s">
        <v>126</v>
      </c>
      <c r="B68" s="16" t="s">
        <v>127</v>
      </c>
      <c r="C68" s="3">
        <v>1804736</v>
      </c>
      <c r="D68" s="3">
        <v>0</v>
      </c>
      <c r="E68" s="3"/>
      <c r="F68" s="3">
        <f t="shared" si="5"/>
        <v>1522961</v>
      </c>
      <c r="G68" s="3">
        <f t="shared" si="6"/>
        <v>281775</v>
      </c>
      <c r="H68" s="164">
        <f t="shared" si="7"/>
        <v>1522961</v>
      </c>
      <c r="I68" s="135">
        <f t="shared" si="8"/>
        <v>281775</v>
      </c>
      <c r="J68" s="220">
        <v>1416545</v>
      </c>
      <c r="K68" s="3">
        <f>IF((ROUND('表2-113年水電及自有財源'!G69*80%,0))&lt;0,0,(ROUND('表2-113年水電及自有財源'!G69*80%,0)))</f>
        <v>106598</v>
      </c>
      <c r="L68" s="4">
        <f>'表2-113年水電及自有財源'!T69</f>
        <v>-182</v>
      </c>
      <c r="N68" s="3">
        <f t="shared" si="3"/>
        <v>0</v>
      </c>
      <c r="O68" s="3">
        <f t="shared" si="4"/>
        <v>281775</v>
      </c>
      <c r="P68" s="45"/>
      <c r="Q68" s="3">
        <f t="shared" si="2"/>
        <v>281775</v>
      </c>
      <c r="R68" s="1" t="s">
        <v>127</v>
      </c>
    </row>
    <row r="69" spans="1:18" ht="18.649999999999999" customHeight="1" x14ac:dyDescent="0.3">
      <c r="A69" s="20" t="s">
        <v>128</v>
      </c>
      <c r="B69" s="16" t="s">
        <v>129</v>
      </c>
      <c r="C69" s="3">
        <v>408900</v>
      </c>
      <c r="D69" s="3">
        <v>0</v>
      </c>
      <c r="E69" s="3"/>
      <c r="F69" s="3">
        <f t="shared" si="5"/>
        <v>300986</v>
      </c>
      <c r="G69" s="3">
        <f t="shared" si="6"/>
        <v>107914</v>
      </c>
      <c r="H69" s="164">
        <f t="shared" si="7"/>
        <v>300986</v>
      </c>
      <c r="I69" s="135">
        <f t="shared" si="8"/>
        <v>107914</v>
      </c>
      <c r="J69" s="220">
        <v>253910</v>
      </c>
      <c r="K69" s="3">
        <f>IF((ROUND('表2-113年水電及自有財源'!G70*80%,0))&lt;0,0,(ROUND('表2-113年水電及自有財源'!G70*80%,0)))</f>
        <v>46718</v>
      </c>
      <c r="L69" s="4">
        <f>'表2-113年水電及自有財源'!T70</f>
        <v>358</v>
      </c>
      <c r="N69" s="3">
        <f t="shared" si="3"/>
        <v>0</v>
      </c>
      <c r="O69" s="3">
        <f t="shared" si="4"/>
        <v>107914</v>
      </c>
      <c r="P69" s="45"/>
      <c r="Q69" s="3">
        <f t="shared" si="2"/>
        <v>107914</v>
      </c>
      <c r="R69" s="1" t="s">
        <v>129</v>
      </c>
    </row>
    <row r="70" spans="1:18" ht="18.649999999999999" customHeight="1" x14ac:dyDescent="0.3">
      <c r="A70" s="20" t="s">
        <v>130</v>
      </c>
      <c r="B70" s="16" t="s">
        <v>131</v>
      </c>
      <c r="C70" s="3">
        <v>1134744</v>
      </c>
      <c r="D70" s="3">
        <v>0</v>
      </c>
      <c r="E70" s="3"/>
      <c r="F70" s="3">
        <f t="shared" si="5"/>
        <v>491501</v>
      </c>
      <c r="G70" s="3">
        <f t="shared" si="6"/>
        <v>643243</v>
      </c>
      <c r="H70" s="164">
        <f t="shared" si="7"/>
        <v>491501</v>
      </c>
      <c r="I70" s="135">
        <f t="shared" si="8"/>
        <v>643243</v>
      </c>
      <c r="J70" s="10">
        <v>322692</v>
      </c>
      <c r="K70" s="3">
        <f>IF((ROUND('表2-113年水電及自有財源'!G71*80%,0))&lt;0,0,(ROUND('表2-113年水電及自有財源'!G71*80%,0)))</f>
        <v>165506</v>
      </c>
      <c r="L70" s="4">
        <f>'表2-113年水電及自有財源'!T71</f>
        <v>3303</v>
      </c>
      <c r="N70" s="3">
        <f t="shared" si="3"/>
        <v>0</v>
      </c>
      <c r="O70" s="3">
        <f t="shared" si="4"/>
        <v>643243</v>
      </c>
      <c r="P70" s="45"/>
      <c r="Q70" s="3">
        <f t="shared" ref="Q70:Q132" si="11">O70-P70</f>
        <v>643243</v>
      </c>
      <c r="R70" s="1" t="s">
        <v>131</v>
      </c>
    </row>
    <row r="71" spans="1:18" ht="18.649999999999999" customHeight="1" x14ac:dyDescent="0.3">
      <c r="A71" s="20" t="s">
        <v>132</v>
      </c>
      <c r="B71" s="16" t="s">
        <v>133</v>
      </c>
      <c r="C71" s="3">
        <v>1772359</v>
      </c>
      <c r="D71" s="3">
        <v>400000</v>
      </c>
      <c r="E71" s="3"/>
      <c r="F71" s="3">
        <f t="shared" si="5"/>
        <v>929636</v>
      </c>
      <c r="G71" s="3">
        <f t="shared" si="6"/>
        <v>442723</v>
      </c>
      <c r="H71" s="164">
        <f t="shared" si="7"/>
        <v>929636</v>
      </c>
      <c r="I71" s="135">
        <f t="shared" si="8"/>
        <v>442723</v>
      </c>
      <c r="J71" s="10">
        <v>825964</v>
      </c>
      <c r="K71" s="3">
        <f>IF((ROUND('表2-113年水電及自有財源'!G72*80%,0))&lt;0,0,(ROUND('表2-113年水電及自有財源'!G72*80%,0)))</f>
        <v>88945</v>
      </c>
      <c r="L71" s="4">
        <f>'表2-113年水電及自有財源'!T72</f>
        <v>14727</v>
      </c>
      <c r="N71" s="3">
        <f t="shared" ref="N71:N132" si="12">D71</f>
        <v>400000</v>
      </c>
      <c r="O71" s="3">
        <f t="shared" ref="O71:O132" si="13">I71</f>
        <v>442723</v>
      </c>
      <c r="P71" s="45"/>
      <c r="Q71" s="3">
        <f t="shared" si="11"/>
        <v>442723</v>
      </c>
      <c r="R71" s="1" t="s">
        <v>133</v>
      </c>
    </row>
    <row r="72" spans="1:18" ht="18.649999999999999" customHeight="1" x14ac:dyDescent="0.3">
      <c r="A72" s="20" t="s">
        <v>134</v>
      </c>
      <c r="B72" s="16" t="s">
        <v>135</v>
      </c>
      <c r="C72" s="3">
        <v>1470415</v>
      </c>
      <c r="D72" s="3">
        <v>0</v>
      </c>
      <c r="E72" s="3"/>
      <c r="F72" s="3">
        <f t="shared" ref="F72:F132" si="14">SUM(J72:L72)</f>
        <v>1012543</v>
      </c>
      <c r="G72" s="3">
        <f t="shared" ref="G72:G132" si="15">C72-D72-E72-F72</f>
        <v>457872</v>
      </c>
      <c r="H72" s="164">
        <f t="shared" si="7"/>
        <v>1012543</v>
      </c>
      <c r="I72" s="135">
        <f t="shared" si="8"/>
        <v>457872</v>
      </c>
      <c r="J72" s="10">
        <v>933776</v>
      </c>
      <c r="K72" s="3">
        <f>IF((ROUND('表2-113年水電及自有財源'!G73*80%,0))&lt;0,0,(ROUND('表2-113年水電及自有財源'!G73*80%,0)))</f>
        <v>78509</v>
      </c>
      <c r="L72" s="4">
        <f>'表2-113年水電及自有財源'!T73</f>
        <v>258</v>
      </c>
      <c r="N72" s="3">
        <f t="shared" si="12"/>
        <v>0</v>
      </c>
      <c r="O72" s="3">
        <f t="shared" si="13"/>
        <v>457872</v>
      </c>
      <c r="P72" s="45"/>
      <c r="Q72" s="3">
        <f t="shared" si="11"/>
        <v>457872</v>
      </c>
      <c r="R72" s="1" t="s">
        <v>135</v>
      </c>
    </row>
    <row r="73" spans="1:18" ht="18.649999999999999" customHeight="1" x14ac:dyDescent="0.3">
      <c r="A73" s="20" t="s">
        <v>136</v>
      </c>
      <c r="B73" s="16" t="s">
        <v>137</v>
      </c>
      <c r="C73" s="3">
        <v>705817</v>
      </c>
      <c r="D73" s="3">
        <v>100000</v>
      </c>
      <c r="E73" s="3"/>
      <c r="F73" s="3">
        <f t="shared" si="14"/>
        <v>275467</v>
      </c>
      <c r="G73" s="3">
        <f t="shared" si="15"/>
        <v>330350</v>
      </c>
      <c r="H73" s="164">
        <f t="shared" ref="H73:H112" si="16">F73</f>
        <v>275467</v>
      </c>
      <c r="I73" s="135">
        <f t="shared" ref="I73:I112" si="17">G73</f>
        <v>330350</v>
      </c>
      <c r="J73" s="10">
        <v>218035</v>
      </c>
      <c r="K73" s="3">
        <f>IF((ROUND('表2-113年水電及自有財源'!G74*80%,0))&lt;0,0,(ROUND('表2-113年水電及自有財源'!G74*80%,0)))</f>
        <v>54604</v>
      </c>
      <c r="L73" s="4">
        <f>'表2-113年水電及自有財源'!T74</f>
        <v>2828</v>
      </c>
      <c r="N73" s="3">
        <f t="shared" si="12"/>
        <v>100000</v>
      </c>
      <c r="O73" s="3">
        <f t="shared" si="13"/>
        <v>330350</v>
      </c>
      <c r="P73" s="45"/>
      <c r="Q73" s="3">
        <f t="shared" si="11"/>
        <v>330350</v>
      </c>
      <c r="R73" s="1" t="s">
        <v>137</v>
      </c>
    </row>
    <row r="74" spans="1:18" ht="18.649999999999999" customHeight="1" x14ac:dyDescent="0.3">
      <c r="A74" s="20" t="s">
        <v>138</v>
      </c>
      <c r="B74" s="16" t="s">
        <v>139</v>
      </c>
      <c r="C74" s="3">
        <v>874693</v>
      </c>
      <c r="D74" s="3">
        <v>80000</v>
      </c>
      <c r="E74" s="3"/>
      <c r="F74" s="3">
        <f t="shared" si="14"/>
        <v>246119</v>
      </c>
      <c r="G74" s="3">
        <f t="shared" si="15"/>
        <v>548574</v>
      </c>
      <c r="H74" s="164">
        <f t="shared" si="16"/>
        <v>246119</v>
      </c>
      <c r="I74" s="135">
        <f t="shared" si="17"/>
        <v>548574</v>
      </c>
      <c r="J74" s="10">
        <v>219141</v>
      </c>
      <c r="K74" s="3">
        <f>IF((ROUND('表2-113年水電及自有財源'!G75*80%,0))&lt;0,0,(ROUND('表2-113年水電及自有財源'!G75*80%,0)))</f>
        <v>30503</v>
      </c>
      <c r="L74" s="4">
        <f>'表2-113年水電及自有財源'!T75</f>
        <v>-3525</v>
      </c>
      <c r="N74" s="3">
        <f t="shared" si="12"/>
        <v>80000</v>
      </c>
      <c r="O74" s="3">
        <f t="shared" si="13"/>
        <v>548574</v>
      </c>
      <c r="P74" s="45"/>
      <c r="Q74" s="3">
        <f t="shared" si="11"/>
        <v>548574</v>
      </c>
      <c r="R74" s="1" t="s">
        <v>139</v>
      </c>
    </row>
    <row r="75" spans="1:18" ht="18.649999999999999" customHeight="1" x14ac:dyDescent="0.3">
      <c r="A75" s="20" t="s">
        <v>140</v>
      </c>
      <c r="B75" s="16" t="s">
        <v>141</v>
      </c>
      <c r="C75" s="3">
        <v>1948108</v>
      </c>
      <c r="D75" s="3">
        <v>0</v>
      </c>
      <c r="E75" s="3"/>
      <c r="F75" s="3">
        <f t="shared" si="14"/>
        <v>1625430</v>
      </c>
      <c r="G75" s="3">
        <f t="shared" si="15"/>
        <v>322678</v>
      </c>
      <c r="H75" s="164">
        <f t="shared" si="16"/>
        <v>1625430</v>
      </c>
      <c r="I75" s="135">
        <f t="shared" si="17"/>
        <v>322678</v>
      </c>
      <c r="J75" s="10">
        <v>1504910</v>
      </c>
      <c r="K75" s="3">
        <f>IF((ROUND('表2-113年水電及自有財源'!G76*80%,0))&lt;0,0,(ROUND('表2-113年水電及自有財源'!G76*80%,0)))</f>
        <v>94941</v>
      </c>
      <c r="L75" s="4">
        <f>'表2-113年水電及自有財源'!T76</f>
        <v>25579</v>
      </c>
      <c r="N75" s="3">
        <f t="shared" si="12"/>
        <v>0</v>
      </c>
      <c r="O75" s="3">
        <f t="shared" si="13"/>
        <v>322678</v>
      </c>
      <c r="P75" s="45"/>
      <c r="Q75" s="3">
        <f t="shared" si="11"/>
        <v>322678</v>
      </c>
      <c r="R75" s="1" t="s">
        <v>141</v>
      </c>
    </row>
    <row r="76" spans="1:18" ht="18.649999999999999" customHeight="1" x14ac:dyDescent="0.3">
      <c r="A76" s="20" t="s">
        <v>142</v>
      </c>
      <c r="B76" s="16" t="s">
        <v>143</v>
      </c>
      <c r="C76" s="3">
        <v>1028269</v>
      </c>
      <c r="D76" s="3">
        <v>0</v>
      </c>
      <c r="E76" s="3"/>
      <c r="F76" s="3">
        <f t="shared" si="14"/>
        <v>380171</v>
      </c>
      <c r="G76" s="3">
        <f t="shared" si="15"/>
        <v>648098</v>
      </c>
      <c r="H76" s="164">
        <f t="shared" si="16"/>
        <v>380171</v>
      </c>
      <c r="I76" s="135">
        <f t="shared" si="17"/>
        <v>648098</v>
      </c>
      <c r="J76" s="10">
        <v>285519</v>
      </c>
      <c r="K76" s="3">
        <f>IF((ROUND('表2-113年水電及自有財源'!G77*80%,0))&lt;0,0,(ROUND('表2-113年水電及自有財源'!G77*80%,0)))</f>
        <v>94103</v>
      </c>
      <c r="L76" s="4">
        <f>'表2-113年水電及自有財源'!T77</f>
        <v>549</v>
      </c>
      <c r="N76" s="3">
        <f t="shared" si="12"/>
        <v>0</v>
      </c>
      <c r="O76" s="3">
        <f t="shared" si="13"/>
        <v>648098</v>
      </c>
      <c r="P76" s="45"/>
      <c r="Q76" s="3">
        <f t="shared" si="11"/>
        <v>648098</v>
      </c>
      <c r="R76" s="1" t="s">
        <v>143</v>
      </c>
    </row>
    <row r="77" spans="1:18" ht="18.649999999999999" customHeight="1" x14ac:dyDescent="0.3">
      <c r="A77" s="20" t="s">
        <v>144</v>
      </c>
      <c r="B77" s="16" t="s">
        <v>145</v>
      </c>
      <c r="C77" s="3">
        <v>233868</v>
      </c>
      <c r="D77" s="3">
        <v>0</v>
      </c>
      <c r="E77" s="3"/>
      <c r="F77" s="3">
        <f t="shared" si="14"/>
        <v>152860</v>
      </c>
      <c r="G77" s="3">
        <f t="shared" si="15"/>
        <v>81008</v>
      </c>
      <c r="H77" s="164">
        <f t="shared" si="16"/>
        <v>152860</v>
      </c>
      <c r="I77" s="135">
        <f t="shared" si="17"/>
        <v>81008</v>
      </c>
      <c r="J77" s="10">
        <v>97598</v>
      </c>
      <c r="K77" s="3">
        <f>IF((ROUND('表2-113年水電及自有財源'!G78*80%,0))&lt;0,0,(ROUND('表2-113年水電及自有財源'!G78*80%,0)))</f>
        <v>53442</v>
      </c>
      <c r="L77" s="4">
        <f>'表2-113年水電及自有財源'!T78</f>
        <v>1820</v>
      </c>
      <c r="N77" s="3">
        <f t="shared" si="12"/>
        <v>0</v>
      </c>
      <c r="O77" s="3">
        <f t="shared" si="13"/>
        <v>81008</v>
      </c>
      <c r="P77" s="45"/>
      <c r="Q77" s="3">
        <f t="shared" si="11"/>
        <v>81008</v>
      </c>
      <c r="R77" s="1" t="s">
        <v>145</v>
      </c>
    </row>
    <row r="78" spans="1:18" ht="18.649999999999999" customHeight="1" x14ac:dyDescent="0.3">
      <c r="A78" s="20" t="s">
        <v>146</v>
      </c>
      <c r="B78" s="16" t="s">
        <v>147</v>
      </c>
      <c r="C78" s="3">
        <v>172130</v>
      </c>
      <c r="D78" s="3">
        <v>0</v>
      </c>
      <c r="E78" s="3"/>
      <c r="F78" s="3">
        <f t="shared" si="14"/>
        <v>172935</v>
      </c>
      <c r="G78" s="3">
        <f t="shared" si="15"/>
        <v>-805</v>
      </c>
      <c r="H78" s="164">
        <f>F78+G78</f>
        <v>172130</v>
      </c>
      <c r="I78" s="135">
        <v>0</v>
      </c>
      <c r="J78" s="10">
        <v>174935</v>
      </c>
      <c r="K78" s="3">
        <f>IF((ROUND('表2-113年水電及自有財源'!G79*80%,0))&lt;0,0,(ROUND('表2-113年水電及自有財源'!G79*80%,0)))</f>
        <v>0</v>
      </c>
      <c r="L78" s="4">
        <f>'表2-113年水電及自有財源'!T79</f>
        <v>-2000</v>
      </c>
      <c r="N78" s="3">
        <f t="shared" si="12"/>
        <v>0</v>
      </c>
      <c r="O78" s="3">
        <f t="shared" si="13"/>
        <v>0</v>
      </c>
      <c r="P78" s="45"/>
      <c r="Q78" s="3">
        <f t="shared" si="11"/>
        <v>0</v>
      </c>
      <c r="R78" s="1" t="s">
        <v>147</v>
      </c>
    </row>
    <row r="79" spans="1:18" ht="18.649999999999999" customHeight="1" x14ac:dyDescent="0.3">
      <c r="A79" s="20" t="s">
        <v>148</v>
      </c>
      <c r="B79" s="16" t="s">
        <v>149</v>
      </c>
      <c r="C79" s="3">
        <v>890824</v>
      </c>
      <c r="D79" s="3">
        <v>0</v>
      </c>
      <c r="E79" s="3"/>
      <c r="F79" s="3">
        <f t="shared" si="14"/>
        <v>148825</v>
      </c>
      <c r="G79" s="3">
        <f t="shared" si="15"/>
        <v>741999</v>
      </c>
      <c r="H79" s="164">
        <f t="shared" si="16"/>
        <v>148825</v>
      </c>
      <c r="I79" s="135">
        <f t="shared" si="17"/>
        <v>741999</v>
      </c>
      <c r="J79" s="10">
        <v>109425</v>
      </c>
      <c r="K79" s="3">
        <f>IF((ROUND('表2-113年水電及自有財源'!G80*80%,0))&lt;0,0,(ROUND('表2-113年水電及自有財源'!G80*80%,0)))</f>
        <v>38176</v>
      </c>
      <c r="L79" s="4">
        <f>'表2-113年水電及自有財源'!T80</f>
        <v>1224</v>
      </c>
      <c r="N79" s="3">
        <f t="shared" si="12"/>
        <v>0</v>
      </c>
      <c r="O79" s="3">
        <f t="shared" si="13"/>
        <v>741999</v>
      </c>
      <c r="P79" s="45"/>
      <c r="Q79" s="3">
        <f t="shared" si="11"/>
        <v>741999</v>
      </c>
      <c r="R79" s="1" t="s">
        <v>149</v>
      </c>
    </row>
    <row r="80" spans="1:18" ht="18.649999999999999" customHeight="1" x14ac:dyDescent="0.3">
      <c r="A80" s="20" t="s">
        <v>150</v>
      </c>
      <c r="B80" s="16" t="s">
        <v>151</v>
      </c>
      <c r="C80" s="3">
        <v>1107546</v>
      </c>
      <c r="D80" s="3">
        <v>50000</v>
      </c>
      <c r="E80" s="3"/>
      <c r="F80" s="3">
        <f t="shared" si="14"/>
        <v>620759</v>
      </c>
      <c r="G80" s="3">
        <f t="shared" si="15"/>
        <v>436787</v>
      </c>
      <c r="H80" s="164">
        <f t="shared" si="16"/>
        <v>620759</v>
      </c>
      <c r="I80" s="135">
        <f t="shared" si="17"/>
        <v>436787</v>
      </c>
      <c r="J80" s="10">
        <v>557478</v>
      </c>
      <c r="K80" s="3">
        <f>IF((ROUND('表2-113年水電及自有財源'!G81*80%,0))&lt;0,0,(ROUND('表2-113年水電及自有財源'!G81*80%,0)))</f>
        <v>62759</v>
      </c>
      <c r="L80" s="4">
        <f>'表2-113年水電及自有財源'!T81</f>
        <v>522</v>
      </c>
      <c r="N80" s="3">
        <f t="shared" si="12"/>
        <v>50000</v>
      </c>
      <c r="O80" s="3">
        <f t="shared" si="13"/>
        <v>436787</v>
      </c>
      <c r="P80" s="45"/>
      <c r="Q80" s="3">
        <f t="shared" si="11"/>
        <v>436787</v>
      </c>
      <c r="R80" s="1" t="s">
        <v>151</v>
      </c>
    </row>
    <row r="81" spans="1:18" ht="18.649999999999999" customHeight="1" x14ac:dyDescent="0.3">
      <c r="A81" s="20" t="s">
        <v>152</v>
      </c>
      <c r="B81" s="16" t="s">
        <v>153</v>
      </c>
      <c r="C81" s="3">
        <v>203269</v>
      </c>
      <c r="D81" s="3">
        <v>0</v>
      </c>
      <c r="E81" s="3"/>
      <c r="F81" s="3">
        <f t="shared" si="14"/>
        <v>119558</v>
      </c>
      <c r="G81" s="3">
        <f t="shared" si="15"/>
        <v>83711</v>
      </c>
      <c r="H81" s="164">
        <f t="shared" si="16"/>
        <v>119558</v>
      </c>
      <c r="I81" s="135">
        <f t="shared" si="17"/>
        <v>83711</v>
      </c>
      <c r="J81" s="10">
        <v>85430</v>
      </c>
      <c r="K81" s="3">
        <f>IF((ROUND('表2-113年水電及自有財源'!G82*80%,0))&lt;0,0,(ROUND('表2-113年水電及自有財源'!G82*80%,0)))</f>
        <v>34412</v>
      </c>
      <c r="L81" s="4">
        <f>'表2-113年水電及自有財源'!T82</f>
        <v>-284</v>
      </c>
      <c r="M81" s="7"/>
      <c r="N81" s="3">
        <f t="shared" si="12"/>
        <v>0</v>
      </c>
      <c r="O81" s="3">
        <f t="shared" si="13"/>
        <v>83711</v>
      </c>
      <c r="P81" s="45"/>
      <c r="Q81" s="3">
        <f t="shared" si="11"/>
        <v>83711</v>
      </c>
      <c r="R81" s="1" t="s">
        <v>153</v>
      </c>
    </row>
    <row r="82" spans="1:18" ht="18.649999999999999" customHeight="1" x14ac:dyDescent="0.3">
      <c r="A82" s="20" t="s">
        <v>154</v>
      </c>
      <c r="B82" s="16" t="s">
        <v>155</v>
      </c>
      <c r="C82" s="3">
        <v>961362</v>
      </c>
      <c r="D82" s="3">
        <v>0</v>
      </c>
      <c r="E82" s="3"/>
      <c r="F82" s="3">
        <f t="shared" si="14"/>
        <v>862763</v>
      </c>
      <c r="G82" s="3">
        <f t="shared" si="15"/>
        <v>98599</v>
      </c>
      <c r="H82" s="164">
        <f t="shared" si="16"/>
        <v>862763</v>
      </c>
      <c r="I82" s="135">
        <f t="shared" si="17"/>
        <v>98599</v>
      </c>
      <c r="J82" s="10">
        <v>758724</v>
      </c>
      <c r="K82" s="3">
        <f>IF((ROUND('表2-113年水電及自有財源'!G83*80%,0))&lt;0,0,(ROUND('表2-113年水電及自有財源'!G83*80%,0)))</f>
        <v>104280</v>
      </c>
      <c r="L82" s="4">
        <f>'表2-113年水電及自有財源'!T83</f>
        <v>-241</v>
      </c>
      <c r="N82" s="3">
        <f t="shared" si="12"/>
        <v>0</v>
      </c>
      <c r="O82" s="3">
        <f t="shared" si="13"/>
        <v>98599</v>
      </c>
      <c r="P82" s="45"/>
      <c r="Q82" s="3">
        <f t="shared" si="11"/>
        <v>98599</v>
      </c>
      <c r="R82" s="1" t="s">
        <v>155</v>
      </c>
    </row>
    <row r="83" spans="1:18" ht="18.649999999999999" customHeight="1" x14ac:dyDescent="0.3">
      <c r="A83" s="20" t="s">
        <v>156</v>
      </c>
      <c r="B83" s="16" t="s">
        <v>157</v>
      </c>
      <c r="C83" s="3">
        <v>2708325</v>
      </c>
      <c r="D83" s="3">
        <v>0</v>
      </c>
      <c r="E83" s="3"/>
      <c r="F83" s="3">
        <f t="shared" si="14"/>
        <v>1568090</v>
      </c>
      <c r="G83" s="3">
        <f t="shared" si="15"/>
        <v>1140235</v>
      </c>
      <c r="H83" s="164">
        <f t="shared" si="16"/>
        <v>1568090</v>
      </c>
      <c r="I83" s="135">
        <f t="shared" si="17"/>
        <v>1140235</v>
      </c>
      <c r="J83" s="10">
        <v>1531037</v>
      </c>
      <c r="K83" s="3">
        <f>IF((ROUND('表2-113年水電及自有財源'!G84*80%,0))&lt;0,0,(ROUND('表2-113年水電及自有財源'!G84*80%,0)))</f>
        <v>35014</v>
      </c>
      <c r="L83" s="4">
        <f>'表2-113年水電及自有財源'!T84</f>
        <v>2039</v>
      </c>
      <c r="N83" s="3">
        <f t="shared" si="12"/>
        <v>0</v>
      </c>
      <c r="O83" s="3">
        <f t="shared" si="13"/>
        <v>1140235</v>
      </c>
      <c r="P83" s="45"/>
      <c r="Q83" s="3">
        <f t="shared" si="11"/>
        <v>1140235</v>
      </c>
      <c r="R83" s="1" t="s">
        <v>157</v>
      </c>
    </row>
    <row r="84" spans="1:18" ht="18.649999999999999" customHeight="1" x14ac:dyDescent="0.3">
      <c r="A84" s="20" t="s">
        <v>158</v>
      </c>
      <c r="B84" s="16" t="s">
        <v>159</v>
      </c>
      <c r="C84" s="3">
        <v>217166</v>
      </c>
      <c r="D84" s="3">
        <v>0</v>
      </c>
      <c r="E84" s="3"/>
      <c r="F84" s="3">
        <f t="shared" si="14"/>
        <v>36153</v>
      </c>
      <c r="G84" s="3">
        <f t="shared" si="15"/>
        <v>181013</v>
      </c>
      <c r="H84" s="164">
        <f t="shared" si="16"/>
        <v>36153</v>
      </c>
      <c r="I84" s="135">
        <f t="shared" si="17"/>
        <v>181013</v>
      </c>
      <c r="J84" s="10">
        <v>8414</v>
      </c>
      <c r="K84" s="3">
        <f>IF((ROUND('表2-113年水電及自有財源'!G85*80%,0))&lt;0,0,(ROUND('表2-113年水電及自有財源'!G85*80%,0)))</f>
        <v>34725</v>
      </c>
      <c r="L84" s="4">
        <f>'表2-113年水電及自有財源'!T85</f>
        <v>-6986</v>
      </c>
      <c r="N84" s="3">
        <f t="shared" si="12"/>
        <v>0</v>
      </c>
      <c r="O84" s="3">
        <f t="shared" si="13"/>
        <v>181013</v>
      </c>
      <c r="P84" s="45"/>
      <c r="Q84" s="3">
        <f t="shared" si="11"/>
        <v>181013</v>
      </c>
      <c r="R84" s="1" t="s">
        <v>159</v>
      </c>
    </row>
    <row r="85" spans="1:18" ht="18.649999999999999" customHeight="1" x14ac:dyDescent="0.3">
      <c r="A85" s="20" t="s">
        <v>160</v>
      </c>
      <c r="B85" s="16" t="s">
        <v>161</v>
      </c>
      <c r="C85" s="3">
        <v>981551</v>
      </c>
      <c r="D85" s="3">
        <v>0</v>
      </c>
      <c r="E85" s="3"/>
      <c r="F85" s="3">
        <f t="shared" si="14"/>
        <v>832677</v>
      </c>
      <c r="G85" s="3">
        <f t="shared" si="15"/>
        <v>148874</v>
      </c>
      <c r="H85" s="164">
        <f t="shared" si="16"/>
        <v>832677</v>
      </c>
      <c r="I85" s="135">
        <f t="shared" si="17"/>
        <v>148874</v>
      </c>
      <c r="J85" s="10">
        <v>771230</v>
      </c>
      <c r="K85" s="3">
        <f>IF((ROUND('表2-113年水電及自有財源'!G86*80%,0))&lt;0,0,(ROUND('表2-113年水電及自有財源'!G86*80%,0)))</f>
        <v>61065</v>
      </c>
      <c r="L85" s="4">
        <f>'表2-113年水電及自有財源'!T86</f>
        <v>382</v>
      </c>
      <c r="N85" s="3">
        <f t="shared" si="12"/>
        <v>0</v>
      </c>
      <c r="O85" s="3">
        <f t="shared" si="13"/>
        <v>148874</v>
      </c>
      <c r="P85" s="45"/>
      <c r="Q85" s="3">
        <f t="shared" si="11"/>
        <v>148874</v>
      </c>
      <c r="R85" s="1" t="s">
        <v>161</v>
      </c>
    </row>
    <row r="86" spans="1:18" ht="18.649999999999999" customHeight="1" x14ac:dyDescent="0.3">
      <c r="A86" s="20" t="s">
        <v>162</v>
      </c>
      <c r="B86" s="16" t="s">
        <v>163</v>
      </c>
      <c r="C86" s="3">
        <v>2590237</v>
      </c>
      <c r="D86" s="3">
        <v>0</v>
      </c>
      <c r="E86" s="3"/>
      <c r="F86" s="3">
        <f t="shared" si="14"/>
        <v>2203243</v>
      </c>
      <c r="G86" s="3">
        <f t="shared" si="15"/>
        <v>386994</v>
      </c>
      <c r="H86" s="164">
        <f t="shared" si="16"/>
        <v>2203243</v>
      </c>
      <c r="I86" s="135">
        <f t="shared" si="17"/>
        <v>386994</v>
      </c>
      <c r="J86" s="10">
        <v>2115205</v>
      </c>
      <c r="K86" s="3">
        <f>IF((ROUND('表2-113年水電及自有財源'!G87*80%,0))&lt;0,0,(ROUND('表2-113年水電及自有財源'!G87*80%,0)))</f>
        <v>86682</v>
      </c>
      <c r="L86" s="4">
        <f>'表2-113年水電及自有財源'!T87</f>
        <v>1356</v>
      </c>
      <c r="N86" s="3">
        <f t="shared" si="12"/>
        <v>0</v>
      </c>
      <c r="O86" s="3">
        <f t="shared" si="13"/>
        <v>386994</v>
      </c>
      <c r="P86" s="45">
        <v>29000</v>
      </c>
      <c r="Q86" s="3">
        <f t="shared" si="11"/>
        <v>357994</v>
      </c>
      <c r="R86" s="1" t="s">
        <v>163</v>
      </c>
    </row>
    <row r="87" spans="1:18" ht="18.649999999999999" customHeight="1" x14ac:dyDescent="0.3">
      <c r="A87" s="20" t="s">
        <v>164</v>
      </c>
      <c r="B87" s="16" t="s">
        <v>165</v>
      </c>
      <c r="C87" s="3">
        <v>459532</v>
      </c>
      <c r="D87" s="3">
        <v>80000</v>
      </c>
      <c r="E87" s="3"/>
      <c r="F87" s="3">
        <f t="shared" si="14"/>
        <v>65990</v>
      </c>
      <c r="G87" s="3">
        <f t="shared" si="15"/>
        <v>313542</v>
      </c>
      <c r="H87" s="164">
        <f t="shared" si="16"/>
        <v>65990</v>
      </c>
      <c r="I87" s="135">
        <f t="shared" si="17"/>
        <v>313542</v>
      </c>
      <c r="J87" s="10">
        <v>-15330</v>
      </c>
      <c r="K87" s="3">
        <f>IF((ROUND('表2-113年水電及自有財源'!G88*80%,0))&lt;0,0,(ROUND('表2-113年水電及自有財源'!G88*80%,0)))</f>
        <v>80611</v>
      </c>
      <c r="L87" s="4">
        <f>'表2-113年水電及自有財源'!T88</f>
        <v>709</v>
      </c>
      <c r="N87" s="3">
        <f t="shared" si="12"/>
        <v>80000</v>
      </c>
      <c r="O87" s="3">
        <f t="shared" si="13"/>
        <v>313542</v>
      </c>
      <c r="P87" s="45"/>
      <c r="Q87" s="3">
        <f t="shared" si="11"/>
        <v>313542</v>
      </c>
      <c r="R87" s="1" t="s">
        <v>165</v>
      </c>
    </row>
    <row r="88" spans="1:18" ht="18.649999999999999" customHeight="1" x14ac:dyDescent="0.3">
      <c r="A88" s="20" t="s">
        <v>166</v>
      </c>
      <c r="B88" s="16" t="s">
        <v>167</v>
      </c>
      <c r="C88" s="3">
        <v>2166407</v>
      </c>
      <c r="D88" s="3">
        <v>0</v>
      </c>
      <c r="E88" s="3"/>
      <c r="F88" s="3">
        <f t="shared" si="14"/>
        <v>1595813</v>
      </c>
      <c r="G88" s="3">
        <f t="shared" si="15"/>
        <v>570594</v>
      </c>
      <c r="H88" s="164">
        <f t="shared" si="16"/>
        <v>1595813</v>
      </c>
      <c r="I88" s="135">
        <f t="shared" si="17"/>
        <v>570594</v>
      </c>
      <c r="J88" s="10">
        <v>1523192</v>
      </c>
      <c r="K88" s="3">
        <f>IF((ROUND('表2-113年水電及自有財源'!G89*80%,0))&lt;0,0,(ROUND('表2-113年水電及自有財源'!G89*80%,0)))</f>
        <v>68984</v>
      </c>
      <c r="L88" s="4">
        <f>'表2-113年水電及自有財源'!T89</f>
        <v>3637</v>
      </c>
      <c r="N88" s="3">
        <f t="shared" si="12"/>
        <v>0</v>
      </c>
      <c r="O88" s="3">
        <f t="shared" si="13"/>
        <v>570594</v>
      </c>
      <c r="P88" s="45"/>
      <c r="Q88" s="3">
        <f t="shared" si="11"/>
        <v>570594</v>
      </c>
      <c r="R88" s="1" t="s">
        <v>167</v>
      </c>
    </row>
    <row r="89" spans="1:18" ht="18.649999999999999" customHeight="1" x14ac:dyDescent="0.3">
      <c r="A89" s="20" t="s">
        <v>168</v>
      </c>
      <c r="B89" s="16" t="s">
        <v>169</v>
      </c>
      <c r="C89" s="3">
        <v>1623189</v>
      </c>
      <c r="D89" s="3">
        <v>423000</v>
      </c>
      <c r="E89" s="3"/>
      <c r="F89" s="3">
        <f t="shared" si="14"/>
        <v>602559</v>
      </c>
      <c r="G89" s="3">
        <f t="shared" si="15"/>
        <v>597630</v>
      </c>
      <c r="H89" s="164">
        <f t="shared" si="16"/>
        <v>602559</v>
      </c>
      <c r="I89" s="135">
        <f t="shared" si="17"/>
        <v>597630</v>
      </c>
      <c r="J89" s="10">
        <v>525783</v>
      </c>
      <c r="K89" s="3">
        <f>IF((ROUND('表2-113年水電及自有財源'!G90*80%,0))&lt;0,0,(ROUND('表2-113年水電及自有財源'!G90*80%,0)))</f>
        <v>76258</v>
      </c>
      <c r="L89" s="4">
        <f>'表2-113年水電及自有財源'!T90</f>
        <v>518</v>
      </c>
      <c r="N89" s="3">
        <f t="shared" si="12"/>
        <v>423000</v>
      </c>
      <c r="O89" s="3">
        <f t="shared" si="13"/>
        <v>597630</v>
      </c>
      <c r="P89" s="45"/>
      <c r="Q89" s="3">
        <f t="shared" si="11"/>
        <v>597630</v>
      </c>
      <c r="R89" s="1" t="s">
        <v>169</v>
      </c>
    </row>
    <row r="90" spans="1:18" ht="18.649999999999999" customHeight="1" x14ac:dyDescent="0.3">
      <c r="A90" s="20" t="s">
        <v>170</v>
      </c>
      <c r="B90" s="16" t="s">
        <v>171</v>
      </c>
      <c r="C90" s="3">
        <v>434836</v>
      </c>
      <c r="D90" s="3">
        <v>0</v>
      </c>
      <c r="E90" s="3"/>
      <c r="F90" s="3">
        <f t="shared" si="14"/>
        <v>119289</v>
      </c>
      <c r="G90" s="3">
        <f t="shared" si="15"/>
        <v>315547</v>
      </c>
      <c r="H90" s="164">
        <f t="shared" si="16"/>
        <v>119289</v>
      </c>
      <c r="I90" s="135">
        <f t="shared" si="17"/>
        <v>315547</v>
      </c>
      <c r="J90" s="10">
        <v>21912</v>
      </c>
      <c r="K90" s="3">
        <f>IF((ROUND('表2-113年水電及自有財源'!G91*80%,0))&lt;0,0,(ROUND('表2-113年水電及自有財源'!G91*80%,0)))</f>
        <v>96171</v>
      </c>
      <c r="L90" s="4">
        <f>'表2-113年水電及自有財源'!T91</f>
        <v>1206</v>
      </c>
      <c r="N90" s="3">
        <f t="shared" si="12"/>
        <v>0</v>
      </c>
      <c r="O90" s="3">
        <f t="shared" si="13"/>
        <v>315547</v>
      </c>
      <c r="P90" s="45"/>
      <c r="Q90" s="3">
        <f t="shared" si="11"/>
        <v>315547</v>
      </c>
      <c r="R90" s="1" t="s">
        <v>171</v>
      </c>
    </row>
    <row r="91" spans="1:18" ht="18.649999999999999" customHeight="1" x14ac:dyDescent="0.3">
      <c r="A91" s="20" t="s">
        <v>172</v>
      </c>
      <c r="B91" s="16" t="s">
        <v>173</v>
      </c>
      <c r="C91" s="3">
        <v>542791</v>
      </c>
      <c r="D91" s="3">
        <v>0</v>
      </c>
      <c r="E91" s="3"/>
      <c r="F91" s="3">
        <f t="shared" si="14"/>
        <v>458010</v>
      </c>
      <c r="G91" s="3">
        <f t="shared" si="15"/>
        <v>84781</v>
      </c>
      <c r="H91" s="164">
        <f t="shared" si="16"/>
        <v>458010</v>
      </c>
      <c r="I91" s="135">
        <f t="shared" si="17"/>
        <v>84781</v>
      </c>
      <c r="J91" s="10">
        <v>268453</v>
      </c>
      <c r="K91" s="3">
        <f>IF((ROUND('表2-113年水電及自有財源'!G92*80%,0))&lt;0,0,(ROUND('表2-113年水電及自有財源'!G92*80%,0)))</f>
        <v>194157</v>
      </c>
      <c r="L91" s="4">
        <f>'表2-113年水電及自有財源'!T92</f>
        <v>-4600</v>
      </c>
      <c r="N91" s="3">
        <f t="shared" si="12"/>
        <v>0</v>
      </c>
      <c r="O91" s="3">
        <f t="shared" si="13"/>
        <v>84781</v>
      </c>
      <c r="P91" s="45"/>
      <c r="Q91" s="3">
        <f t="shared" si="11"/>
        <v>84781</v>
      </c>
      <c r="R91" s="1" t="s">
        <v>173</v>
      </c>
    </row>
    <row r="92" spans="1:18" ht="18.649999999999999" customHeight="1" x14ac:dyDescent="0.3">
      <c r="A92" s="20" t="s">
        <v>174</v>
      </c>
      <c r="B92" s="16" t="s">
        <v>175</v>
      </c>
      <c r="C92" s="3">
        <v>1392224</v>
      </c>
      <c r="D92" s="3">
        <v>215000</v>
      </c>
      <c r="E92" s="3"/>
      <c r="F92" s="3">
        <f t="shared" si="14"/>
        <v>500188</v>
      </c>
      <c r="G92" s="3">
        <f t="shared" si="15"/>
        <v>677036</v>
      </c>
      <c r="H92" s="164">
        <f t="shared" si="16"/>
        <v>500188</v>
      </c>
      <c r="I92" s="135">
        <f t="shared" si="17"/>
        <v>677036</v>
      </c>
      <c r="J92" s="10">
        <v>414985</v>
      </c>
      <c r="K92" s="3">
        <f>IF((ROUND('表2-113年水電及自有財源'!G93*80%,0))&lt;0,0,(ROUND('表2-113年水電及自有財源'!G93*80%,0)))</f>
        <v>84434</v>
      </c>
      <c r="L92" s="4">
        <f>'表2-113年水電及自有財源'!T93</f>
        <v>769</v>
      </c>
      <c r="N92" s="3">
        <f t="shared" si="12"/>
        <v>215000</v>
      </c>
      <c r="O92" s="3">
        <f t="shared" si="13"/>
        <v>677036</v>
      </c>
      <c r="P92" s="45"/>
      <c r="Q92" s="3">
        <f t="shared" si="11"/>
        <v>677036</v>
      </c>
      <c r="R92" s="1" t="s">
        <v>175</v>
      </c>
    </row>
    <row r="93" spans="1:18" ht="18.649999999999999" customHeight="1" x14ac:dyDescent="0.3">
      <c r="A93" s="20" t="s">
        <v>176</v>
      </c>
      <c r="B93" s="16" t="s">
        <v>177</v>
      </c>
      <c r="C93" s="3">
        <v>744286</v>
      </c>
      <c r="D93" s="3">
        <v>0</v>
      </c>
      <c r="E93" s="3"/>
      <c r="F93" s="3">
        <f t="shared" si="14"/>
        <v>450087</v>
      </c>
      <c r="G93" s="3">
        <f t="shared" si="15"/>
        <v>294199</v>
      </c>
      <c r="H93" s="164">
        <f t="shared" si="16"/>
        <v>450087</v>
      </c>
      <c r="I93" s="135">
        <f t="shared" si="17"/>
        <v>294199</v>
      </c>
      <c r="J93" s="10">
        <v>376796</v>
      </c>
      <c r="K93" s="3">
        <f>IF((ROUND('表2-113年水電及自有財源'!G94*80%,0))&lt;0,0,(ROUND('表2-113年水電及自有財源'!G94*80%,0)))</f>
        <v>77527</v>
      </c>
      <c r="L93" s="4">
        <f>'表2-113年水電及自有財源'!T94</f>
        <v>-4236</v>
      </c>
      <c r="N93" s="3">
        <f t="shared" si="12"/>
        <v>0</v>
      </c>
      <c r="O93" s="3">
        <f t="shared" si="13"/>
        <v>294199</v>
      </c>
      <c r="P93" s="45">
        <v>50000</v>
      </c>
      <c r="Q93" s="3">
        <f t="shared" si="11"/>
        <v>244199</v>
      </c>
      <c r="R93" s="1" t="s">
        <v>177</v>
      </c>
    </row>
    <row r="94" spans="1:18" ht="18.649999999999999" customHeight="1" x14ac:dyDescent="0.3">
      <c r="A94" s="20" t="s">
        <v>178</v>
      </c>
      <c r="B94" s="16" t="s">
        <v>179</v>
      </c>
      <c r="C94" s="3">
        <v>3153584</v>
      </c>
      <c r="D94" s="3">
        <v>0</v>
      </c>
      <c r="E94" s="3"/>
      <c r="F94" s="3">
        <f t="shared" si="14"/>
        <v>2689688</v>
      </c>
      <c r="G94" s="3">
        <f t="shared" si="15"/>
        <v>463896</v>
      </c>
      <c r="H94" s="164">
        <f t="shared" si="16"/>
        <v>2689688</v>
      </c>
      <c r="I94" s="135">
        <f t="shared" si="17"/>
        <v>463896</v>
      </c>
      <c r="J94" s="10">
        <v>2630999</v>
      </c>
      <c r="K94" s="3">
        <f>IF((ROUND('表2-113年水電及自有財源'!G95*80%,0))&lt;0,0,(ROUND('表2-113年水電及自有財源'!G95*80%,0)))</f>
        <v>57399</v>
      </c>
      <c r="L94" s="4">
        <f>'表2-113年水電及自有財源'!T95</f>
        <v>1290</v>
      </c>
      <c r="N94" s="3">
        <f t="shared" si="12"/>
        <v>0</v>
      </c>
      <c r="O94" s="3">
        <f t="shared" si="13"/>
        <v>463896</v>
      </c>
      <c r="P94" s="45"/>
      <c r="Q94" s="3">
        <f t="shared" si="11"/>
        <v>463896</v>
      </c>
      <c r="R94" s="1" t="s">
        <v>179</v>
      </c>
    </row>
    <row r="95" spans="1:18" ht="18.649999999999999" customHeight="1" x14ac:dyDescent="0.3">
      <c r="A95" s="20" t="s">
        <v>180</v>
      </c>
      <c r="B95" s="16" t="s">
        <v>181</v>
      </c>
      <c r="C95" s="3">
        <v>945924</v>
      </c>
      <c r="D95" s="3">
        <v>0</v>
      </c>
      <c r="E95" s="3"/>
      <c r="F95" s="3">
        <f t="shared" si="14"/>
        <v>603135</v>
      </c>
      <c r="G95" s="3">
        <f t="shared" si="15"/>
        <v>342789</v>
      </c>
      <c r="H95" s="164">
        <f t="shared" si="16"/>
        <v>603135</v>
      </c>
      <c r="I95" s="135">
        <f t="shared" si="17"/>
        <v>342789</v>
      </c>
      <c r="J95" s="10">
        <v>466262</v>
      </c>
      <c r="K95" s="3">
        <f>IF((ROUND('表2-113年水電及自有財源'!G96*80%,0))&lt;0,0,(ROUND('表2-113年水電及自有財源'!G96*80%,0)))</f>
        <v>136690</v>
      </c>
      <c r="L95" s="4">
        <f>'表2-113年水電及自有財源'!T96</f>
        <v>183</v>
      </c>
      <c r="N95" s="3">
        <f t="shared" si="12"/>
        <v>0</v>
      </c>
      <c r="O95" s="3">
        <f t="shared" si="13"/>
        <v>342789</v>
      </c>
      <c r="P95" s="45"/>
      <c r="Q95" s="3">
        <f t="shared" si="11"/>
        <v>342789</v>
      </c>
      <c r="R95" s="1" t="s">
        <v>181</v>
      </c>
    </row>
    <row r="96" spans="1:18" ht="18.649999999999999" customHeight="1" x14ac:dyDescent="0.3">
      <c r="A96" s="20" t="s">
        <v>182</v>
      </c>
      <c r="B96" s="16" t="s">
        <v>183</v>
      </c>
      <c r="C96" s="3">
        <v>1232966</v>
      </c>
      <c r="D96" s="3">
        <v>0</v>
      </c>
      <c r="E96" s="3"/>
      <c r="F96" s="3">
        <f t="shared" si="14"/>
        <v>299015</v>
      </c>
      <c r="G96" s="3">
        <f t="shared" si="15"/>
        <v>933951</v>
      </c>
      <c r="H96" s="164">
        <f t="shared" si="16"/>
        <v>299015</v>
      </c>
      <c r="I96" s="135">
        <f t="shared" si="17"/>
        <v>933951</v>
      </c>
      <c r="J96" s="10">
        <v>294430</v>
      </c>
      <c r="K96" s="3">
        <f>IF((ROUND('表2-113年水電及自有財源'!G97*80%,0))&lt;0,0,(ROUND('表2-113年水電及自有財源'!G97*80%,0)))</f>
        <v>0</v>
      </c>
      <c r="L96" s="4">
        <f>'表2-113年水電及自有財源'!T97</f>
        <v>4585</v>
      </c>
      <c r="N96" s="3">
        <f t="shared" si="12"/>
        <v>0</v>
      </c>
      <c r="O96" s="3">
        <f t="shared" si="13"/>
        <v>933951</v>
      </c>
      <c r="P96" s="45"/>
      <c r="Q96" s="3">
        <f t="shared" si="11"/>
        <v>933951</v>
      </c>
      <c r="R96" s="1" t="s">
        <v>183</v>
      </c>
    </row>
    <row r="97" spans="1:18" ht="18.649999999999999" customHeight="1" x14ac:dyDescent="0.3">
      <c r="A97" s="20" t="s">
        <v>184</v>
      </c>
      <c r="B97" s="16" t="s">
        <v>185</v>
      </c>
      <c r="C97" s="3">
        <v>178355</v>
      </c>
      <c r="D97" s="3">
        <v>0</v>
      </c>
      <c r="E97" s="3"/>
      <c r="F97" s="3">
        <f t="shared" si="14"/>
        <v>140088</v>
      </c>
      <c r="G97" s="3">
        <f t="shared" si="15"/>
        <v>38267</v>
      </c>
      <c r="H97" s="164">
        <f t="shared" si="16"/>
        <v>140088</v>
      </c>
      <c r="I97" s="135">
        <f t="shared" si="17"/>
        <v>38267</v>
      </c>
      <c r="J97" s="10">
        <v>69450</v>
      </c>
      <c r="K97" s="3">
        <f>IF((ROUND('表2-113年水電及自有財源'!G98*80%,0))&lt;0,0,(ROUND('表2-113年水電及自有財源'!G98*80%,0)))</f>
        <v>65330</v>
      </c>
      <c r="L97" s="4">
        <f>'表2-113年水電及自有財源'!T98</f>
        <v>5308</v>
      </c>
      <c r="N97" s="3">
        <f t="shared" si="12"/>
        <v>0</v>
      </c>
      <c r="O97" s="3">
        <f t="shared" si="13"/>
        <v>38267</v>
      </c>
      <c r="P97" s="45"/>
      <c r="Q97" s="3">
        <f t="shared" si="11"/>
        <v>38267</v>
      </c>
      <c r="R97" s="1" t="s">
        <v>185</v>
      </c>
    </row>
    <row r="98" spans="1:18" ht="18.649999999999999" customHeight="1" x14ac:dyDescent="0.3">
      <c r="A98" s="20" t="s">
        <v>186</v>
      </c>
      <c r="B98" s="16" t="s">
        <v>187</v>
      </c>
      <c r="C98" s="3">
        <v>1065646</v>
      </c>
      <c r="D98" s="3">
        <v>20000</v>
      </c>
      <c r="E98" s="3"/>
      <c r="F98" s="3">
        <f t="shared" si="14"/>
        <v>412178</v>
      </c>
      <c r="G98" s="3">
        <f t="shared" si="15"/>
        <v>633468</v>
      </c>
      <c r="H98" s="164">
        <f t="shared" si="16"/>
        <v>412178</v>
      </c>
      <c r="I98" s="135">
        <f t="shared" si="17"/>
        <v>633468</v>
      </c>
      <c r="J98" s="10">
        <v>335354</v>
      </c>
      <c r="K98" s="3">
        <f>IF((ROUND('表2-113年水電及自有財源'!G99*80%,0))&lt;0,0,(ROUND('表2-113年水電及自有財源'!G99*80%,0)))</f>
        <v>74625</v>
      </c>
      <c r="L98" s="4">
        <f>'表2-113年水電及自有財源'!T99</f>
        <v>2199</v>
      </c>
      <c r="N98" s="3">
        <f t="shared" si="12"/>
        <v>20000</v>
      </c>
      <c r="O98" s="3">
        <f t="shared" si="13"/>
        <v>633468</v>
      </c>
      <c r="P98" s="45"/>
      <c r="Q98" s="3">
        <f t="shared" si="11"/>
        <v>633468</v>
      </c>
      <c r="R98" s="1" t="s">
        <v>187</v>
      </c>
    </row>
    <row r="99" spans="1:18" ht="18.649999999999999" customHeight="1" x14ac:dyDescent="0.3">
      <c r="A99" s="20" t="s">
        <v>188</v>
      </c>
      <c r="B99" s="16" t="s">
        <v>189</v>
      </c>
      <c r="C99" s="3">
        <v>2559248</v>
      </c>
      <c r="D99" s="3">
        <v>0</v>
      </c>
      <c r="E99" s="3"/>
      <c r="F99" s="3">
        <f t="shared" si="14"/>
        <v>1753449</v>
      </c>
      <c r="G99" s="3">
        <f t="shared" si="15"/>
        <v>805799</v>
      </c>
      <c r="H99" s="164">
        <f t="shared" si="16"/>
        <v>1753449</v>
      </c>
      <c r="I99" s="135">
        <f t="shared" si="17"/>
        <v>805799</v>
      </c>
      <c r="J99" s="220">
        <v>1668264</v>
      </c>
      <c r="K99" s="3">
        <f>IF((ROUND('表2-113年水電及自有財源'!G100*80%,0))&lt;0,0,(ROUND('表2-113年水電及自有財源'!G100*80%,0)))</f>
        <v>83377</v>
      </c>
      <c r="L99" s="4">
        <f>'表2-113年水電及自有財源'!T100</f>
        <v>1808</v>
      </c>
      <c r="N99" s="3">
        <f t="shared" si="12"/>
        <v>0</v>
      </c>
      <c r="O99" s="3">
        <f t="shared" si="13"/>
        <v>805799</v>
      </c>
      <c r="P99" s="45"/>
      <c r="Q99" s="3">
        <f t="shared" si="11"/>
        <v>805799</v>
      </c>
      <c r="R99" s="1" t="s">
        <v>189</v>
      </c>
    </row>
    <row r="100" spans="1:18" ht="18.649999999999999" customHeight="1" x14ac:dyDescent="0.3">
      <c r="A100" s="20" t="s">
        <v>190</v>
      </c>
      <c r="B100" s="16" t="s">
        <v>191</v>
      </c>
      <c r="C100" s="3">
        <v>1126368</v>
      </c>
      <c r="D100" s="3">
        <v>0</v>
      </c>
      <c r="E100" s="3"/>
      <c r="F100" s="3">
        <f t="shared" si="14"/>
        <v>694369</v>
      </c>
      <c r="G100" s="3">
        <f t="shared" si="15"/>
        <v>431999</v>
      </c>
      <c r="H100" s="164">
        <f t="shared" si="16"/>
        <v>694369</v>
      </c>
      <c r="I100" s="135">
        <f t="shared" si="17"/>
        <v>431999</v>
      </c>
      <c r="J100" s="10">
        <v>614866</v>
      </c>
      <c r="K100" s="3">
        <f>IF((ROUND('表2-113年水電及自有財源'!G101*80%,0))&lt;0,0,(ROUND('表2-113年水電及自有財源'!G101*80%,0)))</f>
        <v>76362</v>
      </c>
      <c r="L100" s="4">
        <f>'表2-113年水電及自有財源'!T101</f>
        <v>3141</v>
      </c>
      <c r="N100" s="3">
        <f t="shared" si="12"/>
        <v>0</v>
      </c>
      <c r="O100" s="3">
        <f t="shared" si="13"/>
        <v>431999</v>
      </c>
      <c r="P100" s="45"/>
      <c r="Q100" s="3">
        <f t="shared" si="11"/>
        <v>431999</v>
      </c>
      <c r="R100" s="1" t="s">
        <v>191</v>
      </c>
    </row>
    <row r="101" spans="1:18" ht="18.649999999999999" customHeight="1" x14ac:dyDescent="0.3">
      <c r="A101" s="20" t="s">
        <v>192</v>
      </c>
      <c r="B101" s="16" t="s">
        <v>193</v>
      </c>
      <c r="C101" s="3">
        <v>1497012</v>
      </c>
      <c r="D101" s="3">
        <v>170000</v>
      </c>
      <c r="E101" s="3"/>
      <c r="F101" s="3">
        <f t="shared" si="14"/>
        <v>624138</v>
      </c>
      <c r="G101" s="3">
        <f t="shared" si="15"/>
        <v>702874</v>
      </c>
      <c r="H101" s="164">
        <f t="shared" si="16"/>
        <v>624138</v>
      </c>
      <c r="I101" s="135">
        <f t="shared" si="17"/>
        <v>702874</v>
      </c>
      <c r="J101" s="10">
        <v>555539</v>
      </c>
      <c r="K101" s="3">
        <f>IF((ROUND('表2-113年水電及自有財源'!G102*80%,0))&lt;0,0,(ROUND('表2-113年水電及自有財源'!G102*80%,0)))</f>
        <v>62504</v>
      </c>
      <c r="L101" s="4">
        <f>'表2-113年水電及自有財源'!T102</f>
        <v>6095</v>
      </c>
      <c r="N101" s="3">
        <f t="shared" si="12"/>
        <v>170000</v>
      </c>
      <c r="O101" s="3">
        <f t="shared" si="13"/>
        <v>702874</v>
      </c>
      <c r="P101" s="45">
        <v>259840</v>
      </c>
      <c r="Q101" s="3">
        <f t="shared" si="11"/>
        <v>443034</v>
      </c>
      <c r="R101" s="1" t="s">
        <v>193</v>
      </c>
    </row>
    <row r="102" spans="1:18" ht="18.649999999999999" customHeight="1" x14ac:dyDescent="0.3">
      <c r="A102" s="20" t="s">
        <v>194</v>
      </c>
      <c r="B102" s="16" t="s">
        <v>195</v>
      </c>
      <c r="C102" s="3">
        <v>460107</v>
      </c>
      <c r="D102" s="3">
        <v>0</v>
      </c>
      <c r="E102" s="3"/>
      <c r="F102" s="3">
        <f t="shared" si="14"/>
        <v>239443</v>
      </c>
      <c r="G102" s="3">
        <f t="shared" si="15"/>
        <v>220664</v>
      </c>
      <c r="H102" s="164">
        <f t="shared" si="16"/>
        <v>239443</v>
      </c>
      <c r="I102" s="135">
        <f t="shared" si="17"/>
        <v>220664</v>
      </c>
      <c r="J102" s="10">
        <v>131588</v>
      </c>
      <c r="K102" s="3">
        <f>IF((ROUND('表2-113年水電及自有財源'!G103*80%,0))&lt;0,0,(ROUND('表2-113年水電及自有財源'!G103*80%,0)))</f>
        <v>108023</v>
      </c>
      <c r="L102" s="4">
        <f>'表2-113年水電及自有財源'!T103</f>
        <v>-168</v>
      </c>
      <c r="N102" s="3">
        <f t="shared" si="12"/>
        <v>0</v>
      </c>
      <c r="O102" s="3">
        <f t="shared" si="13"/>
        <v>220664</v>
      </c>
      <c r="P102" s="45"/>
      <c r="Q102" s="3">
        <f t="shared" si="11"/>
        <v>220664</v>
      </c>
      <c r="R102" s="1" t="s">
        <v>195</v>
      </c>
    </row>
    <row r="103" spans="1:18" ht="18.649999999999999" customHeight="1" x14ac:dyDescent="0.3">
      <c r="A103" s="20" t="s">
        <v>196</v>
      </c>
      <c r="B103" s="16" t="s">
        <v>197</v>
      </c>
      <c r="C103" s="3">
        <v>1467749</v>
      </c>
      <c r="D103" s="3">
        <v>810000</v>
      </c>
      <c r="E103" s="3"/>
      <c r="F103" s="3">
        <f t="shared" si="14"/>
        <v>490932</v>
      </c>
      <c r="G103" s="3">
        <f t="shared" si="15"/>
        <v>166817</v>
      </c>
      <c r="H103" s="164">
        <f t="shared" si="16"/>
        <v>490932</v>
      </c>
      <c r="I103" s="135">
        <f t="shared" si="17"/>
        <v>166817</v>
      </c>
      <c r="J103" s="10">
        <v>418122</v>
      </c>
      <c r="K103" s="3">
        <f>IF((ROUND('表2-113年水電及自有財源'!G104*80%,0))&lt;0,0,(ROUND('表2-113年水電及自有財源'!G104*80%,0)))</f>
        <v>80761</v>
      </c>
      <c r="L103" s="4">
        <f>'表2-113年水電及自有財源'!T104</f>
        <v>-7951</v>
      </c>
      <c r="N103" s="3">
        <f t="shared" si="12"/>
        <v>810000</v>
      </c>
      <c r="O103" s="3">
        <f t="shared" si="13"/>
        <v>166817</v>
      </c>
      <c r="P103" s="45"/>
      <c r="Q103" s="3">
        <f t="shared" si="11"/>
        <v>166817</v>
      </c>
      <c r="R103" s="1" t="s">
        <v>197</v>
      </c>
    </row>
    <row r="104" spans="1:18" ht="18.649999999999999" customHeight="1" x14ac:dyDescent="0.3">
      <c r="A104" s="20" t="s">
        <v>198</v>
      </c>
      <c r="B104" s="16" t="s">
        <v>199</v>
      </c>
      <c r="C104" s="3">
        <v>76642</v>
      </c>
      <c r="D104" s="3">
        <v>0</v>
      </c>
      <c r="E104" s="3"/>
      <c r="F104" s="3">
        <f t="shared" si="14"/>
        <v>-26116</v>
      </c>
      <c r="G104" s="3">
        <f t="shared" si="15"/>
        <v>102758</v>
      </c>
      <c r="H104" s="230">
        <v>0</v>
      </c>
      <c r="I104" s="135">
        <f t="shared" si="17"/>
        <v>102758</v>
      </c>
      <c r="J104" s="10">
        <v>-62072</v>
      </c>
      <c r="K104" s="3">
        <f>IF((ROUND('表2-113年水電及自有財源'!G105*80%,0))&lt;0,0,(ROUND('表2-113年水電及自有財源'!G105*80%,0)))</f>
        <v>33748</v>
      </c>
      <c r="L104" s="4">
        <f>'表2-113年水電及自有財源'!T105</f>
        <v>2208</v>
      </c>
      <c r="N104" s="3">
        <f t="shared" si="12"/>
        <v>0</v>
      </c>
      <c r="O104" s="3">
        <f t="shared" si="13"/>
        <v>102758</v>
      </c>
      <c r="P104" s="45"/>
      <c r="Q104" s="3">
        <f t="shared" si="11"/>
        <v>102758</v>
      </c>
      <c r="R104" s="1" t="s">
        <v>199</v>
      </c>
    </row>
    <row r="105" spans="1:18" ht="18.649999999999999" customHeight="1" x14ac:dyDescent="0.3">
      <c r="A105" s="20" t="s">
        <v>200</v>
      </c>
      <c r="B105" s="16" t="s">
        <v>201</v>
      </c>
      <c r="C105" s="3">
        <v>438476</v>
      </c>
      <c r="D105" s="3">
        <v>0</v>
      </c>
      <c r="E105" s="3"/>
      <c r="F105" s="3">
        <f t="shared" si="14"/>
        <v>116115</v>
      </c>
      <c r="G105" s="3">
        <f t="shared" si="15"/>
        <v>322361</v>
      </c>
      <c r="H105" s="164">
        <f t="shared" si="16"/>
        <v>116115</v>
      </c>
      <c r="I105" s="135">
        <f t="shared" si="17"/>
        <v>322361</v>
      </c>
      <c r="J105" s="10">
        <v>104593</v>
      </c>
      <c r="K105" s="3">
        <f>IF((ROUND('表2-113年水電及自有財源'!G106*80%,0))&lt;0,0,(ROUND('表2-113年水電及自有財源'!G106*80%,0)))</f>
        <v>10041</v>
      </c>
      <c r="L105" s="4">
        <f>'表2-113年水電及自有財源'!T106</f>
        <v>1481</v>
      </c>
      <c r="N105" s="3">
        <f t="shared" si="12"/>
        <v>0</v>
      </c>
      <c r="O105" s="3">
        <f t="shared" si="13"/>
        <v>322361</v>
      </c>
      <c r="P105" s="45"/>
      <c r="Q105" s="3">
        <f t="shared" si="11"/>
        <v>322361</v>
      </c>
      <c r="R105" s="1" t="s">
        <v>201</v>
      </c>
    </row>
    <row r="106" spans="1:18" ht="18.649999999999999" customHeight="1" x14ac:dyDescent="0.3">
      <c r="A106" s="20" t="s">
        <v>202</v>
      </c>
      <c r="B106" s="16" t="s">
        <v>203</v>
      </c>
      <c r="C106" s="3">
        <v>2352260</v>
      </c>
      <c r="D106" s="3">
        <v>310000</v>
      </c>
      <c r="E106" s="3"/>
      <c r="F106" s="3">
        <f t="shared" si="14"/>
        <v>188993</v>
      </c>
      <c r="G106" s="3">
        <f t="shared" si="15"/>
        <v>1853267</v>
      </c>
      <c r="H106" s="164">
        <f t="shared" si="16"/>
        <v>188993</v>
      </c>
      <c r="I106" s="135">
        <f t="shared" si="17"/>
        <v>1853267</v>
      </c>
      <c r="J106" s="10">
        <v>72948</v>
      </c>
      <c r="K106" s="3">
        <f>IF((ROUND('表2-113年水電及自有財源'!G107*80%,0))&lt;0,0,(ROUND('表2-113年水電及自有財源'!G107*80%,0)))</f>
        <v>106808</v>
      </c>
      <c r="L106" s="4">
        <f>'表2-113年水電及自有財源'!T107</f>
        <v>9237</v>
      </c>
      <c r="N106" s="3">
        <f t="shared" si="12"/>
        <v>310000</v>
      </c>
      <c r="O106" s="3">
        <f t="shared" si="13"/>
        <v>1853267</v>
      </c>
      <c r="P106" s="45"/>
      <c r="Q106" s="3">
        <f t="shared" si="11"/>
        <v>1853267</v>
      </c>
      <c r="R106" s="1" t="s">
        <v>203</v>
      </c>
    </row>
    <row r="107" spans="1:18" ht="18.649999999999999" customHeight="1" x14ac:dyDescent="0.3">
      <c r="A107" s="20" t="s">
        <v>204</v>
      </c>
      <c r="B107" s="16" t="s">
        <v>205</v>
      </c>
      <c r="C107" s="3">
        <v>258909</v>
      </c>
      <c r="D107" s="3">
        <v>0</v>
      </c>
      <c r="E107" s="3"/>
      <c r="F107" s="3">
        <f t="shared" si="14"/>
        <v>209747</v>
      </c>
      <c r="G107" s="3">
        <f t="shared" si="15"/>
        <v>49162</v>
      </c>
      <c r="H107" s="164">
        <f t="shared" si="16"/>
        <v>209747</v>
      </c>
      <c r="I107" s="135">
        <f t="shared" si="17"/>
        <v>49162</v>
      </c>
      <c r="J107" s="10">
        <v>174392</v>
      </c>
      <c r="K107" s="3">
        <f>IF((ROUND('表2-113年水電及自有財源'!G108*80%,0))&lt;0,0,(ROUND('表2-113年水電及自有財源'!G108*80%,0)))</f>
        <v>35058</v>
      </c>
      <c r="L107" s="4">
        <f>'表2-113年水電及自有財源'!T108</f>
        <v>297</v>
      </c>
      <c r="N107" s="3">
        <f t="shared" si="12"/>
        <v>0</v>
      </c>
      <c r="O107" s="3">
        <f t="shared" si="13"/>
        <v>49162</v>
      </c>
      <c r="P107" s="45"/>
      <c r="Q107" s="3">
        <f t="shared" si="11"/>
        <v>49162</v>
      </c>
      <c r="R107" s="1" t="s">
        <v>205</v>
      </c>
    </row>
    <row r="108" spans="1:18" ht="18.649999999999999" customHeight="1" x14ac:dyDescent="0.3">
      <c r="A108" s="20" t="s">
        <v>206</v>
      </c>
      <c r="B108" s="16" t="s">
        <v>207</v>
      </c>
      <c r="C108" s="3">
        <v>972139</v>
      </c>
      <c r="D108" s="3">
        <v>0</v>
      </c>
      <c r="E108" s="3"/>
      <c r="F108" s="3">
        <f t="shared" si="14"/>
        <v>713791</v>
      </c>
      <c r="G108" s="3">
        <f t="shared" si="15"/>
        <v>258348</v>
      </c>
      <c r="H108" s="164">
        <f t="shared" si="16"/>
        <v>713791</v>
      </c>
      <c r="I108" s="135">
        <f t="shared" si="17"/>
        <v>258348</v>
      </c>
      <c r="J108" s="10">
        <v>592468</v>
      </c>
      <c r="K108" s="3">
        <f>IF((ROUND('表2-113年水電及自有財源'!G109*80%,0))&lt;0,0,(ROUND('表2-113年水電及自有財源'!G109*80%,0)))</f>
        <v>112214</v>
      </c>
      <c r="L108" s="4">
        <f>'表2-113年水電及自有財源'!T109</f>
        <v>9109</v>
      </c>
      <c r="N108" s="3">
        <f t="shared" si="12"/>
        <v>0</v>
      </c>
      <c r="O108" s="3">
        <f t="shared" si="13"/>
        <v>258348</v>
      </c>
      <c r="P108" s="45"/>
      <c r="Q108" s="3">
        <f t="shared" si="11"/>
        <v>258348</v>
      </c>
      <c r="R108" s="1" t="s">
        <v>207</v>
      </c>
    </row>
    <row r="109" spans="1:18" ht="18.649999999999999" customHeight="1" x14ac:dyDescent="0.3">
      <c r="A109" s="20" t="s">
        <v>208</v>
      </c>
      <c r="B109" s="16" t="s">
        <v>209</v>
      </c>
      <c r="C109" s="3">
        <v>1694785</v>
      </c>
      <c r="D109" s="3">
        <v>95000</v>
      </c>
      <c r="E109" s="3"/>
      <c r="F109" s="3">
        <f t="shared" si="14"/>
        <v>1546887</v>
      </c>
      <c r="G109" s="3">
        <f t="shared" si="15"/>
        <v>52898</v>
      </c>
      <c r="H109" s="164">
        <f t="shared" si="16"/>
        <v>1546887</v>
      </c>
      <c r="I109" s="135">
        <f t="shared" si="17"/>
        <v>52898</v>
      </c>
      <c r="J109" s="10">
        <v>1476340</v>
      </c>
      <c r="K109" s="3">
        <f>IF((ROUND('表2-113年水電及自有財源'!G110*80%,0))&lt;0,0,(ROUND('表2-113年水電及自有財源'!G110*80%,0)))</f>
        <v>51103</v>
      </c>
      <c r="L109" s="4">
        <f>'表2-113年水電及自有財源'!T110</f>
        <v>19444</v>
      </c>
      <c r="N109" s="3">
        <f t="shared" si="12"/>
        <v>95000</v>
      </c>
      <c r="O109" s="3">
        <f t="shared" si="13"/>
        <v>52898</v>
      </c>
      <c r="P109" s="45"/>
      <c r="Q109" s="3">
        <f t="shared" si="11"/>
        <v>52898</v>
      </c>
      <c r="R109" s="1" t="s">
        <v>209</v>
      </c>
    </row>
    <row r="110" spans="1:18" ht="18.649999999999999" customHeight="1" x14ac:dyDescent="0.3">
      <c r="A110" s="20" t="s">
        <v>210</v>
      </c>
      <c r="B110" s="16" t="s">
        <v>211</v>
      </c>
      <c r="C110" s="3">
        <v>822192</v>
      </c>
      <c r="D110" s="3">
        <v>0</v>
      </c>
      <c r="E110" s="3"/>
      <c r="F110" s="3">
        <f t="shared" si="14"/>
        <v>630982</v>
      </c>
      <c r="G110" s="3">
        <f t="shared" si="15"/>
        <v>191210</v>
      </c>
      <c r="H110" s="164">
        <f t="shared" si="16"/>
        <v>630982</v>
      </c>
      <c r="I110" s="135">
        <f t="shared" si="17"/>
        <v>191210</v>
      </c>
      <c r="J110" s="10">
        <v>536857</v>
      </c>
      <c r="K110" s="3">
        <f>IF((ROUND('表2-113年水電及自有財源'!G111*80%,0))&lt;0,0,(ROUND('表2-113年水電及自有財源'!G111*80%,0)))</f>
        <v>91815</v>
      </c>
      <c r="L110" s="4">
        <f>'表2-113年水電及自有財源'!T111</f>
        <v>2310</v>
      </c>
      <c r="N110" s="3">
        <f t="shared" si="12"/>
        <v>0</v>
      </c>
      <c r="O110" s="3">
        <f t="shared" si="13"/>
        <v>191210</v>
      </c>
      <c r="P110" s="45"/>
      <c r="Q110" s="3">
        <f t="shared" si="11"/>
        <v>191210</v>
      </c>
      <c r="R110" s="1" t="s">
        <v>211</v>
      </c>
    </row>
    <row r="111" spans="1:18" ht="18.649999999999999" customHeight="1" x14ac:dyDescent="0.3">
      <c r="A111" s="20" t="s">
        <v>212</v>
      </c>
      <c r="B111" s="16" t="s">
        <v>213</v>
      </c>
      <c r="C111" s="3">
        <v>4176244</v>
      </c>
      <c r="D111" s="3">
        <v>0</v>
      </c>
      <c r="E111" s="3"/>
      <c r="F111" s="3">
        <f t="shared" si="14"/>
        <v>3478746</v>
      </c>
      <c r="G111" s="3">
        <f t="shared" si="15"/>
        <v>697498</v>
      </c>
      <c r="H111" s="164">
        <f t="shared" si="16"/>
        <v>3478746</v>
      </c>
      <c r="I111" s="135">
        <f t="shared" si="17"/>
        <v>697498</v>
      </c>
      <c r="J111" s="10">
        <v>3420862</v>
      </c>
      <c r="K111" s="3">
        <f>IF((ROUND('表2-113年水電及自有財源'!G112*80%,0))&lt;0,0,(ROUND('表2-113年水電及自有財源'!G112*80%,0)))</f>
        <v>57768</v>
      </c>
      <c r="L111" s="4">
        <f>'表2-113年水電及自有財源'!T112</f>
        <v>116</v>
      </c>
      <c r="N111" s="3">
        <f t="shared" si="12"/>
        <v>0</v>
      </c>
      <c r="O111" s="3">
        <f t="shared" si="13"/>
        <v>697498</v>
      </c>
      <c r="P111" s="45"/>
      <c r="Q111" s="3">
        <f t="shared" si="11"/>
        <v>697498</v>
      </c>
      <c r="R111" s="1" t="s">
        <v>213</v>
      </c>
    </row>
    <row r="112" spans="1:18" ht="18.649999999999999" customHeight="1" x14ac:dyDescent="0.3">
      <c r="A112" s="20" t="s">
        <v>214</v>
      </c>
      <c r="B112" s="231" t="s">
        <v>215</v>
      </c>
      <c r="C112" s="3">
        <v>569111</v>
      </c>
      <c r="D112" s="3">
        <v>0</v>
      </c>
      <c r="E112" s="3"/>
      <c r="F112" s="3">
        <f t="shared" si="14"/>
        <v>511904</v>
      </c>
      <c r="G112" s="3">
        <f t="shared" si="15"/>
        <v>57207</v>
      </c>
      <c r="H112" s="164">
        <f t="shared" si="16"/>
        <v>511904</v>
      </c>
      <c r="I112" s="135">
        <f t="shared" si="17"/>
        <v>57207</v>
      </c>
      <c r="J112" s="10">
        <v>423377</v>
      </c>
      <c r="K112" s="3">
        <f>IF((ROUND('表2-113年水電及自有財源'!G113*80%,0))&lt;0,0,(ROUND('表2-113年水電及自有財源'!G113*80%,0)))</f>
        <v>86893</v>
      </c>
      <c r="L112" s="4">
        <f>'表2-113年水電及自有財源'!T113</f>
        <v>1634</v>
      </c>
      <c r="N112" s="3">
        <f t="shared" si="12"/>
        <v>0</v>
      </c>
      <c r="O112" s="3">
        <f t="shared" si="13"/>
        <v>57207</v>
      </c>
      <c r="P112" s="45"/>
      <c r="Q112" s="3">
        <f t="shared" si="11"/>
        <v>57207</v>
      </c>
      <c r="R112" s="1" t="s">
        <v>215</v>
      </c>
    </row>
    <row r="113" spans="1:35" ht="18.649999999999999" customHeight="1" x14ac:dyDescent="0.3">
      <c r="A113" s="20" t="s">
        <v>216</v>
      </c>
      <c r="B113" s="16" t="s">
        <v>217</v>
      </c>
      <c r="C113" s="3">
        <v>1596433</v>
      </c>
      <c r="D113" s="3">
        <v>0</v>
      </c>
      <c r="E113" s="3"/>
      <c r="F113" s="3">
        <f t="shared" si="14"/>
        <v>548712</v>
      </c>
      <c r="G113" s="3">
        <f t="shared" si="15"/>
        <v>1047721</v>
      </c>
      <c r="H113" s="164">
        <f>F113</f>
        <v>548712</v>
      </c>
      <c r="I113" s="135">
        <f>G113</f>
        <v>1047721</v>
      </c>
      <c r="J113" s="10">
        <v>466034</v>
      </c>
      <c r="K113" s="3">
        <f>IF((ROUND('表2-113年水電及自有財源'!G114*80%,0))&lt;0,0,(ROUND('表2-113年水電及自有財源'!G114*80%,0)))</f>
        <v>77976</v>
      </c>
      <c r="L113" s="4">
        <f>'表2-113年水電及自有財源'!T114</f>
        <v>4702</v>
      </c>
      <c r="N113" s="3">
        <f t="shared" si="12"/>
        <v>0</v>
      </c>
      <c r="O113" s="3">
        <f t="shared" si="13"/>
        <v>1047721</v>
      </c>
      <c r="P113" s="45"/>
      <c r="Q113" s="3">
        <f t="shared" si="11"/>
        <v>1047721</v>
      </c>
      <c r="R113" s="1" t="s">
        <v>217</v>
      </c>
    </row>
    <row r="114" spans="1:35" ht="18.649999999999999" customHeight="1" x14ac:dyDescent="0.3">
      <c r="A114" s="20" t="s">
        <v>218</v>
      </c>
      <c r="B114" s="16" t="s">
        <v>219</v>
      </c>
      <c r="C114" s="3">
        <v>660273</v>
      </c>
      <c r="D114" s="3">
        <v>0</v>
      </c>
      <c r="E114" s="3"/>
      <c r="F114" s="3">
        <f t="shared" si="14"/>
        <v>578385</v>
      </c>
      <c r="G114" s="3">
        <f t="shared" si="15"/>
        <v>81888</v>
      </c>
      <c r="H114" s="164">
        <f t="shared" ref="H114:H131" si="18">F114</f>
        <v>578385</v>
      </c>
      <c r="I114" s="135">
        <f t="shared" ref="I114:I131" si="19">G114</f>
        <v>81888</v>
      </c>
      <c r="J114" s="10">
        <v>537154</v>
      </c>
      <c r="K114" s="3">
        <f>IF((ROUND('表2-113年水電及自有財源'!G115*80%,0))&lt;0,0,(ROUND('表2-113年水電及自有財源'!G115*80%,0)))</f>
        <v>26951</v>
      </c>
      <c r="L114" s="4">
        <f>'表2-113年水電及自有財源'!T115</f>
        <v>14280</v>
      </c>
      <c r="N114" s="3">
        <f t="shared" si="12"/>
        <v>0</v>
      </c>
      <c r="O114" s="3">
        <f t="shared" si="13"/>
        <v>81888</v>
      </c>
      <c r="P114" s="45"/>
      <c r="Q114" s="3">
        <f t="shared" si="11"/>
        <v>81888</v>
      </c>
      <c r="R114" s="1" t="s">
        <v>219</v>
      </c>
    </row>
    <row r="115" spans="1:35" ht="18.649999999999999" customHeight="1" x14ac:dyDescent="0.3">
      <c r="A115" s="20" t="s">
        <v>220</v>
      </c>
      <c r="B115" s="16" t="s">
        <v>221</v>
      </c>
      <c r="C115" s="3">
        <v>1354380</v>
      </c>
      <c r="D115" s="3">
        <v>0</v>
      </c>
      <c r="E115" s="3"/>
      <c r="F115" s="3">
        <f t="shared" si="14"/>
        <v>42354</v>
      </c>
      <c r="G115" s="3">
        <f t="shared" si="15"/>
        <v>1312026</v>
      </c>
      <c r="H115" s="164">
        <f t="shared" si="18"/>
        <v>42354</v>
      </c>
      <c r="I115" s="135">
        <f t="shared" si="19"/>
        <v>1312026</v>
      </c>
      <c r="J115" s="10">
        <v>-94542</v>
      </c>
      <c r="K115" s="3">
        <f>IF((ROUND('表2-113年水電及自有財源'!G116*80%,0))&lt;0,0,(ROUND('表2-113年水電及自有財源'!G116*80%,0)))</f>
        <v>137298</v>
      </c>
      <c r="L115" s="4">
        <f>'表2-113年水電及自有財源'!T116</f>
        <v>-402</v>
      </c>
      <c r="N115" s="3">
        <f t="shared" si="12"/>
        <v>0</v>
      </c>
      <c r="O115" s="3">
        <f t="shared" si="13"/>
        <v>1312026</v>
      </c>
      <c r="P115" s="45"/>
      <c r="Q115" s="3">
        <f t="shared" si="11"/>
        <v>1312026</v>
      </c>
      <c r="R115" s="1" t="s">
        <v>221</v>
      </c>
    </row>
    <row r="116" spans="1:35" ht="18.649999999999999" customHeight="1" x14ac:dyDescent="0.3">
      <c r="A116" s="20" t="s">
        <v>222</v>
      </c>
      <c r="B116" s="16" t="s">
        <v>223</v>
      </c>
      <c r="C116" s="3">
        <v>720774</v>
      </c>
      <c r="D116" s="3">
        <v>300000</v>
      </c>
      <c r="E116" s="3"/>
      <c r="F116" s="3">
        <f t="shared" si="14"/>
        <v>162603</v>
      </c>
      <c r="G116" s="3">
        <f t="shared" si="15"/>
        <v>258171</v>
      </c>
      <c r="H116" s="164">
        <f t="shared" si="18"/>
        <v>162603</v>
      </c>
      <c r="I116" s="135">
        <f t="shared" si="19"/>
        <v>258171</v>
      </c>
      <c r="J116" s="220">
        <v>102765</v>
      </c>
      <c r="K116" s="3">
        <f>IF((ROUND('表2-113年水電及自有財源'!G117*80%,0))&lt;0,0,(ROUND('表2-113年水電及自有財源'!G117*80%,0)))</f>
        <v>59295</v>
      </c>
      <c r="L116" s="4">
        <f>'表2-113年水電及自有財源'!T117</f>
        <v>543</v>
      </c>
      <c r="N116" s="3">
        <f t="shared" si="12"/>
        <v>300000</v>
      </c>
      <c r="O116" s="3">
        <f t="shared" si="13"/>
        <v>258171</v>
      </c>
      <c r="P116" s="104"/>
      <c r="Q116" s="3">
        <f t="shared" si="11"/>
        <v>258171</v>
      </c>
      <c r="R116" s="1" t="s">
        <v>223</v>
      </c>
    </row>
    <row r="117" spans="1:35" ht="18.649999999999999" customHeight="1" x14ac:dyDescent="0.3">
      <c r="A117" s="20" t="s">
        <v>224</v>
      </c>
      <c r="B117" s="16" t="s">
        <v>225</v>
      </c>
      <c r="C117" s="3">
        <v>1136846</v>
      </c>
      <c r="D117" s="3">
        <v>0</v>
      </c>
      <c r="E117" s="3"/>
      <c r="F117" s="3">
        <f t="shared" si="14"/>
        <v>330385</v>
      </c>
      <c r="G117" s="3">
        <f t="shared" si="15"/>
        <v>806461</v>
      </c>
      <c r="H117" s="164">
        <f t="shared" si="18"/>
        <v>330385</v>
      </c>
      <c r="I117" s="135">
        <f t="shared" si="19"/>
        <v>806461</v>
      </c>
      <c r="J117" s="10">
        <v>236046</v>
      </c>
      <c r="K117" s="3">
        <f>IF((ROUND('表2-113年水電及自有財源'!G118*80%,0))&lt;0,0,(ROUND('表2-113年水電及自有財源'!G118*80%,0)))</f>
        <v>94397</v>
      </c>
      <c r="L117" s="4">
        <f>'表2-113年水電及自有財源'!T118</f>
        <v>-58</v>
      </c>
      <c r="N117" s="3">
        <f t="shared" si="12"/>
        <v>0</v>
      </c>
      <c r="O117" s="3">
        <f t="shared" si="13"/>
        <v>806461</v>
      </c>
      <c r="P117" s="104"/>
      <c r="Q117" s="3">
        <f t="shared" si="11"/>
        <v>806461</v>
      </c>
      <c r="R117" s="1" t="s">
        <v>225</v>
      </c>
    </row>
    <row r="118" spans="1:35" ht="18.649999999999999" customHeight="1" x14ac:dyDescent="0.3">
      <c r="A118" s="20" t="s">
        <v>226</v>
      </c>
      <c r="B118" s="16" t="s">
        <v>227</v>
      </c>
      <c r="C118" s="3">
        <v>1946027</v>
      </c>
      <c r="D118" s="3">
        <v>0</v>
      </c>
      <c r="E118" s="3"/>
      <c r="F118" s="3">
        <f t="shared" si="14"/>
        <v>1639877</v>
      </c>
      <c r="G118" s="3">
        <f t="shared" si="15"/>
        <v>306150</v>
      </c>
      <c r="H118" s="164">
        <f t="shared" si="18"/>
        <v>1639877</v>
      </c>
      <c r="I118" s="135">
        <f t="shared" si="19"/>
        <v>306150</v>
      </c>
      <c r="J118" s="10">
        <v>1546811</v>
      </c>
      <c r="K118" s="3">
        <f>IF((ROUND('表2-113年水電及自有財源'!G119*80%,0))&lt;0,0,(ROUND('表2-113年水電及自有財源'!G119*80%,0)))</f>
        <v>92303</v>
      </c>
      <c r="L118" s="4">
        <f>'表2-113年水電及自有財源'!T119</f>
        <v>763</v>
      </c>
      <c r="N118" s="3">
        <f t="shared" si="12"/>
        <v>0</v>
      </c>
      <c r="O118" s="3">
        <f t="shared" si="13"/>
        <v>306150</v>
      </c>
      <c r="P118" s="45"/>
      <c r="Q118" s="3">
        <f t="shared" si="11"/>
        <v>306150</v>
      </c>
      <c r="R118" s="1" t="s">
        <v>227</v>
      </c>
    </row>
    <row r="119" spans="1:35" ht="18.649999999999999" customHeight="1" x14ac:dyDescent="0.3">
      <c r="A119" s="20" t="s">
        <v>228</v>
      </c>
      <c r="B119" s="16" t="s">
        <v>229</v>
      </c>
      <c r="C119" s="3">
        <v>1090072</v>
      </c>
      <c r="D119" s="3">
        <v>463000</v>
      </c>
      <c r="E119" s="3"/>
      <c r="F119" s="3">
        <f t="shared" si="14"/>
        <v>466892</v>
      </c>
      <c r="G119" s="3">
        <f t="shared" si="15"/>
        <v>160180</v>
      </c>
      <c r="H119" s="164">
        <f t="shared" si="18"/>
        <v>466892</v>
      </c>
      <c r="I119" s="135">
        <f t="shared" si="19"/>
        <v>160180</v>
      </c>
      <c r="J119" s="10">
        <v>383727</v>
      </c>
      <c r="K119" s="3">
        <f>IF((ROUND('表2-113年水電及自有財源'!G120*80%,0))&lt;0,0,(ROUND('表2-113年水電及自有財源'!G120*80%,0)))</f>
        <v>82987</v>
      </c>
      <c r="L119" s="4">
        <f>'表2-113年水電及自有財源'!T120</f>
        <v>178</v>
      </c>
      <c r="N119" s="3">
        <f t="shared" si="12"/>
        <v>463000</v>
      </c>
      <c r="O119" s="3">
        <f t="shared" si="13"/>
        <v>160180</v>
      </c>
      <c r="P119" s="45"/>
      <c r="Q119" s="3">
        <f t="shared" si="11"/>
        <v>160180</v>
      </c>
      <c r="R119" s="1" t="s">
        <v>229</v>
      </c>
    </row>
    <row r="120" spans="1:35" ht="18.649999999999999" customHeight="1" x14ac:dyDescent="0.3">
      <c r="A120" s="20" t="s">
        <v>230</v>
      </c>
      <c r="B120" s="16" t="s">
        <v>231</v>
      </c>
      <c r="C120" s="3">
        <v>1548944</v>
      </c>
      <c r="D120" s="3">
        <v>0</v>
      </c>
      <c r="E120" s="3"/>
      <c r="F120" s="3">
        <f t="shared" si="14"/>
        <v>986659</v>
      </c>
      <c r="G120" s="3">
        <f t="shared" si="15"/>
        <v>562285</v>
      </c>
      <c r="H120" s="164">
        <f t="shared" si="18"/>
        <v>986659</v>
      </c>
      <c r="I120" s="135">
        <f t="shared" si="19"/>
        <v>562285</v>
      </c>
      <c r="J120" s="10">
        <v>907866</v>
      </c>
      <c r="K120" s="3">
        <f>IF((ROUND('表2-113年水電及自有財源'!G121*80%,0))&lt;0,0,(ROUND('表2-113年水電及自有財源'!G121*80%,0)))</f>
        <v>78436</v>
      </c>
      <c r="L120" s="4">
        <f>'表2-113年水電及自有財源'!T121</f>
        <v>357</v>
      </c>
      <c r="N120" s="213">
        <f t="shared" si="12"/>
        <v>0</v>
      </c>
      <c r="O120" s="213">
        <f t="shared" si="13"/>
        <v>562285</v>
      </c>
      <c r="P120" s="45"/>
      <c r="Q120" s="3">
        <f t="shared" si="11"/>
        <v>562285</v>
      </c>
      <c r="R120" s="1" t="s">
        <v>231</v>
      </c>
    </row>
    <row r="121" spans="1:35" ht="18.649999999999999" customHeight="1" x14ac:dyDescent="0.3">
      <c r="A121" s="20" t="s">
        <v>232</v>
      </c>
      <c r="B121" s="16" t="s">
        <v>233</v>
      </c>
      <c r="C121" s="3">
        <v>986713</v>
      </c>
      <c r="D121" s="3">
        <v>0</v>
      </c>
      <c r="E121" s="3"/>
      <c r="F121" s="3">
        <f t="shared" si="14"/>
        <v>587519</v>
      </c>
      <c r="G121" s="3">
        <f t="shared" si="15"/>
        <v>399194</v>
      </c>
      <c r="H121" s="164">
        <f t="shared" si="18"/>
        <v>587519</v>
      </c>
      <c r="I121" s="135">
        <f t="shared" si="19"/>
        <v>399194</v>
      </c>
      <c r="J121" s="218">
        <v>493938</v>
      </c>
      <c r="K121" s="213">
        <f>IF((ROUND('表2-113年水電及自有財源'!G122*80%,0))&lt;0,0,(ROUND('表2-113年水電及自有財源'!G122*80%,0)))</f>
        <v>91334</v>
      </c>
      <c r="L121" s="217">
        <f>'表2-113年水電及自有財源'!T122</f>
        <v>2247</v>
      </c>
      <c r="N121" s="213">
        <f t="shared" si="12"/>
        <v>0</v>
      </c>
      <c r="O121" s="213">
        <f t="shared" si="13"/>
        <v>399194</v>
      </c>
      <c r="P121" s="45"/>
      <c r="Q121" s="213">
        <f t="shared" si="11"/>
        <v>399194</v>
      </c>
      <c r="R121" s="1" t="s">
        <v>233</v>
      </c>
    </row>
    <row r="122" spans="1:35" s="225" customFormat="1" ht="18.649999999999999" customHeight="1" x14ac:dyDescent="0.3">
      <c r="A122" s="20" t="s">
        <v>234</v>
      </c>
      <c r="B122" s="216" t="s">
        <v>235</v>
      </c>
      <c r="C122" s="213">
        <v>2173006</v>
      </c>
      <c r="D122" s="213">
        <v>34000</v>
      </c>
      <c r="E122" s="213"/>
      <c r="F122" s="213">
        <f t="shared" si="14"/>
        <v>2073855</v>
      </c>
      <c r="G122" s="213">
        <f t="shared" si="15"/>
        <v>65151</v>
      </c>
      <c r="H122" s="164">
        <f t="shared" si="18"/>
        <v>2073855</v>
      </c>
      <c r="I122" s="135">
        <f t="shared" si="19"/>
        <v>65151</v>
      </c>
      <c r="J122" s="218">
        <v>2003273</v>
      </c>
      <c r="K122" s="213">
        <f>IF((ROUND('表2-113年水電及自有財源'!G123*80%,0))&lt;0,0,(ROUND('表2-113年水電及自有財源'!G123*80%,0)))</f>
        <v>70124</v>
      </c>
      <c r="L122" s="217">
        <f>'表2-113年水電及自有財源'!T123</f>
        <v>458</v>
      </c>
      <c r="M122" s="219"/>
      <c r="N122" s="213">
        <f t="shared" si="12"/>
        <v>34000</v>
      </c>
      <c r="O122" s="213">
        <f t="shared" si="13"/>
        <v>65151</v>
      </c>
      <c r="P122" s="45"/>
      <c r="Q122" s="213">
        <f t="shared" si="11"/>
        <v>65151</v>
      </c>
      <c r="R122" s="219" t="s">
        <v>235</v>
      </c>
      <c r="S122" s="219"/>
      <c r="T122" s="219"/>
      <c r="U122" s="219"/>
      <c r="V122" s="219"/>
      <c r="W122" s="219"/>
      <c r="X122" s="219"/>
      <c r="Y122" s="219"/>
      <c r="Z122" s="219"/>
      <c r="AA122" s="219"/>
      <c r="AB122" s="219"/>
      <c r="AC122" s="219"/>
      <c r="AD122" s="219"/>
      <c r="AE122" s="219"/>
      <c r="AF122" s="219"/>
      <c r="AG122" s="219"/>
      <c r="AH122" s="219"/>
      <c r="AI122" s="219"/>
    </row>
    <row r="123" spans="1:35" ht="18.649999999999999" customHeight="1" x14ac:dyDescent="0.3">
      <c r="A123" s="20" t="s">
        <v>236</v>
      </c>
      <c r="B123" s="16" t="s">
        <v>237</v>
      </c>
      <c r="C123" s="3">
        <v>1416683</v>
      </c>
      <c r="D123" s="3">
        <v>216000</v>
      </c>
      <c r="E123" s="3"/>
      <c r="F123" s="3">
        <f t="shared" si="14"/>
        <v>215386</v>
      </c>
      <c r="G123" s="3">
        <f t="shared" si="15"/>
        <v>985297</v>
      </c>
      <c r="H123" s="164">
        <f t="shared" si="18"/>
        <v>215386</v>
      </c>
      <c r="I123" s="135">
        <f t="shared" si="19"/>
        <v>985297</v>
      </c>
      <c r="J123" s="218">
        <v>171116</v>
      </c>
      <c r="K123" s="213">
        <f>IF((ROUND('表2-113年水電及自有財源'!G124*80%,0))&lt;0,0,(ROUND('表2-113年水電及自有財源'!G124*80%,0)))</f>
        <v>44174</v>
      </c>
      <c r="L123" s="217">
        <f>'表2-113年水電及自有財源'!T124</f>
        <v>96</v>
      </c>
      <c r="N123" s="213">
        <f t="shared" si="12"/>
        <v>216000</v>
      </c>
      <c r="O123" s="213">
        <f t="shared" si="13"/>
        <v>985297</v>
      </c>
      <c r="P123" s="45"/>
      <c r="Q123" s="213">
        <f t="shared" si="11"/>
        <v>985297</v>
      </c>
      <c r="R123" s="1" t="s">
        <v>237</v>
      </c>
    </row>
    <row r="124" spans="1:35" ht="18.649999999999999" customHeight="1" x14ac:dyDescent="0.3">
      <c r="A124" s="20" t="s">
        <v>238</v>
      </c>
      <c r="B124" s="16" t="s">
        <v>239</v>
      </c>
      <c r="C124" s="3">
        <v>698904</v>
      </c>
      <c r="D124" s="3">
        <v>0</v>
      </c>
      <c r="E124" s="3"/>
      <c r="F124" s="3">
        <f t="shared" si="14"/>
        <v>264430</v>
      </c>
      <c r="G124" s="3">
        <f t="shared" si="15"/>
        <v>434474</v>
      </c>
      <c r="H124" s="164">
        <f t="shared" si="18"/>
        <v>264430</v>
      </c>
      <c r="I124" s="135">
        <f t="shared" si="19"/>
        <v>434474</v>
      </c>
      <c r="J124" s="10">
        <v>164849</v>
      </c>
      <c r="K124" s="3">
        <f>IF((ROUND('表2-113年水電及自有財源'!G125*80%,0))&lt;0,0,(ROUND('表2-113年水電及自有財源'!G125*80%,0)))</f>
        <v>100354</v>
      </c>
      <c r="L124" s="4">
        <f>'表2-113年水電及自有財源'!T125</f>
        <v>-773</v>
      </c>
      <c r="N124" s="3">
        <f t="shared" si="12"/>
        <v>0</v>
      </c>
      <c r="O124" s="3">
        <f t="shared" si="13"/>
        <v>434474</v>
      </c>
      <c r="P124" s="45"/>
      <c r="Q124" s="213">
        <f t="shared" si="11"/>
        <v>434474</v>
      </c>
      <c r="R124" s="1" t="s">
        <v>239</v>
      </c>
    </row>
    <row r="125" spans="1:35" ht="18.649999999999999" customHeight="1" x14ac:dyDescent="0.3">
      <c r="A125" s="20" t="s">
        <v>240</v>
      </c>
      <c r="B125" s="16" t="s">
        <v>241</v>
      </c>
      <c r="C125" s="3">
        <v>2194841</v>
      </c>
      <c r="D125" s="3">
        <v>0</v>
      </c>
      <c r="E125" s="3"/>
      <c r="F125" s="3">
        <f t="shared" si="14"/>
        <v>1134732</v>
      </c>
      <c r="G125" s="3">
        <f t="shared" si="15"/>
        <v>1060109</v>
      </c>
      <c r="H125" s="164">
        <f t="shared" si="18"/>
        <v>1134732</v>
      </c>
      <c r="I125" s="135">
        <f t="shared" si="19"/>
        <v>1060109</v>
      </c>
      <c r="J125" s="10">
        <v>1032939</v>
      </c>
      <c r="K125" s="3">
        <f>IF((ROUND('表2-113年水電及自有財源'!G126*80%,0))&lt;0,0,(ROUND('表2-113年水電及自有財源'!G126*80%,0)))</f>
        <v>98881</v>
      </c>
      <c r="L125" s="4">
        <f>'表2-113年水電及自有財源'!T126</f>
        <v>2912</v>
      </c>
      <c r="N125" s="3">
        <f t="shared" si="12"/>
        <v>0</v>
      </c>
      <c r="O125" s="3">
        <f t="shared" si="13"/>
        <v>1060109</v>
      </c>
      <c r="P125" s="45"/>
      <c r="Q125" s="213">
        <f t="shared" si="11"/>
        <v>1060109</v>
      </c>
      <c r="R125" s="1" t="s">
        <v>241</v>
      </c>
    </row>
    <row r="126" spans="1:35" ht="18.649999999999999" customHeight="1" x14ac:dyDescent="0.3">
      <c r="A126" s="20" t="s">
        <v>242</v>
      </c>
      <c r="B126" s="16" t="s">
        <v>243</v>
      </c>
      <c r="C126" s="3">
        <v>2591486</v>
      </c>
      <c r="D126" s="3">
        <v>0</v>
      </c>
      <c r="E126" s="3"/>
      <c r="F126" s="3">
        <f t="shared" si="14"/>
        <v>254690</v>
      </c>
      <c r="G126" s="3">
        <f t="shared" si="15"/>
        <v>2336796</v>
      </c>
      <c r="H126" s="164">
        <f t="shared" si="18"/>
        <v>254690</v>
      </c>
      <c r="I126" s="135">
        <f t="shared" si="19"/>
        <v>2336796</v>
      </c>
      <c r="J126" s="10">
        <v>166915</v>
      </c>
      <c r="K126" s="3">
        <f>IF((ROUND('表2-113年水電及自有財源'!G127*80%,0))&lt;0,0,(ROUND('表2-113年水電及自有財源'!G127*80%,0)))</f>
        <v>87151</v>
      </c>
      <c r="L126" s="4">
        <f>'表2-113年水電及自有財源'!T127</f>
        <v>624</v>
      </c>
      <c r="N126" s="3">
        <f t="shared" si="12"/>
        <v>0</v>
      </c>
      <c r="O126" s="3">
        <f t="shared" si="13"/>
        <v>2336796</v>
      </c>
      <c r="P126" s="45"/>
      <c r="Q126" s="3">
        <f t="shared" si="11"/>
        <v>2336796</v>
      </c>
      <c r="R126" s="1" t="s">
        <v>243</v>
      </c>
    </row>
    <row r="127" spans="1:35" ht="18.649999999999999" customHeight="1" x14ac:dyDescent="0.3">
      <c r="A127" s="20" t="s">
        <v>244</v>
      </c>
      <c r="B127" s="16" t="s">
        <v>245</v>
      </c>
      <c r="C127" s="3">
        <v>1382911</v>
      </c>
      <c r="D127" s="3">
        <v>0</v>
      </c>
      <c r="E127" s="3"/>
      <c r="F127" s="3">
        <f t="shared" si="14"/>
        <v>580035</v>
      </c>
      <c r="G127" s="3">
        <f t="shared" si="15"/>
        <v>802876</v>
      </c>
      <c r="H127" s="164">
        <f t="shared" si="18"/>
        <v>580035</v>
      </c>
      <c r="I127" s="135">
        <f t="shared" si="19"/>
        <v>802876</v>
      </c>
      <c r="J127" s="10">
        <v>482275</v>
      </c>
      <c r="K127" s="3">
        <f>IF((ROUND('表2-113年水電及自有財源'!G128*80%,0))&lt;0,0,(ROUND('表2-113年水電及自有財源'!G128*80%,0)))</f>
        <v>97805</v>
      </c>
      <c r="L127" s="4">
        <f>'表2-113年水電及自有財源'!T128</f>
        <v>-45</v>
      </c>
      <c r="N127" s="3">
        <f t="shared" si="12"/>
        <v>0</v>
      </c>
      <c r="O127" s="3">
        <f t="shared" si="13"/>
        <v>802876</v>
      </c>
      <c r="P127" s="45"/>
      <c r="Q127" s="3">
        <f t="shared" si="11"/>
        <v>802876</v>
      </c>
      <c r="R127" s="1" t="s">
        <v>245</v>
      </c>
    </row>
    <row r="128" spans="1:35" ht="18.649999999999999" customHeight="1" x14ac:dyDescent="0.3">
      <c r="A128" s="20" t="s">
        <v>246</v>
      </c>
      <c r="B128" s="16" t="s">
        <v>247</v>
      </c>
      <c r="C128" s="3">
        <v>4445337</v>
      </c>
      <c r="D128" s="3">
        <v>100000</v>
      </c>
      <c r="E128" s="3"/>
      <c r="F128" s="3">
        <f t="shared" si="14"/>
        <v>3813780</v>
      </c>
      <c r="G128" s="3">
        <f t="shared" si="15"/>
        <v>531557</v>
      </c>
      <c r="H128" s="164">
        <f t="shared" si="18"/>
        <v>3813780</v>
      </c>
      <c r="I128" s="135">
        <f t="shared" si="19"/>
        <v>531557</v>
      </c>
      <c r="J128" s="10">
        <v>3722863</v>
      </c>
      <c r="K128" s="3">
        <f>IF((ROUND('表2-113年水電及自有財源'!G129*80%,0))&lt;0,0,(ROUND('表2-113年水電及自有財源'!G129*80%,0)))</f>
        <v>89121</v>
      </c>
      <c r="L128" s="4">
        <f>'表2-113年水電及自有財源'!T129</f>
        <v>1796</v>
      </c>
      <c r="N128" s="3">
        <f t="shared" si="12"/>
        <v>100000</v>
      </c>
      <c r="O128" s="3">
        <f t="shared" si="13"/>
        <v>531557</v>
      </c>
      <c r="P128" s="45"/>
      <c r="Q128" s="3">
        <f t="shared" si="11"/>
        <v>531557</v>
      </c>
      <c r="R128" s="1" t="s">
        <v>247</v>
      </c>
    </row>
    <row r="129" spans="1:18" ht="18.649999999999999" customHeight="1" x14ac:dyDescent="0.3">
      <c r="A129" s="20" t="s">
        <v>248</v>
      </c>
      <c r="B129" s="16" t="s">
        <v>249</v>
      </c>
      <c r="C129" s="3">
        <v>759840</v>
      </c>
      <c r="D129" s="3">
        <v>0</v>
      </c>
      <c r="E129" s="3"/>
      <c r="F129" s="3">
        <f t="shared" si="14"/>
        <v>674925</v>
      </c>
      <c r="G129" s="3">
        <f t="shared" si="15"/>
        <v>84915</v>
      </c>
      <c r="H129" s="164">
        <f t="shared" si="18"/>
        <v>674925</v>
      </c>
      <c r="I129" s="135">
        <f t="shared" si="19"/>
        <v>84915</v>
      </c>
      <c r="J129" s="10">
        <v>573363</v>
      </c>
      <c r="K129" s="3">
        <f>IF((ROUND('表2-113年水電及自有財源'!G130*80%,0))&lt;0,0,(ROUND('表2-113年水電及自有財源'!G130*80%,0)))</f>
        <v>81246</v>
      </c>
      <c r="L129" s="4">
        <f>'表2-113年水電及自有財源'!T130</f>
        <v>20316</v>
      </c>
      <c r="N129" s="3">
        <f t="shared" si="12"/>
        <v>0</v>
      </c>
      <c r="O129" s="3">
        <f t="shared" si="13"/>
        <v>84915</v>
      </c>
      <c r="P129" s="45"/>
      <c r="Q129" s="3">
        <f t="shared" si="11"/>
        <v>84915</v>
      </c>
      <c r="R129" s="1" t="s">
        <v>249</v>
      </c>
    </row>
    <row r="130" spans="1:18" ht="18.649999999999999" customHeight="1" x14ac:dyDescent="0.3">
      <c r="A130" s="20" t="s">
        <v>250</v>
      </c>
      <c r="B130" s="16" t="s">
        <v>251</v>
      </c>
      <c r="C130" s="3">
        <v>682691</v>
      </c>
      <c r="D130" s="3">
        <v>0</v>
      </c>
      <c r="E130" s="3"/>
      <c r="F130" s="3">
        <f t="shared" si="14"/>
        <v>166973</v>
      </c>
      <c r="G130" s="3">
        <f t="shared" si="15"/>
        <v>515718</v>
      </c>
      <c r="H130" s="164">
        <f t="shared" si="18"/>
        <v>166973</v>
      </c>
      <c r="I130" s="135">
        <f t="shared" si="19"/>
        <v>515718</v>
      </c>
      <c r="J130" s="10">
        <v>87685</v>
      </c>
      <c r="K130" s="3">
        <f>IF((ROUND('表2-113年水電及自有財源'!G131*80%,0))&lt;0,0,(ROUND('表2-113年水電及自有財源'!G131*80%,0)))</f>
        <v>84077</v>
      </c>
      <c r="L130" s="4">
        <f>'表2-113年水電及自有財源'!T131</f>
        <v>-4789</v>
      </c>
      <c r="N130" s="3">
        <f t="shared" si="12"/>
        <v>0</v>
      </c>
      <c r="O130" s="3">
        <f t="shared" si="13"/>
        <v>515718</v>
      </c>
      <c r="P130" s="45"/>
      <c r="Q130" s="3">
        <f t="shared" si="11"/>
        <v>515718</v>
      </c>
      <c r="R130" s="1" t="s">
        <v>251</v>
      </c>
    </row>
    <row r="131" spans="1:18" ht="18.649999999999999" customHeight="1" x14ac:dyDescent="0.3">
      <c r="A131" s="20" t="s">
        <v>252</v>
      </c>
      <c r="B131" s="16" t="s">
        <v>253</v>
      </c>
      <c r="C131" s="3">
        <v>4900217</v>
      </c>
      <c r="D131" s="3">
        <v>0</v>
      </c>
      <c r="E131" s="3"/>
      <c r="F131" s="3">
        <f t="shared" si="14"/>
        <v>4437950</v>
      </c>
      <c r="G131" s="3">
        <f t="shared" si="15"/>
        <v>462267</v>
      </c>
      <c r="H131" s="164">
        <f t="shared" si="18"/>
        <v>4437950</v>
      </c>
      <c r="I131" s="135">
        <f t="shared" si="19"/>
        <v>462267</v>
      </c>
      <c r="J131" s="10">
        <v>4334950</v>
      </c>
      <c r="K131" s="3">
        <f>IF((ROUND('表2-113年水電及自有財源'!G132*80%,0))&lt;0,0,(ROUND('表2-113年水電及自有財源'!G132*80%,0)))</f>
        <v>50355</v>
      </c>
      <c r="L131" s="4">
        <f>'表2-113年水電及自有財源'!T132</f>
        <v>52645</v>
      </c>
      <c r="N131" s="3">
        <f t="shared" si="12"/>
        <v>0</v>
      </c>
      <c r="O131" s="3">
        <f t="shared" si="13"/>
        <v>462267</v>
      </c>
      <c r="P131" s="45"/>
      <c r="Q131" s="3">
        <f t="shared" si="11"/>
        <v>462267</v>
      </c>
      <c r="R131" s="1" t="s">
        <v>253</v>
      </c>
    </row>
    <row r="132" spans="1:18" ht="18.649999999999999" customHeight="1" thickBot="1" x14ac:dyDescent="0.35">
      <c r="A132" s="21" t="s">
        <v>254</v>
      </c>
      <c r="B132" s="22" t="s">
        <v>255</v>
      </c>
      <c r="C132" s="5">
        <v>349661</v>
      </c>
      <c r="D132" s="5">
        <v>126000</v>
      </c>
      <c r="E132" s="5"/>
      <c r="F132" s="5">
        <f t="shared" si="14"/>
        <v>93374</v>
      </c>
      <c r="G132" s="5">
        <f t="shared" si="15"/>
        <v>130287</v>
      </c>
      <c r="H132" s="165">
        <f>F132</f>
        <v>93374</v>
      </c>
      <c r="I132" s="136">
        <f>G132</f>
        <v>130287</v>
      </c>
      <c r="J132" s="11">
        <v>19322</v>
      </c>
      <c r="K132" s="5">
        <f>IF((ROUND('表2-113年水電及自有財源'!G133*80%,0))&lt;0,0,(ROUND('表2-113年水電及自有財源'!G133*80%,0)))</f>
        <v>71318</v>
      </c>
      <c r="L132" s="6">
        <f>'表2-113年水電及自有財源'!T133</f>
        <v>2734</v>
      </c>
      <c r="M132" s="7"/>
      <c r="N132" s="3">
        <f t="shared" si="12"/>
        <v>126000</v>
      </c>
      <c r="O132" s="3">
        <f t="shared" si="13"/>
        <v>130287</v>
      </c>
      <c r="P132" s="45"/>
      <c r="Q132" s="3">
        <f t="shared" si="11"/>
        <v>130287</v>
      </c>
      <c r="R132" s="1" t="s">
        <v>255</v>
      </c>
    </row>
    <row r="133" spans="1:18" ht="7.85" customHeight="1" x14ac:dyDescent="0.3"/>
    <row r="134" spans="1:18" x14ac:dyDescent="0.3">
      <c r="A134" s="23" t="s">
        <v>277</v>
      </c>
      <c r="B134" s="214" t="s">
        <v>319</v>
      </c>
      <c r="C134" s="215"/>
      <c r="D134" s="215"/>
      <c r="E134" s="215"/>
    </row>
    <row r="135" spans="1:18" x14ac:dyDescent="0.3">
      <c r="A135" s="23"/>
      <c r="B135" s="214" t="s">
        <v>320</v>
      </c>
      <c r="C135" s="215"/>
      <c r="D135" s="215"/>
      <c r="E135" s="215"/>
    </row>
    <row r="136" spans="1:18" x14ac:dyDescent="0.3">
      <c r="A136" s="23"/>
    </row>
    <row r="137" spans="1:18" x14ac:dyDescent="0.3">
      <c r="A137" s="23"/>
    </row>
  </sheetData>
  <mergeCells count="1">
    <mergeCell ref="A1:L1"/>
  </mergeCells>
  <phoneticPr fontId="2" type="noConversion"/>
  <pageMargins left="0.70866141732283472" right="0.19685039370078741" top="0.74803149606299213" bottom="0.55118110236220474" header="0.31496062992125984" footer="0.31496062992125984"/>
  <pageSetup paperSize="9" scale="79" fitToHeight="0" orientation="landscape" r:id="rId1"/>
  <headerFooter>
    <oddFooter>第 &amp;P 頁，共 &amp;N 頁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39"/>
  <sheetViews>
    <sheetView workbookViewId="0">
      <pane xSplit="2" ySplit="6" topLeftCell="C7" activePane="bottomRight" state="frozen"/>
      <selection pane="topRight" activeCell="C1" sqref="C1"/>
      <selection pane="bottomLeft" activeCell="A5" sqref="A5"/>
      <selection pane="bottomRight" activeCell="B7" sqref="B7"/>
    </sheetView>
  </sheetViews>
  <sheetFormatPr defaultColWidth="9" defaultRowHeight="16.3" x14ac:dyDescent="0.3"/>
  <cols>
    <col min="1" max="1" width="9" style="12" customWidth="1"/>
    <col min="2" max="2" width="13.6640625" style="12" customWidth="1"/>
    <col min="3" max="5" width="12.33203125" style="1" customWidth="1"/>
    <col min="6" max="6" width="14.77734375" style="1" customWidth="1"/>
    <col min="7" max="13" width="12.33203125" style="1" customWidth="1"/>
    <col min="14" max="14" width="10" style="1" customWidth="1"/>
    <col min="15" max="15" width="14.44140625" style="1" customWidth="1"/>
    <col min="16" max="16" width="12.77734375" style="1" customWidth="1"/>
    <col min="17" max="17" width="12" style="1" customWidth="1"/>
    <col min="18" max="18" width="10.88671875" style="1" customWidth="1"/>
    <col min="19" max="19" width="9" style="1"/>
    <col min="20" max="20" width="17.33203125" style="1" customWidth="1"/>
    <col min="21" max="21" width="18.44140625" style="1" customWidth="1"/>
    <col min="22" max="22" width="14.33203125" style="1" customWidth="1"/>
    <col min="23" max="23" width="17.77734375" style="1" customWidth="1"/>
    <col min="24" max="16384" width="9" style="1"/>
  </cols>
  <sheetData>
    <row r="1" spans="1:23" x14ac:dyDescent="0.3">
      <c r="A1" s="12" t="s">
        <v>288</v>
      </c>
    </row>
    <row r="2" spans="1:23" ht="22.25" customHeight="1" x14ac:dyDescent="0.3">
      <c r="A2" s="234" t="s">
        <v>325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O2" s="235" t="s">
        <v>295</v>
      </c>
      <c r="P2" s="235"/>
      <c r="Q2" s="235"/>
      <c r="R2" s="235"/>
    </row>
    <row r="3" spans="1:23" ht="17.25" customHeight="1" thickBot="1" x14ac:dyDescent="0.35">
      <c r="A3" s="25"/>
      <c r="B3" s="25"/>
      <c r="C3" s="71"/>
      <c r="D3" s="71"/>
      <c r="E3" s="13"/>
      <c r="F3" s="109"/>
      <c r="G3" s="109" t="s">
        <v>352</v>
      </c>
      <c r="H3" s="71"/>
      <c r="I3" s="71"/>
      <c r="J3" s="71"/>
      <c r="K3" s="110"/>
      <c r="L3" s="110"/>
      <c r="M3" s="111" t="s">
        <v>324</v>
      </c>
      <c r="O3" s="235"/>
      <c r="P3" s="235"/>
      <c r="Q3" s="235"/>
      <c r="R3" s="235"/>
    </row>
    <row r="4" spans="1:23" ht="69.05" customHeight="1" x14ac:dyDescent="0.3">
      <c r="A4" s="32" t="s">
        <v>1</v>
      </c>
      <c r="B4" s="33" t="s">
        <v>2</v>
      </c>
      <c r="C4" s="54" t="s">
        <v>342</v>
      </c>
      <c r="D4" s="43" t="s">
        <v>280</v>
      </c>
      <c r="E4" s="47" t="s">
        <v>341</v>
      </c>
      <c r="F4" s="47" t="s">
        <v>343</v>
      </c>
      <c r="G4" s="54" t="s">
        <v>291</v>
      </c>
      <c r="H4" s="43" t="s">
        <v>261</v>
      </c>
      <c r="I4" s="54" t="s">
        <v>262</v>
      </c>
      <c r="J4" s="43" t="s">
        <v>293</v>
      </c>
      <c r="K4" s="91" t="s">
        <v>260</v>
      </c>
      <c r="L4" s="114" t="s">
        <v>257</v>
      </c>
      <c r="M4" s="115" t="s">
        <v>256</v>
      </c>
      <c r="N4" s="12"/>
      <c r="O4" s="12" t="s">
        <v>290</v>
      </c>
      <c r="P4" s="12" t="s">
        <v>292</v>
      </c>
      <c r="Q4" s="12" t="s">
        <v>294</v>
      </c>
      <c r="R4" s="128" t="s">
        <v>332</v>
      </c>
    </row>
    <row r="5" spans="1:23" s="103" customFormat="1" ht="25.85" customHeight="1" thickBot="1" x14ac:dyDescent="0.35">
      <c r="A5" s="96"/>
      <c r="B5" s="97"/>
      <c r="C5" s="76" t="s">
        <v>308</v>
      </c>
      <c r="D5" s="82" t="s">
        <v>316</v>
      </c>
      <c r="E5" s="98" t="s">
        <v>312</v>
      </c>
      <c r="F5" s="99" t="s">
        <v>313</v>
      </c>
      <c r="G5" s="100" t="s">
        <v>309</v>
      </c>
      <c r="H5" s="101" t="s">
        <v>314</v>
      </c>
      <c r="I5" s="100" t="s">
        <v>310</v>
      </c>
      <c r="J5" s="101" t="s">
        <v>315</v>
      </c>
      <c r="K5" s="105" t="s">
        <v>329</v>
      </c>
      <c r="L5" s="106" t="s">
        <v>330</v>
      </c>
      <c r="M5" s="102" t="s">
        <v>311</v>
      </c>
      <c r="T5" s="103" t="s">
        <v>350</v>
      </c>
      <c r="U5" s="103" t="s">
        <v>347</v>
      </c>
      <c r="V5" s="103" t="s">
        <v>348</v>
      </c>
      <c r="W5" s="103" t="s">
        <v>349</v>
      </c>
    </row>
    <row r="6" spans="1:23" ht="25.2" customHeight="1" x14ac:dyDescent="0.3">
      <c r="A6" s="107" t="s">
        <v>0</v>
      </c>
      <c r="B6" s="28"/>
      <c r="C6" s="55">
        <f t="shared" ref="C6:M6" si="0">SUM(C7:C133)</f>
        <v>4663539395</v>
      </c>
      <c r="D6" s="44">
        <f t="shared" si="0"/>
        <v>4593742255</v>
      </c>
      <c r="E6" s="48">
        <f t="shared" si="0"/>
        <v>70000</v>
      </c>
      <c r="F6" s="48">
        <f t="shared" si="0"/>
        <v>18743</v>
      </c>
      <c r="G6" s="55">
        <f>SUM(G7:G133)</f>
        <v>902001950</v>
      </c>
      <c r="H6" s="44">
        <f>SUM(H8:H133)</f>
        <v>854410325</v>
      </c>
      <c r="I6" s="55">
        <f t="shared" si="0"/>
        <v>38398538</v>
      </c>
      <c r="J6" s="44">
        <f t="shared" si="0"/>
        <v>35866883</v>
      </c>
      <c r="K6" s="126">
        <f t="shared" si="0"/>
        <v>5576791600</v>
      </c>
      <c r="L6" s="116">
        <f t="shared" si="0"/>
        <v>5457878843</v>
      </c>
      <c r="M6" s="63">
        <f t="shared" si="0"/>
        <v>118912757</v>
      </c>
      <c r="N6" s="7"/>
      <c r="O6" s="86">
        <f>SUM(O8:O133)</f>
        <v>68795977</v>
      </c>
      <c r="P6" s="86">
        <f t="shared" ref="P6:Q6" si="1">SUM(P8:P133)</f>
        <v>47591625</v>
      </c>
      <c r="Q6" s="86">
        <f t="shared" si="1"/>
        <v>2525155</v>
      </c>
      <c r="R6" s="86">
        <f>SUM(R8:R133)</f>
        <v>118912757</v>
      </c>
      <c r="S6" s="86"/>
      <c r="T6" s="86">
        <f t="shared" ref="T6" si="2">SUM(T8:T133)</f>
        <v>5486585587</v>
      </c>
      <c r="U6" s="86">
        <f>T6-L6</f>
        <v>28706744</v>
      </c>
      <c r="V6" s="129">
        <f>T32</f>
        <v>26121877</v>
      </c>
      <c r="W6" s="7">
        <f>U6-V6</f>
        <v>2584867</v>
      </c>
    </row>
    <row r="7" spans="1:23" ht="18.649999999999999" customHeight="1" x14ac:dyDescent="0.3">
      <c r="A7" s="18" t="s">
        <v>3</v>
      </c>
      <c r="B7" s="26" t="s">
        <v>270</v>
      </c>
      <c r="C7" s="56"/>
      <c r="D7" s="45"/>
      <c r="E7" s="49"/>
      <c r="F7" s="49"/>
      <c r="G7" s="56"/>
      <c r="H7" s="45"/>
      <c r="I7" s="56"/>
      <c r="J7" s="45"/>
      <c r="K7" s="117"/>
      <c r="L7" s="89"/>
      <c r="M7" s="64"/>
    </row>
    <row r="8" spans="1:23" ht="18.649999999999999" customHeight="1" x14ac:dyDescent="0.3">
      <c r="A8" s="30" t="s">
        <v>4</v>
      </c>
      <c r="B8" s="191" t="s">
        <v>5</v>
      </c>
      <c r="C8" s="56">
        <v>44102000</v>
      </c>
      <c r="D8" s="45">
        <v>43673984</v>
      </c>
      <c r="E8" s="49"/>
      <c r="F8" s="49"/>
      <c r="G8" s="56">
        <v>5020000</v>
      </c>
      <c r="H8" s="45">
        <v>1952952</v>
      </c>
      <c r="I8" s="56">
        <v>564460</v>
      </c>
      <c r="J8" s="45">
        <v>414460</v>
      </c>
      <c r="K8" s="117">
        <f>C8-E8+G8+I8</f>
        <v>49686460</v>
      </c>
      <c r="L8" s="89">
        <f>D8-F8+H8+J8</f>
        <v>46041396</v>
      </c>
      <c r="M8" s="64">
        <f>K8-L8</f>
        <v>3645064</v>
      </c>
      <c r="O8" s="86">
        <f>(C8-E8)-(D8-F8)</f>
        <v>428016</v>
      </c>
      <c r="P8" s="86">
        <f>G8-H8</f>
        <v>3067048</v>
      </c>
      <c r="Q8" s="86">
        <f>I8-J8</f>
        <v>150000</v>
      </c>
      <c r="R8" s="86">
        <f>SUM(O8:Q8)</f>
        <v>3645064</v>
      </c>
      <c r="T8" s="129">
        <v>46041396</v>
      </c>
    </row>
    <row r="9" spans="1:23" ht="18.649999999999999" customHeight="1" x14ac:dyDescent="0.3">
      <c r="A9" s="30" t="s">
        <v>6</v>
      </c>
      <c r="B9" s="191" t="s">
        <v>7</v>
      </c>
      <c r="C9" s="56">
        <v>74108892</v>
      </c>
      <c r="D9" s="45">
        <v>70702345</v>
      </c>
      <c r="E9" s="49"/>
      <c r="F9" s="49"/>
      <c r="G9" s="56">
        <v>26382931</v>
      </c>
      <c r="H9" s="45">
        <v>26333059</v>
      </c>
      <c r="I9" s="56">
        <v>650250</v>
      </c>
      <c r="J9" s="45">
        <v>650250</v>
      </c>
      <c r="K9" s="117">
        <f t="shared" ref="K9:K71" si="3">C9-E9+G9+I9</f>
        <v>101142073</v>
      </c>
      <c r="L9" s="89">
        <f t="shared" ref="L9:L71" si="4">D9-F9+H9+J9</f>
        <v>97685654</v>
      </c>
      <c r="M9" s="64">
        <f t="shared" ref="M9:M72" si="5">K9-L9</f>
        <v>3456419</v>
      </c>
      <c r="O9" s="86">
        <f t="shared" ref="O9:O72" si="6">(C9-E9)-(D9-F9)</f>
        <v>3406547</v>
      </c>
      <c r="P9" s="86">
        <f t="shared" ref="P9:P72" si="7">G9-H9</f>
        <v>49872</v>
      </c>
      <c r="Q9" s="86">
        <f t="shared" ref="Q9:Q72" si="8">I9-J9</f>
        <v>0</v>
      </c>
      <c r="R9" s="86">
        <f t="shared" ref="R9:R72" si="9">SUM(O9:Q9)</f>
        <v>3456419</v>
      </c>
      <c r="T9" s="129">
        <v>97685654</v>
      </c>
    </row>
    <row r="10" spans="1:23" ht="18.649999999999999" customHeight="1" x14ac:dyDescent="0.3">
      <c r="A10" s="30" t="s">
        <v>8</v>
      </c>
      <c r="B10" s="191" t="s">
        <v>9</v>
      </c>
      <c r="C10" s="56">
        <v>169431000</v>
      </c>
      <c r="D10" s="45">
        <v>168135409</v>
      </c>
      <c r="E10" s="49">
        <v>5000</v>
      </c>
      <c r="F10" s="190"/>
      <c r="G10" s="56">
        <v>54813345</v>
      </c>
      <c r="H10" s="45">
        <v>54474835</v>
      </c>
      <c r="I10" s="56">
        <v>1463550</v>
      </c>
      <c r="J10" s="45">
        <v>1473550</v>
      </c>
      <c r="K10" s="117">
        <f t="shared" si="3"/>
        <v>225702895</v>
      </c>
      <c r="L10" s="89">
        <f t="shared" si="4"/>
        <v>224083794</v>
      </c>
      <c r="M10" s="64">
        <f t="shared" si="5"/>
        <v>1619101</v>
      </c>
      <c r="O10" s="86">
        <f t="shared" si="6"/>
        <v>1290591</v>
      </c>
      <c r="P10" s="86">
        <f t="shared" si="7"/>
        <v>338510</v>
      </c>
      <c r="Q10" s="86">
        <f t="shared" si="8"/>
        <v>-10000</v>
      </c>
      <c r="R10" s="86">
        <f t="shared" si="9"/>
        <v>1619101</v>
      </c>
      <c r="T10" s="129">
        <v>224083794</v>
      </c>
    </row>
    <row r="11" spans="1:23" ht="18.649999999999999" customHeight="1" x14ac:dyDescent="0.3">
      <c r="A11" s="30" t="s">
        <v>10</v>
      </c>
      <c r="B11" s="191" t="s">
        <v>11</v>
      </c>
      <c r="C11" s="56">
        <v>217827100</v>
      </c>
      <c r="D11" s="45">
        <v>216061881</v>
      </c>
      <c r="E11" s="49"/>
      <c r="F11" s="49"/>
      <c r="G11" s="56">
        <v>63831961</v>
      </c>
      <c r="H11" s="45">
        <v>63785693</v>
      </c>
      <c r="I11" s="56">
        <v>1532000</v>
      </c>
      <c r="J11" s="45">
        <v>1532000</v>
      </c>
      <c r="K11" s="117">
        <f t="shared" si="3"/>
        <v>283191061</v>
      </c>
      <c r="L11" s="89">
        <f t="shared" si="4"/>
        <v>281379574</v>
      </c>
      <c r="M11" s="64">
        <f t="shared" si="5"/>
        <v>1811487</v>
      </c>
      <c r="O11" s="86">
        <f t="shared" si="6"/>
        <v>1765219</v>
      </c>
      <c r="P11" s="86">
        <f t="shared" si="7"/>
        <v>46268</v>
      </c>
      <c r="Q11" s="86">
        <f t="shared" si="8"/>
        <v>0</v>
      </c>
      <c r="R11" s="86">
        <f t="shared" si="9"/>
        <v>1811487</v>
      </c>
      <c r="T11" s="129">
        <v>281379574</v>
      </c>
    </row>
    <row r="12" spans="1:23" ht="18.649999999999999" customHeight="1" x14ac:dyDescent="0.3">
      <c r="A12" s="30" t="s">
        <v>12</v>
      </c>
      <c r="B12" s="191" t="s">
        <v>13</v>
      </c>
      <c r="C12" s="56">
        <v>92773000</v>
      </c>
      <c r="D12" s="45">
        <v>92405155</v>
      </c>
      <c r="E12" s="49"/>
      <c r="F12" s="49"/>
      <c r="G12" s="56">
        <v>20844464</v>
      </c>
      <c r="H12" s="45">
        <v>20588185</v>
      </c>
      <c r="I12" s="56">
        <v>886180</v>
      </c>
      <c r="J12" s="45">
        <v>886180</v>
      </c>
      <c r="K12" s="117">
        <f t="shared" si="3"/>
        <v>114503644</v>
      </c>
      <c r="L12" s="89">
        <f t="shared" si="4"/>
        <v>113879520</v>
      </c>
      <c r="M12" s="64">
        <f t="shared" si="5"/>
        <v>624124</v>
      </c>
      <c r="O12" s="86">
        <f t="shared" si="6"/>
        <v>367845</v>
      </c>
      <c r="P12" s="86">
        <f t="shared" si="7"/>
        <v>256279</v>
      </c>
      <c r="Q12" s="86">
        <f t="shared" si="8"/>
        <v>0</v>
      </c>
      <c r="R12" s="86">
        <f t="shared" si="9"/>
        <v>624124</v>
      </c>
      <c r="T12" s="129">
        <v>113879520</v>
      </c>
    </row>
    <row r="13" spans="1:23" s="124" customFormat="1" ht="18.649999999999999" customHeight="1" x14ac:dyDescent="0.3">
      <c r="A13" s="167" t="s">
        <v>14</v>
      </c>
      <c r="B13" s="192" t="s">
        <v>15</v>
      </c>
      <c r="C13" s="93">
        <v>49153567</v>
      </c>
      <c r="D13" s="92">
        <v>48208671</v>
      </c>
      <c r="E13" s="168"/>
      <c r="F13" s="169"/>
      <c r="G13" s="94">
        <v>7292100</v>
      </c>
      <c r="H13" s="95">
        <v>7292100</v>
      </c>
      <c r="I13" s="94">
        <v>758376</v>
      </c>
      <c r="J13" s="95">
        <v>758376</v>
      </c>
      <c r="K13" s="170">
        <f t="shared" si="3"/>
        <v>57204043</v>
      </c>
      <c r="L13" s="171">
        <f t="shared" si="4"/>
        <v>56259147</v>
      </c>
      <c r="M13" s="172">
        <f t="shared" si="5"/>
        <v>944896</v>
      </c>
      <c r="O13" s="173">
        <f t="shared" si="6"/>
        <v>944896</v>
      </c>
      <c r="P13" s="173">
        <f t="shared" si="7"/>
        <v>0</v>
      </c>
      <c r="Q13" s="173">
        <f t="shared" si="8"/>
        <v>0</v>
      </c>
      <c r="R13" s="173">
        <f t="shared" si="9"/>
        <v>944896</v>
      </c>
      <c r="T13" s="185">
        <v>58692871</v>
      </c>
    </row>
    <row r="14" spans="1:23" ht="18.649999999999999" customHeight="1" x14ac:dyDescent="0.3">
      <c r="A14" s="30" t="s">
        <v>16</v>
      </c>
      <c r="B14" s="191" t="s">
        <v>17</v>
      </c>
      <c r="C14" s="176">
        <v>47137233</v>
      </c>
      <c r="D14" s="45">
        <v>44445568</v>
      </c>
      <c r="E14" s="49"/>
      <c r="F14" s="49"/>
      <c r="G14" s="56">
        <v>16357000</v>
      </c>
      <c r="H14" s="45">
        <v>11925536</v>
      </c>
      <c r="I14" s="56">
        <v>516600</v>
      </c>
      <c r="J14" s="45">
        <v>516600</v>
      </c>
      <c r="K14" s="117">
        <f t="shared" si="3"/>
        <v>64010833</v>
      </c>
      <c r="L14" s="89">
        <f t="shared" si="4"/>
        <v>56887704</v>
      </c>
      <c r="M14" s="223">
        <f t="shared" si="5"/>
        <v>7123129</v>
      </c>
      <c r="O14" s="86">
        <f t="shared" si="6"/>
        <v>2691665</v>
      </c>
      <c r="P14" s="86">
        <f t="shared" si="7"/>
        <v>4431464</v>
      </c>
      <c r="Q14" s="86">
        <f t="shared" si="8"/>
        <v>0</v>
      </c>
      <c r="R14" s="86">
        <f t="shared" si="9"/>
        <v>7123129</v>
      </c>
      <c r="T14" s="129">
        <v>56887704</v>
      </c>
    </row>
    <row r="15" spans="1:23" ht="18.649999999999999" customHeight="1" x14ac:dyDescent="0.3">
      <c r="A15" s="30" t="s">
        <v>18</v>
      </c>
      <c r="B15" s="191" t="s">
        <v>19</v>
      </c>
      <c r="C15" s="56">
        <v>124089000</v>
      </c>
      <c r="D15" s="45">
        <v>124086133</v>
      </c>
      <c r="E15" s="49"/>
      <c r="F15" s="49"/>
      <c r="G15" s="56">
        <v>42982560</v>
      </c>
      <c r="H15" s="45">
        <v>42982560</v>
      </c>
      <c r="I15" s="56">
        <v>809600</v>
      </c>
      <c r="J15" s="45">
        <v>809600</v>
      </c>
      <c r="K15" s="117">
        <f t="shared" si="3"/>
        <v>167881160</v>
      </c>
      <c r="L15" s="89">
        <f t="shared" si="4"/>
        <v>167878293</v>
      </c>
      <c r="M15" s="64">
        <f t="shared" si="5"/>
        <v>2867</v>
      </c>
      <c r="O15" s="86">
        <f t="shared" si="6"/>
        <v>2867</v>
      </c>
      <c r="P15" s="86">
        <f t="shared" si="7"/>
        <v>0</v>
      </c>
      <c r="Q15" s="86">
        <f t="shared" si="8"/>
        <v>0</v>
      </c>
      <c r="R15" s="86">
        <f t="shared" si="9"/>
        <v>2867</v>
      </c>
      <c r="T15" s="129">
        <v>167878293</v>
      </c>
    </row>
    <row r="16" spans="1:23" ht="18.649999999999999" customHeight="1" x14ac:dyDescent="0.3">
      <c r="A16" s="30" t="s">
        <v>20</v>
      </c>
      <c r="B16" s="191" t="s">
        <v>21</v>
      </c>
      <c r="C16" s="56">
        <v>68570482</v>
      </c>
      <c r="D16" s="45">
        <v>66811091</v>
      </c>
      <c r="E16" s="49"/>
      <c r="F16" s="49"/>
      <c r="G16" s="56">
        <v>8884161</v>
      </c>
      <c r="H16" s="45">
        <v>8884161</v>
      </c>
      <c r="I16" s="56">
        <v>313214</v>
      </c>
      <c r="J16" s="45">
        <v>285214</v>
      </c>
      <c r="K16" s="117">
        <f t="shared" si="3"/>
        <v>77767857</v>
      </c>
      <c r="L16" s="89">
        <f t="shared" si="4"/>
        <v>75980466</v>
      </c>
      <c r="M16" s="64">
        <f t="shared" si="5"/>
        <v>1787391</v>
      </c>
      <c r="O16" s="86">
        <f t="shared" si="6"/>
        <v>1759391</v>
      </c>
      <c r="P16" s="86">
        <f t="shared" si="7"/>
        <v>0</v>
      </c>
      <c r="Q16" s="86">
        <f t="shared" si="8"/>
        <v>28000</v>
      </c>
      <c r="R16" s="86">
        <f t="shared" si="9"/>
        <v>1787391</v>
      </c>
      <c r="T16" s="129">
        <v>75980466</v>
      </c>
    </row>
    <row r="17" spans="1:20" ht="18.649999999999999" customHeight="1" x14ac:dyDescent="0.3">
      <c r="A17" s="30" t="s">
        <v>22</v>
      </c>
      <c r="B17" s="191" t="s">
        <v>23</v>
      </c>
      <c r="C17" s="56">
        <v>47712000</v>
      </c>
      <c r="D17" s="45">
        <v>47372468</v>
      </c>
      <c r="E17" s="49"/>
      <c r="F17" s="49"/>
      <c r="G17" s="56">
        <v>23849567</v>
      </c>
      <c r="H17" s="45">
        <v>23827462</v>
      </c>
      <c r="I17" s="56">
        <v>360700</v>
      </c>
      <c r="J17" s="45">
        <v>360700</v>
      </c>
      <c r="K17" s="117">
        <f t="shared" si="3"/>
        <v>71922267</v>
      </c>
      <c r="L17" s="89">
        <f t="shared" si="4"/>
        <v>71560630</v>
      </c>
      <c r="M17" s="64">
        <f t="shared" si="5"/>
        <v>361637</v>
      </c>
      <c r="O17" s="86">
        <f t="shared" si="6"/>
        <v>339532</v>
      </c>
      <c r="P17" s="86">
        <f t="shared" si="7"/>
        <v>22105</v>
      </c>
      <c r="Q17" s="86">
        <f t="shared" si="8"/>
        <v>0</v>
      </c>
      <c r="R17" s="86">
        <f t="shared" si="9"/>
        <v>361637</v>
      </c>
      <c r="T17" s="129">
        <v>71560630</v>
      </c>
    </row>
    <row r="18" spans="1:20" ht="18.649999999999999" customHeight="1" x14ac:dyDescent="0.3">
      <c r="A18" s="30" t="s">
        <v>24</v>
      </c>
      <c r="B18" s="191" t="s">
        <v>25</v>
      </c>
      <c r="C18" s="56">
        <v>31030000</v>
      </c>
      <c r="D18" s="45">
        <v>30648253</v>
      </c>
      <c r="E18" s="49"/>
      <c r="F18" s="49"/>
      <c r="G18" s="56">
        <v>7914820</v>
      </c>
      <c r="H18" s="45">
        <v>7486784</v>
      </c>
      <c r="I18" s="56">
        <v>144000</v>
      </c>
      <c r="J18" s="45">
        <v>1000</v>
      </c>
      <c r="K18" s="117">
        <f t="shared" si="3"/>
        <v>39088820</v>
      </c>
      <c r="L18" s="89">
        <f t="shared" si="4"/>
        <v>38136037</v>
      </c>
      <c r="M18" s="64">
        <f t="shared" si="5"/>
        <v>952783</v>
      </c>
      <c r="O18" s="86">
        <f t="shared" si="6"/>
        <v>381747</v>
      </c>
      <c r="P18" s="86">
        <f t="shared" si="7"/>
        <v>428036</v>
      </c>
      <c r="Q18" s="86">
        <f t="shared" si="8"/>
        <v>143000</v>
      </c>
      <c r="R18" s="86">
        <f t="shared" si="9"/>
        <v>952783</v>
      </c>
      <c r="T18" s="129">
        <v>38136037</v>
      </c>
    </row>
    <row r="19" spans="1:20" ht="18.649999999999999" customHeight="1" x14ac:dyDescent="0.3">
      <c r="A19" s="30" t="s">
        <v>26</v>
      </c>
      <c r="B19" s="191" t="s">
        <v>27</v>
      </c>
      <c r="C19" s="56">
        <v>27552458</v>
      </c>
      <c r="D19" s="45">
        <v>26572085</v>
      </c>
      <c r="E19" s="49"/>
      <c r="F19" s="49"/>
      <c r="G19" s="56">
        <v>8377132</v>
      </c>
      <c r="H19" s="45">
        <v>8365650</v>
      </c>
      <c r="I19" s="56">
        <v>138000</v>
      </c>
      <c r="J19" s="45">
        <v>3000</v>
      </c>
      <c r="K19" s="117">
        <f t="shared" si="3"/>
        <v>36067590</v>
      </c>
      <c r="L19" s="89">
        <f t="shared" si="4"/>
        <v>34940735</v>
      </c>
      <c r="M19" s="64">
        <f t="shared" si="5"/>
        <v>1126855</v>
      </c>
      <c r="O19" s="86">
        <f t="shared" si="6"/>
        <v>980373</v>
      </c>
      <c r="P19" s="86">
        <f t="shared" si="7"/>
        <v>11482</v>
      </c>
      <c r="Q19" s="86">
        <f t="shared" si="8"/>
        <v>135000</v>
      </c>
      <c r="R19" s="86">
        <f t="shared" si="9"/>
        <v>1126855</v>
      </c>
      <c r="T19" s="129">
        <v>34940735</v>
      </c>
    </row>
    <row r="20" spans="1:20" ht="18.649999999999999" customHeight="1" x14ac:dyDescent="0.3">
      <c r="A20" s="30" t="s">
        <v>28</v>
      </c>
      <c r="B20" s="191" t="s">
        <v>29</v>
      </c>
      <c r="C20" s="56">
        <v>45014403</v>
      </c>
      <c r="D20" s="45">
        <v>45610406</v>
      </c>
      <c r="E20" s="49"/>
      <c r="F20" s="49"/>
      <c r="G20" s="56">
        <v>9291001</v>
      </c>
      <c r="H20" s="45">
        <v>9291001</v>
      </c>
      <c r="I20" s="56">
        <v>275000</v>
      </c>
      <c r="J20" s="45">
        <v>274750</v>
      </c>
      <c r="K20" s="117">
        <f t="shared" si="3"/>
        <v>54580404</v>
      </c>
      <c r="L20" s="89">
        <f t="shared" si="4"/>
        <v>55176157</v>
      </c>
      <c r="M20" s="64">
        <f t="shared" si="5"/>
        <v>-595753</v>
      </c>
      <c r="O20" s="86">
        <f t="shared" si="6"/>
        <v>-596003</v>
      </c>
      <c r="P20" s="86">
        <f t="shared" si="7"/>
        <v>0</v>
      </c>
      <c r="Q20" s="86">
        <f t="shared" si="8"/>
        <v>250</v>
      </c>
      <c r="R20" s="184">
        <f t="shared" si="9"/>
        <v>-595753</v>
      </c>
      <c r="T20" s="129">
        <v>55176157</v>
      </c>
    </row>
    <row r="21" spans="1:20" ht="18.649999999999999" customHeight="1" x14ac:dyDescent="0.3">
      <c r="A21" s="30" t="s">
        <v>30</v>
      </c>
      <c r="B21" s="191" t="s">
        <v>31</v>
      </c>
      <c r="C21" s="56">
        <v>21731000</v>
      </c>
      <c r="D21" s="45">
        <v>20778693</v>
      </c>
      <c r="E21" s="49"/>
      <c r="F21" s="49"/>
      <c r="G21" s="56">
        <v>3479067</v>
      </c>
      <c r="H21" s="45">
        <v>3479067</v>
      </c>
      <c r="I21" s="56">
        <v>96440</v>
      </c>
      <c r="J21" s="45">
        <v>96440</v>
      </c>
      <c r="K21" s="117">
        <f t="shared" si="3"/>
        <v>25306507</v>
      </c>
      <c r="L21" s="89">
        <f t="shared" si="4"/>
        <v>24354200</v>
      </c>
      <c r="M21" s="64">
        <f t="shared" si="5"/>
        <v>952307</v>
      </c>
      <c r="O21" s="86">
        <f t="shared" si="6"/>
        <v>952307</v>
      </c>
      <c r="P21" s="86">
        <f t="shared" si="7"/>
        <v>0</v>
      </c>
      <c r="Q21" s="86">
        <f t="shared" si="8"/>
        <v>0</v>
      </c>
      <c r="R21" s="86">
        <f t="shared" si="9"/>
        <v>952307</v>
      </c>
      <c r="T21" s="129">
        <v>24354200</v>
      </c>
    </row>
    <row r="22" spans="1:20" ht="18.649999999999999" customHeight="1" x14ac:dyDescent="0.3">
      <c r="A22" s="30" t="s">
        <v>32</v>
      </c>
      <c r="B22" s="191" t="s">
        <v>33</v>
      </c>
      <c r="C22" s="56">
        <v>48286554</v>
      </c>
      <c r="D22" s="45">
        <v>47898239</v>
      </c>
      <c r="E22" s="49"/>
      <c r="F22" s="49"/>
      <c r="G22" s="56">
        <v>9098848</v>
      </c>
      <c r="H22" s="45">
        <v>9098848</v>
      </c>
      <c r="I22" s="56">
        <v>321850</v>
      </c>
      <c r="J22" s="45">
        <v>321850</v>
      </c>
      <c r="K22" s="117">
        <f t="shared" si="3"/>
        <v>57707252</v>
      </c>
      <c r="L22" s="89">
        <f t="shared" si="4"/>
        <v>57318937</v>
      </c>
      <c r="M22" s="64">
        <f t="shared" si="5"/>
        <v>388315</v>
      </c>
      <c r="O22" s="86">
        <f t="shared" si="6"/>
        <v>388315</v>
      </c>
      <c r="P22" s="86">
        <f t="shared" si="7"/>
        <v>0</v>
      </c>
      <c r="Q22" s="86">
        <f t="shared" si="8"/>
        <v>0</v>
      </c>
      <c r="R22" s="86">
        <f t="shared" si="9"/>
        <v>388315</v>
      </c>
      <c r="T22" s="129">
        <v>57318937</v>
      </c>
    </row>
    <row r="23" spans="1:20" ht="18.649999999999999" customHeight="1" x14ac:dyDescent="0.3">
      <c r="A23" s="30" t="s">
        <v>34</v>
      </c>
      <c r="B23" s="191" t="s">
        <v>35</v>
      </c>
      <c r="C23" s="56">
        <v>19138381</v>
      </c>
      <c r="D23" s="45">
        <v>19154968</v>
      </c>
      <c r="E23" s="49"/>
      <c r="F23" s="49"/>
      <c r="G23" s="56">
        <v>1911216</v>
      </c>
      <c r="H23" s="45">
        <v>1911216</v>
      </c>
      <c r="I23" s="56">
        <v>271100</v>
      </c>
      <c r="J23" s="45">
        <v>256595</v>
      </c>
      <c r="K23" s="117">
        <f t="shared" si="3"/>
        <v>21320697</v>
      </c>
      <c r="L23" s="89">
        <f t="shared" si="4"/>
        <v>21322779</v>
      </c>
      <c r="M23" s="64">
        <f t="shared" si="5"/>
        <v>-2082</v>
      </c>
      <c r="O23" s="86">
        <f t="shared" si="6"/>
        <v>-16587</v>
      </c>
      <c r="P23" s="86">
        <f t="shared" si="7"/>
        <v>0</v>
      </c>
      <c r="Q23" s="86">
        <f t="shared" si="8"/>
        <v>14505</v>
      </c>
      <c r="R23" s="184">
        <f t="shared" si="9"/>
        <v>-2082</v>
      </c>
      <c r="T23" s="129">
        <v>21322779</v>
      </c>
    </row>
    <row r="24" spans="1:20" ht="18.649999999999999" customHeight="1" x14ac:dyDescent="0.3">
      <c r="A24" s="30" t="s">
        <v>36</v>
      </c>
      <c r="B24" s="191" t="s">
        <v>37</v>
      </c>
      <c r="C24" s="56">
        <v>47122000</v>
      </c>
      <c r="D24" s="45">
        <v>45610142</v>
      </c>
      <c r="E24" s="49"/>
      <c r="F24" s="49"/>
      <c r="G24" s="56">
        <v>15385748</v>
      </c>
      <c r="H24" s="45">
        <v>15712357</v>
      </c>
      <c r="I24" s="56">
        <v>549100</v>
      </c>
      <c r="J24" s="45">
        <v>636340</v>
      </c>
      <c r="K24" s="117">
        <f t="shared" si="3"/>
        <v>63056848</v>
      </c>
      <c r="L24" s="89">
        <f t="shared" si="4"/>
        <v>61958839</v>
      </c>
      <c r="M24" s="64">
        <f t="shared" si="5"/>
        <v>1098009</v>
      </c>
      <c r="O24" s="86">
        <f t="shared" si="6"/>
        <v>1511858</v>
      </c>
      <c r="P24" s="86">
        <f t="shared" si="7"/>
        <v>-326609</v>
      </c>
      <c r="Q24" s="86">
        <f t="shared" si="8"/>
        <v>-87240</v>
      </c>
      <c r="R24" s="86">
        <f t="shared" si="9"/>
        <v>1098009</v>
      </c>
      <c r="T24" s="129">
        <v>61958839</v>
      </c>
    </row>
    <row r="25" spans="1:20" ht="18.649999999999999" customHeight="1" x14ac:dyDescent="0.3">
      <c r="A25" s="30" t="s">
        <v>38</v>
      </c>
      <c r="B25" s="191" t="s">
        <v>39</v>
      </c>
      <c r="C25" s="56">
        <v>28575000</v>
      </c>
      <c r="D25" s="45">
        <v>28581134</v>
      </c>
      <c r="E25" s="49"/>
      <c r="F25" s="49"/>
      <c r="G25" s="56">
        <v>18586000</v>
      </c>
      <c r="H25" s="45">
        <v>2558248</v>
      </c>
      <c r="I25" s="56">
        <v>6000</v>
      </c>
      <c r="J25" s="45">
        <v>4500</v>
      </c>
      <c r="K25" s="117">
        <f t="shared" si="3"/>
        <v>47167000</v>
      </c>
      <c r="L25" s="89">
        <f t="shared" si="4"/>
        <v>31143882</v>
      </c>
      <c r="M25" s="64">
        <f t="shared" si="5"/>
        <v>16023118</v>
      </c>
      <c r="O25" s="86">
        <f t="shared" si="6"/>
        <v>-6134</v>
      </c>
      <c r="P25" s="86">
        <f t="shared" si="7"/>
        <v>16027752</v>
      </c>
      <c r="Q25" s="86">
        <f t="shared" si="8"/>
        <v>1500</v>
      </c>
      <c r="R25" s="86">
        <f t="shared" si="9"/>
        <v>16023118</v>
      </c>
      <c r="T25" s="129">
        <v>31143882</v>
      </c>
    </row>
    <row r="26" spans="1:20" ht="18.649999999999999" customHeight="1" x14ac:dyDescent="0.3">
      <c r="A26" s="30" t="s">
        <v>40</v>
      </c>
      <c r="B26" s="191" t="s">
        <v>41</v>
      </c>
      <c r="C26" s="56">
        <v>85012265</v>
      </c>
      <c r="D26" s="45">
        <v>84010013</v>
      </c>
      <c r="E26" s="49"/>
      <c r="F26" s="49"/>
      <c r="G26" s="56">
        <v>18987668</v>
      </c>
      <c r="H26" s="45">
        <v>18987668</v>
      </c>
      <c r="I26" s="56">
        <v>666600</v>
      </c>
      <c r="J26" s="45">
        <v>666600</v>
      </c>
      <c r="K26" s="117">
        <f t="shared" si="3"/>
        <v>104666533</v>
      </c>
      <c r="L26" s="89">
        <f t="shared" si="4"/>
        <v>103664281</v>
      </c>
      <c r="M26" s="64">
        <f t="shared" si="5"/>
        <v>1002252</v>
      </c>
      <c r="O26" s="86">
        <f t="shared" si="6"/>
        <v>1002252</v>
      </c>
      <c r="P26" s="86">
        <f t="shared" si="7"/>
        <v>0</v>
      </c>
      <c r="Q26" s="86">
        <f t="shared" si="8"/>
        <v>0</v>
      </c>
      <c r="R26" s="86">
        <f t="shared" si="9"/>
        <v>1002252</v>
      </c>
      <c r="T26" s="129">
        <v>103664281</v>
      </c>
    </row>
    <row r="27" spans="1:20" ht="18.649999999999999" customHeight="1" x14ac:dyDescent="0.3">
      <c r="A27" s="30" t="s">
        <v>42</v>
      </c>
      <c r="B27" s="191" t="s">
        <v>43</v>
      </c>
      <c r="C27" s="56">
        <v>24517400</v>
      </c>
      <c r="D27" s="45">
        <v>24032666</v>
      </c>
      <c r="E27" s="49"/>
      <c r="F27" s="49"/>
      <c r="G27" s="56">
        <v>3794000</v>
      </c>
      <c r="H27" s="45">
        <v>3726846</v>
      </c>
      <c r="I27" s="56">
        <v>208200</v>
      </c>
      <c r="J27" s="45">
        <v>208200</v>
      </c>
      <c r="K27" s="117">
        <f t="shared" si="3"/>
        <v>28519600</v>
      </c>
      <c r="L27" s="89">
        <f t="shared" si="4"/>
        <v>27967712</v>
      </c>
      <c r="M27" s="64">
        <f t="shared" si="5"/>
        <v>551888</v>
      </c>
      <c r="O27" s="86">
        <f t="shared" si="6"/>
        <v>484734</v>
      </c>
      <c r="P27" s="86">
        <f t="shared" si="7"/>
        <v>67154</v>
      </c>
      <c r="Q27" s="86">
        <f t="shared" si="8"/>
        <v>0</v>
      </c>
      <c r="R27" s="86">
        <f t="shared" si="9"/>
        <v>551888</v>
      </c>
      <c r="T27" s="129">
        <v>27967712</v>
      </c>
    </row>
    <row r="28" spans="1:20" ht="18.649999999999999" customHeight="1" x14ac:dyDescent="0.3">
      <c r="A28" s="30" t="s">
        <v>44</v>
      </c>
      <c r="B28" s="191" t="s">
        <v>45</v>
      </c>
      <c r="C28" s="56">
        <v>22213425</v>
      </c>
      <c r="D28" s="45">
        <v>22070090</v>
      </c>
      <c r="E28" s="49"/>
      <c r="F28" s="49"/>
      <c r="G28" s="56">
        <v>848000</v>
      </c>
      <c r="H28" s="45">
        <v>839316</v>
      </c>
      <c r="I28" s="56">
        <v>156000</v>
      </c>
      <c r="J28" s="45">
        <v>156000</v>
      </c>
      <c r="K28" s="117">
        <f t="shared" si="3"/>
        <v>23217425</v>
      </c>
      <c r="L28" s="89">
        <f t="shared" si="4"/>
        <v>23065406</v>
      </c>
      <c r="M28" s="64">
        <f t="shared" si="5"/>
        <v>152019</v>
      </c>
      <c r="O28" s="86">
        <f t="shared" si="6"/>
        <v>143335</v>
      </c>
      <c r="P28" s="86">
        <f t="shared" si="7"/>
        <v>8684</v>
      </c>
      <c r="Q28" s="86">
        <f t="shared" si="8"/>
        <v>0</v>
      </c>
      <c r="R28" s="86">
        <f t="shared" si="9"/>
        <v>152019</v>
      </c>
      <c r="T28" s="129">
        <v>23065406</v>
      </c>
    </row>
    <row r="29" spans="1:20" ht="18.649999999999999" customHeight="1" x14ac:dyDescent="0.3">
      <c r="A29" s="30" t="s">
        <v>46</v>
      </c>
      <c r="B29" s="191" t="s">
        <v>47</v>
      </c>
      <c r="C29" s="56">
        <v>29615077</v>
      </c>
      <c r="D29" s="45">
        <v>29318633</v>
      </c>
      <c r="E29" s="49"/>
      <c r="F29" s="49"/>
      <c r="G29" s="56">
        <v>4422000</v>
      </c>
      <c r="H29" s="45">
        <v>3705853</v>
      </c>
      <c r="I29" s="56">
        <v>42000</v>
      </c>
      <c r="J29" s="45">
        <v>6000</v>
      </c>
      <c r="K29" s="117">
        <f t="shared" si="3"/>
        <v>34079077</v>
      </c>
      <c r="L29" s="89">
        <f t="shared" si="4"/>
        <v>33030486</v>
      </c>
      <c r="M29" s="64">
        <f t="shared" si="5"/>
        <v>1048591</v>
      </c>
      <c r="O29" s="86">
        <f t="shared" si="6"/>
        <v>296444</v>
      </c>
      <c r="P29" s="86">
        <f t="shared" si="7"/>
        <v>716147</v>
      </c>
      <c r="Q29" s="86">
        <f t="shared" si="8"/>
        <v>36000</v>
      </c>
      <c r="R29" s="86">
        <f t="shared" si="9"/>
        <v>1048591</v>
      </c>
      <c r="T29" s="129">
        <v>33030486</v>
      </c>
    </row>
    <row r="30" spans="1:20" ht="18.649999999999999" customHeight="1" x14ac:dyDescent="0.3">
      <c r="A30" s="30" t="s">
        <v>48</v>
      </c>
      <c r="B30" s="191" t="s">
        <v>49</v>
      </c>
      <c r="C30" s="56">
        <v>27227230</v>
      </c>
      <c r="D30" s="45">
        <v>26948423</v>
      </c>
      <c r="E30" s="49"/>
      <c r="F30" s="49"/>
      <c r="G30" s="56">
        <v>2793000</v>
      </c>
      <c r="H30" s="45">
        <v>2752562</v>
      </c>
      <c r="I30" s="56">
        <v>47000</v>
      </c>
      <c r="J30" s="45">
        <v>22500</v>
      </c>
      <c r="K30" s="117">
        <f t="shared" si="3"/>
        <v>30067230</v>
      </c>
      <c r="L30" s="89">
        <f t="shared" si="4"/>
        <v>29723485</v>
      </c>
      <c r="M30" s="64">
        <f t="shared" si="5"/>
        <v>343745</v>
      </c>
      <c r="O30" s="86">
        <f t="shared" si="6"/>
        <v>278807</v>
      </c>
      <c r="P30" s="86">
        <f t="shared" si="7"/>
        <v>40438</v>
      </c>
      <c r="Q30" s="86">
        <f t="shared" si="8"/>
        <v>24500</v>
      </c>
      <c r="R30" s="86">
        <f t="shared" si="9"/>
        <v>343745</v>
      </c>
      <c r="T30" s="129">
        <v>29723485</v>
      </c>
    </row>
    <row r="31" spans="1:20" ht="18.649999999999999" customHeight="1" x14ac:dyDescent="0.3">
      <c r="A31" s="30" t="s">
        <v>50</v>
      </c>
      <c r="B31" s="191" t="s">
        <v>51</v>
      </c>
      <c r="C31" s="56">
        <v>18171100</v>
      </c>
      <c r="D31" s="45">
        <v>17364007</v>
      </c>
      <c r="E31" s="49"/>
      <c r="F31" s="49"/>
      <c r="G31" s="56">
        <v>1205000</v>
      </c>
      <c r="H31" s="45">
        <v>1146864</v>
      </c>
      <c r="I31" s="56">
        <v>54560</v>
      </c>
      <c r="J31" s="45">
        <v>54560</v>
      </c>
      <c r="K31" s="117">
        <f t="shared" si="3"/>
        <v>19430660</v>
      </c>
      <c r="L31" s="89">
        <f t="shared" si="4"/>
        <v>18565431</v>
      </c>
      <c r="M31" s="64">
        <f t="shared" si="5"/>
        <v>865229</v>
      </c>
      <c r="O31" s="86">
        <f t="shared" si="6"/>
        <v>807093</v>
      </c>
      <c r="P31" s="86">
        <f t="shared" si="7"/>
        <v>58136</v>
      </c>
      <c r="Q31" s="86">
        <f t="shared" si="8"/>
        <v>0</v>
      </c>
      <c r="R31" s="86">
        <f t="shared" si="9"/>
        <v>865229</v>
      </c>
      <c r="T31" s="129">
        <v>18565431</v>
      </c>
    </row>
    <row r="32" spans="1:20" s="183" customFormat="1" ht="18.649999999999999" customHeight="1" x14ac:dyDescent="0.3">
      <c r="A32" s="174" t="s">
        <v>52</v>
      </c>
      <c r="B32" s="196" t="s">
        <v>53</v>
      </c>
      <c r="C32" s="176">
        <v>25844000</v>
      </c>
      <c r="D32" s="104">
        <v>24894094</v>
      </c>
      <c r="E32" s="177"/>
      <c r="F32" s="177"/>
      <c r="G32" s="176">
        <v>1225283</v>
      </c>
      <c r="H32" s="104">
        <v>1225283</v>
      </c>
      <c r="I32" s="176">
        <v>9000</v>
      </c>
      <c r="J32" s="104">
        <v>2500</v>
      </c>
      <c r="K32" s="178"/>
      <c r="L32" s="179"/>
      <c r="M32" s="180"/>
      <c r="N32" s="181"/>
      <c r="O32" s="182"/>
      <c r="P32" s="182"/>
      <c r="Q32" s="182"/>
      <c r="R32" s="182"/>
      <c r="T32" s="186">
        <v>26121877</v>
      </c>
    </row>
    <row r="33" spans="1:20" ht="18.649999999999999" customHeight="1" x14ac:dyDescent="0.3">
      <c r="A33" s="31" t="s">
        <v>54</v>
      </c>
      <c r="B33" s="191" t="s">
        <v>55</v>
      </c>
      <c r="C33" s="56">
        <v>46147000</v>
      </c>
      <c r="D33" s="45">
        <v>46154058</v>
      </c>
      <c r="E33" s="49"/>
      <c r="F33" s="49"/>
      <c r="G33" s="56">
        <v>12709675</v>
      </c>
      <c r="H33" s="45">
        <v>12007516</v>
      </c>
      <c r="I33" s="56">
        <v>755780</v>
      </c>
      <c r="J33" s="45">
        <v>755780</v>
      </c>
      <c r="K33" s="117">
        <f t="shared" si="3"/>
        <v>59612455</v>
      </c>
      <c r="L33" s="89">
        <f t="shared" si="4"/>
        <v>58917354</v>
      </c>
      <c r="M33" s="64">
        <f t="shared" si="5"/>
        <v>695101</v>
      </c>
      <c r="O33" s="86">
        <f t="shared" si="6"/>
        <v>-7058</v>
      </c>
      <c r="P33" s="86">
        <f t="shared" si="7"/>
        <v>702159</v>
      </c>
      <c r="Q33" s="86">
        <f t="shared" si="8"/>
        <v>0</v>
      </c>
      <c r="R33" s="86">
        <f t="shared" si="9"/>
        <v>695101</v>
      </c>
      <c r="T33" s="129">
        <v>58917354</v>
      </c>
    </row>
    <row r="34" spans="1:20" ht="18.649999999999999" customHeight="1" x14ac:dyDescent="0.3">
      <c r="A34" s="31" t="s">
        <v>56</v>
      </c>
      <c r="B34" s="191" t="s">
        <v>57</v>
      </c>
      <c r="C34" s="56">
        <v>187876000</v>
      </c>
      <c r="D34" s="45">
        <v>187023057</v>
      </c>
      <c r="E34" s="49"/>
      <c r="F34" s="49"/>
      <c r="G34" s="56">
        <v>41483467</v>
      </c>
      <c r="H34" s="45">
        <v>41363120</v>
      </c>
      <c r="I34" s="56">
        <v>2451100</v>
      </c>
      <c r="J34" s="45">
        <v>2451100</v>
      </c>
      <c r="K34" s="117">
        <f t="shared" si="3"/>
        <v>231810567</v>
      </c>
      <c r="L34" s="89">
        <f t="shared" si="4"/>
        <v>230837277</v>
      </c>
      <c r="M34" s="64">
        <f t="shared" si="5"/>
        <v>973290</v>
      </c>
      <c r="O34" s="86">
        <f>(C34-E34)-(D34-F34)</f>
        <v>852943</v>
      </c>
      <c r="P34" s="86">
        <f t="shared" si="7"/>
        <v>120347</v>
      </c>
      <c r="Q34" s="86">
        <f t="shared" si="8"/>
        <v>0</v>
      </c>
      <c r="R34" s="86">
        <f t="shared" si="9"/>
        <v>973290</v>
      </c>
      <c r="T34" s="129">
        <v>230837277</v>
      </c>
    </row>
    <row r="35" spans="1:20" ht="18.649999999999999" customHeight="1" x14ac:dyDescent="0.3">
      <c r="A35" s="31" t="s">
        <v>58</v>
      </c>
      <c r="B35" s="191" t="s">
        <v>59</v>
      </c>
      <c r="C35" s="56">
        <v>73931000</v>
      </c>
      <c r="D35" s="45">
        <v>73304981</v>
      </c>
      <c r="E35" s="49"/>
      <c r="F35" s="49"/>
      <c r="G35" s="56">
        <v>22288340</v>
      </c>
      <c r="H35" s="45">
        <v>22282240</v>
      </c>
      <c r="I35" s="56">
        <v>603000</v>
      </c>
      <c r="J35" s="45">
        <v>554400</v>
      </c>
      <c r="K35" s="117">
        <f t="shared" si="3"/>
        <v>96822340</v>
      </c>
      <c r="L35" s="89">
        <f t="shared" si="4"/>
        <v>96141621</v>
      </c>
      <c r="M35" s="64">
        <f t="shared" si="5"/>
        <v>680719</v>
      </c>
      <c r="O35" s="86">
        <f t="shared" si="6"/>
        <v>626019</v>
      </c>
      <c r="P35" s="86">
        <f t="shared" si="7"/>
        <v>6100</v>
      </c>
      <c r="Q35" s="86">
        <f t="shared" si="8"/>
        <v>48600</v>
      </c>
      <c r="R35" s="86">
        <f t="shared" si="9"/>
        <v>680719</v>
      </c>
      <c r="T35" s="129">
        <v>96141621</v>
      </c>
    </row>
    <row r="36" spans="1:20" ht="18.649999999999999" customHeight="1" x14ac:dyDescent="0.3">
      <c r="A36" s="31" t="s">
        <v>60</v>
      </c>
      <c r="B36" s="191" t="s">
        <v>61</v>
      </c>
      <c r="C36" s="56">
        <v>57215416</v>
      </c>
      <c r="D36" s="45">
        <v>56455228</v>
      </c>
      <c r="E36" s="49">
        <v>40000</v>
      </c>
      <c r="F36" s="189">
        <v>10000</v>
      </c>
      <c r="G36" s="56">
        <v>9585243</v>
      </c>
      <c r="H36" s="45">
        <v>9530214</v>
      </c>
      <c r="I36" s="56">
        <v>504250</v>
      </c>
      <c r="J36" s="45">
        <v>494250</v>
      </c>
      <c r="K36" s="117">
        <f>C36-E36+G36+I36</f>
        <v>67264909</v>
      </c>
      <c r="L36" s="89">
        <f t="shared" si="4"/>
        <v>66469692</v>
      </c>
      <c r="M36" s="64">
        <f t="shared" si="5"/>
        <v>795217</v>
      </c>
      <c r="O36" s="86">
        <f t="shared" si="6"/>
        <v>730188</v>
      </c>
      <c r="P36" s="86">
        <f t="shared" si="7"/>
        <v>55029</v>
      </c>
      <c r="Q36" s="86">
        <f t="shared" si="8"/>
        <v>10000</v>
      </c>
      <c r="R36" s="86">
        <f t="shared" si="9"/>
        <v>795217</v>
      </c>
      <c r="T36" s="129">
        <v>66479692</v>
      </c>
    </row>
    <row r="37" spans="1:20" ht="18.649999999999999" customHeight="1" x14ac:dyDescent="0.3">
      <c r="A37" s="31" t="s">
        <v>62</v>
      </c>
      <c r="B37" s="191" t="s">
        <v>63</v>
      </c>
      <c r="C37" s="56">
        <v>112883000</v>
      </c>
      <c r="D37" s="45">
        <v>111130138</v>
      </c>
      <c r="E37" s="49"/>
      <c r="F37" s="49"/>
      <c r="G37" s="56">
        <v>29196771</v>
      </c>
      <c r="H37" s="45">
        <v>29196771</v>
      </c>
      <c r="I37" s="56">
        <v>1458860</v>
      </c>
      <c r="J37" s="45">
        <v>1458860</v>
      </c>
      <c r="K37" s="117">
        <f t="shared" si="3"/>
        <v>143538631</v>
      </c>
      <c r="L37" s="89">
        <f t="shared" si="4"/>
        <v>141785769</v>
      </c>
      <c r="M37" s="64">
        <f t="shared" si="5"/>
        <v>1752862</v>
      </c>
      <c r="O37" s="86">
        <f t="shared" si="6"/>
        <v>1752862</v>
      </c>
      <c r="P37" s="86">
        <f t="shared" si="7"/>
        <v>0</v>
      </c>
      <c r="Q37" s="86">
        <f t="shared" si="8"/>
        <v>0</v>
      </c>
      <c r="R37" s="86">
        <f t="shared" si="9"/>
        <v>1752862</v>
      </c>
      <c r="T37" s="129">
        <v>141785769</v>
      </c>
    </row>
    <row r="38" spans="1:20" ht="18.649999999999999" customHeight="1" x14ac:dyDescent="0.3">
      <c r="A38" s="31" t="s">
        <v>64</v>
      </c>
      <c r="B38" s="191" t="s">
        <v>65</v>
      </c>
      <c r="C38" s="56">
        <v>22782000</v>
      </c>
      <c r="D38" s="45">
        <v>22687933</v>
      </c>
      <c r="E38" s="49"/>
      <c r="F38" s="49"/>
      <c r="G38" s="56">
        <v>5847343</v>
      </c>
      <c r="H38" s="45">
        <v>5816572</v>
      </c>
      <c r="I38" s="56">
        <v>116900</v>
      </c>
      <c r="J38" s="45">
        <v>116900</v>
      </c>
      <c r="K38" s="117">
        <f t="shared" si="3"/>
        <v>28746243</v>
      </c>
      <c r="L38" s="89">
        <f t="shared" si="4"/>
        <v>28621405</v>
      </c>
      <c r="M38" s="64">
        <f t="shared" si="5"/>
        <v>124838</v>
      </c>
      <c r="O38" s="86">
        <f t="shared" si="6"/>
        <v>94067</v>
      </c>
      <c r="P38" s="86">
        <f t="shared" si="7"/>
        <v>30771</v>
      </c>
      <c r="Q38" s="86">
        <f t="shared" si="8"/>
        <v>0</v>
      </c>
      <c r="R38" s="86">
        <f t="shared" si="9"/>
        <v>124838</v>
      </c>
      <c r="T38" s="129">
        <v>28621405</v>
      </c>
    </row>
    <row r="39" spans="1:20" ht="18.649999999999999" customHeight="1" x14ac:dyDescent="0.3">
      <c r="A39" s="31" t="s">
        <v>66</v>
      </c>
      <c r="B39" s="191" t="s">
        <v>67</v>
      </c>
      <c r="C39" s="56">
        <v>25692000</v>
      </c>
      <c r="D39" s="45">
        <v>25677030</v>
      </c>
      <c r="E39" s="49"/>
      <c r="F39" s="49"/>
      <c r="G39" s="56">
        <v>11446248</v>
      </c>
      <c r="H39" s="45">
        <v>11446248</v>
      </c>
      <c r="I39" s="56">
        <v>512650</v>
      </c>
      <c r="J39" s="45">
        <v>508850</v>
      </c>
      <c r="K39" s="117">
        <f t="shared" si="3"/>
        <v>37650898</v>
      </c>
      <c r="L39" s="89">
        <f t="shared" si="4"/>
        <v>37632128</v>
      </c>
      <c r="M39" s="64">
        <f t="shared" si="5"/>
        <v>18770</v>
      </c>
      <c r="O39" s="86">
        <f t="shared" si="6"/>
        <v>14970</v>
      </c>
      <c r="P39" s="86">
        <f t="shared" si="7"/>
        <v>0</v>
      </c>
      <c r="Q39" s="86">
        <f t="shared" si="8"/>
        <v>3800</v>
      </c>
      <c r="R39" s="86">
        <f t="shared" si="9"/>
        <v>18770</v>
      </c>
      <c r="T39" s="129">
        <v>37632128</v>
      </c>
    </row>
    <row r="40" spans="1:20" ht="18.649999999999999" customHeight="1" x14ac:dyDescent="0.3">
      <c r="A40" s="31" t="s">
        <v>68</v>
      </c>
      <c r="B40" s="191" t="s">
        <v>69</v>
      </c>
      <c r="C40" s="56">
        <v>49240000</v>
      </c>
      <c r="D40" s="45">
        <v>49180486</v>
      </c>
      <c r="E40" s="49">
        <v>20000</v>
      </c>
      <c r="F40" s="195">
        <v>3743</v>
      </c>
      <c r="G40" s="56">
        <v>7090358</v>
      </c>
      <c r="H40" s="45">
        <v>6549038</v>
      </c>
      <c r="I40" s="56">
        <v>363000</v>
      </c>
      <c r="J40" s="45">
        <v>300160</v>
      </c>
      <c r="K40" s="117">
        <f t="shared" si="3"/>
        <v>56673358</v>
      </c>
      <c r="L40" s="89">
        <f t="shared" si="4"/>
        <v>56025941</v>
      </c>
      <c r="M40" s="64">
        <f t="shared" si="5"/>
        <v>647417</v>
      </c>
      <c r="O40" s="86">
        <f t="shared" si="6"/>
        <v>43257</v>
      </c>
      <c r="P40" s="86">
        <f t="shared" si="7"/>
        <v>541320</v>
      </c>
      <c r="Q40" s="86">
        <f t="shared" si="8"/>
        <v>62840</v>
      </c>
      <c r="R40" s="86">
        <f t="shared" si="9"/>
        <v>647417</v>
      </c>
      <c r="T40" s="129">
        <v>56029684</v>
      </c>
    </row>
    <row r="41" spans="1:20" ht="18.649999999999999" customHeight="1" x14ac:dyDescent="0.3">
      <c r="A41" s="31" t="s">
        <v>70</v>
      </c>
      <c r="B41" s="191" t="s">
        <v>71</v>
      </c>
      <c r="C41" s="56">
        <v>67385000</v>
      </c>
      <c r="D41" s="45">
        <v>67162728</v>
      </c>
      <c r="E41" s="49"/>
      <c r="F41" s="49"/>
      <c r="G41" s="56">
        <v>13025691</v>
      </c>
      <c r="H41" s="45">
        <v>13025691</v>
      </c>
      <c r="I41" s="56">
        <v>993300</v>
      </c>
      <c r="J41" s="45">
        <v>993300</v>
      </c>
      <c r="K41" s="117">
        <f t="shared" si="3"/>
        <v>81403991</v>
      </c>
      <c r="L41" s="89">
        <f t="shared" si="4"/>
        <v>81181719</v>
      </c>
      <c r="M41" s="64">
        <f t="shared" si="5"/>
        <v>222272</v>
      </c>
      <c r="O41" s="86">
        <f t="shared" si="6"/>
        <v>222272</v>
      </c>
      <c r="P41" s="86">
        <f t="shared" si="7"/>
        <v>0</v>
      </c>
      <c r="Q41" s="86">
        <f t="shared" si="8"/>
        <v>0</v>
      </c>
      <c r="R41" s="86">
        <f t="shared" si="9"/>
        <v>222272</v>
      </c>
      <c r="T41" s="129">
        <v>81181719</v>
      </c>
    </row>
    <row r="42" spans="1:20" ht="18.649999999999999" customHeight="1" x14ac:dyDescent="0.3">
      <c r="A42" s="31" t="s">
        <v>72</v>
      </c>
      <c r="B42" s="191" t="s">
        <v>73</v>
      </c>
      <c r="C42" s="56">
        <v>24781000</v>
      </c>
      <c r="D42" s="45">
        <v>24548338</v>
      </c>
      <c r="E42" s="49"/>
      <c r="F42" s="49"/>
      <c r="G42" s="56">
        <v>4500271</v>
      </c>
      <c r="H42" s="45">
        <v>4500271</v>
      </c>
      <c r="I42" s="56">
        <v>390500</v>
      </c>
      <c r="J42" s="45">
        <v>390500</v>
      </c>
      <c r="K42" s="117">
        <f t="shared" si="3"/>
        <v>29671771</v>
      </c>
      <c r="L42" s="89">
        <f t="shared" si="4"/>
        <v>29439109</v>
      </c>
      <c r="M42" s="64">
        <f t="shared" si="5"/>
        <v>232662</v>
      </c>
      <c r="O42" s="86">
        <f t="shared" si="6"/>
        <v>232662</v>
      </c>
      <c r="P42" s="86">
        <f t="shared" si="7"/>
        <v>0</v>
      </c>
      <c r="Q42" s="86">
        <f t="shared" si="8"/>
        <v>0</v>
      </c>
      <c r="R42" s="86">
        <f t="shared" si="9"/>
        <v>232662</v>
      </c>
      <c r="T42" s="129">
        <v>29439109</v>
      </c>
    </row>
    <row r="43" spans="1:20" ht="18.649999999999999" customHeight="1" x14ac:dyDescent="0.3">
      <c r="A43" s="31" t="s">
        <v>74</v>
      </c>
      <c r="B43" s="191" t="s">
        <v>75</v>
      </c>
      <c r="C43" s="56">
        <v>80467000</v>
      </c>
      <c r="D43" s="45">
        <v>80720511</v>
      </c>
      <c r="E43" s="49"/>
      <c r="F43" s="49"/>
      <c r="G43" s="56">
        <v>18102240</v>
      </c>
      <c r="H43" s="45">
        <v>18102240</v>
      </c>
      <c r="I43" s="56">
        <v>1163600</v>
      </c>
      <c r="J43" s="45">
        <v>1163600</v>
      </c>
      <c r="K43" s="117">
        <f t="shared" si="3"/>
        <v>99732840</v>
      </c>
      <c r="L43" s="89">
        <f t="shared" si="4"/>
        <v>99986351</v>
      </c>
      <c r="M43" s="64">
        <f t="shared" si="5"/>
        <v>-253511</v>
      </c>
      <c r="O43" s="86">
        <f t="shared" si="6"/>
        <v>-253511</v>
      </c>
      <c r="P43" s="86">
        <f t="shared" si="7"/>
        <v>0</v>
      </c>
      <c r="Q43" s="86">
        <f t="shared" si="8"/>
        <v>0</v>
      </c>
      <c r="R43" s="184">
        <f t="shared" si="9"/>
        <v>-253511</v>
      </c>
      <c r="T43" s="129">
        <v>99986351</v>
      </c>
    </row>
    <row r="44" spans="1:20" ht="18.649999999999999" customHeight="1" x14ac:dyDescent="0.3">
      <c r="A44" s="31" t="s">
        <v>76</v>
      </c>
      <c r="B44" s="191" t="s">
        <v>77</v>
      </c>
      <c r="C44" s="56">
        <v>21663000</v>
      </c>
      <c r="D44" s="45">
        <v>21156416</v>
      </c>
      <c r="E44" s="49"/>
      <c r="F44" s="49"/>
      <c r="G44" s="56">
        <v>5889000</v>
      </c>
      <c r="H44" s="45">
        <v>5737402</v>
      </c>
      <c r="I44" s="56">
        <v>255780</v>
      </c>
      <c r="J44" s="45">
        <v>255780</v>
      </c>
      <c r="K44" s="117">
        <f t="shared" si="3"/>
        <v>27807780</v>
      </c>
      <c r="L44" s="89">
        <f t="shared" si="4"/>
        <v>27149598</v>
      </c>
      <c r="M44" s="64">
        <f t="shared" si="5"/>
        <v>658182</v>
      </c>
      <c r="O44" s="86">
        <f t="shared" si="6"/>
        <v>506584</v>
      </c>
      <c r="P44" s="86">
        <f t="shared" si="7"/>
        <v>151598</v>
      </c>
      <c r="Q44" s="86">
        <f t="shared" si="8"/>
        <v>0</v>
      </c>
      <c r="R44" s="86">
        <f t="shared" si="9"/>
        <v>658182</v>
      </c>
      <c r="T44" s="129">
        <v>27149598</v>
      </c>
    </row>
    <row r="45" spans="1:20" ht="18.649999999999999" customHeight="1" x14ac:dyDescent="0.3">
      <c r="A45" s="31" t="s">
        <v>78</v>
      </c>
      <c r="B45" s="191" t="s">
        <v>79</v>
      </c>
      <c r="C45" s="56">
        <v>49020506</v>
      </c>
      <c r="D45" s="45">
        <v>48446378</v>
      </c>
      <c r="E45" s="49"/>
      <c r="F45" s="49"/>
      <c r="G45" s="56">
        <v>2543602</v>
      </c>
      <c r="H45" s="45">
        <v>2474628</v>
      </c>
      <c r="I45" s="56">
        <v>226800</v>
      </c>
      <c r="J45" s="45">
        <v>226800</v>
      </c>
      <c r="K45" s="117">
        <f t="shared" si="3"/>
        <v>51790908</v>
      </c>
      <c r="L45" s="89">
        <f t="shared" si="4"/>
        <v>51147806</v>
      </c>
      <c r="M45" s="64">
        <f t="shared" si="5"/>
        <v>643102</v>
      </c>
      <c r="O45" s="86">
        <f t="shared" si="6"/>
        <v>574128</v>
      </c>
      <c r="P45" s="86">
        <f t="shared" si="7"/>
        <v>68974</v>
      </c>
      <c r="Q45" s="86">
        <f t="shared" si="8"/>
        <v>0</v>
      </c>
      <c r="R45" s="86">
        <f t="shared" si="9"/>
        <v>643102</v>
      </c>
      <c r="T45" s="129">
        <v>51147806</v>
      </c>
    </row>
    <row r="46" spans="1:20" ht="18.649999999999999" customHeight="1" x14ac:dyDescent="0.3">
      <c r="A46" s="31" t="s">
        <v>80</v>
      </c>
      <c r="B46" s="191" t="s">
        <v>81</v>
      </c>
      <c r="C46" s="56">
        <v>72443000</v>
      </c>
      <c r="D46" s="45">
        <v>71575427</v>
      </c>
      <c r="E46" s="49"/>
      <c r="F46" s="49"/>
      <c r="G46" s="56">
        <v>6686564</v>
      </c>
      <c r="H46" s="45">
        <v>6686564</v>
      </c>
      <c r="I46" s="56">
        <v>699440</v>
      </c>
      <c r="J46" s="45">
        <v>599800</v>
      </c>
      <c r="K46" s="117">
        <f t="shared" si="3"/>
        <v>79829004</v>
      </c>
      <c r="L46" s="89">
        <f t="shared" si="4"/>
        <v>78861791</v>
      </c>
      <c r="M46" s="64">
        <f t="shared" si="5"/>
        <v>967213</v>
      </c>
      <c r="O46" s="86">
        <f t="shared" si="6"/>
        <v>867573</v>
      </c>
      <c r="P46" s="86">
        <f t="shared" si="7"/>
        <v>0</v>
      </c>
      <c r="Q46" s="86">
        <f t="shared" si="8"/>
        <v>99640</v>
      </c>
      <c r="R46" s="86">
        <f t="shared" si="9"/>
        <v>967213</v>
      </c>
      <c r="T46" s="129">
        <v>78861791</v>
      </c>
    </row>
    <row r="47" spans="1:20" ht="18.649999999999999" customHeight="1" x14ac:dyDescent="0.3">
      <c r="A47" s="31" t="s">
        <v>82</v>
      </c>
      <c r="B47" s="191" t="s">
        <v>83</v>
      </c>
      <c r="C47" s="56">
        <v>21854000</v>
      </c>
      <c r="D47" s="45">
        <v>20339913</v>
      </c>
      <c r="E47" s="49"/>
      <c r="F47" s="49"/>
      <c r="G47" s="56">
        <v>5261000</v>
      </c>
      <c r="H47" s="104">
        <v>3693088</v>
      </c>
      <c r="I47" s="56">
        <v>128600</v>
      </c>
      <c r="J47" s="45">
        <v>128600</v>
      </c>
      <c r="K47" s="117">
        <f t="shared" si="3"/>
        <v>27243600</v>
      </c>
      <c r="L47" s="89">
        <f t="shared" si="4"/>
        <v>24161601</v>
      </c>
      <c r="M47" s="180">
        <f t="shared" si="5"/>
        <v>3081999</v>
      </c>
      <c r="O47" s="86">
        <f t="shared" si="6"/>
        <v>1514087</v>
      </c>
      <c r="P47" s="86">
        <f t="shared" si="7"/>
        <v>1567912</v>
      </c>
      <c r="Q47" s="86">
        <f t="shared" si="8"/>
        <v>0</v>
      </c>
      <c r="R47" s="86">
        <f t="shared" si="9"/>
        <v>3081999</v>
      </c>
      <c r="T47" s="129">
        <v>24161601</v>
      </c>
    </row>
    <row r="48" spans="1:20" ht="18.649999999999999" customHeight="1" x14ac:dyDescent="0.3">
      <c r="A48" s="31" t="s">
        <v>84</v>
      </c>
      <c r="B48" s="191" t="s">
        <v>85</v>
      </c>
      <c r="C48" s="56">
        <v>21712000</v>
      </c>
      <c r="D48" s="45">
        <v>21855046</v>
      </c>
      <c r="E48" s="49"/>
      <c r="F48" s="49"/>
      <c r="G48" s="56">
        <v>8120000</v>
      </c>
      <c r="H48" s="45">
        <v>6253171</v>
      </c>
      <c r="I48" s="56">
        <v>289760</v>
      </c>
      <c r="J48" s="45">
        <v>289760</v>
      </c>
      <c r="K48" s="117">
        <f t="shared" si="3"/>
        <v>30121760</v>
      </c>
      <c r="L48" s="89">
        <f t="shared" si="4"/>
        <v>28397977</v>
      </c>
      <c r="M48" s="64">
        <f t="shared" si="5"/>
        <v>1723783</v>
      </c>
      <c r="O48" s="86">
        <f t="shared" si="6"/>
        <v>-143046</v>
      </c>
      <c r="P48" s="86">
        <f t="shared" si="7"/>
        <v>1866829</v>
      </c>
      <c r="Q48" s="86">
        <f t="shared" si="8"/>
        <v>0</v>
      </c>
      <c r="R48" s="86">
        <f t="shared" si="9"/>
        <v>1723783</v>
      </c>
      <c r="T48" s="129">
        <v>28397977</v>
      </c>
    </row>
    <row r="49" spans="1:20" ht="18.649999999999999" customHeight="1" x14ac:dyDescent="0.3">
      <c r="A49" s="31" t="s">
        <v>86</v>
      </c>
      <c r="B49" s="191" t="s">
        <v>87</v>
      </c>
      <c r="C49" s="56">
        <v>64907000</v>
      </c>
      <c r="D49" s="45">
        <v>59253220</v>
      </c>
      <c r="E49" s="49">
        <v>5000</v>
      </c>
      <c r="F49" s="49">
        <v>5000</v>
      </c>
      <c r="G49" s="56">
        <v>12743000</v>
      </c>
      <c r="H49" s="45">
        <v>12337821</v>
      </c>
      <c r="I49" s="56">
        <v>362000</v>
      </c>
      <c r="J49" s="45">
        <v>225700</v>
      </c>
      <c r="K49" s="117">
        <f>C49-E49+G49+I49</f>
        <v>78007000</v>
      </c>
      <c r="L49" s="89">
        <f t="shared" si="4"/>
        <v>71811741</v>
      </c>
      <c r="M49" s="64">
        <f t="shared" si="5"/>
        <v>6195259</v>
      </c>
      <c r="O49" s="86">
        <f t="shared" si="6"/>
        <v>5653780</v>
      </c>
      <c r="P49" s="86">
        <f t="shared" si="7"/>
        <v>405179</v>
      </c>
      <c r="Q49" s="86">
        <f t="shared" si="8"/>
        <v>136300</v>
      </c>
      <c r="R49" s="86">
        <f t="shared" si="9"/>
        <v>6195259</v>
      </c>
      <c r="T49" s="129">
        <v>71816741</v>
      </c>
    </row>
    <row r="50" spans="1:20" ht="18.649999999999999" customHeight="1" x14ac:dyDescent="0.3">
      <c r="A50" s="31" t="s">
        <v>88</v>
      </c>
      <c r="B50" s="191" t="s">
        <v>89</v>
      </c>
      <c r="C50" s="56">
        <v>126398000</v>
      </c>
      <c r="D50" s="45">
        <v>126383745</v>
      </c>
      <c r="E50" s="49"/>
      <c r="F50" s="49"/>
      <c r="G50" s="56">
        <v>29309806</v>
      </c>
      <c r="H50" s="45">
        <v>29116570</v>
      </c>
      <c r="I50" s="56">
        <v>869000</v>
      </c>
      <c r="J50" s="45">
        <v>605140</v>
      </c>
      <c r="K50" s="117">
        <f t="shared" si="3"/>
        <v>156576806</v>
      </c>
      <c r="L50" s="89">
        <f t="shared" si="4"/>
        <v>156105455</v>
      </c>
      <c r="M50" s="64">
        <f t="shared" si="5"/>
        <v>471351</v>
      </c>
      <c r="O50" s="86">
        <f t="shared" si="6"/>
        <v>14255</v>
      </c>
      <c r="P50" s="86">
        <f t="shared" si="7"/>
        <v>193236</v>
      </c>
      <c r="Q50" s="86">
        <f t="shared" si="8"/>
        <v>263860</v>
      </c>
      <c r="R50" s="86">
        <f t="shared" si="9"/>
        <v>471351</v>
      </c>
      <c r="T50" s="129">
        <v>156105455</v>
      </c>
    </row>
    <row r="51" spans="1:20" ht="18.649999999999999" customHeight="1" x14ac:dyDescent="0.3">
      <c r="A51" s="31" t="s">
        <v>90</v>
      </c>
      <c r="B51" s="191" t="s">
        <v>91</v>
      </c>
      <c r="C51" s="176">
        <v>99199000</v>
      </c>
      <c r="D51" s="45">
        <v>98764710</v>
      </c>
      <c r="E51" s="49"/>
      <c r="F51" s="49"/>
      <c r="G51" s="56">
        <v>12815874</v>
      </c>
      <c r="H51" s="45">
        <v>12815874</v>
      </c>
      <c r="I51" s="56">
        <v>1264400</v>
      </c>
      <c r="J51" s="45">
        <v>1264400</v>
      </c>
      <c r="K51" s="117">
        <f t="shared" si="3"/>
        <v>113279274</v>
      </c>
      <c r="L51" s="89">
        <f t="shared" si="4"/>
        <v>112844984</v>
      </c>
      <c r="M51" s="180">
        <f t="shared" si="5"/>
        <v>434290</v>
      </c>
      <c r="O51" s="86">
        <f t="shared" si="6"/>
        <v>434290</v>
      </c>
      <c r="P51" s="86">
        <f t="shared" si="7"/>
        <v>0</v>
      </c>
      <c r="Q51" s="86">
        <f t="shared" si="8"/>
        <v>0</v>
      </c>
      <c r="R51" s="86">
        <f t="shared" si="9"/>
        <v>434290</v>
      </c>
      <c r="T51" s="129">
        <v>112844984</v>
      </c>
    </row>
    <row r="52" spans="1:20" ht="18.649999999999999" customHeight="1" x14ac:dyDescent="0.3">
      <c r="A52" s="31" t="s">
        <v>92</v>
      </c>
      <c r="B52" s="191" t="s">
        <v>93</v>
      </c>
      <c r="C52" s="56">
        <v>25441442</v>
      </c>
      <c r="D52" s="45">
        <v>25290697</v>
      </c>
      <c r="E52" s="49"/>
      <c r="F52" s="49"/>
      <c r="G52" s="56">
        <v>5490619</v>
      </c>
      <c r="H52" s="45">
        <v>5490619</v>
      </c>
      <c r="I52" s="56">
        <v>130400</v>
      </c>
      <c r="J52" s="45">
        <v>116900</v>
      </c>
      <c r="K52" s="117">
        <f t="shared" si="3"/>
        <v>31062461</v>
      </c>
      <c r="L52" s="89">
        <f t="shared" si="4"/>
        <v>30898216</v>
      </c>
      <c r="M52" s="64">
        <f t="shared" si="5"/>
        <v>164245</v>
      </c>
      <c r="O52" s="86">
        <f t="shared" si="6"/>
        <v>150745</v>
      </c>
      <c r="P52" s="86">
        <f t="shared" si="7"/>
        <v>0</v>
      </c>
      <c r="Q52" s="86">
        <f t="shared" si="8"/>
        <v>13500</v>
      </c>
      <c r="R52" s="86">
        <f t="shared" si="9"/>
        <v>164245</v>
      </c>
      <c r="T52" s="129">
        <v>30898216</v>
      </c>
    </row>
    <row r="53" spans="1:20" ht="18.649999999999999" customHeight="1" x14ac:dyDescent="0.3">
      <c r="A53" s="31" t="s">
        <v>94</v>
      </c>
      <c r="B53" s="191" t="s">
        <v>95</v>
      </c>
      <c r="C53" s="56">
        <v>49271000</v>
      </c>
      <c r="D53" s="45">
        <v>48722231</v>
      </c>
      <c r="E53" s="49"/>
      <c r="F53" s="49"/>
      <c r="G53" s="56">
        <v>9079512</v>
      </c>
      <c r="H53" s="45">
        <v>9079512</v>
      </c>
      <c r="I53" s="56">
        <v>314280</v>
      </c>
      <c r="J53" s="45">
        <v>314280</v>
      </c>
      <c r="K53" s="117">
        <f t="shared" si="3"/>
        <v>58664792</v>
      </c>
      <c r="L53" s="89">
        <f t="shared" si="4"/>
        <v>58116023</v>
      </c>
      <c r="M53" s="64">
        <f t="shared" si="5"/>
        <v>548769</v>
      </c>
      <c r="O53" s="86">
        <f t="shared" si="6"/>
        <v>548769</v>
      </c>
      <c r="P53" s="86">
        <f t="shared" si="7"/>
        <v>0</v>
      </c>
      <c r="Q53" s="86">
        <f t="shared" si="8"/>
        <v>0</v>
      </c>
      <c r="R53" s="86">
        <f t="shared" si="9"/>
        <v>548769</v>
      </c>
      <c r="T53" s="129">
        <v>58116023</v>
      </c>
    </row>
    <row r="54" spans="1:20" ht="18.649999999999999" customHeight="1" x14ac:dyDescent="0.3">
      <c r="A54" s="31" t="s">
        <v>96</v>
      </c>
      <c r="B54" s="191" t="s">
        <v>97</v>
      </c>
      <c r="C54" s="56">
        <v>23252000</v>
      </c>
      <c r="D54" s="45">
        <v>22202765</v>
      </c>
      <c r="E54" s="49"/>
      <c r="F54" s="49"/>
      <c r="G54" s="56">
        <v>5629676</v>
      </c>
      <c r="H54" s="45">
        <v>5629685</v>
      </c>
      <c r="I54" s="56">
        <v>187500</v>
      </c>
      <c r="J54" s="45">
        <v>457600</v>
      </c>
      <c r="K54" s="117">
        <f t="shared" si="3"/>
        <v>29069176</v>
      </c>
      <c r="L54" s="89">
        <f t="shared" si="4"/>
        <v>28290050</v>
      </c>
      <c r="M54" s="64">
        <f t="shared" si="5"/>
        <v>779126</v>
      </c>
      <c r="O54" s="86">
        <f t="shared" si="6"/>
        <v>1049235</v>
      </c>
      <c r="P54" s="86">
        <f t="shared" si="7"/>
        <v>-9</v>
      </c>
      <c r="Q54" s="86">
        <f t="shared" si="8"/>
        <v>-270100</v>
      </c>
      <c r="R54" s="86">
        <f t="shared" si="9"/>
        <v>779126</v>
      </c>
      <c r="T54" s="129">
        <v>28290050</v>
      </c>
    </row>
    <row r="55" spans="1:20" ht="18.649999999999999" customHeight="1" x14ac:dyDescent="0.3">
      <c r="A55" s="31" t="s">
        <v>98</v>
      </c>
      <c r="B55" s="191" t="s">
        <v>99</v>
      </c>
      <c r="C55" s="56">
        <v>44349000</v>
      </c>
      <c r="D55" s="45">
        <v>44195138</v>
      </c>
      <c r="E55" s="49"/>
      <c r="F55" s="49"/>
      <c r="G55" s="56">
        <v>11960413</v>
      </c>
      <c r="H55" s="45">
        <v>11960413</v>
      </c>
      <c r="I55" s="56">
        <v>317000</v>
      </c>
      <c r="J55" s="45">
        <v>162300</v>
      </c>
      <c r="K55" s="117">
        <f t="shared" si="3"/>
        <v>56626413</v>
      </c>
      <c r="L55" s="89">
        <f t="shared" si="4"/>
        <v>56317851</v>
      </c>
      <c r="M55" s="64">
        <f t="shared" si="5"/>
        <v>308562</v>
      </c>
      <c r="O55" s="86">
        <f t="shared" si="6"/>
        <v>153862</v>
      </c>
      <c r="P55" s="86">
        <f t="shared" si="7"/>
        <v>0</v>
      </c>
      <c r="Q55" s="86">
        <f t="shared" si="8"/>
        <v>154700</v>
      </c>
      <c r="R55" s="86">
        <f t="shared" si="9"/>
        <v>308562</v>
      </c>
      <c r="T55" s="129">
        <v>56317851</v>
      </c>
    </row>
    <row r="56" spans="1:20" ht="18.649999999999999" customHeight="1" x14ac:dyDescent="0.3">
      <c r="A56" s="31" t="s">
        <v>100</v>
      </c>
      <c r="B56" s="191" t="s">
        <v>101</v>
      </c>
      <c r="C56" s="56">
        <v>49389000</v>
      </c>
      <c r="D56" s="45">
        <v>49378873</v>
      </c>
      <c r="E56" s="49"/>
      <c r="F56" s="49"/>
      <c r="G56" s="56">
        <v>12150300</v>
      </c>
      <c r="H56" s="45">
        <v>12150300</v>
      </c>
      <c r="I56" s="56">
        <v>195000</v>
      </c>
      <c r="J56" s="45">
        <v>168700</v>
      </c>
      <c r="K56" s="117">
        <f t="shared" si="3"/>
        <v>61734300</v>
      </c>
      <c r="L56" s="89">
        <f t="shared" si="4"/>
        <v>61697873</v>
      </c>
      <c r="M56" s="64">
        <f t="shared" si="5"/>
        <v>36427</v>
      </c>
      <c r="O56" s="86">
        <f t="shared" si="6"/>
        <v>10127</v>
      </c>
      <c r="P56" s="86">
        <f t="shared" si="7"/>
        <v>0</v>
      </c>
      <c r="Q56" s="86">
        <f t="shared" si="8"/>
        <v>26300</v>
      </c>
      <c r="R56" s="86">
        <f t="shared" si="9"/>
        <v>36427</v>
      </c>
      <c r="T56" s="129">
        <v>61697873</v>
      </c>
    </row>
    <row r="57" spans="1:20" ht="18.649999999999999" customHeight="1" x14ac:dyDescent="0.3">
      <c r="A57" s="31" t="s">
        <v>102</v>
      </c>
      <c r="B57" s="191" t="s">
        <v>103</v>
      </c>
      <c r="C57" s="56">
        <v>21209895</v>
      </c>
      <c r="D57" s="45">
        <v>21173602</v>
      </c>
      <c r="E57" s="49"/>
      <c r="F57" s="49"/>
      <c r="G57" s="56">
        <v>3295163</v>
      </c>
      <c r="H57" s="45">
        <v>3195168</v>
      </c>
      <c r="I57" s="56">
        <v>56000</v>
      </c>
      <c r="J57" s="45">
        <v>28200</v>
      </c>
      <c r="K57" s="117">
        <f t="shared" si="3"/>
        <v>24561058</v>
      </c>
      <c r="L57" s="89">
        <f t="shared" si="4"/>
        <v>24396970</v>
      </c>
      <c r="M57" s="64">
        <f t="shared" si="5"/>
        <v>164088</v>
      </c>
      <c r="O57" s="86">
        <f t="shared" si="6"/>
        <v>36293</v>
      </c>
      <c r="P57" s="86">
        <f t="shared" si="7"/>
        <v>99995</v>
      </c>
      <c r="Q57" s="86">
        <f t="shared" si="8"/>
        <v>27800</v>
      </c>
      <c r="R57" s="86">
        <f t="shared" si="9"/>
        <v>164088</v>
      </c>
      <c r="T57" s="129">
        <v>24396970</v>
      </c>
    </row>
    <row r="58" spans="1:20" ht="18.649999999999999" customHeight="1" x14ac:dyDescent="0.3">
      <c r="A58" s="31" t="s">
        <v>104</v>
      </c>
      <c r="B58" s="191" t="s">
        <v>105</v>
      </c>
      <c r="C58" s="56">
        <v>30529000</v>
      </c>
      <c r="D58" s="45">
        <v>30479337</v>
      </c>
      <c r="E58" s="49"/>
      <c r="F58" s="49"/>
      <c r="G58" s="56">
        <v>3730065</v>
      </c>
      <c r="H58" s="45">
        <v>3705361</v>
      </c>
      <c r="I58" s="56">
        <v>79600</v>
      </c>
      <c r="J58" s="45">
        <v>79600</v>
      </c>
      <c r="K58" s="117">
        <f t="shared" si="3"/>
        <v>34338665</v>
      </c>
      <c r="L58" s="89">
        <f t="shared" si="4"/>
        <v>34264298</v>
      </c>
      <c r="M58" s="64">
        <f t="shared" si="5"/>
        <v>74367</v>
      </c>
      <c r="O58" s="86">
        <f t="shared" si="6"/>
        <v>49663</v>
      </c>
      <c r="P58" s="86">
        <f t="shared" si="7"/>
        <v>24704</v>
      </c>
      <c r="Q58" s="86">
        <f t="shared" si="8"/>
        <v>0</v>
      </c>
      <c r="R58" s="86">
        <f t="shared" si="9"/>
        <v>74367</v>
      </c>
      <c r="T58" s="129">
        <v>34264298</v>
      </c>
    </row>
    <row r="59" spans="1:20" ht="18.649999999999999" customHeight="1" x14ac:dyDescent="0.3">
      <c r="A59" s="31" t="s">
        <v>106</v>
      </c>
      <c r="B59" s="191" t="s">
        <v>107</v>
      </c>
      <c r="C59" s="56">
        <v>21518000</v>
      </c>
      <c r="D59" s="45">
        <v>21371252</v>
      </c>
      <c r="E59" s="49"/>
      <c r="F59" s="49"/>
      <c r="G59" s="56">
        <v>1343000</v>
      </c>
      <c r="H59" s="45">
        <v>1325151</v>
      </c>
      <c r="I59" s="56">
        <v>134000</v>
      </c>
      <c r="J59" s="45">
        <v>134000</v>
      </c>
      <c r="K59" s="117">
        <f t="shared" si="3"/>
        <v>22995000</v>
      </c>
      <c r="L59" s="89">
        <f t="shared" si="4"/>
        <v>22830403</v>
      </c>
      <c r="M59" s="64">
        <f t="shared" si="5"/>
        <v>164597</v>
      </c>
      <c r="O59" s="86">
        <f t="shared" si="6"/>
        <v>146748</v>
      </c>
      <c r="P59" s="86">
        <f t="shared" si="7"/>
        <v>17849</v>
      </c>
      <c r="Q59" s="86">
        <f t="shared" si="8"/>
        <v>0</v>
      </c>
      <c r="R59" s="86">
        <f t="shared" si="9"/>
        <v>164597</v>
      </c>
      <c r="T59" s="129">
        <v>22830403</v>
      </c>
    </row>
    <row r="60" spans="1:20" ht="18.649999999999999" customHeight="1" x14ac:dyDescent="0.3">
      <c r="A60" s="31" t="s">
        <v>108</v>
      </c>
      <c r="B60" s="191" t="s">
        <v>109</v>
      </c>
      <c r="C60" s="56">
        <v>24528000</v>
      </c>
      <c r="D60" s="45">
        <v>24081304</v>
      </c>
      <c r="E60" s="49"/>
      <c r="F60" s="49"/>
      <c r="G60" s="56">
        <v>5216000</v>
      </c>
      <c r="H60" s="45">
        <v>3504533</v>
      </c>
      <c r="I60" s="56">
        <v>369400</v>
      </c>
      <c r="J60" s="45">
        <v>369400</v>
      </c>
      <c r="K60" s="117">
        <f>C60-E60+G60+I60</f>
        <v>30113400</v>
      </c>
      <c r="L60" s="89">
        <f t="shared" si="4"/>
        <v>27955237</v>
      </c>
      <c r="M60" s="64">
        <f t="shared" si="5"/>
        <v>2158163</v>
      </c>
      <c r="O60" s="86">
        <f t="shared" si="6"/>
        <v>446696</v>
      </c>
      <c r="P60" s="86">
        <f t="shared" si="7"/>
        <v>1711467</v>
      </c>
      <c r="Q60" s="86">
        <f t="shared" si="8"/>
        <v>0</v>
      </c>
      <c r="R60" s="86">
        <f t="shared" si="9"/>
        <v>2158163</v>
      </c>
      <c r="T60" s="129">
        <v>27955237</v>
      </c>
    </row>
    <row r="61" spans="1:20" ht="18.649999999999999" customHeight="1" x14ac:dyDescent="0.3">
      <c r="A61" s="31" t="s">
        <v>110</v>
      </c>
      <c r="B61" s="191" t="s">
        <v>111</v>
      </c>
      <c r="C61" s="56">
        <v>26378000</v>
      </c>
      <c r="D61" s="45">
        <v>26167651</v>
      </c>
      <c r="E61" s="49"/>
      <c r="F61" s="49"/>
      <c r="G61" s="56">
        <v>3936576</v>
      </c>
      <c r="H61" s="45">
        <v>3936576</v>
      </c>
      <c r="I61" s="56">
        <v>335000</v>
      </c>
      <c r="J61" s="45">
        <v>112400</v>
      </c>
      <c r="K61" s="117">
        <f t="shared" si="3"/>
        <v>30649576</v>
      </c>
      <c r="L61" s="89">
        <f t="shared" si="4"/>
        <v>30216627</v>
      </c>
      <c r="M61" s="64">
        <f t="shared" si="5"/>
        <v>432949</v>
      </c>
      <c r="O61" s="86">
        <f t="shared" si="6"/>
        <v>210349</v>
      </c>
      <c r="P61" s="86">
        <f t="shared" si="7"/>
        <v>0</v>
      </c>
      <c r="Q61" s="86">
        <f t="shared" si="8"/>
        <v>222600</v>
      </c>
      <c r="R61" s="86">
        <f t="shared" si="9"/>
        <v>432949</v>
      </c>
      <c r="T61" s="129">
        <v>30216627</v>
      </c>
    </row>
    <row r="62" spans="1:20" ht="18.649999999999999" customHeight="1" x14ac:dyDescent="0.3">
      <c r="A62" s="31" t="s">
        <v>112</v>
      </c>
      <c r="B62" s="191" t="s">
        <v>113</v>
      </c>
      <c r="C62" s="56">
        <v>19020330</v>
      </c>
      <c r="D62" s="45">
        <v>19052934</v>
      </c>
      <c r="E62" s="49"/>
      <c r="F62" s="49"/>
      <c r="G62" s="56">
        <v>2373428</v>
      </c>
      <c r="H62" s="45">
        <v>2290044</v>
      </c>
      <c r="I62" s="56">
        <v>103000</v>
      </c>
      <c r="J62" s="45">
        <v>65500</v>
      </c>
      <c r="K62" s="117">
        <f t="shared" si="3"/>
        <v>21496758</v>
      </c>
      <c r="L62" s="89">
        <f t="shared" si="4"/>
        <v>21408478</v>
      </c>
      <c r="M62" s="64">
        <f t="shared" si="5"/>
        <v>88280</v>
      </c>
      <c r="O62" s="86">
        <f t="shared" si="6"/>
        <v>-32604</v>
      </c>
      <c r="P62" s="86">
        <f t="shared" si="7"/>
        <v>83384</v>
      </c>
      <c r="Q62" s="86">
        <f t="shared" si="8"/>
        <v>37500</v>
      </c>
      <c r="R62" s="86">
        <f t="shared" si="9"/>
        <v>88280</v>
      </c>
      <c r="T62" s="129">
        <v>21408478</v>
      </c>
    </row>
    <row r="63" spans="1:20" ht="18.649999999999999" customHeight="1" x14ac:dyDescent="0.3">
      <c r="A63" s="31" t="s">
        <v>114</v>
      </c>
      <c r="B63" s="191" t="s">
        <v>115</v>
      </c>
      <c r="C63" s="56">
        <v>21987000</v>
      </c>
      <c r="D63" s="45">
        <v>21828953</v>
      </c>
      <c r="E63" s="49"/>
      <c r="F63" s="49"/>
      <c r="G63" s="56">
        <v>2106156</v>
      </c>
      <c r="H63" s="45">
        <v>2106156</v>
      </c>
      <c r="I63" s="56">
        <v>210880</v>
      </c>
      <c r="J63" s="45">
        <v>210880</v>
      </c>
      <c r="K63" s="117">
        <f t="shared" si="3"/>
        <v>24304036</v>
      </c>
      <c r="L63" s="89">
        <f t="shared" si="4"/>
        <v>24145989</v>
      </c>
      <c r="M63" s="64">
        <f t="shared" si="5"/>
        <v>158047</v>
      </c>
      <c r="O63" s="86">
        <f t="shared" si="6"/>
        <v>158047</v>
      </c>
      <c r="P63" s="86">
        <f t="shared" si="7"/>
        <v>0</v>
      </c>
      <c r="Q63" s="86">
        <f t="shared" si="8"/>
        <v>0</v>
      </c>
      <c r="R63" s="86">
        <f t="shared" si="9"/>
        <v>158047</v>
      </c>
      <c r="T63" s="129">
        <v>24145989</v>
      </c>
    </row>
    <row r="64" spans="1:20" ht="18.649999999999999" customHeight="1" x14ac:dyDescent="0.3">
      <c r="A64" s="31" t="s">
        <v>116</v>
      </c>
      <c r="B64" s="191" t="s">
        <v>117</v>
      </c>
      <c r="C64" s="56">
        <v>17727000</v>
      </c>
      <c r="D64" s="45">
        <v>17553900</v>
      </c>
      <c r="E64" s="49"/>
      <c r="F64" s="49"/>
      <c r="G64" s="56">
        <v>3010832</v>
      </c>
      <c r="H64" s="45">
        <v>3010832</v>
      </c>
      <c r="I64" s="56">
        <v>91000</v>
      </c>
      <c r="J64" s="45">
        <v>3000</v>
      </c>
      <c r="K64" s="117">
        <f t="shared" si="3"/>
        <v>20828832</v>
      </c>
      <c r="L64" s="89">
        <f t="shared" si="4"/>
        <v>20567732</v>
      </c>
      <c r="M64" s="64">
        <f t="shared" si="5"/>
        <v>261100</v>
      </c>
      <c r="O64" s="86">
        <f t="shared" si="6"/>
        <v>173100</v>
      </c>
      <c r="P64" s="86">
        <f t="shared" si="7"/>
        <v>0</v>
      </c>
      <c r="Q64" s="86">
        <f t="shared" si="8"/>
        <v>88000</v>
      </c>
      <c r="R64" s="86">
        <f t="shared" si="9"/>
        <v>261100</v>
      </c>
      <c r="T64" s="129">
        <v>20567732</v>
      </c>
    </row>
    <row r="65" spans="1:20" ht="18.649999999999999" customHeight="1" x14ac:dyDescent="0.3">
      <c r="A65" s="31" t="s">
        <v>118</v>
      </c>
      <c r="B65" s="191" t="s">
        <v>119</v>
      </c>
      <c r="C65" s="56">
        <v>38378100</v>
      </c>
      <c r="D65" s="45">
        <v>37923045</v>
      </c>
      <c r="E65" s="49"/>
      <c r="F65" s="49"/>
      <c r="G65" s="56">
        <v>10022560</v>
      </c>
      <c r="H65" s="45">
        <v>9948152</v>
      </c>
      <c r="I65" s="56">
        <v>542640</v>
      </c>
      <c r="J65" s="45">
        <v>542640</v>
      </c>
      <c r="K65" s="117">
        <f t="shared" si="3"/>
        <v>48943300</v>
      </c>
      <c r="L65" s="89">
        <f t="shared" si="4"/>
        <v>48413837</v>
      </c>
      <c r="M65" s="64">
        <f t="shared" si="5"/>
        <v>529463</v>
      </c>
      <c r="O65" s="86">
        <f t="shared" si="6"/>
        <v>455055</v>
      </c>
      <c r="P65" s="86">
        <f t="shared" si="7"/>
        <v>74408</v>
      </c>
      <c r="Q65" s="86">
        <f t="shared" si="8"/>
        <v>0</v>
      </c>
      <c r="R65" s="86">
        <f t="shared" si="9"/>
        <v>529463</v>
      </c>
      <c r="T65" s="129">
        <v>48413837</v>
      </c>
    </row>
    <row r="66" spans="1:20" ht="18.649999999999999" customHeight="1" x14ac:dyDescent="0.3">
      <c r="A66" s="31" t="s">
        <v>120</v>
      </c>
      <c r="B66" s="191" t="s">
        <v>121</v>
      </c>
      <c r="C66" s="56">
        <v>21657059</v>
      </c>
      <c r="D66" s="45">
        <v>21010627</v>
      </c>
      <c r="E66" s="49"/>
      <c r="F66" s="49"/>
      <c r="G66" s="56">
        <v>4847004</v>
      </c>
      <c r="H66" s="45">
        <v>4847004</v>
      </c>
      <c r="I66" s="56">
        <v>108000</v>
      </c>
      <c r="J66" s="45">
        <v>72100</v>
      </c>
      <c r="K66" s="117">
        <f t="shared" si="3"/>
        <v>26612063</v>
      </c>
      <c r="L66" s="89">
        <f t="shared" si="4"/>
        <v>25929731</v>
      </c>
      <c r="M66" s="64">
        <f t="shared" si="5"/>
        <v>682332</v>
      </c>
      <c r="O66" s="86">
        <f t="shared" si="6"/>
        <v>646432</v>
      </c>
      <c r="P66" s="86">
        <f t="shared" si="7"/>
        <v>0</v>
      </c>
      <c r="Q66" s="86">
        <f t="shared" si="8"/>
        <v>35900</v>
      </c>
      <c r="R66" s="86">
        <f t="shared" si="9"/>
        <v>682332</v>
      </c>
      <c r="T66" s="129">
        <v>25929731</v>
      </c>
    </row>
    <row r="67" spans="1:20" ht="18.649999999999999" customHeight="1" x14ac:dyDescent="0.3">
      <c r="A67" s="31" t="s">
        <v>122</v>
      </c>
      <c r="B67" s="191" t="s">
        <v>123</v>
      </c>
      <c r="C67" s="56">
        <v>19900000</v>
      </c>
      <c r="D67" s="45">
        <v>20075763</v>
      </c>
      <c r="E67" s="49"/>
      <c r="F67" s="49"/>
      <c r="G67" s="56">
        <v>2484000</v>
      </c>
      <c r="H67" s="45">
        <v>2068236</v>
      </c>
      <c r="I67" s="56">
        <v>100800</v>
      </c>
      <c r="J67" s="45">
        <v>100800</v>
      </c>
      <c r="K67" s="117">
        <f t="shared" si="3"/>
        <v>22484800</v>
      </c>
      <c r="L67" s="89">
        <f t="shared" si="4"/>
        <v>22244799</v>
      </c>
      <c r="M67" s="64">
        <f t="shared" si="5"/>
        <v>240001</v>
      </c>
      <c r="O67" s="86">
        <f t="shared" si="6"/>
        <v>-175763</v>
      </c>
      <c r="P67" s="86">
        <f t="shared" si="7"/>
        <v>415764</v>
      </c>
      <c r="Q67" s="86">
        <f t="shared" si="8"/>
        <v>0</v>
      </c>
      <c r="R67" s="86">
        <f t="shared" si="9"/>
        <v>240001</v>
      </c>
      <c r="T67" s="129">
        <v>22244799</v>
      </c>
    </row>
    <row r="68" spans="1:20" ht="18.649999999999999" customHeight="1" x14ac:dyDescent="0.3">
      <c r="A68" s="31" t="s">
        <v>124</v>
      </c>
      <c r="B68" s="191" t="s">
        <v>125</v>
      </c>
      <c r="C68" s="56">
        <v>20225000</v>
      </c>
      <c r="D68" s="45">
        <v>20020713</v>
      </c>
      <c r="E68" s="49"/>
      <c r="F68" s="49"/>
      <c r="G68" s="56">
        <v>4141884</v>
      </c>
      <c r="H68" s="45">
        <v>4141884</v>
      </c>
      <c r="I68" s="56">
        <v>108500</v>
      </c>
      <c r="J68" s="45">
        <v>108500</v>
      </c>
      <c r="K68" s="117">
        <f t="shared" si="3"/>
        <v>24475384</v>
      </c>
      <c r="L68" s="89">
        <f t="shared" si="4"/>
        <v>24271097</v>
      </c>
      <c r="M68" s="64">
        <f t="shared" si="5"/>
        <v>204287</v>
      </c>
      <c r="O68" s="86">
        <f t="shared" si="6"/>
        <v>204287</v>
      </c>
      <c r="P68" s="86">
        <f t="shared" si="7"/>
        <v>0</v>
      </c>
      <c r="Q68" s="86">
        <f t="shared" si="8"/>
        <v>0</v>
      </c>
      <c r="R68" s="86">
        <f t="shared" si="9"/>
        <v>204287</v>
      </c>
      <c r="T68" s="129">
        <v>24271097</v>
      </c>
    </row>
    <row r="69" spans="1:20" ht="18.649999999999999" customHeight="1" x14ac:dyDescent="0.3">
      <c r="A69" s="31" t="s">
        <v>126</v>
      </c>
      <c r="B69" s="191" t="s">
        <v>127</v>
      </c>
      <c r="C69" s="56">
        <v>21071845</v>
      </c>
      <c r="D69" s="45">
        <v>19733124</v>
      </c>
      <c r="E69" s="49"/>
      <c r="F69" s="49"/>
      <c r="G69" s="56">
        <v>1253000</v>
      </c>
      <c r="H69" s="45">
        <v>1228976</v>
      </c>
      <c r="I69" s="56">
        <v>84000</v>
      </c>
      <c r="J69" s="45">
        <v>30200</v>
      </c>
      <c r="K69" s="117">
        <f t="shared" si="3"/>
        <v>22408845</v>
      </c>
      <c r="L69" s="89">
        <f t="shared" si="4"/>
        <v>20992300</v>
      </c>
      <c r="M69" s="221">
        <f t="shared" si="5"/>
        <v>1416545</v>
      </c>
      <c r="O69" s="86">
        <f t="shared" si="6"/>
        <v>1338721</v>
      </c>
      <c r="P69" s="86">
        <f t="shared" si="7"/>
        <v>24024</v>
      </c>
      <c r="Q69" s="86">
        <f t="shared" si="8"/>
        <v>53800</v>
      </c>
      <c r="R69" s="86">
        <f t="shared" si="9"/>
        <v>1416545</v>
      </c>
      <c r="T69" s="129">
        <v>20992300</v>
      </c>
    </row>
    <row r="70" spans="1:20" ht="18.649999999999999" customHeight="1" x14ac:dyDescent="0.3">
      <c r="A70" s="31" t="s">
        <v>128</v>
      </c>
      <c r="B70" s="191" t="s">
        <v>129</v>
      </c>
      <c r="C70" s="56">
        <v>24645000</v>
      </c>
      <c r="D70" s="45">
        <v>24391090</v>
      </c>
      <c r="E70" s="49"/>
      <c r="F70" s="49"/>
      <c r="G70" s="56">
        <v>5397936</v>
      </c>
      <c r="H70" s="45">
        <v>5397936</v>
      </c>
      <c r="I70" s="56">
        <v>315900</v>
      </c>
      <c r="J70" s="45">
        <v>315900</v>
      </c>
      <c r="K70" s="117">
        <f t="shared" si="3"/>
        <v>30358836</v>
      </c>
      <c r="L70" s="89">
        <f t="shared" si="4"/>
        <v>30104926</v>
      </c>
      <c r="M70" s="221">
        <f t="shared" si="5"/>
        <v>253910</v>
      </c>
      <c r="O70" s="86">
        <f t="shared" si="6"/>
        <v>253910</v>
      </c>
      <c r="P70" s="86">
        <f t="shared" si="7"/>
        <v>0</v>
      </c>
      <c r="Q70" s="86">
        <f t="shared" si="8"/>
        <v>0</v>
      </c>
      <c r="R70" s="86">
        <f t="shared" si="9"/>
        <v>253910</v>
      </c>
      <c r="T70" s="129">
        <v>30104926</v>
      </c>
    </row>
    <row r="71" spans="1:20" ht="18.649999999999999" customHeight="1" x14ac:dyDescent="0.3">
      <c r="A71" s="31" t="s">
        <v>130</v>
      </c>
      <c r="B71" s="191" t="s">
        <v>131</v>
      </c>
      <c r="C71" s="56">
        <v>31838554</v>
      </c>
      <c r="D71" s="45">
        <v>31564190</v>
      </c>
      <c r="E71" s="49"/>
      <c r="F71" s="49"/>
      <c r="G71" s="56">
        <v>5765000</v>
      </c>
      <c r="H71" s="45">
        <v>5716672</v>
      </c>
      <c r="I71" s="56">
        <v>41300</v>
      </c>
      <c r="J71" s="45">
        <v>41300</v>
      </c>
      <c r="K71" s="117">
        <f t="shared" si="3"/>
        <v>37644854</v>
      </c>
      <c r="L71" s="89">
        <f t="shared" si="4"/>
        <v>37322162</v>
      </c>
      <c r="M71" s="64">
        <f t="shared" si="5"/>
        <v>322692</v>
      </c>
      <c r="O71" s="86">
        <f t="shared" si="6"/>
        <v>274364</v>
      </c>
      <c r="P71" s="86">
        <f t="shared" si="7"/>
        <v>48328</v>
      </c>
      <c r="Q71" s="86">
        <f t="shared" si="8"/>
        <v>0</v>
      </c>
      <c r="R71" s="86">
        <f t="shared" si="9"/>
        <v>322692</v>
      </c>
      <c r="T71" s="129">
        <v>37322162</v>
      </c>
    </row>
    <row r="72" spans="1:20" ht="18.649999999999999" customHeight="1" x14ac:dyDescent="0.3">
      <c r="A72" s="31" t="s">
        <v>132</v>
      </c>
      <c r="B72" s="191" t="s">
        <v>133</v>
      </c>
      <c r="C72" s="56">
        <v>21293334</v>
      </c>
      <c r="D72" s="45">
        <v>20505170</v>
      </c>
      <c r="E72" s="49"/>
      <c r="F72" s="49"/>
      <c r="G72" s="56">
        <v>3738792</v>
      </c>
      <c r="H72" s="45">
        <v>3738792</v>
      </c>
      <c r="I72" s="56">
        <v>66000</v>
      </c>
      <c r="J72" s="45">
        <v>28200</v>
      </c>
      <c r="K72" s="117">
        <f t="shared" ref="K72:K132" si="10">C72-E72+G72+I72</f>
        <v>25098126</v>
      </c>
      <c r="L72" s="89">
        <f t="shared" ref="L72:L133" si="11">D72-F72+H72+J72</f>
        <v>24272162</v>
      </c>
      <c r="M72" s="64">
        <f t="shared" si="5"/>
        <v>825964</v>
      </c>
      <c r="O72" s="86">
        <f t="shared" si="6"/>
        <v>788164</v>
      </c>
      <c r="P72" s="86">
        <f t="shared" si="7"/>
        <v>0</v>
      </c>
      <c r="Q72" s="86">
        <f t="shared" si="8"/>
        <v>37800</v>
      </c>
      <c r="R72" s="86">
        <f t="shared" si="9"/>
        <v>825964</v>
      </c>
      <c r="T72" s="129">
        <v>24272162</v>
      </c>
    </row>
    <row r="73" spans="1:20" ht="18.649999999999999" customHeight="1" x14ac:dyDescent="0.3">
      <c r="A73" s="31" t="s">
        <v>134</v>
      </c>
      <c r="B73" s="191" t="s">
        <v>135</v>
      </c>
      <c r="C73" s="56">
        <v>23162845</v>
      </c>
      <c r="D73" s="45">
        <v>22279069</v>
      </c>
      <c r="E73" s="49"/>
      <c r="F73" s="49"/>
      <c r="G73" s="56">
        <v>2922436</v>
      </c>
      <c r="H73" s="45">
        <v>2922436</v>
      </c>
      <c r="I73" s="56">
        <v>103900</v>
      </c>
      <c r="J73" s="45">
        <v>53900</v>
      </c>
      <c r="K73" s="117">
        <f t="shared" si="10"/>
        <v>26189181</v>
      </c>
      <c r="L73" s="89">
        <f t="shared" si="11"/>
        <v>25255405</v>
      </c>
      <c r="M73" s="64">
        <f t="shared" ref="M73:M133" si="12">K73-L73</f>
        <v>933776</v>
      </c>
      <c r="O73" s="86">
        <f t="shared" ref="O73:O133" si="13">(C73-E73)-(D73-F73)</f>
        <v>883776</v>
      </c>
      <c r="P73" s="86">
        <f t="shared" ref="P73:P133" si="14">G73-H73</f>
        <v>0</v>
      </c>
      <c r="Q73" s="86">
        <f t="shared" ref="Q73:Q133" si="15">I73-J73</f>
        <v>50000</v>
      </c>
      <c r="R73" s="86">
        <f t="shared" ref="R73:R133" si="16">SUM(O73:Q73)</f>
        <v>933776</v>
      </c>
      <c r="T73" s="129">
        <v>25255405</v>
      </c>
    </row>
    <row r="74" spans="1:20" ht="18.649999999999999" customHeight="1" x14ac:dyDescent="0.3">
      <c r="A74" s="31" t="s">
        <v>136</v>
      </c>
      <c r="B74" s="191" t="s">
        <v>137</v>
      </c>
      <c r="C74" s="56">
        <v>45305108</v>
      </c>
      <c r="D74" s="45">
        <v>44787595</v>
      </c>
      <c r="E74" s="49"/>
      <c r="F74" s="49"/>
      <c r="G74" s="56">
        <v>7666800</v>
      </c>
      <c r="H74" s="45">
        <v>7966278</v>
      </c>
      <c r="I74" s="56">
        <v>300860</v>
      </c>
      <c r="J74" s="45">
        <v>300860</v>
      </c>
      <c r="K74" s="117">
        <f t="shared" si="10"/>
        <v>53272768</v>
      </c>
      <c r="L74" s="89">
        <f t="shared" si="11"/>
        <v>53054733</v>
      </c>
      <c r="M74" s="64">
        <f t="shared" si="12"/>
        <v>218035</v>
      </c>
      <c r="O74" s="86">
        <f t="shared" si="13"/>
        <v>517513</v>
      </c>
      <c r="P74" s="86">
        <f t="shared" si="14"/>
        <v>-299478</v>
      </c>
      <c r="Q74" s="86">
        <f t="shared" si="15"/>
        <v>0</v>
      </c>
      <c r="R74" s="86">
        <f t="shared" si="16"/>
        <v>218035</v>
      </c>
      <c r="T74" s="129">
        <v>53054733</v>
      </c>
    </row>
    <row r="75" spans="1:20" ht="18.649999999999999" customHeight="1" x14ac:dyDescent="0.3">
      <c r="A75" s="31" t="s">
        <v>138</v>
      </c>
      <c r="B75" s="191" t="s">
        <v>139</v>
      </c>
      <c r="C75" s="56">
        <v>20940000</v>
      </c>
      <c r="D75" s="45">
        <v>20720859</v>
      </c>
      <c r="E75" s="49"/>
      <c r="F75" s="49"/>
      <c r="G75" s="56">
        <v>3016412</v>
      </c>
      <c r="H75" s="45">
        <v>3016412</v>
      </c>
      <c r="I75" s="56">
        <v>360900</v>
      </c>
      <c r="J75" s="45">
        <v>360900</v>
      </c>
      <c r="K75" s="117">
        <f t="shared" si="10"/>
        <v>24317312</v>
      </c>
      <c r="L75" s="89">
        <f t="shared" si="11"/>
        <v>24098171</v>
      </c>
      <c r="M75" s="64">
        <f t="shared" si="12"/>
        <v>219141</v>
      </c>
      <c r="O75" s="86">
        <f t="shared" si="13"/>
        <v>219141</v>
      </c>
      <c r="P75" s="86">
        <f t="shared" si="14"/>
        <v>0</v>
      </c>
      <c r="Q75" s="86">
        <f t="shared" si="15"/>
        <v>0</v>
      </c>
      <c r="R75" s="86">
        <f t="shared" si="16"/>
        <v>219141</v>
      </c>
      <c r="T75" s="129">
        <v>24098171</v>
      </c>
    </row>
    <row r="76" spans="1:20" ht="18.649999999999999" customHeight="1" x14ac:dyDescent="0.3">
      <c r="A76" s="31" t="s">
        <v>140</v>
      </c>
      <c r="B76" s="191" t="s">
        <v>141</v>
      </c>
      <c r="C76" s="56">
        <v>15154000</v>
      </c>
      <c r="D76" s="45">
        <v>13895623</v>
      </c>
      <c r="E76" s="49"/>
      <c r="F76" s="49"/>
      <c r="G76" s="56">
        <v>768000</v>
      </c>
      <c r="H76" s="45">
        <v>521467</v>
      </c>
      <c r="I76" s="56">
        <v>250000</v>
      </c>
      <c r="J76" s="45">
        <v>250000</v>
      </c>
      <c r="K76" s="117">
        <f t="shared" si="10"/>
        <v>16172000</v>
      </c>
      <c r="L76" s="89">
        <f t="shared" si="11"/>
        <v>14667090</v>
      </c>
      <c r="M76" s="64">
        <f t="shared" si="12"/>
        <v>1504910</v>
      </c>
      <c r="O76" s="86">
        <f t="shared" si="13"/>
        <v>1258377</v>
      </c>
      <c r="P76" s="86">
        <f t="shared" si="14"/>
        <v>246533</v>
      </c>
      <c r="Q76" s="86">
        <f t="shared" si="15"/>
        <v>0</v>
      </c>
      <c r="R76" s="86">
        <f t="shared" si="16"/>
        <v>1504910</v>
      </c>
      <c r="T76" s="129">
        <v>14667090</v>
      </c>
    </row>
    <row r="77" spans="1:20" ht="18.649999999999999" customHeight="1" x14ac:dyDescent="0.3">
      <c r="A77" s="31" t="s">
        <v>142</v>
      </c>
      <c r="B77" s="191" t="s">
        <v>143</v>
      </c>
      <c r="C77" s="56">
        <v>16825000</v>
      </c>
      <c r="D77" s="45">
        <v>16539481</v>
      </c>
      <c r="E77" s="49"/>
      <c r="F77" s="49"/>
      <c r="G77" s="56">
        <v>659412</v>
      </c>
      <c r="H77" s="45">
        <v>659412</v>
      </c>
      <c r="I77" s="56">
        <v>12808</v>
      </c>
      <c r="J77" s="45">
        <v>12808</v>
      </c>
      <c r="K77" s="117">
        <f t="shared" si="10"/>
        <v>17497220</v>
      </c>
      <c r="L77" s="89">
        <f t="shared" si="11"/>
        <v>17211701</v>
      </c>
      <c r="M77" s="64">
        <f t="shared" si="12"/>
        <v>285519</v>
      </c>
      <c r="O77" s="86">
        <f t="shared" si="13"/>
        <v>285519</v>
      </c>
      <c r="P77" s="86">
        <f t="shared" si="14"/>
        <v>0</v>
      </c>
      <c r="Q77" s="86">
        <f t="shared" si="15"/>
        <v>0</v>
      </c>
      <c r="R77" s="86">
        <f t="shared" si="16"/>
        <v>285519</v>
      </c>
      <c r="T77" s="129">
        <v>17211701</v>
      </c>
    </row>
    <row r="78" spans="1:20" ht="18.649999999999999" customHeight="1" x14ac:dyDescent="0.3">
      <c r="A78" s="31" t="s">
        <v>144</v>
      </c>
      <c r="B78" s="191" t="s">
        <v>145</v>
      </c>
      <c r="C78" s="56">
        <v>18690000</v>
      </c>
      <c r="D78" s="45">
        <v>18619373</v>
      </c>
      <c r="E78" s="49"/>
      <c r="F78" s="49"/>
      <c r="G78" s="56">
        <v>2770000</v>
      </c>
      <c r="H78" s="45">
        <v>2743029</v>
      </c>
      <c r="I78" s="56">
        <v>44300</v>
      </c>
      <c r="J78" s="45">
        <v>44300</v>
      </c>
      <c r="K78" s="117">
        <f t="shared" si="10"/>
        <v>21504300</v>
      </c>
      <c r="L78" s="89">
        <f t="shared" si="11"/>
        <v>21406702</v>
      </c>
      <c r="M78" s="64">
        <f t="shared" si="12"/>
        <v>97598</v>
      </c>
      <c r="O78" s="86">
        <f t="shared" si="13"/>
        <v>70627</v>
      </c>
      <c r="P78" s="86">
        <f t="shared" si="14"/>
        <v>26971</v>
      </c>
      <c r="Q78" s="86">
        <f t="shared" si="15"/>
        <v>0</v>
      </c>
      <c r="R78" s="86">
        <f t="shared" si="16"/>
        <v>97598</v>
      </c>
      <c r="T78" s="129">
        <v>21406702</v>
      </c>
    </row>
    <row r="79" spans="1:20" ht="18.649999999999999" customHeight="1" x14ac:dyDescent="0.3">
      <c r="A79" s="31" t="s">
        <v>146</v>
      </c>
      <c r="B79" s="191" t="s">
        <v>147</v>
      </c>
      <c r="C79" s="56">
        <v>20733000</v>
      </c>
      <c r="D79" s="45">
        <v>20562726</v>
      </c>
      <c r="E79" s="49"/>
      <c r="F79" s="49"/>
      <c r="G79" s="56">
        <v>1701477</v>
      </c>
      <c r="H79" s="45">
        <v>1696816</v>
      </c>
      <c r="I79" s="56">
        <v>74100</v>
      </c>
      <c r="J79" s="45">
        <v>74100</v>
      </c>
      <c r="K79" s="117">
        <f t="shared" si="10"/>
        <v>22508577</v>
      </c>
      <c r="L79" s="89">
        <f t="shared" si="11"/>
        <v>22333642</v>
      </c>
      <c r="M79" s="64">
        <f t="shared" si="12"/>
        <v>174935</v>
      </c>
      <c r="O79" s="86">
        <f t="shared" si="13"/>
        <v>170274</v>
      </c>
      <c r="P79" s="86">
        <f t="shared" si="14"/>
        <v>4661</v>
      </c>
      <c r="Q79" s="86">
        <f t="shared" si="15"/>
        <v>0</v>
      </c>
      <c r="R79" s="86">
        <f t="shared" si="16"/>
        <v>174935</v>
      </c>
      <c r="T79" s="129">
        <v>22466042</v>
      </c>
    </row>
    <row r="80" spans="1:20" ht="18.649999999999999" customHeight="1" x14ac:dyDescent="0.3">
      <c r="A80" s="31" t="s">
        <v>148</v>
      </c>
      <c r="B80" s="191" t="s">
        <v>149</v>
      </c>
      <c r="C80" s="56">
        <v>19650000</v>
      </c>
      <c r="D80" s="45">
        <v>19565585</v>
      </c>
      <c r="E80" s="49"/>
      <c r="F80" s="49"/>
      <c r="G80" s="56">
        <v>737000</v>
      </c>
      <c r="H80" s="45">
        <v>711990</v>
      </c>
      <c r="I80" s="56">
        <v>397800</v>
      </c>
      <c r="J80" s="45">
        <v>397800</v>
      </c>
      <c r="K80" s="117">
        <f t="shared" si="10"/>
        <v>20784800</v>
      </c>
      <c r="L80" s="89">
        <f t="shared" si="11"/>
        <v>20675375</v>
      </c>
      <c r="M80" s="64">
        <f t="shared" si="12"/>
        <v>109425</v>
      </c>
      <c r="O80" s="86">
        <f t="shared" si="13"/>
        <v>84415</v>
      </c>
      <c r="P80" s="86">
        <f t="shared" si="14"/>
        <v>25010</v>
      </c>
      <c r="Q80" s="86">
        <f t="shared" si="15"/>
        <v>0</v>
      </c>
      <c r="R80" s="86">
        <f t="shared" si="16"/>
        <v>109425</v>
      </c>
      <c r="T80" s="129">
        <v>20675375</v>
      </c>
    </row>
    <row r="81" spans="1:20" ht="18.649999999999999" customHeight="1" x14ac:dyDescent="0.3">
      <c r="A81" s="31" t="s">
        <v>150</v>
      </c>
      <c r="B81" s="191" t="s">
        <v>151</v>
      </c>
      <c r="C81" s="56">
        <v>23685845</v>
      </c>
      <c r="D81" s="45">
        <v>23128367</v>
      </c>
      <c r="E81" s="49"/>
      <c r="F81" s="49"/>
      <c r="G81" s="56">
        <v>1576744</v>
      </c>
      <c r="H81" s="45">
        <v>1576744</v>
      </c>
      <c r="I81" s="56">
        <v>2000</v>
      </c>
      <c r="J81" s="45">
        <v>2000</v>
      </c>
      <c r="K81" s="117">
        <f t="shared" si="10"/>
        <v>25264589</v>
      </c>
      <c r="L81" s="89">
        <f t="shared" si="11"/>
        <v>24707111</v>
      </c>
      <c r="M81" s="64">
        <f t="shared" si="12"/>
        <v>557478</v>
      </c>
      <c r="O81" s="86">
        <f t="shared" si="13"/>
        <v>557478</v>
      </c>
      <c r="P81" s="86">
        <f t="shared" si="14"/>
        <v>0</v>
      </c>
      <c r="Q81" s="86">
        <f t="shared" si="15"/>
        <v>0</v>
      </c>
      <c r="R81" s="86">
        <f t="shared" si="16"/>
        <v>557478</v>
      </c>
      <c r="T81" s="129">
        <v>24707111</v>
      </c>
    </row>
    <row r="82" spans="1:20" ht="18.649999999999999" customHeight="1" x14ac:dyDescent="0.3">
      <c r="A82" s="31" t="s">
        <v>152</v>
      </c>
      <c r="B82" s="191" t="s">
        <v>153</v>
      </c>
      <c r="C82" s="56">
        <v>11193000</v>
      </c>
      <c r="D82" s="45">
        <v>11112970</v>
      </c>
      <c r="E82" s="49"/>
      <c r="F82" s="49"/>
      <c r="G82" s="56">
        <v>759240</v>
      </c>
      <c r="H82" s="45">
        <v>759240</v>
      </c>
      <c r="I82" s="56">
        <v>276000</v>
      </c>
      <c r="J82" s="45">
        <v>270600</v>
      </c>
      <c r="K82" s="117">
        <f t="shared" si="10"/>
        <v>12228240</v>
      </c>
      <c r="L82" s="89">
        <f t="shared" si="11"/>
        <v>12142810</v>
      </c>
      <c r="M82" s="64">
        <f t="shared" si="12"/>
        <v>85430</v>
      </c>
      <c r="O82" s="86">
        <f t="shared" si="13"/>
        <v>80030</v>
      </c>
      <c r="P82" s="86">
        <f t="shared" si="14"/>
        <v>0</v>
      </c>
      <c r="Q82" s="86">
        <f t="shared" si="15"/>
        <v>5400</v>
      </c>
      <c r="R82" s="86">
        <f t="shared" si="16"/>
        <v>85430</v>
      </c>
      <c r="T82" s="129">
        <v>12142810</v>
      </c>
    </row>
    <row r="83" spans="1:20" ht="18.649999999999999" customHeight="1" x14ac:dyDescent="0.3">
      <c r="A83" s="31" t="s">
        <v>154</v>
      </c>
      <c r="B83" s="191" t="s">
        <v>155</v>
      </c>
      <c r="C83" s="56">
        <v>18966000</v>
      </c>
      <c r="D83" s="45">
        <v>18225382</v>
      </c>
      <c r="E83" s="49"/>
      <c r="F83" s="49"/>
      <c r="G83" s="56">
        <v>527987</v>
      </c>
      <c r="H83" s="45">
        <v>531381</v>
      </c>
      <c r="I83" s="56">
        <v>22000</v>
      </c>
      <c r="J83" s="45">
        <v>500</v>
      </c>
      <c r="K83" s="117">
        <f t="shared" si="10"/>
        <v>19515987</v>
      </c>
      <c r="L83" s="89">
        <f t="shared" si="11"/>
        <v>18757263</v>
      </c>
      <c r="M83" s="64">
        <f t="shared" si="12"/>
        <v>758724</v>
      </c>
      <c r="O83" s="86">
        <f t="shared" si="13"/>
        <v>740618</v>
      </c>
      <c r="P83" s="86">
        <f t="shared" si="14"/>
        <v>-3394</v>
      </c>
      <c r="Q83" s="86">
        <f t="shared" si="15"/>
        <v>21500</v>
      </c>
      <c r="R83" s="86">
        <f t="shared" si="16"/>
        <v>758724</v>
      </c>
      <c r="T83" s="129">
        <v>18757263</v>
      </c>
    </row>
    <row r="84" spans="1:20" ht="18.649999999999999" customHeight="1" x14ac:dyDescent="0.3">
      <c r="A84" s="31" t="s">
        <v>156</v>
      </c>
      <c r="B84" s="191" t="s">
        <v>157</v>
      </c>
      <c r="C84" s="56">
        <v>17209000</v>
      </c>
      <c r="D84" s="45">
        <v>15677963</v>
      </c>
      <c r="E84" s="49"/>
      <c r="F84" s="49"/>
      <c r="G84" s="56">
        <v>1911996</v>
      </c>
      <c r="H84" s="45">
        <v>1911996</v>
      </c>
      <c r="I84" s="56">
        <v>105160</v>
      </c>
      <c r="J84" s="45">
        <v>105160</v>
      </c>
      <c r="K84" s="117">
        <f t="shared" si="10"/>
        <v>19226156</v>
      </c>
      <c r="L84" s="89">
        <f t="shared" si="11"/>
        <v>17695119</v>
      </c>
      <c r="M84" s="64">
        <f t="shared" si="12"/>
        <v>1531037</v>
      </c>
      <c r="O84" s="86">
        <f t="shared" si="13"/>
        <v>1531037</v>
      </c>
      <c r="P84" s="86">
        <f t="shared" si="14"/>
        <v>0</v>
      </c>
      <c r="Q84" s="86">
        <f t="shared" si="15"/>
        <v>0</v>
      </c>
      <c r="R84" s="86">
        <f t="shared" si="16"/>
        <v>1531037</v>
      </c>
      <c r="T84" s="129">
        <v>17695119</v>
      </c>
    </row>
    <row r="85" spans="1:20" ht="18.649999999999999" customHeight="1" x14ac:dyDescent="0.3">
      <c r="A85" s="31" t="s">
        <v>158</v>
      </c>
      <c r="B85" s="191" t="s">
        <v>159</v>
      </c>
      <c r="C85" s="56">
        <v>72511294</v>
      </c>
      <c r="D85" s="45">
        <v>72502880</v>
      </c>
      <c r="E85" s="49"/>
      <c r="F85" s="49"/>
      <c r="G85" s="56">
        <v>9655476</v>
      </c>
      <c r="H85" s="45">
        <v>9655476</v>
      </c>
      <c r="I85" s="56">
        <v>508600</v>
      </c>
      <c r="J85" s="45">
        <v>508600</v>
      </c>
      <c r="K85" s="117">
        <f t="shared" si="10"/>
        <v>82675370</v>
      </c>
      <c r="L85" s="89">
        <f t="shared" si="11"/>
        <v>82666956</v>
      </c>
      <c r="M85" s="64">
        <f t="shared" si="12"/>
        <v>8414</v>
      </c>
      <c r="O85" s="86">
        <f t="shared" si="13"/>
        <v>8414</v>
      </c>
      <c r="P85" s="86">
        <f t="shared" si="14"/>
        <v>0</v>
      </c>
      <c r="Q85" s="86">
        <f t="shared" si="15"/>
        <v>0</v>
      </c>
      <c r="R85" s="86">
        <f t="shared" si="16"/>
        <v>8414</v>
      </c>
      <c r="T85" s="129">
        <v>82666956</v>
      </c>
    </row>
    <row r="86" spans="1:20" ht="18.649999999999999" customHeight="1" x14ac:dyDescent="0.3">
      <c r="A86" s="31" t="s">
        <v>160</v>
      </c>
      <c r="B86" s="191" t="s">
        <v>161</v>
      </c>
      <c r="C86" s="56">
        <v>21555000</v>
      </c>
      <c r="D86" s="45">
        <v>21062223</v>
      </c>
      <c r="E86" s="49"/>
      <c r="F86" s="49"/>
      <c r="G86" s="56">
        <v>2567210</v>
      </c>
      <c r="H86" s="45">
        <v>2288757</v>
      </c>
      <c r="I86" s="56">
        <v>265200</v>
      </c>
      <c r="J86" s="45">
        <v>265200</v>
      </c>
      <c r="K86" s="117">
        <f t="shared" si="10"/>
        <v>24387410</v>
      </c>
      <c r="L86" s="89">
        <f t="shared" si="11"/>
        <v>23616180</v>
      </c>
      <c r="M86" s="64">
        <f t="shared" si="12"/>
        <v>771230</v>
      </c>
      <c r="O86" s="86">
        <f t="shared" si="13"/>
        <v>492777</v>
      </c>
      <c r="P86" s="86">
        <f t="shared" si="14"/>
        <v>278453</v>
      </c>
      <c r="Q86" s="86">
        <f t="shared" si="15"/>
        <v>0</v>
      </c>
      <c r="R86" s="86">
        <f t="shared" si="16"/>
        <v>771230</v>
      </c>
      <c r="T86" s="129">
        <v>23616180</v>
      </c>
    </row>
    <row r="87" spans="1:20" ht="18.649999999999999" customHeight="1" x14ac:dyDescent="0.3">
      <c r="A87" s="31" t="s">
        <v>162</v>
      </c>
      <c r="B87" s="191" t="s">
        <v>163</v>
      </c>
      <c r="C87" s="56">
        <v>21701555</v>
      </c>
      <c r="D87" s="45">
        <v>19667942</v>
      </c>
      <c r="E87" s="49"/>
      <c r="F87" s="49"/>
      <c r="G87" s="56">
        <v>3610540</v>
      </c>
      <c r="H87" s="45">
        <v>3600648</v>
      </c>
      <c r="I87" s="56">
        <v>78000</v>
      </c>
      <c r="J87" s="45">
        <v>6300</v>
      </c>
      <c r="K87" s="117">
        <f t="shared" si="10"/>
        <v>25390095</v>
      </c>
      <c r="L87" s="89">
        <f t="shared" si="11"/>
        <v>23274890</v>
      </c>
      <c r="M87" s="64">
        <f t="shared" si="12"/>
        <v>2115205</v>
      </c>
      <c r="O87" s="86">
        <f t="shared" si="13"/>
        <v>2033613</v>
      </c>
      <c r="P87" s="86">
        <f t="shared" si="14"/>
        <v>9892</v>
      </c>
      <c r="Q87" s="86">
        <f t="shared" si="15"/>
        <v>71700</v>
      </c>
      <c r="R87" s="86">
        <f t="shared" si="16"/>
        <v>2115205</v>
      </c>
      <c r="T87" s="129">
        <v>23274890</v>
      </c>
    </row>
    <row r="88" spans="1:20" ht="18.649999999999999" customHeight="1" x14ac:dyDescent="0.3">
      <c r="A88" s="31" t="s">
        <v>164</v>
      </c>
      <c r="B88" s="191" t="s">
        <v>165</v>
      </c>
      <c r="C88" s="56">
        <v>15433000</v>
      </c>
      <c r="D88" s="45">
        <v>15430942</v>
      </c>
      <c r="E88" s="49"/>
      <c r="F88" s="49"/>
      <c r="G88" s="56">
        <v>1239000</v>
      </c>
      <c r="H88" s="45">
        <v>1256388</v>
      </c>
      <c r="I88" s="56">
        <v>304650</v>
      </c>
      <c r="J88" s="45">
        <v>304650</v>
      </c>
      <c r="K88" s="117">
        <f t="shared" si="10"/>
        <v>16976650</v>
      </c>
      <c r="L88" s="89">
        <f t="shared" si="11"/>
        <v>16991980</v>
      </c>
      <c r="M88" s="64">
        <f t="shared" si="12"/>
        <v>-15330</v>
      </c>
      <c r="O88" s="86">
        <f t="shared" si="13"/>
        <v>2058</v>
      </c>
      <c r="P88" s="86">
        <f t="shared" si="14"/>
        <v>-17388</v>
      </c>
      <c r="Q88" s="86">
        <f t="shared" si="15"/>
        <v>0</v>
      </c>
      <c r="R88" s="184">
        <f t="shared" si="16"/>
        <v>-15330</v>
      </c>
      <c r="T88" s="129">
        <v>16991980</v>
      </c>
    </row>
    <row r="89" spans="1:20" ht="18.649999999999999" customHeight="1" x14ac:dyDescent="0.3">
      <c r="A89" s="31" t="s">
        <v>166</v>
      </c>
      <c r="B89" s="191" t="s">
        <v>167</v>
      </c>
      <c r="C89" s="56">
        <v>19271000</v>
      </c>
      <c r="D89" s="45">
        <v>17747808</v>
      </c>
      <c r="E89" s="49"/>
      <c r="F89" s="49"/>
      <c r="G89" s="56">
        <v>2020044</v>
      </c>
      <c r="H89" s="45">
        <v>2020044</v>
      </c>
      <c r="I89" s="56">
        <v>52900</v>
      </c>
      <c r="J89" s="45">
        <v>52900</v>
      </c>
      <c r="K89" s="117">
        <f t="shared" si="10"/>
        <v>21343944</v>
      </c>
      <c r="L89" s="89">
        <f t="shared" si="11"/>
        <v>19820752</v>
      </c>
      <c r="M89" s="64">
        <f t="shared" si="12"/>
        <v>1523192</v>
      </c>
      <c r="O89" s="86">
        <f t="shared" si="13"/>
        <v>1523192</v>
      </c>
      <c r="P89" s="86">
        <f t="shared" si="14"/>
        <v>0</v>
      </c>
      <c r="Q89" s="86">
        <f t="shared" si="15"/>
        <v>0</v>
      </c>
      <c r="R89" s="86">
        <f t="shared" si="16"/>
        <v>1523192</v>
      </c>
      <c r="T89" s="129">
        <v>19820752</v>
      </c>
    </row>
    <row r="90" spans="1:20" ht="18.649999999999999" customHeight="1" x14ac:dyDescent="0.3">
      <c r="A90" s="31" t="s">
        <v>168</v>
      </c>
      <c r="B90" s="191" t="s">
        <v>169</v>
      </c>
      <c r="C90" s="56">
        <v>19394000</v>
      </c>
      <c r="D90" s="45">
        <v>18940008</v>
      </c>
      <c r="E90" s="49"/>
      <c r="F90" s="49"/>
      <c r="G90" s="56">
        <v>1338000</v>
      </c>
      <c r="H90" s="45">
        <v>1299909</v>
      </c>
      <c r="I90" s="56">
        <v>74000</v>
      </c>
      <c r="J90" s="45">
        <v>40300</v>
      </c>
      <c r="K90" s="117">
        <f t="shared" si="10"/>
        <v>20806000</v>
      </c>
      <c r="L90" s="89">
        <f t="shared" si="11"/>
        <v>20280217</v>
      </c>
      <c r="M90" s="64">
        <f t="shared" si="12"/>
        <v>525783</v>
      </c>
      <c r="O90" s="86">
        <f t="shared" si="13"/>
        <v>453992</v>
      </c>
      <c r="P90" s="86">
        <f t="shared" si="14"/>
        <v>38091</v>
      </c>
      <c r="Q90" s="86">
        <f t="shared" si="15"/>
        <v>33700</v>
      </c>
      <c r="R90" s="86">
        <f t="shared" si="16"/>
        <v>525783</v>
      </c>
      <c r="T90" s="129">
        <v>20280217</v>
      </c>
    </row>
    <row r="91" spans="1:20" ht="18.649999999999999" customHeight="1" x14ac:dyDescent="0.3">
      <c r="A91" s="31" t="s">
        <v>170</v>
      </c>
      <c r="B91" s="191" t="s">
        <v>171</v>
      </c>
      <c r="C91" s="56">
        <v>15260000</v>
      </c>
      <c r="D91" s="45">
        <v>15242232</v>
      </c>
      <c r="E91" s="49"/>
      <c r="F91" s="49"/>
      <c r="G91" s="56">
        <v>742000</v>
      </c>
      <c r="H91" s="45">
        <v>737856</v>
      </c>
      <c r="I91" s="56">
        <v>41600</v>
      </c>
      <c r="J91" s="45">
        <v>41600</v>
      </c>
      <c r="K91" s="117">
        <f t="shared" si="10"/>
        <v>16043600</v>
      </c>
      <c r="L91" s="89">
        <f t="shared" si="11"/>
        <v>16021688</v>
      </c>
      <c r="M91" s="64">
        <f t="shared" si="12"/>
        <v>21912</v>
      </c>
      <c r="O91" s="86">
        <f t="shared" si="13"/>
        <v>17768</v>
      </c>
      <c r="P91" s="86">
        <f t="shared" si="14"/>
        <v>4144</v>
      </c>
      <c r="Q91" s="86">
        <f t="shared" si="15"/>
        <v>0</v>
      </c>
      <c r="R91" s="86">
        <f t="shared" si="16"/>
        <v>21912</v>
      </c>
      <c r="T91" s="129">
        <v>16021688</v>
      </c>
    </row>
    <row r="92" spans="1:20" ht="18.649999999999999" customHeight="1" x14ac:dyDescent="0.3">
      <c r="A92" s="31" t="s">
        <v>172</v>
      </c>
      <c r="B92" s="191" t="s">
        <v>173</v>
      </c>
      <c r="C92" s="56">
        <v>47224000</v>
      </c>
      <c r="D92" s="45">
        <v>47128118</v>
      </c>
      <c r="E92" s="49"/>
      <c r="F92" s="49"/>
      <c r="G92" s="56">
        <v>4933247</v>
      </c>
      <c r="H92" s="45">
        <v>4792676</v>
      </c>
      <c r="I92" s="56">
        <v>103000</v>
      </c>
      <c r="J92" s="45">
        <v>71000</v>
      </c>
      <c r="K92" s="117">
        <f t="shared" si="10"/>
        <v>52260247</v>
      </c>
      <c r="L92" s="89">
        <f t="shared" si="11"/>
        <v>51991794</v>
      </c>
      <c r="M92" s="64">
        <f t="shared" si="12"/>
        <v>268453</v>
      </c>
      <c r="O92" s="86">
        <f t="shared" si="13"/>
        <v>95882</v>
      </c>
      <c r="P92" s="86">
        <f t="shared" si="14"/>
        <v>140571</v>
      </c>
      <c r="Q92" s="86">
        <f t="shared" si="15"/>
        <v>32000</v>
      </c>
      <c r="R92" s="86">
        <f t="shared" si="16"/>
        <v>268453</v>
      </c>
      <c r="T92" s="129">
        <v>51991794</v>
      </c>
    </row>
    <row r="93" spans="1:20" ht="18.649999999999999" customHeight="1" x14ac:dyDescent="0.3">
      <c r="A93" s="31" t="s">
        <v>174</v>
      </c>
      <c r="B93" s="191" t="s">
        <v>175</v>
      </c>
      <c r="C93" s="56">
        <v>17623414</v>
      </c>
      <c r="D93" s="45">
        <v>17208429</v>
      </c>
      <c r="E93" s="49"/>
      <c r="F93" s="49"/>
      <c r="G93" s="56">
        <v>1008000</v>
      </c>
      <c r="H93" s="45">
        <v>1008000</v>
      </c>
      <c r="I93" s="56">
        <v>2000</v>
      </c>
      <c r="J93" s="45">
        <v>2000</v>
      </c>
      <c r="K93" s="117">
        <f t="shared" si="10"/>
        <v>18633414</v>
      </c>
      <c r="L93" s="89">
        <f t="shared" si="11"/>
        <v>18218429</v>
      </c>
      <c r="M93" s="64">
        <f t="shared" si="12"/>
        <v>414985</v>
      </c>
      <c r="O93" s="86">
        <f t="shared" si="13"/>
        <v>414985</v>
      </c>
      <c r="P93" s="86">
        <f t="shared" si="14"/>
        <v>0</v>
      </c>
      <c r="Q93" s="86">
        <f t="shared" si="15"/>
        <v>0</v>
      </c>
      <c r="R93" s="86">
        <f t="shared" si="16"/>
        <v>414985</v>
      </c>
      <c r="T93" s="129">
        <v>18218429</v>
      </c>
    </row>
    <row r="94" spans="1:20" ht="18.649999999999999" customHeight="1" x14ac:dyDescent="0.3">
      <c r="A94" s="31" t="s">
        <v>176</v>
      </c>
      <c r="B94" s="191" t="s">
        <v>177</v>
      </c>
      <c r="C94" s="56">
        <v>18795000</v>
      </c>
      <c r="D94" s="45">
        <v>18528998</v>
      </c>
      <c r="E94" s="49"/>
      <c r="F94" s="49"/>
      <c r="G94" s="56">
        <v>1440322</v>
      </c>
      <c r="H94" s="45">
        <v>1329528</v>
      </c>
      <c r="I94" s="56">
        <v>455600</v>
      </c>
      <c r="J94" s="45">
        <v>455600</v>
      </c>
      <c r="K94" s="117">
        <f t="shared" si="10"/>
        <v>20690922</v>
      </c>
      <c r="L94" s="89">
        <f t="shared" si="11"/>
        <v>20314126</v>
      </c>
      <c r="M94" s="64">
        <f t="shared" si="12"/>
        <v>376796</v>
      </c>
      <c r="O94" s="86">
        <f t="shared" si="13"/>
        <v>266002</v>
      </c>
      <c r="P94" s="86">
        <f t="shared" si="14"/>
        <v>110794</v>
      </c>
      <c r="Q94" s="86">
        <f t="shared" si="15"/>
        <v>0</v>
      </c>
      <c r="R94" s="86">
        <f t="shared" si="16"/>
        <v>376796</v>
      </c>
      <c r="T94" s="129">
        <v>20314126</v>
      </c>
    </row>
    <row r="95" spans="1:20" ht="18.649999999999999" customHeight="1" x14ac:dyDescent="0.3">
      <c r="A95" s="31" t="s">
        <v>178</v>
      </c>
      <c r="B95" s="191" t="s">
        <v>179</v>
      </c>
      <c r="C95" s="56">
        <v>22696000</v>
      </c>
      <c r="D95" s="45">
        <v>22246957</v>
      </c>
      <c r="E95" s="49"/>
      <c r="F95" s="49"/>
      <c r="G95" s="56">
        <v>2411000</v>
      </c>
      <c r="H95" s="45">
        <v>392544</v>
      </c>
      <c r="I95" s="56">
        <v>286000</v>
      </c>
      <c r="J95" s="45">
        <v>122500</v>
      </c>
      <c r="K95" s="117">
        <f t="shared" si="10"/>
        <v>25393000</v>
      </c>
      <c r="L95" s="89">
        <f t="shared" si="11"/>
        <v>22762001</v>
      </c>
      <c r="M95" s="64">
        <f t="shared" si="12"/>
        <v>2630999</v>
      </c>
      <c r="O95" s="86">
        <f t="shared" si="13"/>
        <v>449043</v>
      </c>
      <c r="P95" s="86">
        <f t="shared" si="14"/>
        <v>2018456</v>
      </c>
      <c r="Q95" s="86">
        <f t="shared" si="15"/>
        <v>163500</v>
      </c>
      <c r="R95" s="86">
        <f t="shared" si="16"/>
        <v>2630999</v>
      </c>
      <c r="T95" s="129">
        <v>22762001</v>
      </c>
    </row>
    <row r="96" spans="1:20" ht="18.649999999999999" customHeight="1" x14ac:dyDescent="0.3">
      <c r="A96" s="31" t="s">
        <v>180</v>
      </c>
      <c r="B96" s="191" t="s">
        <v>181</v>
      </c>
      <c r="C96" s="56">
        <v>17939000</v>
      </c>
      <c r="D96" s="45">
        <v>17498730</v>
      </c>
      <c r="E96" s="49"/>
      <c r="F96" s="49"/>
      <c r="G96" s="56">
        <v>231000</v>
      </c>
      <c r="H96" s="45">
        <v>205008</v>
      </c>
      <c r="I96" s="56">
        <v>729080</v>
      </c>
      <c r="J96" s="45">
        <v>729080</v>
      </c>
      <c r="K96" s="117">
        <f t="shared" si="10"/>
        <v>18899080</v>
      </c>
      <c r="L96" s="89">
        <f t="shared" si="11"/>
        <v>18432818</v>
      </c>
      <c r="M96" s="64">
        <f t="shared" si="12"/>
        <v>466262</v>
      </c>
      <c r="O96" s="86">
        <f t="shared" si="13"/>
        <v>440270</v>
      </c>
      <c r="P96" s="86">
        <f t="shared" si="14"/>
        <v>25992</v>
      </c>
      <c r="Q96" s="86">
        <f t="shared" si="15"/>
        <v>0</v>
      </c>
      <c r="R96" s="86">
        <f t="shared" si="16"/>
        <v>466262</v>
      </c>
      <c r="T96" s="129">
        <v>18432818</v>
      </c>
    </row>
    <row r="97" spans="1:20" ht="18.649999999999999" customHeight="1" x14ac:dyDescent="0.3">
      <c r="A97" s="31" t="s">
        <v>182</v>
      </c>
      <c r="B97" s="191" t="s">
        <v>183</v>
      </c>
      <c r="C97" s="56">
        <v>26587673</v>
      </c>
      <c r="D97" s="45">
        <v>26333985</v>
      </c>
      <c r="E97" s="49"/>
      <c r="F97" s="49"/>
      <c r="G97" s="56">
        <v>1851000</v>
      </c>
      <c r="H97" s="45">
        <v>1824558</v>
      </c>
      <c r="I97" s="56">
        <v>46000</v>
      </c>
      <c r="J97" s="45">
        <v>31700</v>
      </c>
      <c r="K97" s="117">
        <f t="shared" si="10"/>
        <v>28484673</v>
      </c>
      <c r="L97" s="89">
        <f t="shared" si="11"/>
        <v>28190243</v>
      </c>
      <c r="M97" s="64">
        <f t="shared" si="12"/>
        <v>294430</v>
      </c>
      <c r="O97" s="86">
        <f t="shared" si="13"/>
        <v>253688</v>
      </c>
      <c r="P97" s="86">
        <f t="shared" si="14"/>
        <v>26442</v>
      </c>
      <c r="Q97" s="86">
        <f t="shared" si="15"/>
        <v>14300</v>
      </c>
      <c r="R97" s="86">
        <f t="shared" si="16"/>
        <v>294430</v>
      </c>
      <c r="T97" s="129">
        <v>28190243</v>
      </c>
    </row>
    <row r="98" spans="1:20" ht="18.649999999999999" customHeight="1" x14ac:dyDescent="0.3">
      <c r="A98" s="31" t="s">
        <v>184</v>
      </c>
      <c r="B98" s="191" t="s">
        <v>185</v>
      </c>
      <c r="C98" s="56">
        <v>16597000</v>
      </c>
      <c r="D98" s="45">
        <v>16527550</v>
      </c>
      <c r="E98" s="49"/>
      <c r="F98" s="49"/>
      <c r="G98" s="56">
        <v>1350405</v>
      </c>
      <c r="H98" s="45">
        <v>1350405</v>
      </c>
      <c r="I98" s="56">
        <v>89700</v>
      </c>
      <c r="J98" s="45">
        <v>89700</v>
      </c>
      <c r="K98" s="117">
        <f t="shared" si="10"/>
        <v>18037105</v>
      </c>
      <c r="L98" s="89">
        <f t="shared" si="11"/>
        <v>17967655</v>
      </c>
      <c r="M98" s="64">
        <f t="shared" si="12"/>
        <v>69450</v>
      </c>
      <c r="O98" s="86">
        <f t="shared" si="13"/>
        <v>69450</v>
      </c>
      <c r="P98" s="86">
        <f t="shared" si="14"/>
        <v>0</v>
      </c>
      <c r="Q98" s="86">
        <f t="shared" si="15"/>
        <v>0</v>
      </c>
      <c r="R98" s="86">
        <f t="shared" si="16"/>
        <v>69450</v>
      </c>
      <c r="T98" s="129">
        <v>17967655</v>
      </c>
    </row>
    <row r="99" spans="1:20" ht="18.649999999999999" customHeight="1" x14ac:dyDescent="0.3">
      <c r="A99" s="31" t="s">
        <v>186</v>
      </c>
      <c r="B99" s="191" t="s">
        <v>187</v>
      </c>
      <c r="C99" s="56">
        <v>14746000</v>
      </c>
      <c r="D99" s="45">
        <v>14410646</v>
      </c>
      <c r="E99" s="49"/>
      <c r="F99" s="49"/>
      <c r="G99" s="56">
        <v>768288</v>
      </c>
      <c r="H99" s="45">
        <v>768288</v>
      </c>
      <c r="I99" s="56">
        <v>73460</v>
      </c>
      <c r="J99" s="45">
        <v>73460</v>
      </c>
      <c r="K99" s="117">
        <f t="shared" si="10"/>
        <v>15587748</v>
      </c>
      <c r="L99" s="89">
        <f t="shared" si="11"/>
        <v>15252394</v>
      </c>
      <c r="M99" s="64">
        <f t="shared" si="12"/>
        <v>335354</v>
      </c>
      <c r="O99" s="86">
        <f t="shared" si="13"/>
        <v>335354</v>
      </c>
      <c r="P99" s="86">
        <f t="shared" si="14"/>
        <v>0</v>
      </c>
      <c r="Q99" s="86">
        <f t="shared" si="15"/>
        <v>0</v>
      </c>
      <c r="R99" s="86">
        <f t="shared" si="16"/>
        <v>335354</v>
      </c>
      <c r="T99" s="129">
        <v>15252394</v>
      </c>
    </row>
    <row r="100" spans="1:20" ht="18.649999999999999" customHeight="1" x14ac:dyDescent="0.3">
      <c r="A100" s="31" t="s">
        <v>188</v>
      </c>
      <c r="B100" s="191" t="s">
        <v>189</v>
      </c>
      <c r="C100" s="176">
        <v>16351000</v>
      </c>
      <c r="D100" s="45">
        <v>14962450</v>
      </c>
      <c r="E100" s="49"/>
      <c r="F100" s="49"/>
      <c r="G100" s="56">
        <v>1693000</v>
      </c>
      <c r="H100" s="45">
        <v>1413286</v>
      </c>
      <c r="I100" s="56">
        <v>0</v>
      </c>
      <c r="J100" s="45">
        <v>0</v>
      </c>
      <c r="K100" s="178">
        <f t="shared" si="10"/>
        <v>18044000</v>
      </c>
      <c r="L100" s="89">
        <f t="shared" si="11"/>
        <v>16375736</v>
      </c>
      <c r="M100" s="180">
        <f t="shared" si="12"/>
        <v>1668264</v>
      </c>
      <c r="O100" s="86">
        <f t="shared" si="13"/>
        <v>1388550</v>
      </c>
      <c r="P100" s="86">
        <f t="shared" si="14"/>
        <v>279714</v>
      </c>
      <c r="Q100" s="86">
        <f t="shared" si="15"/>
        <v>0</v>
      </c>
      <c r="R100" s="86">
        <f t="shared" si="16"/>
        <v>1668264</v>
      </c>
      <c r="T100" s="129">
        <v>16375736</v>
      </c>
    </row>
    <row r="101" spans="1:20" ht="18.649999999999999" customHeight="1" x14ac:dyDescent="0.3">
      <c r="A101" s="31" t="s">
        <v>190</v>
      </c>
      <c r="B101" s="191" t="s">
        <v>191</v>
      </c>
      <c r="C101" s="56">
        <v>19624663</v>
      </c>
      <c r="D101" s="45">
        <v>19023797</v>
      </c>
      <c r="E101" s="49"/>
      <c r="F101" s="49"/>
      <c r="G101" s="56">
        <v>285540</v>
      </c>
      <c r="H101" s="45">
        <v>285540</v>
      </c>
      <c r="I101" s="56">
        <v>18000</v>
      </c>
      <c r="J101" s="45">
        <v>4000</v>
      </c>
      <c r="K101" s="117">
        <f t="shared" si="10"/>
        <v>19928203</v>
      </c>
      <c r="L101" s="89">
        <f t="shared" si="11"/>
        <v>19313337</v>
      </c>
      <c r="M101" s="64">
        <f t="shared" si="12"/>
        <v>614866</v>
      </c>
      <c r="O101" s="86">
        <f t="shared" si="13"/>
        <v>600866</v>
      </c>
      <c r="P101" s="86">
        <f t="shared" si="14"/>
        <v>0</v>
      </c>
      <c r="Q101" s="86">
        <f t="shared" si="15"/>
        <v>14000</v>
      </c>
      <c r="R101" s="86">
        <f t="shared" si="16"/>
        <v>614866</v>
      </c>
      <c r="T101" s="129">
        <v>19313337</v>
      </c>
    </row>
    <row r="102" spans="1:20" ht="18.649999999999999" customHeight="1" x14ac:dyDescent="0.3">
      <c r="A102" s="31" t="s">
        <v>192</v>
      </c>
      <c r="B102" s="191" t="s">
        <v>193</v>
      </c>
      <c r="C102" s="56">
        <v>23151000</v>
      </c>
      <c r="D102" s="45">
        <v>22595461</v>
      </c>
      <c r="E102" s="49"/>
      <c r="F102" s="49"/>
      <c r="G102" s="56">
        <v>1338870</v>
      </c>
      <c r="H102" s="45">
        <v>1338870</v>
      </c>
      <c r="I102" s="56">
        <v>444180</v>
      </c>
      <c r="J102" s="45">
        <v>444180</v>
      </c>
      <c r="K102" s="117">
        <f t="shared" si="10"/>
        <v>24934050</v>
      </c>
      <c r="L102" s="89">
        <f t="shared" si="11"/>
        <v>24378511</v>
      </c>
      <c r="M102" s="64">
        <f t="shared" si="12"/>
        <v>555539</v>
      </c>
      <c r="O102" s="86">
        <f t="shared" si="13"/>
        <v>555539</v>
      </c>
      <c r="P102" s="86">
        <f t="shared" si="14"/>
        <v>0</v>
      </c>
      <c r="Q102" s="86">
        <f t="shared" si="15"/>
        <v>0</v>
      </c>
      <c r="R102" s="86">
        <f t="shared" si="16"/>
        <v>555539</v>
      </c>
      <c r="T102" s="129">
        <v>24378511</v>
      </c>
    </row>
    <row r="103" spans="1:20" ht="18.649999999999999" customHeight="1" x14ac:dyDescent="0.3">
      <c r="A103" s="31" t="s">
        <v>194</v>
      </c>
      <c r="B103" s="191" t="s">
        <v>195</v>
      </c>
      <c r="C103" s="56">
        <v>18362000</v>
      </c>
      <c r="D103" s="45">
        <v>18324812</v>
      </c>
      <c r="E103" s="49"/>
      <c r="F103" s="49"/>
      <c r="G103" s="56">
        <v>463104</v>
      </c>
      <c r="H103" s="45">
        <v>463104</v>
      </c>
      <c r="I103" s="56">
        <v>109000</v>
      </c>
      <c r="J103" s="45">
        <v>14600</v>
      </c>
      <c r="K103" s="117">
        <f t="shared" si="10"/>
        <v>18934104</v>
      </c>
      <c r="L103" s="89">
        <f t="shared" si="11"/>
        <v>18802516</v>
      </c>
      <c r="M103" s="64">
        <f t="shared" si="12"/>
        <v>131588</v>
      </c>
      <c r="O103" s="86">
        <f t="shared" si="13"/>
        <v>37188</v>
      </c>
      <c r="P103" s="86">
        <f t="shared" si="14"/>
        <v>0</v>
      </c>
      <c r="Q103" s="86">
        <f t="shared" si="15"/>
        <v>94400</v>
      </c>
      <c r="R103" s="86">
        <f t="shared" si="16"/>
        <v>131588</v>
      </c>
      <c r="T103" s="129">
        <v>18802516</v>
      </c>
    </row>
    <row r="104" spans="1:20" ht="18.649999999999999" customHeight="1" x14ac:dyDescent="0.3">
      <c r="A104" s="31" t="s">
        <v>196</v>
      </c>
      <c r="B104" s="191" t="s">
        <v>197</v>
      </c>
      <c r="C104" s="56">
        <v>17364608</v>
      </c>
      <c r="D104" s="45">
        <v>16983090</v>
      </c>
      <c r="E104" s="49"/>
      <c r="F104" s="49"/>
      <c r="G104" s="56">
        <v>1276000</v>
      </c>
      <c r="H104" s="45">
        <v>1239396</v>
      </c>
      <c r="I104" s="56">
        <v>331150</v>
      </c>
      <c r="J104" s="45">
        <v>331150</v>
      </c>
      <c r="K104" s="117">
        <f t="shared" si="10"/>
        <v>18971758</v>
      </c>
      <c r="L104" s="89">
        <f t="shared" si="11"/>
        <v>18553636</v>
      </c>
      <c r="M104" s="64">
        <f t="shared" si="12"/>
        <v>418122</v>
      </c>
      <c r="O104" s="86">
        <f t="shared" si="13"/>
        <v>381518</v>
      </c>
      <c r="P104" s="86">
        <f t="shared" si="14"/>
        <v>36604</v>
      </c>
      <c r="Q104" s="86">
        <f t="shared" si="15"/>
        <v>0</v>
      </c>
      <c r="R104" s="86">
        <f t="shared" si="16"/>
        <v>418122</v>
      </c>
      <c r="T104" s="129">
        <v>18553636</v>
      </c>
    </row>
    <row r="105" spans="1:20" ht="18.649999999999999" customHeight="1" x14ac:dyDescent="0.3">
      <c r="A105" s="31" t="s">
        <v>198</v>
      </c>
      <c r="B105" s="191" t="s">
        <v>199</v>
      </c>
      <c r="C105" s="56">
        <v>29138000</v>
      </c>
      <c r="D105" s="45">
        <v>29146072</v>
      </c>
      <c r="E105" s="49"/>
      <c r="F105" s="49"/>
      <c r="G105" s="56">
        <v>3913266</v>
      </c>
      <c r="H105" s="45">
        <v>3913266</v>
      </c>
      <c r="I105" s="56">
        <v>217200</v>
      </c>
      <c r="J105" s="45">
        <v>271200</v>
      </c>
      <c r="K105" s="117">
        <f t="shared" si="10"/>
        <v>33268466</v>
      </c>
      <c r="L105" s="89">
        <f t="shared" si="11"/>
        <v>33330538</v>
      </c>
      <c r="M105" s="64">
        <f t="shared" si="12"/>
        <v>-62072</v>
      </c>
      <c r="O105" s="86">
        <f t="shared" si="13"/>
        <v>-8072</v>
      </c>
      <c r="P105" s="86">
        <f t="shared" si="14"/>
        <v>0</v>
      </c>
      <c r="Q105" s="86">
        <f t="shared" si="15"/>
        <v>-54000</v>
      </c>
      <c r="R105" s="184">
        <f t="shared" si="16"/>
        <v>-62072</v>
      </c>
      <c r="T105" s="129">
        <v>33330538</v>
      </c>
    </row>
    <row r="106" spans="1:20" ht="18.649999999999999" customHeight="1" x14ac:dyDescent="0.3">
      <c r="A106" s="31" t="s">
        <v>200</v>
      </c>
      <c r="B106" s="191" t="s">
        <v>201</v>
      </c>
      <c r="C106" s="56">
        <v>25883000</v>
      </c>
      <c r="D106" s="45">
        <v>25804640</v>
      </c>
      <c r="E106" s="49"/>
      <c r="F106" s="49"/>
      <c r="G106" s="56">
        <v>4076916</v>
      </c>
      <c r="H106" s="45">
        <v>4064683</v>
      </c>
      <c r="I106" s="56">
        <v>21000</v>
      </c>
      <c r="J106" s="45">
        <v>7000</v>
      </c>
      <c r="K106" s="117">
        <f t="shared" si="10"/>
        <v>29980916</v>
      </c>
      <c r="L106" s="89">
        <f t="shared" si="11"/>
        <v>29876323</v>
      </c>
      <c r="M106" s="64">
        <f t="shared" si="12"/>
        <v>104593</v>
      </c>
      <c r="O106" s="86">
        <f t="shared" si="13"/>
        <v>78360</v>
      </c>
      <c r="P106" s="86">
        <f t="shared" si="14"/>
        <v>12233</v>
      </c>
      <c r="Q106" s="86">
        <f t="shared" si="15"/>
        <v>14000</v>
      </c>
      <c r="R106" s="86">
        <f t="shared" si="16"/>
        <v>104593</v>
      </c>
      <c r="T106" s="129">
        <v>29876323</v>
      </c>
    </row>
    <row r="107" spans="1:20" ht="18.649999999999999" customHeight="1" x14ac:dyDescent="0.3">
      <c r="A107" s="31" t="s">
        <v>202</v>
      </c>
      <c r="B107" s="191" t="s">
        <v>203</v>
      </c>
      <c r="C107" s="56">
        <v>24789446</v>
      </c>
      <c r="D107" s="45">
        <v>24716998</v>
      </c>
      <c r="E107" s="49"/>
      <c r="F107" s="49"/>
      <c r="G107" s="56">
        <v>2169738</v>
      </c>
      <c r="H107" s="45">
        <v>2169738</v>
      </c>
      <c r="I107" s="56">
        <v>5000</v>
      </c>
      <c r="J107" s="45">
        <v>4500</v>
      </c>
      <c r="K107" s="117">
        <f t="shared" si="10"/>
        <v>26964184</v>
      </c>
      <c r="L107" s="89">
        <f t="shared" si="11"/>
        <v>26891236</v>
      </c>
      <c r="M107" s="64">
        <f t="shared" si="12"/>
        <v>72948</v>
      </c>
      <c r="O107" s="86">
        <f t="shared" si="13"/>
        <v>72448</v>
      </c>
      <c r="P107" s="86">
        <f t="shared" si="14"/>
        <v>0</v>
      </c>
      <c r="Q107" s="86">
        <f t="shared" si="15"/>
        <v>500</v>
      </c>
      <c r="R107" s="86">
        <f t="shared" si="16"/>
        <v>72948</v>
      </c>
      <c r="T107" s="129">
        <v>26891236</v>
      </c>
    </row>
    <row r="108" spans="1:20" ht="18.649999999999999" customHeight="1" x14ac:dyDescent="0.3">
      <c r="A108" s="31" t="s">
        <v>204</v>
      </c>
      <c r="B108" s="191" t="s">
        <v>205</v>
      </c>
      <c r="C108" s="56">
        <v>20000000</v>
      </c>
      <c r="D108" s="45">
        <v>20010705</v>
      </c>
      <c r="E108" s="49"/>
      <c r="F108" s="49"/>
      <c r="G108" s="56">
        <v>3098025</v>
      </c>
      <c r="H108" s="45">
        <v>2912928</v>
      </c>
      <c r="I108" s="56">
        <v>181360</v>
      </c>
      <c r="J108" s="45">
        <v>181360</v>
      </c>
      <c r="K108" s="117">
        <f t="shared" si="10"/>
        <v>23279385</v>
      </c>
      <c r="L108" s="89">
        <f t="shared" si="11"/>
        <v>23104993</v>
      </c>
      <c r="M108" s="64">
        <f t="shared" si="12"/>
        <v>174392</v>
      </c>
      <c r="O108" s="86">
        <f t="shared" si="13"/>
        <v>-10705</v>
      </c>
      <c r="P108" s="86">
        <f t="shared" si="14"/>
        <v>185097</v>
      </c>
      <c r="Q108" s="86">
        <f t="shared" si="15"/>
        <v>0</v>
      </c>
      <c r="R108" s="86">
        <f t="shared" si="16"/>
        <v>174392</v>
      </c>
      <c r="T108" s="129">
        <v>23104993</v>
      </c>
    </row>
    <row r="109" spans="1:20" ht="18.649999999999999" customHeight="1" x14ac:dyDescent="0.3">
      <c r="A109" s="31" t="s">
        <v>206</v>
      </c>
      <c r="B109" s="191" t="s">
        <v>207</v>
      </c>
      <c r="C109" s="56">
        <v>25021000</v>
      </c>
      <c r="D109" s="45">
        <v>24957000</v>
      </c>
      <c r="E109" s="49"/>
      <c r="F109" s="49"/>
      <c r="G109" s="56">
        <v>3445000</v>
      </c>
      <c r="H109" s="45">
        <v>2965332</v>
      </c>
      <c r="I109" s="56">
        <v>83000</v>
      </c>
      <c r="J109" s="45">
        <v>34200</v>
      </c>
      <c r="K109" s="117">
        <f t="shared" si="10"/>
        <v>28549000</v>
      </c>
      <c r="L109" s="89">
        <f t="shared" si="11"/>
        <v>27956532</v>
      </c>
      <c r="M109" s="64">
        <f t="shared" si="12"/>
        <v>592468</v>
      </c>
      <c r="O109" s="86">
        <f t="shared" si="13"/>
        <v>64000</v>
      </c>
      <c r="P109" s="86">
        <f t="shared" si="14"/>
        <v>479668</v>
      </c>
      <c r="Q109" s="86">
        <f t="shared" si="15"/>
        <v>48800</v>
      </c>
      <c r="R109" s="197">
        <f t="shared" si="16"/>
        <v>592468</v>
      </c>
      <c r="T109" s="129">
        <v>27956532</v>
      </c>
    </row>
    <row r="110" spans="1:20" ht="18.649999999999999" customHeight="1" x14ac:dyDescent="0.3">
      <c r="A110" s="31" t="s">
        <v>208</v>
      </c>
      <c r="B110" s="191" t="s">
        <v>209</v>
      </c>
      <c r="C110" s="56">
        <v>24262000</v>
      </c>
      <c r="D110" s="45">
        <v>23396003</v>
      </c>
      <c r="E110" s="49"/>
      <c r="F110" s="49"/>
      <c r="G110" s="56">
        <v>7172065</v>
      </c>
      <c r="H110" s="45">
        <v>6561722</v>
      </c>
      <c r="I110" s="56">
        <v>3000</v>
      </c>
      <c r="J110" s="45">
        <v>3000</v>
      </c>
      <c r="K110" s="117">
        <f t="shared" si="10"/>
        <v>31437065</v>
      </c>
      <c r="L110" s="89">
        <f t="shared" si="11"/>
        <v>29960725</v>
      </c>
      <c r="M110" s="64">
        <f t="shared" si="12"/>
        <v>1476340</v>
      </c>
      <c r="O110" s="86">
        <f t="shared" si="13"/>
        <v>865997</v>
      </c>
      <c r="P110" s="86">
        <f t="shared" si="14"/>
        <v>610343</v>
      </c>
      <c r="Q110" s="86">
        <f t="shared" si="15"/>
        <v>0</v>
      </c>
      <c r="R110" s="86">
        <f t="shared" si="16"/>
        <v>1476340</v>
      </c>
      <c r="T110" s="129">
        <v>29960725</v>
      </c>
    </row>
    <row r="111" spans="1:20" ht="18.649999999999999" customHeight="1" x14ac:dyDescent="0.3">
      <c r="A111" s="31" t="s">
        <v>210</v>
      </c>
      <c r="B111" s="191" t="s">
        <v>211</v>
      </c>
      <c r="C111" s="56">
        <v>25808000</v>
      </c>
      <c r="D111" s="45">
        <v>25379732</v>
      </c>
      <c r="E111" s="49"/>
      <c r="F111" s="49"/>
      <c r="G111" s="56">
        <v>931507</v>
      </c>
      <c r="H111" s="45">
        <v>822918</v>
      </c>
      <c r="I111" s="56">
        <v>202700</v>
      </c>
      <c r="J111" s="45">
        <v>202700</v>
      </c>
      <c r="K111" s="117">
        <f t="shared" si="10"/>
        <v>26942207</v>
      </c>
      <c r="L111" s="89">
        <f t="shared" si="11"/>
        <v>26405350</v>
      </c>
      <c r="M111" s="64">
        <f t="shared" si="12"/>
        <v>536857</v>
      </c>
      <c r="O111" s="86">
        <f t="shared" si="13"/>
        <v>428268</v>
      </c>
      <c r="P111" s="86">
        <f t="shared" si="14"/>
        <v>108589</v>
      </c>
      <c r="Q111" s="86">
        <f t="shared" si="15"/>
        <v>0</v>
      </c>
      <c r="R111" s="86">
        <f t="shared" si="16"/>
        <v>536857</v>
      </c>
      <c r="T111" s="129">
        <v>26405350</v>
      </c>
    </row>
    <row r="112" spans="1:20" ht="18.649999999999999" customHeight="1" x14ac:dyDescent="0.3">
      <c r="A112" s="31" t="s">
        <v>212</v>
      </c>
      <c r="B112" s="191" t="s">
        <v>213</v>
      </c>
      <c r="C112" s="56">
        <v>25576000</v>
      </c>
      <c r="D112" s="45">
        <v>25440099</v>
      </c>
      <c r="E112" s="49"/>
      <c r="F112" s="49"/>
      <c r="G112" s="56">
        <v>7172000</v>
      </c>
      <c r="H112" s="45">
        <v>3972739</v>
      </c>
      <c r="I112" s="56">
        <v>127000</v>
      </c>
      <c r="J112" s="45">
        <v>41300</v>
      </c>
      <c r="K112" s="117">
        <f t="shared" si="10"/>
        <v>32875000</v>
      </c>
      <c r="L112" s="89">
        <f t="shared" si="11"/>
        <v>29454138</v>
      </c>
      <c r="M112" s="64">
        <f t="shared" si="12"/>
        <v>3420862</v>
      </c>
      <c r="O112" s="86">
        <f t="shared" si="13"/>
        <v>135901</v>
      </c>
      <c r="P112" s="86">
        <f t="shared" si="14"/>
        <v>3199261</v>
      </c>
      <c r="Q112" s="86">
        <f t="shared" si="15"/>
        <v>85700</v>
      </c>
      <c r="R112" s="86">
        <f t="shared" si="16"/>
        <v>3420862</v>
      </c>
      <c r="T112" s="129">
        <v>29454138</v>
      </c>
    </row>
    <row r="113" spans="1:20" ht="18.649999999999999" customHeight="1" x14ac:dyDescent="0.3">
      <c r="A113" s="31" t="s">
        <v>214</v>
      </c>
      <c r="B113" s="191" t="s">
        <v>215</v>
      </c>
      <c r="C113" s="56">
        <v>22944000</v>
      </c>
      <c r="D113" s="45">
        <v>22878070</v>
      </c>
      <c r="E113" s="49"/>
      <c r="F113" s="49"/>
      <c r="G113" s="56">
        <v>4852000</v>
      </c>
      <c r="H113" s="45">
        <v>4494553</v>
      </c>
      <c r="I113" s="56">
        <v>29100</v>
      </c>
      <c r="J113" s="45">
        <v>29100</v>
      </c>
      <c r="K113" s="117">
        <f t="shared" si="10"/>
        <v>27825100</v>
      </c>
      <c r="L113" s="89">
        <f t="shared" si="11"/>
        <v>27401723</v>
      </c>
      <c r="M113" s="64">
        <f t="shared" si="12"/>
        <v>423377</v>
      </c>
      <c r="O113" s="86">
        <f t="shared" si="13"/>
        <v>65930</v>
      </c>
      <c r="P113" s="86">
        <f t="shared" si="14"/>
        <v>357447</v>
      </c>
      <c r="Q113" s="86">
        <f t="shared" si="15"/>
        <v>0</v>
      </c>
      <c r="R113" s="197">
        <f t="shared" si="16"/>
        <v>423377</v>
      </c>
      <c r="T113" s="129">
        <v>27401723</v>
      </c>
    </row>
    <row r="114" spans="1:20" ht="18.649999999999999" customHeight="1" x14ac:dyDescent="0.3">
      <c r="A114" s="31" t="s">
        <v>216</v>
      </c>
      <c r="B114" s="191" t="s">
        <v>217</v>
      </c>
      <c r="C114" s="56">
        <v>25603000</v>
      </c>
      <c r="D114" s="45">
        <v>25168966</v>
      </c>
      <c r="E114" s="49"/>
      <c r="F114" s="49"/>
      <c r="G114" s="56">
        <v>2620935</v>
      </c>
      <c r="H114" s="45">
        <v>2620935</v>
      </c>
      <c r="I114" s="56">
        <v>41000</v>
      </c>
      <c r="J114" s="45">
        <v>9000</v>
      </c>
      <c r="K114" s="117">
        <f t="shared" si="10"/>
        <v>28264935</v>
      </c>
      <c r="L114" s="89">
        <f t="shared" si="11"/>
        <v>27798901</v>
      </c>
      <c r="M114" s="64">
        <f t="shared" si="12"/>
        <v>466034</v>
      </c>
      <c r="O114" s="86">
        <f t="shared" si="13"/>
        <v>434034</v>
      </c>
      <c r="P114" s="86">
        <f t="shared" si="14"/>
        <v>0</v>
      </c>
      <c r="Q114" s="86">
        <f t="shared" si="15"/>
        <v>32000</v>
      </c>
      <c r="R114" s="86">
        <f t="shared" si="16"/>
        <v>466034</v>
      </c>
      <c r="T114" s="129">
        <v>27798901</v>
      </c>
    </row>
    <row r="115" spans="1:20" ht="18.649999999999999" customHeight="1" x14ac:dyDescent="0.3">
      <c r="A115" s="31" t="s">
        <v>218</v>
      </c>
      <c r="B115" s="191" t="s">
        <v>219</v>
      </c>
      <c r="C115" s="56">
        <v>21135000</v>
      </c>
      <c r="D115" s="45">
        <v>20622782</v>
      </c>
      <c r="E115" s="49"/>
      <c r="F115" s="49"/>
      <c r="G115" s="56">
        <v>4334811</v>
      </c>
      <c r="H115" s="45">
        <v>4309875</v>
      </c>
      <c r="I115" s="56">
        <v>390500</v>
      </c>
      <c r="J115" s="45">
        <v>390500</v>
      </c>
      <c r="K115" s="117">
        <f t="shared" si="10"/>
        <v>25860311</v>
      </c>
      <c r="L115" s="89">
        <f t="shared" si="11"/>
        <v>25323157</v>
      </c>
      <c r="M115" s="64">
        <f t="shared" si="12"/>
        <v>537154</v>
      </c>
      <c r="O115" s="86">
        <f t="shared" si="13"/>
        <v>512218</v>
      </c>
      <c r="P115" s="86">
        <f t="shared" si="14"/>
        <v>24936</v>
      </c>
      <c r="Q115" s="86">
        <f t="shared" si="15"/>
        <v>0</v>
      </c>
      <c r="R115" s="86">
        <f t="shared" si="16"/>
        <v>537154</v>
      </c>
      <c r="T115" s="129">
        <v>25323157</v>
      </c>
    </row>
    <row r="116" spans="1:20" ht="18.649999999999999" customHeight="1" x14ac:dyDescent="0.3">
      <c r="A116" s="31" t="s">
        <v>220</v>
      </c>
      <c r="B116" s="191" t="s">
        <v>221</v>
      </c>
      <c r="C116" s="56">
        <v>29711000</v>
      </c>
      <c r="D116" s="45">
        <v>29807334</v>
      </c>
      <c r="E116" s="49"/>
      <c r="F116" s="49"/>
      <c r="G116" s="56">
        <v>2197000</v>
      </c>
      <c r="H116" s="45">
        <v>2195208</v>
      </c>
      <c r="I116" s="56">
        <v>580800</v>
      </c>
      <c r="J116" s="45">
        <v>580800</v>
      </c>
      <c r="K116" s="117">
        <f t="shared" si="10"/>
        <v>32488800</v>
      </c>
      <c r="L116" s="89">
        <f t="shared" si="11"/>
        <v>32583342</v>
      </c>
      <c r="M116" s="64">
        <f t="shared" si="12"/>
        <v>-94542</v>
      </c>
      <c r="O116" s="86">
        <f t="shared" si="13"/>
        <v>-96334</v>
      </c>
      <c r="P116" s="86">
        <f t="shared" si="14"/>
        <v>1792</v>
      </c>
      <c r="Q116" s="86">
        <f t="shared" si="15"/>
        <v>0</v>
      </c>
      <c r="R116" s="184">
        <f t="shared" si="16"/>
        <v>-94542</v>
      </c>
      <c r="T116" s="129">
        <v>32583342</v>
      </c>
    </row>
    <row r="117" spans="1:20" ht="18.649999999999999" customHeight="1" x14ac:dyDescent="0.3">
      <c r="A117" s="31" t="s">
        <v>222</v>
      </c>
      <c r="B117" s="191" t="s">
        <v>223</v>
      </c>
      <c r="C117" s="224">
        <v>24016000</v>
      </c>
      <c r="D117" s="45">
        <v>23913235</v>
      </c>
      <c r="E117" s="49"/>
      <c r="F117" s="49"/>
      <c r="G117" s="56">
        <v>2862384</v>
      </c>
      <c r="H117" s="45">
        <v>2862384</v>
      </c>
      <c r="I117" s="56">
        <v>2000</v>
      </c>
      <c r="J117" s="45">
        <v>2000</v>
      </c>
      <c r="K117" s="117">
        <f t="shared" si="10"/>
        <v>26880384</v>
      </c>
      <c r="L117" s="89">
        <f t="shared" si="11"/>
        <v>26777619</v>
      </c>
      <c r="M117" s="64">
        <f t="shared" si="12"/>
        <v>102765</v>
      </c>
      <c r="O117" s="86">
        <f t="shared" si="13"/>
        <v>102765</v>
      </c>
      <c r="P117" s="86">
        <f t="shared" si="14"/>
        <v>0</v>
      </c>
      <c r="Q117" s="86">
        <f t="shared" si="15"/>
        <v>0</v>
      </c>
      <c r="R117" s="184">
        <f t="shared" si="16"/>
        <v>102765</v>
      </c>
      <c r="T117" s="129">
        <v>26777619</v>
      </c>
    </row>
    <row r="118" spans="1:20" ht="18.649999999999999" customHeight="1" x14ac:dyDescent="0.3">
      <c r="A118" s="31" t="s">
        <v>224</v>
      </c>
      <c r="B118" s="191" t="s">
        <v>225</v>
      </c>
      <c r="C118" s="56">
        <v>21638000</v>
      </c>
      <c r="D118" s="45">
        <v>21441454</v>
      </c>
      <c r="E118" s="49"/>
      <c r="F118" s="49"/>
      <c r="G118" s="56">
        <v>2449116</v>
      </c>
      <c r="H118" s="45">
        <v>2449116</v>
      </c>
      <c r="I118" s="56">
        <v>44000</v>
      </c>
      <c r="J118" s="45">
        <v>4500</v>
      </c>
      <c r="K118" s="117">
        <f t="shared" si="10"/>
        <v>24131116</v>
      </c>
      <c r="L118" s="89">
        <f t="shared" si="11"/>
        <v>23895070</v>
      </c>
      <c r="M118" s="64">
        <f t="shared" si="12"/>
        <v>236046</v>
      </c>
      <c r="O118" s="86">
        <f t="shared" si="13"/>
        <v>196546</v>
      </c>
      <c r="P118" s="86">
        <f t="shared" si="14"/>
        <v>0</v>
      </c>
      <c r="Q118" s="86">
        <f t="shared" si="15"/>
        <v>39500</v>
      </c>
      <c r="R118" s="86">
        <f t="shared" si="16"/>
        <v>236046</v>
      </c>
      <c r="T118" s="129">
        <v>23895070</v>
      </c>
    </row>
    <row r="119" spans="1:20" ht="18.649999999999999" customHeight="1" x14ac:dyDescent="0.3">
      <c r="A119" s="31" t="s">
        <v>226</v>
      </c>
      <c r="B119" s="191" t="s">
        <v>227</v>
      </c>
      <c r="C119" s="56">
        <v>19240000</v>
      </c>
      <c r="D119" s="45">
        <v>19519509</v>
      </c>
      <c r="E119" s="49"/>
      <c r="F119" s="49"/>
      <c r="G119" s="56">
        <v>4334000</v>
      </c>
      <c r="H119" s="45">
        <v>2605680</v>
      </c>
      <c r="I119" s="56">
        <v>98000</v>
      </c>
      <c r="J119" s="45">
        <v>0</v>
      </c>
      <c r="K119" s="117">
        <f t="shared" si="10"/>
        <v>23672000</v>
      </c>
      <c r="L119" s="89">
        <f t="shared" si="11"/>
        <v>22125189</v>
      </c>
      <c r="M119" s="64">
        <f t="shared" si="12"/>
        <v>1546811</v>
      </c>
      <c r="O119" s="86">
        <f t="shared" si="13"/>
        <v>-279509</v>
      </c>
      <c r="P119" s="86">
        <f t="shared" si="14"/>
        <v>1728320</v>
      </c>
      <c r="Q119" s="86">
        <f t="shared" si="15"/>
        <v>98000</v>
      </c>
      <c r="R119" s="86">
        <f t="shared" si="16"/>
        <v>1546811</v>
      </c>
      <c r="T119" s="129">
        <v>22125189</v>
      </c>
    </row>
    <row r="120" spans="1:20" ht="18.649999999999999" customHeight="1" x14ac:dyDescent="0.3">
      <c r="A120" s="31" t="s">
        <v>228</v>
      </c>
      <c r="B120" s="191" t="s">
        <v>229</v>
      </c>
      <c r="C120" s="56">
        <v>22674000</v>
      </c>
      <c r="D120" s="45">
        <v>22923333</v>
      </c>
      <c r="E120" s="49"/>
      <c r="F120" s="49"/>
      <c r="G120" s="56">
        <v>4796000</v>
      </c>
      <c r="H120" s="45">
        <v>4211940</v>
      </c>
      <c r="I120" s="56">
        <v>54000</v>
      </c>
      <c r="J120" s="45">
        <v>5000</v>
      </c>
      <c r="K120" s="117">
        <f t="shared" si="10"/>
        <v>27524000</v>
      </c>
      <c r="L120" s="89">
        <f t="shared" si="11"/>
        <v>27140273</v>
      </c>
      <c r="M120" s="64">
        <f t="shared" si="12"/>
        <v>383727</v>
      </c>
      <c r="O120" s="86">
        <f t="shared" si="13"/>
        <v>-249333</v>
      </c>
      <c r="P120" s="86">
        <f t="shared" si="14"/>
        <v>584060</v>
      </c>
      <c r="Q120" s="86">
        <f t="shared" si="15"/>
        <v>49000</v>
      </c>
      <c r="R120" s="86">
        <f t="shared" si="16"/>
        <v>383727</v>
      </c>
      <c r="T120" s="129">
        <v>27140273</v>
      </c>
    </row>
    <row r="121" spans="1:20" ht="18.649999999999999" customHeight="1" x14ac:dyDescent="0.3">
      <c r="A121" s="31" t="s">
        <v>230</v>
      </c>
      <c r="B121" s="191" t="s">
        <v>231</v>
      </c>
      <c r="C121" s="56">
        <v>24986000</v>
      </c>
      <c r="D121" s="45">
        <v>24133364</v>
      </c>
      <c r="E121" s="49"/>
      <c r="F121" s="49"/>
      <c r="G121" s="56">
        <v>3276208</v>
      </c>
      <c r="H121" s="45">
        <v>3270178</v>
      </c>
      <c r="I121" s="56">
        <v>87000</v>
      </c>
      <c r="J121" s="45">
        <v>37800</v>
      </c>
      <c r="K121" s="117">
        <f t="shared" si="10"/>
        <v>28349208</v>
      </c>
      <c r="L121" s="89">
        <f t="shared" si="11"/>
        <v>27441342</v>
      </c>
      <c r="M121" s="64">
        <f t="shared" si="12"/>
        <v>907866</v>
      </c>
      <c r="O121" s="86">
        <f t="shared" si="13"/>
        <v>852636</v>
      </c>
      <c r="P121" s="86">
        <f t="shared" si="14"/>
        <v>6030</v>
      </c>
      <c r="Q121" s="86">
        <f t="shared" si="15"/>
        <v>49200</v>
      </c>
      <c r="R121" s="86">
        <f t="shared" si="16"/>
        <v>907866</v>
      </c>
      <c r="T121" s="129">
        <v>27441342</v>
      </c>
    </row>
    <row r="122" spans="1:20" ht="18.649999999999999" customHeight="1" x14ac:dyDescent="0.3">
      <c r="A122" s="31" t="s">
        <v>232</v>
      </c>
      <c r="B122" s="191" t="s">
        <v>233</v>
      </c>
      <c r="C122" s="56">
        <v>24315000</v>
      </c>
      <c r="D122" s="45">
        <v>23821062</v>
      </c>
      <c r="E122" s="49"/>
      <c r="F122" s="49"/>
      <c r="G122" s="56">
        <v>3407937</v>
      </c>
      <c r="H122" s="45">
        <v>3407937</v>
      </c>
      <c r="I122" s="56">
        <v>9500</v>
      </c>
      <c r="J122" s="45">
        <v>9500</v>
      </c>
      <c r="K122" s="117">
        <f t="shared" si="10"/>
        <v>27732437</v>
      </c>
      <c r="L122" s="89">
        <f t="shared" si="11"/>
        <v>27238499</v>
      </c>
      <c r="M122" s="64">
        <f t="shared" si="12"/>
        <v>493938</v>
      </c>
      <c r="O122" s="86">
        <f t="shared" si="13"/>
        <v>493938</v>
      </c>
      <c r="P122" s="86">
        <f t="shared" si="14"/>
        <v>0</v>
      </c>
      <c r="Q122" s="86">
        <f t="shared" si="15"/>
        <v>0</v>
      </c>
      <c r="R122" s="86">
        <f t="shared" si="16"/>
        <v>493938</v>
      </c>
      <c r="T122" s="129">
        <v>27238499</v>
      </c>
    </row>
    <row r="123" spans="1:20" ht="18.649999999999999" customHeight="1" x14ac:dyDescent="0.3">
      <c r="A123" s="31" t="s">
        <v>234</v>
      </c>
      <c r="B123" s="191" t="s">
        <v>235</v>
      </c>
      <c r="C123" s="56">
        <v>23483000</v>
      </c>
      <c r="D123" s="45">
        <v>21509431</v>
      </c>
      <c r="E123" s="49"/>
      <c r="F123" s="49"/>
      <c r="G123" s="56">
        <v>746000</v>
      </c>
      <c r="H123" s="45">
        <v>736296</v>
      </c>
      <c r="I123" s="56">
        <v>22000</v>
      </c>
      <c r="J123" s="45">
        <v>2000</v>
      </c>
      <c r="K123" s="117">
        <f t="shared" si="10"/>
        <v>24251000</v>
      </c>
      <c r="L123" s="89">
        <f t="shared" si="11"/>
        <v>22247727</v>
      </c>
      <c r="M123" s="64">
        <f t="shared" si="12"/>
        <v>2003273</v>
      </c>
      <c r="O123" s="86">
        <f t="shared" si="13"/>
        <v>1973569</v>
      </c>
      <c r="P123" s="86">
        <f t="shared" si="14"/>
        <v>9704</v>
      </c>
      <c r="Q123" s="86">
        <f t="shared" si="15"/>
        <v>20000</v>
      </c>
      <c r="R123" s="86">
        <f t="shared" si="16"/>
        <v>2003273</v>
      </c>
      <c r="T123" s="129">
        <v>22247727</v>
      </c>
    </row>
    <row r="124" spans="1:20" ht="18.649999999999999" customHeight="1" x14ac:dyDescent="0.3">
      <c r="A124" s="31" t="s">
        <v>236</v>
      </c>
      <c r="B124" s="191" t="s">
        <v>237</v>
      </c>
      <c r="C124" s="56">
        <v>24169753</v>
      </c>
      <c r="D124" s="45">
        <v>23998637</v>
      </c>
      <c r="E124" s="49"/>
      <c r="F124" s="49"/>
      <c r="G124" s="56">
        <v>4340089</v>
      </c>
      <c r="H124" s="45">
        <v>4340089</v>
      </c>
      <c r="I124" s="56">
        <v>181400</v>
      </c>
      <c r="J124" s="45">
        <v>181400</v>
      </c>
      <c r="K124" s="117">
        <f t="shared" si="10"/>
        <v>28691242</v>
      </c>
      <c r="L124" s="89">
        <f t="shared" si="11"/>
        <v>28520126</v>
      </c>
      <c r="M124" s="64">
        <f t="shared" si="12"/>
        <v>171116</v>
      </c>
      <c r="O124" s="86">
        <f t="shared" si="13"/>
        <v>171116</v>
      </c>
      <c r="P124" s="86">
        <f t="shared" si="14"/>
        <v>0</v>
      </c>
      <c r="Q124" s="86">
        <f t="shared" si="15"/>
        <v>0</v>
      </c>
      <c r="R124" s="86">
        <f t="shared" si="16"/>
        <v>171116</v>
      </c>
      <c r="T124" s="129">
        <v>28520126</v>
      </c>
    </row>
    <row r="125" spans="1:20" ht="18.649999999999999" customHeight="1" x14ac:dyDescent="0.3">
      <c r="A125" s="31" t="s">
        <v>238</v>
      </c>
      <c r="B125" s="191" t="s">
        <v>239</v>
      </c>
      <c r="C125" s="56">
        <v>22880000</v>
      </c>
      <c r="D125" s="45">
        <v>22826818</v>
      </c>
      <c r="E125" s="49"/>
      <c r="F125" s="49"/>
      <c r="G125" s="56">
        <v>3018375</v>
      </c>
      <c r="H125" s="45">
        <v>2906708</v>
      </c>
      <c r="I125" s="56">
        <v>243200</v>
      </c>
      <c r="J125" s="45">
        <v>243200</v>
      </c>
      <c r="K125" s="117">
        <f t="shared" si="10"/>
        <v>26141575</v>
      </c>
      <c r="L125" s="89">
        <f t="shared" si="11"/>
        <v>25976726</v>
      </c>
      <c r="M125" s="64">
        <f t="shared" si="12"/>
        <v>164849</v>
      </c>
      <c r="O125" s="86">
        <f t="shared" si="13"/>
        <v>53182</v>
      </c>
      <c r="P125" s="86">
        <f t="shared" si="14"/>
        <v>111667</v>
      </c>
      <c r="Q125" s="86">
        <f t="shared" si="15"/>
        <v>0</v>
      </c>
      <c r="R125" s="86">
        <f t="shared" si="16"/>
        <v>164849</v>
      </c>
      <c r="T125" s="129">
        <v>25976726</v>
      </c>
    </row>
    <row r="126" spans="1:20" ht="18.649999999999999" customHeight="1" x14ac:dyDescent="0.3">
      <c r="A126" s="31" t="s">
        <v>240</v>
      </c>
      <c r="B126" s="191" t="s">
        <v>241</v>
      </c>
      <c r="C126" s="56">
        <v>23259000</v>
      </c>
      <c r="D126" s="45">
        <v>22657037</v>
      </c>
      <c r="E126" s="49"/>
      <c r="F126" s="49"/>
      <c r="G126" s="56">
        <v>3377000</v>
      </c>
      <c r="H126" s="45">
        <v>2983424</v>
      </c>
      <c r="I126" s="56">
        <v>51000</v>
      </c>
      <c r="J126" s="45">
        <v>13600</v>
      </c>
      <c r="K126" s="117">
        <f t="shared" si="10"/>
        <v>26687000</v>
      </c>
      <c r="L126" s="89">
        <f t="shared" si="11"/>
        <v>25654061</v>
      </c>
      <c r="M126" s="64">
        <f t="shared" si="12"/>
        <v>1032939</v>
      </c>
      <c r="O126" s="86">
        <f t="shared" si="13"/>
        <v>601963</v>
      </c>
      <c r="P126" s="86">
        <f t="shared" si="14"/>
        <v>393576</v>
      </c>
      <c r="Q126" s="86">
        <f t="shared" si="15"/>
        <v>37400</v>
      </c>
      <c r="R126" s="86">
        <f t="shared" si="16"/>
        <v>1032939</v>
      </c>
      <c r="T126" s="129">
        <v>25654061</v>
      </c>
    </row>
    <row r="127" spans="1:20" ht="18.649999999999999" customHeight="1" x14ac:dyDescent="0.3">
      <c r="A127" s="31" t="s">
        <v>242</v>
      </c>
      <c r="B127" s="191" t="s">
        <v>243</v>
      </c>
      <c r="C127" s="56">
        <v>21568615</v>
      </c>
      <c r="D127" s="45">
        <v>21455522</v>
      </c>
      <c r="E127" s="49"/>
      <c r="F127" s="49"/>
      <c r="G127" s="56">
        <v>2503882</v>
      </c>
      <c r="H127" s="45">
        <v>2494260</v>
      </c>
      <c r="I127" s="56">
        <v>80000</v>
      </c>
      <c r="J127" s="45">
        <v>35800</v>
      </c>
      <c r="K127" s="117">
        <f t="shared" si="10"/>
        <v>24152497</v>
      </c>
      <c r="L127" s="89">
        <f t="shared" si="11"/>
        <v>23985582</v>
      </c>
      <c r="M127" s="64">
        <f t="shared" si="12"/>
        <v>166915</v>
      </c>
      <c r="O127" s="86">
        <f t="shared" si="13"/>
        <v>113093</v>
      </c>
      <c r="P127" s="86">
        <f t="shared" si="14"/>
        <v>9622</v>
      </c>
      <c r="Q127" s="86">
        <f t="shared" si="15"/>
        <v>44200</v>
      </c>
      <c r="R127" s="86">
        <f t="shared" si="16"/>
        <v>166915</v>
      </c>
      <c r="T127" s="129">
        <v>23985582</v>
      </c>
    </row>
    <row r="128" spans="1:20" ht="18.649999999999999" customHeight="1" x14ac:dyDescent="0.3">
      <c r="A128" s="31" t="s">
        <v>244</v>
      </c>
      <c r="B128" s="191" t="s">
        <v>245</v>
      </c>
      <c r="C128" s="56">
        <v>20077000</v>
      </c>
      <c r="D128" s="45">
        <v>19594725</v>
      </c>
      <c r="E128" s="49"/>
      <c r="F128" s="49"/>
      <c r="G128" s="56">
        <v>1603865</v>
      </c>
      <c r="H128" s="45">
        <v>1603865</v>
      </c>
      <c r="I128" s="56">
        <v>270600</v>
      </c>
      <c r="J128" s="45">
        <v>270600</v>
      </c>
      <c r="K128" s="117">
        <f t="shared" si="10"/>
        <v>21951465</v>
      </c>
      <c r="L128" s="89">
        <f t="shared" si="11"/>
        <v>21469190</v>
      </c>
      <c r="M128" s="64">
        <f t="shared" si="12"/>
        <v>482275</v>
      </c>
      <c r="O128" s="86">
        <f t="shared" si="13"/>
        <v>482275</v>
      </c>
      <c r="P128" s="86">
        <f t="shared" si="14"/>
        <v>0</v>
      </c>
      <c r="Q128" s="86">
        <f t="shared" si="15"/>
        <v>0</v>
      </c>
      <c r="R128" s="86">
        <f t="shared" si="16"/>
        <v>482275</v>
      </c>
      <c r="T128" s="129">
        <v>21469190</v>
      </c>
    </row>
    <row r="129" spans="1:20" ht="18.649999999999999" customHeight="1" x14ac:dyDescent="0.3">
      <c r="A129" s="31" t="s">
        <v>246</v>
      </c>
      <c r="B129" s="191" t="s">
        <v>247</v>
      </c>
      <c r="C129" s="56">
        <v>19378000</v>
      </c>
      <c r="D129" s="45">
        <v>16141477</v>
      </c>
      <c r="E129" s="49"/>
      <c r="F129" s="49"/>
      <c r="G129" s="56">
        <v>1360000</v>
      </c>
      <c r="H129" s="45">
        <v>873660</v>
      </c>
      <c r="I129" s="56">
        <v>36300</v>
      </c>
      <c r="J129" s="45">
        <v>36300</v>
      </c>
      <c r="K129" s="117">
        <f t="shared" si="10"/>
        <v>20774300</v>
      </c>
      <c r="L129" s="89">
        <f t="shared" si="11"/>
        <v>17051437</v>
      </c>
      <c r="M129" s="64">
        <f t="shared" si="12"/>
        <v>3722863</v>
      </c>
      <c r="O129" s="86">
        <f t="shared" si="13"/>
        <v>3236523</v>
      </c>
      <c r="P129" s="86">
        <f t="shared" si="14"/>
        <v>486340</v>
      </c>
      <c r="Q129" s="86">
        <f t="shared" si="15"/>
        <v>0</v>
      </c>
      <c r="R129" s="86">
        <f t="shared" si="16"/>
        <v>3722863</v>
      </c>
      <c r="T129" s="129">
        <v>17051437</v>
      </c>
    </row>
    <row r="130" spans="1:20" ht="18.649999999999999" customHeight="1" x14ac:dyDescent="0.3">
      <c r="A130" s="31" t="s">
        <v>248</v>
      </c>
      <c r="B130" s="191" t="s">
        <v>249</v>
      </c>
      <c r="C130" s="56">
        <v>15913000</v>
      </c>
      <c r="D130" s="45">
        <v>15413871</v>
      </c>
      <c r="E130" s="49"/>
      <c r="F130" s="49"/>
      <c r="G130" s="56">
        <v>1887000</v>
      </c>
      <c r="H130" s="45">
        <v>1884766</v>
      </c>
      <c r="I130" s="56">
        <v>72000</v>
      </c>
      <c r="J130" s="45">
        <v>0</v>
      </c>
      <c r="K130" s="117">
        <f t="shared" si="10"/>
        <v>17872000</v>
      </c>
      <c r="L130" s="89">
        <f t="shared" si="11"/>
        <v>17298637</v>
      </c>
      <c r="M130" s="64">
        <f t="shared" si="12"/>
        <v>573363</v>
      </c>
      <c r="O130" s="86">
        <f t="shared" si="13"/>
        <v>499129</v>
      </c>
      <c r="P130" s="86">
        <f t="shared" si="14"/>
        <v>2234</v>
      </c>
      <c r="Q130" s="86">
        <f t="shared" si="15"/>
        <v>72000</v>
      </c>
      <c r="R130" s="86">
        <f t="shared" si="16"/>
        <v>573363</v>
      </c>
      <c r="T130" s="129">
        <v>17298637</v>
      </c>
    </row>
    <row r="131" spans="1:20" ht="18.649999999999999" customHeight="1" x14ac:dyDescent="0.3">
      <c r="A131" s="31" t="s">
        <v>250</v>
      </c>
      <c r="B131" s="191" t="s">
        <v>251</v>
      </c>
      <c r="C131" s="56">
        <v>16423000</v>
      </c>
      <c r="D131" s="45">
        <v>16355007</v>
      </c>
      <c r="E131" s="49"/>
      <c r="F131" s="49"/>
      <c r="G131" s="56">
        <v>684000</v>
      </c>
      <c r="H131" s="45">
        <v>664308</v>
      </c>
      <c r="I131" s="56">
        <v>351650</v>
      </c>
      <c r="J131" s="45">
        <v>351650</v>
      </c>
      <c r="K131" s="117">
        <f t="shared" si="10"/>
        <v>17458650</v>
      </c>
      <c r="L131" s="89">
        <f t="shared" si="11"/>
        <v>17370965</v>
      </c>
      <c r="M131" s="64">
        <f t="shared" si="12"/>
        <v>87685</v>
      </c>
      <c r="O131" s="86">
        <f t="shared" si="13"/>
        <v>67993</v>
      </c>
      <c r="P131" s="86">
        <f t="shared" si="14"/>
        <v>19692</v>
      </c>
      <c r="Q131" s="86">
        <f t="shared" si="15"/>
        <v>0</v>
      </c>
      <c r="R131" s="86">
        <f t="shared" si="16"/>
        <v>87685</v>
      </c>
      <c r="T131" s="129">
        <v>17370965</v>
      </c>
    </row>
    <row r="132" spans="1:20" ht="18.649999999999999" customHeight="1" x14ac:dyDescent="0.3">
      <c r="A132" s="31" t="s">
        <v>252</v>
      </c>
      <c r="B132" s="191" t="s">
        <v>253</v>
      </c>
      <c r="C132" s="56">
        <v>73411961</v>
      </c>
      <c r="D132" s="45">
        <v>71926391</v>
      </c>
      <c r="E132" s="49"/>
      <c r="F132" s="49"/>
      <c r="G132" s="56">
        <v>6732000</v>
      </c>
      <c r="H132" s="45">
        <v>3882620</v>
      </c>
      <c r="I132" s="56">
        <v>471880</v>
      </c>
      <c r="J132" s="45">
        <v>471880</v>
      </c>
      <c r="K132" s="117">
        <f t="shared" si="10"/>
        <v>80615841</v>
      </c>
      <c r="L132" s="89">
        <f t="shared" si="11"/>
        <v>76280891</v>
      </c>
      <c r="M132" s="64">
        <f t="shared" si="12"/>
        <v>4334950</v>
      </c>
      <c r="O132" s="86">
        <f t="shared" si="13"/>
        <v>1485570</v>
      </c>
      <c r="P132" s="86">
        <f t="shared" si="14"/>
        <v>2849380</v>
      </c>
      <c r="Q132" s="86">
        <f t="shared" si="15"/>
        <v>0</v>
      </c>
      <c r="R132" s="86">
        <f t="shared" si="16"/>
        <v>4334950</v>
      </c>
      <c r="T132" s="129">
        <v>76280891</v>
      </c>
    </row>
    <row r="133" spans="1:20" ht="18.649999999999999" customHeight="1" thickBot="1" x14ac:dyDescent="0.35">
      <c r="A133" s="34" t="s">
        <v>254</v>
      </c>
      <c r="B133" s="193" t="s">
        <v>255</v>
      </c>
      <c r="C133" s="57">
        <v>17376567</v>
      </c>
      <c r="D133" s="46">
        <v>17364677</v>
      </c>
      <c r="E133" s="51"/>
      <c r="F133" s="51"/>
      <c r="G133" s="57">
        <v>208000</v>
      </c>
      <c r="H133" s="46">
        <v>200568</v>
      </c>
      <c r="I133" s="57">
        <v>341700</v>
      </c>
      <c r="J133" s="46">
        <v>341700</v>
      </c>
      <c r="K133" s="127">
        <f>C133-E133+G133+I133</f>
        <v>17926267</v>
      </c>
      <c r="L133" s="118">
        <f t="shared" si="11"/>
        <v>17906945</v>
      </c>
      <c r="M133" s="119">
        <f t="shared" si="12"/>
        <v>19322</v>
      </c>
      <c r="O133" s="86">
        <f t="shared" si="13"/>
        <v>11890</v>
      </c>
      <c r="P133" s="86">
        <f t="shared" si="14"/>
        <v>7432</v>
      </c>
      <c r="Q133" s="86">
        <f t="shared" si="15"/>
        <v>0</v>
      </c>
      <c r="R133" s="86">
        <f t="shared" si="16"/>
        <v>19322</v>
      </c>
      <c r="T133" s="129">
        <v>17906945</v>
      </c>
    </row>
    <row r="134" spans="1:20" ht="7.85" customHeight="1" x14ac:dyDescent="0.3"/>
    <row r="135" spans="1:20" x14ac:dyDescent="0.3">
      <c r="A135" s="23" t="s">
        <v>276</v>
      </c>
      <c r="B135" s="53" t="s">
        <v>300</v>
      </c>
    </row>
    <row r="136" spans="1:20" x14ac:dyDescent="0.3">
      <c r="A136" s="23"/>
    </row>
    <row r="137" spans="1:20" x14ac:dyDescent="0.3">
      <c r="A137" s="23"/>
      <c r="C137" s="187"/>
    </row>
    <row r="138" spans="1:20" x14ac:dyDescent="0.3">
      <c r="A138" s="23"/>
      <c r="C138" s="187"/>
    </row>
    <row r="139" spans="1:20" x14ac:dyDescent="0.3">
      <c r="C139" s="188"/>
    </row>
  </sheetData>
  <mergeCells count="2">
    <mergeCell ref="A2:M2"/>
    <mergeCell ref="O2:R3"/>
  </mergeCells>
  <phoneticPr fontId="2" type="noConversion"/>
  <pageMargins left="0.70866141732283472" right="0.19685039370078741" top="0.74803149606299213" bottom="0.55118110236220474" header="0.31496062992125984" footer="0.31496062992125984"/>
  <pageSetup paperSize="9" scale="85" fitToHeight="0" orientation="landscape" r:id="rId1"/>
  <headerFooter>
    <oddFooter>第 &amp;P 頁，共 &amp;N 頁</oddFooter>
  </headerFooter>
  <ignoredErrors>
    <ignoredError sqref="H6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138"/>
  <sheetViews>
    <sheetView zoomScaleNormal="100" workbookViewId="0">
      <pane xSplit="2" ySplit="5" topLeftCell="G6" activePane="bottomRight" state="frozen"/>
      <selection pane="topRight" activeCell="C1" sqref="C1"/>
      <selection pane="bottomLeft" activeCell="A6" sqref="A6"/>
      <selection pane="bottomRight" activeCell="B7" sqref="B7"/>
    </sheetView>
  </sheetViews>
  <sheetFormatPr defaultColWidth="9" defaultRowHeight="16.3" x14ac:dyDescent="0.3"/>
  <cols>
    <col min="1" max="1" width="9.109375" style="12" customWidth="1"/>
    <col min="2" max="2" width="13.6640625" style="12" customWidth="1"/>
    <col min="3" max="6" width="10.77734375" style="1" customWidth="1"/>
    <col min="7" max="7" width="13.6640625" style="1" customWidth="1"/>
    <col min="8" max="17" width="10.77734375" style="1" customWidth="1"/>
    <col min="18" max="18" width="13" style="1" customWidth="1"/>
    <col min="19" max="19" width="11" style="125" customWidth="1"/>
    <col min="20" max="20" width="12.77734375" style="1" customWidth="1"/>
    <col min="21" max="21" width="9" style="1" customWidth="1"/>
    <col min="22" max="16384" width="9" style="1"/>
  </cols>
  <sheetData>
    <row r="1" spans="1:21" x14ac:dyDescent="0.3">
      <c r="A1" s="12" t="s">
        <v>289</v>
      </c>
    </row>
    <row r="2" spans="1:21" ht="22.25" customHeight="1" x14ac:dyDescent="0.3">
      <c r="A2" s="234" t="s">
        <v>326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</row>
    <row r="3" spans="1:21" ht="19.600000000000001" customHeight="1" thickBot="1" x14ac:dyDescent="0.35">
      <c r="A3" s="13"/>
      <c r="B3" s="13"/>
      <c r="C3" s="71"/>
      <c r="D3" s="71"/>
      <c r="E3" s="13"/>
      <c r="F3" s="13"/>
      <c r="G3" s="112"/>
      <c r="H3" s="13" t="s">
        <v>352</v>
      </c>
      <c r="I3" s="13"/>
      <c r="J3" s="13"/>
      <c r="K3" s="24"/>
      <c r="L3" s="24"/>
      <c r="M3" s="24"/>
      <c r="N3" s="24"/>
      <c r="O3" s="24"/>
      <c r="P3" s="24"/>
      <c r="Q3" s="24"/>
      <c r="R3" s="113"/>
      <c r="T3" s="113" t="s">
        <v>327</v>
      </c>
    </row>
    <row r="4" spans="1:21" ht="57" customHeight="1" x14ac:dyDescent="0.3">
      <c r="A4" s="32" t="s">
        <v>1</v>
      </c>
      <c r="B4" s="137" t="s">
        <v>2</v>
      </c>
      <c r="C4" s="141" t="s">
        <v>281</v>
      </c>
      <c r="D4" s="43" t="s">
        <v>274</v>
      </c>
      <c r="E4" s="47" t="s">
        <v>273</v>
      </c>
      <c r="F4" s="47" t="s">
        <v>306</v>
      </c>
      <c r="G4" s="62" t="s">
        <v>275</v>
      </c>
      <c r="H4" s="141" t="s">
        <v>271</v>
      </c>
      <c r="I4" s="66" t="s">
        <v>272</v>
      </c>
      <c r="J4" s="54" t="s">
        <v>282</v>
      </c>
      <c r="K4" s="66" t="s">
        <v>283</v>
      </c>
      <c r="L4" s="54" t="s">
        <v>284</v>
      </c>
      <c r="M4" s="66" t="s">
        <v>285</v>
      </c>
      <c r="N4" s="54" t="s">
        <v>298</v>
      </c>
      <c r="O4" s="66" t="s">
        <v>299</v>
      </c>
      <c r="P4" s="204" t="s">
        <v>361</v>
      </c>
      <c r="Q4" s="205" t="s">
        <v>362</v>
      </c>
      <c r="R4" s="132" t="s">
        <v>328</v>
      </c>
      <c r="S4" s="149" t="s">
        <v>351</v>
      </c>
      <c r="T4" s="62" t="s">
        <v>344</v>
      </c>
    </row>
    <row r="5" spans="1:21" s="81" customFormat="1" ht="27.1" customHeight="1" thickBot="1" x14ac:dyDescent="0.3">
      <c r="A5" s="75"/>
      <c r="B5" s="138"/>
      <c r="C5" s="142" t="s">
        <v>286</v>
      </c>
      <c r="D5" s="77" t="s">
        <v>317</v>
      </c>
      <c r="E5" s="83" t="s">
        <v>307</v>
      </c>
      <c r="F5" s="78" t="s">
        <v>287</v>
      </c>
      <c r="G5" s="143" t="s">
        <v>318</v>
      </c>
      <c r="H5" s="142" t="s">
        <v>333</v>
      </c>
      <c r="I5" s="79" t="s">
        <v>334</v>
      </c>
      <c r="J5" s="76" t="s">
        <v>335</v>
      </c>
      <c r="K5" s="79" t="s">
        <v>336</v>
      </c>
      <c r="L5" s="80" t="s">
        <v>337</v>
      </c>
      <c r="M5" s="79" t="s">
        <v>338</v>
      </c>
      <c r="N5" s="80" t="s">
        <v>339</v>
      </c>
      <c r="O5" s="79" t="s">
        <v>340</v>
      </c>
      <c r="P5" s="202" t="s">
        <v>363</v>
      </c>
      <c r="Q5" s="200" t="s">
        <v>364</v>
      </c>
      <c r="R5" s="133" t="s">
        <v>365</v>
      </c>
      <c r="S5" s="158" t="s">
        <v>366</v>
      </c>
      <c r="T5" s="159" t="s">
        <v>367</v>
      </c>
    </row>
    <row r="6" spans="1:21" ht="25.2" customHeight="1" x14ac:dyDescent="0.3">
      <c r="A6" s="29" t="s">
        <v>0</v>
      </c>
      <c r="B6" s="139"/>
      <c r="C6" s="144">
        <f t="shared" ref="C6:M6" si="0">SUM(C8:C133)</f>
        <v>39092000</v>
      </c>
      <c r="D6" s="44">
        <f t="shared" si="0"/>
        <v>28395995</v>
      </c>
      <c r="E6" s="48">
        <f t="shared" si="0"/>
        <v>2682000</v>
      </c>
      <c r="F6" s="48">
        <f t="shared" si="0"/>
        <v>1207213</v>
      </c>
      <c r="G6" s="63">
        <f t="shared" si="0"/>
        <v>9187636</v>
      </c>
      <c r="H6" s="144">
        <f>SUM(H8:H133)</f>
        <v>473000</v>
      </c>
      <c r="I6" s="67">
        <f t="shared" si="0"/>
        <v>2259558</v>
      </c>
      <c r="J6" s="55">
        <f t="shared" si="0"/>
        <v>2106000</v>
      </c>
      <c r="K6" s="67">
        <f t="shared" si="0"/>
        <v>1909244</v>
      </c>
      <c r="L6" s="55">
        <f>SUM(L8:L133)</f>
        <v>589000</v>
      </c>
      <c r="M6" s="67">
        <f t="shared" si="0"/>
        <v>752755</v>
      </c>
      <c r="N6" s="55">
        <f t="shared" ref="N6:O6" si="1">SUM(N8:N133)</f>
        <v>41000</v>
      </c>
      <c r="O6" s="67">
        <f t="shared" si="1"/>
        <v>36824</v>
      </c>
      <c r="P6" s="203">
        <f>SUM(P7:P133)</f>
        <v>12000</v>
      </c>
      <c r="Q6" s="201"/>
      <c r="R6" s="134">
        <f>SUM(R8:R133)</f>
        <v>1749381</v>
      </c>
      <c r="S6" s="156">
        <f>SUM(S7:S133)</f>
        <v>0</v>
      </c>
      <c r="T6" s="157">
        <f>SUM(R6:S6)</f>
        <v>1749381</v>
      </c>
    </row>
    <row r="7" spans="1:21" ht="18.649999999999999" customHeight="1" x14ac:dyDescent="0.3">
      <c r="A7" s="18" t="s">
        <v>3</v>
      </c>
      <c r="B7" s="140" t="s">
        <v>270</v>
      </c>
      <c r="C7" s="145"/>
      <c r="D7" s="45"/>
      <c r="E7" s="49"/>
      <c r="F7" s="49"/>
      <c r="G7" s="64"/>
      <c r="H7" s="199"/>
      <c r="I7" s="68"/>
      <c r="J7" s="56"/>
      <c r="K7" s="68"/>
      <c r="L7" s="59"/>
      <c r="M7" s="206"/>
      <c r="N7" s="59"/>
      <c r="O7" s="72"/>
      <c r="P7" s="59"/>
      <c r="Q7" s="72"/>
      <c r="R7" s="135"/>
      <c r="S7" s="130"/>
      <c r="T7" s="150">
        <f t="shared" ref="T7:T70" si="2">SUM(R7:S7)</f>
        <v>0</v>
      </c>
    </row>
    <row r="8" spans="1:21" ht="18.649999999999999" customHeight="1" x14ac:dyDescent="0.3">
      <c r="A8" s="15" t="s">
        <v>4</v>
      </c>
      <c r="B8" s="191" t="s">
        <v>5</v>
      </c>
      <c r="C8" s="145">
        <v>1462000</v>
      </c>
      <c r="D8" s="45">
        <v>1286358</v>
      </c>
      <c r="E8" s="49">
        <v>631000</v>
      </c>
      <c r="F8" s="49">
        <v>436065</v>
      </c>
      <c r="G8" s="64">
        <f t="shared" ref="G8:G71" si="3">(C8-E8)-(D8-F8)</f>
        <v>-19293</v>
      </c>
      <c r="H8" s="145">
        <v>10000</v>
      </c>
      <c r="I8" s="68">
        <v>77042</v>
      </c>
      <c r="J8" s="56">
        <v>2106000</v>
      </c>
      <c r="K8" s="68">
        <v>1895744</v>
      </c>
      <c r="L8" s="59"/>
      <c r="M8" s="206"/>
      <c r="N8" s="59"/>
      <c r="O8" s="206"/>
      <c r="P8" s="59"/>
      <c r="Q8" s="72"/>
      <c r="R8" s="135">
        <f>I8+K8+M8+O8+Q8-H8-J8-L8-N8-P8</f>
        <v>-143214</v>
      </c>
      <c r="S8" s="131">
        <v>0</v>
      </c>
      <c r="T8" s="150">
        <f t="shared" si="2"/>
        <v>-143214</v>
      </c>
      <c r="U8" s="129"/>
    </row>
    <row r="9" spans="1:21" ht="18.649999999999999" customHeight="1" x14ac:dyDescent="0.3">
      <c r="A9" s="15" t="s">
        <v>6</v>
      </c>
      <c r="B9" s="191" t="s">
        <v>7</v>
      </c>
      <c r="C9" s="145">
        <v>587000</v>
      </c>
      <c r="D9" s="45">
        <v>642633</v>
      </c>
      <c r="E9" s="49">
        <v>200000</v>
      </c>
      <c r="F9" s="49">
        <v>190509</v>
      </c>
      <c r="G9" s="64">
        <f t="shared" si="3"/>
        <v>-65124</v>
      </c>
      <c r="H9" s="198">
        <v>44000</v>
      </c>
      <c r="I9" s="68">
        <v>68741</v>
      </c>
      <c r="J9" s="56">
        <v>0</v>
      </c>
      <c r="K9" s="68"/>
      <c r="L9" s="59"/>
      <c r="M9" s="206"/>
      <c r="N9" s="59"/>
      <c r="O9" s="206"/>
      <c r="P9" s="59"/>
      <c r="Q9" s="72"/>
      <c r="R9" s="135">
        <f>I9+K9+M9+O9-H9-J9-L9-N9</f>
        <v>24741</v>
      </c>
      <c r="S9" s="131">
        <v>0</v>
      </c>
      <c r="T9" s="150">
        <f t="shared" si="2"/>
        <v>24741</v>
      </c>
      <c r="U9" s="129"/>
    </row>
    <row r="10" spans="1:21" ht="18.649999999999999" customHeight="1" x14ac:dyDescent="0.3">
      <c r="A10" s="15" t="s">
        <v>8</v>
      </c>
      <c r="B10" s="191" t="s">
        <v>9</v>
      </c>
      <c r="C10" s="145">
        <v>1124000</v>
      </c>
      <c r="D10" s="45">
        <v>1175619</v>
      </c>
      <c r="E10" s="49">
        <v>100000</v>
      </c>
      <c r="F10" s="49">
        <v>100000</v>
      </c>
      <c r="G10" s="64">
        <f t="shared" si="3"/>
        <v>-51619</v>
      </c>
      <c r="H10" s="198">
        <v>30000</v>
      </c>
      <c r="I10" s="68">
        <v>128883</v>
      </c>
      <c r="J10" s="56">
        <v>0</v>
      </c>
      <c r="K10" s="68"/>
      <c r="L10" s="59"/>
      <c r="M10" s="206"/>
      <c r="N10" s="59">
        <v>4000</v>
      </c>
      <c r="O10" s="226">
        <v>4000</v>
      </c>
      <c r="P10" s="59"/>
      <c r="Q10" s="72"/>
      <c r="R10" s="135">
        <f t="shared" ref="R10:R73" si="4">I10+K10+M10+O10-H10-J10-L10-N10</f>
        <v>98883</v>
      </c>
      <c r="S10" s="131">
        <v>0</v>
      </c>
      <c r="T10" s="150">
        <f t="shared" si="2"/>
        <v>98883</v>
      </c>
      <c r="U10" s="129"/>
    </row>
    <row r="11" spans="1:21" ht="18.649999999999999" customHeight="1" x14ac:dyDescent="0.3">
      <c r="A11" s="15" t="s">
        <v>10</v>
      </c>
      <c r="B11" s="191" t="s">
        <v>11</v>
      </c>
      <c r="C11" s="145">
        <v>1079000</v>
      </c>
      <c r="D11" s="45">
        <v>1097647</v>
      </c>
      <c r="E11" s="49">
        <v>80000</v>
      </c>
      <c r="F11" s="189">
        <v>18647</v>
      </c>
      <c r="G11" s="64">
        <f t="shared" si="3"/>
        <v>-80000</v>
      </c>
      <c r="H11" s="198">
        <v>15000</v>
      </c>
      <c r="I11" s="68">
        <v>188226</v>
      </c>
      <c r="J11" s="56">
        <v>0</v>
      </c>
      <c r="K11" s="68"/>
      <c r="L11" s="59"/>
      <c r="M11" s="206"/>
      <c r="N11" s="59"/>
      <c r="O11" s="206"/>
      <c r="P11" s="59"/>
      <c r="Q11" s="72"/>
      <c r="R11" s="135">
        <f t="shared" si="4"/>
        <v>173226</v>
      </c>
      <c r="S11" s="131">
        <v>0</v>
      </c>
      <c r="T11" s="150">
        <f t="shared" si="2"/>
        <v>173226</v>
      </c>
      <c r="U11" s="129"/>
    </row>
    <row r="12" spans="1:21" ht="18.649999999999999" customHeight="1" x14ac:dyDescent="0.3">
      <c r="A12" s="15" t="s">
        <v>12</v>
      </c>
      <c r="B12" s="191" t="s">
        <v>13</v>
      </c>
      <c r="C12" s="145">
        <v>713000</v>
      </c>
      <c r="D12" s="45">
        <v>597029</v>
      </c>
      <c r="E12" s="49">
        <v>200000</v>
      </c>
      <c r="F12" s="190">
        <v>0</v>
      </c>
      <c r="G12" s="64">
        <f t="shared" si="3"/>
        <v>-84029</v>
      </c>
      <c r="H12" s="198">
        <v>8000</v>
      </c>
      <c r="I12" s="68">
        <v>101299</v>
      </c>
      <c r="J12" s="56">
        <v>0</v>
      </c>
      <c r="K12" s="68"/>
      <c r="L12" s="59">
        <v>8000</v>
      </c>
      <c r="M12" s="206">
        <v>8400</v>
      </c>
      <c r="N12" s="59">
        <v>5000</v>
      </c>
      <c r="O12" s="206">
        <v>4848</v>
      </c>
      <c r="P12" s="59"/>
      <c r="Q12" s="72"/>
      <c r="R12" s="135">
        <f t="shared" si="4"/>
        <v>93547</v>
      </c>
      <c r="S12" s="131">
        <v>0</v>
      </c>
      <c r="T12" s="150">
        <f t="shared" si="2"/>
        <v>93547</v>
      </c>
      <c r="U12" s="129"/>
    </row>
    <row r="13" spans="1:21" ht="18.649999999999999" customHeight="1" x14ac:dyDescent="0.3">
      <c r="A13" s="15" t="s">
        <v>14</v>
      </c>
      <c r="B13" s="192" t="s">
        <v>15</v>
      </c>
      <c r="C13" s="146">
        <v>315000</v>
      </c>
      <c r="D13" s="92">
        <v>314346</v>
      </c>
      <c r="E13" s="50"/>
      <c r="F13" s="50"/>
      <c r="G13" s="64">
        <f t="shared" si="3"/>
        <v>654</v>
      </c>
      <c r="H13" s="198">
        <v>3000</v>
      </c>
      <c r="I13" s="212">
        <v>13434</v>
      </c>
      <c r="J13" s="56">
        <v>0</v>
      </c>
      <c r="K13" s="68"/>
      <c r="L13" s="60"/>
      <c r="M13" s="207"/>
      <c r="N13" s="60"/>
      <c r="O13" s="207"/>
      <c r="P13" s="60">
        <v>12000</v>
      </c>
      <c r="Q13" s="73">
        <v>14791</v>
      </c>
      <c r="R13" s="135">
        <f t="shared" si="4"/>
        <v>10434</v>
      </c>
      <c r="S13" s="131">
        <v>0</v>
      </c>
      <c r="T13" s="150">
        <f t="shared" si="2"/>
        <v>10434</v>
      </c>
      <c r="U13" s="129"/>
    </row>
    <row r="14" spans="1:21" ht="18.649999999999999" customHeight="1" x14ac:dyDescent="0.3">
      <c r="A14" s="15" t="s">
        <v>16</v>
      </c>
      <c r="B14" s="191" t="s">
        <v>17</v>
      </c>
      <c r="C14" s="145">
        <v>267000</v>
      </c>
      <c r="D14" s="45">
        <v>159293</v>
      </c>
      <c r="E14" s="49"/>
      <c r="F14" s="49"/>
      <c r="G14" s="64">
        <f t="shared" si="3"/>
        <v>107707</v>
      </c>
      <c r="H14" s="211">
        <v>2000</v>
      </c>
      <c r="I14" s="68">
        <v>4037</v>
      </c>
      <c r="J14" s="56">
        <v>0</v>
      </c>
      <c r="K14" s="68"/>
      <c r="L14" s="59"/>
      <c r="M14" s="206"/>
      <c r="N14" s="60"/>
      <c r="O14" s="207"/>
      <c r="P14" s="60"/>
      <c r="Q14" s="73"/>
      <c r="R14" s="135">
        <f t="shared" si="4"/>
        <v>2037</v>
      </c>
      <c r="S14" s="131">
        <v>0</v>
      </c>
      <c r="T14" s="150">
        <f t="shared" si="2"/>
        <v>2037</v>
      </c>
      <c r="U14" s="129"/>
    </row>
    <row r="15" spans="1:21" ht="18.649999999999999" customHeight="1" x14ac:dyDescent="0.3">
      <c r="A15" s="15" t="s">
        <v>18</v>
      </c>
      <c r="B15" s="191" t="s">
        <v>19</v>
      </c>
      <c r="C15" s="145">
        <v>888000</v>
      </c>
      <c r="D15" s="45">
        <v>882989</v>
      </c>
      <c r="E15" s="49">
        <v>200000</v>
      </c>
      <c r="F15" s="49">
        <v>201469</v>
      </c>
      <c r="G15" s="64">
        <f t="shared" si="3"/>
        <v>6480</v>
      </c>
      <c r="H15" s="198">
        <v>14000</v>
      </c>
      <c r="I15" s="68">
        <v>56161</v>
      </c>
      <c r="J15" s="56">
        <v>0</v>
      </c>
      <c r="K15" s="68"/>
      <c r="L15" s="59">
        <v>8000</v>
      </c>
      <c r="M15" s="206">
        <v>8400</v>
      </c>
      <c r="N15" s="60"/>
      <c r="O15" s="207"/>
      <c r="P15" s="60"/>
      <c r="Q15" s="73"/>
      <c r="R15" s="135">
        <f t="shared" si="4"/>
        <v>42561</v>
      </c>
      <c r="S15" s="131">
        <v>0</v>
      </c>
      <c r="T15" s="150">
        <f t="shared" si="2"/>
        <v>42561</v>
      </c>
      <c r="U15" s="129"/>
    </row>
    <row r="16" spans="1:21" ht="18.649999999999999" customHeight="1" x14ac:dyDescent="0.3">
      <c r="A16" s="15" t="s">
        <v>20</v>
      </c>
      <c r="B16" s="191" t="s">
        <v>21</v>
      </c>
      <c r="C16" s="145">
        <v>737000</v>
      </c>
      <c r="D16" s="45">
        <v>486530</v>
      </c>
      <c r="E16" s="49">
        <v>350000</v>
      </c>
      <c r="F16" s="49">
        <v>81422</v>
      </c>
      <c r="G16" s="64">
        <f t="shared" si="3"/>
        <v>-18108</v>
      </c>
      <c r="H16" s="198">
        <v>6000</v>
      </c>
      <c r="I16" s="68">
        <v>51644</v>
      </c>
      <c r="J16" s="56">
        <v>0</v>
      </c>
      <c r="K16" s="68"/>
      <c r="L16" s="59"/>
      <c r="M16" s="206"/>
      <c r="N16" s="60"/>
      <c r="O16" s="207"/>
      <c r="P16" s="60"/>
      <c r="Q16" s="73"/>
      <c r="R16" s="135">
        <f t="shared" si="4"/>
        <v>45644</v>
      </c>
      <c r="S16" s="131">
        <v>0</v>
      </c>
      <c r="T16" s="150">
        <f t="shared" si="2"/>
        <v>45644</v>
      </c>
      <c r="U16" s="129"/>
    </row>
    <row r="17" spans="1:21" ht="18.649999999999999" customHeight="1" x14ac:dyDescent="0.3">
      <c r="A17" s="15" t="s">
        <v>22</v>
      </c>
      <c r="B17" s="191" t="s">
        <v>23</v>
      </c>
      <c r="C17" s="145">
        <v>319000</v>
      </c>
      <c r="D17" s="45">
        <v>311033</v>
      </c>
      <c r="E17" s="49">
        <v>20000</v>
      </c>
      <c r="F17" s="189">
        <v>12033</v>
      </c>
      <c r="G17" s="64">
        <f t="shared" si="3"/>
        <v>0</v>
      </c>
      <c r="H17" s="198">
        <v>4000</v>
      </c>
      <c r="I17" s="68">
        <v>16938</v>
      </c>
      <c r="J17" s="56">
        <v>0</v>
      </c>
      <c r="K17" s="68"/>
      <c r="L17" s="59"/>
      <c r="M17" s="206"/>
      <c r="N17" s="60"/>
      <c r="O17" s="207"/>
      <c r="P17" s="60"/>
      <c r="Q17" s="73"/>
      <c r="R17" s="135">
        <f t="shared" si="4"/>
        <v>12938</v>
      </c>
      <c r="S17" s="131">
        <v>0</v>
      </c>
      <c r="T17" s="150">
        <f t="shared" si="2"/>
        <v>12938</v>
      </c>
      <c r="U17" s="129"/>
    </row>
    <row r="18" spans="1:21" ht="18.649999999999999" customHeight="1" x14ac:dyDescent="0.3">
      <c r="A18" s="15" t="s">
        <v>24</v>
      </c>
      <c r="B18" s="191" t="s">
        <v>25</v>
      </c>
      <c r="C18" s="145">
        <v>184000</v>
      </c>
      <c r="D18" s="45">
        <v>143715</v>
      </c>
      <c r="E18" s="49">
        <v>40000</v>
      </c>
      <c r="F18" s="190">
        <v>0</v>
      </c>
      <c r="G18" s="64">
        <f t="shared" si="3"/>
        <v>285</v>
      </c>
      <c r="H18" s="198">
        <v>4000</v>
      </c>
      <c r="I18" s="68">
        <v>3045</v>
      </c>
      <c r="J18" s="56">
        <v>0</v>
      </c>
      <c r="K18" s="68"/>
      <c r="L18" s="59">
        <v>15000</v>
      </c>
      <c r="M18" s="206"/>
      <c r="N18" s="60"/>
      <c r="O18" s="207"/>
      <c r="P18" s="60"/>
      <c r="Q18" s="73"/>
      <c r="R18" s="135">
        <f t="shared" si="4"/>
        <v>-15955</v>
      </c>
      <c r="S18" s="131">
        <v>0</v>
      </c>
      <c r="T18" s="150">
        <f t="shared" si="2"/>
        <v>-15955</v>
      </c>
      <c r="U18" s="129"/>
    </row>
    <row r="19" spans="1:21" ht="18.649999999999999" customHeight="1" x14ac:dyDescent="0.3">
      <c r="A19" s="15" t="s">
        <v>26</v>
      </c>
      <c r="B19" s="191" t="s">
        <v>27</v>
      </c>
      <c r="C19" s="145">
        <v>171000</v>
      </c>
      <c r="D19" s="45">
        <v>180725</v>
      </c>
      <c r="E19" s="49"/>
      <c r="F19" s="49"/>
      <c r="G19" s="64">
        <f t="shared" si="3"/>
        <v>-9725</v>
      </c>
      <c r="H19" s="198">
        <v>2000</v>
      </c>
      <c r="I19" s="68">
        <v>3464</v>
      </c>
      <c r="J19" s="56">
        <v>0</v>
      </c>
      <c r="K19" s="68"/>
      <c r="L19" s="59">
        <v>18000</v>
      </c>
      <c r="M19" s="206">
        <v>18000</v>
      </c>
      <c r="N19" s="59">
        <v>2000</v>
      </c>
      <c r="O19" s="206">
        <v>1636</v>
      </c>
      <c r="P19" s="59"/>
      <c r="Q19" s="72"/>
      <c r="R19" s="135">
        <f t="shared" si="4"/>
        <v>1100</v>
      </c>
      <c r="S19" s="131">
        <v>0</v>
      </c>
      <c r="T19" s="150">
        <f t="shared" si="2"/>
        <v>1100</v>
      </c>
      <c r="U19" s="129"/>
    </row>
    <row r="20" spans="1:21" ht="18.649999999999999" customHeight="1" x14ac:dyDescent="0.3">
      <c r="A20" s="15" t="s">
        <v>28</v>
      </c>
      <c r="B20" s="191" t="s">
        <v>29</v>
      </c>
      <c r="C20" s="145">
        <v>315000</v>
      </c>
      <c r="D20" s="45">
        <v>251622</v>
      </c>
      <c r="E20" s="49"/>
      <c r="F20" s="49"/>
      <c r="G20" s="64">
        <f t="shared" si="3"/>
        <v>63378</v>
      </c>
      <c r="H20" s="198">
        <v>5000</v>
      </c>
      <c r="I20" s="68">
        <v>2804</v>
      </c>
      <c r="J20" s="56">
        <v>0</v>
      </c>
      <c r="K20" s="68"/>
      <c r="L20" s="59">
        <v>96000</v>
      </c>
      <c r="M20" s="206">
        <v>125800</v>
      </c>
      <c r="N20" s="59"/>
      <c r="O20" s="206"/>
      <c r="P20" s="59"/>
      <c r="Q20" s="72"/>
      <c r="R20" s="135">
        <f t="shared" si="4"/>
        <v>27604</v>
      </c>
      <c r="S20" s="131">
        <v>0</v>
      </c>
      <c r="T20" s="150">
        <f t="shared" si="2"/>
        <v>27604</v>
      </c>
      <c r="U20" s="129"/>
    </row>
    <row r="21" spans="1:21" ht="18.649999999999999" customHeight="1" x14ac:dyDescent="0.3">
      <c r="A21" s="15" t="s">
        <v>30</v>
      </c>
      <c r="B21" s="191" t="s">
        <v>31</v>
      </c>
      <c r="C21" s="145">
        <v>116000</v>
      </c>
      <c r="D21" s="45">
        <v>6691</v>
      </c>
      <c r="E21" s="49"/>
      <c r="F21" s="49"/>
      <c r="G21" s="64">
        <f t="shared" si="3"/>
        <v>109309</v>
      </c>
      <c r="H21" s="198">
        <v>1000</v>
      </c>
      <c r="I21" s="68">
        <v>1600</v>
      </c>
      <c r="J21" s="56">
        <v>0</v>
      </c>
      <c r="K21" s="68"/>
      <c r="L21" s="59"/>
      <c r="M21" s="206"/>
      <c r="N21" s="59"/>
      <c r="O21" s="206"/>
      <c r="P21" s="59"/>
      <c r="Q21" s="72"/>
      <c r="R21" s="135">
        <f t="shared" si="4"/>
        <v>600</v>
      </c>
      <c r="S21" s="131">
        <v>0</v>
      </c>
      <c r="T21" s="150">
        <f t="shared" si="2"/>
        <v>600</v>
      </c>
      <c r="U21" s="129"/>
    </row>
    <row r="22" spans="1:21" ht="18.649999999999999" customHeight="1" x14ac:dyDescent="0.3">
      <c r="A22" s="15" t="s">
        <v>32</v>
      </c>
      <c r="B22" s="191" t="s">
        <v>33</v>
      </c>
      <c r="C22" s="145">
        <v>267000</v>
      </c>
      <c r="D22" s="45">
        <v>236459</v>
      </c>
      <c r="E22" s="49"/>
      <c r="F22" s="49"/>
      <c r="G22" s="64">
        <f t="shared" si="3"/>
        <v>30541</v>
      </c>
      <c r="H22" s="198">
        <v>5000</v>
      </c>
      <c r="I22" s="68">
        <v>6639</v>
      </c>
      <c r="J22" s="56">
        <v>0</v>
      </c>
      <c r="K22" s="68"/>
      <c r="L22" s="59">
        <v>14000</v>
      </c>
      <c r="M22" s="206">
        <v>8400</v>
      </c>
      <c r="N22" s="59"/>
      <c r="O22" s="206"/>
      <c r="P22" s="59"/>
      <c r="Q22" s="72"/>
      <c r="R22" s="135">
        <f t="shared" si="4"/>
        <v>-3961</v>
      </c>
      <c r="S22" s="131">
        <v>0</v>
      </c>
      <c r="T22" s="150">
        <f t="shared" si="2"/>
        <v>-3961</v>
      </c>
      <c r="U22" s="129"/>
    </row>
    <row r="23" spans="1:21" ht="18.649999999999999" customHeight="1" x14ac:dyDescent="0.3">
      <c r="A23" s="15" t="s">
        <v>34</v>
      </c>
      <c r="B23" s="191" t="s">
        <v>35</v>
      </c>
      <c r="C23" s="145">
        <v>110000</v>
      </c>
      <c r="D23" s="45">
        <v>87086</v>
      </c>
      <c r="E23" s="49"/>
      <c r="F23" s="49"/>
      <c r="G23" s="64">
        <f t="shared" si="3"/>
        <v>22914</v>
      </c>
      <c r="H23" s="198">
        <v>1000</v>
      </c>
      <c r="I23" s="68">
        <v>3019</v>
      </c>
      <c r="J23" s="56">
        <v>0</v>
      </c>
      <c r="K23" s="68"/>
      <c r="L23" s="59">
        <v>60000</v>
      </c>
      <c r="M23" s="206">
        <v>55000</v>
      </c>
      <c r="N23" s="59"/>
      <c r="O23" s="206"/>
      <c r="P23" s="59"/>
      <c r="Q23" s="72"/>
      <c r="R23" s="135">
        <f t="shared" si="4"/>
        <v>-2981</v>
      </c>
      <c r="S23" s="131">
        <v>0</v>
      </c>
      <c r="T23" s="150">
        <f t="shared" si="2"/>
        <v>-2981</v>
      </c>
      <c r="U23" s="129"/>
    </row>
    <row r="24" spans="1:21" ht="18.649999999999999" customHeight="1" x14ac:dyDescent="0.3">
      <c r="A24" s="15" t="s">
        <v>36</v>
      </c>
      <c r="B24" s="191" t="s">
        <v>37</v>
      </c>
      <c r="C24" s="145">
        <v>544000</v>
      </c>
      <c r="D24" s="45">
        <v>455017</v>
      </c>
      <c r="E24" s="49">
        <v>80000</v>
      </c>
      <c r="F24" s="190">
        <v>0</v>
      </c>
      <c r="G24" s="64">
        <f t="shared" si="3"/>
        <v>8983</v>
      </c>
      <c r="H24" s="198">
        <v>2000</v>
      </c>
      <c r="I24" s="68">
        <v>6207</v>
      </c>
      <c r="J24" s="56">
        <v>0</v>
      </c>
      <c r="K24" s="68"/>
      <c r="L24" s="59">
        <v>70000</v>
      </c>
      <c r="M24" s="206">
        <v>92376</v>
      </c>
      <c r="N24" s="59"/>
      <c r="O24" s="206"/>
      <c r="P24" s="59"/>
      <c r="Q24" s="72"/>
      <c r="R24" s="135">
        <f t="shared" si="4"/>
        <v>26583</v>
      </c>
      <c r="S24" s="131">
        <v>0</v>
      </c>
      <c r="T24" s="150">
        <f t="shared" si="2"/>
        <v>26583</v>
      </c>
      <c r="U24" s="129"/>
    </row>
    <row r="25" spans="1:21" ht="18.649999999999999" customHeight="1" x14ac:dyDescent="0.3">
      <c r="A25" s="15" t="s">
        <v>38</v>
      </c>
      <c r="B25" s="191" t="s">
        <v>39</v>
      </c>
      <c r="C25" s="145">
        <v>174000</v>
      </c>
      <c r="D25" s="45">
        <v>172256</v>
      </c>
      <c r="E25" s="49">
        <v>3000</v>
      </c>
      <c r="F25" s="189">
        <v>8000</v>
      </c>
      <c r="G25" s="64">
        <f t="shared" si="3"/>
        <v>6744</v>
      </c>
      <c r="H25" s="198">
        <v>4000</v>
      </c>
      <c r="I25" s="68">
        <v>8092</v>
      </c>
      <c r="J25" s="56">
        <v>0</v>
      </c>
      <c r="K25" s="68"/>
      <c r="L25" s="59">
        <v>9000</v>
      </c>
      <c r="M25" s="206">
        <v>9700</v>
      </c>
      <c r="N25" s="59"/>
      <c r="O25" s="206"/>
      <c r="P25" s="59"/>
      <c r="Q25" s="72"/>
      <c r="R25" s="135">
        <f t="shared" si="4"/>
        <v>4792</v>
      </c>
      <c r="S25" s="131">
        <v>0</v>
      </c>
      <c r="T25" s="150">
        <f t="shared" si="2"/>
        <v>4792</v>
      </c>
      <c r="U25" s="129"/>
    </row>
    <row r="26" spans="1:21" ht="18.649999999999999" customHeight="1" x14ac:dyDescent="0.3">
      <c r="A26" s="15" t="s">
        <v>40</v>
      </c>
      <c r="B26" s="191" t="s">
        <v>41</v>
      </c>
      <c r="C26" s="145">
        <v>540000</v>
      </c>
      <c r="D26" s="45">
        <v>576107</v>
      </c>
      <c r="E26" s="49"/>
      <c r="F26" s="49"/>
      <c r="G26" s="64">
        <f t="shared" si="3"/>
        <v>-36107</v>
      </c>
      <c r="H26" s="198">
        <v>5000</v>
      </c>
      <c r="I26" s="68">
        <v>13285</v>
      </c>
      <c r="J26" s="56">
        <v>0</v>
      </c>
      <c r="K26" s="68"/>
      <c r="L26" s="59">
        <v>25000</v>
      </c>
      <c r="M26" s="206">
        <v>41750</v>
      </c>
      <c r="N26" s="59">
        <v>6000</v>
      </c>
      <c r="O26" s="206"/>
      <c r="P26" s="59"/>
      <c r="Q26" s="72"/>
      <c r="R26" s="135">
        <f t="shared" si="4"/>
        <v>19035</v>
      </c>
      <c r="S26" s="131">
        <v>0</v>
      </c>
      <c r="T26" s="150">
        <f t="shared" si="2"/>
        <v>19035</v>
      </c>
      <c r="U26" s="129"/>
    </row>
    <row r="27" spans="1:21" ht="18.649999999999999" customHeight="1" x14ac:dyDescent="0.3">
      <c r="A27" s="15" t="s">
        <v>42</v>
      </c>
      <c r="B27" s="191" t="s">
        <v>43</v>
      </c>
      <c r="C27" s="145">
        <v>119000</v>
      </c>
      <c r="D27" s="45">
        <v>165850</v>
      </c>
      <c r="E27" s="49">
        <v>2000</v>
      </c>
      <c r="F27" s="49">
        <v>1912</v>
      </c>
      <c r="G27" s="64">
        <f t="shared" si="3"/>
        <v>-46938</v>
      </c>
      <c r="H27" s="198">
        <v>8000</v>
      </c>
      <c r="I27" s="68">
        <v>8225</v>
      </c>
      <c r="J27" s="56">
        <v>0</v>
      </c>
      <c r="K27" s="68"/>
      <c r="L27" s="59"/>
      <c r="M27" s="206"/>
      <c r="N27" s="59"/>
      <c r="O27" s="206"/>
      <c r="P27" s="59"/>
      <c r="Q27" s="72"/>
      <c r="R27" s="135">
        <f t="shared" si="4"/>
        <v>225</v>
      </c>
      <c r="S27" s="131">
        <v>0</v>
      </c>
      <c r="T27" s="150">
        <f t="shared" si="2"/>
        <v>225</v>
      </c>
      <c r="U27" s="129"/>
    </row>
    <row r="28" spans="1:21" ht="18.649999999999999" customHeight="1" x14ac:dyDescent="0.3">
      <c r="A28" s="15" t="s">
        <v>44</v>
      </c>
      <c r="B28" s="191" t="s">
        <v>45</v>
      </c>
      <c r="C28" s="145">
        <v>117000</v>
      </c>
      <c r="D28" s="45">
        <v>109349</v>
      </c>
      <c r="E28" s="49"/>
      <c r="F28" s="49"/>
      <c r="G28" s="64">
        <f t="shared" si="3"/>
        <v>7651</v>
      </c>
      <c r="H28" s="198">
        <v>2000</v>
      </c>
      <c r="I28" s="68">
        <v>3477</v>
      </c>
      <c r="J28" s="56">
        <v>0</v>
      </c>
      <c r="K28" s="68"/>
      <c r="L28" s="59">
        <v>21000</v>
      </c>
      <c r="M28" s="206"/>
      <c r="N28" s="59"/>
      <c r="O28" s="206"/>
      <c r="P28" s="59"/>
      <c r="Q28" s="72"/>
      <c r="R28" s="135">
        <f t="shared" si="4"/>
        <v>-19523</v>
      </c>
      <c r="S28" s="131">
        <v>0</v>
      </c>
      <c r="T28" s="150">
        <f t="shared" si="2"/>
        <v>-19523</v>
      </c>
      <c r="U28" s="129"/>
    </row>
    <row r="29" spans="1:21" ht="18.649999999999999" customHeight="1" x14ac:dyDescent="0.3">
      <c r="A29" s="15" t="s">
        <v>46</v>
      </c>
      <c r="B29" s="191" t="s">
        <v>47</v>
      </c>
      <c r="C29" s="145">
        <v>144000</v>
      </c>
      <c r="D29" s="45">
        <v>156712</v>
      </c>
      <c r="E29" s="49"/>
      <c r="F29" s="49"/>
      <c r="G29" s="64">
        <f t="shared" si="3"/>
        <v>-12712</v>
      </c>
      <c r="H29" s="198">
        <v>2000</v>
      </c>
      <c r="I29" s="68">
        <v>5335</v>
      </c>
      <c r="J29" s="56">
        <v>0</v>
      </c>
      <c r="K29" s="68"/>
      <c r="L29" s="59"/>
      <c r="M29" s="206"/>
      <c r="N29" s="59"/>
      <c r="O29" s="206"/>
      <c r="P29" s="59"/>
      <c r="Q29" s="72"/>
      <c r="R29" s="135">
        <f t="shared" si="4"/>
        <v>3335</v>
      </c>
      <c r="S29" s="131">
        <v>0</v>
      </c>
      <c r="T29" s="150">
        <f t="shared" si="2"/>
        <v>3335</v>
      </c>
      <c r="U29" s="129"/>
    </row>
    <row r="30" spans="1:21" ht="18.649999999999999" customHeight="1" x14ac:dyDescent="0.3">
      <c r="A30" s="15" t="s">
        <v>48</v>
      </c>
      <c r="B30" s="191" t="s">
        <v>49</v>
      </c>
      <c r="C30" s="145">
        <v>147000</v>
      </c>
      <c r="D30" s="45">
        <v>228098</v>
      </c>
      <c r="E30" s="49">
        <v>82000</v>
      </c>
      <c r="F30" s="49">
        <v>30000</v>
      </c>
      <c r="G30" s="64">
        <f t="shared" si="3"/>
        <v>-133098</v>
      </c>
      <c r="H30" s="198">
        <v>2000</v>
      </c>
      <c r="I30" s="68">
        <v>4698</v>
      </c>
      <c r="J30" s="56">
        <v>0</v>
      </c>
      <c r="K30" s="68"/>
      <c r="L30" s="59"/>
      <c r="M30" s="206"/>
      <c r="N30" s="59">
        <v>1000</v>
      </c>
      <c r="O30" s="206"/>
      <c r="P30" s="59"/>
      <c r="Q30" s="72"/>
      <c r="R30" s="135">
        <f t="shared" si="4"/>
        <v>1698</v>
      </c>
      <c r="S30" s="131">
        <v>0</v>
      </c>
      <c r="T30" s="150">
        <f t="shared" si="2"/>
        <v>1698</v>
      </c>
      <c r="U30" s="129"/>
    </row>
    <row r="31" spans="1:21" ht="18.649999999999999" customHeight="1" x14ac:dyDescent="0.3">
      <c r="A31" s="17" t="s">
        <v>50</v>
      </c>
      <c r="B31" s="191" t="s">
        <v>51</v>
      </c>
      <c r="C31" s="145">
        <v>90000</v>
      </c>
      <c r="D31" s="45">
        <v>100648</v>
      </c>
      <c r="E31" s="49"/>
      <c r="F31" s="49"/>
      <c r="G31" s="64">
        <f t="shared" si="3"/>
        <v>-10648</v>
      </c>
      <c r="H31" s="198">
        <v>1000</v>
      </c>
      <c r="I31" s="68">
        <v>1643</v>
      </c>
      <c r="J31" s="56">
        <v>0</v>
      </c>
      <c r="K31" s="68"/>
      <c r="L31" s="59"/>
      <c r="M31" s="206"/>
      <c r="N31" s="59"/>
      <c r="O31" s="206"/>
      <c r="P31" s="59"/>
      <c r="Q31" s="72"/>
      <c r="R31" s="135">
        <f t="shared" si="4"/>
        <v>643</v>
      </c>
      <c r="S31" s="131">
        <v>0</v>
      </c>
      <c r="T31" s="150">
        <f t="shared" si="2"/>
        <v>643</v>
      </c>
      <c r="U31" s="129"/>
    </row>
    <row r="32" spans="1:21" ht="18.649999999999999" customHeight="1" x14ac:dyDescent="0.3">
      <c r="A32" s="18" t="s">
        <v>52</v>
      </c>
      <c r="B32" s="175" t="s">
        <v>53</v>
      </c>
      <c r="C32" s="145">
        <v>599000</v>
      </c>
      <c r="D32" s="45">
        <v>565418</v>
      </c>
      <c r="E32" s="49"/>
      <c r="F32" s="49"/>
      <c r="G32" s="64"/>
      <c r="H32" s="198">
        <v>1000</v>
      </c>
      <c r="I32" s="68">
        <v>408</v>
      </c>
      <c r="J32" s="56">
        <v>0</v>
      </c>
      <c r="K32" s="68"/>
      <c r="L32" s="59">
        <v>92000</v>
      </c>
      <c r="M32" s="206">
        <v>144997</v>
      </c>
      <c r="N32" s="59"/>
      <c r="O32" s="206"/>
      <c r="P32" s="59"/>
      <c r="Q32" s="72"/>
      <c r="R32" s="135">
        <f t="shared" si="4"/>
        <v>52405</v>
      </c>
      <c r="S32" s="131">
        <v>0</v>
      </c>
      <c r="T32" s="150"/>
      <c r="U32" s="129"/>
    </row>
    <row r="33" spans="1:21" ht="18.649999999999999" customHeight="1" x14ac:dyDescent="0.3">
      <c r="A33" s="19" t="s">
        <v>54</v>
      </c>
      <c r="B33" s="191" t="s">
        <v>55</v>
      </c>
      <c r="C33" s="145">
        <v>405000</v>
      </c>
      <c r="D33" s="45">
        <v>352690</v>
      </c>
      <c r="E33" s="49"/>
      <c r="F33" s="49"/>
      <c r="G33" s="64">
        <f t="shared" si="3"/>
        <v>52310</v>
      </c>
      <c r="H33" s="151">
        <v>15000</v>
      </c>
      <c r="I33" s="68">
        <v>53124</v>
      </c>
      <c r="J33" s="56">
        <v>0</v>
      </c>
      <c r="K33" s="68"/>
      <c r="L33" s="59"/>
      <c r="M33" s="206"/>
      <c r="N33" s="59"/>
      <c r="O33" s="206"/>
      <c r="P33" s="59"/>
      <c r="Q33" s="72"/>
      <c r="R33" s="135">
        <f t="shared" si="4"/>
        <v>38124</v>
      </c>
      <c r="S33" s="131">
        <v>0</v>
      </c>
      <c r="T33" s="150">
        <f t="shared" si="2"/>
        <v>38124</v>
      </c>
      <c r="U33" s="129"/>
    </row>
    <row r="34" spans="1:21" ht="18.649999999999999" customHeight="1" x14ac:dyDescent="0.3">
      <c r="A34" s="19" t="s">
        <v>56</v>
      </c>
      <c r="B34" s="191" t="s">
        <v>57</v>
      </c>
      <c r="C34" s="145">
        <v>1250000</v>
      </c>
      <c r="D34" s="45">
        <v>1209929</v>
      </c>
      <c r="E34" s="49">
        <v>100000</v>
      </c>
      <c r="F34" s="49">
        <v>44393</v>
      </c>
      <c r="G34" s="64">
        <f t="shared" si="3"/>
        <v>-15536</v>
      </c>
      <c r="H34" s="151">
        <v>26000</v>
      </c>
      <c r="I34" s="68">
        <v>172045</v>
      </c>
      <c r="J34" s="56">
        <v>0</v>
      </c>
      <c r="K34" s="68"/>
      <c r="L34" s="59"/>
      <c r="M34" s="206"/>
      <c r="N34" s="59">
        <v>21000</v>
      </c>
      <c r="O34" s="206">
        <v>26340</v>
      </c>
      <c r="P34" s="59"/>
      <c r="Q34" s="72"/>
      <c r="R34" s="135">
        <f t="shared" si="4"/>
        <v>151385</v>
      </c>
      <c r="S34" s="131">
        <v>0</v>
      </c>
      <c r="T34" s="150">
        <f t="shared" si="2"/>
        <v>151385</v>
      </c>
      <c r="U34" s="129"/>
    </row>
    <row r="35" spans="1:21" ht="18.649999999999999" customHeight="1" x14ac:dyDescent="0.3">
      <c r="A35" s="20" t="s">
        <v>58</v>
      </c>
      <c r="B35" s="191" t="s">
        <v>59</v>
      </c>
      <c r="C35" s="145">
        <v>573000</v>
      </c>
      <c r="D35" s="45">
        <v>414864</v>
      </c>
      <c r="E35" s="49"/>
      <c r="F35" s="49"/>
      <c r="G35" s="64">
        <f t="shared" si="3"/>
        <v>158136</v>
      </c>
      <c r="H35" s="151">
        <v>10000</v>
      </c>
      <c r="I35" s="68">
        <v>139836</v>
      </c>
      <c r="J35" s="56">
        <v>0</v>
      </c>
      <c r="K35" s="68"/>
      <c r="L35" s="59"/>
      <c r="M35" s="206"/>
      <c r="N35" s="59"/>
      <c r="O35" s="206"/>
      <c r="P35" s="59"/>
      <c r="Q35" s="72"/>
      <c r="R35" s="135">
        <f t="shared" si="4"/>
        <v>129836</v>
      </c>
      <c r="S35" s="131">
        <v>0</v>
      </c>
      <c r="T35" s="150">
        <f t="shared" si="2"/>
        <v>129836</v>
      </c>
      <c r="U35" s="129"/>
    </row>
    <row r="36" spans="1:21" ht="18.649999999999999" customHeight="1" x14ac:dyDescent="0.3">
      <c r="A36" s="20" t="s">
        <v>60</v>
      </c>
      <c r="B36" s="191" t="s">
        <v>61</v>
      </c>
      <c r="C36" s="145">
        <v>489000</v>
      </c>
      <c r="D36" s="45">
        <v>319847</v>
      </c>
      <c r="E36" s="49">
        <v>30000</v>
      </c>
      <c r="F36" s="190">
        <v>0</v>
      </c>
      <c r="G36" s="64">
        <f t="shared" si="3"/>
        <v>139153</v>
      </c>
      <c r="H36" s="151">
        <v>5000</v>
      </c>
      <c r="I36" s="68">
        <v>50207</v>
      </c>
      <c r="J36" s="56">
        <v>0</v>
      </c>
      <c r="K36" s="68"/>
      <c r="L36" s="59"/>
      <c r="M36" s="206"/>
      <c r="N36" s="59"/>
      <c r="O36" s="206"/>
      <c r="P36" s="59"/>
      <c r="Q36" s="72"/>
      <c r="R36" s="135">
        <f t="shared" si="4"/>
        <v>45207</v>
      </c>
      <c r="S36" s="131">
        <v>0</v>
      </c>
      <c r="T36" s="150">
        <f t="shared" si="2"/>
        <v>45207</v>
      </c>
      <c r="U36" s="129"/>
    </row>
    <row r="37" spans="1:21" ht="18.649999999999999" customHeight="1" x14ac:dyDescent="0.3">
      <c r="A37" s="20" t="s">
        <v>62</v>
      </c>
      <c r="B37" s="191" t="s">
        <v>63</v>
      </c>
      <c r="C37" s="145">
        <v>769000</v>
      </c>
      <c r="D37" s="45">
        <v>777532</v>
      </c>
      <c r="E37" s="49"/>
      <c r="F37" s="49"/>
      <c r="G37" s="64">
        <f t="shared" si="3"/>
        <v>-8532</v>
      </c>
      <c r="H37" s="151">
        <v>9000</v>
      </c>
      <c r="I37" s="68">
        <v>79485</v>
      </c>
      <c r="J37" s="56">
        <v>0</v>
      </c>
      <c r="K37" s="68"/>
      <c r="L37" s="59"/>
      <c r="M37" s="206"/>
      <c r="N37" s="59"/>
      <c r="O37" s="206"/>
      <c r="P37" s="59"/>
      <c r="Q37" s="72"/>
      <c r="R37" s="135">
        <f t="shared" si="4"/>
        <v>70485</v>
      </c>
      <c r="S37" s="131">
        <v>0</v>
      </c>
      <c r="T37" s="150">
        <f t="shared" si="2"/>
        <v>70485</v>
      </c>
      <c r="U37" s="129"/>
    </row>
    <row r="38" spans="1:21" ht="18.649999999999999" customHeight="1" x14ac:dyDescent="0.3">
      <c r="A38" s="20" t="s">
        <v>64</v>
      </c>
      <c r="B38" s="191" t="s">
        <v>65</v>
      </c>
      <c r="C38" s="145">
        <v>195000</v>
      </c>
      <c r="D38" s="45">
        <v>106836</v>
      </c>
      <c r="E38" s="49"/>
      <c r="F38" s="49"/>
      <c r="G38" s="64">
        <f t="shared" si="3"/>
        <v>88164</v>
      </c>
      <c r="H38" s="151">
        <v>3000</v>
      </c>
      <c r="I38" s="68">
        <v>19783</v>
      </c>
      <c r="J38" s="56">
        <v>0</v>
      </c>
      <c r="K38" s="68"/>
      <c r="L38" s="59"/>
      <c r="M38" s="206"/>
      <c r="N38" s="59"/>
      <c r="O38" s="206"/>
      <c r="P38" s="59"/>
      <c r="Q38" s="72"/>
      <c r="R38" s="135">
        <f t="shared" si="4"/>
        <v>16783</v>
      </c>
      <c r="S38" s="131">
        <v>0</v>
      </c>
      <c r="T38" s="150">
        <f t="shared" si="2"/>
        <v>16783</v>
      </c>
      <c r="U38" s="129"/>
    </row>
    <row r="39" spans="1:21" ht="18.649999999999999" customHeight="1" x14ac:dyDescent="0.3">
      <c r="A39" s="20" t="s">
        <v>66</v>
      </c>
      <c r="B39" s="191" t="s">
        <v>67</v>
      </c>
      <c r="C39" s="145">
        <v>195000</v>
      </c>
      <c r="D39" s="45">
        <v>110944</v>
      </c>
      <c r="E39" s="49"/>
      <c r="F39" s="49"/>
      <c r="G39" s="64">
        <f t="shared" si="3"/>
        <v>84056</v>
      </c>
      <c r="H39" s="151">
        <v>5000</v>
      </c>
      <c r="I39" s="68">
        <v>38800</v>
      </c>
      <c r="J39" s="56">
        <v>0</v>
      </c>
      <c r="K39" s="68"/>
      <c r="L39" s="59">
        <v>5000</v>
      </c>
      <c r="M39" s="206">
        <v>4800</v>
      </c>
      <c r="N39" s="59"/>
      <c r="O39" s="206"/>
      <c r="P39" s="59"/>
      <c r="Q39" s="72"/>
      <c r="R39" s="135">
        <f t="shared" si="4"/>
        <v>33600</v>
      </c>
      <c r="S39" s="131">
        <v>0</v>
      </c>
      <c r="T39" s="150">
        <f t="shared" si="2"/>
        <v>33600</v>
      </c>
      <c r="U39" s="129"/>
    </row>
    <row r="40" spans="1:21" ht="18.649999999999999" customHeight="1" x14ac:dyDescent="0.3">
      <c r="A40" s="20" t="s">
        <v>68</v>
      </c>
      <c r="B40" s="191" t="s">
        <v>69</v>
      </c>
      <c r="C40" s="145">
        <v>582000</v>
      </c>
      <c r="D40" s="45">
        <v>512931</v>
      </c>
      <c r="E40" s="49">
        <v>100000</v>
      </c>
      <c r="F40" s="49">
        <v>33102</v>
      </c>
      <c r="G40" s="64">
        <f t="shared" si="3"/>
        <v>2171</v>
      </c>
      <c r="H40" s="151">
        <v>10000</v>
      </c>
      <c r="I40" s="68">
        <v>62168</v>
      </c>
      <c r="J40" s="56">
        <v>0</v>
      </c>
      <c r="K40" s="68"/>
      <c r="L40" s="59"/>
      <c r="M40" s="206">
        <v>65600</v>
      </c>
      <c r="N40" s="59"/>
      <c r="O40" s="206"/>
      <c r="P40" s="59"/>
      <c r="Q40" s="72"/>
      <c r="R40" s="135">
        <f t="shared" si="4"/>
        <v>117768</v>
      </c>
      <c r="S40" s="131">
        <v>0</v>
      </c>
      <c r="T40" s="222">
        <f t="shared" si="2"/>
        <v>117768</v>
      </c>
      <c r="U40" s="129"/>
    </row>
    <row r="41" spans="1:21" ht="18.649999999999999" customHeight="1" x14ac:dyDescent="0.3">
      <c r="A41" s="20" t="s">
        <v>70</v>
      </c>
      <c r="B41" s="191" t="s">
        <v>71</v>
      </c>
      <c r="C41" s="145">
        <v>495000</v>
      </c>
      <c r="D41" s="45">
        <v>307229</v>
      </c>
      <c r="E41" s="49"/>
      <c r="F41" s="49"/>
      <c r="G41" s="64">
        <f t="shared" si="3"/>
        <v>187771</v>
      </c>
      <c r="H41" s="151">
        <v>6000</v>
      </c>
      <c r="I41" s="68">
        <v>51369</v>
      </c>
      <c r="J41" s="56">
        <v>0</v>
      </c>
      <c r="K41" s="68"/>
      <c r="L41" s="59"/>
      <c r="M41" s="206"/>
      <c r="N41" s="59"/>
      <c r="O41" s="206"/>
      <c r="P41" s="59"/>
      <c r="Q41" s="72"/>
      <c r="R41" s="135">
        <f t="shared" si="4"/>
        <v>45369</v>
      </c>
      <c r="S41" s="131">
        <v>0</v>
      </c>
      <c r="T41" s="150">
        <f t="shared" si="2"/>
        <v>45369</v>
      </c>
      <c r="U41" s="129"/>
    </row>
    <row r="42" spans="1:21" ht="18.649999999999999" customHeight="1" x14ac:dyDescent="0.3">
      <c r="A42" s="20" t="s">
        <v>72</v>
      </c>
      <c r="B42" s="191" t="s">
        <v>73</v>
      </c>
      <c r="C42" s="145">
        <v>195000</v>
      </c>
      <c r="D42" s="45">
        <v>105538</v>
      </c>
      <c r="E42" s="49"/>
      <c r="F42" s="49"/>
      <c r="G42" s="64">
        <f t="shared" si="3"/>
        <v>89462</v>
      </c>
      <c r="H42" s="151">
        <v>5000</v>
      </c>
      <c r="I42" s="68">
        <v>25339</v>
      </c>
      <c r="J42" s="56">
        <v>0</v>
      </c>
      <c r="K42" s="68"/>
      <c r="L42" s="59"/>
      <c r="M42" s="206"/>
      <c r="N42" s="59"/>
      <c r="O42" s="206"/>
      <c r="P42" s="59"/>
      <c r="Q42" s="72"/>
      <c r="R42" s="135">
        <f t="shared" si="4"/>
        <v>20339</v>
      </c>
      <c r="S42" s="131">
        <v>0</v>
      </c>
      <c r="T42" s="150">
        <f t="shared" si="2"/>
        <v>20339</v>
      </c>
      <c r="U42" s="129"/>
    </row>
    <row r="43" spans="1:21" ht="18.649999999999999" customHeight="1" x14ac:dyDescent="0.3">
      <c r="A43" s="20" t="s">
        <v>74</v>
      </c>
      <c r="B43" s="191" t="s">
        <v>75</v>
      </c>
      <c r="C43" s="145">
        <v>637000</v>
      </c>
      <c r="D43" s="45">
        <v>441819</v>
      </c>
      <c r="E43" s="49">
        <v>50000</v>
      </c>
      <c r="F43" s="49"/>
      <c r="G43" s="64">
        <f t="shared" si="3"/>
        <v>145181</v>
      </c>
      <c r="H43" s="151">
        <v>8000</v>
      </c>
      <c r="I43" s="68">
        <v>142620</v>
      </c>
      <c r="J43" s="56">
        <v>0</v>
      </c>
      <c r="K43" s="68"/>
      <c r="L43" s="59"/>
      <c r="M43" s="206"/>
      <c r="N43" s="59"/>
      <c r="O43" s="206"/>
      <c r="P43" s="59"/>
      <c r="Q43" s="72"/>
      <c r="R43" s="135">
        <f t="shared" si="4"/>
        <v>134620</v>
      </c>
      <c r="S43" s="131">
        <v>0</v>
      </c>
      <c r="T43" s="150">
        <f t="shared" si="2"/>
        <v>134620</v>
      </c>
      <c r="U43" s="129"/>
    </row>
    <row r="44" spans="1:21" ht="18.649999999999999" customHeight="1" x14ac:dyDescent="0.3">
      <c r="A44" s="20" t="s">
        <v>76</v>
      </c>
      <c r="B44" s="191" t="s">
        <v>77</v>
      </c>
      <c r="C44" s="145">
        <v>195000</v>
      </c>
      <c r="D44" s="45">
        <v>82099</v>
      </c>
      <c r="E44" s="49"/>
      <c r="F44" s="49"/>
      <c r="G44" s="64">
        <f t="shared" si="3"/>
        <v>112901</v>
      </c>
      <c r="H44" s="151">
        <v>5000</v>
      </c>
      <c r="I44" s="68">
        <v>10609</v>
      </c>
      <c r="J44" s="56">
        <v>0</v>
      </c>
      <c r="K44" s="68"/>
      <c r="L44" s="59"/>
      <c r="M44" s="206"/>
      <c r="N44" s="59"/>
      <c r="O44" s="206"/>
      <c r="P44" s="59"/>
      <c r="Q44" s="72"/>
      <c r="R44" s="135">
        <f t="shared" si="4"/>
        <v>5609</v>
      </c>
      <c r="S44" s="131">
        <v>0</v>
      </c>
      <c r="T44" s="150">
        <f t="shared" si="2"/>
        <v>5609</v>
      </c>
      <c r="U44" s="129"/>
    </row>
    <row r="45" spans="1:21" ht="18.649999999999999" customHeight="1" x14ac:dyDescent="0.3">
      <c r="A45" s="20" t="s">
        <v>78</v>
      </c>
      <c r="B45" s="191" t="s">
        <v>79</v>
      </c>
      <c r="C45" s="145">
        <v>521000</v>
      </c>
      <c r="D45" s="45">
        <v>426414</v>
      </c>
      <c r="E45" s="177"/>
      <c r="F45" s="49">
        <v>8360</v>
      </c>
      <c r="G45" s="64">
        <f t="shared" si="3"/>
        <v>102946</v>
      </c>
      <c r="H45" s="151">
        <v>5000</v>
      </c>
      <c r="I45" s="68">
        <v>8362</v>
      </c>
      <c r="J45" s="56">
        <v>0</v>
      </c>
      <c r="K45" s="68"/>
      <c r="L45" s="59"/>
      <c r="M45" s="206"/>
      <c r="N45" s="59"/>
      <c r="O45" s="206"/>
      <c r="P45" s="59"/>
      <c r="Q45" s="72"/>
      <c r="R45" s="135">
        <f t="shared" si="4"/>
        <v>3362</v>
      </c>
      <c r="S45" s="131">
        <v>0</v>
      </c>
      <c r="T45" s="150">
        <f t="shared" si="2"/>
        <v>3362</v>
      </c>
      <c r="U45" s="129"/>
    </row>
    <row r="46" spans="1:21" ht="18.649999999999999" customHeight="1" x14ac:dyDescent="0.3">
      <c r="A46" s="20" t="s">
        <v>80</v>
      </c>
      <c r="B46" s="191" t="s">
        <v>81</v>
      </c>
      <c r="C46" s="145">
        <v>573000</v>
      </c>
      <c r="D46" s="45">
        <v>327310</v>
      </c>
      <c r="E46" s="49"/>
      <c r="F46" s="49"/>
      <c r="G46" s="64">
        <f t="shared" si="3"/>
        <v>245690</v>
      </c>
      <c r="H46" s="151">
        <v>2000</v>
      </c>
      <c r="I46" s="68">
        <v>11108</v>
      </c>
      <c r="J46" s="56">
        <v>0</v>
      </c>
      <c r="K46" s="68"/>
      <c r="L46" s="59"/>
      <c r="M46" s="206"/>
      <c r="N46" s="59"/>
      <c r="O46" s="206"/>
      <c r="P46" s="59"/>
      <c r="Q46" s="72"/>
      <c r="R46" s="135">
        <f t="shared" si="4"/>
        <v>9108</v>
      </c>
      <c r="S46" s="131">
        <v>0</v>
      </c>
      <c r="T46" s="150">
        <f t="shared" si="2"/>
        <v>9108</v>
      </c>
      <c r="U46" s="129"/>
    </row>
    <row r="47" spans="1:21" ht="18.649999999999999" customHeight="1" x14ac:dyDescent="0.3">
      <c r="A47" s="20" t="s">
        <v>82</v>
      </c>
      <c r="B47" s="191" t="s">
        <v>83</v>
      </c>
      <c r="C47" s="145">
        <v>195000</v>
      </c>
      <c r="D47" s="45">
        <v>124933</v>
      </c>
      <c r="E47" s="49"/>
      <c r="F47" s="49"/>
      <c r="G47" s="64">
        <f t="shared" si="3"/>
        <v>70067</v>
      </c>
      <c r="H47" s="151">
        <v>2000</v>
      </c>
      <c r="I47" s="68">
        <v>4259</v>
      </c>
      <c r="J47" s="56">
        <v>0</v>
      </c>
      <c r="K47" s="68"/>
      <c r="L47" s="59"/>
      <c r="M47" s="206"/>
      <c r="N47" s="59"/>
      <c r="O47" s="206"/>
      <c r="P47" s="59"/>
      <c r="Q47" s="72"/>
      <c r="R47" s="135">
        <f t="shared" si="4"/>
        <v>2259</v>
      </c>
      <c r="S47" s="131">
        <v>0</v>
      </c>
      <c r="T47" s="150">
        <f t="shared" si="2"/>
        <v>2259</v>
      </c>
      <c r="U47" s="129"/>
    </row>
    <row r="48" spans="1:21" ht="18.649999999999999" customHeight="1" x14ac:dyDescent="0.3">
      <c r="A48" s="20" t="s">
        <v>84</v>
      </c>
      <c r="B48" s="191" t="s">
        <v>85</v>
      </c>
      <c r="C48" s="145">
        <v>171000</v>
      </c>
      <c r="D48" s="45">
        <v>159344</v>
      </c>
      <c r="E48" s="49"/>
      <c r="F48" s="49"/>
      <c r="G48" s="64">
        <f t="shared" si="3"/>
        <v>11656</v>
      </c>
      <c r="H48" s="151">
        <v>2000</v>
      </c>
      <c r="I48" s="68">
        <v>3806</v>
      </c>
      <c r="J48" s="56">
        <v>0</v>
      </c>
      <c r="K48" s="68"/>
      <c r="L48" s="59"/>
      <c r="M48" s="206"/>
      <c r="N48" s="59"/>
      <c r="O48" s="206"/>
      <c r="P48" s="59"/>
      <c r="Q48" s="72"/>
      <c r="R48" s="135">
        <f t="shared" si="4"/>
        <v>1806</v>
      </c>
      <c r="S48" s="131">
        <v>0</v>
      </c>
      <c r="T48" s="150">
        <f t="shared" si="2"/>
        <v>1806</v>
      </c>
      <c r="U48" s="129"/>
    </row>
    <row r="49" spans="1:21" ht="18.649999999999999" customHeight="1" x14ac:dyDescent="0.3">
      <c r="A49" s="20" t="s">
        <v>86</v>
      </c>
      <c r="B49" s="191" t="s">
        <v>87</v>
      </c>
      <c r="C49" s="145">
        <v>553000</v>
      </c>
      <c r="D49" s="45">
        <v>554301</v>
      </c>
      <c r="E49" s="49">
        <v>40000</v>
      </c>
      <c r="F49" s="49">
        <v>41301</v>
      </c>
      <c r="G49" s="64">
        <f t="shared" si="3"/>
        <v>0</v>
      </c>
      <c r="H49" s="151">
        <v>5000</v>
      </c>
      <c r="I49" s="68">
        <v>54501</v>
      </c>
      <c r="J49" s="56">
        <v>0</v>
      </c>
      <c r="K49" s="68"/>
      <c r="L49" s="59"/>
      <c r="M49" s="206"/>
      <c r="N49" s="59"/>
      <c r="O49" s="206"/>
      <c r="P49" s="59"/>
      <c r="Q49" s="72"/>
      <c r="R49" s="135">
        <f t="shared" si="4"/>
        <v>49501</v>
      </c>
      <c r="S49" s="131">
        <v>0</v>
      </c>
      <c r="T49" s="150">
        <f t="shared" si="2"/>
        <v>49501</v>
      </c>
      <c r="U49" s="129"/>
    </row>
    <row r="50" spans="1:21" ht="18.649999999999999" customHeight="1" x14ac:dyDescent="0.3">
      <c r="A50" s="20" t="s">
        <v>88</v>
      </c>
      <c r="B50" s="191" t="s">
        <v>89</v>
      </c>
      <c r="C50" s="145">
        <v>898000</v>
      </c>
      <c r="D50" s="45">
        <v>652815</v>
      </c>
      <c r="E50" s="49"/>
      <c r="F50" s="49"/>
      <c r="G50" s="64">
        <f t="shared" si="3"/>
        <v>245185</v>
      </c>
      <c r="H50" s="151">
        <v>10000</v>
      </c>
      <c r="I50" s="68">
        <v>66842</v>
      </c>
      <c r="J50" s="56">
        <v>0</v>
      </c>
      <c r="K50" s="68"/>
      <c r="L50" s="59"/>
      <c r="M50" s="206"/>
      <c r="N50" s="59"/>
      <c r="O50" s="206"/>
      <c r="P50" s="59"/>
      <c r="Q50" s="72"/>
      <c r="R50" s="135">
        <f t="shared" si="4"/>
        <v>56842</v>
      </c>
      <c r="S50" s="131">
        <v>0</v>
      </c>
      <c r="T50" s="150">
        <f t="shared" si="2"/>
        <v>56842</v>
      </c>
      <c r="U50" s="129"/>
    </row>
    <row r="51" spans="1:21" ht="18.649999999999999" customHeight="1" x14ac:dyDescent="0.3">
      <c r="A51" s="20" t="s">
        <v>90</v>
      </c>
      <c r="B51" s="191" t="s">
        <v>91</v>
      </c>
      <c r="C51" s="145">
        <v>749000</v>
      </c>
      <c r="D51" s="45">
        <v>591429</v>
      </c>
      <c r="E51" s="49">
        <v>50000</v>
      </c>
      <c r="F51" s="49"/>
      <c r="G51" s="64">
        <f t="shared" si="3"/>
        <v>107571</v>
      </c>
      <c r="H51" s="151">
        <v>2000</v>
      </c>
      <c r="I51" s="68">
        <v>55293</v>
      </c>
      <c r="J51" s="56">
        <v>0</v>
      </c>
      <c r="K51" s="68"/>
      <c r="L51" s="59"/>
      <c r="M51" s="206"/>
      <c r="N51" s="59"/>
      <c r="O51" s="206"/>
      <c r="P51" s="59"/>
      <c r="Q51" s="72"/>
      <c r="R51" s="135">
        <f t="shared" si="4"/>
        <v>53293</v>
      </c>
      <c r="S51" s="131">
        <v>0</v>
      </c>
      <c r="T51" s="150">
        <f t="shared" si="2"/>
        <v>53293</v>
      </c>
      <c r="U51" s="129"/>
    </row>
    <row r="52" spans="1:21" ht="18.649999999999999" customHeight="1" x14ac:dyDescent="0.3">
      <c r="A52" s="20" t="s">
        <v>92</v>
      </c>
      <c r="B52" s="191" t="s">
        <v>93</v>
      </c>
      <c r="C52" s="145">
        <v>219000</v>
      </c>
      <c r="D52" s="45">
        <v>152590</v>
      </c>
      <c r="E52" s="49"/>
      <c r="F52" s="49"/>
      <c r="G52" s="64">
        <f t="shared" si="3"/>
        <v>66410</v>
      </c>
      <c r="H52" s="151">
        <v>1000</v>
      </c>
      <c r="I52" s="68">
        <v>11246</v>
      </c>
      <c r="J52" s="56">
        <v>0</v>
      </c>
      <c r="K52" s="68"/>
      <c r="L52" s="59"/>
      <c r="M52" s="206"/>
      <c r="N52" s="59"/>
      <c r="O52" s="206"/>
      <c r="P52" s="59"/>
      <c r="Q52" s="72"/>
      <c r="R52" s="135">
        <f t="shared" si="4"/>
        <v>10246</v>
      </c>
      <c r="S52" s="131">
        <v>0</v>
      </c>
      <c r="T52" s="150">
        <f t="shared" si="2"/>
        <v>10246</v>
      </c>
      <c r="U52" s="129"/>
    </row>
    <row r="53" spans="1:21" ht="18.649999999999999" customHeight="1" x14ac:dyDescent="0.3">
      <c r="A53" s="20" t="s">
        <v>94</v>
      </c>
      <c r="B53" s="191" t="s">
        <v>95</v>
      </c>
      <c r="C53" s="145">
        <v>407000</v>
      </c>
      <c r="D53" s="45">
        <v>289186</v>
      </c>
      <c r="E53" s="49">
        <v>20000</v>
      </c>
      <c r="F53" s="49"/>
      <c r="G53" s="64">
        <f t="shared" si="3"/>
        <v>97814</v>
      </c>
      <c r="H53" s="151">
        <v>10000</v>
      </c>
      <c r="I53" s="68">
        <v>30797</v>
      </c>
      <c r="J53" s="56">
        <v>0</v>
      </c>
      <c r="K53" s="68"/>
      <c r="L53" s="59"/>
      <c r="M53" s="206"/>
      <c r="N53" s="59"/>
      <c r="O53" s="206"/>
      <c r="P53" s="59"/>
      <c r="Q53" s="72"/>
      <c r="R53" s="135">
        <f t="shared" si="4"/>
        <v>20797</v>
      </c>
      <c r="S53" s="131">
        <v>0</v>
      </c>
      <c r="T53" s="150">
        <f t="shared" si="2"/>
        <v>20797</v>
      </c>
      <c r="U53" s="129"/>
    </row>
    <row r="54" spans="1:21" ht="18.649999999999999" customHeight="1" x14ac:dyDescent="0.3">
      <c r="A54" s="20" t="s">
        <v>96</v>
      </c>
      <c r="B54" s="191" t="s">
        <v>97</v>
      </c>
      <c r="C54" s="145">
        <v>195000</v>
      </c>
      <c r="D54" s="45">
        <v>156450</v>
      </c>
      <c r="E54" s="49"/>
      <c r="F54" s="49"/>
      <c r="G54" s="64">
        <f t="shared" si="3"/>
        <v>38550</v>
      </c>
      <c r="H54" s="151">
        <v>3000</v>
      </c>
      <c r="I54" s="68">
        <v>7317</v>
      </c>
      <c r="J54" s="56">
        <v>0</v>
      </c>
      <c r="K54" s="68"/>
      <c r="L54" s="59"/>
      <c r="M54" s="206"/>
      <c r="N54" s="59"/>
      <c r="O54" s="206"/>
      <c r="P54" s="59"/>
      <c r="Q54" s="72"/>
      <c r="R54" s="135">
        <f t="shared" si="4"/>
        <v>4317</v>
      </c>
      <c r="S54" s="131">
        <v>0</v>
      </c>
      <c r="T54" s="150">
        <f t="shared" si="2"/>
        <v>4317</v>
      </c>
      <c r="U54" s="129"/>
    </row>
    <row r="55" spans="1:21" ht="18.649999999999999" customHeight="1" x14ac:dyDescent="0.3">
      <c r="A55" s="20" t="s">
        <v>98</v>
      </c>
      <c r="B55" s="191" t="s">
        <v>99</v>
      </c>
      <c r="C55" s="145">
        <v>387000</v>
      </c>
      <c r="D55" s="45">
        <v>429711</v>
      </c>
      <c r="E55" s="49"/>
      <c r="F55" s="49"/>
      <c r="G55" s="64">
        <f t="shared" si="3"/>
        <v>-42711</v>
      </c>
      <c r="H55" s="151">
        <v>10000</v>
      </c>
      <c r="I55" s="68">
        <v>29326</v>
      </c>
      <c r="J55" s="56">
        <v>0</v>
      </c>
      <c r="K55" s="68"/>
      <c r="L55" s="59"/>
      <c r="M55" s="206"/>
      <c r="N55" s="59"/>
      <c r="O55" s="206"/>
      <c r="P55" s="59"/>
      <c r="Q55" s="72"/>
      <c r="R55" s="135">
        <f t="shared" si="4"/>
        <v>19326</v>
      </c>
      <c r="S55" s="131">
        <v>0</v>
      </c>
      <c r="T55" s="150">
        <f t="shared" si="2"/>
        <v>19326</v>
      </c>
      <c r="U55" s="129"/>
    </row>
    <row r="56" spans="1:21" ht="18.649999999999999" customHeight="1" x14ac:dyDescent="0.3">
      <c r="A56" s="20" t="s">
        <v>100</v>
      </c>
      <c r="B56" s="191" t="s">
        <v>101</v>
      </c>
      <c r="C56" s="145">
        <v>415000</v>
      </c>
      <c r="D56" s="45">
        <v>336499</v>
      </c>
      <c r="E56" s="177"/>
      <c r="F56" s="49"/>
      <c r="G56" s="64">
        <f t="shared" si="3"/>
        <v>78501</v>
      </c>
      <c r="H56" s="151">
        <v>2000</v>
      </c>
      <c r="I56" s="68">
        <v>31367</v>
      </c>
      <c r="J56" s="56">
        <v>0</v>
      </c>
      <c r="K56" s="68"/>
      <c r="L56" s="59"/>
      <c r="M56" s="206"/>
      <c r="N56" s="59"/>
      <c r="O56" s="206"/>
      <c r="P56" s="59"/>
      <c r="Q56" s="72"/>
      <c r="R56" s="135">
        <f t="shared" si="4"/>
        <v>29367</v>
      </c>
      <c r="S56" s="131">
        <v>0</v>
      </c>
      <c r="T56" s="150">
        <f t="shared" si="2"/>
        <v>29367</v>
      </c>
      <c r="U56" s="129"/>
    </row>
    <row r="57" spans="1:21" ht="18.649999999999999" customHeight="1" x14ac:dyDescent="0.3">
      <c r="A57" s="20" t="s">
        <v>102</v>
      </c>
      <c r="B57" s="191" t="s">
        <v>103</v>
      </c>
      <c r="C57" s="145">
        <v>171000</v>
      </c>
      <c r="D57" s="45">
        <v>78831</v>
      </c>
      <c r="E57" s="49"/>
      <c r="F57" s="49"/>
      <c r="G57" s="64">
        <f t="shared" si="3"/>
        <v>92169</v>
      </c>
      <c r="H57" s="151">
        <v>1000</v>
      </c>
      <c r="I57" s="68">
        <v>1511</v>
      </c>
      <c r="J57" s="56">
        <v>0</v>
      </c>
      <c r="K57" s="68"/>
      <c r="L57" s="59"/>
      <c r="M57" s="206"/>
      <c r="N57" s="59"/>
      <c r="O57" s="206"/>
      <c r="P57" s="59"/>
      <c r="Q57" s="72"/>
      <c r="R57" s="135">
        <f t="shared" si="4"/>
        <v>511</v>
      </c>
      <c r="S57" s="131">
        <v>0</v>
      </c>
      <c r="T57" s="150">
        <f t="shared" si="2"/>
        <v>511</v>
      </c>
      <c r="U57" s="129"/>
    </row>
    <row r="58" spans="1:21" ht="18.649999999999999" customHeight="1" x14ac:dyDescent="0.3">
      <c r="A58" s="20" t="s">
        <v>104</v>
      </c>
      <c r="B58" s="191" t="s">
        <v>105</v>
      </c>
      <c r="C58" s="145">
        <v>291000</v>
      </c>
      <c r="D58" s="45">
        <v>189292</v>
      </c>
      <c r="E58" s="49"/>
      <c r="F58" s="49"/>
      <c r="G58" s="64">
        <f t="shared" si="3"/>
        <v>101708</v>
      </c>
      <c r="H58" s="151">
        <v>1000</v>
      </c>
      <c r="I58" s="68">
        <v>2240</v>
      </c>
      <c r="J58" s="56">
        <v>0</v>
      </c>
      <c r="K58" s="68"/>
      <c r="L58" s="59"/>
      <c r="M58" s="206"/>
      <c r="N58" s="59"/>
      <c r="O58" s="206"/>
      <c r="P58" s="59"/>
      <c r="Q58" s="72"/>
      <c r="R58" s="135">
        <f t="shared" si="4"/>
        <v>1240</v>
      </c>
      <c r="S58" s="131">
        <v>0</v>
      </c>
      <c r="T58" s="150">
        <f t="shared" si="2"/>
        <v>1240</v>
      </c>
      <c r="U58" s="129"/>
    </row>
    <row r="59" spans="1:21" ht="18.649999999999999" customHeight="1" x14ac:dyDescent="0.3">
      <c r="A59" s="20" t="s">
        <v>106</v>
      </c>
      <c r="B59" s="191" t="s">
        <v>107</v>
      </c>
      <c r="C59" s="145">
        <v>171000</v>
      </c>
      <c r="D59" s="45">
        <v>93376</v>
      </c>
      <c r="E59" s="49"/>
      <c r="F59" s="49"/>
      <c r="G59" s="64">
        <f t="shared" si="3"/>
        <v>77624</v>
      </c>
      <c r="H59" s="151">
        <v>1000</v>
      </c>
      <c r="I59" s="68">
        <v>3176</v>
      </c>
      <c r="J59" s="56">
        <v>0</v>
      </c>
      <c r="K59" s="68"/>
      <c r="L59" s="59"/>
      <c r="M59" s="206"/>
      <c r="N59" s="59"/>
      <c r="O59" s="206"/>
      <c r="P59" s="59"/>
      <c r="Q59" s="72"/>
      <c r="R59" s="135">
        <f t="shared" si="4"/>
        <v>2176</v>
      </c>
      <c r="S59" s="131">
        <v>0</v>
      </c>
      <c r="T59" s="150">
        <f t="shared" si="2"/>
        <v>2176</v>
      </c>
      <c r="U59" s="129"/>
    </row>
    <row r="60" spans="1:21" ht="18.649999999999999" customHeight="1" x14ac:dyDescent="0.3">
      <c r="A60" s="20" t="s">
        <v>108</v>
      </c>
      <c r="B60" s="191" t="s">
        <v>109</v>
      </c>
      <c r="C60" s="145">
        <v>243000</v>
      </c>
      <c r="D60" s="45">
        <v>171735</v>
      </c>
      <c r="E60" s="49"/>
      <c r="F60" s="49"/>
      <c r="G60" s="64">
        <f t="shared" si="3"/>
        <v>71265</v>
      </c>
      <c r="H60" s="151">
        <v>2000</v>
      </c>
      <c r="I60" s="68">
        <v>4255</v>
      </c>
      <c r="J60" s="56">
        <v>0</v>
      </c>
      <c r="K60" s="68"/>
      <c r="L60" s="59"/>
      <c r="M60" s="206"/>
      <c r="N60" s="59"/>
      <c r="O60" s="206"/>
      <c r="P60" s="59"/>
      <c r="Q60" s="72"/>
      <c r="R60" s="135">
        <f t="shared" si="4"/>
        <v>2255</v>
      </c>
      <c r="S60" s="131">
        <v>0</v>
      </c>
      <c r="T60" s="150">
        <f t="shared" si="2"/>
        <v>2255</v>
      </c>
      <c r="U60" s="129"/>
    </row>
    <row r="61" spans="1:21" ht="18.649999999999999" customHeight="1" x14ac:dyDescent="0.3">
      <c r="A61" s="52" t="s">
        <v>110</v>
      </c>
      <c r="B61" s="2" t="s">
        <v>111</v>
      </c>
      <c r="C61" s="147">
        <v>243000</v>
      </c>
      <c r="D61" s="61">
        <v>155832</v>
      </c>
      <c r="E61" s="65"/>
      <c r="F61" s="65"/>
      <c r="G61" s="64">
        <f t="shared" si="3"/>
        <v>87168</v>
      </c>
      <c r="H61" s="152">
        <v>2000</v>
      </c>
      <c r="I61" s="69">
        <v>3324</v>
      </c>
      <c r="J61" s="56">
        <v>0</v>
      </c>
      <c r="K61" s="68"/>
      <c r="L61" s="59"/>
      <c r="M61" s="206"/>
      <c r="N61" s="59"/>
      <c r="O61" s="206"/>
      <c r="P61" s="59"/>
      <c r="Q61" s="72"/>
      <c r="R61" s="135">
        <f t="shared" si="4"/>
        <v>1324</v>
      </c>
      <c r="S61" s="131">
        <v>0</v>
      </c>
      <c r="T61" s="150">
        <f t="shared" si="2"/>
        <v>1324</v>
      </c>
      <c r="U61" s="129"/>
    </row>
    <row r="62" spans="1:21" ht="18.649999999999999" customHeight="1" x14ac:dyDescent="0.3">
      <c r="A62" s="31" t="s">
        <v>112</v>
      </c>
      <c r="B62" s="2" t="s">
        <v>113</v>
      </c>
      <c r="C62" s="145">
        <v>171000</v>
      </c>
      <c r="D62" s="45">
        <v>73276</v>
      </c>
      <c r="E62" s="49"/>
      <c r="F62" s="49"/>
      <c r="G62" s="64">
        <f t="shared" si="3"/>
        <v>97724</v>
      </c>
      <c r="H62" s="151">
        <v>1000</v>
      </c>
      <c r="I62" s="68">
        <v>1437</v>
      </c>
      <c r="J62" s="56">
        <v>0</v>
      </c>
      <c r="K62" s="68"/>
      <c r="L62" s="59"/>
      <c r="M62" s="206"/>
      <c r="N62" s="59"/>
      <c r="O62" s="206"/>
      <c r="P62" s="59"/>
      <c r="Q62" s="72"/>
      <c r="R62" s="135">
        <f t="shared" si="4"/>
        <v>437</v>
      </c>
      <c r="S62" s="131">
        <v>0</v>
      </c>
      <c r="T62" s="150">
        <f t="shared" si="2"/>
        <v>437</v>
      </c>
      <c r="U62" s="129"/>
    </row>
    <row r="63" spans="1:21" ht="18.649999999999999" customHeight="1" x14ac:dyDescent="0.3">
      <c r="A63" s="31" t="s">
        <v>114</v>
      </c>
      <c r="B63" s="191" t="s">
        <v>115</v>
      </c>
      <c r="C63" s="145">
        <v>195000</v>
      </c>
      <c r="D63" s="45">
        <v>117596</v>
      </c>
      <c r="E63" s="49"/>
      <c r="F63" s="49"/>
      <c r="G63" s="64">
        <f t="shared" si="3"/>
        <v>77404</v>
      </c>
      <c r="H63" s="151">
        <v>5000</v>
      </c>
      <c r="I63" s="68">
        <v>14809</v>
      </c>
      <c r="J63" s="56">
        <v>0</v>
      </c>
      <c r="K63" s="68"/>
      <c r="L63" s="59"/>
      <c r="M63" s="206"/>
      <c r="N63" s="59"/>
      <c r="O63" s="206"/>
      <c r="P63" s="59"/>
      <c r="Q63" s="72"/>
      <c r="R63" s="135">
        <f t="shared" si="4"/>
        <v>9809</v>
      </c>
      <c r="S63" s="131">
        <v>0</v>
      </c>
      <c r="T63" s="150">
        <f t="shared" si="2"/>
        <v>9809</v>
      </c>
      <c r="U63" s="129"/>
    </row>
    <row r="64" spans="1:21" ht="18.649999999999999" customHeight="1" x14ac:dyDescent="0.3">
      <c r="A64" s="31" t="s">
        <v>116</v>
      </c>
      <c r="B64" s="191" t="s">
        <v>117</v>
      </c>
      <c r="C64" s="145">
        <v>171000</v>
      </c>
      <c r="D64" s="45">
        <v>106781</v>
      </c>
      <c r="E64" s="49"/>
      <c r="F64" s="49"/>
      <c r="G64" s="64">
        <f t="shared" si="3"/>
        <v>64219</v>
      </c>
      <c r="H64" s="151">
        <v>1000</v>
      </c>
      <c r="I64" s="68">
        <v>3227</v>
      </c>
      <c r="J64" s="56">
        <v>0</v>
      </c>
      <c r="K64" s="68"/>
      <c r="L64" s="59"/>
      <c r="M64" s="206"/>
      <c r="N64" s="59"/>
      <c r="O64" s="206"/>
      <c r="P64" s="59"/>
      <c r="Q64" s="72"/>
      <c r="R64" s="135">
        <f t="shared" si="4"/>
        <v>2227</v>
      </c>
      <c r="S64" s="131">
        <v>0</v>
      </c>
      <c r="T64" s="150">
        <f t="shared" si="2"/>
        <v>2227</v>
      </c>
      <c r="U64" s="129"/>
    </row>
    <row r="65" spans="1:21" ht="18.649999999999999" customHeight="1" x14ac:dyDescent="0.3">
      <c r="A65" s="31" t="s">
        <v>118</v>
      </c>
      <c r="B65" s="191" t="s">
        <v>119</v>
      </c>
      <c r="C65" s="145">
        <v>389000</v>
      </c>
      <c r="D65" s="45">
        <v>136517</v>
      </c>
      <c r="E65" s="49">
        <v>20000</v>
      </c>
      <c r="F65" s="190">
        <v>0</v>
      </c>
      <c r="G65" s="64">
        <f t="shared" si="3"/>
        <v>232483</v>
      </c>
      <c r="H65" s="151">
        <v>3000</v>
      </c>
      <c r="I65" s="68">
        <v>3352</v>
      </c>
      <c r="J65" s="56">
        <v>0</v>
      </c>
      <c r="K65" s="68"/>
      <c r="L65" s="59"/>
      <c r="M65" s="206"/>
      <c r="N65" s="59"/>
      <c r="O65" s="206"/>
      <c r="P65" s="59"/>
      <c r="Q65" s="72"/>
      <c r="R65" s="135">
        <f t="shared" si="4"/>
        <v>352</v>
      </c>
      <c r="S65" s="131">
        <v>0</v>
      </c>
      <c r="T65" s="150">
        <f t="shared" si="2"/>
        <v>352</v>
      </c>
      <c r="U65" s="129"/>
    </row>
    <row r="66" spans="1:21" ht="18.649999999999999" customHeight="1" x14ac:dyDescent="0.3">
      <c r="A66" s="31" t="s">
        <v>120</v>
      </c>
      <c r="B66" s="191" t="s">
        <v>121</v>
      </c>
      <c r="C66" s="145">
        <v>195000</v>
      </c>
      <c r="D66" s="45">
        <v>80986</v>
      </c>
      <c r="E66" s="49"/>
      <c r="F66" s="49"/>
      <c r="G66" s="64">
        <f t="shared" si="3"/>
        <v>114014</v>
      </c>
      <c r="H66" s="151">
        <v>1000</v>
      </c>
      <c r="I66" s="68">
        <v>1584</v>
      </c>
      <c r="J66" s="56">
        <v>0</v>
      </c>
      <c r="K66" s="68"/>
      <c r="L66" s="59"/>
      <c r="M66" s="206"/>
      <c r="N66" s="59"/>
      <c r="O66" s="206"/>
      <c r="P66" s="59"/>
      <c r="Q66" s="72"/>
      <c r="R66" s="135">
        <f t="shared" si="4"/>
        <v>584</v>
      </c>
      <c r="S66" s="131">
        <v>0</v>
      </c>
      <c r="T66" s="150">
        <f t="shared" si="2"/>
        <v>584</v>
      </c>
      <c r="U66" s="129"/>
    </row>
    <row r="67" spans="1:21" ht="18.649999999999999" customHeight="1" x14ac:dyDescent="0.3">
      <c r="A67" s="31" t="s">
        <v>122</v>
      </c>
      <c r="B67" s="191" t="s">
        <v>123</v>
      </c>
      <c r="C67" s="145">
        <v>195000</v>
      </c>
      <c r="D67" s="45">
        <v>60407</v>
      </c>
      <c r="E67" s="49"/>
      <c r="F67" s="49"/>
      <c r="G67" s="64">
        <f t="shared" si="3"/>
        <v>134593</v>
      </c>
      <c r="H67" s="151">
        <v>1000</v>
      </c>
      <c r="I67" s="68">
        <v>1149</v>
      </c>
      <c r="J67" s="56">
        <v>0</v>
      </c>
      <c r="K67" s="68"/>
      <c r="L67" s="56">
        <v>8000</v>
      </c>
      <c r="M67" s="208">
        <v>9600</v>
      </c>
      <c r="N67" s="59"/>
      <c r="O67" s="206"/>
      <c r="P67" s="59"/>
      <c r="Q67" s="72"/>
      <c r="R67" s="135">
        <f t="shared" si="4"/>
        <v>1749</v>
      </c>
      <c r="S67" s="131">
        <v>0</v>
      </c>
      <c r="T67" s="150">
        <f t="shared" si="2"/>
        <v>1749</v>
      </c>
      <c r="U67" s="129"/>
    </row>
    <row r="68" spans="1:21" ht="18.649999999999999" customHeight="1" x14ac:dyDescent="0.3">
      <c r="A68" s="31" t="s">
        <v>124</v>
      </c>
      <c r="B68" s="191" t="s">
        <v>125</v>
      </c>
      <c r="C68" s="145">
        <v>195000</v>
      </c>
      <c r="D68" s="45">
        <v>103536</v>
      </c>
      <c r="E68" s="49"/>
      <c r="F68" s="49"/>
      <c r="G68" s="64">
        <f t="shared" si="3"/>
        <v>91464</v>
      </c>
      <c r="H68" s="151">
        <v>1000</v>
      </c>
      <c r="I68" s="68">
        <v>1331</v>
      </c>
      <c r="J68" s="56">
        <v>0</v>
      </c>
      <c r="K68" s="68"/>
      <c r="L68" s="56"/>
      <c r="M68" s="208"/>
      <c r="N68" s="59"/>
      <c r="O68" s="206"/>
      <c r="P68" s="59"/>
      <c r="Q68" s="72"/>
      <c r="R68" s="135">
        <f t="shared" si="4"/>
        <v>331</v>
      </c>
      <c r="S68" s="131">
        <v>0</v>
      </c>
      <c r="T68" s="150">
        <f t="shared" si="2"/>
        <v>331</v>
      </c>
      <c r="U68" s="129"/>
    </row>
    <row r="69" spans="1:21" ht="18.649999999999999" customHeight="1" x14ac:dyDescent="0.3">
      <c r="A69" s="31" t="s">
        <v>126</v>
      </c>
      <c r="B69" s="191" t="s">
        <v>127</v>
      </c>
      <c r="C69" s="145">
        <v>195000</v>
      </c>
      <c r="D69" s="45">
        <v>61753</v>
      </c>
      <c r="E69" s="49"/>
      <c r="F69" s="49"/>
      <c r="G69" s="64">
        <f t="shared" si="3"/>
        <v>133247</v>
      </c>
      <c r="H69" s="151">
        <v>1000</v>
      </c>
      <c r="I69" s="68">
        <v>818</v>
      </c>
      <c r="J69" s="56">
        <v>0</v>
      </c>
      <c r="K69" s="68"/>
      <c r="L69" s="56"/>
      <c r="M69" s="208"/>
      <c r="N69" s="59"/>
      <c r="O69" s="206"/>
      <c r="P69" s="59"/>
      <c r="Q69" s="72"/>
      <c r="R69" s="135">
        <f t="shared" si="4"/>
        <v>-182</v>
      </c>
      <c r="S69" s="131">
        <v>0</v>
      </c>
      <c r="T69" s="150">
        <f t="shared" si="2"/>
        <v>-182</v>
      </c>
      <c r="U69" s="129"/>
    </row>
    <row r="70" spans="1:21" ht="18.649999999999999" customHeight="1" x14ac:dyDescent="0.3">
      <c r="A70" s="31" t="s">
        <v>128</v>
      </c>
      <c r="B70" s="191" t="s">
        <v>129</v>
      </c>
      <c r="C70" s="145">
        <v>219000</v>
      </c>
      <c r="D70" s="45">
        <v>160602</v>
      </c>
      <c r="E70" s="49"/>
      <c r="F70" s="49"/>
      <c r="G70" s="64">
        <f t="shared" si="3"/>
        <v>58398</v>
      </c>
      <c r="H70" s="151">
        <v>1000</v>
      </c>
      <c r="I70" s="68">
        <v>1358</v>
      </c>
      <c r="J70" s="56">
        <v>0</v>
      </c>
      <c r="K70" s="68"/>
      <c r="L70" s="56"/>
      <c r="M70" s="208"/>
      <c r="N70" s="59"/>
      <c r="O70" s="206"/>
      <c r="P70" s="59"/>
      <c r="Q70" s="72"/>
      <c r="R70" s="135">
        <f t="shared" si="4"/>
        <v>358</v>
      </c>
      <c r="S70" s="131">
        <v>0</v>
      </c>
      <c r="T70" s="150">
        <f t="shared" si="2"/>
        <v>358</v>
      </c>
      <c r="U70" s="129"/>
    </row>
    <row r="71" spans="1:21" ht="18.649999999999999" customHeight="1" x14ac:dyDescent="0.3">
      <c r="A71" s="31" t="s">
        <v>130</v>
      </c>
      <c r="B71" s="191" t="s">
        <v>131</v>
      </c>
      <c r="C71" s="145">
        <v>311000</v>
      </c>
      <c r="D71" s="45">
        <v>84118</v>
      </c>
      <c r="E71" s="49">
        <v>20000</v>
      </c>
      <c r="F71" s="49"/>
      <c r="G71" s="64">
        <f t="shared" si="3"/>
        <v>206882</v>
      </c>
      <c r="H71" s="151">
        <v>1000</v>
      </c>
      <c r="I71" s="68">
        <v>4303</v>
      </c>
      <c r="J71" s="56">
        <v>0</v>
      </c>
      <c r="K71" s="68"/>
      <c r="L71" s="56"/>
      <c r="M71" s="208"/>
      <c r="N71" s="59"/>
      <c r="O71" s="206"/>
      <c r="P71" s="59"/>
      <c r="Q71" s="72"/>
      <c r="R71" s="135">
        <f t="shared" si="4"/>
        <v>3303</v>
      </c>
      <c r="S71" s="131">
        <v>0</v>
      </c>
      <c r="T71" s="150">
        <f t="shared" ref="T71:T133" si="5">SUM(R71:S71)</f>
        <v>3303</v>
      </c>
      <c r="U71" s="129"/>
    </row>
    <row r="72" spans="1:21" ht="18.649999999999999" customHeight="1" x14ac:dyDescent="0.3">
      <c r="A72" s="31" t="s">
        <v>132</v>
      </c>
      <c r="B72" s="191" t="s">
        <v>133</v>
      </c>
      <c r="C72" s="145">
        <v>195000</v>
      </c>
      <c r="D72" s="45">
        <v>83819</v>
      </c>
      <c r="E72" s="49"/>
      <c r="F72" s="49"/>
      <c r="G72" s="64">
        <f t="shared" ref="G72:G133" si="6">(C72-E72)-(D72-F72)</f>
        <v>111181</v>
      </c>
      <c r="H72" s="151">
        <v>1000</v>
      </c>
      <c r="I72" s="68">
        <v>2227</v>
      </c>
      <c r="J72" s="56">
        <v>0</v>
      </c>
      <c r="K72" s="68">
        <v>13500</v>
      </c>
      <c r="L72" s="56"/>
      <c r="M72" s="208"/>
      <c r="N72" s="59"/>
      <c r="O72" s="206"/>
      <c r="P72" s="59"/>
      <c r="Q72" s="72"/>
      <c r="R72" s="135">
        <f t="shared" si="4"/>
        <v>14727</v>
      </c>
      <c r="S72" s="131">
        <v>0</v>
      </c>
      <c r="T72" s="150">
        <f t="shared" si="5"/>
        <v>14727</v>
      </c>
      <c r="U72" s="129"/>
    </row>
    <row r="73" spans="1:21" ht="18.649999999999999" customHeight="1" x14ac:dyDescent="0.3">
      <c r="A73" s="31" t="s">
        <v>134</v>
      </c>
      <c r="B73" s="191" t="s">
        <v>135</v>
      </c>
      <c r="C73" s="145">
        <v>229000</v>
      </c>
      <c r="D73" s="45">
        <v>120864</v>
      </c>
      <c r="E73" s="49">
        <v>10000</v>
      </c>
      <c r="F73" s="49"/>
      <c r="G73" s="64">
        <f t="shared" si="6"/>
        <v>98136</v>
      </c>
      <c r="H73" s="151">
        <v>1000</v>
      </c>
      <c r="I73" s="68">
        <v>1258</v>
      </c>
      <c r="J73" s="56">
        <v>0</v>
      </c>
      <c r="K73" s="68"/>
      <c r="L73" s="56"/>
      <c r="M73" s="208"/>
      <c r="N73" s="59"/>
      <c r="O73" s="206"/>
      <c r="P73" s="59"/>
      <c r="Q73" s="72"/>
      <c r="R73" s="135">
        <f t="shared" si="4"/>
        <v>258</v>
      </c>
      <c r="S73" s="131">
        <v>0</v>
      </c>
      <c r="T73" s="150">
        <f t="shared" si="5"/>
        <v>258</v>
      </c>
      <c r="U73" s="129"/>
    </row>
    <row r="74" spans="1:21" ht="18.649999999999999" customHeight="1" x14ac:dyDescent="0.3">
      <c r="A74" s="31" t="s">
        <v>136</v>
      </c>
      <c r="B74" s="191" t="s">
        <v>137</v>
      </c>
      <c r="C74" s="145">
        <v>405000</v>
      </c>
      <c r="D74" s="45">
        <v>336745</v>
      </c>
      <c r="E74" s="49"/>
      <c r="F74" s="49"/>
      <c r="G74" s="64">
        <f t="shared" si="6"/>
        <v>68255</v>
      </c>
      <c r="H74" s="151">
        <v>2000</v>
      </c>
      <c r="I74" s="68">
        <v>4828</v>
      </c>
      <c r="J74" s="56">
        <v>0</v>
      </c>
      <c r="K74" s="68"/>
      <c r="L74" s="56"/>
      <c r="M74" s="208"/>
      <c r="N74" s="59"/>
      <c r="O74" s="206"/>
      <c r="P74" s="59"/>
      <c r="Q74" s="72"/>
      <c r="R74" s="135">
        <f t="shared" ref="R74:R133" si="7">I74+K74+M74+O74-H74-J74-L74-N74</f>
        <v>2828</v>
      </c>
      <c r="S74" s="131">
        <v>0</v>
      </c>
      <c r="T74" s="150">
        <f t="shared" si="5"/>
        <v>2828</v>
      </c>
      <c r="U74" s="129"/>
    </row>
    <row r="75" spans="1:21" ht="18.649999999999999" customHeight="1" x14ac:dyDescent="0.3">
      <c r="A75" s="31" t="s">
        <v>138</v>
      </c>
      <c r="B75" s="191" t="s">
        <v>139</v>
      </c>
      <c r="C75" s="145">
        <v>245000</v>
      </c>
      <c r="D75" s="45">
        <v>156871</v>
      </c>
      <c r="E75" s="49">
        <v>50000</v>
      </c>
      <c r="F75" s="190">
        <v>0</v>
      </c>
      <c r="G75" s="64">
        <f t="shared" si="6"/>
        <v>38129</v>
      </c>
      <c r="H75" s="151">
        <v>2000</v>
      </c>
      <c r="I75" s="68">
        <v>2175</v>
      </c>
      <c r="J75" s="56">
        <v>0</v>
      </c>
      <c r="K75" s="68"/>
      <c r="L75" s="56">
        <v>23000</v>
      </c>
      <c r="M75" s="208">
        <v>19300</v>
      </c>
      <c r="N75" s="59"/>
      <c r="O75" s="206"/>
      <c r="P75" s="59"/>
      <c r="Q75" s="72"/>
      <c r="R75" s="135">
        <f t="shared" si="7"/>
        <v>-3525</v>
      </c>
      <c r="S75" s="131">
        <v>0</v>
      </c>
      <c r="T75" s="150">
        <f t="shared" si="5"/>
        <v>-3525</v>
      </c>
      <c r="U75" s="129"/>
    </row>
    <row r="76" spans="1:21" ht="18.649999999999999" customHeight="1" x14ac:dyDescent="0.3">
      <c r="A76" s="31" t="s">
        <v>140</v>
      </c>
      <c r="B76" s="191" t="s">
        <v>141</v>
      </c>
      <c r="C76" s="145">
        <v>171000</v>
      </c>
      <c r="D76" s="45">
        <v>52324</v>
      </c>
      <c r="E76" s="49"/>
      <c r="F76" s="49"/>
      <c r="G76" s="64">
        <f t="shared" si="6"/>
        <v>118676</v>
      </c>
      <c r="H76" s="151">
        <v>1000</v>
      </c>
      <c r="I76" s="68">
        <v>2047</v>
      </c>
      <c r="J76" s="56">
        <v>0</v>
      </c>
      <c r="K76" s="68"/>
      <c r="L76" s="56">
        <v>48000</v>
      </c>
      <c r="M76" s="208">
        <v>72532</v>
      </c>
      <c r="N76" s="59"/>
      <c r="O76" s="206"/>
      <c r="P76" s="59"/>
      <c r="Q76" s="72"/>
      <c r="R76" s="135">
        <f t="shared" si="7"/>
        <v>25579</v>
      </c>
      <c r="S76" s="131">
        <v>0</v>
      </c>
      <c r="T76" s="150">
        <f t="shared" si="5"/>
        <v>25579</v>
      </c>
      <c r="U76" s="129"/>
    </row>
    <row r="77" spans="1:21" ht="18.649999999999999" customHeight="1" x14ac:dyDescent="0.3">
      <c r="A77" s="31" t="s">
        <v>142</v>
      </c>
      <c r="B77" s="191" t="s">
        <v>143</v>
      </c>
      <c r="C77" s="145">
        <v>144000</v>
      </c>
      <c r="D77" s="45">
        <v>26371</v>
      </c>
      <c r="E77" s="49"/>
      <c r="F77" s="49"/>
      <c r="G77" s="64">
        <f t="shared" si="6"/>
        <v>117629</v>
      </c>
      <c r="H77" s="151">
        <v>1000</v>
      </c>
      <c r="I77" s="68">
        <v>1549</v>
      </c>
      <c r="J77" s="56">
        <v>0</v>
      </c>
      <c r="K77" s="68"/>
      <c r="L77" s="56"/>
      <c r="M77" s="208"/>
      <c r="N77" s="59"/>
      <c r="O77" s="206"/>
      <c r="P77" s="59"/>
      <c r="Q77" s="72"/>
      <c r="R77" s="135">
        <f t="shared" si="7"/>
        <v>549</v>
      </c>
      <c r="S77" s="131">
        <v>0</v>
      </c>
      <c r="T77" s="150">
        <f t="shared" si="5"/>
        <v>549</v>
      </c>
      <c r="U77" s="129"/>
    </row>
    <row r="78" spans="1:21" ht="18.649999999999999" customHeight="1" x14ac:dyDescent="0.3">
      <c r="A78" s="31" t="s">
        <v>144</v>
      </c>
      <c r="B78" s="191" t="s">
        <v>145</v>
      </c>
      <c r="C78" s="145">
        <v>144000</v>
      </c>
      <c r="D78" s="45">
        <v>77197</v>
      </c>
      <c r="E78" s="49"/>
      <c r="F78" s="49"/>
      <c r="G78" s="64">
        <f t="shared" si="6"/>
        <v>66803</v>
      </c>
      <c r="H78" s="151">
        <v>0</v>
      </c>
      <c r="I78" s="68">
        <v>1820</v>
      </c>
      <c r="J78" s="56">
        <v>0</v>
      </c>
      <c r="K78" s="68"/>
      <c r="L78" s="56"/>
      <c r="M78" s="208"/>
      <c r="N78" s="59"/>
      <c r="O78" s="206"/>
      <c r="P78" s="59"/>
      <c r="Q78" s="72"/>
      <c r="R78" s="135">
        <f t="shared" si="7"/>
        <v>1820</v>
      </c>
      <c r="S78" s="131">
        <v>0</v>
      </c>
      <c r="T78" s="150">
        <f t="shared" si="5"/>
        <v>1820</v>
      </c>
      <c r="U78" s="129"/>
    </row>
    <row r="79" spans="1:21" ht="18.649999999999999" customHeight="1" x14ac:dyDescent="0.3">
      <c r="A79" s="31" t="s">
        <v>146</v>
      </c>
      <c r="B79" s="2" t="s">
        <v>147</v>
      </c>
      <c r="C79" s="145">
        <v>199000</v>
      </c>
      <c r="D79" s="45">
        <v>196649</v>
      </c>
      <c r="E79" s="195">
        <v>4000</v>
      </c>
      <c r="F79" s="190">
        <v>0</v>
      </c>
      <c r="G79" s="64">
        <f t="shared" si="6"/>
        <v>-1649</v>
      </c>
      <c r="H79" s="151">
        <v>2000</v>
      </c>
      <c r="I79" s="68">
        <v>0</v>
      </c>
      <c r="J79" s="56">
        <v>0</v>
      </c>
      <c r="K79" s="68"/>
      <c r="L79" s="56"/>
      <c r="M79" s="208"/>
      <c r="N79" s="59"/>
      <c r="O79" s="206"/>
      <c r="P79" s="59"/>
      <c r="Q79" s="72"/>
      <c r="R79" s="135">
        <f t="shared" si="7"/>
        <v>-2000</v>
      </c>
      <c r="S79" s="131">
        <v>0</v>
      </c>
      <c r="T79" s="150">
        <f t="shared" si="5"/>
        <v>-2000</v>
      </c>
      <c r="U79" s="129"/>
    </row>
    <row r="80" spans="1:21" ht="18.649999999999999" customHeight="1" x14ac:dyDescent="0.3">
      <c r="A80" s="31" t="s">
        <v>148</v>
      </c>
      <c r="B80" s="191" t="s">
        <v>149</v>
      </c>
      <c r="C80" s="145">
        <v>195000</v>
      </c>
      <c r="D80" s="45">
        <v>147280</v>
      </c>
      <c r="E80" s="49"/>
      <c r="F80" s="49"/>
      <c r="G80" s="64">
        <f t="shared" si="6"/>
        <v>47720</v>
      </c>
      <c r="H80" s="151">
        <v>1000</v>
      </c>
      <c r="I80" s="68">
        <v>2224</v>
      </c>
      <c r="J80" s="56">
        <v>0</v>
      </c>
      <c r="K80" s="68"/>
      <c r="L80" s="56"/>
      <c r="M80" s="208"/>
      <c r="N80" s="59"/>
      <c r="O80" s="206"/>
      <c r="P80" s="59"/>
      <c r="Q80" s="72"/>
      <c r="R80" s="135">
        <f t="shared" si="7"/>
        <v>1224</v>
      </c>
      <c r="S80" s="131">
        <v>0</v>
      </c>
      <c r="T80" s="150">
        <f t="shared" si="5"/>
        <v>1224</v>
      </c>
      <c r="U80" s="129"/>
    </row>
    <row r="81" spans="1:21" ht="18.649999999999999" customHeight="1" x14ac:dyDescent="0.3">
      <c r="A81" s="31" t="s">
        <v>150</v>
      </c>
      <c r="B81" s="191" t="s">
        <v>151</v>
      </c>
      <c r="C81" s="145">
        <v>219000</v>
      </c>
      <c r="D81" s="45">
        <v>140551</v>
      </c>
      <c r="E81" s="49"/>
      <c r="F81" s="49"/>
      <c r="G81" s="64">
        <f t="shared" si="6"/>
        <v>78449</v>
      </c>
      <c r="H81" s="151">
        <v>1000</v>
      </c>
      <c r="I81" s="68">
        <v>1522</v>
      </c>
      <c r="J81" s="56">
        <v>0</v>
      </c>
      <c r="K81" s="68"/>
      <c r="L81" s="56"/>
      <c r="M81" s="208"/>
      <c r="N81" s="59"/>
      <c r="O81" s="206"/>
      <c r="P81" s="59"/>
      <c r="Q81" s="72"/>
      <c r="R81" s="135">
        <f t="shared" si="7"/>
        <v>522</v>
      </c>
      <c r="S81" s="131">
        <v>0</v>
      </c>
      <c r="T81" s="150">
        <f t="shared" si="5"/>
        <v>522</v>
      </c>
      <c r="U81" s="129"/>
    </row>
    <row r="82" spans="1:21" ht="18.649999999999999" customHeight="1" x14ac:dyDescent="0.3">
      <c r="A82" s="31" t="s">
        <v>152</v>
      </c>
      <c r="B82" s="191" t="s">
        <v>153</v>
      </c>
      <c r="C82" s="145">
        <v>90000</v>
      </c>
      <c r="D82" s="45">
        <v>46985</v>
      </c>
      <c r="E82" s="49"/>
      <c r="F82" s="49"/>
      <c r="G82" s="64">
        <f t="shared" si="6"/>
        <v>43015</v>
      </c>
      <c r="H82" s="151">
        <v>1000</v>
      </c>
      <c r="I82" s="68">
        <v>716</v>
      </c>
      <c r="J82" s="56">
        <v>0</v>
      </c>
      <c r="K82" s="68"/>
      <c r="L82" s="56"/>
      <c r="M82" s="208"/>
      <c r="N82" s="59"/>
      <c r="O82" s="206"/>
      <c r="P82" s="59"/>
      <c r="Q82" s="72"/>
      <c r="R82" s="135">
        <f t="shared" si="7"/>
        <v>-284</v>
      </c>
      <c r="S82" s="131">
        <v>0</v>
      </c>
      <c r="T82" s="150">
        <f t="shared" si="5"/>
        <v>-284</v>
      </c>
      <c r="U82" s="129"/>
    </row>
    <row r="83" spans="1:21" ht="18.649999999999999" customHeight="1" x14ac:dyDescent="0.3">
      <c r="A83" s="31" t="s">
        <v>154</v>
      </c>
      <c r="B83" s="191" t="s">
        <v>155</v>
      </c>
      <c r="C83" s="145">
        <v>195000</v>
      </c>
      <c r="D83" s="45">
        <v>64650</v>
      </c>
      <c r="E83" s="49"/>
      <c r="F83" s="49"/>
      <c r="G83" s="64">
        <f t="shared" si="6"/>
        <v>130350</v>
      </c>
      <c r="H83" s="151">
        <v>1000</v>
      </c>
      <c r="I83" s="68">
        <v>759</v>
      </c>
      <c r="J83" s="56">
        <v>0</v>
      </c>
      <c r="K83" s="68"/>
      <c r="L83" s="56"/>
      <c r="M83" s="208"/>
      <c r="N83" s="59"/>
      <c r="O83" s="206"/>
      <c r="P83" s="59"/>
      <c r="Q83" s="72"/>
      <c r="R83" s="135">
        <f t="shared" si="7"/>
        <v>-241</v>
      </c>
      <c r="S83" s="131">
        <v>0</v>
      </c>
      <c r="T83" s="150">
        <f t="shared" si="5"/>
        <v>-241</v>
      </c>
      <c r="U83" s="129"/>
    </row>
    <row r="84" spans="1:21" ht="18.649999999999999" customHeight="1" x14ac:dyDescent="0.3">
      <c r="A84" s="31" t="s">
        <v>156</v>
      </c>
      <c r="B84" s="191" t="s">
        <v>157</v>
      </c>
      <c r="C84" s="145">
        <v>195000</v>
      </c>
      <c r="D84" s="45">
        <v>151233</v>
      </c>
      <c r="E84" s="49"/>
      <c r="F84" s="49"/>
      <c r="G84" s="64">
        <f t="shared" si="6"/>
        <v>43767</v>
      </c>
      <c r="H84" s="151">
        <v>1000</v>
      </c>
      <c r="I84" s="68">
        <v>3039</v>
      </c>
      <c r="J84" s="56">
        <v>0</v>
      </c>
      <c r="K84" s="68"/>
      <c r="L84" s="56"/>
      <c r="M84" s="208"/>
      <c r="N84" s="59"/>
      <c r="O84" s="206"/>
      <c r="P84" s="59"/>
      <c r="Q84" s="72"/>
      <c r="R84" s="135">
        <f t="shared" si="7"/>
        <v>2039</v>
      </c>
      <c r="S84" s="131">
        <v>0</v>
      </c>
      <c r="T84" s="150">
        <f t="shared" si="5"/>
        <v>2039</v>
      </c>
      <c r="U84" s="129"/>
    </row>
    <row r="85" spans="1:21" ht="18.649999999999999" customHeight="1" x14ac:dyDescent="0.3">
      <c r="A85" s="31" t="s">
        <v>158</v>
      </c>
      <c r="B85" s="191" t="s">
        <v>159</v>
      </c>
      <c r="C85" s="145">
        <v>840000</v>
      </c>
      <c r="D85" s="45">
        <v>596594</v>
      </c>
      <c r="E85" s="49">
        <v>200000</v>
      </c>
      <c r="F85" s="190">
        <v>0</v>
      </c>
      <c r="G85" s="64">
        <f t="shared" si="6"/>
        <v>43406</v>
      </c>
      <c r="H85" s="151">
        <v>12000</v>
      </c>
      <c r="I85" s="68">
        <v>7014</v>
      </c>
      <c r="J85" s="56">
        <v>0</v>
      </c>
      <c r="K85" s="68"/>
      <c r="L85" s="56"/>
      <c r="M85" s="208"/>
      <c r="N85" s="56">
        <v>2000</v>
      </c>
      <c r="O85" s="208"/>
      <c r="P85" s="59"/>
      <c r="Q85" s="72"/>
      <c r="R85" s="135">
        <f t="shared" si="7"/>
        <v>-6986</v>
      </c>
      <c r="S85" s="131">
        <v>0</v>
      </c>
      <c r="T85" s="150">
        <f t="shared" si="5"/>
        <v>-6986</v>
      </c>
      <c r="U85" s="129"/>
    </row>
    <row r="86" spans="1:21" ht="18.649999999999999" customHeight="1" x14ac:dyDescent="0.3">
      <c r="A86" s="31" t="s">
        <v>160</v>
      </c>
      <c r="B86" s="191" t="s">
        <v>161</v>
      </c>
      <c r="C86" s="145">
        <v>195000</v>
      </c>
      <c r="D86" s="45">
        <v>118669</v>
      </c>
      <c r="E86" s="49"/>
      <c r="F86" s="49"/>
      <c r="G86" s="64">
        <f t="shared" si="6"/>
        <v>76331</v>
      </c>
      <c r="H86" s="151">
        <v>1000</v>
      </c>
      <c r="I86" s="68">
        <v>1382</v>
      </c>
      <c r="J86" s="56">
        <v>0</v>
      </c>
      <c r="K86" s="68"/>
      <c r="L86" s="56"/>
      <c r="M86" s="208"/>
      <c r="N86" s="56"/>
      <c r="O86" s="208"/>
      <c r="P86" s="59"/>
      <c r="Q86" s="72"/>
      <c r="R86" s="135">
        <f t="shared" si="7"/>
        <v>382</v>
      </c>
      <c r="S86" s="131">
        <v>0</v>
      </c>
      <c r="T86" s="150">
        <f t="shared" si="5"/>
        <v>382</v>
      </c>
      <c r="U86" s="129"/>
    </row>
    <row r="87" spans="1:21" ht="18.649999999999999" customHeight="1" x14ac:dyDescent="0.3">
      <c r="A87" s="31" t="s">
        <v>162</v>
      </c>
      <c r="B87" s="191" t="s">
        <v>163</v>
      </c>
      <c r="C87" s="145">
        <v>195000</v>
      </c>
      <c r="D87" s="45">
        <v>86648</v>
      </c>
      <c r="E87" s="49"/>
      <c r="F87" s="49"/>
      <c r="G87" s="64">
        <f t="shared" si="6"/>
        <v>108352</v>
      </c>
      <c r="H87" s="151">
        <v>1000</v>
      </c>
      <c r="I87" s="68">
        <v>2356</v>
      </c>
      <c r="J87" s="56">
        <v>0</v>
      </c>
      <c r="K87" s="68"/>
      <c r="L87" s="56"/>
      <c r="M87" s="208"/>
      <c r="N87" s="56"/>
      <c r="O87" s="208"/>
      <c r="P87" s="59"/>
      <c r="Q87" s="72"/>
      <c r="R87" s="135">
        <f t="shared" si="7"/>
        <v>1356</v>
      </c>
      <c r="S87" s="131">
        <v>0</v>
      </c>
      <c r="T87" s="150">
        <f t="shared" si="5"/>
        <v>1356</v>
      </c>
      <c r="U87" s="129"/>
    </row>
    <row r="88" spans="1:21" ht="18.649999999999999" customHeight="1" x14ac:dyDescent="0.3">
      <c r="A88" s="31" t="s">
        <v>164</v>
      </c>
      <c r="B88" s="191" t="s">
        <v>165</v>
      </c>
      <c r="C88" s="145">
        <v>171000</v>
      </c>
      <c r="D88" s="45">
        <v>70236</v>
      </c>
      <c r="E88" s="49"/>
      <c r="F88" s="49"/>
      <c r="G88" s="64">
        <f t="shared" si="6"/>
        <v>100764</v>
      </c>
      <c r="H88" s="151">
        <v>1000</v>
      </c>
      <c r="I88" s="68">
        <v>1709</v>
      </c>
      <c r="J88" s="56">
        <v>0</v>
      </c>
      <c r="K88" s="68"/>
      <c r="L88" s="56"/>
      <c r="M88" s="208"/>
      <c r="N88" s="56"/>
      <c r="O88" s="208"/>
      <c r="P88" s="59"/>
      <c r="Q88" s="72"/>
      <c r="R88" s="135">
        <f t="shared" si="7"/>
        <v>709</v>
      </c>
      <c r="S88" s="131">
        <v>0</v>
      </c>
      <c r="T88" s="150">
        <f t="shared" si="5"/>
        <v>709</v>
      </c>
      <c r="U88" s="129"/>
    </row>
    <row r="89" spans="1:21" ht="18.649999999999999" customHeight="1" x14ac:dyDescent="0.3">
      <c r="A89" s="31" t="s">
        <v>166</v>
      </c>
      <c r="B89" s="191" t="s">
        <v>167</v>
      </c>
      <c r="C89" s="145">
        <v>195000</v>
      </c>
      <c r="D89" s="45">
        <v>108770</v>
      </c>
      <c r="E89" s="49"/>
      <c r="F89" s="49"/>
      <c r="G89" s="64">
        <f t="shared" si="6"/>
        <v>86230</v>
      </c>
      <c r="H89" s="151">
        <v>2000</v>
      </c>
      <c r="I89" s="68">
        <v>5637</v>
      </c>
      <c r="J89" s="56">
        <v>0</v>
      </c>
      <c r="K89" s="68"/>
      <c r="L89" s="56"/>
      <c r="M89" s="208"/>
      <c r="N89" s="56"/>
      <c r="O89" s="208"/>
      <c r="P89" s="59"/>
      <c r="Q89" s="72"/>
      <c r="R89" s="135">
        <f t="shared" si="7"/>
        <v>3637</v>
      </c>
      <c r="S89" s="131">
        <v>0</v>
      </c>
      <c r="T89" s="150">
        <f t="shared" si="5"/>
        <v>3637</v>
      </c>
      <c r="U89" s="129"/>
    </row>
    <row r="90" spans="1:21" ht="18.649999999999999" customHeight="1" x14ac:dyDescent="0.3">
      <c r="A90" s="31" t="s">
        <v>168</v>
      </c>
      <c r="B90" s="191" t="s">
        <v>169</v>
      </c>
      <c r="C90" s="145">
        <v>195000</v>
      </c>
      <c r="D90" s="45">
        <v>99677</v>
      </c>
      <c r="E90" s="49"/>
      <c r="F90" s="49"/>
      <c r="G90" s="64">
        <f t="shared" si="6"/>
        <v>95323</v>
      </c>
      <c r="H90" s="151">
        <v>2000</v>
      </c>
      <c r="I90" s="68">
        <v>2518</v>
      </c>
      <c r="J90" s="56">
        <v>0</v>
      </c>
      <c r="K90" s="68"/>
      <c r="L90" s="56"/>
      <c r="M90" s="208"/>
      <c r="N90" s="56"/>
      <c r="O90" s="208"/>
      <c r="P90" s="59"/>
      <c r="Q90" s="72"/>
      <c r="R90" s="135">
        <f t="shared" si="7"/>
        <v>518</v>
      </c>
      <c r="S90" s="131">
        <v>0</v>
      </c>
      <c r="T90" s="150">
        <f t="shared" si="5"/>
        <v>518</v>
      </c>
      <c r="U90" s="129"/>
    </row>
    <row r="91" spans="1:21" ht="18.649999999999999" customHeight="1" x14ac:dyDescent="0.3">
      <c r="A91" s="31" t="s">
        <v>170</v>
      </c>
      <c r="B91" s="2" t="s">
        <v>171</v>
      </c>
      <c r="C91" s="145">
        <v>171000</v>
      </c>
      <c r="D91" s="45">
        <v>50786</v>
      </c>
      <c r="E91" s="49"/>
      <c r="F91" s="49"/>
      <c r="G91" s="64">
        <f t="shared" si="6"/>
        <v>120214</v>
      </c>
      <c r="H91" s="151">
        <v>0</v>
      </c>
      <c r="I91" s="68">
        <v>1206</v>
      </c>
      <c r="J91" s="56">
        <v>0</v>
      </c>
      <c r="K91" s="68"/>
      <c r="L91" s="56"/>
      <c r="M91" s="208"/>
      <c r="N91" s="56"/>
      <c r="O91" s="208"/>
      <c r="P91" s="59"/>
      <c r="Q91" s="72"/>
      <c r="R91" s="135">
        <f t="shared" si="7"/>
        <v>1206</v>
      </c>
      <c r="S91" s="131">
        <v>0</v>
      </c>
      <c r="T91" s="150">
        <f t="shared" si="5"/>
        <v>1206</v>
      </c>
      <c r="U91" s="129"/>
    </row>
    <row r="92" spans="1:21" ht="18.649999999999999" customHeight="1" x14ac:dyDescent="0.3">
      <c r="A92" s="31" t="s">
        <v>172</v>
      </c>
      <c r="B92" s="191" t="s">
        <v>173</v>
      </c>
      <c r="C92" s="145">
        <v>387000</v>
      </c>
      <c r="D92" s="45">
        <v>144304</v>
      </c>
      <c r="E92" s="49"/>
      <c r="F92" s="49"/>
      <c r="G92" s="64">
        <f t="shared" si="6"/>
        <v>242696</v>
      </c>
      <c r="H92" s="151">
        <v>10000</v>
      </c>
      <c r="I92" s="68">
        <v>5400</v>
      </c>
      <c r="J92" s="56">
        <v>0</v>
      </c>
      <c r="K92" s="68"/>
      <c r="L92" s="56"/>
      <c r="M92" s="208"/>
      <c r="N92" s="56"/>
      <c r="O92" s="208"/>
      <c r="P92" s="59"/>
      <c r="Q92" s="72"/>
      <c r="R92" s="135">
        <f t="shared" si="7"/>
        <v>-4600</v>
      </c>
      <c r="S92" s="131">
        <v>0</v>
      </c>
      <c r="T92" s="150">
        <f t="shared" si="5"/>
        <v>-4600</v>
      </c>
      <c r="U92" s="129"/>
    </row>
    <row r="93" spans="1:21" ht="18.649999999999999" customHeight="1" x14ac:dyDescent="0.3">
      <c r="A93" s="31" t="s">
        <v>174</v>
      </c>
      <c r="B93" s="191" t="s">
        <v>175</v>
      </c>
      <c r="C93" s="145">
        <v>195000</v>
      </c>
      <c r="D93" s="45">
        <v>89458</v>
      </c>
      <c r="E93" s="49"/>
      <c r="F93" s="49"/>
      <c r="G93" s="64">
        <f t="shared" si="6"/>
        <v>105542</v>
      </c>
      <c r="H93" s="151">
        <v>1000</v>
      </c>
      <c r="I93" s="68">
        <v>1769</v>
      </c>
      <c r="J93" s="56">
        <v>0</v>
      </c>
      <c r="K93" s="68"/>
      <c r="L93" s="56"/>
      <c r="M93" s="208"/>
      <c r="N93" s="56"/>
      <c r="O93" s="208"/>
      <c r="P93" s="59"/>
      <c r="Q93" s="72"/>
      <c r="R93" s="135">
        <f t="shared" si="7"/>
        <v>769</v>
      </c>
      <c r="S93" s="131">
        <v>0</v>
      </c>
      <c r="T93" s="150">
        <f t="shared" si="5"/>
        <v>769</v>
      </c>
      <c r="U93" s="129"/>
    </row>
    <row r="94" spans="1:21" ht="18.649999999999999" customHeight="1" x14ac:dyDescent="0.3">
      <c r="A94" s="31" t="s">
        <v>176</v>
      </c>
      <c r="B94" s="191" t="s">
        <v>177</v>
      </c>
      <c r="C94" s="145">
        <v>195000</v>
      </c>
      <c r="D94" s="45">
        <v>98091</v>
      </c>
      <c r="E94" s="49"/>
      <c r="F94" s="49"/>
      <c r="G94" s="64">
        <f t="shared" si="6"/>
        <v>96909</v>
      </c>
      <c r="H94" s="151">
        <v>2000</v>
      </c>
      <c r="I94" s="68">
        <v>2464</v>
      </c>
      <c r="J94" s="56">
        <v>0</v>
      </c>
      <c r="K94" s="68"/>
      <c r="L94" s="56">
        <v>34000</v>
      </c>
      <c r="M94" s="208">
        <v>29300</v>
      </c>
      <c r="N94" s="56"/>
      <c r="O94" s="208"/>
      <c r="P94" s="59"/>
      <c r="Q94" s="72"/>
      <c r="R94" s="135">
        <f t="shared" si="7"/>
        <v>-4236</v>
      </c>
      <c r="S94" s="131">
        <v>0</v>
      </c>
      <c r="T94" s="150">
        <f t="shared" si="5"/>
        <v>-4236</v>
      </c>
      <c r="U94" s="129"/>
    </row>
    <row r="95" spans="1:21" ht="18.649999999999999" customHeight="1" x14ac:dyDescent="0.3">
      <c r="A95" s="31" t="s">
        <v>178</v>
      </c>
      <c r="B95" s="191" t="s">
        <v>179</v>
      </c>
      <c r="C95" s="145">
        <v>195000</v>
      </c>
      <c r="D95" s="45">
        <v>123251</v>
      </c>
      <c r="E95" s="49"/>
      <c r="F95" s="49"/>
      <c r="G95" s="64">
        <f t="shared" si="6"/>
        <v>71749</v>
      </c>
      <c r="H95" s="151">
        <v>3000</v>
      </c>
      <c r="I95" s="68">
        <v>4290</v>
      </c>
      <c r="J95" s="56">
        <v>0</v>
      </c>
      <c r="K95" s="68"/>
      <c r="L95" s="56"/>
      <c r="M95" s="208"/>
      <c r="N95" s="56"/>
      <c r="O95" s="208"/>
      <c r="P95" s="59"/>
      <c r="Q95" s="72"/>
      <c r="R95" s="135">
        <f t="shared" si="7"/>
        <v>1290</v>
      </c>
      <c r="S95" s="131">
        <v>0</v>
      </c>
      <c r="T95" s="150">
        <f t="shared" si="5"/>
        <v>1290</v>
      </c>
      <c r="U95" s="129"/>
    </row>
    <row r="96" spans="1:21" ht="18.649999999999999" customHeight="1" x14ac:dyDescent="0.3">
      <c r="A96" s="31" t="s">
        <v>180</v>
      </c>
      <c r="B96" s="191" t="s">
        <v>181</v>
      </c>
      <c r="C96" s="145">
        <v>195000</v>
      </c>
      <c r="D96" s="45">
        <v>24137</v>
      </c>
      <c r="E96" s="49"/>
      <c r="F96" s="49"/>
      <c r="G96" s="64">
        <f t="shared" si="6"/>
        <v>170863</v>
      </c>
      <c r="H96" s="151">
        <v>1000</v>
      </c>
      <c r="I96" s="68">
        <v>1183</v>
      </c>
      <c r="J96" s="56">
        <v>0</v>
      </c>
      <c r="K96" s="68"/>
      <c r="L96" s="56"/>
      <c r="M96" s="208"/>
      <c r="N96" s="56"/>
      <c r="O96" s="208"/>
      <c r="P96" s="59"/>
      <c r="Q96" s="72"/>
      <c r="R96" s="135">
        <f t="shared" si="7"/>
        <v>183</v>
      </c>
      <c r="S96" s="131">
        <v>0</v>
      </c>
      <c r="T96" s="150">
        <f t="shared" si="5"/>
        <v>183</v>
      </c>
      <c r="U96" s="129"/>
    </row>
    <row r="97" spans="1:21" ht="18.649999999999999" customHeight="1" x14ac:dyDescent="0.3">
      <c r="A97" s="31" t="s">
        <v>182</v>
      </c>
      <c r="B97" s="2" t="s">
        <v>183</v>
      </c>
      <c r="C97" s="145">
        <v>267000</v>
      </c>
      <c r="D97" s="45">
        <v>292744</v>
      </c>
      <c r="E97" s="49"/>
      <c r="F97" s="49"/>
      <c r="G97" s="64">
        <f t="shared" si="6"/>
        <v>-25744</v>
      </c>
      <c r="H97" s="151">
        <v>2000</v>
      </c>
      <c r="I97" s="68">
        <v>6585</v>
      </c>
      <c r="J97" s="56">
        <v>0</v>
      </c>
      <c r="K97" s="68"/>
      <c r="L97" s="56"/>
      <c r="M97" s="208"/>
      <c r="N97" s="56"/>
      <c r="O97" s="208"/>
      <c r="P97" s="59"/>
      <c r="Q97" s="72"/>
      <c r="R97" s="135">
        <f t="shared" si="7"/>
        <v>4585</v>
      </c>
      <c r="S97" s="131">
        <v>0</v>
      </c>
      <c r="T97" s="150">
        <f t="shared" si="5"/>
        <v>4585</v>
      </c>
      <c r="U97" s="129"/>
    </row>
    <row r="98" spans="1:21" ht="18.649999999999999" customHeight="1" x14ac:dyDescent="0.3">
      <c r="A98" s="31" t="s">
        <v>184</v>
      </c>
      <c r="B98" s="191" t="s">
        <v>185</v>
      </c>
      <c r="C98" s="145">
        <v>171000</v>
      </c>
      <c r="D98" s="45">
        <v>89337</v>
      </c>
      <c r="E98" s="49"/>
      <c r="F98" s="49"/>
      <c r="G98" s="64">
        <f t="shared" si="6"/>
        <v>81663</v>
      </c>
      <c r="H98" s="151">
        <v>1000</v>
      </c>
      <c r="I98" s="68">
        <v>6308</v>
      </c>
      <c r="J98" s="56">
        <v>0</v>
      </c>
      <c r="K98" s="68"/>
      <c r="L98" s="56"/>
      <c r="M98" s="208"/>
      <c r="N98" s="56"/>
      <c r="O98" s="208"/>
      <c r="P98" s="59"/>
      <c r="Q98" s="72"/>
      <c r="R98" s="135">
        <f t="shared" si="7"/>
        <v>5308</v>
      </c>
      <c r="S98" s="131">
        <v>0</v>
      </c>
      <c r="T98" s="150">
        <f t="shared" si="5"/>
        <v>5308</v>
      </c>
      <c r="U98" s="129"/>
    </row>
    <row r="99" spans="1:21" ht="18.649999999999999" customHeight="1" x14ac:dyDescent="0.3">
      <c r="A99" s="31" t="s">
        <v>186</v>
      </c>
      <c r="B99" s="2" t="s">
        <v>187</v>
      </c>
      <c r="C99" s="145">
        <v>171000</v>
      </c>
      <c r="D99" s="45">
        <v>77719</v>
      </c>
      <c r="E99" s="49"/>
      <c r="F99" s="49"/>
      <c r="G99" s="64">
        <f t="shared" si="6"/>
        <v>93281</v>
      </c>
      <c r="H99" s="151">
        <v>1000</v>
      </c>
      <c r="I99" s="68">
        <v>3199</v>
      </c>
      <c r="J99" s="56">
        <v>0</v>
      </c>
      <c r="K99" s="68"/>
      <c r="L99" s="56"/>
      <c r="M99" s="208"/>
      <c r="N99" s="56"/>
      <c r="O99" s="208"/>
      <c r="P99" s="59"/>
      <c r="Q99" s="72"/>
      <c r="R99" s="135">
        <f t="shared" si="7"/>
        <v>2199</v>
      </c>
      <c r="S99" s="131">
        <v>0</v>
      </c>
      <c r="T99" s="150">
        <f t="shared" si="5"/>
        <v>2199</v>
      </c>
      <c r="U99" s="129"/>
    </row>
    <row r="100" spans="1:21" ht="18.649999999999999" customHeight="1" x14ac:dyDescent="0.3">
      <c r="A100" s="31" t="s">
        <v>188</v>
      </c>
      <c r="B100" s="191" t="s">
        <v>189</v>
      </c>
      <c r="C100" s="145">
        <v>171000</v>
      </c>
      <c r="D100" s="45">
        <v>66779</v>
      </c>
      <c r="E100" s="49"/>
      <c r="F100" s="49"/>
      <c r="G100" s="64">
        <f t="shared" si="6"/>
        <v>104221</v>
      </c>
      <c r="H100" s="151">
        <v>1000</v>
      </c>
      <c r="I100" s="68">
        <v>2808</v>
      </c>
      <c r="J100" s="56">
        <v>0</v>
      </c>
      <c r="K100" s="68"/>
      <c r="L100" s="56"/>
      <c r="M100" s="208"/>
      <c r="N100" s="56"/>
      <c r="O100" s="208"/>
      <c r="P100" s="59"/>
      <c r="Q100" s="72"/>
      <c r="R100" s="135">
        <f t="shared" si="7"/>
        <v>1808</v>
      </c>
      <c r="S100" s="131">
        <v>0</v>
      </c>
      <c r="T100" s="150">
        <f t="shared" si="5"/>
        <v>1808</v>
      </c>
      <c r="U100" s="129"/>
    </row>
    <row r="101" spans="1:21" ht="18.649999999999999" customHeight="1" x14ac:dyDescent="0.3">
      <c r="A101" s="31" t="s">
        <v>190</v>
      </c>
      <c r="B101" s="191" t="s">
        <v>191</v>
      </c>
      <c r="C101" s="145">
        <v>219000</v>
      </c>
      <c r="D101" s="45">
        <v>123547</v>
      </c>
      <c r="E101" s="49"/>
      <c r="F101" s="49"/>
      <c r="G101" s="64">
        <f t="shared" si="6"/>
        <v>95453</v>
      </c>
      <c r="H101" s="151">
        <v>1000</v>
      </c>
      <c r="I101" s="68">
        <v>4141</v>
      </c>
      <c r="J101" s="56">
        <v>0</v>
      </c>
      <c r="K101" s="68"/>
      <c r="L101" s="56"/>
      <c r="M101" s="208"/>
      <c r="N101" s="56"/>
      <c r="O101" s="208"/>
      <c r="P101" s="59"/>
      <c r="Q101" s="72"/>
      <c r="R101" s="135">
        <f t="shared" si="7"/>
        <v>3141</v>
      </c>
      <c r="S101" s="131">
        <v>0</v>
      </c>
      <c r="T101" s="150">
        <f t="shared" si="5"/>
        <v>3141</v>
      </c>
      <c r="U101" s="129"/>
    </row>
    <row r="102" spans="1:21" ht="18.649999999999999" customHeight="1" x14ac:dyDescent="0.3">
      <c r="A102" s="31" t="s">
        <v>192</v>
      </c>
      <c r="B102" s="2" t="s">
        <v>193</v>
      </c>
      <c r="C102" s="145">
        <v>221000</v>
      </c>
      <c r="D102" s="45">
        <v>142870</v>
      </c>
      <c r="E102" s="177"/>
      <c r="F102" s="49"/>
      <c r="G102" s="64">
        <f t="shared" si="6"/>
        <v>78130</v>
      </c>
      <c r="H102" s="151">
        <v>1000</v>
      </c>
      <c r="I102" s="68">
        <v>7095</v>
      </c>
      <c r="J102" s="56">
        <v>0</v>
      </c>
      <c r="K102" s="68"/>
      <c r="L102" s="56"/>
      <c r="M102" s="208"/>
      <c r="N102" s="56"/>
      <c r="O102" s="208"/>
      <c r="P102" s="59"/>
      <c r="Q102" s="72"/>
      <c r="R102" s="135">
        <f t="shared" si="7"/>
        <v>6095</v>
      </c>
      <c r="S102" s="131">
        <v>0</v>
      </c>
      <c r="T102" s="150">
        <f t="shared" si="5"/>
        <v>6095</v>
      </c>
      <c r="U102" s="129"/>
    </row>
    <row r="103" spans="1:21" ht="18.649999999999999" customHeight="1" x14ac:dyDescent="0.3">
      <c r="A103" s="31" t="s">
        <v>194</v>
      </c>
      <c r="B103" s="191" t="s">
        <v>195</v>
      </c>
      <c r="C103" s="145">
        <v>195000</v>
      </c>
      <c r="D103" s="45">
        <v>59971</v>
      </c>
      <c r="E103" s="49"/>
      <c r="F103" s="49"/>
      <c r="G103" s="64">
        <f t="shared" si="6"/>
        <v>135029</v>
      </c>
      <c r="H103" s="151">
        <v>1000</v>
      </c>
      <c r="I103" s="68">
        <v>832</v>
      </c>
      <c r="J103" s="56">
        <v>0</v>
      </c>
      <c r="K103" s="68"/>
      <c r="L103" s="56"/>
      <c r="M103" s="208"/>
      <c r="N103" s="56"/>
      <c r="O103" s="208"/>
      <c r="P103" s="59"/>
      <c r="Q103" s="72"/>
      <c r="R103" s="135">
        <f t="shared" si="7"/>
        <v>-168</v>
      </c>
      <c r="S103" s="131">
        <v>0</v>
      </c>
      <c r="T103" s="150">
        <f t="shared" si="5"/>
        <v>-168</v>
      </c>
      <c r="U103" s="129"/>
    </row>
    <row r="104" spans="1:21" ht="18.649999999999999" customHeight="1" x14ac:dyDescent="0.3">
      <c r="A104" s="31" t="s">
        <v>196</v>
      </c>
      <c r="B104" s="191" t="s">
        <v>197</v>
      </c>
      <c r="C104" s="145">
        <v>171000</v>
      </c>
      <c r="D104" s="45">
        <v>70049</v>
      </c>
      <c r="E104" s="49"/>
      <c r="F104" s="49"/>
      <c r="G104" s="64">
        <f t="shared" si="6"/>
        <v>100951</v>
      </c>
      <c r="H104" s="151">
        <v>1000</v>
      </c>
      <c r="I104" s="68">
        <v>1049</v>
      </c>
      <c r="J104" s="56">
        <v>0</v>
      </c>
      <c r="K104" s="68"/>
      <c r="L104" s="56">
        <v>8000</v>
      </c>
      <c r="M104" s="208"/>
      <c r="N104" s="56"/>
      <c r="O104" s="208"/>
      <c r="P104" s="59"/>
      <c r="Q104" s="72"/>
      <c r="R104" s="135">
        <f t="shared" si="7"/>
        <v>-7951</v>
      </c>
      <c r="S104" s="131">
        <v>0</v>
      </c>
      <c r="T104" s="150">
        <f t="shared" si="5"/>
        <v>-7951</v>
      </c>
      <c r="U104" s="129"/>
    </row>
    <row r="105" spans="1:21" ht="18.649999999999999" customHeight="1" x14ac:dyDescent="0.3">
      <c r="A105" s="31" t="s">
        <v>198</v>
      </c>
      <c r="B105" s="2" t="s">
        <v>199</v>
      </c>
      <c r="C105" s="145">
        <v>243000</v>
      </c>
      <c r="D105" s="45">
        <v>200815</v>
      </c>
      <c r="E105" s="49"/>
      <c r="F105" s="49"/>
      <c r="G105" s="64">
        <f t="shared" si="6"/>
        <v>42185</v>
      </c>
      <c r="H105" s="151">
        <v>2000</v>
      </c>
      <c r="I105" s="68">
        <v>4208</v>
      </c>
      <c r="J105" s="56">
        <v>0</v>
      </c>
      <c r="K105" s="68"/>
      <c r="L105" s="56"/>
      <c r="M105" s="208"/>
      <c r="N105" s="56"/>
      <c r="O105" s="208"/>
      <c r="P105" s="59"/>
      <c r="Q105" s="72"/>
      <c r="R105" s="135">
        <f t="shared" si="7"/>
        <v>2208</v>
      </c>
      <c r="S105" s="131">
        <v>0</v>
      </c>
      <c r="T105" s="150">
        <f t="shared" si="5"/>
        <v>2208</v>
      </c>
      <c r="U105" s="129"/>
    </row>
    <row r="106" spans="1:21" ht="18.649999999999999" customHeight="1" x14ac:dyDescent="0.3">
      <c r="A106" s="31" t="s">
        <v>200</v>
      </c>
      <c r="B106" s="191" t="s">
        <v>201</v>
      </c>
      <c r="C106" s="145">
        <v>195000</v>
      </c>
      <c r="D106" s="45">
        <v>182449</v>
      </c>
      <c r="E106" s="49"/>
      <c r="F106" s="49"/>
      <c r="G106" s="64">
        <f t="shared" si="6"/>
        <v>12551</v>
      </c>
      <c r="H106" s="151">
        <v>1000</v>
      </c>
      <c r="I106" s="68">
        <v>2481</v>
      </c>
      <c r="J106" s="56">
        <v>0</v>
      </c>
      <c r="K106" s="68"/>
      <c r="L106" s="56"/>
      <c r="M106" s="208"/>
      <c r="N106" s="56"/>
      <c r="O106" s="208"/>
      <c r="P106" s="59"/>
      <c r="Q106" s="72"/>
      <c r="R106" s="135">
        <f t="shared" si="7"/>
        <v>1481</v>
      </c>
      <c r="S106" s="131">
        <v>0</v>
      </c>
      <c r="T106" s="150">
        <f t="shared" si="5"/>
        <v>1481</v>
      </c>
      <c r="U106" s="129"/>
    </row>
    <row r="107" spans="1:21" ht="18.649999999999999" customHeight="1" x14ac:dyDescent="0.3">
      <c r="A107" s="31" t="s">
        <v>202</v>
      </c>
      <c r="B107" s="2" t="s">
        <v>203</v>
      </c>
      <c r="C107" s="145">
        <v>219000</v>
      </c>
      <c r="D107" s="45">
        <v>85490</v>
      </c>
      <c r="E107" s="49"/>
      <c r="F107" s="49"/>
      <c r="G107" s="64">
        <f t="shared" si="6"/>
        <v>133510</v>
      </c>
      <c r="H107" s="151">
        <v>6000</v>
      </c>
      <c r="I107" s="68">
        <v>15237</v>
      </c>
      <c r="J107" s="56">
        <v>0</v>
      </c>
      <c r="K107" s="68"/>
      <c r="L107" s="56"/>
      <c r="M107" s="208"/>
      <c r="N107" s="56"/>
      <c r="O107" s="208"/>
      <c r="P107" s="59"/>
      <c r="Q107" s="72"/>
      <c r="R107" s="135">
        <f t="shared" si="7"/>
        <v>9237</v>
      </c>
      <c r="S107" s="131">
        <v>0</v>
      </c>
      <c r="T107" s="150">
        <f t="shared" si="5"/>
        <v>9237</v>
      </c>
      <c r="U107" s="129"/>
    </row>
    <row r="108" spans="1:21" ht="18.649999999999999" customHeight="1" x14ac:dyDescent="0.3">
      <c r="A108" s="31" t="s">
        <v>204</v>
      </c>
      <c r="B108" s="191" t="s">
        <v>205</v>
      </c>
      <c r="C108" s="145">
        <v>171000</v>
      </c>
      <c r="D108" s="45">
        <v>127178</v>
      </c>
      <c r="E108" s="49"/>
      <c r="F108" s="49"/>
      <c r="G108" s="64">
        <f t="shared" si="6"/>
        <v>43822</v>
      </c>
      <c r="H108" s="151">
        <v>1000</v>
      </c>
      <c r="I108" s="68">
        <v>1297</v>
      </c>
      <c r="J108" s="56">
        <v>0</v>
      </c>
      <c r="K108" s="68"/>
      <c r="L108" s="56"/>
      <c r="M108" s="208"/>
      <c r="N108" s="56"/>
      <c r="O108" s="208"/>
      <c r="P108" s="59"/>
      <c r="Q108" s="72"/>
      <c r="R108" s="135">
        <f t="shared" si="7"/>
        <v>297</v>
      </c>
      <c r="S108" s="131">
        <v>0</v>
      </c>
      <c r="T108" s="150">
        <f t="shared" si="5"/>
        <v>297</v>
      </c>
      <c r="U108" s="129"/>
    </row>
    <row r="109" spans="1:21" ht="18.649999999999999" customHeight="1" x14ac:dyDescent="0.3">
      <c r="A109" s="31" t="s">
        <v>206</v>
      </c>
      <c r="B109" s="191" t="s">
        <v>207</v>
      </c>
      <c r="C109" s="145">
        <v>195000</v>
      </c>
      <c r="D109" s="45">
        <v>54732</v>
      </c>
      <c r="E109" s="49"/>
      <c r="F109" s="49"/>
      <c r="G109" s="64">
        <f t="shared" si="6"/>
        <v>140268</v>
      </c>
      <c r="H109" s="151">
        <v>1000</v>
      </c>
      <c r="I109" s="68">
        <v>10109</v>
      </c>
      <c r="J109" s="56">
        <v>0</v>
      </c>
      <c r="K109" s="68"/>
      <c r="L109" s="56"/>
      <c r="M109" s="208"/>
      <c r="N109" s="56"/>
      <c r="O109" s="208"/>
      <c r="P109" s="59"/>
      <c r="Q109" s="72"/>
      <c r="R109" s="135">
        <f t="shared" si="7"/>
        <v>9109</v>
      </c>
      <c r="S109" s="131">
        <v>0</v>
      </c>
      <c r="T109" s="150">
        <f t="shared" si="5"/>
        <v>9109</v>
      </c>
      <c r="U109" s="129"/>
    </row>
    <row r="110" spans="1:21" ht="18.649999999999999" customHeight="1" x14ac:dyDescent="0.3">
      <c r="A110" s="31" t="s">
        <v>208</v>
      </c>
      <c r="B110" s="191" t="s">
        <v>209</v>
      </c>
      <c r="C110" s="145">
        <v>195000</v>
      </c>
      <c r="D110" s="45">
        <v>131121</v>
      </c>
      <c r="E110" s="49"/>
      <c r="F110" s="49"/>
      <c r="G110" s="64">
        <f t="shared" si="6"/>
        <v>63879</v>
      </c>
      <c r="H110" s="151">
        <v>3000</v>
      </c>
      <c r="I110" s="68">
        <v>22444</v>
      </c>
      <c r="J110" s="56">
        <v>0</v>
      </c>
      <c r="K110" s="68"/>
      <c r="L110" s="56"/>
      <c r="M110" s="208"/>
      <c r="N110" s="56"/>
      <c r="O110" s="208"/>
      <c r="P110" s="59"/>
      <c r="Q110" s="72"/>
      <c r="R110" s="135">
        <f t="shared" si="7"/>
        <v>19444</v>
      </c>
      <c r="S110" s="131">
        <v>0</v>
      </c>
      <c r="T110" s="150">
        <f t="shared" si="5"/>
        <v>19444</v>
      </c>
      <c r="U110" s="129"/>
    </row>
    <row r="111" spans="1:21" ht="18.649999999999999" customHeight="1" x14ac:dyDescent="0.3">
      <c r="A111" s="31" t="s">
        <v>210</v>
      </c>
      <c r="B111" s="191" t="s">
        <v>211</v>
      </c>
      <c r="C111" s="145">
        <v>195000</v>
      </c>
      <c r="D111" s="45">
        <v>80231</v>
      </c>
      <c r="E111" s="49"/>
      <c r="F111" s="49"/>
      <c r="G111" s="64">
        <f t="shared" si="6"/>
        <v>114769</v>
      </c>
      <c r="H111" s="151">
        <v>1000</v>
      </c>
      <c r="I111" s="68">
        <v>6110</v>
      </c>
      <c r="J111" s="56">
        <v>0</v>
      </c>
      <c r="K111" s="68"/>
      <c r="L111" s="56">
        <v>19000</v>
      </c>
      <c r="M111" s="208">
        <v>16200</v>
      </c>
      <c r="N111" s="56"/>
      <c r="O111" s="208"/>
      <c r="P111" s="59"/>
      <c r="Q111" s="72"/>
      <c r="R111" s="135">
        <f t="shared" si="7"/>
        <v>2310</v>
      </c>
      <c r="S111" s="131">
        <v>0</v>
      </c>
      <c r="T111" s="150">
        <f t="shared" si="5"/>
        <v>2310</v>
      </c>
      <c r="U111" s="129"/>
    </row>
    <row r="112" spans="1:21" ht="18.649999999999999" customHeight="1" x14ac:dyDescent="0.3">
      <c r="A112" s="31" t="s">
        <v>212</v>
      </c>
      <c r="B112" s="191" t="s">
        <v>213</v>
      </c>
      <c r="C112" s="145">
        <v>195000</v>
      </c>
      <c r="D112" s="45">
        <v>122790</v>
      </c>
      <c r="E112" s="49"/>
      <c r="F112" s="49"/>
      <c r="G112" s="64">
        <f t="shared" si="6"/>
        <v>72210</v>
      </c>
      <c r="H112" s="151">
        <v>2000</v>
      </c>
      <c r="I112" s="68">
        <v>2116</v>
      </c>
      <c r="J112" s="56">
        <v>0</v>
      </c>
      <c r="K112" s="68"/>
      <c r="L112" s="56"/>
      <c r="M112" s="208"/>
      <c r="N112" s="56"/>
      <c r="O112" s="208"/>
      <c r="P112" s="59"/>
      <c r="Q112" s="72"/>
      <c r="R112" s="135">
        <f t="shared" si="7"/>
        <v>116</v>
      </c>
      <c r="S112" s="131">
        <v>0</v>
      </c>
      <c r="T112" s="150">
        <f t="shared" si="5"/>
        <v>116</v>
      </c>
      <c r="U112" s="129"/>
    </row>
    <row r="113" spans="1:21" ht="18.649999999999999" customHeight="1" x14ac:dyDescent="0.3">
      <c r="A113" s="31" t="s">
        <v>214</v>
      </c>
      <c r="B113" s="191" t="s">
        <v>215</v>
      </c>
      <c r="C113" s="145">
        <v>195000</v>
      </c>
      <c r="D113" s="45">
        <v>86384</v>
      </c>
      <c r="E113" s="49"/>
      <c r="F113" s="49"/>
      <c r="G113" s="64">
        <f t="shared" si="6"/>
        <v>108616</v>
      </c>
      <c r="H113" s="151">
        <v>1000</v>
      </c>
      <c r="I113" s="68">
        <v>2634</v>
      </c>
      <c r="J113" s="56">
        <v>0</v>
      </c>
      <c r="K113" s="68"/>
      <c r="L113" s="56"/>
      <c r="M113" s="208"/>
      <c r="N113" s="56"/>
      <c r="O113" s="208"/>
      <c r="P113" s="59"/>
      <c r="Q113" s="72"/>
      <c r="R113" s="135">
        <f t="shared" si="7"/>
        <v>1634</v>
      </c>
      <c r="S113" s="131">
        <v>0</v>
      </c>
      <c r="T113" s="150">
        <f t="shared" si="5"/>
        <v>1634</v>
      </c>
      <c r="U113" s="129"/>
    </row>
    <row r="114" spans="1:21" ht="18.649999999999999" customHeight="1" x14ac:dyDescent="0.3">
      <c r="A114" s="31" t="s">
        <v>216</v>
      </c>
      <c r="B114" s="191" t="s">
        <v>217</v>
      </c>
      <c r="C114" s="145">
        <v>195000</v>
      </c>
      <c r="D114" s="45">
        <v>97530</v>
      </c>
      <c r="E114" s="49"/>
      <c r="F114" s="49"/>
      <c r="G114" s="64">
        <f t="shared" si="6"/>
        <v>97470</v>
      </c>
      <c r="H114" s="151">
        <v>1000</v>
      </c>
      <c r="I114" s="68">
        <v>5702</v>
      </c>
      <c r="J114" s="56">
        <v>0</v>
      </c>
      <c r="K114" s="68"/>
      <c r="L114" s="56"/>
      <c r="M114" s="208"/>
      <c r="N114" s="56"/>
      <c r="O114" s="208"/>
      <c r="P114" s="59"/>
      <c r="Q114" s="72"/>
      <c r="R114" s="135">
        <f t="shared" si="7"/>
        <v>4702</v>
      </c>
      <c r="S114" s="131">
        <v>0</v>
      </c>
      <c r="T114" s="150">
        <f t="shared" si="5"/>
        <v>4702</v>
      </c>
      <c r="U114" s="129"/>
    </row>
    <row r="115" spans="1:21" ht="18.649999999999999" customHeight="1" x14ac:dyDescent="0.3">
      <c r="A115" s="31" t="s">
        <v>218</v>
      </c>
      <c r="B115" s="191" t="s">
        <v>219</v>
      </c>
      <c r="C115" s="145">
        <v>171000</v>
      </c>
      <c r="D115" s="45">
        <v>137311</v>
      </c>
      <c r="E115" s="49"/>
      <c r="F115" s="49"/>
      <c r="G115" s="64">
        <f t="shared" si="6"/>
        <v>33689</v>
      </c>
      <c r="H115" s="151">
        <v>2000</v>
      </c>
      <c r="I115" s="68">
        <v>16280</v>
      </c>
      <c r="J115" s="56">
        <v>0</v>
      </c>
      <c r="K115" s="68"/>
      <c r="L115" s="56"/>
      <c r="M115" s="208"/>
      <c r="N115" s="56"/>
      <c r="O115" s="208"/>
      <c r="P115" s="59"/>
      <c r="Q115" s="72"/>
      <c r="R115" s="135">
        <f t="shared" si="7"/>
        <v>14280</v>
      </c>
      <c r="S115" s="131">
        <v>0</v>
      </c>
      <c r="T115" s="150">
        <f t="shared" si="5"/>
        <v>14280</v>
      </c>
      <c r="U115" s="129"/>
    </row>
    <row r="116" spans="1:21" ht="18.649999999999999" customHeight="1" x14ac:dyDescent="0.3">
      <c r="A116" s="31" t="s">
        <v>220</v>
      </c>
      <c r="B116" s="191" t="s">
        <v>221</v>
      </c>
      <c r="C116" s="145">
        <v>267000</v>
      </c>
      <c r="D116" s="45">
        <v>95378</v>
      </c>
      <c r="E116" s="49"/>
      <c r="F116" s="49"/>
      <c r="G116" s="64">
        <f t="shared" si="6"/>
        <v>171622</v>
      </c>
      <c r="H116" s="151">
        <v>1000</v>
      </c>
      <c r="I116" s="68">
        <v>598</v>
      </c>
      <c r="J116" s="56">
        <v>0</v>
      </c>
      <c r="K116" s="68"/>
      <c r="L116" s="56"/>
      <c r="M116" s="208"/>
      <c r="N116" s="56"/>
      <c r="O116" s="208"/>
      <c r="P116" s="59"/>
      <c r="Q116" s="72"/>
      <c r="R116" s="135">
        <f t="shared" si="7"/>
        <v>-402</v>
      </c>
      <c r="S116" s="131">
        <v>0</v>
      </c>
      <c r="T116" s="150">
        <f t="shared" si="5"/>
        <v>-402</v>
      </c>
      <c r="U116" s="129"/>
    </row>
    <row r="117" spans="1:21" ht="18.649999999999999" customHeight="1" x14ac:dyDescent="0.3">
      <c r="A117" s="31" t="s">
        <v>222</v>
      </c>
      <c r="B117" s="191" t="s">
        <v>223</v>
      </c>
      <c r="C117" s="145">
        <v>195000</v>
      </c>
      <c r="D117" s="45">
        <v>120881</v>
      </c>
      <c r="E117" s="49"/>
      <c r="F117" s="49"/>
      <c r="G117" s="64">
        <f t="shared" si="6"/>
        <v>74119</v>
      </c>
      <c r="H117" s="151">
        <v>1000</v>
      </c>
      <c r="I117" s="68">
        <v>1543</v>
      </c>
      <c r="J117" s="56">
        <v>0</v>
      </c>
      <c r="K117" s="68"/>
      <c r="L117" s="56"/>
      <c r="M117" s="208"/>
      <c r="N117" s="56"/>
      <c r="O117" s="208"/>
      <c r="P117" s="59"/>
      <c r="Q117" s="72"/>
      <c r="R117" s="135">
        <f t="shared" si="7"/>
        <v>543</v>
      </c>
      <c r="S117" s="131">
        <v>0</v>
      </c>
      <c r="T117" s="150">
        <f t="shared" si="5"/>
        <v>543</v>
      </c>
      <c r="U117" s="129"/>
    </row>
    <row r="118" spans="1:21" ht="18.649999999999999" customHeight="1" x14ac:dyDescent="0.3">
      <c r="A118" s="31" t="s">
        <v>224</v>
      </c>
      <c r="B118" s="191" t="s">
        <v>225</v>
      </c>
      <c r="C118" s="145">
        <v>195000</v>
      </c>
      <c r="D118" s="45">
        <v>77004</v>
      </c>
      <c r="E118" s="49"/>
      <c r="F118" s="49"/>
      <c r="G118" s="64">
        <f t="shared" si="6"/>
        <v>117996</v>
      </c>
      <c r="H118" s="151">
        <v>2000</v>
      </c>
      <c r="I118" s="68">
        <v>1942</v>
      </c>
      <c r="J118" s="56">
        <v>0</v>
      </c>
      <c r="K118" s="68"/>
      <c r="L118" s="56"/>
      <c r="M118" s="208"/>
      <c r="N118" s="56"/>
      <c r="O118" s="208"/>
      <c r="P118" s="59"/>
      <c r="Q118" s="72"/>
      <c r="R118" s="135">
        <f t="shared" si="7"/>
        <v>-58</v>
      </c>
      <c r="S118" s="131">
        <v>0</v>
      </c>
      <c r="T118" s="150">
        <f t="shared" si="5"/>
        <v>-58</v>
      </c>
      <c r="U118" s="129"/>
    </row>
    <row r="119" spans="1:21" ht="18.649999999999999" customHeight="1" x14ac:dyDescent="0.3">
      <c r="A119" s="31" t="s">
        <v>226</v>
      </c>
      <c r="B119" s="191" t="s">
        <v>227</v>
      </c>
      <c r="C119" s="145">
        <v>171000</v>
      </c>
      <c r="D119" s="45">
        <v>55621</v>
      </c>
      <c r="E119" s="49"/>
      <c r="F119" s="49"/>
      <c r="G119" s="64">
        <f t="shared" si="6"/>
        <v>115379</v>
      </c>
      <c r="H119" s="151">
        <v>0</v>
      </c>
      <c r="I119" s="68">
        <v>763</v>
      </c>
      <c r="J119" s="56">
        <v>0</v>
      </c>
      <c r="K119" s="68"/>
      <c r="L119" s="56"/>
      <c r="M119" s="208"/>
      <c r="N119" s="56"/>
      <c r="O119" s="208"/>
      <c r="P119" s="59"/>
      <c r="Q119" s="72"/>
      <c r="R119" s="135">
        <f t="shared" si="7"/>
        <v>763</v>
      </c>
      <c r="S119" s="131">
        <v>0</v>
      </c>
      <c r="T119" s="150">
        <f t="shared" si="5"/>
        <v>763</v>
      </c>
      <c r="U119" s="129"/>
    </row>
    <row r="120" spans="1:21" ht="18.649999999999999" customHeight="1" x14ac:dyDescent="0.3">
      <c r="A120" s="31" t="s">
        <v>228</v>
      </c>
      <c r="B120" s="191" t="s">
        <v>229</v>
      </c>
      <c r="C120" s="145">
        <v>219000</v>
      </c>
      <c r="D120" s="45">
        <v>115266</v>
      </c>
      <c r="E120" s="49"/>
      <c r="F120" s="49"/>
      <c r="G120" s="64">
        <f t="shared" si="6"/>
        <v>103734</v>
      </c>
      <c r="H120" s="151">
        <v>1000</v>
      </c>
      <c r="I120" s="68">
        <v>1178</v>
      </c>
      <c r="J120" s="56">
        <v>0</v>
      </c>
      <c r="K120" s="68"/>
      <c r="L120" s="56"/>
      <c r="M120" s="208"/>
      <c r="N120" s="56"/>
      <c r="O120" s="208"/>
      <c r="P120" s="59"/>
      <c r="Q120" s="72"/>
      <c r="R120" s="135">
        <f t="shared" si="7"/>
        <v>178</v>
      </c>
      <c r="S120" s="131">
        <v>0</v>
      </c>
      <c r="T120" s="150">
        <f t="shared" si="5"/>
        <v>178</v>
      </c>
      <c r="U120" s="129"/>
    </row>
    <row r="121" spans="1:21" ht="18.649999999999999" customHeight="1" x14ac:dyDescent="0.3">
      <c r="A121" s="31" t="s">
        <v>230</v>
      </c>
      <c r="B121" s="191" t="s">
        <v>231</v>
      </c>
      <c r="C121" s="145">
        <v>195000</v>
      </c>
      <c r="D121" s="45">
        <v>96955</v>
      </c>
      <c r="E121" s="49"/>
      <c r="F121" s="49"/>
      <c r="G121" s="64">
        <f t="shared" si="6"/>
        <v>98045</v>
      </c>
      <c r="H121" s="151">
        <v>1000</v>
      </c>
      <c r="I121" s="68">
        <v>1357</v>
      </c>
      <c r="J121" s="56">
        <v>0</v>
      </c>
      <c r="K121" s="68"/>
      <c r="L121" s="56"/>
      <c r="M121" s="208"/>
      <c r="N121" s="56"/>
      <c r="O121" s="208"/>
      <c r="P121" s="59"/>
      <c r="Q121" s="72"/>
      <c r="R121" s="135">
        <f t="shared" si="7"/>
        <v>357</v>
      </c>
      <c r="S121" s="131">
        <v>0</v>
      </c>
      <c r="T121" s="150">
        <f t="shared" si="5"/>
        <v>357</v>
      </c>
      <c r="U121" s="129"/>
    </row>
    <row r="122" spans="1:21" ht="18.649999999999999" customHeight="1" x14ac:dyDescent="0.3">
      <c r="A122" s="31" t="s">
        <v>232</v>
      </c>
      <c r="B122" s="191" t="s">
        <v>233</v>
      </c>
      <c r="C122" s="145">
        <v>195000</v>
      </c>
      <c r="D122" s="45">
        <v>80832</v>
      </c>
      <c r="E122" s="49"/>
      <c r="F122" s="49"/>
      <c r="G122" s="64">
        <f t="shared" si="6"/>
        <v>114168</v>
      </c>
      <c r="H122" s="151">
        <v>1000</v>
      </c>
      <c r="I122" s="68">
        <v>3247</v>
      </c>
      <c r="J122" s="56">
        <v>0</v>
      </c>
      <c r="K122" s="68"/>
      <c r="L122" s="56"/>
      <c r="M122" s="208"/>
      <c r="N122" s="56"/>
      <c r="O122" s="208"/>
      <c r="P122" s="59"/>
      <c r="Q122" s="72"/>
      <c r="R122" s="135">
        <f t="shared" si="7"/>
        <v>2247</v>
      </c>
      <c r="S122" s="131">
        <v>0</v>
      </c>
      <c r="T122" s="150">
        <f t="shared" si="5"/>
        <v>2247</v>
      </c>
      <c r="U122" s="129"/>
    </row>
    <row r="123" spans="1:21" ht="18.649999999999999" customHeight="1" x14ac:dyDescent="0.3">
      <c r="A123" s="31" t="s">
        <v>234</v>
      </c>
      <c r="B123" s="191" t="s">
        <v>235</v>
      </c>
      <c r="C123" s="145">
        <v>195000</v>
      </c>
      <c r="D123" s="45">
        <v>107345</v>
      </c>
      <c r="E123" s="49"/>
      <c r="F123" s="49"/>
      <c r="G123" s="64">
        <f t="shared" si="6"/>
        <v>87655</v>
      </c>
      <c r="H123" s="151">
        <v>1000</v>
      </c>
      <c r="I123" s="68">
        <v>1458</v>
      </c>
      <c r="J123" s="56">
        <v>0</v>
      </c>
      <c r="K123" s="68"/>
      <c r="L123" s="56"/>
      <c r="M123" s="208"/>
      <c r="N123" s="56"/>
      <c r="O123" s="208"/>
      <c r="P123" s="59"/>
      <c r="Q123" s="72"/>
      <c r="R123" s="135">
        <f t="shared" si="7"/>
        <v>458</v>
      </c>
      <c r="S123" s="131">
        <v>0</v>
      </c>
      <c r="T123" s="150">
        <f t="shared" si="5"/>
        <v>458</v>
      </c>
      <c r="U123" s="129"/>
    </row>
    <row r="124" spans="1:21" ht="18.649999999999999" customHeight="1" x14ac:dyDescent="0.3">
      <c r="A124" s="31" t="s">
        <v>236</v>
      </c>
      <c r="B124" s="191" t="s">
        <v>237</v>
      </c>
      <c r="C124" s="145">
        <v>195000</v>
      </c>
      <c r="D124" s="45">
        <v>139783</v>
      </c>
      <c r="E124" s="49"/>
      <c r="F124" s="49"/>
      <c r="G124" s="64">
        <f t="shared" si="6"/>
        <v>55217</v>
      </c>
      <c r="H124" s="151">
        <v>3000</v>
      </c>
      <c r="I124" s="68">
        <v>3096</v>
      </c>
      <c r="J124" s="56">
        <v>0</v>
      </c>
      <c r="K124" s="68"/>
      <c r="L124" s="56"/>
      <c r="M124" s="208"/>
      <c r="N124" s="56"/>
      <c r="O124" s="208"/>
      <c r="P124" s="59"/>
      <c r="Q124" s="72"/>
      <c r="R124" s="135">
        <f t="shared" si="7"/>
        <v>96</v>
      </c>
      <c r="S124" s="131">
        <v>0</v>
      </c>
      <c r="T124" s="150">
        <f t="shared" si="5"/>
        <v>96</v>
      </c>
      <c r="U124" s="129"/>
    </row>
    <row r="125" spans="1:21" ht="18.649999999999999" customHeight="1" x14ac:dyDescent="0.3">
      <c r="A125" s="31" t="s">
        <v>238</v>
      </c>
      <c r="B125" s="2" t="s">
        <v>239</v>
      </c>
      <c r="C125" s="145">
        <v>195000</v>
      </c>
      <c r="D125" s="45">
        <v>69557</v>
      </c>
      <c r="E125" s="49"/>
      <c r="F125" s="49"/>
      <c r="G125" s="64">
        <f t="shared" si="6"/>
        <v>125443</v>
      </c>
      <c r="H125" s="151">
        <v>2000</v>
      </c>
      <c r="I125" s="68">
        <v>1227</v>
      </c>
      <c r="J125" s="56">
        <v>0</v>
      </c>
      <c r="K125" s="68"/>
      <c r="L125" s="56"/>
      <c r="M125" s="208"/>
      <c r="N125" s="56"/>
      <c r="O125" s="208"/>
      <c r="P125" s="59"/>
      <c r="Q125" s="72"/>
      <c r="R125" s="135">
        <f t="shared" si="7"/>
        <v>-773</v>
      </c>
      <c r="S125" s="131">
        <v>0</v>
      </c>
      <c r="T125" s="150">
        <f t="shared" si="5"/>
        <v>-773</v>
      </c>
      <c r="U125" s="129"/>
    </row>
    <row r="126" spans="1:21" ht="18.649999999999999" customHeight="1" x14ac:dyDescent="0.3">
      <c r="A126" s="31" t="s">
        <v>240</v>
      </c>
      <c r="B126" s="191" t="s">
        <v>241</v>
      </c>
      <c r="C126" s="145">
        <v>195000</v>
      </c>
      <c r="D126" s="45">
        <v>71399</v>
      </c>
      <c r="E126" s="49"/>
      <c r="F126" s="49"/>
      <c r="G126" s="64">
        <f t="shared" si="6"/>
        <v>123601</v>
      </c>
      <c r="H126" s="151">
        <v>1000</v>
      </c>
      <c r="I126" s="68">
        <v>3912</v>
      </c>
      <c r="J126" s="56">
        <v>0</v>
      </c>
      <c r="K126" s="68"/>
      <c r="L126" s="56"/>
      <c r="M126" s="208"/>
      <c r="N126" s="56"/>
      <c r="O126" s="208"/>
      <c r="P126" s="59"/>
      <c r="Q126" s="72"/>
      <c r="R126" s="135">
        <f t="shared" si="7"/>
        <v>2912</v>
      </c>
      <c r="S126" s="131">
        <v>0</v>
      </c>
      <c r="T126" s="150">
        <f t="shared" si="5"/>
        <v>2912</v>
      </c>
      <c r="U126" s="129"/>
    </row>
    <row r="127" spans="1:21" ht="18.649999999999999" customHeight="1" x14ac:dyDescent="0.3">
      <c r="A127" s="31" t="s">
        <v>242</v>
      </c>
      <c r="B127" s="191" t="s">
        <v>243</v>
      </c>
      <c r="C127" s="145">
        <v>195000</v>
      </c>
      <c r="D127" s="45">
        <v>86061</v>
      </c>
      <c r="E127" s="49"/>
      <c r="F127" s="49"/>
      <c r="G127" s="64">
        <f t="shared" si="6"/>
        <v>108939</v>
      </c>
      <c r="H127" s="151">
        <v>1000</v>
      </c>
      <c r="I127" s="68">
        <v>1624</v>
      </c>
      <c r="J127" s="56">
        <v>0</v>
      </c>
      <c r="K127" s="68"/>
      <c r="L127" s="56"/>
      <c r="M127" s="208"/>
      <c r="N127" s="56"/>
      <c r="O127" s="208"/>
      <c r="P127" s="59"/>
      <c r="Q127" s="72"/>
      <c r="R127" s="135">
        <f t="shared" si="7"/>
        <v>624</v>
      </c>
      <c r="S127" s="131">
        <v>0</v>
      </c>
      <c r="T127" s="150">
        <f t="shared" si="5"/>
        <v>624</v>
      </c>
      <c r="U127" s="129"/>
    </row>
    <row r="128" spans="1:21" ht="18.649999999999999" customHeight="1" x14ac:dyDescent="0.3">
      <c r="A128" s="31" t="s">
        <v>244</v>
      </c>
      <c r="B128" s="191" t="s">
        <v>245</v>
      </c>
      <c r="C128" s="145">
        <v>195000</v>
      </c>
      <c r="D128" s="45">
        <v>72744</v>
      </c>
      <c r="E128" s="49"/>
      <c r="F128" s="49"/>
      <c r="G128" s="64">
        <f t="shared" si="6"/>
        <v>122256</v>
      </c>
      <c r="H128" s="151">
        <v>1000</v>
      </c>
      <c r="I128" s="68">
        <v>955</v>
      </c>
      <c r="J128" s="56">
        <v>0</v>
      </c>
      <c r="K128" s="68"/>
      <c r="L128" s="56"/>
      <c r="M128" s="208"/>
      <c r="N128" s="56"/>
      <c r="O128" s="208"/>
      <c r="P128" s="59"/>
      <c r="Q128" s="72"/>
      <c r="R128" s="135">
        <f t="shared" si="7"/>
        <v>-45</v>
      </c>
      <c r="S128" s="131">
        <v>0</v>
      </c>
      <c r="T128" s="150">
        <f t="shared" si="5"/>
        <v>-45</v>
      </c>
      <c r="U128" s="129"/>
    </row>
    <row r="129" spans="1:21" ht="18.649999999999999" customHeight="1" x14ac:dyDescent="0.3">
      <c r="A129" s="31" t="s">
        <v>246</v>
      </c>
      <c r="B129" s="191" t="s">
        <v>247</v>
      </c>
      <c r="C129" s="145">
        <v>171000</v>
      </c>
      <c r="D129" s="45">
        <v>59599</v>
      </c>
      <c r="E129" s="49"/>
      <c r="F129" s="49"/>
      <c r="G129" s="64">
        <f t="shared" si="6"/>
        <v>111401</v>
      </c>
      <c r="H129" s="151">
        <v>1000</v>
      </c>
      <c r="I129" s="68">
        <v>2796</v>
      </c>
      <c r="J129" s="56">
        <v>0</v>
      </c>
      <c r="K129" s="68"/>
      <c r="L129" s="56"/>
      <c r="M129" s="208"/>
      <c r="N129" s="56"/>
      <c r="O129" s="208"/>
      <c r="P129" s="59"/>
      <c r="Q129" s="72"/>
      <c r="R129" s="135">
        <f t="shared" si="7"/>
        <v>1796</v>
      </c>
      <c r="S129" s="131">
        <v>0</v>
      </c>
      <c r="T129" s="150">
        <f t="shared" si="5"/>
        <v>1796</v>
      </c>
      <c r="U129" s="129"/>
    </row>
    <row r="130" spans="1:21" ht="18.649999999999999" customHeight="1" x14ac:dyDescent="0.3">
      <c r="A130" s="31" t="s">
        <v>248</v>
      </c>
      <c r="B130" s="191" t="s">
        <v>249</v>
      </c>
      <c r="C130" s="145">
        <v>171000</v>
      </c>
      <c r="D130" s="45">
        <v>69443</v>
      </c>
      <c r="E130" s="49"/>
      <c r="F130" s="49"/>
      <c r="G130" s="64">
        <f t="shared" si="6"/>
        <v>101557</v>
      </c>
      <c r="H130" s="151">
        <v>0</v>
      </c>
      <c r="I130" s="68">
        <v>1316</v>
      </c>
      <c r="J130" s="56">
        <v>0</v>
      </c>
      <c r="K130" s="68"/>
      <c r="L130" s="56"/>
      <c r="M130" s="208">
        <v>19000</v>
      </c>
      <c r="N130" s="56"/>
      <c r="O130" s="208"/>
      <c r="P130" s="59"/>
      <c r="Q130" s="72"/>
      <c r="R130" s="135">
        <f t="shared" si="7"/>
        <v>20316</v>
      </c>
      <c r="S130" s="131">
        <v>0</v>
      </c>
      <c r="T130" s="150">
        <f t="shared" si="5"/>
        <v>20316</v>
      </c>
      <c r="U130" s="129"/>
    </row>
    <row r="131" spans="1:21" ht="18.649999999999999" customHeight="1" x14ac:dyDescent="0.3">
      <c r="A131" s="31" t="s">
        <v>250</v>
      </c>
      <c r="B131" s="191" t="s">
        <v>251</v>
      </c>
      <c r="C131" s="145">
        <v>171000</v>
      </c>
      <c r="D131" s="45">
        <v>65904</v>
      </c>
      <c r="E131" s="49"/>
      <c r="F131" s="49"/>
      <c r="G131" s="64">
        <f t="shared" si="6"/>
        <v>105096</v>
      </c>
      <c r="H131" s="151">
        <v>1000</v>
      </c>
      <c r="I131" s="68">
        <v>611</v>
      </c>
      <c r="J131" s="56">
        <v>0</v>
      </c>
      <c r="K131" s="68"/>
      <c r="L131" s="56">
        <v>8000</v>
      </c>
      <c r="M131" s="208">
        <v>3600</v>
      </c>
      <c r="N131" s="56"/>
      <c r="O131" s="208"/>
      <c r="P131" s="59"/>
      <c r="Q131" s="72"/>
      <c r="R131" s="135">
        <f t="shared" si="7"/>
        <v>-4789</v>
      </c>
      <c r="S131" s="131">
        <v>0</v>
      </c>
      <c r="T131" s="150">
        <f t="shared" si="5"/>
        <v>-4789</v>
      </c>
      <c r="U131" s="129"/>
    </row>
    <row r="132" spans="1:21" ht="18.649999999999999" customHeight="1" x14ac:dyDescent="0.3">
      <c r="A132" s="31" t="s">
        <v>252</v>
      </c>
      <c r="B132" s="191" t="s">
        <v>253</v>
      </c>
      <c r="C132" s="145">
        <v>545000</v>
      </c>
      <c r="D132" s="45">
        <v>482056</v>
      </c>
      <c r="E132" s="49"/>
      <c r="F132" s="49"/>
      <c r="G132" s="64">
        <f t="shared" si="6"/>
        <v>62944</v>
      </c>
      <c r="H132" s="151">
        <v>8000</v>
      </c>
      <c r="I132" s="68">
        <v>60645</v>
      </c>
      <c r="J132" s="56">
        <v>0</v>
      </c>
      <c r="K132" s="68"/>
      <c r="L132" s="59"/>
      <c r="M132" s="206"/>
      <c r="N132" s="56"/>
      <c r="O132" s="208"/>
      <c r="P132" s="59"/>
      <c r="Q132" s="72"/>
      <c r="R132" s="135">
        <f t="shared" si="7"/>
        <v>52645</v>
      </c>
      <c r="S132" s="131">
        <v>0</v>
      </c>
      <c r="T132" s="150">
        <f t="shared" si="5"/>
        <v>52645</v>
      </c>
      <c r="U132" s="129"/>
    </row>
    <row r="133" spans="1:21" ht="18.649999999999999" customHeight="1" thickBot="1" x14ac:dyDescent="0.35">
      <c r="A133" s="34" t="s">
        <v>254</v>
      </c>
      <c r="B133" s="193" t="s">
        <v>255</v>
      </c>
      <c r="C133" s="148">
        <v>171000</v>
      </c>
      <c r="D133" s="46">
        <v>81852</v>
      </c>
      <c r="E133" s="51"/>
      <c r="F133" s="51"/>
      <c r="G133" s="119">
        <f t="shared" si="6"/>
        <v>89148</v>
      </c>
      <c r="H133" s="153">
        <v>1000</v>
      </c>
      <c r="I133" s="70">
        <v>3734</v>
      </c>
      <c r="J133" s="57">
        <v>0</v>
      </c>
      <c r="K133" s="70"/>
      <c r="L133" s="58"/>
      <c r="M133" s="209"/>
      <c r="N133" s="58"/>
      <c r="O133" s="209"/>
      <c r="P133" s="58"/>
      <c r="Q133" s="74"/>
      <c r="R133" s="135">
        <f t="shared" si="7"/>
        <v>2734</v>
      </c>
      <c r="S133" s="154">
        <v>0</v>
      </c>
      <c r="T133" s="155">
        <f t="shared" si="5"/>
        <v>2734</v>
      </c>
      <c r="U133" s="129"/>
    </row>
    <row r="134" spans="1:21" ht="7.85" customHeight="1" x14ac:dyDescent="0.3">
      <c r="O134" s="210"/>
    </row>
    <row r="135" spans="1:21" x14ac:dyDescent="0.3">
      <c r="A135" s="23" t="s">
        <v>276</v>
      </c>
      <c r="B135" s="53" t="s">
        <v>305</v>
      </c>
    </row>
    <row r="136" spans="1:21" x14ac:dyDescent="0.3">
      <c r="A136" s="23"/>
      <c r="B136" s="53" t="s">
        <v>304</v>
      </c>
    </row>
    <row r="137" spans="1:21" x14ac:dyDescent="0.3">
      <c r="A137" s="23"/>
    </row>
    <row r="138" spans="1:21" x14ac:dyDescent="0.3">
      <c r="A138" s="23"/>
    </row>
  </sheetData>
  <mergeCells count="1">
    <mergeCell ref="A2:R2"/>
  </mergeCells>
  <phoneticPr fontId="2" type="noConversion"/>
  <pageMargins left="0.70866141732283472" right="0.19685039370078741" top="0.74803149606299213" bottom="0.55118110236220474" header="0.31496062992125984" footer="0.31496062992125984"/>
  <pageSetup paperSize="9" scale="61" fitToHeight="0" orientation="landscape" r:id="rId1"/>
  <headerFooter>
    <oddFooter>第 &amp;P 頁，共 &amp;N 頁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6</vt:i4>
      </vt:variant>
    </vt:vector>
  </HeadingPairs>
  <TitlesOfParts>
    <vt:vector size="9" baseType="lpstr">
      <vt:lpstr>113年賸餘數(彙總表)</vt:lpstr>
      <vt:lpstr>表1-113年5L</vt:lpstr>
      <vt:lpstr>表2-113年水電及自有財源</vt:lpstr>
      <vt:lpstr>'113年賸餘數(彙總表)'!Print_Area</vt:lpstr>
      <vt:lpstr>'表1-113年5L'!Print_Area</vt:lpstr>
      <vt:lpstr>'表2-113年水電及自有財源'!Print_Area</vt:lpstr>
      <vt:lpstr>'113年賸餘數(彙總表)'!Print_Titles</vt:lpstr>
      <vt:lpstr>'表1-113年5L'!Print_Titles</vt:lpstr>
      <vt:lpstr>'表2-113年水電及自有財源'!Print_Titles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教育處-015</cp:lastModifiedBy>
  <cp:lastPrinted>2024-03-21T06:02:27Z</cp:lastPrinted>
  <dcterms:created xsi:type="dcterms:W3CDTF">2015-08-12T10:01:55Z</dcterms:created>
  <dcterms:modified xsi:type="dcterms:W3CDTF">2025-04-28T00:26:49Z</dcterms:modified>
</cp:coreProperties>
</file>