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4385\Desktop\114-2-0202\"/>
    </mc:Choice>
  </mc:AlternateContent>
  <xr:revisionPtr revIDLastSave="0" documentId="13_ncr:1_{0D8F9426-22A6-4FA2-8868-2113F3798F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必填)統計表" sheetId="1" r:id="rId1"/>
    <sheet name="(必填)花東AB表" sheetId="2" r:id="rId2"/>
    <sheet name="(勿動)單價表 " sheetId="3" r:id="rId3"/>
    <sheet name="(勿動)單價表2" sheetId="4" state="hidden" r:id="rId4"/>
    <sheet name="(必填)抬頭" sheetId="5" state="hidden" r:id="rId5"/>
    <sheet name="檢核" sheetId="6" r:id="rId6"/>
  </sheets>
  <definedNames>
    <definedName name="_xlnm.Print_Area" localSheetId="0">'(必填)統計表'!$A$1:$S$23</definedName>
    <definedName name="版本">'(勿動)單價表2'!$A$5:$A$9</definedName>
    <definedName name="英語版本">'(勿動)單價表2'!$A$15:$A$19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9" i="6" l="1"/>
  <c r="D199" i="6"/>
  <c r="C199" i="6"/>
  <c r="E198" i="6"/>
  <c r="D198" i="6"/>
  <c r="C198" i="6"/>
  <c r="E197" i="6"/>
  <c r="D197" i="6"/>
  <c r="C197" i="6"/>
  <c r="E196" i="6"/>
  <c r="D196" i="6"/>
  <c r="C196" i="6"/>
  <c r="E195" i="6"/>
  <c r="D195" i="6"/>
  <c r="C195" i="6"/>
  <c r="E194" i="6"/>
  <c r="D194" i="6"/>
  <c r="C194" i="6"/>
  <c r="E193" i="6"/>
  <c r="D193" i="6"/>
  <c r="C193" i="6"/>
  <c r="E192" i="6"/>
  <c r="D192" i="6"/>
  <c r="C192" i="6"/>
  <c r="E191" i="6"/>
  <c r="D191" i="6"/>
  <c r="C191" i="6"/>
  <c r="E190" i="6"/>
  <c r="D190" i="6"/>
  <c r="C190" i="6"/>
  <c r="E189" i="6"/>
  <c r="D189" i="6"/>
  <c r="C189" i="6"/>
  <c r="E188" i="6"/>
  <c r="D188" i="6"/>
  <c r="C188" i="6"/>
  <c r="E187" i="6"/>
  <c r="D187" i="6"/>
  <c r="C187" i="6"/>
  <c r="E186" i="6"/>
  <c r="D186" i="6"/>
  <c r="C186" i="6"/>
  <c r="E185" i="6"/>
  <c r="D185" i="6"/>
  <c r="C185" i="6"/>
  <c r="E184" i="6"/>
  <c r="D184" i="6"/>
  <c r="C184" i="6"/>
  <c r="E183" i="6"/>
  <c r="D183" i="6"/>
  <c r="C183" i="6"/>
  <c r="E182" i="6"/>
  <c r="D182" i="6"/>
  <c r="C182" i="6"/>
  <c r="E181" i="6"/>
  <c r="D181" i="6"/>
  <c r="C181" i="6"/>
  <c r="E180" i="6"/>
  <c r="D180" i="6"/>
  <c r="C180" i="6"/>
  <c r="E179" i="6"/>
  <c r="D179" i="6"/>
  <c r="C179" i="6"/>
  <c r="E178" i="6"/>
  <c r="D178" i="6"/>
  <c r="C178" i="6"/>
  <c r="E177" i="6"/>
  <c r="D177" i="6"/>
  <c r="C177" i="6"/>
  <c r="E176" i="6"/>
  <c r="D176" i="6"/>
  <c r="C176" i="6"/>
  <c r="E175" i="6"/>
  <c r="D175" i="6"/>
  <c r="C175" i="6"/>
  <c r="E174" i="6"/>
  <c r="D174" i="6"/>
  <c r="C174" i="6"/>
  <c r="E173" i="6"/>
  <c r="D173" i="6"/>
  <c r="C173" i="6"/>
  <c r="E172" i="6"/>
  <c r="D172" i="6"/>
  <c r="C172" i="6"/>
  <c r="E171" i="6"/>
  <c r="D171" i="6"/>
  <c r="C171" i="6"/>
  <c r="E170" i="6"/>
  <c r="D170" i="6"/>
  <c r="C170" i="6"/>
  <c r="E169" i="6"/>
  <c r="D169" i="6"/>
  <c r="C169" i="6"/>
  <c r="E168" i="6"/>
  <c r="D168" i="6"/>
  <c r="C168" i="6"/>
  <c r="E167" i="6"/>
  <c r="D167" i="6"/>
  <c r="C167" i="6"/>
  <c r="E166" i="6"/>
  <c r="D166" i="6"/>
  <c r="C166" i="6"/>
  <c r="E165" i="6"/>
  <c r="D165" i="6"/>
  <c r="C165" i="6"/>
  <c r="E164" i="6"/>
  <c r="D164" i="6"/>
  <c r="C164" i="6"/>
  <c r="E163" i="6"/>
  <c r="D163" i="6"/>
  <c r="C163" i="6"/>
  <c r="E162" i="6"/>
  <c r="D162" i="6"/>
  <c r="C162" i="6"/>
  <c r="E161" i="6"/>
  <c r="D161" i="6"/>
  <c r="C161" i="6"/>
  <c r="E160" i="6"/>
  <c r="D160" i="6"/>
  <c r="C160" i="6"/>
  <c r="E159" i="6"/>
  <c r="D159" i="6"/>
  <c r="C159" i="6"/>
  <c r="E158" i="6"/>
  <c r="D158" i="6"/>
  <c r="C158" i="6"/>
  <c r="E157" i="6"/>
  <c r="D157" i="6"/>
  <c r="C157" i="6"/>
  <c r="E156" i="6"/>
  <c r="D156" i="6"/>
  <c r="C156" i="6"/>
  <c r="E155" i="6"/>
  <c r="D155" i="6"/>
  <c r="C155" i="6"/>
  <c r="E154" i="6"/>
  <c r="D154" i="6"/>
  <c r="C154" i="6"/>
  <c r="E153" i="6"/>
  <c r="D153" i="6"/>
  <c r="C153" i="6"/>
  <c r="E152" i="6"/>
  <c r="D152" i="6"/>
  <c r="C152" i="6"/>
  <c r="E151" i="6"/>
  <c r="D151" i="6"/>
  <c r="C151" i="6"/>
  <c r="E150" i="6"/>
  <c r="D150" i="6"/>
  <c r="C150" i="6"/>
  <c r="E149" i="6"/>
  <c r="D149" i="6"/>
  <c r="C149" i="6"/>
  <c r="E148" i="6"/>
  <c r="D148" i="6"/>
  <c r="C148" i="6"/>
  <c r="E147" i="6"/>
  <c r="D147" i="6"/>
  <c r="C147" i="6"/>
  <c r="E146" i="6"/>
  <c r="D146" i="6"/>
  <c r="C146" i="6"/>
  <c r="E145" i="6"/>
  <c r="D145" i="6"/>
  <c r="C145" i="6"/>
  <c r="E144" i="6"/>
  <c r="D144" i="6"/>
  <c r="C144" i="6"/>
  <c r="E143" i="6"/>
  <c r="D143" i="6"/>
  <c r="C143" i="6"/>
  <c r="E142" i="6"/>
  <c r="D142" i="6"/>
  <c r="C142" i="6"/>
  <c r="E141" i="6"/>
  <c r="D141" i="6"/>
  <c r="C141" i="6"/>
  <c r="E140" i="6"/>
  <c r="D140" i="6"/>
  <c r="C140" i="6"/>
  <c r="E139" i="6"/>
  <c r="D139" i="6"/>
  <c r="C139" i="6"/>
  <c r="E138" i="6"/>
  <c r="D138" i="6"/>
  <c r="C138" i="6"/>
  <c r="E137" i="6"/>
  <c r="D137" i="6"/>
  <c r="C137" i="6"/>
  <c r="E136" i="6"/>
  <c r="D136" i="6"/>
  <c r="C136" i="6"/>
  <c r="E135" i="6"/>
  <c r="D135" i="6"/>
  <c r="C135" i="6"/>
  <c r="E134" i="6"/>
  <c r="D134" i="6"/>
  <c r="C134" i="6"/>
  <c r="E133" i="6"/>
  <c r="D133" i="6"/>
  <c r="C133" i="6"/>
  <c r="E132" i="6"/>
  <c r="D132" i="6"/>
  <c r="C132" i="6"/>
  <c r="E131" i="6"/>
  <c r="D131" i="6"/>
  <c r="C131" i="6"/>
  <c r="E130" i="6"/>
  <c r="D130" i="6"/>
  <c r="C130" i="6"/>
  <c r="E129" i="6"/>
  <c r="D129" i="6"/>
  <c r="C129" i="6"/>
  <c r="E128" i="6"/>
  <c r="D128" i="6"/>
  <c r="C128" i="6"/>
  <c r="E127" i="6"/>
  <c r="D127" i="6"/>
  <c r="C127" i="6"/>
  <c r="E126" i="6"/>
  <c r="D126" i="6"/>
  <c r="C126" i="6"/>
  <c r="E125" i="6"/>
  <c r="D125" i="6"/>
  <c r="C125" i="6"/>
  <c r="E124" i="6"/>
  <c r="D124" i="6"/>
  <c r="C124" i="6"/>
  <c r="E123" i="6"/>
  <c r="D123" i="6"/>
  <c r="C123" i="6"/>
  <c r="E122" i="6"/>
  <c r="D122" i="6"/>
  <c r="C122" i="6"/>
  <c r="E121" i="6"/>
  <c r="D121" i="6"/>
  <c r="C121" i="6"/>
  <c r="E120" i="6"/>
  <c r="D120" i="6"/>
  <c r="C120" i="6"/>
  <c r="E119" i="6"/>
  <c r="D119" i="6"/>
  <c r="C119" i="6"/>
  <c r="E118" i="6"/>
  <c r="D118" i="6"/>
  <c r="C118" i="6"/>
  <c r="E117" i="6"/>
  <c r="D117" i="6"/>
  <c r="C117" i="6"/>
  <c r="E116" i="6"/>
  <c r="D116" i="6"/>
  <c r="C116" i="6"/>
  <c r="E115" i="6"/>
  <c r="D115" i="6"/>
  <c r="C115" i="6"/>
  <c r="E114" i="6"/>
  <c r="D114" i="6"/>
  <c r="C114" i="6"/>
  <c r="E113" i="6"/>
  <c r="D113" i="6"/>
  <c r="C113" i="6"/>
  <c r="E112" i="6"/>
  <c r="D112" i="6"/>
  <c r="C112" i="6"/>
  <c r="E111" i="6"/>
  <c r="D111" i="6"/>
  <c r="C111" i="6"/>
  <c r="E110" i="6"/>
  <c r="D110" i="6"/>
  <c r="C110" i="6"/>
  <c r="E109" i="6"/>
  <c r="D109" i="6"/>
  <c r="C109" i="6"/>
  <c r="E108" i="6"/>
  <c r="D108" i="6"/>
  <c r="C108" i="6"/>
  <c r="E107" i="6"/>
  <c r="D107" i="6"/>
  <c r="C107" i="6"/>
  <c r="E106" i="6"/>
  <c r="D106" i="6"/>
  <c r="C106" i="6"/>
  <c r="E105" i="6"/>
  <c r="D105" i="6"/>
  <c r="C105" i="6"/>
  <c r="E104" i="6"/>
  <c r="D104" i="6"/>
  <c r="C104" i="6"/>
  <c r="E103" i="6"/>
  <c r="D103" i="6"/>
  <c r="C103" i="6"/>
  <c r="E102" i="6"/>
  <c r="D102" i="6"/>
  <c r="C102" i="6"/>
  <c r="E101" i="6"/>
  <c r="D101" i="6"/>
  <c r="C101" i="6"/>
  <c r="E100" i="6"/>
  <c r="D100" i="6"/>
  <c r="C100" i="6"/>
  <c r="E99" i="6"/>
  <c r="D99" i="6"/>
  <c r="C99" i="6"/>
  <c r="E98" i="6"/>
  <c r="D98" i="6"/>
  <c r="C98" i="6"/>
  <c r="E97" i="6"/>
  <c r="D97" i="6"/>
  <c r="C97" i="6"/>
  <c r="E96" i="6"/>
  <c r="D96" i="6"/>
  <c r="C96" i="6"/>
  <c r="E95" i="6"/>
  <c r="D95" i="6"/>
  <c r="C95" i="6"/>
  <c r="E94" i="6"/>
  <c r="D94" i="6"/>
  <c r="C94" i="6"/>
  <c r="E93" i="6"/>
  <c r="D93" i="6"/>
  <c r="C93" i="6"/>
  <c r="E92" i="6"/>
  <c r="D92" i="6"/>
  <c r="C92" i="6"/>
  <c r="E91" i="6"/>
  <c r="D91" i="6"/>
  <c r="C91" i="6"/>
  <c r="E90" i="6"/>
  <c r="D90" i="6"/>
  <c r="C90" i="6"/>
  <c r="E89" i="6"/>
  <c r="D89" i="6"/>
  <c r="C89" i="6"/>
  <c r="E88" i="6"/>
  <c r="D88" i="6"/>
  <c r="C88" i="6"/>
  <c r="E87" i="6"/>
  <c r="D87" i="6"/>
  <c r="C87" i="6"/>
  <c r="E86" i="6"/>
  <c r="D86" i="6"/>
  <c r="C86" i="6"/>
  <c r="E85" i="6"/>
  <c r="D85" i="6"/>
  <c r="C85" i="6"/>
  <c r="E84" i="6"/>
  <c r="D84" i="6"/>
  <c r="C84" i="6"/>
  <c r="E83" i="6"/>
  <c r="D83" i="6"/>
  <c r="C83" i="6"/>
  <c r="E82" i="6"/>
  <c r="D82" i="6"/>
  <c r="C82" i="6"/>
  <c r="E81" i="6"/>
  <c r="D81" i="6"/>
  <c r="C81" i="6"/>
  <c r="E80" i="6"/>
  <c r="D80" i="6"/>
  <c r="C80" i="6"/>
  <c r="E79" i="6"/>
  <c r="D79" i="6"/>
  <c r="C79" i="6"/>
  <c r="E78" i="6"/>
  <c r="D78" i="6"/>
  <c r="C78" i="6"/>
  <c r="E77" i="6"/>
  <c r="D77" i="6"/>
  <c r="C77" i="6"/>
  <c r="E76" i="6"/>
  <c r="D76" i="6"/>
  <c r="C76" i="6"/>
  <c r="E75" i="6"/>
  <c r="D75" i="6"/>
  <c r="C75" i="6"/>
  <c r="E74" i="6"/>
  <c r="D74" i="6"/>
  <c r="C74" i="6"/>
  <c r="E73" i="6"/>
  <c r="D73" i="6"/>
  <c r="C73" i="6"/>
  <c r="E72" i="6"/>
  <c r="D72" i="6"/>
  <c r="C72" i="6"/>
  <c r="E71" i="6"/>
  <c r="D71" i="6"/>
  <c r="C71" i="6"/>
  <c r="E70" i="6"/>
  <c r="D70" i="6"/>
  <c r="C70" i="6"/>
  <c r="E69" i="6"/>
  <c r="D69" i="6"/>
  <c r="C69" i="6"/>
  <c r="E68" i="6"/>
  <c r="D68" i="6"/>
  <c r="C68" i="6"/>
  <c r="E67" i="6"/>
  <c r="D67" i="6"/>
  <c r="C67" i="6"/>
  <c r="E66" i="6"/>
  <c r="D66" i="6"/>
  <c r="C66" i="6"/>
  <c r="E65" i="6"/>
  <c r="D65" i="6"/>
  <c r="C65" i="6"/>
  <c r="E64" i="6"/>
  <c r="D64" i="6"/>
  <c r="C64" i="6"/>
  <c r="E63" i="6"/>
  <c r="D63" i="6"/>
  <c r="C63" i="6"/>
  <c r="E62" i="6"/>
  <c r="D62" i="6"/>
  <c r="C62" i="6"/>
  <c r="E61" i="6"/>
  <c r="D61" i="6"/>
  <c r="C61" i="6"/>
  <c r="E60" i="6"/>
  <c r="D60" i="6"/>
  <c r="C60" i="6"/>
  <c r="E59" i="6"/>
  <c r="D59" i="6"/>
  <c r="C59" i="6"/>
  <c r="E58" i="6"/>
  <c r="D58" i="6"/>
  <c r="C58" i="6"/>
  <c r="E57" i="6"/>
  <c r="D57" i="6"/>
  <c r="C57" i="6"/>
  <c r="E56" i="6"/>
  <c r="D56" i="6"/>
  <c r="C56" i="6"/>
  <c r="E55" i="6"/>
  <c r="D55" i="6"/>
  <c r="C55" i="6"/>
  <c r="E54" i="6"/>
  <c r="D54" i="6"/>
  <c r="C54" i="6"/>
  <c r="E53" i="6"/>
  <c r="D53" i="6"/>
  <c r="C53" i="6"/>
  <c r="E52" i="6"/>
  <c r="D52" i="6"/>
  <c r="C52" i="6"/>
  <c r="E51" i="6"/>
  <c r="D51" i="6"/>
  <c r="C51" i="6"/>
  <c r="E50" i="6"/>
  <c r="D50" i="6"/>
  <c r="C50" i="6"/>
  <c r="E49" i="6"/>
  <c r="D49" i="6"/>
  <c r="C49" i="6"/>
  <c r="E48" i="6"/>
  <c r="D48" i="6"/>
  <c r="C48" i="6"/>
  <c r="E47" i="6"/>
  <c r="D47" i="6"/>
  <c r="C47" i="6"/>
  <c r="E46" i="6"/>
  <c r="D46" i="6"/>
  <c r="C46" i="6"/>
  <c r="E45" i="6"/>
  <c r="D45" i="6"/>
  <c r="C45" i="6"/>
  <c r="E44" i="6"/>
  <c r="D44" i="6"/>
  <c r="C44" i="6"/>
  <c r="E43" i="6"/>
  <c r="D43" i="6"/>
  <c r="C43" i="6"/>
  <c r="E42" i="6"/>
  <c r="D42" i="6"/>
  <c r="C42" i="6"/>
  <c r="E41" i="6"/>
  <c r="D41" i="6"/>
  <c r="C41" i="6"/>
  <c r="E40" i="6"/>
  <c r="D40" i="6"/>
  <c r="C40" i="6"/>
  <c r="E39" i="6"/>
  <c r="D39" i="6"/>
  <c r="C39" i="6"/>
  <c r="E38" i="6"/>
  <c r="D38" i="6"/>
  <c r="C38" i="6"/>
  <c r="E37" i="6"/>
  <c r="D37" i="6"/>
  <c r="C37" i="6"/>
  <c r="E36" i="6"/>
  <c r="D36" i="6"/>
  <c r="C36" i="6"/>
  <c r="E35" i="6"/>
  <c r="D35" i="6"/>
  <c r="C35" i="6"/>
  <c r="E34" i="6"/>
  <c r="D34" i="6"/>
  <c r="C34" i="6"/>
  <c r="E33" i="6"/>
  <c r="D33" i="6"/>
  <c r="C33" i="6"/>
  <c r="E32" i="6"/>
  <c r="D32" i="6"/>
  <c r="C32" i="6"/>
  <c r="E31" i="6"/>
  <c r="D31" i="6"/>
  <c r="C31" i="6"/>
  <c r="E30" i="6"/>
  <c r="D30" i="6"/>
  <c r="C30" i="6"/>
  <c r="E29" i="6"/>
  <c r="D29" i="6"/>
  <c r="C29" i="6"/>
  <c r="E28" i="6"/>
  <c r="D28" i="6"/>
  <c r="C28" i="6"/>
  <c r="E27" i="6"/>
  <c r="D27" i="6"/>
  <c r="C27" i="6"/>
  <c r="E26" i="6"/>
  <c r="D26" i="6"/>
  <c r="C26" i="6"/>
  <c r="E25" i="6"/>
  <c r="D25" i="6"/>
  <c r="C25" i="6"/>
  <c r="E24" i="6"/>
  <c r="D24" i="6"/>
  <c r="C24" i="6"/>
  <c r="E23" i="6"/>
  <c r="D23" i="6"/>
  <c r="C23" i="6"/>
  <c r="E22" i="6"/>
  <c r="D22" i="6"/>
  <c r="C22" i="6"/>
  <c r="E21" i="6"/>
  <c r="D21" i="6"/>
  <c r="C21" i="6"/>
  <c r="E20" i="6"/>
  <c r="D20" i="6"/>
  <c r="C20" i="6"/>
  <c r="E19" i="6"/>
  <c r="D19" i="6"/>
  <c r="C19" i="6"/>
  <c r="E18" i="6"/>
  <c r="D18" i="6"/>
  <c r="C18" i="6"/>
  <c r="E17" i="6"/>
  <c r="D17" i="6"/>
  <c r="C17" i="6"/>
  <c r="E16" i="6"/>
  <c r="D16" i="6"/>
  <c r="C16" i="6"/>
  <c r="E15" i="6"/>
  <c r="D15" i="6"/>
  <c r="C15" i="6"/>
  <c r="E14" i="6"/>
  <c r="D14" i="6"/>
  <c r="C14" i="6"/>
  <c r="E13" i="6"/>
  <c r="D13" i="6"/>
  <c r="C13" i="6"/>
  <c r="E12" i="6"/>
  <c r="D12" i="6"/>
  <c r="C12" i="6"/>
  <c r="E11" i="6"/>
  <c r="D11" i="6"/>
  <c r="C11" i="6"/>
  <c r="E10" i="6"/>
  <c r="D10" i="6"/>
  <c r="C10" i="6"/>
  <c r="E9" i="6"/>
  <c r="D9" i="6"/>
  <c r="C9" i="6"/>
  <c r="E8" i="6"/>
  <c r="D8" i="6"/>
  <c r="C8" i="6"/>
  <c r="E7" i="6"/>
  <c r="D7" i="6"/>
  <c r="C7" i="6"/>
  <c r="E6" i="6"/>
  <c r="D6" i="6"/>
  <c r="C6" i="6"/>
  <c r="E5" i="6"/>
  <c r="D5" i="6"/>
  <c r="C5" i="6"/>
  <c r="E4" i="6"/>
  <c r="D4" i="6"/>
  <c r="C4" i="6"/>
  <c r="E3" i="6"/>
  <c r="D3" i="6"/>
  <c r="C3" i="6"/>
  <c r="E2" i="6"/>
  <c r="D2" i="6"/>
  <c r="C2" i="6"/>
  <c r="I18" i="4"/>
  <c r="F199" i="6" s="1"/>
  <c r="G199" i="6" s="1"/>
  <c r="H18" i="4"/>
  <c r="F198" i="6" s="1"/>
  <c r="G198" i="6" s="1"/>
  <c r="G18" i="4"/>
  <c r="F197" i="6" s="1"/>
  <c r="F18" i="4"/>
  <c r="F196" i="6" s="1"/>
  <c r="E18" i="4"/>
  <c r="F195" i="6" s="1"/>
  <c r="G195" i="6" s="1"/>
  <c r="D18" i="4"/>
  <c r="F194" i="6" s="1"/>
  <c r="G194" i="6" s="1"/>
  <c r="C18" i="4"/>
  <c r="F193" i="6" s="1"/>
  <c r="B18" i="4"/>
  <c r="F192" i="6" s="1"/>
  <c r="G192" i="6" s="1"/>
  <c r="I17" i="4"/>
  <c r="F191" i="6" s="1"/>
  <c r="G191" i="6" s="1"/>
  <c r="H17" i="4"/>
  <c r="F190" i="6" s="1"/>
  <c r="G190" i="6" s="1"/>
  <c r="G17" i="4"/>
  <c r="F189" i="6" s="1"/>
  <c r="F17" i="4"/>
  <c r="F188" i="6" s="1"/>
  <c r="G188" i="6" s="1"/>
  <c r="E17" i="4"/>
  <c r="F187" i="6" s="1"/>
  <c r="G187" i="6" s="1"/>
  <c r="D17" i="4"/>
  <c r="F186" i="6" s="1"/>
  <c r="G186" i="6" s="1"/>
  <c r="C17" i="4"/>
  <c r="F185" i="6" s="1"/>
  <c r="B17" i="4"/>
  <c r="F184" i="6" s="1"/>
  <c r="G184" i="6" s="1"/>
  <c r="I16" i="4"/>
  <c r="F183" i="6" s="1"/>
  <c r="G183" i="6" s="1"/>
  <c r="H16" i="4"/>
  <c r="F182" i="6" s="1"/>
  <c r="G182" i="6" s="1"/>
  <c r="G16" i="4"/>
  <c r="F181" i="6" s="1"/>
  <c r="F16" i="4"/>
  <c r="F180" i="6" s="1"/>
  <c r="G180" i="6" s="1"/>
  <c r="E16" i="4"/>
  <c r="F179" i="6" s="1"/>
  <c r="G179" i="6" s="1"/>
  <c r="D16" i="4"/>
  <c r="F178" i="6" s="1"/>
  <c r="G178" i="6" s="1"/>
  <c r="C16" i="4"/>
  <c r="F177" i="6" s="1"/>
  <c r="G177" i="6" s="1"/>
  <c r="B16" i="4"/>
  <c r="F176" i="6" s="1"/>
  <c r="G176" i="6" s="1"/>
  <c r="BG8" i="4"/>
  <c r="F175" i="6" s="1"/>
  <c r="G175" i="6" s="1"/>
  <c r="BF8" i="4"/>
  <c r="F174" i="6" s="1"/>
  <c r="G174" i="6" s="1"/>
  <c r="BE8" i="4"/>
  <c r="F173" i="6" s="1"/>
  <c r="G173" i="6" s="1"/>
  <c r="BD8" i="4"/>
  <c r="F172" i="6" s="1"/>
  <c r="G172" i="6" s="1"/>
  <c r="BC8" i="4"/>
  <c r="F171" i="6" s="1"/>
  <c r="G171" i="6" s="1"/>
  <c r="BB8" i="4"/>
  <c r="F170" i="6" s="1"/>
  <c r="G170" i="6" s="1"/>
  <c r="BA8" i="4"/>
  <c r="F169" i="6" s="1"/>
  <c r="G169" i="6" s="1"/>
  <c r="AZ8" i="4"/>
  <c r="F168" i="6" s="1"/>
  <c r="G168" i="6" s="1"/>
  <c r="AY8" i="4"/>
  <c r="F167" i="6" s="1"/>
  <c r="G167" i="6" s="1"/>
  <c r="AX8" i="4"/>
  <c r="F166" i="6" s="1"/>
  <c r="G166" i="6" s="1"/>
  <c r="AW8" i="4"/>
  <c r="F165" i="6" s="1"/>
  <c r="G165" i="6" s="1"/>
  <c r="AV8" i="4"/>
  <c r="F164" i="6" s="1"/>
  <c r="G164" i="6" s="1"/>
  <c r="AU8" i="4"/>
  <c r="F163" i="6" s="1"/>
  <c r="G163" i="6" s="1"/>
  <c r="AT8" i="4"/>
  <c r="F162" i="6" s="1"/>
  <c r="G162" i="6" s="1"/>
  <c r="AS8" i="4"/>
  <c r="F161" i="6" s="1"/>
  <c r="G161" i="6" s="1"/>
  <c r="AR8" i="4"/>
  <c r="F160" i="6" s="1"/>
  <c r="G160" i="6" s="1"/>
  <c r="AQ8" i="4"/>
  <c r="F159" i="6" s="1"/>
  <c r="G159" i="6" s="1"/>
  <c r="AP8" i="4"/>
  <c r="F158" i="6" s="1"/>
  <c r="G158" i="6" s="1"/>
  <c r="AO8" i="4"/>
  <c r="F157" i="6" s="1"/>
  <c r="G157" i="6" s="1"/>
  <c r="AN8" i="4"/>
  <c r="F156" i="6" s="1"/>
  <c r="G156" i="6" s="1"/>
  <c r="AM8" i="4"/>
  <c r="F155" i="6" s="1"/>
  <c r="G155" i="6" s="1"/>
  <c r="AL8" i="4"/>
  <c r="F154" i="6" s="1"/>
  <c r="G154" i="6" s="1"/>
  <c r="AK8" i="4"/>
  <c r="F153" i="6" s="1"/>
  <c r="G153" i="6" s="1"/>
  <c r="AJ8" i="4"/>
  <c r="F152" i="6" s="1"/>
  <c r="G152" i="6" s="1"/>
  <c r="AI8" i="4"/>
  <c r="F151" i="6" s="1"/>
  <c r="G151" i="6" s="1"/>
  <c r="AH8" i="4"/>
  <c r="F150" i="6" s="1"/>
  <c r="G150" i="6" s="1"/>
  <c r="AG8" i="4"/>
  <c r="F149" i="6" s="1"/>
  <c r="G149" i="6" s="1"/>
  <c r="AF8" i="4"/>
  <c r="F148" i="6" s="1"/>
  <c r="G148" i="6" s="1"/>
  <c r="AE8" i="4"/>
  <c r="F147" i="6" s="1"/>
  <c r="G147" i="6" s="1"/>
  <c r="AD8" i="4"/>
  <c r="F146" i="6" s="1"/>
  <c r="G146" i="6" s="1"/>
  <c r="AC8" i="4"/>
  <c r="F145" i="6" s="1"/>
  <c r="G145" i="6" s="1"/>
  <c r="AB8" i="4"/>
  <c r="F144" i="6" s="1"/>
  <c r="G144" i="6" s="1"/>
  <c r="AA8" i="4"/>
  <c r="F143" i="6" s="1"/>
  <c r="G143" i="6" s="1"/>
  <c r="Z8" i="4"/>
  <c r="F142" i="6" s="1"/>
  <c r="G142" i="6" s="1"/>
  <c r="Y8" i="4"/>
  <c r="F141" i="6" s="1"/>
  <c r="G141" i="6" s="1"/>
  <c r="X8" i="4"/>
  <c r="F140" i="6" s="1"/>
  <c r="G140" i="6" s="1"/>
  <c r="W8" i="4"/>
  <c r="F139" i="6" s="1"/>
  <c r="G139" i="6" s="1"/>
  <c r="V8" i="4"/>
  <c r="F138" i="6" s="1"/>
  <c r="G138" i="6" s="1"/>
  <c r="U8" i="4"/>
  <c r="F137" i="6" s="1"/>
  <c r="G137" i="6" s="1"/>
  <c r="T8" i="4"/>
  <c r="F136" i="6" s="1"/>
  <c r="G136" i="6" s="1"/>
  <c r="S8" i="4"/>
  <c r="F135" i="6" s="1"/>
  <c r="G135" i="6" s="1"/>
  <c r="R8" i="4"/>
  <c r="F134" i="6" s="1"/>
  <c r="G134" i="6" s="1"/>
  <c r="Q8" i="4"/>
  <c r="F133" i="6" s="1"/>
  <c r="G133" i="6" s="1"/>
  <c r="P8" i="4"/>
  <c r="F132" i="6" s="1"/>
  <c r="G132" i="6" s="1"/>
  <c r="O8" i="4"/>
  <c r="F131" i="6" s="1"/>
  <c r="G131" i="6" s="1"/>
  <c r="N8" i="4"/>
  <c r="F130" i="6" s="1"/>
  <c r="G130" i="6" s="1"/>
  <c r="M8" i="4"/>
  <c r="F129" i="6" s="1"/>
  <c r="G129" i="6" s="1"/>
  <c r="L8" i="4"/>
  <c r="F128" i="6" s="1"/>
  <c r="G128" i="6" s="1"/>
  <c r="K8" i="4"/>
  <c r="F127" i="6" s="1"/>
  <c r="G127" i="6" s="1"/>
  <c r="J8" i="4"/>
  <c r="F126" i="6" s="1"/>
  <c r="G126" i="6" s="1"/>
  <c r="I8" i="4"/>
  <c r="F125" i="6" s="1"/>
  <c r="G125" i="6" s="1"/>
  <c r="H8" i="4"/>
  <c r="F124" i="6" s="1"/>
  <c r="G124" i="6" s="1"/>
  <c r="G8" i="4"/>
  <c r="F123" i="6" s="1"/>
  <c r="G123" i="6" s="1"/>
  <c r="F8" i="4"/>
  <c r="F122" i="6" s="1"/>
  <c r="G122" i="6" s="1"/>
  <c r="E8" i="4"/>
  <c r="F121" i="6" s="1"/>
  <c r="G121" i="6" s="1"/>
  <c r="D8" i="4"/>
  <c r="F120" i="6" s="1"/>
  <c r="G120" i="6" s="1"/>
  <c r="C8" i="4"/>
  <c r="F119" i="6" s="1"/>
  <c r="G119" i="6" s="1"/>
  <c r="B8" i="4"/>
  <c r="F118" i="6" s="1"/>
  <c r="G118" i="6" s="1"/>
  <c r="BG7" i="4"/>
  <c r="F117" i="6" s="1"/>
  <c r="G117" i="6" s="1"/>
  <c r="BF7" i="4"/>
  <c r="F116" i="6" s="1"/>
  <c r="G116" i="6" s="1"/>
  <c r="BE7" i="4"/>
  <c r="F115" i="6" s="1"/>
  <c r="G115" i="6" s="1"/>
  <c r="BD7" i="4"/>
  <c r="F114" i="6" s="1"/>
  <c r="G114" i="6" s="1"/>
  <c r="BC7" i="4"/>
  <c r="F113" i="6" s="1"/>
  <c r="G113" i="6" s="1"/>
  <c r="BB7" i="4"/>
  <c r="F112" i="6" s="1"/>
  <c r="G112" i="6" s="1"/>
  <c r="BA7" i="4"/>
  <c r="F111" i="6" s="1"/>
  <c r="G111" i="6" s="1"/>
  <c r="AZ7" i="4"/>
  <c r="F110" i="6" s="1"/>
  <c r="G110" i="6" s="1"/>
  <c r="AY7" i="4"/>
  <c r="F109" i="6" s="1"/>
  <c r="G109" i="6" s="1"/>
  <c r="AX7" i="4"/>
  <c r="F108" i="6" s="1"/>
  <c r="G108" i="6" s="1"/>
  <c r="AW7" i="4"/>
  <c r="F107" i="6" s="1"/>
  <c r="G107" i="6" s="1"/>
  <c r="AV7" i="4"/>
  <c r="F106" i="6" s="1"/>
  <c r="G106" i="6" s="1"/>
  <c r="AU7" i="4"/>
  <c r="F105" i="6" s="1"/>
  <c r="G105" i="6" s="1"/>
  <c r="AT7" i="4"/>
  <c r="F104" i="6" s="1"/>
  <c r="G104" i="6" s="1"/>
  <c r="AS7" i="4"/>
  <c r="F103" i="6" s="1"/>
  <c r="G103" i="6" s="1"/>
  <c r="AR7" i="4"/>
  <c r="F102" i="6" s="1"/>
  <c r="G102" i="6" s="1"/>
  <c r="AQ7" i="4"/>
  <c r="F101" i="6" s="1"/>
  <c r="G101" i="6" s="1"/>
  <c r="AP7" i="4"/>
  <c r="F100" i="6" s="1"/>
  <c r="G100" i="6" s="1"/>
  <c r="AO7" i="4"/>
  <c r="F99" i="6" s="1"/>
  <c r="G99" i="6" s="1"/>
  <c r="AN7" i="4"/>
  <c r="F98" i="6" s="1"/>
  <c r="G98" i="6" s="1"/>
  <c r="AM7" i="4"/>
  <c r="F97" i="6" s="1"/>
  <c r="G97" i="6" s="1"/>
  <c r="AL7" i="4"/>
  <c r="F96" i="6" s="1"/>
  <c r="G96" i="6" s="1"/>
  <c r="AK7" i="4"/>
  <c r="F95" i="6" s="1"/>
  <c r="G95" i="6" s="1"/>
  <c r="AJ7" i="4"/>
  <c r="F94" i="6" s="1"/>
  <c r="G94" i="6" s="1"/>
  <c r="AI7" i="4"/>
  <c r="F93" i="6" s="1"/>
  <c r="G93" i="6" s="1"/>
  <c r="AH7" i="4"/>
  <c r="F92" i="6" s="1"/>
  <c r="G92" i="6" s="1"/>
  <c r="AG7" i="4"/>
  <c r="F91" i="6" s="1"/>
  <c r="G91" i="6" s="1"/>
  <c r="AF7" i="4"/>
  <c r="F90" i="6" s="1"/>
  <c r="G90" i="6" s="1"/>
  <c r="AE7" i="4"/>
  <c r="F89" i="6" s="1"/>
  <c r="G89" i="6" s="1"/>
  <c r="AD7" i="4"/>
  <c r="F88" i="6" s="1"/>
  <c r="G88" i="6" s="1"/>
  <c r="AC7" i="4"/>
  <c r="F87" i="6" s="1"/>
  <c r="G87" i="6" s="1"/>
  <c r="AB7" i="4"/>
  <c r="F86" i="6" s="1"/>
  <c r="G86" i="6" s="1"/>
  <c r="AA7" i="4"/>
  <c r="F85" i="6" s="1"/>
  <c r="G85" i="6" s="1"/>
  <c r="Z7" i="4"/>
  <c r="F84" i="6" s="1"/>
  <c r="G84" i="6" s="1"/>
  <c r="Y7" i="4"/>
  <c r="F83" i="6" s="1"/>
  <c r="G83" i="6" s="1"/>
  <c r="X7" i="4"/>
  <c r="F82" i="6" s="1"/>
  <c r="G82" i="6" s="1"/>
  <c r="W7" i="4"/>
  <c r="F81" i="6" s="1"/>
  <c r="G81" i="6" s="1"/>
  <c r="V7" i="4"/>
  <c r="F80" i="6" s="1"/>
  <c r="G80" i="6" s="1"/>
  <c r="U7" i="4"/>
  <c r="F79" i="6" s="1"/>
  <c r="G79" i="6" s="1"/>
  <c r="T7" i="4"/>
  <c r="F78" i="6" s="1"/>
  <c r="G78" i="6" s="1"/>
  <c r="S7" i="4"/>
  <c r="F77" i="6" s="1"/>
  <c r="G77" i="6" s="1"/>
  <c r="R7" i="4"/>
  <c r="F76" i="6" s="1"/>
  <c r="G76" i="6" s="1"/>
  <c r="Q7" i="4"/>
  <c r="F75" i="6" s="1"/>
  <c r="G75" i="6" s="1"/>
  <c r="P7" i="4"/>
  <c r="F74" i="6" s="1"/>
  <c r="G74" i="6" s="1"/>
  <c r="O7" i="4"/>
  <c r="F73" i="6" s="1"/>
  <c r="G73" i="6" s="1"/>
  <c r="N7" i="4"/>
  <c r="F72" i="6" s="1"/>
  <c r="G72" i="6" s="1"/>
  <c r="M7" i="4"/>
  <c r="F71" i="6" s="1"/>
  <c r="G71" i="6" s="1"/>
  <c r="L7" i="4"/>
  <c r="F70" i="6" s="1"/>
  <c r="G70" i="6" s="1"/>
  <c r="K7" i="4"/>
  <c r="F69" i="6" s="1"/>
  <c r="G69" i="6" s="1"/>
  <c r="J7" i="4"/>
  <c r="F68" i="6" s="1"/>
  <c r="G68" i="6" s="1"/>
  <c r="I7" i="4"/>
  <c r="F67" i="6" s="1"/>
  <c r="G67" i="6" s="1"/>
  <c r="H7" i="4"/>
  <c r="F66" i="6" s="1"/>
  <c r="G66" i="6" s="1"/>
  <c r="G7" i="4"/>
  <c r="F65" i="6" s="1"/>
  <c r="G65" i="6" s="1"/>
  <c r="F7" i="4"/>
  <c r="F64" i="6" s="1"/>
  <c r="G64" i="6" s="1"/>
  <c r="E7" i="4"/>
  <c r="F63" i="6" s="1"/>
  <c r="G63" i="6" s="1"/>
  <c r="D7" i="4"/>
  <c r="F62" i="6" s="1"/>
  <c r="G62" i="6" s="1"/>
  <c r="C7" i="4"/>
  <c r="F61" i="6" s="1"/>
  <c r="G61" i="6" s="1"/>
  <c r="B7" i="4"/>
  <c r="F60" i="6" s="1"/>
  <c r="G60" i="6" s="1"/>
  <c r="BG6" i="4"/>
  <c r="F59" i="6" s="1"/>
  <c r="G59" i="6" s="1"/>
  <c r="BF6" i="4"/>
  <c r="F58" i="6" s="1"/>
  <c r="G58" i="6" s="1"/>
  <c r="BE6" i="4"/>
  <c r="F57" i="6" s="1"/>
  <c r="G57" i="6" s="1"/>
  <c r="BD6" i="4"/>
  <c r="F56" i="6" s="1"/>
  <c r="G56" i="6" s="1"/>
  <c r="BC6" i="4"/>
  <c r="F55" i="6" s="1"/>
  <c r="G55" i="6" s="1"/>
  <c r="BB6" i="4"/>
  <c r="F54" i="6" s="1"/>
  <c r="G54" i="6" s="1"/>
  <c r="BA6" i="4"/>
  <c r="F53" i="6" s="1"/>
  <c r="G53" i="6" s="1"/>
  <c r="AZ6" i="4"/>
  <c r="F52" i="6" s="1"/>
  <c r="G52" i="6" s="1"/>
  <c r="AY6" i="4"/>
  <c r="F51" i="6" s="1"/>
  <c r="G51" i="6" s="1"/>
  <c r="AX6" i="4"/>
  <c r="F50" i="6" s="1"/>
  <c r="G50" i="6" s="1"/>
  <c r="AW6" i="4"/>
  <c r="F49" i="6" s="1"/>
  <c r="G49" i="6" s="1"/>
  <c r="AV6" i="4"/>
  <c r="F48" i="6" s="1"/>
  <c r="G48" i="6" s="1"/>
  <c r="AU6" i="4"/>
  <c r="F47" i="6" s="1"/>
  <c r="G47" i="6" s="1"/>
  <c r="AT6" i="4"/>
  <c r="F46" i="6" s="1"/>
  <c r="G46" i="6" s="1"/>
  <c r="AS6" i="4"/>
  <c r="F45" i="6" s="1"/>
  <c r="G45" i="6" s="1"/>
  <c r="AR6" i="4"/>
  <c r="F44" i="6" s="1"/>
  <c r="G44" i="6" s="1"/>
  <c r="AQ6" i="4"/>
  <c r="F43" i="6" s="1"/>
  <c r="G43" i="6" s="1"/>
  <c r="AP6" i="4"/>
  <c r="F42" i="6" s="1"/>
  <c r="G42" i="6" s="1"/>
  <c r="AO6" i="4"/>
  <c r="F41" i="6" s="1"/>
  <c r="G41" i="6" s="1"/>
  <c r="AN6" i="4"/>
  <c r="F40" i="6" s="1"/>
  <c r="G40" i="6" s="1"/>
  <c r="AM6" i="4"/>
  <c r="F39" i="6" s="1"/>
  <c r="G39" i="6" s="1"/>
  <c r="AL6" i="4"/>
  <c r="F38" i="6" s="1"/>
  <c r="G38" i="6" s="1"/>
  <c r="AK6" i="4"/>
  <c r="F37" i="6" s="1"/>
  <c r="G37" i="6" s="1"/>
  <c r="AJ6" i="4"/>
  <c r="F36" i="6" s="1"/>
  <c r="G36" i="6" s="1"/>
  <c r="AI6" i="4"/>
  <c r="F35" i="6" s="1"/>
  <c r="G35" i="6" s="1"/>
  <c r="AH6" i="4"/>
  <c r="F34" i="6" s="1"/>
  <c r="G34" i="6" s="1"/>
  <c r="AG6" i="4"/>
  <c r="F33" i="6" s="1"/>
  <c r="G33" i="6" s="1"/>
  <c r="AF6" i="4"/>
  <c r="F32" i="6" s="1"/>
  <c r="G32" i="6" s="1"/>
  <c r="AE6" i="4"/>
  <c r="F31" i="6" s="1"/>
  <c r="G31" i="6" s="1"/>
  <c r="AD6" i="4"/>
  <c r="F30" i="6" s="1"/>
  <c r="G30" i="6" s="1"/>
  <c r="AC6" i="4"/>
  <c r="F29" i="6" s="1"/>
  <c r="G29" i="6" s="1"/>
  <c r="AB6" i="4"/>
  <c r="F28" i="6" s="1"/>
  <c r="G28" i="6" s="1"/>
  <c r="AA6" i="4"/>
  <c r="F27" i="6" s="1"/>
  <c r="G27" i="6" s="1"/>
  <c r="Z6" i="4"/>
  <c r="F26" i="6" s="1"/>
  <c r="G26" i="6" s="1"/>
  <c r="Y6" i="4"/>
  <c r="F25" i="6" s="1"/>
  <c r="G25" i="6" s="1"/>
  <c r="X6" i="4"/>
  <c r="F24" i="6" s="1"/>
  <c r="G24" i="6" s="1"/>
  <c r="W6" i="4"/>
  <c r="F23" i="6" s="1"/>
  <c r="G23" i="6" s="1"/>
  <c r="V6" i="4"/>
  <c r="F22" i="6" s="1"/>
  <c r="G22" i="6" s="1"/>
  <c r="U6" i="4"/>
  <c r="F21" i="6" s="1"/>
  <c r="G21" i="6" s="1"/>
  <c r="T6" i="4"/>
  <c r="F20" i="6" s="1"/>
  <c r="G20" i="6" s="1"/>
  <c r="S6" i="4"/>
  <c r="F19" i="6" s="1"/>
  <c r="G19" i="6" s="1"/>
  <c r="R6" i="4"/>
  <c r="F18" i="6" s="1"/>
  <c r="G18" i="6" s="1"/>
  <c r="Q6" i="4"/>
  <c r="F17" i="6" s="1"/>
  <c r="G17" i="6" s="1"/>
  <c r="P6" i="4"/>
  <c r="F16" i="6" s="1"/>
  <c r="G16" i="6" s="1"/>
  <c r="O6" i="4"/>
  <c r="F15" i="6" s="1"/>
  <c r="G15" i="6" s="1"/>
  <c r="N6" i="4"/>
  <c r="F14" i="6" s="1"/>
  <c r="G14" i="6" s="1"/>
  <c r="M6" i="4"/>
  <c r="F13" i="6" s="1"/>
  <c r="G13" i="6" s="1"/>
  <c r="L6" i="4"/>
  <c r="F12" i="6" s="1"/>
  <c r="G12" i="6" s="1"/>
  <c r="K6" i="4"/>
  <c r="F11" i="6" s="1"/>
  <c r="G11" i="6" s="1"/>
  <c r="J6" i="4"/>
  <c r="F10" i="6" s="1"/>
  <c r="G10" i="6" s="1"/>
  <c r="I6" i="4"/>
  <c r="F9" i="6" s="1"/>
  <c r="G9" i="6" s="1"/>
  <c r="H6" i="4"/>
  <c r="F8" i="6" s="1"/>
  <c r="G8" i="6" s="1"/>
  <c r="G6" i="4"/>
  <c r="F7" i="6" s="1"/>
  <c r="G7" i="6" s="1"/>
  <c r="F6" i="4"/>
  <c r="F6" i="6" s="1"/>
  <c r="G6" i="6" s="1"/>
  <c r="E6" i="4"/>
  <c r="F5" i="6" s="1"/>
  <c r="G5" i="6" s="1"/>
  <c r="D6" i="4"/>
  <c r="F4" i="6" s="1"/>
  <c r="G4" i="6" s="1"/>
  <c r="C6" i="4"/>
  <c r="F3" i="6" s="1"/>
  <c r="G3" i="6" s="1"/>
  <c r="B6" i="4"/>
  <c r="F2" i="6" s="1"/>
  <c r="G2" i="6" s="1"/>
  <c r="H40" i="2"/>
  <c r="G40" i="2"/>
  <c r="G5" i="2" s="1"/>
  <c r="F40" i="2"/>
  <c r="F5" i="2" s="1"/>
  <c r="H5" i="2" s="1"/>
  <c r="I5" i="2" s="1"/>
  <c r="E40" i="2"/>
  <c r="D40" i="2"/>
  <c r="M5" i="2"/>
  <c r="L5" i="2"/>
  <c r="E5" i="2"/>
  <c r="A5" i="2"/>
  <c r="S17" i="1"/>
  <c r="R17" i="1"/>
  <c r="O16" i="1"/>
  <c r="N16" i="1"/>
  <c r="M16" i="1"/>
  <c r="L16" i="1"/>
  <c r="K16" i="1"/>
  <c r="I16" i="1"/>
  <c r="H16" i="1"/>
  <c r="G16" i="1"/>
  <c r="E16" i="1"/>
  <c r="D16" i="1"/>
  <c r="P14" i="1"/>
  <c r="N14" i="1"/>
  <c r="M14" i="1"/>
  <c r="L14" i="1"/>
  <c r="K14" i="1"/>
  <c r="J14" i="1"/>
  <c r="H14" i="1"/>
  <c r="G14" i="1"/>
  <c r="F14" i="1"/>
  <c r="D14" i="1"/>
  <c r="P12" i="1"/>
  <c r="O12" i="1"/>
  <c r="M12" i="1"/>
  <c r="L12" i="1"/>
  <c r="K12" i="1"/>
  <c r="J12" i="1"/>
  <c r="I12" i="1"/>
  <c r="G12" i="1"/>
  <c r="F12" i="1"/>
  <c r="E12" i="1"/>
  <c r="P10" i="1"/>
  <c r="O10" i="1"/>
  <c r="N10" i="1"/>
  <c r="M10" i="1"/>
  <c r="L10" i="1"/>
  <c r="J10" i="1"/>
  <c r="I10" i="1"/>
  <c r="H10" i="1"/>
  <c r="F10" i="1"/>
  <c r="E10" i="1"/>
  <c r="D10" i="1"/>
  <c r="G8" i="1"/>
  <c r="F8" i="1"/>
  <c r="E8" i="1"/>
  <c r="C8" i="1"/>
  <c r="B8" i="1"/>
  <c r="N6" i="1"/>
  <c r="W6" i="1" s="1"/>
  <c r="Y6" i="1" s="1"/>
  <c r="F6" i="1"/>
  <c r="G6" i="1" l="1"/>
  <c r="D8" i="1"/>
  <c r="V7" i="1" s="1"/>
  <c r="X7" i="1" s="1"/>
  <c r="G10" i="1"/>
  <c r="K10" i="1"/>
  <c r="N12" i="1"/>
  <c r="W9" i="1" s="1"/>
  <c r="Y9" i="1" s="1"/>
  <c r="E14" i="1"/>
  <c r="I14" i="1"/>
  <c r="P16" i="1"/>
  <c r="W11" i="1" s="1"/>
  <c r="Y11" i="1" s="1"/>
  <c r="D6" i="1"/>
  <c r="E6" i="1"/>
  <c r="D12" i="1"/>
  <c r="H12" i="1"/>
  <c r="O14" i="1"/>
  <c r="W10" i="1" s="1"/>
  <c r="Y10" i="1" s="1"/>
  <c r="F16" i="1"/>
  <c r="J16" i="1"/>
  <c r="C6" i="1"/>
  <c r="N8" i="1"/>
  <c r="W7" i="1" s="1"/>
  <c r="Y7" i="1" s="1"/>
  <c r="G196" i="6"/>
  <c r="G181" i="6"/>
  <c r="G185" i="6"/>
  <c r="G189" i="6"/>
  <c r="G193" i="6"/>
  <c r="G197" i="6"/>
  <c r="B6" i="1"/>
  <c r="V6" i="1" s="1"/>
  <c r="X6" i="1" s="1"/>
  <c r="W8" i="1"/>
  <c r="Y8" i="1" s="1"/>
  <c r="Q15" i="1" l="1"/>
  <c r="V10" i="1"/>
  <c r="X10" i="1" s="1"/>
  <c r="Q13" i="1"/>
  <c r="Q9" i="1"/>
  <c r="V8" i="1"/>
  <c r="X8" i="1" s="1"/>
  <c r="V11" i="1"/>
  <c r="X11" i="1" s="1"/>
  <c r="Y12" i="1"/>
  <c r="S19" i="1" s="1"/>
  <c r="Q11" i="1"/>
  <c r="V9" i="1"/>
  <c r="X9" i="1" s="1"/>
  <c r="Q7" i="1"/>
  <c r="Q5" i="1"/>
  <c r="X12" i="1" l="1"/>
  <c r="S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5" authorId="0" shapeId="0" xr:uid="{00000000-0006-0000-0000-000001000000}">
      <text>
        <r>
          <rPr>
            <sz val="10"/>
            <rFont val="新細明體"/>
            <family val="1"/>
            <charset val="136"/>
          </rPr>
          <t xml:space="preserve">請直接輸入版本，或從儲存格下方三角按鈕選取。
</t>
        </r>
      </text>
    </comment>
  </commentList>
</comments>
</file>

<file path=xl/sharedStrings.xml><?xml version="1.0" encoding="utf-8"?>
<sst xmlns="http://schemas.openxmlformats.org/spreadsheetml/2006/main" count="949" uniqueCount="114">
  <si>
    <t>花蓮縣</t>
  </si>
  <si>
    <t>學校名稱</t>
  </si>
  <si>
    <t>114學年度第2學期私立學校原住民學生教科書補助金額統計表(國小)</t>
  </si>
  <si>
    <t>審定本</t>
  </si>
  <si>
    <t>藝能科</t>
  </si>
  <si>
    <t>每人補助金額</t>
  </si>
  <si>
    <t>補助學生數</t>
  </si>
  <si>
    <t>年級補助金額</t>
  </si>
  <si>
    <t>年級</t>
  </si>
  <si>
    <t>生活</t>
  </si>
  <si>
    <t>國語</t>
  </si>
  <si>
    <t>數學</t>
  </si>
  <si>
    <t>自然與生活科技/自然科學</t>
  </si>
  <si>
    <t>社會</t>
  </si>
  <si>
    <t>英語</t>
  </si>
  <si>
    <t>健體</t>
  </si>
  <si>
    <t>綜合</t>
  </si>
  <si>
    <t>藝術(與人文)</t>
  </si>
  <si>
    <t>課本</t>
  </si>
  <si>
    <t>習作</t>
  </si>
  <si>
    <t>一年級</t>
  </si>
  <si>
    <t>南一</t>
  </si>
  <si>
    <t>審定本
合計</t>
  </si>
  <si>
    <t>藝能科
合計</t>
  </si>
  <si>
    <t>一</t>
  </si>
  <si>
    <t>二年級</t>
  </si>
  <si>
    <t>二</t>
  </si>
  <si>
    <t>三</t>
  </si>
  <si>
    <t>三年級</t>
  </si>
  <si>
    <t xml:space="preserve">何嘉仁 </t>
  </si>
  <si>
    <t>四</t>
  </si>
  <si>
    <t>五</t>
  </si>
  <si>
    <t>四年級</t>
  </si>
  <si>
    <t>六</t>
  </si>
  <si>
    <t>五年級</t>
  </si>
  <si>
    <t>六年級</t>
  </si>
  <si>
    <t>補助對象：本縣私立國民中小學原住民族籍學生</t>
  </si>
  <si>
    <t>合計</t>
  </si>
  <si>
    <t>補助版本：經教育部採購議價通過之審定本及藝能科教科書。</t>
  </si>
  <si>
    <t>審定本教科書補助合計</t>
  </si>
  <si>
    <t>藝能科教科書補助合計</t>
  </si>
  <si>
    <t>2.統計表正本及原始憑證留校備查。</t>
  </si>
  <si>
    <t>承辦人：</t>
  </si>
  <si>
    <t>教務(導)主任：</t>
  </si>
  <si>
    <t>會計人員：</t>
  </si>
  <si>
    <t>校長：</t>
  </si>
  <si>
    <t>承辦人聯絡電話：</t>
  </si>
  <si>
    <t>1.學校名稱及黃色塊欄位請逐一填列，列印時請調整成一頁。</t>
  </si>
  <si>
    <t>2.倘學生同時有「原住民族籍」及「低收入戶或中低收入戶身分」，請優先以「低收入戶或中低收
入戶身分」申請國教署補助「花東地區接受義務教育學生書籍費」。</t>
  </si>
  <si>
    <t xml:space="preserve">學校資本資料 </t>
  </si>
  <si>
    <t>花東補助學生身分別資料
(請填列B表)</t>
  </si>
  <si>
    <t>接受書籍費補助百分比(C=B÷A)</t>
  </si>
  <si>
    <t>花東教科書書籍費補助需求</t>
  </si>
  <si>
    <t>校名</t>
  </si>
  <si>
    <t>班級數</t>
  </si>
  <si>
    <t>全校學生數(A)</t>
  </si>
  <si>
    <t>低</t>
  </si>
  <si>
    <t>中低</t>
  </si>
  <si>
    <t>小計(B)</t>
  </si>
  <si>
    <t>補助需求人數(B)</t>
  </si>
  <si>
    <t>所需補助金額
(B表總金額)</t>
  </si>
  <si>
    <t>男</t>
  </si>
  <si>
    <t>女</t>
  </si>
  <si>
    <t>合計(A)</t>
  </si>
  <si>
    <t>收入戶</t>
  </si>
  <si>
    <t xml:space="preserve"> 註.未申請補助之學校也請回報相關基本資料，以利統計聯絡。</t>
  </si>
  <si>
    <t>班級學生調查表（Ｂ表）   皆為必填欄位</t>
  </si>
  <si>
    <t>班級</t>
  </si>
  <si>
    <t>導師姓名</t>
  </si>
  <si>
    <t>學生姓名</t>
  </si>
  <si>
    <t>性別
(是=1,否=0)</t>
  </si>
  <si>
    <t>學生身分
(是=1,否=0)</t>
  </si>
  <si>
    <t>每人補助金額
(請參考統計表)</t>
  </si>
  <si>
    <t>低收</t>
  </si>
  <si>
    <t>中低收</t>
  </si>
  <si>
    <t>(自行增列)</t>
  </si>
  <si>
    <t>註.有關「學生身分別」欄，請擇一身分統計，切勿重複。</t>
  </si>
  <si>
    <t>114學年度第2學期教科圖書價格表(國小)</t>
  </si>
  <si>
    <t>康軒</t>
  </si>
  <si>
    <t>翰林</t>
  </si>
  <si>
    <t>何嘉仁</t>
  </si>
  <si>
    <t>編號</t>
  </si>
  <si>
    <t>學習領域(科)</t>
  </si>
  <si>
    <t>適用年級</t>
  </si>
  <si>
    <t>冊別</t>
  </si>
  <si>
    <t>類別</t>
  </si>
  <si>
    <t>單本價格</t>
  </si>
  <si>
    <t>健康與體育</t>
  </si>
  <si>
    <t>自然科學</t>
  </si>
  <si>
    <t>綜合活動</t>
  </si>
  <si>
    <t>英語(D版)</t>
  </si>
  <si>
    <t>藝術</t>
  </si>
  <si>
    <t>數學(乙版)</t>
  </si>
  <si>
    <t>英語(C版)</t>
  </si>
  <si>
    <t>社會(乙版)</t>
  </si>
  <si>
    <t>英語(B版)</t>
  </si>
  <si>
    <t>藝術與人文</t>
  </si>
  <si>
    <t>適用
年級</t>
  </si>
  <si>
    <t>版本</t>
  </si>
  <si>
    <t>金額</t>
  </si>
  <si>
    <t>無</t>
  </si>
  <si>
    <t xml:space="preserve">康軒 </t>
  </si>
  <si>
    <t>抬頭1</t>
  </si>
  <si>
    <t>抬頭2</t>
  </si>
  <si>
    <t>花蓮縣縣立玉里國中學校與學生用書補助統計</t>
  </si>
  <si>
    <t>區域</t>
  </si>
  <si>
    <t>出版社</t>
  </si>
  <si>
    <t>科目</t>
  </si>
  <si>
    <t>單價(連動)</t>
  </si>
  <si>
    <t>狀態</t>
  </si>
  <si>
    <t>主表</t>
  </si>
  <si>
    <t>英語表</t>
  </si>
  <si>
    <t>1.請將本表列印核章後，於115年3月5日(星期四)前，掃描上傳至校務系統。</t>
    <phoneticPr fontId="2" type="noConversion"/>
  </si>
  <si>
    <t>114學年度第2學期補助「花東地區接受義務教育學生書籍費」學校基本資料調查表(A表）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</si>
</sst>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_-* #,##0_-;\-* #,##0_-;_-* &quot;-&quot;??_-;_-@_-"/>
    <numFmt numFmtId="178" formatCode="0.0%"/>
    <numFmt numFmtId="179" formatCode="#,##0_);[Red]\(#,##0\)"/>
    <numFmt numFmtId="180" formatCode="0_);[Red]\(0\)"/>
  </numFmts>
  <fonts count="45">
    <font>
      <sz val="1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color rgb="FF000000"/>
      <name val="Times New Roman"/>
      <family val="1"/>
    </font>
    <font>
      <sz val="12"/>
      <color theme="1"/>
      <name val="標楷體"/>
      <family val="4"/>
      <charset val="136"/>
    </font>
    <font>
      <sz val="16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0"/>
      <name val="標楷體"/>
      <family val="4"/>
      <charset val="136"/>
    </font>
    <font>
      <sz val="11"/>
      <color rgb="FFFF0000"/>
      <name val="標楷體"/>
      <family val="4"/>
      <charset val="136"/>
    </font>
    <font>
      <sz val="10"/>
      <color indexed="1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20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6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1"/>
      <name val="新細明體"/>
      <family val="1"/>
      <charset val="136"/>
    </font>
    <font>
      <sz val="12"/>
      <color indexed="10"/>
      <name val="標楷體"/>
      <family val="4"/>
      <charset val="136"/>
    </font>
    <font>
      <sz val="11"/>
      <name val="新細明體"/>
      <family val="1"/>
      <charset val="136"/>
      <scheme val="major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FF0000"/>
      <name val="新細明體"/>
      <family val="1"/>
      <charset val="136"/>
    </font>
    <font>
      <sz val="12"/>
      <color rgb="FF000000"/>
      <name val="Segoe UI Black"/>
      <family val="2"/>
    </font>
    <font>
      <sz val="11.5"/>
      <name val="標楷體"/>
      <family val="4"/>
      <charset val="136"/>
    </font>
    <font>
      <sz val="11.5"/>
      <color rgb="FF000000"/>
      <name val="標楷體"/>
      <family val="4"/>
      <charset val="136"/>
    </font>
    <font>
      <b/>
      <sz val="12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4"/>
      <name val="新細明體"/>
      <family val="1"/>
      <charset val="136"/>
    </font>
    <font>
      <b/>
      <sz val="14"/>
      <color rgb="FF0033CC"/>
      <name val="標楷體"/>
      <family val="4"/>
      <charset val="136"/>
    </font>
    <font>
      <b/>
      <sz val="11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4"/>
      <name val="Adobe 繁黑體 Std B"/>
      <family val="2"/>
      <charset val="136"/>
    </font>
    <font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12" fillId="0" borderId="0"/>
    <xf numFmtId="9" fontId="12" fillId="0" borderId="0"/>
    <xf numFmtId="43" fontId="12" fillId="0" borderId="0"/>
    <xf numFmtId="0" fontId="4" fillId="0" borderId="0"/>
    <xf numFmtId="0" fontId="11" fillId="0" borderId="0"/>
    <xf numFmtId="0" fontId="4" fillId="0" borderId="0"/>
    <xf numFmtId="0" fontId="1" fillId="0" borderId="0">
      <alignment vertical="center"/>
    </xf>
  </cellStyleXfs>
  <cellXfs count="185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12" fillId="0" borderId="0" xfId="2" applyProtection="1">
      <protection locked="0"/>
    </xf>
    <xf numFmtId="0" fontId="3" fillId="4" borderId="4" xfId="2" applyFont="1" applyFill="1" applyBorder="1" applyAlignment="1" applyProtection="1">
      <alignment horizontal="center" vertical="top" wrapText="1"/>
      <protection locked="0"/>
    </xf>
    <xf numFmtId="0" fontId="16" fillId="4" borderId="18" xfId="2" applyFont="1" applyFill="1" applyBorder="1" applyAlignment="1" applyProtection="1">
      <alignment horizontal="center" vertical="center"/>
      <protection locked="0"/>
    </xf>
    <xf numFmtId="0" fontId="3" fillId="0" borderId="0" xfId="2" applyFont="1" applyProtection="1">
      <protection locked="0"/>
    </xf>
    <xf numFmtId="0" fontId="24" fillId="0" borderId="0" xfId="2" applyFont="1" applyProtection="1">
      <protection locked="0"/>
    </xf>
    <xf numFmtId="0" fontId="25" fillId="0" borderId="2" xfId="2" applyFont="1" applyBorder="1" applyAlignment="1" applyProtection="1">
      <alignment horizontal="center" vertical="center" wrapText="1"/>
      <protection locked="0"/>
    </xf>
    <xf numFmtId="0" fontId="26" fillId="0" borderId="2" xfId="2" applyFont="1" applyBorder="1" applyAlignment="1" applyProtection="1">
      <alignment horizontal="center" vertical="center" wrapText="1"/>
      <protection locked="0"/>
    </xf>
    <xf numFmtId="0" fontId="11" fillId="0" borderId="2" xfId="2" applyFont="1" applyBorder="1" applyAlignment="1" applyProtection="1">
      <alignment horizontal="center" vertical="center" wrapText="1"/>
      <protection locked="0"/>
    </xf>
    <xf numFmtId="0" fontId="27" fillId="0" borderId="0" xfId="2" applyFont="1" applyProtection="1">
      <protection locked="0"/>
    </xf>
    <xf numFmtId="0" fontId="11" fillId="0" borderId="2" xfId="2" applyFont="1" applyBorder="1" applyAlignment="1" applyProtection="1">
      <alignment horizontal="center"/>
      <protection locked="0"/>
    </xf>
    <xf numFmtId="0" fontId="18" fillId="5" borderId="2" xfId="2" applyFont="1" applyFill="1" applyBorder="1" applyAlignment="1">
      <alignment horizontal="center" vertical="center" wrapText="1"/>
    </xf>
    <xf numFmtId="0" fontId="28" fillId="0" borderId="0" xfId="2" applyFont="1" applyAlignment="1" applyProtection="1">
      <alignment horizontal="left" vertical="center"/>
      <protection locked="0"/>
    </xf>
    <xf numFmtId="0" fontId="28" fillId="0" borderId="0" xfId="2" applyFont="1" applyAlignment="1" applyProtection="1">
      <alignment horizontal="left"/>
      <protection locked="0"/>
    </xf>
    <xf numFmtId="0" fontId="21" fillId="0" borderId="0" xfId="2" applyFont="1" applyProtection="1">
      <protection locked="0"/>
    </xf>
    <xf numFmtId="0" fontId="29" fillId="0" borderId="0" xfId="2" applyFont="1" applyProtection="1">
      <protection locked="0"/>
    </xf>
    <xf numFmtId="0" fontId="15" fillId="0" borderId="2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1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" fontId="30" fillId="0" borderId="2" xfId="1" applyNumberFormat="1" applyFont="1" applyBorder="1" applyAlignment="1">
      <alignment horizontal="center" vertical="center" shrinkToFit="1"/>
    </xf>
    <xf numFmtId="0" fontId="11" fillId="0" borderId="0" xfId="2" applyFont="1" applyAlignment="1" applyProtection="1">
      <alignment horizontal="center"/>
      <protection locked="0"/>
    </xf>
    <xf numFmtId="0" fontId="32" fillId="0" borderId="2" xfId="2" applyFont="1" applyBorder="1" applyAlignment="1" applyProtection="1">
      <alignment horizontal="center" vertical="center" wrapText="1"/>
      <protection locked="0"/>
    </xf>
    <xf numFmtId="0" fontId="33" fillId="0" borderId="0" xfId="1" applyFont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1" fontId="35" fillId="0" borderId="23" xfId="0" applyNumberFormat="1" applyFont="1" applyBorder="1" applyAlignment="1">
      <alignment horizontal="center" vertical="center" shrinkToFit="1"/>
    </xf>
    <xf numFmtId="1" fontId="35" fillId="0" borderId="11" xfId="0" applyNumberFormat="1" applyFont="1" applyBorder="1" applyAlignment="1">
      <alignment horizontal="center" vertical="center" shrinkToFit="1"/>
    </xf>
    <xf numFmtId="0" fontId="34" fillId="0" borderId="23" xfId="0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6" fillId="0" borderId="10" xfId="1" applyFont="1" applyBorder="1" applyAlignment="1">
      <alignment horizontal="center" vertical="center" wrapText="1"/>
    </xf>
    <xf numFmtId="0" fontId="36" fillId="0" borderId="12" xfId="1" applyFont="1" applyBorder="1" applyAlignment="1">
      <alignment horizontal="center" vertical="center" wrapText="1"/>
    </xf>
    <xf numFmtId="0" fontId="36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1" fontId="30" fillId="0" borderId="6" xfId="1" applyNumberFormat="1" applyFont="1" applyBorder="1" applyAlignment="1">
      <alignment horizontal="center" vertical="center" shrinkToFit="1"/>
    </xf>
    <xf numFmtId="0" fontId="34" fillId="0" borderId="12" xfId="0" applyFont="1" applyBorder="1" applyAlignment="1">
      <alignment horizontal="center" vertical="center" wrapText="1"/>
    </xf>
    <xf numFmtId="0" fontId="36" fillId="0" borderId="6" xfId="1" applyFont="1" applyBorder="1" applyAlignment="1">
      <alignment horizontal="center" vertical="center" wrapText="1"/>
    </xf>
    <xf numFmtId="1" fontId="37" fillId="0" borderId="2" xfId="1" applyNumberFormat="1" applyFont="1" applyBorder="1" applyAlignment="1">
      <alignment horizontal="center" vertical="center" wrapText="1" shrinkToFit="1"/>
    </xf>
    <xf numFmtId="0" fontId="18" fillId="0" borderId="2" xfId="1" applyFont="1" applyBorder="1" applyAlignment="1">
      <alignment horizontal="center" vertical="center" wrapText="1"/>
    </xf>
    <xf numFmtId="0" fontId="37" fillId="0" borderId="0" xfId="1" applyFont="1" applyAlignment="1">
      <alignment horizontal="center" vertical="center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5" fillId="0" borderId="45" xfId="0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vertical="center"/>
      <protection locked="0"/>
    </xf>
    <xf numFmtId="0" fontId="38" fillId="0" borderId="0" xfId="0" applyFont="1" applyAlignment="1" applyProtection="1">
      <alignment horizontal="right" vertical="center"/>
      <protection locked="0"/>
    </xf>
    <xf numFmtId="0" fontId="5" fillId="0" borderId="0" xfId="0" applyFont="1" applyProtection="1">
      <protection locked="0"/>
    </xf>
    <xf numFmtId="1" fontId="30" fillId="0" borderId="2" xfId="1" applyNumberFormat="1" applyFont="1" applyBorder="1" applyAlignment="1">
      <alignment horizontal="center" vertical="center" wrapText="1" shrinkToFit="1"/>
    </xf>
    <xf numFmtId="0" fontId="34" fillId="6" borderId="11" xfId="0" applyFont="1" applyFill="1" applyBorder="1" applyAlignment="1">
      <alignment horizontal="center" vertical="center" wrapText="1"/>
    </xf>
    <xf numFmtId="0" fontId="41" fillId="0" borderId="0" xfId="1" applyFont="1" applyAlignment="1">
      <alignment horizontal="center" vertical="center"/>
    </xf>
    <xf numFmtId="0" fontId="5" fillId="0" borderId="47" xfId="0" applyFont="1" applyBorder="1" applyAlignment="1" applyProtection="1">
      <alignment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3" fillId="4" borderId="2" xfId="2" applyFont="1" applyFill="1" applyBorder="1" applyAlignment="1" applyProtection="1">
      <alignment horizontal="center" vertical="center"/>
      <protection locked="0"/>
    </xf>
    <xf numFmtId="0" fontId="3" fillId="4" borderId="2" xfId="2" applyFont="1" applyFill="1" applyBorder="1" applyAlignment="1" applyProtection="1">
      <alignment horizontal="center" vertical="center" wrapText="1"/>
      <protection locked="0"/>
    </xf>
    <xf numFmtId="0" fontId="18" fillId="5" borderId="5" xfId="2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23" fillId="5" borderId="5" xfId="2" applyFont="1" applyFill="1" applyBorder="1" applyAlignment="1" applyProtection="1">
      <alignment horizontal="center" vertical="center" wrapText="1"/>
      <protection locked="0"/>
    </xf>
    <xf numFmtId="41" fontId="10" fillId="0" borderId="31" xfId="0" applyNumberFormat="1" applyFont="1" applyBorder="1" applyAlignment="1">
      <alignment vertical="center" shrinkToFit="1"/>
    </xf>
    <xf numFmtId="41" fontId="10" fillId="0" borderId="4" xfId="0" applyNumberFormat="1" applyFont="1" applyBorder="1" applyAlignment="1">
      <alignment vertical="center" shrinkToFit="1"/>
    </xf>
    <xf numFmtId="41" fontId="0" fillId="0" borderId="0" xfId="0" applyNumberFormat="1"/>
    <xf numFmtId="41" fontId="10" fillId="0" borderId="2" xfId="0" applyNumberFormat="1" applyFont="1" applyBorder="1" applyAlignment="1">
      <alignment vertical="center" shrinkToFit="1"/>
    </xf>
    <xf numFmtId="41" fontId="10" fillId="0" borderId="30" xfId="0" applyNumberFormat="1" applyFont="1" applyBorder="1" applyAlignment="1">
      <alignment vertical="center" shrinkToFit="1"/>
    </xf>
    <xf numFmtId="41" fontId="10" fillId="0" borderId="24" xfId="0" applyNumberFormat="1" applyFont="1" applyBorder="1" applyAlignment="1">
      <alignment vertical="center" shrinkToFit="1"/>
    </xf>
    <xf numFmtId="41" fontId="10" fillId="0" borderId="33" xfId="0" applyNumberFormat="1" applyFont="1" applyBorder="1" applyAlignment="1">
      <alignment vertical="center" shrinkToFit="1"/>
    </xf>
    <xf numFmtId="41" fontId="10" fillId="0" borderId="34" xfId="0" applyNumberFormat="1" applyFont="1" applyBorder="1" applyAlignment="1">
      <alignment vertical="center" shrinkToFit="1"/>
    </xf>
    <xf numFmtId="41" fontId="10" fillId="0" borderId="42" xfId="0" applyNumberFormat="1" applyFont="1" applyBorder="1" applyAlignment="1">
      <alignment vertical="center" shrinkToFit="1"/>
    </xf>
    <xf numFmtId="41" fontId="10" fillId="0" borderId="37" xfId="0" applyNumberFormat="1" applyFont="1" applyBorder="1" applyAlignment="1">
      <alignment vertical="center" shrinkToFit="1"/>
    </xf>
    <xf numFmtId="41" fontId="10" fillId="0" borderId="46" xfId="0" applyNumberFormat="1" applyFont="1" applyBorder="1" applyAlignment="1">
      <alignment vertical="center" shrinkToFit="1"/>
    </xf>
    <xf numFmtId="176" fontId="5" fillId="0" borderId="34" xfId="0" applyNumberFormat="1" applyFont="1" applyBorder="1" applyAlignment="1">
      <alignment horizontal="center" vertical="center"/>
    </xf>
    <xf numFmtId="176" fontId="5" fillId="0" borderId="35" xfId="0" applyNumberFormat="1" applyFont="1" applyBorder="1" applyAlignment="1">
      <alignment horizontal="right" vertical="center"/>
    </xf>
    <xf numFmtId="176" fontId="3" fillId="0" borderId="27" xfId="0" applyNumberFormat="1" applyFont="1" applyBorder="1" applyAlignment="1">
      <alignment vertical="center"/>
    </xf>
    <xf numFmtId="176" fontId="3" fillId="0" borderId="35" xfId="0" applyNumberFormat="1" applyFont="1" applyBorder="1" applyAlignment="1">
      <alignment vertical="center"/>
    </xf>
    <xf numFmtId="41" fontId="17" fillId="4" borderId="5" xfId="2" applyNumberFormat="1" applyFont="1" applyFill="1" applyBorder="1" applyAlignment="1" applyProtection="1">
      <alignment horizontal="center" wrapText="1"/>
      <protection locked="0" hidden="1"/>
    </xf>
    <xf numFmtId="177" fontId="3" fillId="4" borderId="2" xfId="4" applyNumberFormat="1" applyFont="1" applyFill="1" applyBorder="1" applyAlignment="1" applyProtection="1">
      <alignment horizontal="center" vertical="center"/>
      <protection locked="0"/>
    </xf>
    <xf numFmtId="177" fontId="15" fillId="4" borderId="6" xfId="4" applyNumberFormat="1" applyFont="1" applyFill="1" applyBorder="1" applyAlignment="1" applyProtection="1">
      <alignment horizontal="center" vertical="center" wrapText="1"/>
      <protection locked="0"/>
    </xf>
    <xf numFmtId="176" fontId="19" fillId="2" borderId="19" xfId="2" applyNumberFormat="1" applyFont="1" applyFill="1" applyBorder="1" applyAlignment="1" applyProtection="1">
      <alignment horizontal="center" vertical="center"/>
      <protection locked="0"/>
    </xf>
    <xf numFmtId="176" fontId="16" fillId="4" borderId="20" xfId="2" applyNumberFormat="1" applyFont="1" applyFill="1" applyBorder="1" applyAlignment="1">
      <alignment vertical="center"/>
    </xf>
    <xf numFmtId="176" fontId="16" fillId="4" borderId="19" xfId="2" applyNumberFormat="1" applyFont="1" applyFill="1" applyBorder="1" applyAlignment="1">
      <alignment vertical="center"/>
    </xf>
    <xf numFmtId="178" fontId="16" fillId="4" borderId="19" xfId="2" applyNumberFormat="1" applyFont="1" applyFill="1" applyBorder="1" applyAlignment="1">
      <alignment horizontal="center" vertical="center"/>
    </xf>
    <xf numFmtId="179" fontId="16" fillId="0" borderId="19" xfId="2" applyNumberFormat="1" applyFont="1" applyBorder="1" applyAlignment="1">
      <alignment horizontal="center" vertical="center"/>
    </xf>
    <xf numFmtId="179" fontId="16" fillId="4" borderId="19" xfId="2" applyNumberFormat="1" applyFont="1" applyFill="1" applyBorder="1" applyAlignment="1">
      <alignment horizontal="center" vertical="center"/>
    </xf>
    <xf numFmtId="179" fontId="16" fillId="4" borderId="21" xfId="2" applyNumberFormat="1" applyFont="1" applyFill="1" applyBorder="1" applyAlignment="1">
      <alignment horizontal="right" vertical="center"/>
    </xf>
    <xf numFmtId="178" fontId="11" fillId="0" borderId="0" xfId="3" applyNumberFormat="1" applyFont="1" applyAlignment="1" applyProtection="1">
      <alignment horizontal="center" vertical="center"/>
      <protection locked="0"/>
    </xf>
    <xf numFmtId="177" fontId="11" fillId="0" borderId="0" xfId="4" applyNumberFormat="1" applyFont="1" applyAlignment="1" applyProtection="1">
      <alignment horizontal="right" vertical="center"/>
      <protection locked="0"/>
    </xf>
    <xf numFmtId="180" fontId="42" fillId="0" borderId="11" xfId="0" applyNumberFormat="1" applyFont="1" applyBorder="1" applyAlignment="1">
      <alignment horizontal="center" vertical="top" shrinkToFit="1"/>
    </xf>
    <xf numFmtId="180" fontId="16" fillId="0" borderId="11" xfId="0" applyNumberFormat="1" applyFont="1" applyBorder="1" applyAlignment="1">
      <alignment horizontal="center" vertical="top" shrinkToFit="1"/>
    </xf>
    <xf numFmtId="180" fontId="16" fillId="0" borderId="11" xfId="0" applyNumberFormat="1" applyFont="1" applyBorder="1" applyAlignment="1">
      <alignment horizontal="center" vertical="top" wrapText="1"/>
    </xf>
    <xf numFmtId="180" fontId="19" fillId="0" borderId="11" xfId="0" applyNumberFormat="1" applyFont="1" applyBorder="1" applyAlignment="1">
      <alignment horizontal="center" vertical="top" shrinkToFit="1"/>
    </xf>
    <xf numFmtId="180" fontId="43" fillId="0" borderId="11" xfId="0" applyNumberFormat="1" applyFont="1" applyBorder="1" applyAlignment="1">
      <alignment horizontal="center" vertical="top" wrapText="1"/>
    </xf>
    <xf numFmtId="0" fontId="44" fillId="0" borderId="0" xfId="7" applyFont="1" applyAlignment="1" applyProtection="1">
      <alignment horizontal="left" vertical="top"/>
      <protection hidden="1"/>
    </xf>
    <xf numFmtId="0" fontId="42" fillId="0" borderId="2" xfId="1" applyFont="1" applyBorder="1" applyAlignment="1" applyProtection="1">
      <alignment horizontal="center" vertical="center"/>
      <protection hidden="1"/>
    </xf>
    <xf numFmtId="0" fontId="42" fillId="0" borderId="0" xfId="1" applyFont="1" applyAlignment="1" applyProtection="1">
      <alignment horizontal="center" vertical="center"/>
      <protection hidden="1"/>
    </xf>
    <xf numFmtId="0" fontId="16" fillId="0" borderId="2" xfId="1" applyFont="1" applyBorder="1" applyAlignment="1" applyProtection="1">
      <alignment horizontal="center" vertical="center"/>
      <protection hidden="1"/>
    </xf>
    <xf numFmtId="0" fontId="5" fillId="0" borderId="25" xfId="0" applyFont="1" applyBorder="1" applyAlignment="1" applyProtection="1">
      <alignment horizontal="center" vertical="center"/>
      <protection locked="0"/>
    </xf>
    <xf numFmtId="0" fontId="0" fillId="0" borderId="50" xfId="0" applyBorder="1" applyProtection="1">
      <protection locked="0"/>
    </xf>
    <xf numFmtId="0" fontId="0" fillId="0" borderId="51" xfId="0" applyBorder="1" applyProtection="1">
      <protection locked="0"/>
    </xf>
    <xf numFmtId="17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41" fontId="7" fillId="3" borderId="6" xfId="0" applyNumberFormat="1" applyFont="1" applyFill="1" applyBorder="1" applyAlignment="1">
      <alignment horizontal="center" vertical="center"/>
    </xf>
    <xf numFmtId="0" fontId="0" fillId="0" borderId="8" xfId="0" applyBorder="1"/>
    <xf numFmtId="0" fontId="5" fillId="0" borderId="30" xfId="0" applyFont="1" applyBorder="1" applyAlignment="1" applyProtection="1">
      <alignment horizontal="center" vertical="center"/>
      <protection locked="0"/>
    </xf>
    <xf numFmtId="0" fontId="0" fillId="0" borderId="28" xfId="0" applyBorder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41" fontId="7" fillId="3" borderId="2" xfId="0" applyNumberFormat="1" applyFont="1" applyFill="1" applyBorder="1" applyAlignment="1">
      <alignment horizontal="center" vertical="center"/>
    </xf>
    <xf numFmtId="0" fontId="0" fillId="0" borderId="7" xfId="0" applyBorder="1"/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176" fontId="5" fillId="0" borderId="29" xfId="0" applyNumberFormat="1" applyFont="1" applyBorder="1" applyAlignment="1">
      <alignment horizontal="center" vertical="center"/>
    </xf>
    <xf numFmtId="0" fontId="0" fillId="0" borderId="31" xfId="0" applyBorder="1"/>
    <xf numFmtId="0" fontId="5" fillId="0" borderId="49" xfId="0" applyFont="1" applyBorder="1" applyAlignment="1" applyProtection="1">
      <alignment vertical="center"/>
      <protection locked="0"/>
    </xf>
    <xf numFmtId="0" fontId="0" fillId="0" borderId="39" xfId="0" applyBorder="1" applyProtection="1"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41" fontId="7" fillId="3" borderId="29" xfId="0" applyNumberFormat="1" applyFont="1" applyFill="1" applyBorder="1" applyAlignment="1">
      <alignment horizontal="center" vertical="center"/>
    </xf>
    <xf numFmtId="0" fontId="6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176" fontId="5" fillId="0" borderId="42" xfId="0" applyNumberFormat="1" applyFont="1" applyBorder="1" applyAlignment="1">
      <alignment vertical="center"/>
    </xf>
    <xf numFmtId="0" fontId="0" fillId="0" borderId="43" xfId="0" applyBorder="1"/>
    <xf numFmtId="176" fontId="5" fillId="2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5" fillId="0" borderId="45" xfId="0" applyFont="1" applyBorder="1" applyAlignment="1">
      <alignment horizontal="center" vertical="center"/>
    </xf>
    <xf numFmtId="0" fontId="0" fillId="0" borderId="32" xfId="0" applyBorder="1"/>
    <xf numFmtId="0" fontId="5" fillId="0" borderId="25" xfId="0" applyFont="1" applyBorder="1" applyAlignment="1">
      <alignment horizontal="center" vertical="center"/>
    </xf>
    <xf numFmtId="0" fontId="0" fillId="0" borderId="51" xfId="0" applyBorder="1"/>
    <xf numFmtId="0" fontId="10" fillId="0" borderId="27" xfId="0" applyFont="1" applyBorder="1" applyAlignment="1" applyProtection="1">
      <alignment horizontal="center" vertical="center" wrapText="1"/>
      <protection locked="0"/>
    </xf>
    <xf numFmtId="0" fontId="0" fillId="0" borderId="43" xfId="0" applyBorder="1" applyProtection="1">
      <protection locked="0"/>
    </xf>
    <xf numFmtId="0" fontId="0" fillId="0" borderId="36" xfId="0" applyBorder="1" applyProtection="1">
      <protection locked="0"/>
    </xf>
    <xf numFmtId="176" fontId="5" fillId="0" borderId="30" xfId="0" applyNumberFormat="1" applyFont="1" applyBorder="1" applyAlignment="1">
      <alignment vertical="center"/>
    </xf>
    <xf numFmtId="0" fontId="0" fillId="0" borderId="36" xfId="0" applyBorder="1"/>
    <xf numFmtId="0" fontId="10" fillId="0" borderId="25" xfId="0" applyFont="1" applyBorder="1" applyAlignment="1" applyProtection="1">
      <alignment horizontal="center" vertical="center" wrapText="1"/>
      <protection locked="0"/>
    </xf>
    <xf numFmtId="0" fontId="0" fillId="0" borderId="44" xfId="0" applyBorder="1" applyProtection="1">
      <protection locked="0"/>
    </xf>
    <xf numFmtId="0" fontId="0" fillId="0" borderId="31" xfId="0" applyBorder="1" applyProtection="1">
      <protection locked="0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41" fontId="7" fillId="3" borderId="30" xfId="0" applyNumberFormat="1" applyFont="1" applyFill="1" applyBorder="1" applyAlignment="1">
      <alignment horizontal="center" vertical="center"/>
    </xf>
    <xf numFmtId="0" fontId="0" fillId="0" borderId="28" xfId="0" applyBorder="1"/>
    <xf numFmtId="0" fontId="9" fillId="0" borderId="2" xfId="0" applyFont="1" applyBorder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left" vertical="center"/>
      <protection locked="0"/>
    </xf>
    <xf numFmtId="0" fontId="5" fillId="0" borderId="48" xfId="0" applyFont="1" applyBorder="1" applyAlignment="1" applyProtection="1">
      <alignment vertical="center"/>
      <protection locked="0"/>
    </xf>
    <xf numFmtId="0" fontId="0" fillId="0" borderId="40" xfId="0" applyBorder="1" applyProtection="1">
      <protection locked="0"/>
    </xf>
    <xf numFmtId="0" fontId="40" fillId="0" borderId="0" xfId="0" applyFont="1" applyAlignment="1" applyProtection="1">
      <alignment horizontal="center" vertical="center"/>
      <protection locked="0"/>
    </xf>
    <xf numFmtId="41" fontId="7" fillId="3" borderId="45" xfId="0" applyNumberFormat="1" applyFont="1" applyFill="1" applyBorder="1" applyAlignment="1">
      <alignment horizontal="center" vertical="center"/>
    </xf>
    <xf numFmtId="0" fontId="5" fillId="0" borderId="41" xfId="0" applyFont="1" applyBorder="1" applyAlignment="1" applyProtection="1">
      <alignment horizontal="center" vertical="center"/>
      <protection locked="0"/>
    </xf>
    <xf numFmtId="0" fontId="0" fillId="0" borderId="9" xfId="0" applyBorder="1" applyProtection="1">
      <protection locked="0"/>
    </xf>
    <xf numFmtId="177" fontId="15" fillId="4" borderId="17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52" xfId="0" applyBorder="1" applyProtection="1">
      <protection locked="0"/>
    </xf>
    <xf numFmtId="177" fontId="15" fillId="4" borderId="2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Protection="1">
      <protection locked="0"/>
    </xf>
    <xf numFmtId="178" fontId="15" fillId="4" borderId="15" xfId="3" applyNumberFormat="1" applyFont="1" applyFill="1" applyBorder="1" applyAlignment="1" applyProtection="1">
      <alignment horizontal="center" vertical="center" wrapText="1"/>
      <protection locked="0"/>
    </xf>
    <xf numFmtId="0" fontId="23" fillId="5" borderId="5" xfId="2" applyFont="1" applyFill="1" applyBorder="1" applyAlignment="1" applyProtection="1">
      <alignment horizontal="center" vertical="center" wrapText="1"/>
      <protection locked="0"/>
    </xf>
    <xf numFmtId="0" fontId="13" fillId="0" borderId="13" xfId="2" applyFont="1" applyBorder="1" applyAlignment="1" applyProtection="1">
      <alignment horizontal="left" vertical="center"/>
      <protection locked="0"/>
    </xf>
    <xf numFmtId="0" fontId="0" fillId="0" borderId="13" xfId="0" applyBorder="1" applyProtection="1">
      <protection locked="0"/>
    </xf>
    <xf numFmtId="0" fontId="14" fillId="4" borderId="14" xfId="2" applyFont="1" applyFill="1" applyBorder="1" applyAlignment="1" applyProtection="1">
      <alignment horizontal="center" vertical="center" wrapText="1"/>
      <protection locked="0"/>
    </xf>
    <xf numFmtId="0" fontId="0" fillId="0" borderId="53" xfId="0" applyBorder="1" applyProtection="1">
      <protection locked="0"/>
    </xf>
    <xf numFmtId="0" fontId="0" fillId="0" borderId="54" xfId="0" applyBorder="1" applyProtection="1">
      <protection locked="0"/>
    </xf>
    <xf numFmtId="41" fontId="17" fillId="4" borderId="2" xfId="2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4" xfId="0" applyBorder="1" applyProtection="1">
      <protection locked="0" hidden="1"/>
    </xf>
    <xf numFmtId="0" fontId="15" fillId="4" borderId="15" xfId="2" applyFont="1" applyFill="1" applyBorder="1" applyAlignment="1" applyProtection="1">
      <alignment horizontal="center" vertical="center" wrapText="1"/>
      <protection locked="0"/>
    </xf>
    <xf numFmtId="177" fontId="16" fillId="4" borderId="15" xfId="4" applyNumberFormat="1" applyFont="1" applyFill="1" applyBorder="1" applyAlignment="1" applyProtection="1">
      <alignment horizontal="center" vertical="center" wrapText="1"/>
      <protection locked="0"/>
    </xf>
    <xf numFmtId="0" fontId="23" fillId="5" borderId="2" xfId="2" applyFont="1" applyFill="1" applyBorder="1" applyAlignment="1">
      <alignment horizontal="right" vertical="center" wrapText="1"/>
    </xf>
    <xf numFmtId="177" fontId="14" fillId="4" borderId="2" xfId="4" applyNumberFormat="1" applyFont="1" applyFill="1" applyBorder="1" applyAlignment="1" applyProtection="1">
      <alignment horizontal="center" vertical="center" wrapText="1"/>
      <protection locked="0"/>
    </xf>
    <xf numFmtId="0" fontId="23" fillId="5" borderId="2" xfId="2" applyFont="1" applyFill="1" applyBorder="1" applyAlignment="1" applyProtection="1">
      <alignment horizontal="center" vertical="center" wrapText="1"/>
      <protection locked="0"/>
    </xf>
    <xf numFmtId="0" fontId="22" fillId="0" borderId="1" xfId="2" applyFont="1" applyBorder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0" fontId="18" fillId="5" borderId="2" xfId="2" applyFont="1" applyFill="1" applyBorder="1" applyAlignment="1" applyProtection="1">
      <alignment horizontal="center" vertical="center" wrapText="1"/>
      <protection locked="0"/>
    </xf>
    <xf numFmtId="177" fontId="16" fillId="4" borderId="2" xfId="4" applyNumberFormat="1" applyFont="1" applyFill="1" applyBorder="1" applyAlignment="1" applyProtection="1">
      <alignment horizontal="right" vertical="center"/>
      <protection locked="0"/>
    </xf>
    <xf numFmtId="0" fontId="20" fillId="0" borderId="22" xfId="2" applyFont="1" applyBorder="1" applyAlignment="1" applyProtection="1">
      <alignment horizontal="left" vertical="center"/>
      <protection locked="0"/>
    </xf>
    <xf numFmtId="0" fontId="0" fillId="0" borderId="22" xfId="0" applyBorder="1" applyProtection="1">
      <protection locked="0"/>
    </xf>
    <xf numFmtId="0" fontId="16" fillId="4" borderId="16" xfId="2" applyFont="1" applyFill="1" applyBorder="1" applyAlignment="1" applyProtection="1">
      <alignment horizontal="center" vertical="center"/>
      <protection locked="0"/>
    </xf>
    <xf numFmtId="0" fontId="0" fillId="0" borderId="55" xfId="0" applyBorder="1" applyProtection="1">
      <protection locked="0"/>
    </xf>
    <xf numFmtId="0" fontId="42" fillId="0" borderId="2" xfId="1" applyFont="1" applyBorder="1" applyAlignment="1" applyProtection="1">
      <alignment horizontal="center" vertical="center"/>
      <protection hidden="1"/>
    </xf>
    <xf numFmtId="0" fontId="0" fillId="0" borderId="8" xfId="0" applyBorder="1" applyProtection="1">
      <protection hidden="1"/>
    </xf>
    <xf numFmtId="0" fontId="0" fillId="0" borderId="7" xfId="0" applyBorder="1" applyProtection="1">
      <protection hidden="1"/>
    </xf>
    <xf numFmtId="0" fontId="44" fillId="0" borderId="0" xfId="7" applyFont="1" applyAlignment="1" applyProtection="1">
      <alignment horizontal="center" vertical="center"/>
      <protection hidden="1"/>
    </xf>
    <xf numFmtId="0" fontId="44" fillId="0" borderId="0" xfId="7" applyFont="1" applyAlignment="1" applyProtection="1">
      <alignment horizontal="left" vertical="top"/>
      <protection hidden="1"/>
    </xf>
  </cellXfs>
  <cellStyles count="9">
    <cellStyle name="一般" xfId="0" builtinId="0"/>
    <cellStyle name="一般 2" xfId="1" xr:uid="{00000000-0005-0000-0000-000001000000}"/>
    <cellStyle name="一般 3" xfId="2" xr:uid="{00000000-0005-0000-0000-000002000000}"/>
    <cellStyle name="一般 4" xfId="5" xr:uid="{00000000-0005-0000-0000-000003000000}"/>
    <cellStyle name="一般 4 2" xfId="6" xr:uid="{00000000-0005-0000-0000-000004000000}"/>
    <cellStyle name="一般 4 3" xfId="7" xr:uid="{00000000-0005-0000-0000-000005000000}"/>
    <cellStyle name="一般 5" xfId="8" xr:uid="{00000000-0005-0000-0000-000006000000}"/>
    <cellStyle name="千分位 2" xfId="4" xr:uid="{00000000-0005-0000-0000-000007000000}"/>
    <cellStyle name="百分比 2" xfId="3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6"/>
  <sheetViews>
    <sheetView tabSelected="1" zoomScaleNormal="100" workbookViewId="0">
      <selection activeCell="S19" sqref="S19"/>
    </sheetView>
  </sheetViews>
  <sheetFormatPr defaultRowHeight="14.25"/>
  <cols>
    <col min="1" max="1" width="9.1640625" style="2" customWidth="1"/>
    <col min="2" max="9" width="6.6640625" style="2" customWidth="1"/>
    <col min="10" max="11" width="7.83203125" style="2" customWidth="1"/>
    <col min="12" max="13" width="6.6640625" style="2" customWidth="1"/>
    <col min="14" max="14" width="7.6640625" style="2" customWidth="1"/>
    <col min="15" max="16" width="7.83203125" style="2" customWidth="1"/>
    <col min="17" max="19" width="15.6640625" style="2" customWidth="1"/>
    <col min="21" max="25" width="9" hidden="1" customWidth="1"/>
  </cols>
  <sheetData>
    <row r="1" spans="1:25" ht="25.7" customHeight="1" thickBot="1">
      <c r="A1" s="52"/>
      <c r="B1" s="53" t="s">
        <v>0</v>
      </c>
      <c r="C1" s="150" t="s">
        <v>1</v>
      </c>
      <c r="D1" s="126"/>
      <c r="E1" s="126"/>
      <c r="F1" s="126"/>
      <c r="G1" s="126"/>
      <c r="H1" s="126"/>
      <c r="I1" s="147" t="s">
        <v>2</v>
      </c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25" ht="16.5" customHeight="1">
      <c r="A2" s="47"/>
      <c r="B2" s="103" t="s">
        <v>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5"/>
      <c r="N2" s="103" t="s">
        <v>4</v>
      </c>
      <c r="O2" s="104"/>
      <c r="P2" s="105"/>
      <c r="Q2" s="140" t="s">
        <v>5</v>
      </c>
      <c r="R2" s="143" t="s">
        <v>6</v>
      </c>
      <c r="S2" s="135" t="s">
        <v>7</v>
      </c>
    </row>
    <row r="3" spans="1:25" ht="24.95" customHeight="1">
      <c r="A3" s="123" t="s">
        <v>8</v>
      </c>
      <c r="B3" s="152" t="s">
        <v>9</v>
      </c>
      <c r="C3" s="153"/>
      <c r="D3" s="112" t="s">
        <v>10</v>
      </c>
      <c r="E3" s="113"/>
      <c r="F3" s="112" t="s">
        <v>11</v>
      </c>
      <c r="G3" s="113"/>
      <c r="H3" s="146" t="s">
        <v>12</v>
      </c>
      <c r="I3" s="113"/>
      <c r="J3" s="110" t="s">
        <v>13</v>
      </c>
      <c r="K3" s="111"/>
      <c r="L3" s="110" t="s">
        <v>14</v>
      </c>
      <c r="M3" s="111"/>
      <c r="N3" s="46" t="s">
        <v>15</v>
      </c>
      <c r="O3" s="65" t="s">
        <v>16</v>
      </c>
      <c r="P3" s="48" t="s">
        <v>17</v>
      </c>
      <c r="Q3" s="141"/>
      <c r="R3" s="130"/>
      <c r="S3" s="136"/>
    </row>
    <row r="4" spans="1:25" ht="16.350000000000001" customHeight="1">
      <c r="A4" s="121"/>
      <c r="B4" s="44" t="s">
        <v>18</v>
      </c>
      <c r="C4" s="4" t="s">
        <v>19</v>
      </c>
      <c r="D4" s="4" t="s">
        <v>18</v>
      </c>
      <c r="E4" s="4" t="s">
        <v>19</v>
      </c>
      <c r="F4" s="4" t="s">
        <v>18</v>
      </c>
      <c r="G4" s="4" t="s">
        <v>19</v>
      </c>
      <c r="H4" s="4" t="s">
        <v>18</v>
      </c>
      <c r="I4" s="4" t="s">
        <v>19</v>
      </c>
      <c r="J4" s="4" t="s">
        <v>18</v>
      </c>
      <c r="K4" s="4" t="s">
        <v>19</v>
      </c>
      <c r="L4" s="4" t="s">
        <v>18</v>
      </c>
      <c r="M4" s="45" t="s">
        <v>19</v>
      </c>
      <c r="N4" s="44" t="s">
        <v>18</v>
      </c>
      <c r="O4" s="4" t="s">
        <v>18</v>
      </c>
      <c r="P4" s="49" t="s">
        <v>18</v>
      </c>
      <c r="Q4" s="142"/>
      <c r="R4" s="107"/>
      <c r="S4" s="137"/>
    </row>
    <row r="5" spans="1:25" ht="20.25" customHeight="1">
      <c r="A5" s="120" t="s">
        <v>20</v>
      </c>
      <c r="B5" s="122" t="s">
        <v>98</v>
      </c>
      <c r="C5" s="113"/>
      <c r="D5" s="114" t="s">
        <v>98</v>
      </c>
      <c r="E5" s="113"/>
      <c r="F5" s="114" t="s">
        <v>98</v>
      </c>
      <c r="G5" s="113"/>
      <c r="H5" s="115">
        <v>0</v>
      </c>
      <c r="I5" s="116"/>
      <c r="J5" s="115">
        <v>0</v>
      </c>
      <c r="K5" s="116"/>
      <c r="L5" s="144">
        <v>0</v>
      </c>
      <c r="M5" s="145"/>
      <c r="N5" s="64" t="s">
        <v>98</v>
      </c>
      <c r="O5" s="108">
        <v>0</v>
      </c>
      <c r="P5" s="109"/>
      <c r="Q5" s="118">
        <f>SUM(B6:P6)</f>
        <v>0</v>
      </c>
      <c r="R5" s="106"/>
      <c r="S5" s="138"/>
      <c r="V5" t="s">
        <v>3</v>
      </c>
      <c r="W5" t="s">
        <v>4</v>
      </c>
      <c r="X5" t="s">
        <v>22</v>
      </c>
      <c r="Y5" t="s">
        <v>23</v>
      </c>
    </row>
    <row r="6" spans="1:25" ht="20.25" customHeight="1">
      <c r="A6" s="121"/>
      <c r="B6" s="67" t="str">
        <f>VLOOKUP(B5,'(勿動)單價表2'!A1:BG9,2,FALSE)</f>
        <v>金額</v>
      </c>
      <c r="C6" s="68" t="str">
        <f>VLOOKUP(B5,'(勿動)單價表2'!A1:BG9,3,FALSE)</f>
        <v>金額</v>
      </c>
      <c r="D6" s="68" t="str">
        <f>VLOOKUP(D5,'(勿動)單價表2'!A1:BG9,4,FALSE)</f>
        <v>金額</v>
      </c>
      <c r="E6" s="68" t="str">
        <f>VLOOKUP(D5,'(勿動)單價表2'!A1:BG9,5,FALSE)</f>
        <v>金額</v>
      </c>
      <c r="F6" s="68" t="str">
        <f>VLOOKUP(F5,'(勿動)單價表2'!A1:BG9,6,FALSE)</f>
        <v>金額</v>
      </c>
      <c r="G6" s="68" t="str">
        <f>VLOOKUP(F5,'(勿動)單價表2'!A1:BG9,7,FALSE)</f>
        <v>金額</v>
      </c>
      <c r="H6" s="115">
        <v>0</v>
      </c>
      <c r="I6" s="116"/>
      <c r="J6" s="115">
        <v>0</v>
      </c>
      <c r="K6" s="116"/>
      <c r="L6" s="144">
        <v>0</v>
      </c>
      <c r="M6" s="145"/>
      <c r="N6" s="67" t="str">
        <f>VLOOKUP(N5,'(勿動)單價表2'!A1:BG9,8,FALSE)</f>
        <v>金額</v>
      </c>
      <c r="O6" s="108">
        <v>0</v>
      </c>
      <c r="P6" s="109"/>
      <c r="Q6" s="119"/>
      <c r="R6" s="107"/>
      <c r="S6" s="139"/>
      <c r="U6" t="s">
        <v>24</v>
      </c>
      <c r="V6" s="69">
        <f>SUM(B6:G6)</f>
        <v>0</v>
      </c>
      <c r="W6" s="69" t="str">
        <f>N6</f>
        <v>金額</v>
      </c>
      <c r="X6" s="69">
        <f>V6*$R$5</f>
        <v>0</v>
      </c>
      <c r="Y6" s="69" t="e">
        <f>W6*$R$5</f>
        <v>#VALUE!</v>
      </c>
    </row>
    <row r="7" spans="1:25" ht="20.25" customHeight="1">
      <c r="A7" s="123" t="s">
        <v>25</v>
      </c>
      <c r="B7" s="122" t="s">
        <v>98</v>
      </c>
      <c r="C7" s="113"/>
      <c r="D7" s="114" t="s">
        <v>98</v>
      </c>
      <c r="E7" s="113"/>
      <c r="F7" s="114" t="s">
        <v>98</v>
      </c>
      <c r="G7" s="113"/>
      <c r="H7" s="115">
        <v>0</v>
      </c>
      <c r="I7" s="116"/>
      <c r="J7" s="115">
        <v>0</v>
      </c>
      <c r="K7" s="116"/>
      <c r="L7" s="144">
        <v>0</v>
      </c>
      <c r="M7" s="145"/>
      <c r="N7" s="64" t="s">
        <v>98</v>
      </c>
      <c r="O7" s="108">
        <v>0</v>
      </c>
      <c r="P7" s="109"/>
      <c r="Q7" s="118">
        <f>SUM(B8:P8)</f>
        <v>0</v>
      </c>
      <c r="R7" s="106"/>
      <c r="S7" s="138"/>
      <c r="U7" t="s">
        <v>26</v>
      </c>
      <c r="V7" s="69">
        <f>SUM(B8:G8)</f>
        <v>0</v>
      </c>
      <c r="W7" s="69" t="str">
        <f>N8</f>
        <v>金額</v>
      </c>
      <c r="X7" s="69">
        <f>V7*$R$7</f>
        <v>0</v>
      </c>
      <c r="Y7" s="69" t="e">
        <f>W7*$R$7</f>
        <v>#VALUE!</v>
      </c>
    </row>
    <row r="8" spans="1:25" ht="20.25" customHeight="1">
      <c r="A8" s="121"/>
      <c r="B8" s="67" t="str">
        <f>VLOOKUP(B7,'(勿動)單價表2'!A1:BG9,9,FALSE)</f>
        <v>金額</v>
      </c>
      <c r="C8" s="68" t="str">
        <f>VLOOKUP(B7,'(勿動)單價表2'!A1:BG9,10,FALSE)</f>
        <v>金額</v>
      </c>
      <c r="D8" s="68" t="str">
        <f>VLOOKUP(D7,'(勿動)單價表2'!A1:BG9,11,FALSE)</f>
        <v>金額</v>
      </c>
      <c r="E8" s="68" t="str">
        <f>VLOOKUP(D7,'(勿動)單價表2'!A1:BG9,12,FALSE)</f>
        <v>金額</v>
      </c>
      <c r="F8" s="68" t="str">
        <f>VLOOKUP(F7,'(勿動)單價表2'!A1:BG9,13,FALSE)</f>
        <v>金額</v>
      </c>
      <c r="G8" s="68" t="str">
        <f>VLOOKUP(F7,'(勿動)單價表2'!A1:BG9,14,FALSE)</f>
        <v>金額</v>
      </c>
      <c r="H8" s="115">
        <v>0</v>
      </c>
      <c r="I8" s="116"/>
      <c r="J8" s="115">
        <v>0</v>
      </c>
      <c r="K8" s="116"/>
      <c r="L8" s="144">
        <v>0</v>
      </c>
      <c r="M8" s="145"/>
      <c r="N8" s="67" t="str">
        <f>VLOOKUP(N7,'(勿動)單價表2'!A1:BG9,15,FALSE)</f>
        <v>金額</v>
      </c>
      <c r="O8" s="108">
        <v>0</v>
      </c>
      <c r="P8" s="109"/>
      <c r="Q8" s="119"/>
      <c r="R8" s="107"/>
      <c r="S8" s="139"/>
      <c r="U8" t="s">
        <v>27</v>
      </c>
      <c r="V8" s="69">
        <f>SUM(D10:M10)</f>
        <v>0</v>
      </c>
      <c r="W8" s="69">
        <f>SUM(N10:P10)</f>
        <v>0</v>
      </c>
      <c r="X8" s="69">
        <f>V8*$R$9</f>
        <v>0</v>
      </c>
      <c r="Y8" s="69">
        <f>W8*$R$9</f>
        <v>0</v>
      </c>
    </row>
    <row r="9" spans="1:25" ht="25.15" customHeight="1">
      <c r="A9" s="120" t="s">
        <v>28</v>
      </c>
      <c r="B9" s="124">
        <v>0</v>
      </c>
      <c r="C9" s="116"/>
      <c r="D9" s="114" t="s">
        <v>98</v>
      </c>
      <c r="E9" s="113"/>
      <c r="F9" s="114" t="s">
        <v>98</v>
      </c>
      <c r="G9" s="113"/>
      <c r="H9" s="114" t="s">
        <v>98</v>
      </c>
      <c r="I9" s="113"/>
      <c r="J9" s="114" t="s">
        <v>98</v>
      </c>
      <c r="K9" s="113"/>
      <c r="L9" s="117" t="s">
        <v>98</v>
      </c>
      <c r="M9" s="111"/>
      <c r="N9" s="64" t="s">
        <v>98</v>
      </c>
      <c r="O9" s="63" t="s">
        <v>98</v>
      </c>
      <c r="P9" s="59" t="s">
        <v>98</v>
      </c>
      <c r="Q9" s="118">
        <f>SUM(B10:P10)</f>
        <v>0</v>
      </c>
      <c r="R9" s="106"/>
      <c r="S9" s="138"/>
      <c r="U9" t="s">
        <v>30</v>
      </c>
      <c r="V9" s="69">
        <f>SUM(D12:M12)</f>
        <v>0</v>
      </c>
      <c r="W9" s="69">
        <f>SUM(N12:P12)</f>
        <v>0</v>
      </c>
      <c r="X9" s="69">
        <f>V9*$R$11</f>
        <v>0</v>
      </c>
      <c r="Y9" s="69">
        <f>W9*$R$11</f>
        <v>0</v>
      </c>
    </row>
    <row r="10" spans="1:25" ht="20.25" customHeight="1">
      <c r="A10" s="121"/>
      <c r="B10" s="124">
        <v>0</v>
      </c>
      <c r="C10" s="116"/>
      <c r="D10" s="68" t="str">
        <f>VLOOKUP(D9,'(勿動)單價表2'!A1:BG9,16,FALSE)</f>
        <v>金額</v>
      </c>
      <c r="E10" s="68" t="str">
        <f>VLOOKUP(D9,'(勿動)單價表2'!A1:BG9,17,FALSE)</f>
        <v>金額</v>
      </c>
      <c r="F10" s="68" t="str">
        <f>VLOOKUP(F9,'(勿動)單價表2'!A1:BG9,18,FALSE)</f>
        <v>金額</v>
      </c>
      <c r="G10" s="68" t="str">
        <f>VLOOKUP(F9,'(勿動)單價表2'!A1:BG9,19,FALSE)</f>
        <v>金額</v>
      </c>
      <c r="H10" s="68" t="str">
        <f>VLOOKUP(H9,'(勿動)單價表2'!A1:BG9,20,FALSE)</f>
        <v>金額</v>
      </c>
      <c r="I10" s="68" t="str">
        <f>VLOOKUP(H9,'(勿動)單價表2'!A1:BG9,21,FALSE)</f>
        <v>金額</v>
      </c>
      <c r="J10" s="68" t="str">
        <f>VLOOKUP(J9,'(勿動)單價表2'!A1:BG9,22,FALSE)</f>
        <v>金額</v>
      </c>
      <c r="K10" s="68" t="str">
        <f>VLOOKUP(J9,'(勿動)單價表2'!A1:BG9,23,FALSE)</f>
        <v>金額</v>
      </c>
      <c r="L10" s="70" t="str">
        <f>VLOOKUP(L9,'(勿動)單價表2'!A11:G19,2,FALSE)</f>
        <v>金額</v>
      </c>
      <c r="M10" s="71" t="str">
        <f>VLOOKUP(L9,'(勿動)單價表2'!A11:G19,3,FALSE)</f>
        <v>金額</v>
      </c>
      <c r="N10" s="67" t="str">
        <f>VLOOKUP(N9,'(勿動)單價表2'!A1:BG9,24,FALSE)</f>
        <v>金額</v>
      </c>
      <c r="O10" s="68" t="str">
        <f>VLOOKUP(O9,'(勿動)單價表2'!A1:BG9,25,FALSE)</f>
        <v>金額</v>
      </c>
      <c r="P10" s="72" t="str">
        <f>VLOOKUP(P9,'(勿動)單價表2'!A1:BG9,26,FALSE)</f>
        <v>金額</v>
      </c>
      <c r="Q10" s="119"/>
      <c r="R10" s="107"/>
      <c r="S10" s="139"/>
      <c r="U10" t="s">
        <v>31</v>
      </c>
      <c r="V10" s="69">
        <f>SUM(D14:M14)</f>
        <v>0</v>
      </c>
      <c r="W10" s="69">
        <f>SUM(N14:P14)</f>
        <v>0</v>
      </c>
      <c r="X10" s="69">
        <f>V10*$R$13</f>
        <v>0</v>
      </c>
      <c r="Y10" s="69">
        <f>W10*$R$13</f>
        <v>0</v>
      </c>
    </row>
    <row r="11" spans="1:25" ht="25.15" customHeight="1">
      <c r="A11" s="120" t="s">
        <v>32</v>
      </c>
      <c r="B11" s="124">
        <v>0</v>
      </c>
      <c r="C11" s="116"/>
      <c r="D11" s="114" t="s">
        <v>98</v>
      </c>
      <c r="E11" s="113"/>
      <c r="F11" s="114" t="s">
        <v>98</v>
      </c>
      <c r="G11" s="113"/>
      <c r="H11" s="114" t="s">
        <v>98</v>
      </c>
      <c r="I11" s="113"/>
      <c r="J11" s="114" t="s">
        <v>98</v>
      </c>
      <c r="K11" s="113"/>
      <c r="L11" s="117" t="s">
        <v>98</v>
      </c>
      <c r="M11" s="111"/>
      <c r="N11" s="64" t="s">
        <v>98</v>
      </c>
      <c r="O11" s="63" t="s">
        <v>98</v>
      </c>
      <c r="P11" s="59" t="s">
        <v>98</v>
      </c>
      <c r="Q11" s="118">
        <f>SUM(B12:P12)</f>
        <v>0</v>
      </c>
      <c r="R11" s="106"/>
      <c r="S11" s="138"/>
      <c r="U11" t="s">
        <v>33</v>
      </c>
      <c r="V11" s="69">
        <f>SUM(D16:M16)</f>
        <v>0</v>
      </c>
      <c r="W11" s="69">
        <f>SUM(N16:P16)</f>
        <v>0</v>
      </c>
      <c r="X11" s="69">
        <f>V11*$R$15</f>
        <v>0</v>
      </c>
      <c r="Y11" s="69">
        <f>W11*$R$15</f>
        <v>0</v>
      </c>
    </row>
    <row r="12" spans="1:25" ht="20.25" customHeight="1">
      <c r="A12" s="121"/>
      <c r="B12" s="124">
        <v>0</v>
      </c>
      <c r="C12" s="116"/>
      <c r="D12" s="68" t="str">
        <f>VLOOKUP(D11,'(勿動)單價表2'!A1:BG9,27,FALSE)</f>
        <v>金額</v>
      </c>
      <c r="E12" s="68" t="str">
        <f>VLOOKUP(D11,'(勿動)單價表2'!A1:BG9,28,FALSE)</f>
        <v>金額</v>
      </c>
      <c r="F12" s="68" t="str">
        <f>VLOOKUP(F11,'(勿動)單價表2'!A1:BG9,29,FALSE)</f>
        <v>金額</v>
      </c>
      <c r="G12" s="68" t="str">
        <f>VLOOKUP(F11,'(勿動)單價表2'!A1:BG9,30,FALSE)</f>
        <v>金額</v>
      </c>
      <c r="H12" s="68" t="str">
        <f>VLOOKUP(H11,'(勿動)單價表2'!A1:BG9,31,FALSE)</f>
        <v>金額</v>
      </c>
      <c r="I12" s="68" t="str">
        <f>VLOOKUP(H11,'(勿動)單價表2'!A1:BG9,32,FALSE)</f>
        <v>金額</v>
      </c>
      <c r="J12" s="68" t="str">
        <f>VLOOKUP(J11,'(勿動)單價表2'!A1:BG9,33,FALSE)</f>
        <v>金額</v>
      </c>
      <c r="K12" s="68" t="str">
        <f>VLOOKUP(J11,'(勿動)單價表2'!A1:BG9,34,FALSE)</f>
        <v>金額</v>
      </c>
      <c r="L12" s="70" t="str">
        <f>VLOOKUP(L11,'(勿動)單價表2'!A11:G19,4,FALSE)</f>
        <v>金額</v>
      </c>
      <c r="M12" s="71" t="str">
        <f>VLOOKUP(L11,'(勿動)單價表2'!A11:G19,5,FALSE)</f>
        <v>金額</v>
      </c>
      <c r="N12" s="67" t="str">
        <f>VLOOKUP(N11,'(勿動)單價表2'!A1:BG9,35,FALSE)</f>
        <v>金額</v>
      </c>
      <c r="O12" s="68" t="str">
        <f>VLOOKUP(O11,'(勿動)單價表2'!A1:BG9,36,FALSE)</f>
        <v>金額</v>
      </c>
      <c r="P12" s="72" t="str">
        <f>VLOOKUP(P11,'(勿動)單價表2'!A1:BG9,37,FALSE)</f>
        <v>金額</v>
      </c>
      <c r="Q12" s="119"/>
      <c r="R12" s="107"/>
      <c r="S12" s="139"/>
      <c r="X12">
        <f>SUM(X6:X11)</f>
        <v>0</v>
      </c>
      <c r="Y12" t="e">
        <f>SUM(Y6:Y11)</f>
        <v>#VALUE!</v>
      </c>
    </row>
    <row r="13" spans="1:25" ht="25.15" customHeight="1">
      <c r="A13" s="123" t="s">
        <v>34</v>
      </c>
      <c r="B13" s="124">
        <v>0</v>
      </c>
      <c r="C13" s="116"/>
      <c r="D13" s="114" t="s">
        <v>98</v>
      </c>
      <c r="E13" s="113"/>
      <c r="F13" s="114" t="s">
        <v>98</v>
      </c>
      <c r="G13" s="113"/>
      <c r="H13" s="114" t="s">
        <v>98</v>
      </c>
      <c r="I13" s="113"/>
      <c r="J13" s="114" t="s">
        <v>98</v>
      </c>
      <c r="K13" s="113"/>
      <c r="L13" s="117" t="s">
        <v>98</v>
      </c>
      <c r="M13" s="111"/>
      <c r="N13" s="64" t="s">
        <v>98</v>
      </c>
      <c r="O13" s="63" t="s">
        <v>98</v>
      </c>
      <c r="P13" s="59" t="s">
        <v>98</v>
      </c>
      <c r="Q13" s="118">
        <f>SUM(B14:P14)</f>
        <v>0</v>
      </c>
      <c r="R13" s="106"/>
      <c r="S13" s="138"/>
    </row>
    <row r="14" spans="1:25" ht="20.25" customHeight="1">
      <c r="A14" s="121"/>
      <c r="B14" s="124">
        <v>0</v>
      </c>
      <c r="C14" s="116"/>
      <c r="D14" s="68" t="str">
        <f>VLOOKUP(D13,'(勿動)單價表2'!A1:BG9,38,FALSE)</f>
        <v>金額</v>
      </c>
      <c r="E14" s="68" t="str">
        <f>VLOOKUP(D13,'(勿動)單價表2'!A1:BG9,39,FALSE)</f>
        <v>金額</v>
      </c>
      <c r="F14" s="68" t="str">
        <f>VLOOKUP(F13,'(勿動)單價表2'!A1:BG9,40,FALSE)</f>
        <v>金額</v>
      </c>
      <c r="G14" s="68" t="str">
        <f>VLOOKUP(F13,'(勿動)單價表2'!A1:BG9,41,FALSE)</f>
        <v>金額</v>
      </c>
      <c r="H14" s="68" t="str">
        <f>VLOOKUP(H13,'(勿動)單價表2'!A1:BG9,42,FALSE)</f>
        <v>金額</v>
      </c>
      <c r="I14" s="68" t="str">
        <f>VLOOKUP(H13,'(勿動)單價表2'!A1:BG9,43,FALSE)</f>
        <v>金額</v>
      </c>
      <c r="J14" s="68" t="str">
        <f>VLOOKUP(J13,'(勿動)單價表2'!A1:BG9,44,FALSE)</f>
        <v>金額</v>
      </c>
      <c r="K14" s="68" t="str">
        <f>VLOOKUP(J13,'(勿動)單價表2'!A1:BG9,45,FALSE)</f>
        <v>金額</v>
      </c>
      <c r="L14" s="70" t="str">
        <f>VLOOKUP(L13,'(勿動)單價表2'!A11:G19,6,FALSE)</f>
        <v>金額</v>
      </c>
      <c r="M14" s="71" t="str">
        <f>VLOOKUP(L13,'(勿動)單價表2'!A11:G19,7,FALSE)</f>
        <v>金額</v>
      </c>
      <c r="N14" s="67" t="str">
        <f>VLOOKUP(N13,'(勿動)單價表2'!A1:BG9,46,FALSE)</f>
        <v>金額</v>
      </c>
      <c r="O14" s="68" t="str">
        <f>VLOOKUP(O13,'(勿動)單價表2'!A1:BG9,47,FALSE)</f>
        <v>金額</v>
      </c>
      <c r="P14" s="72" t="str">
        <f>VLOOKUP(P13,'(勿動)單價表2'!A1:BG9,48,FALSE)</f>
        <v>金額</v>
      </c>
      <c r="Q14" s="119"/>
      <c r="R14" s="107"/>
      <c r="S14" s="139"/>
    </row>
    <row r="15" spans="1:25" ht="25.15" customHeight="1" thickBot="1">
      <c r="A15" s="148" t="s">
        <v>35</v>
      </c>
      <c r="B15" s="124">
        <v>0</v>
      </c>
      <c r="C15" s="116"/>
      <c r="D15" s="114" t="s">
        <v>98</v>
      </c>
      <c r="E15" s="113"/>
      <c r="F15" s="114" t="s">
        <v>98</v>
      </c>
      <c r="G15" s="113"/>
      <c r="H15" s="114" t="s">
        <v>98</v>
      </c>
      <c r="I15" s="113"/>
      <c r="J15" s="114" t="s">
        <v>98</v>
      </c>
      <c r="K15" s="113"/>
      <c r="L15" s="117" t="s">
        <v>98</v>
      </c>
      <c r="M15" s="111"/>
      <c r="N15" s="64" t="s">
        <v>98</v>
      </c>
      <c r="O15" s="63" t="s">
        <v>98</v>
      </c>
      <c r="P15" s="59" t="s">
        <v>98</v>
      </c>
      <c r="Q15" s="118">
        <f>SUM(B16:P16)</f>
        <v>0</v>
      </c>
      <c r="R15" s="129"/>
      <c r="S15" s="127"/>
    </row>
    <row r="16" spans="1:25" ht="20.25" customHeight="1" thickBot="1">
      <c r="A16" s="149"/>
      <c r="B16" s="151">
        <v>0</v>
      </c>
      <c r="C16" s="132"/>
      <c r="D16" s="73" t="str">
        <f>VLOOKUP(D15,'(勿動)單價表2'!A1:BG9,49,FALSE)</f>
        <v>金額</v>
      </c>
      <c r="E16" s="73" t="str">
        <f>VLOOKUP(D15,'(勿動)單價表2'!A1:BG9,50,FALSE)</f>
        <v>金額</v>
      </c>
      <c r="F16" s="73" t="str">
        <f>VLOOKUP(F15,'(勿動)單價表2'!A1:BG9,51,FALSE)</f>
        <v>金額</v>
      </c>
      <c r="G16" s="73" t="str">
        <f>VLOOKUP(F15,'(勿動)單價表2'!A1:BG9,52,FALSE)</f>
        <v>金額</v>
      </c>
      <c r="H16" s="73" t="str">
        <f>VLOOKUP(H15,'(勿動)單價表2'!A1:BG9,53,FALSE)</f>
        <v>金額</v>
      </c>
      <c r="I16" s="73" t="str">
        <f>VLOOKUP(H15,'(勿動)單價表2'!A1:BG9,54,FALSE)</f>
        <v>金額</v>
      </c>
      <c r="J16" s="73" t="str">
        <f>VLOOKUP(J15,'(勿動)單價表2'!A1:BG9,55,FALSE)</f>
        <v>金額</v>
      </c>
      <c r="K16" s="73" t="str">
        <f>VLOOKUP(J15,'(勿動)單價表2'!A1:BG9,56,FALSE)</f>
        <v>金額</v>
      </c>
      <c r="L16" s="74" t="str">
        <f>VLOOKUP(L15,'(勿動)單價表2'!A13:I19,8,FALSE)</f>
        <v>金額</v>
      </c>
      <c r="M16" s="75" t="str">
        <f>VLOOKUP(L15,'(勿動)單價表2'!A13:I19,9,FALSE)</f>
        <v>金額</v>
      </c>
      <c r="N16" s="76" t="str">
        <f>VLOOKUP(N15,'(勿動)單價表2'!A1:BG9,57,FALSE)</f>
        <v>金額</v>
      </c>
      <c r="O16" s="73" t="str">
        <f>VLOOKUP(O15,'(勿動)單價表2'!A1:BG9,58,FALSE)</f>
        <v>金額</v>
      </c>
      <c r="P16" s="77" t="str">
        <f>VLOOKUP(P15,'(勿動)單價表2'!A1:BG9,59,FALSE)</f>
        <v>金額</v>
      </c>
      <c r="Q16" s="119"/>
      <c r="R16" s="130"/>
      <c r="S16" s="128"/>
    </row>
    <row r="17" spans="1:21" ht="30" customHeight="1" thickBot="1">
      <c r="A17" s="54" t="s">
        <v>36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58"/>
      <c r="N17" s="1"/>
      <c r="Q17" s="51" t="s">
        <v>37</v>
      </c>
      <c r="R17" s="78">
        <f>SUM(R5:R16)</f>
        <v>0</v>
      </c>
      <c r="S17" s="79">
        <f>SUM(S5:S16)</f>
        <v>0</v>
      </c>
    </row>
    <row r="18" spans="1:21" ht="20.45" customHeight="1">
      <c r="A18" s="1" t="s">
        <v>38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P18" s="50"/>
      <c r="Q18" s="133" t="s">
        <v>39</v>
      </c>
      <c r="R18" s="134"/>
      <c r="S18" s="80">
        <f>X12</f>
        <v>0</v>
      </c>
    </row>
    <row r="19" spans="1:21" ht="20.45" customHeight="1" thickBot="1">
      <c r="A19" s="1" t="s">
        <v>112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P19" s="50"/>
      <c r="Q19" s="131" t="s">
        <v>40</v>
      </c>
      <c r="R19" s="132"/>
      <c r="S19" s="81" t="e">
        <f>Y12</f>
        <v>#VALUE!</v>
      </c>
    </row>
    <row r="20" spans="1:21" ht="20.45" customHeight="1">
      <c r="A20" s="1" t="s">
        <v>41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1" ht="16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1" ht="16.5" customHeight="1">
      <c r="A22" s="1" t="s">
        <v>42</v>
      </c>
      <c r="B22" s="1"/>
      <c r="C22" s="1"/>
      <c r="D22" s="1"/>
      <c r="E22" s="1"/>
      <c r="F22" s="1"/>
      <c r="G22" s="1"/>
      <c r="H22" s="1" t="s">
        <v>43</v>
      </c>
      <c r="I22" s="1"/>
      <c r="K22" s="1"/>
      <c r="L22" s="1"/>
      <c r="N22" s="1" t="s">
        <v>44</v>
      </c>
      <c r="P22" s="1"/>
      <c r="R22" s="1" t="s">
        <v>45</v>
      </c>
      <c r="S22" s="1"/>
    </row>
    <row r="23" spans="1:21" ht="55.15" customHeight="1">
      <c r="A23" s="54" t="s">
        <v>46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1" ht="16.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1" ht="21" customHeight="1">
      <c r="A25" s="3" t="s">
        <v>47</v>
      </c>
      <c r="T25" s="2"/>
      <c r="U25" s="2"/>
    </row>
    <row r="26" spans="1:21" ht="40.5" customHeight="1">
      <c r="A26" s="125" t="s">
        <v>48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</row>
  </sheetData>
  <mergeCells count="91">
    <mergeCell ref="A15:A16"/>
    <mergeCell ref="H8:I8"/>
    <mergeCell ref="J8:K8"/>
    <mergeCell ref="A3:A4"/>
    <mergeCell ref="F3:G3"/>
    <mergeCell ref="B16:C16"/>
    <mergeCell ref="B3:C3"/>
    <mergeCell ref="B11:C11"/>
    <mergeCell ref="D11:E11"/>
    <mergeCell ref="F5:G5"/>
    <mergeCell ref="H11:I11"/>
    <mergeCell ref="J11:K11"/>
    <mergeCell ref="A7:A8"/>
    <mergeCell ref="L9:M9"/>
    <mergeCell ref="A9:A10"/>
    <mergeCell ref="I1:S1"/>
    <mergeCell ref="Q13:Q14"/>
    <mergeCell ref="C1:H1"/>
    <mergeCell ref="L7:M7"/>
    <mergeCell ref="S5:S6"/>
    <mergeCell ref="H7:I7"/>
    <mergeCell ref="J7:K7"/>
    <mergeCell ref="B10:C10"/>
    <mergeCell ref="Q9:Q10"/>
    <mergeCell ref="S9:S10"/>
    <mergeCell ref="H6:I6"/>
    <mergeCell ref="J6:K6"/>
    <mergeCell ref="Q5:Q6"/>
    <mergeCell ref="L6:M6"/>
    <mergeCell ref="S2:S4"/>
    <mergeCell ref="F13:G13"/>
    <mergeCell ref="H13:I13"/>
    <mergeCell ref="O8:P8"/>
    <mergeCell ref="S7:S8"/>
    <mergeCell ref="H5:I5"/>
    <mergeCell ref="S11:S12"/>
    <mergeCell ref="R7:R8"/>
    <mergeCell ref="Q2:Q4"/>
    <mergeCell ref="F7:G7"/>
    <mergeCell ref="O5:P5"/>
    <mergeCell ref="S13:S14"/>
    <mergeCell ref="R2:R4"/>
    <mergeCell ref="L8:M8"/>
    <mergeCell ref="L5:M5"/>
    <mergeCell ref="Q7:Q8"/>
    <mergeCell ref="Q15:Q16"/>
    <mergeCell ref="A26:U26"/>
    <mergeCell ref="F15:G15"/>
    <mergeCell ref="D13:E13"/>
    <mergeCell ref="B14:C14"/>
    <mergeCell ref="B13:C13"/>
    <mergeCell ref="S15:S16"/>
    <mergeCell ref="R15:R16"/>
    <mergeCell ref="Q19:R19"/>
    <mergeCell ref="L15:M15"/>
    <mergeCell ref="Q18:R18"/>
    <mergeCell ref="L13:M13"/>
    <mergeCell ref="D15:E15"/>
    <mergeCell ref="B15:C15"/>
    <mergeCell ref="H15:I15"/>
    <mergeCell ref="J15:K15"/>
    <mergeCell ref="A11:A12"/>
    <mergeCell ref="B7:C7"/>
    <mergeCell ref="A13:A14"/>
    <mergeCell ref="B9:C9"/>
    <mergeCell ref="B2:M2"/>
    <mergeCell ref="B5:C5"/>
    <mergeCell ref="H3:I3"/>
    <mergeCell ref="J3:K3"/>
    <mergeCell ref="D7:E7"/>
    <mergeCell ref="J13:K13"/>
    <mergeCell ref="H9:I9"/>
    <mergeCell ref="B12:C12"/>
    <mergeCell ref="J9:K9"/>
    <mergeCell ref="D9:E9"/>
    <mergeCell ref="F9:G9"/>
    <mergeCell ref="A5:A6"/>
    <mergeCell ref="N2:P2"/>
    <mergeCell ref="R13:R14"/>
    <mergeCell ref="O6:P6"/>
    <mergeCell ref="L3:M3"/>
    <mergeCell ref="D3:E3"/>
    <mergeCell ref="R5:R6"/>
    <mergeCell ref="D5:E5"/>
    <mergeCell ref="J5:K5"/>
    <mergeCell ref="R9:R10"/>
    <mergeCell ref="L11:M11"/>
    <mergeCell ref="R11:R12"/>
    <mergeCell ref="F11:G11"/>
    <mergeCell ref="O7:P7"/>
    <mergeCell ref="Q11:Q12"/>
  </mergeCells>
  <phoneticPr fontId="2" type="noConversion"/>
  <dataValidations count="2">
    <dataValidation type="list" allowBlank="1" showInputMessage="1" showErrorMessage="1" sqref="B5:G5 B7:G7 D9:K9 D11:K11 D13:K13 D15:K15 N5 N7 N9:P9 N11:P11 N13:P13 N15:P15" xr:uid="{00000000-0002-0000-0000-000000000000}">
      <formula1>版本</formula1>
    </dataValidation>
    <dataValidation type="list" allowBlank="1" showInputMessage="1" showErrorMessage="1" sqref="L9:M9 L11:M11 L13:M13 L15:M15" xr:uid="{00000000-0002-0000-0000-000001000000}">
      <formula1>英語版本</formula1>
    </dataValidation>
  </dataValidations>
  <printOptions horizontalCentered="1"/>
  <pageMargins left="0.23622047244094491" right="0.23622047244094491" top="0.55118110236220474" bottom="0.74803149606299213" header="0.31496062992125978" footer="0.31496062992125978"/>
  <pageSetup paperSize="9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3"/>
  <sheetViews>
    <sheetView zoomScaleNormal="100" workbookViewId="0">
      <selection sqref="A1:M1"/>
    </sheetView>
  </sheetViews>
  <sheetFormatPr defaultColWidth="10.1640625" defaultRowHeight="16.5"/>
  <cols>
    <col min="1" max="1" width="15" style="5" customWidth="1"/>
    <col min="2" max="2" width="10.6640625" style="5" customWidth="1"/>
    <col min="3" max="3" width="9.83203125" style="19" customWidth="1"/>
    <col min="4" max="5" width="9.1640625" style="5" customWidth="1"/>
    <col min="6" max="6" width="8.33203125" style="5" bestFit="1" customWidth="1"/>
    <col min="7" max="7" width="9.1640625" style="5" bestFit="1" customWidth="1"/>
    <col min="8" max="8" width="17.83203125" style="5" customWidth="1"/>
    <col min="9" max="9" width="12" style="5" customWidth="1"/>
    <col min="10" max="10" width="5.6640625" style="5" customWidth="1"/>
    <col min="11" max="11" width="5.5" style="5" customWidth="1"/>
    <col min="12" max="12" width="6.6640625" style="5" customWidth="1"/>
    <col min="13" max="13" width="14" style="5" customWidth="1"/>
    <col min="14" max="16" width="10.1640625" style="5" customWidth="1"/>
    <col min="17" max="16384" width="10.1640625" style="5"/>
  </cols>
  <sheetData>
    <row r="1" spans="1:18" ht="21.75" customHeight="1" thickBot="1">
      <c r="A1" s="160" t="s">
        <v>113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8" ht="34.700000000000003" customHeight="1" thickTop="1">
      <c r="A2" s="162" t="s">
        <v>49</v>
      </c>
      <c r="B2" s="163"/>
      <c r="C2" s="163"/>
      <c r="D2" s="163"/>
      <c r="E2" s="164"/>
      <c r="F2" s="167" t="s">
        <v>50</v>
      </c>
      <c r="G2" s="163"/>
      <c r="H2" s="164"/>
      <c r="I2" s="158" t="s">
        <v>51</v>
      </c>
      <c r="J2" s="168" t="s">
        <v>52</v>
      </c>
      <c r="K2" s="163"/>
      <c r="L2" s="163"/>
      <c r="M2" s="164"/>
    </row>
    <row r="3" spans="1:18" ht="28.5" customHeight="1">
      <c r="A3" s="178" t="s">
        <v>53</v>
      </c>
      <c r="B3" s="175" t="s">
        <v>54</v>
      </c>
      <c r="C3" s="170" t="s">
        <v>55</v>
      </c>
      <c r="D3" s="157"/>
      <c r="E3" s="113"/>
      <c r="F3" s="82" t="s">
        <v>56</v>
      </c>
      <c r="G3" s="82" t="s">
        <v>57</v>
      </c>
      <c r="H3" s="165" t="s">
        <v>58</v>
      </c>
      <c r="I3" s="130"/>
      <c r="J3" s="156" t="s">
        <v>59</v>
      </c>
      <c r="K3" s="157"/>
      <c r="L3" s="113"/>
      <c r="M3" s="154" t="s">
        <v>60</v>
      </c>
    </row>
    <row r="4" spans="1:18" ht="28.5" customHeight="1">
      <c r="A4" s="179"/>
      <c r="B4" s="107"/>
      <c r="C4" s="83" t="s">
        <v>61</v>
      </c>
      <c r="D4" s="83" t="s">
        <v>62</v>
      </c>
      <c r="E4" s="84" t="s">
        <v>63</v>
      </c>
      <c r="F4" s="6" t="s">
        <v>64</v>
      </c>
      <c r="G4" s="6" t="s">
        <v>64</v>
      </c>
      <c r="H4" s="166"/>
      <c r="I4" s="107"/>
      <c r="J4" s="60" t="s">
        <v>61</v>
      </c>
      <c r="K4" s="60" t="s">
        <v>62</v>
      </c>
      <c r="L4" s="61" t="s">
        <v>37</v>
      </c>
      <c r="M4" s="155"/>
    </row>
    <row r="5" spans="1:18" ht="36.75" customHeight="1" thickBot="1">
      <c r="A5" s="7" t="str">
        <f>'(必填)統計表'!C1</f>
        <v>學校名稱</v>
      </c>
      <c r="B5" s="85"/>
      <c r="C5" s="85"/>
      <c r="D5" s="85"/>
      <c r="E5" s="86">
        <f>C5+D5</f>
        <v>0</v>
      </c>
      <c r="F5" s="87">
        <f>F40</f>
        <v>0</v>
      </c>
      <c r="G5" s="87">
        <f>G40</f>
        <v>0</v>
      </c>
      <c r="H5" s="87">
        <f>F5+G5</f>
        <v>0</v>
      </c>
      <c r="I5" s="88" t="e">
        <f>H5/E5</f>
        <v>#DIV/0!</v>
      </c>
      <c r="J5" s="89"/>
      <c r="K5" s="89"/>
      <c r="L5" s="90">
        <f>J5+K5</f>
        <v>0</v>
      </c>
      <c r="M5" s="91">
        <f>H40</f>
        <v>0</v>
      </c>
    </row>
    <row r="6" spans="1:18" ht="17.25" customHeight="1" thickTop="1">
      <c r="A6" s="176" t="s">
        <v>65</v>
      </c>
      <c r="B6" s="177"/>
      <c r="C6" s="177"/>
      <c r="D6" s="177"/>
      <c r="E6" s="177"/>
      <c r="F6" s="177"/>
      <c r="G6" s="177"/>
      <c r="H6" s="177"/>
      <c r="I6" s="92"/>
      <c r="J6" s="92"/>
      <c r="K6" s="92"/>
      <c r="L6" s="93"/>
      <c r="M6" s="93"/>
    </row>
    <row r="8" spans="1:18" ht="27.75" customHeight="1">
      <c r="A8" s="172" t="s">
        <v>66</v>
      </c>
      <c r="B8" s="173"/>
      <c r="C8" s="173"/>
      <c r="D8" s="173"/>
      <c r="E8" s="173"/>
      <c r="F8" s="173"/>
      <c r="G8" s="173"/>
      <c r="H8" s="173"/>
      <c r="I8" s="8"/>
      <c r="J8" s="8"/>
      <c r="K8" s="8"/>
      <c r="L8" s="8"/>
      <c r="M8" s="8"/>
    </row>
    <row r="9" spans="1:18" ht="45.2" customHeight="1">
      <c r="A9" s="174" t="s">
        <v>67</v>
      </c>
      <c r="B9" s="159" t="s">
        <v>68</v>
      </c>
      <c r="C9" s="159" t="s">
        <v>69</v>
      </c>
      <c r="D9" s="171" t="s">
        <v>70</v>
      </c>
      <c r="E9" s="113"/>
      <c r="F9" s="174" t="s">
        <v>71</v>
      </c>
      <c r="G9" s="113"/>
      <c r="H9" s="174" t="s">
        <v>72</v>
      </c>
      <c r="R9" s="9"/>
    </row>
    <row r="10" spans="1:18">
      <c r="A10" s="107"/>
      <c r="B10" s="130"/>
      <c r="C10" s="130"/>
      <c r="D10" s="66" t="s">
        <v>61</v>
      </c>
      <c r="E10" s="66" t="s">
        <v>62</v>
      </c>
      <c r="F10" s="62" t="s">
        <v>73</v>
      </c>
      <c r="G10" s="62" t="s">
        <v>74</v>
      </c>
      <c r="H10" s="107"/>
    </row>
    <row r="11" spans="1:18">
      <c r="A11" s="26"/>
      <c r="B11" s="26"/>
      <c r="C11" s="26"/>
      <c r="D11" s="26"/>
      <c r="E11" s="26"/>
      <c r="F11" s="26"/>
      <c r="G11" s="26"/>
      <c r="H11" s="26"/>
      <c r="I11" s="13"/>
    </row>
    <row r="12" spans="1:18">
      <c r="A12" s="10"/>
      <c r="B12" s="14"/>
      <c r="C12" s="11"/>
      <c r="D12" s="14"/>
      <c r="E12" s="14"/>
      <c r="F12" s="14"/>
      <c r="G12" s="14"/>
      <c r="H12" s="12"/>
    </row>
    <row r="13" spans="1:18">
      <c r="A13" s="10"/>
      <c r="B13" s="14"/>
      <c r="C13" s="11"/>
      <c r="D13" s="14"/>
      <c r="E13" s="14"/>
      <c r="F13" s="14"/>
      <c r="G13" s="14"/>
      <c r="H13" s="12"/>
    </row>
    <row r="14" spans="1:18">
      <c r="A14" s="10"/>
      <c r="B14" s="14"/>
      <c r="C14" s="11"/>
      <c r="D14" s="14"/>
      <c r="E14" s="14"/>
      <c r="F14" s="14"/>
      <c r="G14" s="14"/>
      <c r="H14" s="12"/>
    </row>
    <row r="15" spans="1:18">
      <c r="A15" s="10"/>
      <c r="B15" s="14"/>
      <c r="C15" s="11"/>
      <c r="D15" s="14"/>
      <c r="E15" s="14"/>
      <c r="F15" s="14"/>
      <c r="G15" s="14"/>
      <c r="H15" s="12"/>
    </row>
    <row r="16" spans="1:18">
      <c r="A16" s="10"/>
      <c r="B16" s="14"/>
      <c r="C16" s="11"/>
      <c r="D16" s="14"/>
      <c r="E16" s="14"/>
      <c r="F16" s="14"/>
      <c r="G16" s="14"/>
      <c r="H16" s="12"/>
    </row>
    <row r="17" spans="1:8">
      <c r="A17" s="10"/>
      <c r="B17" s="14"/>
      <c r="C17" s="11"/>
      <c r="D17" s="14"/>
      <c r="E17" s="14"/>
      <c r="F17" s="14"/>
      <c r="G17" s="14"/>
      <c r="H17" s="12"/>
    </row>
    <row r="18" spans="1:8">
      <c r="A18" s="10"/>
      <c r="B18" s="14"/>
      <c r="C18" s="11"/>
      <c r="D18" s="14"/>
      <c r="E18" s="14"/>
      <c r="F18" s="14"/>
      <c r="G18" s="14"/>
      <c r="H18" s="12"/>
    </row>
    <row r="19" spans="1:8">
      <c r="A19" s="10"/>
      <c r="B19" s="14"/>
      <c r="C19" s="11"/>
      <c r="D19" s="14"/>
      <c r="E19" s="14"/>
      <c r="F19" s="14"/>
      <c r="G19" s="14"/>
      <c r="H19" s="12"/>
    </row>
    <row r="20" spans="1:8">
      <c r="A20" s="10"/>
      <c r="B20" s="14"/>
      <c r="C20" s="11"/>
      <c r="D20" s="14"/>
      <c r="E20" s="14"/>
      <c r="F20" s="14"/>
      <c r="G20" s="14"/>
      <c r="H20" s="12"/>
    </row>
    <row r="21" spans="1:8">
      <c r="A21" s="10"/>
      <c r="B21" s="14"/>
      <c r="C21" s="11"/>
      <c r="D21" s="14"/>
      <c r="E21" s="14"/>
      <c r="F21" s="14"/>
      <c r="G21" s="14"/>
      <c r="H21" s="12"/>
    </row>
    <row r="22" spans="1:8">
      <c r="A22" s="10"/>
      <c r="B22" s="14"/>
      <c r="C22" s="11"/>
      <c r="D22" s="14"/>
      <c r="E22" s="14"/>
      <c r="F22" s="14"/>
      <c r="G22" s="14"/>
      <c r="H22" s="12"/>
    </row>
    <row r="23" spans="1:8">
      <c r="A23" s="10"/>
      <c r="B23" s="14"/>
      <c r="C23" s="11"/>
      <c r="D23" s="14"/>
      <c r="E23" s="14"/>
      <c r="F23" s="14"/>
      <c r="G23" s="14"/>
      <c r="H23" s="12"/>
    </row>
    <row r="24" spans="1:8">
      <c r="A24" s="10"/>
      <c r="B24" s="14"/>
      <c r="C24" s="11"/>
      <c r="D24" s="14"/>
      <c r="E24" s="14"/>
      <c r="F24" s="14"/>
      <c r="G24" s="14"/>
      <c r="H24" s="12"/>
    </row>
    <row r="25" spans="1:8">
      <c r="A25" s="10"/>
      <c r="B25" s="14"/>
      <c r="C25" s="11"/>
      <c r="D25" s="14"/>
      <c r="E25" s="14"/>
      <c r="F25" s="14"/>
      <c r="G25" s="14"/>
      <c r="H25" s="12"/>
    </row>
    <row r="26" spans="1:8">
      <c r="A26" s="10"/>
      <c r="B26" s="14"/>
      <c r="C26" s="11"/>
      <c r="D26" s="14"/>
      <c r="E26" s="14"/>
      <c r="F26" s="14"/>
      <c r="G26" s="14"/>
      <c r="H26" s="12"/>
    </row>
    <row r="27" spans="1:8">
      <c r="A27" s="10"/>
      <c r="B27" s="14"/>
      <c r="C27" s="11"/>
      <c r="D27" s="14"/>
      <c r="E27" s="14"/>
      <c r="F27" s="14"/>
      <c r="G27" s="14"/>
      <c r="H27" s="12"/>
    </row>
    <row r="28" spans="1:8">
      <c r="A28" s="10"/>
      <c r="B28" s="14"/>
      <c r="C28" s="11"/>
      <c r="D28" s="14"/>
      <c r="E28" s="14"/>
      <c r="F28" s="14"/>
      <c r="G28" s="14"/>
      <c r="H28" s="12"/>
    </row>
    <row r="29" spans="1:8">
      <c r="A29" s="10"/>
      <c r="B29" s="14"/>
      <c r="C29" s="11"/>
      <c r="D29" s="14"/>
      <c r="E29" s="14"/>
      <c r="F29" s="14"/>
      <c r="G29" s="14"/>
      <c r="H29" s="12"/>
    </row>
    <row r="30" spans="1:8">
      <c r="A30" s="10"/>
      <c r="B30" s="14"/>
      <c r="C30" s="11"/>
      <c r="D30" s="14"/>
      <c r="E30" s="14"/>
      <c r="F30" s="14"/>
      <c r="G30" s="14"/>
      <c r="H30" s="12"/>
    </row>
    <row r="31" spans="1:8">
      <c r="A31" s="10"/>
      <c r="B31" s="14"/>
      <c r="C31" s="11"/>
      <c r="D31" s="14"/>
      <c r="E31" s="14"/>
      <c r="F31" s="14"/>
      <c r="G31" s="14"/>
      <c r="H31" s="12"/>
    </row>
    <row r="32" spans="1:8">
      <c r="A32" s="10"/>
      <c r="B32" s="14"/>
      <c r="C32" s="11"/>
      <c r="D32" s="14"/>
      <c r="E32" s="14"/>
      <c r="F32" s="14"/>
      <c r="G32" s="14"/>
      <c r="H32" s="12"/>
    </row>
    <row r="33" spans="1:13">
      <c r="A33" s="10"/>
      <c r="B33" s="14"/>
      <c r="C33" s="11"/>
      <c r="D33" s="14"/>
      <c r="E33" s="14"/>
      <c r="F33" s="14"/>
      <c r="G33" s="14"/>
      <c r="H33" s="12"/>
    </row>
    <row r="34" spans="1:13">
      <c r="A34" s="10"/>
      <c r="B34" s="14"/>
      <c r="C34" s="11"/>
      <c r="D34" s="14"/>
      <c r="E34" s="14"/>
      <c r="F34" s="14"/>
      <c r="G34" s="14"/>
      <c r="H34" s="12"/>
    </row>
    <row r="35" spans="1:13">
      <c r="A35" s="10"/>
      <c r="B35" s="14"/>
      <c r="C35" s="11"/>
      <c r="D35" s="14"/>
      <c r="E35" s="14"/>
      <c r="F35" s="14"/>
      <c r="G35" s="14"/>
      <c r="H35" s="12"/>
    </row>
    <row r="36" spans="1:13">
      <c r="A36" s="10"/>
      <c r="B36" s="14"/>
      <c r="C36" s="11"/>
      <c r="D36" s="14"/>
      <c r="E36" s="14"/>
      <c r="F36" s="14"/>
      <c r="G36" s="14"/>
      <c r="H36" s="12"/>
    </row>
    <row r="37" spans="1:13">
      <c r="A37" s="10"/>
      <c r="B37" s="14"/>
      <c r="C37" s="11"/>
      <c r="D37" s="14"/>
      <c r="E37" s="14"/>
      <c r="F37" s="14"/>
      <c r="G37" s="14"/>
      <c r="H37" s="12"/>
    </row>
    <row r="38" spans="1:13">
      <c r="A38" s="10"/>
      <c r="B38" s="14"/>
      <c r="C38" s="11"/>
      <c r="D38" s="14"/>
      <c r="E38" s="14"/>
      <c r="F38" s="14"/>
      <c r="G38" s="14"/>
      <c r="H38" s="12"/>
    </row>
    <row r="39" spans="1:13">
      <c r="A39" s="25" t="s">
        <v>75</v>
      </c>
      <c r="B39" s="14"/>
      <c r="C39" s="11"/>
      <c r="D39" s="14"/>
      <c r="E39" s="14"/>
      <c r="F39" s="14"/>
      <c r="G39" s="14"/>
      <c r="H39" s="12"/>
    </row>
    <row r="40" spans="1:13">
      <c r="A40" s="169" t="s">
        <v>37</v>
      </c>
      <c r="B40" s="109"/>
      <c r="C40" s="116"/>
      <c r="D40" s="15">
        <f>SUM(D11:D39)</f>
        <v>0</v>
      </c>
      <c r="E40" s="15">
        <f>SUM(E11:E39)</f>
        <v>0</v>
      </c>
      <c r="F40" s="15">
        <f>SUM(F11:F39)</f>
        <v>0</v>
      </c>
      <c r="G40" s="15">
        <f>SUM(G11:G39)</f>
        <v>0</v>
      </c>
      <c r="H40" s="15">
        <f>SUM(H11:H39)</f>
        <v>0</v>
      </c>
    </row>
    <row r="41" spans="1:13">
      <c r="A41" s="16" t="s">
        <v>76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>
      <c r="A43" s="17"/>
      <c r="B43" s="17"/>
      <c r="C43" s="17"/>
      <c r="D43" s="17"/>
      <c r="E43" s="17"/>
      <c r="F43" s="17"/>
      <c r="G43" s="17"/>
      <c r="H43" s="18"/>
      <c r="I43" s="18"/>
      <c r="J43" s="18"/>
      <c r="K43" s="18"/>
      <c r="L43" s="18"/>
      <c r="M43" s="18"/>
    </row>
  </sheetData>
  <mergeCells count="20">
    <mergeCell ref="A40:C40"/>
    <mergeCell ref="C3:E3"/>
    <mergeCell ref="D9:E9"/>
    <mergeCell ref="A8:H8"/>
    <mergeCell ref="F9:G9"/>
    <mergeCell ref="A9:A10"/>
    <mergeCell ref="H9:H10"/>
    <mergeCell ref="B3:B4"/>
    <mergeCell ref="A6:H6"/>
    <mergeCell ref="C9:C10"/>
    <mergeCell ref="A3:A4"/>
    <mergeCell ref="M3:M4"/>
    <mergeCell ref="J3:L3"/>
    <mergeCell ref="I2:I4"/>
    <mergeCell ref="B9:B10"/>
    <mergeCell ref="A1:M1"/>
    <mergeCell ref="A2:E2"/>
    <mergeCell ref="H3:H4"/>
    <mergeCell ref="F2:H2"/>
    <mergeCell ref="J2:M2"/>
  </mergeCells>
  <phoneticPr fontId="2" type="noConversion"/>
  <pageMargins left="0.74803149606299213" right="0.6692913385826772" top="0.74803149606299213" bottom="0.98425196850393704" header="0.51181102362204722" footer="0.51181102362204722"/>
  <pageSetup paperSize="9" scale="78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1"/>
  <sheetViews>
    <sheetView workbookViewId="0">
      <selection activeCell="G4" sqref="G4"/>
    </sheetView>
  </sheetViews>
  <sheetFormatPr defaultColWidth="9" defaultRowHeight="15.75"/>
  <cols>
    <col min="1" max="1" width="9" style="101" customWidth="1"/>
    <col min="2" max="2" width="15.83203125" style="101" customWidth="1"/>
    <col min="3" max="3" width="11.6640625" style="101" customWidth="1"/>
    <col min="4" max="4" width="7.6640625" style="101" customWidth="1"/>
    <col min="5" max="5" width="9" style="101" customWidth="1"/>
    <col min="6" max="6" width="12.33203125" style="101" customWidth="1"/>
    <col min="7" max="7" width="12.5" style="101" customWidth="1"/>
    <col min="8" max="8" width="12.6640625" style="101" customWidth="1"/>
    <col min="9" max="9" width="13.6640625" style="101" customWidth="1"/>
    <col min="10" max="12" width="9" style="101" customWidth="1"/>
    <col min="13" max="16384" width="9" style="101"/>
  </cols>
  <sheetData>
    <row r="1" spans="1:9" s="99" customFormat="1" ht="23.25" customHeight="1">
      <c r="A1" s="183" t="s">
        <v>77</v>
      </c>
      <c r="B1" s="184"/>
      <c r="C1" s="184"/>
      <c r="D1" s="184"/>
      <c r="E1" s="184"/>
      <c r="F1" s="184"/>
      <c r="G1" s="184"/>
      <c r="H1" s="184"/>
      <c r="I1" s="184"/>
    </row>
    <row r="2" spans="1:9">
      <c r="A2" s="180"/>
      <c r="B2" s="181"/>
      <c r="C2" s="181"/>
      <c r="D2" s="181"/>
      <c r="E2" s="182"/>
      <c r="F2" s="100" t="s">
        <v>78</v>
      </c>
      <c r="G2" s="100" t="s">
        <v>79</v>
      </c>
      <c r="H2" s="100" t="s">
        <v>21</v>
      </c>
      <c r="I2" s="100" t="s">
        <v>80</v>
      </c>
    </row>
    <row r="3" spans="1:9" ht="26.25" customHeight="1">
      <c r="A3" s="100" t="s">
        <v>81</v>
      </c>
      <c r="B3" s="100" t="s">
        <v>82</v>
      </c>
      <c r="C3" s="100" t="s">
        <v>83</v>
      </c>
      <c r="D3" s="100" t="s">
        <v>84</v>
      </c>
      <c r="E3" s="100" t="s">
        <v>85</v>
      </c>
      <c r="F3" s="100" t="s">
        <v>86</v>
      </c>
      <c r="G3" s="100" t="s">
        <v>86</v>
      </c>
      <c r="H3" s="100" t="s">
        <v>86</v>
      </c>
      <c r="I3" s="100" t="s">
        <v>86</v>
      </c>
    </row>
    <row r="4" spans="1:9">
      <c r="A4" s="100">
        <v>1</v>
      </c>
      <c r="B4" s="100" t="s">
        <v>10</v>
      </c>
      <c r="C4" s="100">
        <v>1</v>
      </c>
      <c r="D4" s="100">
        <v>2</v>
      </c>
      <c r="E4" s="100" t="s">
        <v>18</v>
      </c>
      <c r="F4" s="100">
        <v>100</v>
      </c>
      <c r="G4" s="100">
        <v>111</v>
      </c>
      <c r="H4" s="100">
        <v>97</v>
      </c>
      <c r="I4" s="100"/>
    </row>
    <row r="5" spans="1:9">
      <c r="A5" s="100">
        <v>2</v>
      </c>
      <c r="B5" s="100" t="s">
        <v>10</v>
      </c>
      <c r="C5" s="100">
        <v>1</v>
      </c>
      <c r="D5" s="100">
        <v>2</v>
      </c>
      <c r="E5" s="100" t="s">
        <v>19</v>
      </c>
      <c r="F5" s="102">
        <v>73</v>
      </c>
      <c r="G5" s="100">
        <v>65</v>
      </c>
      <c r="H5" s="100">
        <v>51</v>
      </c>
      <c r="I5" s="100"/>
    </row>
    <row r="6" spans="1:9">
      <c r="A6" s="100">
        <v>3</v>
      </c>
      <c r="B6" s="100" t="s">
        <v>11</v>
      </c>
      <c r="C6" s="100">
        <v>1</v>
      </c>
      <c r="D6" s="100">
        <v>2</v>
      </c>
      <c r="E6" s="100" t="s">
        <v>18</v>
      </c>
      <c r="F6" s="100">
        <v>110</v>
      </c>
      <c r="G6" s="100">
        <v>98</v>
      </c>
      <c r="H6" s="100">
        <v>107</v>
      </c>
      <c r="I6" s="100"/>
    </row>
    <row r="7" spans="1:9">
      <c r="A7" s="100">
        <v>4</v>
      </c>
      <c r="B7" s="100" t="s">
        <v>11</v>
      </c>
      <c r="C7" s="100">
        <v>1</v>
      </c>
      <c r="D7" s="100">
        <v>2</v>
      </c>
      <c r="E7" s="100" t="s">
        <v>19</v>
      </c>
      <c r="F7" s="100">
        <v>222</v>
      </c>
      <c r="G7" s="100">
        <v>236</v>
      </c>
      <c r="H7" s="100">
        <v>213</v>
      </c>
      <c r="I7" s="100"/>
    </row>
    <row r="8" spans="1:9">
      <c r="A8" s="100">
        <v>5</v>
      </c>
      <c r="B8" s="100" t="s">
        <v>9</v>
      </c>
      <c r="C8" s="100">
        <v>1</v>
      </c>
      <c r="D8" s="100">
        <v>2</v>
      </c>
      <c r="E8" s="100" t="s">
        <v>18</v>
      </c>
      <c r="F8" s="100">
        <v>130</v>
      </c>
      <c r="G8" s="100">
        <v>106</v>
      </c>
      <c r="H8" s="100">
        <v>124</v>
      </c>
      <c r="I8" s="100"/>
    </row>
    <row r="9" spans="1:9">
      <c r="A9" s="100">
        <v>6</v>
      </c>
      <c r="B9" s="100" t="s">
        <v>9</v>
      </c>
      <c r="C9" s="100">
        <v>1</v>
      </c>
      <c r="D9" s="100">
        <v>2</v>
      </c>
      <c r="E9" s="100" t="s">
        <v>19</v>
      </c>
      <c r="F9" s="100">
        <v>38</v>
      </c>
      <c r="G9" s="100">
        <v>37</v>
      </c>
      <c r="H9" s="100">
        <v>31</v>
      </c>
      <c r="I9" s="100"/>
    </row>
    <row r="10" spans="1:9">
      <c r="A10" s="100">
        <v>7</v>
      </c>
      <c r="B10" s="100" t="s">
        <v>87</v>
      </c>
      <c r="C10" s="100">
        <v>1</v>
      </c>
      <c r="D10" s="100">
        <v>2</v>
      </c>
      <c r="E10" s="100" t="s">
        <v>18</v>
      </c>
      <c r="F10" s="100">
        <v>90</v>
      </c>
      <c r="G10" s="100">
        <v>98</v>
      </c>
      <c r="H10" s="100">
        <v>104</v>
      </c>
      <c r="I10" s="100"/>
    </row>
    <row r="11" spans="1:9">
      <c r="A11" s="100">
        <v>8</v>
      </c>
      <c r="B11" s="100" t="s">
        <v>10</v>
      </c>
      <c r="C11" s="100">
        <v>2</v>
      </c>
      <c r="D11" s="100">
        <v>4</v>
      </c>
      <c r="E11" s="100" t="s">
        <v>18</v>
      </c>
      <c r="F11" s="100">
        <v>132</v>
      </c>
      <c r="G11" s="100">
        <v>131</v>
      </c>
      <c r="H11" s="100">
        <v>117</v>
      </c>
      <c r="I11" s="100"/>
    </row>
    <row r="12" spans="1:9">
      <c r="A12" s="100">
        <v>9</v>
      </c>
      <c r="B12" s="100" t="s">
        <v>10</v>
      </c>
      <c r="C12" s="100">
        <v>2</v>
      </c>
      <c r="D12" s="100">
        <v>4</v>
      </c>
      <c r="E12" s="100" t="s">
        <v>19</v>
      </c>
      <c r="F12" s="100">
        <v>68</v>
      </c>
      <c r="G12" s="100">
        <v>68</v>
      </c>
      <c r="H12" s="100">
        <v>58</v>
      </c>
      <c r="I12" s="100"/>
    </row>
    <row r="13" spans="1:9">
      <c r="A13" s="100">
        <v>10</v>
      </c>
      <c r="B13" s="100" t="s">
        <v>11</v>
      </c>
      <c r="C13" s="100">
        <v>2</v>
      </c>
      <c r="D13" s="100">
        <v>4</v>
      </c>
      <c r="E13" s="100" t="s">
        <v>18</v>
      </c>
      <c r="F13" s="100">
        <v>110</v>
      </c>
      <c r="G13" s="100">
        <v>105</v>
      </c>
      <c r="H13" s="100">
        <v>119</v>
      </c>
      <c r="I13" s="100"/>
    </row>
    <row r="14" spans="1:9">
      <c r="A14" s="100">
        <v>11</v>
      </c>
      <c r="B14" s="100" t="s">
        <v>11</v>
      </c>
      <c r="C14" s="100">
        <v>2</v>
      </c>
      <c r="D14" s="100">
        <v>4</v>
      </c>
      <c r="E14" s="100" t="s">
        <v>19</v>
      </c>
      <c r="F14" s="100">
        <v>202</v>
      </c>
      <c r="G14" s="100">
        <v>233</v>
      </c>
      <c r="H14" s="100">
        <v>254</v>
      </c>
      <c r="I14" s="100"/>
    </row>
    <row r="15" spans="1:9">
      <c r="A15" s="100">
        <v>12</v>
      </c>
      <c r="B15" s="100" t="s">
        <v>9</v>
      </c>
      <c r="C15" s="100">
        <v>2</v>
      </c>
      <c r="D15" s="100">
        <v>4</v>
      </c>
      <c r="E15" s="100" t="s">
        <v>18</v>
      </c>
      <c r="F15" s="100">
        <v>166</v>
      </c>
      <c r="G15" s="100">
        <v>120</v>
      </c>
      <c r="H15" s="100">
        <v>108</v>
      </c>
      <c r="I15" s="100"/>
    </row>
    <row r="16" spans="1:9">
      <c r="A16" s="100">
        <v>13</v>
      </c>
      <c r="B16" s="100" t="s">
        <v>9</v>
      </c>
      <c r="C16" s="100">
        <v>2</v>
      </c>
      <c r="D16" s="100">
        <v>4</v>
      </c>
      <c r="E16" s="100" t="s">
        <v>19</v>
      </c>
      <c r="F16" s="100">
        <v>43</v>
      </c>
      <c r="G16" s="100">
        <v>31</v>
      </c>
      <c r="H16" s="100">
        <v>25</v>
      </c>
      <c r="I16" s="100"/>
    </row>
    <row r="17" spans="1:9">
      <c r="A17" s="100">
        <v>14</v>
      </c>
      <c r="B17" s="100" t="s">
        <v>87</v>
      </c>
      <c r="C17" s="100">
        <v>2</v>
      </c>
      <c r="D17" s="100">
        <v>4</v>
      </c>
      <c r="E17" s="100" t="s">
        <v>18</v>
      </c>
      <c r="F17" s="100">
        <v>93</v>
      </c>
      <c r="G17" s="100">
        <v>105</v>
      </c>
      <c r="H17" s="100">
        <v>87</v>
      </c>
      <c r="I17" s="100"/>
    </row>
    <row r="18" spans="1:9">
      <c r="A18" s="100">
        <v>15</v>
      </c>
      <c r="B18" s="100" t="s">
        <v>10</v>
      </c>
      <c r="C18" s="100">
        <v>3</v>
      </c>
      <c r="D18" s="100">
        <v>6</v>
      </c>
      <c r="E18" s="100" t="s">
        <v>18</v>
      </c>
      <c r="F18" s="100">
        <v>117</v>
      </c>
      <c r="G18" s="100">
        <v>108</v>
      </c>
      <c r="H18" s="100">
        <v>122</v>
      </c>
      <c r="I18" s="100"/>
    </row>
    <row r="19" spans="1:9">
      <c r="A19" s="100">
        <v>16</v>
      </c>
      <c r="B19" s="100" t="s">
        <v>10</v>
      </c>
      <c r="C19" s="100">
        <v>3</v>
      </c>
      <c r="D19" s="100">
        <v>6</v>
      </c>
      <c r="E19" s="100" t="s">
        <v>19</v>
      </c>
      <c r="F19" s="100">
        <v>68</v>
      </c>
      <c r="G19" s="100">
        <v>61</v>
      </c>
      <c r="H19" s="100">
        <v>58</v>
      </c>
      <c r="I19" s="100"/>
    </row>
    <row r="20" spans="1:9">
      <c r="A20" s="100">
        <v>17</v>
      </c>
      <c r="B20" s="100" t="s">
        <v>11</v>
      </c>
      <c r="C20" s="100">
        <v>3</v>
      </c>
      <c r="D20" s="100">
        <v>6</v>
      </c>
      <c r="E20" s="100" t="s">
        <v>18</v>
      </c>
      <c r="F20" s="100">
        <v>98</v>
      </c>
      <c r="G20" s="100">
        <v>110</v>
      </c>
      <c r="H20" s="100">
        <v>107</v>
      </c>
      <c r="I20" s="100"/>
    </row>
    <row r="21" spans="1:9">
      <c r="A21" s="100">
        <v>18</v>
      </c>
      <c r="B21" s="100" t="s">
        <v>11</v>
      </c>
      <c r="C21" s="100">
        <v>3</v>
      </c>
      <c r="D21" s="100">
        <v>6</v>
      </c>
      <c r="E21" s="100" t="s">
        <v>19</v>
      </c>
      <c r="F21" s="102">
        <v>211</v>
      </c>
      <c r="G21" s="102">
        <v>183</v>
      </c>
      <c r="H21" s="102">
        <v>202</v>
      </c>
      <c r="I21" s="100"/>
    </row>
    <row r="22" spans="1:9">
      <c r="A22" s="100">
        <v>19</v>
      </c>
      <c r="B22" s="100" t="s">
        <v>88</v>
      </c>
      <c r="C22" s="100">
        <v>3</v>
      </c>
      <c r="D22" s="100">
        <v>2</v>
      </c>
      <c r="E22" s="100" t="s">
        <v>18</v>
      </c>
      <c r="F22" s="100">
        <v>95</v>
      </c>
      <c r="G22" s="100">
        <v>98</v>
      </c>
      <c r="H22" s="100">
        <v>86</v>
      </c>
      <c r="I22" s="100"/>
    </row>
    <row r="23" spans="1:9">
      <c r="A23" s="100">
        <v>20</v>
      </c>
      <c r="B23" s="100" t="s">
        <v>88</v>
      </c>
      <c r="C23" s="100">
        <v>3</v>
      </c>
      <c r="D23" s="100">
        <v>2</v>
      </c>
      <c r="E23" s="100" t="s">
        <v>19</v>
      </c>
      <c r="F23" s="100">
        <v>49</v>
      </c>
      <c r="G23" s="100">
        <v>43</v>
      </c>
      <c r="H23" s="100">
        <v>38</v>
      </c>
      <c r="I23" s="100"/>
    </row>
    <row r="24" spans="1:9">
      <c r="A24" s="100">
        <v>21</v>
      </c>
      <c r="B24" s="100" t="s">
        <v>13</v>
      </c>
      <c r="C24" s="100">
        <v>3</v>
      </c>
      <c r="D24" s="100">
        <v>2</v>
      </c>
      <c r="E24" s="100" t="s">
        <v>18</v>
      </c>
      <c r="F24" s="100">
        <v>105</v>
      </c>
      <c r="G24" s="100">
        <v>82</v>
      </c>
      <c r="H24" s="100">
        <v>73</v>
      </c>
      <c r="I24" s="100"/>
    </row>
    <row r="25" spans="1:9">
      <c r="A25" s="100">
        <v>22</v>
      </c>
      <c r="B25" s="100" t="s">
        <v>13</v>
      </c>
      <c r="C25" s="100">
        <v>3</v>
      </c>
      <c r="D25" s="100">
        <v>2</v>
      </c>
      <c r="E25" s="100" t="s">
        <v>19</v>
      </c>
      <c r="F25" s="100">
        <v>26</v>
      </c>
      <c r="G25" s="100">
        <v>25</v>
      </c>
      <c r="H25" s="100">
        <v>22</v>
      </c>
      <c r="I25" s="100"/>
    </row>
    <row r="26" spans="1:9">
      <c r="A26" s="100">
        <v>23</v>
      </c>
      <c r="B26" s="100" t="s">
        <v>87</v>
      </c>
      <c r="C26" s="100">
        <v>3</v>
      </c>
      <c r="D26" s="100">
        <v>6</v>
      </c>
      <c r="E26" s="100" t="s">
        <v>18</v>
      </c>
      <c r="F26" s="100">
        <v>108</v>
      </c>
      <c r="G26" s="100">
        <v>110</v>
      </c>
      <c r="H26" s="100">
        <v>107</v>
      </c>
      <c r="I26" s="100"/>
    </row>
    <row r="27" spans="1:9">
      <c r="A27" s="100">
        <v>24</v>
      </c>
      <c r="B27" s="100" t="s">
        <v>89</v>
      </c>
      <c r="C27" s="100">
        <v>3</v>
      </c>
      <c r="D27" s="100">
        <v>2</v>
      </c>
      <c r="E27" s="100" t="s">
        <v>18</v>
      </c>
      <c r="F27" s="100">
        <v>71</v>
      </c>
      <c r="G27" s="100">
        <v>66</v>
      </c>
      <c r="H27" s="100">
        <v>51</v>
      </c>
      <c r="I27" s="100"/>
    </row>
    <row r="28" spans="1:9">
      <c r="A28" s="100">
        <v>25</v>
      </c>
      <c r="B28" s="100" t="s">
        <v>14</v>
      </c>
      <c r="C28" s="100">
        <v>3</v>
      </c>
      <c r="D28" s="100">
        <v>2</v>
      </c>
      <c r="E28" s="100" t="s">
        <v>18</v>
      </c>
      <c r="F28" s="100">
        <v>100</v>
      </c>
      <c r="G28" s="100">
        <v>108</v>
      </c>
      <c r="H28" s="100"/>
      <c r="I28" s="100">
        <v>87</v>
      </c>
    </row>
    <row r="29" spans="1:9">
      <c r="A29" s="100">
        <v>26</v>
      </c>
      <c r="B29" s="100" t="s">
        <v>14</v>
      </c>
      <c r="C29" s="100">
        <v>3</v>
      </c>
      <c r="D29" s="100">
        <v>2</v>
      </c>
      <c r="E29" s="100" t="s">
        <v>19</v>
      </c>
      <c r="F29" s="100">
        <v>34</v>
      </c>
      <c r="G29" s="100">
        <v>34</v>
      </c>
      <c r="H29" s="100"/>
      <c r="I29" s="100">
        <v>36</v>
      </c>
    </row>
    <row r="30" spans="1:9">
      <c r="A30" s="100">
        <v>27</v>
      </c>
      <c r="B30" s="100" t="s">
        <v>90</v>
      </c>
      <c r="C30" s="100">
        <v>3</v>
      </c>
      <c r="D30" s="100"/>
      <c r="E30" s="100" t="s">
        <v>18</v>
      </c>
      <c r="F30" s="100"/>
      <c r="G30" s="100"/>
      <c r="H30" s="100"/>
      <c r="I30" s="100"/>
    </row>
    <row r="31" spans="1:9">
      <c r="A31" s="100">
        <v>28</v>
      </c>
      <c r="B31" s="100" t="s">
        <v>90</v>
      </c>
      <c r="C31" s="100">
        <v>3</v>
      </c>
      <c r="D31" s="100"/>
      <c r="E31" s="100" t="s">
        <v>19</v>
      </c>
      <c r="F31" s="100"/>
      <c r="G31" s="100"/>
      <c r="H31" s="100"/>
      <c r="I31" s="100"/>
    </row>
    <row r="32" spans="1:9">
      <c r="A32" s="100">
        <v>29</v>
      </c>
      <c r="B32" s="100" t="s">
        <v>91</v>
      </c>
      <c r="C32" s="100">
        <v>3</v>
      </c>
      <c r="D32" s="100">
        <v>2</v>
      </c>
      <c r="E32" s="100" t="s">
        <v>18</v>
      </c>
      <c r="F32" s="100">
        <v>166</v>
      </c>
      <c r="G32" s="100">
        <v>123</v>
      </c>
      <c r="H32" s="100"/>
      <c r="I32" s="100"/>
    </row>
    <row r="33" spans="1:9">
      <c r="A33" s="100">
        <v>30</v>
      </c>
      <c r="B33" s="100" t="s">
        <v>10</v>
      </c>
      <c r="C33" s="100">
        <v>4</v>
      </c>
      <c r="D33" s="100">
        <v>8</v>
      </c>
      <c r="E33" s="100" t="s">
        <v>18</v>
      </c>
      <c r="F33" s="100">
        <v>110</v>
      </c>
      <c r="G33" s="100">
        <v>122</v>
      </c>
      <c r="H33" s="100">
        <v>119</v>
      </c>
      <c r="I33" s="100"/>
    </row>
    <row r="34" spans="1:9">
      <c r="A34" s="100">
        <v>31</v>
      </c>
      <c r="B34" s="100" t="s">
        <v>10</v>
      </c>
      <c r="C34" s="100">
        <v>4</v>
      </c>
      <c r="D34" s="100">
        <v>8</v>
      </c>
      <c r="E34" s="100" t="s">
        <v>19</v>
      </c>
      <c r="F34" s="100">
        <v>78</v>
      </c>
      <c r="G34" s="100">
        <v>59</v>
      </c>
      <c r="H34" s="100">
        <v>68</v>
      </c>
      <c r="I34" s="100"/>
    </row>
    <row r="35" spans="1:9">
      <c r="A35" s="100">
        <v>32</v>
      </c>
      <c r="B35" s="100" t="s">
        <v>11</v>
      </c>
      <c r="C35" s="100">
        <v>4</v>
      </c>
      <c r="D35" s="100">
        <v>8</v>
      </c>
      <c r="E35" s="100" t="s">
        <v>18</v>
      </c>
      <c r="F35" s="100">
        <v>112</v>
      </c>
      <c r="G35" s="100">
        <v>117</v>
      </c>
      <c r="H35" s="100">
        <v>105</v>
      </c>
      <c r="I35" s="100"/>
    </row>
    <row r="36" spans="1:9">
      <c r="A36" s="100">
        <v>33</v>
      </c>
      <c r="B36" s="100" t="s">
        <v>11</v>
      </c>
      <c r="C36" s="100">
        <v>4</v>
      </c>
      <c r="D36" s="100">
        <v>8</v>
      </c>
      <c r="E36" s="100" t="s">
        <v>19</v>
      </c>
      <c r="F36" s="100">
        <v>185</v>
      </c>
      <c r="G36" s="100">
        <v>201</v>
      </c>
      <c r="H36" s="100">
        <v>149</v>
      </c>
      <c r="I36" s="100"/>
    </row>
    <row r="37" spans="1:9">
      <c r="A37" s="100">
        <v>34</v>
      </c>
      <c r="B37" s="100" t="s">
        <v>92</v>
      </c>
      <c r="C37" s="100">
        <v>4</v>
      </c>
      <c r="D37" s="100"/>
      <c r="E37" s="100" t="s">
        <v>18</v>
      </c>
      <c r="F37" s="100"/>
      <c r="G37" s="100"/>
      <c r="H37" s="100"/>
      <c r="I37" s="100"/>
    </row>
    <row r="38" spans="1:9">
      <c r="A38" s="100">
        <v>35</v>
      </c>
      <c r="B38" s="100" t="s">
        <v>92</v>
      </c>
      <c r="C38" s="100">
        <v>4</v>
      </c>
      <c r="D38" s="100"/>
      <c r="E38" s="100" t="s">
        <v>19</v>
      </c>
      <c r="F38" s="100"/>
      <c r="G38" s="100"/>
      <c r="H38" s="100"/>
      <c r="I38" s="100"/>
    </row>
    <row r="39" spans="1:9">
      <c r="A39" s="100">
        <v>36</v>
      </c>
      <c r="B39" s="100" t="s">
        <v>88</v>
      </c>
      <c r="C39" s="100">
        <v>4</v>
      </c>
      <c r="D39" s="100">
        <v>4</v>
      </c>
      <c r="E39" s="100" t="s">
        <v>18</v>
      </c>
      <c r="F39" s="100">
        <v>83</v>
      </c>
      <c r="G39" s="100">
        <v>77</v>
      </c>
      <c r="H39" s="100">
        <v>78</v>
      </c>
      <c r="I39" s="100"/>
    </row>
    <row r="40" spans="1:9">
      <c r="A40" s="100">
        <v>37</v>
      </c>
      <c r="B40" s="100" t="s">
        <v>88</v>
      </c>
      <c r="C40" s="100">
        <v>4</v>
      </c>
      <c r="D40" s="100">
        <v>4</v>
      </c>
      <c r="E40" s="100" t="s">
        <v>19</v>
      </c>
      <c r="F40" s="100">
        <v>44</v>
      </c>
      <c r="G40" s="100">
        <v>37</v>
      </c>
      <c r="H40" s="100">
        <v>36</v>
      </c>
      <c r="I40" s="100"/>
    </row>
    <row r="41" spans="1:9">
      <c r="A41" s="100">
        <v>38</v>
      </c>
      <c r="B41" s="100" t="s">
        <v>13</v>
      </c>
      <c r="C41" s="100">
        <v>4</v>
      </c>
      <c r="D41" s="100">
        <v>4</v>
      </c>
      <c r="E41" s="100" t="s">
        <v>18</v>
      </c>
      <c r="F41" s="100">
        <v>112</v>
      </c>
      <c r="G41" s="100">
        <v>68</v>
      </c>
      <c r="H41" s="100">
        <v>94</v>
      </c>
      <c r="I41" s="100"/>
    </row>
    <row r="42" spans="1:9">
      <c r="A42" s="100">
        <v>39</v>
      </c>
      <c r="B42" s="100" t="s">
        <v>13</v>
      </c>
      <c r="C42" s="100">
        <v>4</v>
      </c>
      <c r="D42" s="100">
        <v>4</v>
      </c>
      <c r="E42" s="100" t="s">
        <v>19</v>
      </c>
      <c r="F42" s="100">
        <v>24</v>
      </c>
      <c r="G42" s="100">
        <v>22</v>
      </c>
      <c r="H42" s="100">
        <v>24</v>
      </c>
      <c r="I42" s="100"/>
    </row>
    <row r="43" spans="1:9">
      <c r="A43" s="100">
        <v>40</v>
      </c>
      <c r="B43" s="100" t="s">
        <v>87</v>
      </c>
      <c r="C43" s="100">
        <v>4</v>
      </c>
      <c r="D43" s="100">
        <v>8</v>
      </c>
      <c r="E43" s="100" t="s">
        <v>18</v>
      </c>
      <c r="F43" s="100">
        <v>122</v>
      </c>
      <c r="G43" s="100">
        <v>127</v>
      </c>
      <c r="H43" s="100">
        <v>109</v>
      </c>
      <c r="I43" s="100"/>
    </row>
    <row r="44" spans="1:9">
      <c r="A44" s="100">
        <v>41</v>
      </c>
      <c r="B44" s="100" t="s">
        <v>89</v>
      </c>
      <c r="C44" s="100">
        <v>4</v>
      </c>
      <c r="D44" s="100">
        <v>4</v>
      </c>
      <c r="E44" s="100" t="s">
        <v>18</v>
      </c>
      <c r="F44" s="100">
        <v>56</v>
      </c>
      <c r="G44" s="100">
        <v>61</v>
      </c>
      <c r="H44" s="100">
        <v>54</v>
      </c>
      <c r="I44" s="100"/>
    </row>
    <row r="45" spans="1:9">
      <c r="A45" s="100">
        <v>42</v>
      </c>
      <c r="B45" s="100" t="s">
        <v>14</v>
      </c>
      <c r="C45" s="100">
        <v>4</v>
      </c>
      <c r="D45" s="100">
        <v>4</v>
      </c>
      <c r="E45" s="100" t="s">
        <v>18</v>
      </c>
      <c r="F45" s="100">
        <v>98</v>
      </c>
      <c r="G45" s="100">
        <v>114</v>
      </c>
      <c r="H45" s="100"/>
      <c r="I45" s="100">
        <v>86</v>
      </c>
    </row>
    <row r="46" spans="1:9">
      <c r="A46" s="100">
        <v>43</v>
      </c>
      <c r="B46" s="100" t="s">
        <v>14</v>
      </c>
      <c r="C46" s="100">
        <v>4</v>
      </c>
      <c r="D46" s="100">
        <v>4</v>
      </c>
      <c r="E46" s="100" t="s">
        <v>19</v>
      </c>
      <c r="F46" s="100">
        <v>34</v>
      </c>
      <c r="G46" s="100">
        <v>34</v>
      </c>
      <c r="H46" s="100"/>
      <c r="I46" s="100">
        <v>37</v>
      </c>
    </row>
    <row r="47" spans="1:9">
      <c r="A47" s="100">
        <v>44</v>
      </c>
      <c r="B47" s="100" t="s">
        <v>93</v>
      </c>
      <c r="C47" s="100">
        <v>4</v>
      </c>
      <c r="D47" s="100"/>
      <c r="E47" s="100" t="s">
        <v>18</v>
      </c>
      <c r="F47" s="100"/>
      <c r="G47" s="100"/>
      <c r="H47" s="100"/>
      <c r="I47" s="100"/>
    </row>
    <row r="48" spans="1:9">
      <c r="A48" s="100">
        <v>45</v>
      </c>
      <c r="B48" s="100" t="s">
        <v>93</v>
      </c>
      <c r="C48" s="100">
        <v>4</v>
      </c>
      <c r="D48" s="100"/>
      <c r="E48" s="100" t="s">
        <v>19</v>
      </c>
      <c r="F48" s="100"/>
      <c r="G48" s="100"/>
      <c r="H48" s="100"/>
      <c r="I48" s="100"/>
    </row>
    <row r="49" spans="1:9">
      <c r="A49" s="100">
        <v>46</v>
      </c>
      <c r="B49" s="100" t="s">
        <v>90</v>
      </c>
      <c r="C49" s="100">
        <v>4</v>
      </c>
      <c r="D49" s="100"/>
      <c r="E49" s="100" t="s">
        <v>18</v>
      </c>
      <c r="F49" s="100"/>
      <c r="G49" s="100"/>
      <c r="H49" s="100"/>
      <c r="I49" s="100"/>
    </row>
    <row r="50" spans="1:9">
      <c r="A50" s="100">
        <v>47</v>
      </c>
      <c r="B50" s="100" t="s">
        <v>90</v>
      </c>
      <c r="C50" s="100">
        <v>4</v>
      </c>
      <c r="D50" s="100"/>
      <c r="E50" s="100" t="s">
        <v>19</v>
      </c>
      <c r="F50" s="100"/>
      <c r="G50" s="100"/>
      <c r="H50" s="100"/>
      <c r="I50" s="100"/>
    </row>
    <row r="51" spans="1:9">
      <c r="A51" s="100">
        <v>48</v>
      </c>
      <c r="B51" s="100" t="s">
        <v>91</v>
      </c>
      <c r="C51" s="100">
        <v>4</v>
      </c>
      <c r="D51" s="100">
        <v>4</v>
      </c>
      <c r="E51" s="100" t="s">
        <v>18</v>
      </c>
      <c r="F51" s="100">
        <v>178</v>
      </c>
      <c r="G51" s="100">
        <v>147</v>
      </c>
      <c r="H51" s="100"/>
      <c r="I51" s="100"/>
    </row>
    <row r="52" spans="1:9">
      <c r="A52" s="100">
        <v>49</v>
      </c>
      <c r="B52" s="100" t="s">
        <v>10</v>
      </c>
      <c r="C52" s="100">
        <v>5</v>
      </c>
      <c r="D52" s="100">
        <v>10</v>
      </c>
      <c r="E52" s="100" t="s">
        <v>18</v>
      </c>
      <c r="F52" s="100">
        <v>112</v>
      </c>
      <c r="G52" s="100">
        <v>108</v>
      </c>
      <c r="H52" s="100">
        <v>104</v>
      </c>
      <c r="I52" s="100"/>
    </row>
    <row r="53" spans="1:9">
      <c r="A53" s="100">
        <v>50</v>
      </c>
      <c r="B53" s="100" t="s">
        <v>10</v>
      </c>
      <c r="C53" s="100">
        <v>5</v>
      </c>
      <c r="D53" s="100">
        <v>10</v>
      </c>
      <c r="E53" s="100" t="s">
        <v>19</v>
      </c>
      <c r="F53" s="100">
        <v>68</v>
      </c>
      <c r="G53" s="100">
        <v>59</v>
      </c>
      <c r="H53" s="100">
        <v>64</v>
      </c>
      <c r="I53" s="100"/>
    </row>
    <row r="54" spans="1:9">
      <c r="A54" s="100">
        <v>51</v>
      </c>
      <c r="B54" s="100" t="s">
        <v>11</v>
      </c>
      <c r="C54" s="100">
        <v>5</v>
      </c>
      <c r="D54" s="100">
        <v>10</v>
      </c>
      <c r="E54" s="100" t="s">
        <v>18</v>
      </c>
      <c r="F54" s="100">
        <v>103</v>
      </c>
      <c r="G54" s="100">
        <v>112</v>
      </c>
      <c r="H54" s="100">
        <v>104</v>
      </c>
      <c r="I54" s="100"/>
    </row>
    <row r="55" spans="1:9">
      <c r="A55" s="100">
        <v>52</v>
      </c>
      <c r="B55" s="100" t="s">
        <v>11</v>
      </c>
      <c r="C55" s="100">
        <v>5</v>
      </c>
      <c r="D55" s="100">
        <v>10</v>
      </c>
      <c r="E55" s="100" t="s">
        <v>19</v>
      </c>
      <c r="F55" s="100">
        <v>159</v>
      </c>
      <c r="G55" s="100">
        <v>146</v>
      </c>
      <c r="H55" s="100">
        <v>174</v>
      </c>
      <c r="I55" s="100"/>
    </row>
    <row r="56" spans="1:9">
      <c r="A56" s="100">
        <v>53</v>
      </c>
      <c r="B56" s="100" t="s">
        <v>92</v>
      </c>
      <c r="C56" s="100">
        <v>5</v>
      </c>
      <c r="D56" s="100"/>
      <c r="E56" s="100" t="s">
        <v>18</v>
      </c>
      <c r="F56" s="100"/>
      <c r="G56" s="100"/>
      <c r="H56" s="100"/>
      <c r="I56" s="100"/>
    </row>
    <row r="57" spans="1:9">
      <c r="A57" s="100">
        <v>54</v>
      </c>
      <c r="B57" s="100" t="s">
        <v>92</v>
      </c>
      <c r="C57" s="100">
        <v>5</v>
      </c>
      <c r="D57" s="100"/>
      <c r="E57" s="100" t="s">
        <v>19</v>
      </c>
      <c r="F57" s="100"/>
      <c r="G57" s="100"/>
      <c r="H57" s="100"/>
      <c r="I57" s="100"/>
    </row>
    <row r="58" spans="1:9">
      <c r="A58" s="100">
        <v>55</v>
      </c>
      <c r="B58" s="100" t="s">
        <v>88</v>
      </c>
      <c r="C58" s="100">
        <v>5</v>
      </c>
      <c r="D58" s="100">
        <v>6</v>
      </c>
      <c r="E58" s="100" t="s">
        <v>18</v>
      </c>
      <c r="F58" s="100">
        <v>103</v>
      </c>
      <c r="G58" s="100">
        <v>94</v>
      </c>
      <c r="H58" s="100">
        <v>87</v>
      </c>
      <c r="I58" s="100"/>
    </row>
    <row r="59" spans="1:9">
      <c r="A59" s="100">
        <v>56</v>
      </c>
      <c r="B59" s="100" t="s">
        <v>88</v>
      </c>
      <c r="C59" s="100">
        <v>5</v>
      </c>
      <c r="D59" s="100">
        <v>6</v>
      </c>
      <c r="E59" s="100" t="s">
        <v>19</v>
      </c>
      <c r="F59" s="100">
        <v>49</v>
      </c>
      <c r="G59" s="100">
        <v>38</v>
      </c>
      <c r="H59" s="100">
        <v>40</v>
      </c>
      <c r="I59" s="100"/>
    </row>
    <row r="60" spans="1:9">
      <c r="A60" s="100">
        <v>57</v>
      </c>
      <c r="B60" s="100" t="s">
        <v>13</v>
      </c>
      <c r="C60" s="100">
        <v>5</v>
      </c>
      <c r="D60" s="100">
        <v>6</v>
      </c>
      <c r="E60" s="100" t="s">
        <v>18</v>
      </c>
      <c r="F60" s="100">
        <v>120</v>
      </c>
      <c r="G60" s="100">
        <v>79</v>
      </c>
      <c r="H60" s="100">
        <v>107</v>
      </c>
      <c r="I60" s="100"/>
    </row>
    <row r="61" spans="1:9">
      <c r="A61" s="100">
        <v>58</v>
      </c>
      <c r="B61" s="100" t="s">
        <v>13</v>
      </c>
      <c r="C61" s="100">
        <v>5</v>
      </c>
      <c r="D61" s="100">
        <v>6</v>
      </c>
      <c r="E61" s="100" t="s">
        <v>19</v>
      </c>
      <c r="F61" s="100">
        <v>24</v>
      </c>
      <c r="G61" s="100">
        <v>20</v>
      </c>
      <c r="H61" s="100">
        <v>24</v>
      </c>
      <c r="I61" s="100"/>
    </row>
    <row r="62" spans="1:9">
      <c r="A62" s="100">
        <v>59</v>
      </c>
      <c r="B62" s="100" t="s">
        <v>94</v>
      </c>
      <c r="C62" s="100">
        <v>5</v>
      </c>
      <c r="D62" s="100"/>
      <c r="E62" s="100" t="s">
        <v>18</v>
      </c>
      <c r="F62" s="100"/>
      <c r="G62" s="100"/>
      <c r="H62" s="100"/>
      <c r="I62" s="100"/>
    </row>
    <row r="63" spans="1:9">
      <c r="A63" s="100">
        <v>60</v>
      </c>
      <c r="B63" s="100" t="s">
        <v>94</v>
      </c>
      <c r="C63" s="100">
        <v>5</v>
      </c>
      <c r="D63" s="100"/>
      <c r="E63" s="100" t="s">
        <v>19</v>
      </c>
      <c r="F63" s="100"/>
      <c r="G63" s="100"/>
      <c r="H63" s="100"/>
      <c r="I63" s="100"/>
    </row>
    <row r="64" spans="1:9">
      <c r="A64" s="100">
        <v>61</v>
      </c>
      <c r="B64" s="100" t="s">
        <v>87</v>
      </c>
      <c r="C64" s="100">
        <v>5</v>
      </c>
      <c r="D64" s="100">
        <v>10</v>
      </c>
      <c r="E64" s="100" t="s">
        <v>18</v>
      </c>
      <c r="F64" s="100">
        <v>137</v>
      </c>
      <c r="G64" s="100">
        <v>120</v>
      </c>
      <c r="H64" s="100">
        <v>114</v>
      </c>
      <c r="I64" s="100"/>
    </row>
    <row r="65" spans="1:9">
      <c r="A65" s="100">
        <v>62</v>
      </c>
      <c r="B65" s="100" t="s">
        <v>89</v>
      </c>
      <c r="C65" s="100">
        <v>5</v>
      </c>
      <c r="D65" s="100">
        <v>6</v>
      </c>
      <c r="E65" s="100" t="s">
        <v>18</v>
      </c>
      <c r="F65" s="100">
        <v>68</v>
      </c>
      <c r="G65" s="100">
        <v>68</v>
      </c>
      <c r="H65" s="100">
        <v>64</v>
      </c>
      <c r="I65" s="100"/>
    </row>
    <row r="66" spans="1:9">
      <c r="A66" s="100">
        <v>63</v>
      </c>
      <c r="B66" s="100" t="s">
        <v>14</v>
      </c>
      <c r="C66" s="100">
        <v>5</v>
      </c>
      <c r="D66" s="100">
        <v>6</v>
      </c>
      <c r="E66" s="100" t="s">
        <v>18</v>
      </c>
      <c r="F66" s="100">
        <v>92</v>
      </c>
      <c r="G66" s="100">
        <v>104</v>
      </c>
      <c r="H66" s="100"/>
      <c r="I66" s="100">
        <v>81</v>
      </c>
    </row>
    <row r="67" spans="1:9">
      <c r="A67" s="100">
        <v>64</v>
      </c>
      <c r="B67" s="100" t="s">
        <v>14</v>
      </c>
      <c r="C67" s="100">
        <v>5</v>
      </c>
      <c r="D67" s="100">
        <v>6</v>
      </c>
      <c r="E67" s="100" t="s">
        <v>19</v>
      </c>
      <c r="F67" s="100">
        <v>34</v>
      </c>
      <c r="G67" s="100">
        <v>34</v>
      </c>
      <c r="H67" s="100"/>
      <c r="I67" s="100">
        <v>41</v>
      </c>
    </row>
    <row r="68" spans="1:9">
      <c r="A68" s="100">
        <v>65</v>
      </c>
      <c r="B68" s="100" t="s">
        <v>93</v>
      </c>
      <c r="C68" s="100">
        <v>5</v>
      </c>
      <c r="D68" s="100"/>
      <c r="E68" s="100" t="s">
        <v>18</v>
      </c>
      <c r="F68" s="100"/>
      <c r="G68" s="100"/>
      <c r="H68" s="100"/>
      <c r="I68" s="100"/>
    </row>
    <row r="69" spans="1:9">
      <c r="A69" s="100">
        <v>66</v>
      </c>
      <c r="B69" s="100" t="s">
        <v>93</v>
      </c>
      <c r="C69" s="100">
        <v>5</v>
      </c>
      <c r="D69" s="100"/>
      <c r="E69" s="100" t="s">
        <v>19</v>
      </c>
      <c r="F69" s="100"/>
      <c r="G69" s="100"/>
      <c r="H69" s="100"/>
      <c r="I69" s="100"/>
    </row>
    <row r="70" spans="1:9">
      <c r="A70" s="100">
        <v>67</v>
      </c>
      <c r="B70" s="100" t="s">
        <v>90</v>
      </c>
      <c r="C70" s="100">
        <v>5</v>
      </c>
      <c r="D70" s="100"/>
      <c r="E70" s="100" t="s">
        <v>18</v>
      </c>
      <c r="F70" s="100"/>
      <c r="G70" s="100"/>
      <c r="H70" s="100"/>
      <c r="I70" s="100"/>
    </row>
    <row r="71" spans="1:9">
      <c r="A71" s="100">
        <v>68</v>
      </c>
      <c r="B71" s="100" t="s">
        <v>90</v>
      </c>
      <c r="C71" s="100">
        <v>5</v>
      </c>
      <c r="D71" s="100"/>
      <c r="E71" s="100" t="s">
        <v>19</v>
      </c>
      <c r="F71" s="100"/>
      <c r="G71" s="100"/>
      <c r="H71" s="100"/>
      <c r="I71" s="100"/>
    </row>
    <row r="72" spans="1:9">
      <c r="A72" s="100">
        <v>69</v>
      </c>
      <c r="B72" s="100" t="s">
        <v>91</v>
      </c>
      <c r="C72" s="100">
        <v>5</v>
      </c>
      <c r="D72" s="100">
        <v>6</v>
      </c>
      <c r="E72" s="100" t="s">
        <v>18</v>
      </c>
      <c r="F72" s="100">
        <v>181</v>
      </c>
      <c r="G72" s="100">
        <v>157</v>
      </c>
      <c r="H72" s="100"/>
      <c r="I72" s="100"/>
    </row>
    <row r="73" spans="1:9">
      <c r="A73" s="100">
        <v>70</v>
      </c>
      <c r="B73" s="100" t="s">
        <v>10</v>
      </c>
      <c r="C73" s="100">
        <v>6</v>
      </c>
      <c r="D73" s="100">
        <v>12</v>
      </c>
      <c r="E73" s="100" t="s">
        <v>18</v>
      </c>
      <c r="F73" s="100">
        <v>86</v>
      </c>
      <c r="G73" s="100">
        <v>86</v>
      </c>
      <c r="H73" s="100">
        <v>77</v>
      </c>
      <c r="I73" s="100"/>
    </row>
    <row r="74" spans="1:9">
      <c r="A74" s="100">
        <v>71</v>
      </c>
      <c r="B74" s="100" t="s">
        <v>10</v>
      </c>
      <c r="C74" s="100">
        <v>6</v>
      </c>
      <c r="D74" s="100">
        <v>12</v>
      </c>
      <c r="E74" s="100" t="s">
        <v>19</v>
      </c>
      <c r="F74" s="100">
        <v>52</v>
      </c>
      <c r="G74" s="100">
        <v>51</v>
      </c>
      <c r="H74" s="100">
        <v>51</v>
      </c>
      <c r="I74" s="100"/>
    </row>
    <row r="75" spans="1:9">
      <c r="A75" s="100">
        <v>72</v>
      </c>
      <c r="B75" s="100" t="s">
        <v>11</v>
      </c>
      <c r="C75" s="100">
        <v>6</v>
      </c>
      <c r="D75" s="100">
        <v>12</v>
      </c>
      <c r="E75" s="100" t="s">
        <v>18</v>
      </c>
      <c r="F75" s="100">
        <v>98</v>
      </c>
      <c r="G75" s="100">
        <v>83</v>
      </c>
      <c r="H75" s="100">
        <v>90</v>
      </c>
      <c r="I75" s="100"/>
    </row>
    <row r="76" spans="1:9">
      <c r="A76" s="100">
        <v>73</v>
      </c>
      <c r="B76" s="100" t="s">
        <v>11</v>
      </c>
      <c r="C76" s="100">
        <v>6</v>
      </c>
      <c r="D76" s="100">
        <v>12</v>
      </c>
      <c r="E76" s="100" t="s">
        <v>19</v>
      </c>
      <c r="F76" s="100">
        <v>121</v>
      </c>
      <c r="G76" s="100">
        <v>128</v>
      </c>
      <c r="H76" s="100">
        <v>90</v>
      </c>
      <c r="I76" s="100"/>
    </row>
    <row r="77" spans="1:9">
      <c r="A77" s="100">
        <v>74</v>
      </c>
      <c r="B77" s="100" t="s">
        <v>92</v>
      </c>
      <c r="C77" s="100">
        <v>6</v>
      </c>
      <c r="D77" s="100"/>
      <c r="E77" s="100" t="s">
        <v>18</v>
      </c>
      <c r="F77" s="100"/>
      <c r="G77" s="100"/>
      <c r="H77" s="100"/>
      <c r="I77" s="100"/>
    </row>
    <row r="78" spans="1:9">
      <c r="A78" s="100">
        <v>75</v>
      </c>
      <c r="B78" s="100" t="s">
        <v>92</v>
      </c>
      <c r="C78" s="100">
        <v>6</v>
      </c>
      <c r="D78" s="100"/>
      <c r="E78" s="100" t="s">
        <v>19</v>
      </c>
      <c r="F78" s="100"/>
      <c r="G78" s="100"/>
      <c r="H78" s="100"/>
      <c r="I78" s="100"/>
    </row>
    <row r="79" spans="1:9">
      <c r="A79" s="100">
        <v>76</v>
      </c>
      <c r="B79" s="100" t="s">
        <v>88</v>
      </c>
      <c r="C79" s="100">
        <v>6</v>
      </c>
      <c r="D79" s="100">
        <v>8</v>
      </c>
      <c r="E79" s="100" t="s">
        <v>18</v>
      </c>
      <c r="F79" s="100">
        <v>86</v>
      </c>
      <c r="G79" s="100">
        <v>71</v>
      </c>
      <c r="H79" s="100">
        <v>75</v>
      </c>
      <c r="I79" s="100"/>
    </row>
    <row r="80" spans="1:9">
      <c r="A80" s="100">
        <v>77</v>
      </c>
      <c r="B80" s="100" t="s">
        <v>88</v>
      </c>
      <c r="C80" s="100">
        <v>6</v>
      </c>
      <c r="D80" s="100">
        <v>8</v>
      </c>
      <c r="E80" s="100" t="s">
        <v>19</v>
      </c>
      <c r="F80" s="100">
        <v>34</v>
      </c>
      <c r="G80" s="100">
        <v>32</v>
      </c>
      <c r="H80" s="100">
        <v>27</v>
      </c>
      <c r="I80" s="100"/>
    </row>
    <row r="81" spans="1:9">
      <c r="A81" s="100">
        <v>78</v>
      </c>
      <c r="B81" s="100" t="s">
        <v>13</v>
      </c>
      <c r="C81" s="100">
        <v>6</v>
      </c>
      <c r="D81" s="100">
        <v>8</v>
      </c>
      <c r="E81" s="100" t="s">
        <v>18</v>
      </c>
      <c r="F81" s="100">
        <v>83</v>
      </c>
      <c r="G81" s="100">
        <v>64</v>
      </c>
      <c r="H81" s="100">
        <v>79</v>
      </c>
      <c r="I81" s="100"/>
    </row>
    <row r="82" spans="1:9">
      <c r="A82" s="100">
        <v>79</v>
      </c>
      <c r="B82" s="100" t="s">
        <v>13</v>
      </c>
      <c r="C82" s="100">
        <v>6</v>
      </c>
      <c r="D82" s="100">
        <v>8</v>
      </c>
      <c r="E82" s="100" t="s">
        <v>19</v>
      </c>
      <c r="F82" s="100">
        <v>22</v>
      </c>
      <c r="G82" s="100">
        <v>15</v>
      </c>
      <c r="H82" s="100">
        <v>20</v>
      </c>
      <c r="I82" s="100"/>
    </row>
    <row r="83" spans="1:9">
      <c r="A83" s="100">
        <v>80</v>
      </c>
      <c r="B83" s="100" t="s">
        <v>87</v>
      </c>
      <c r="C83" s="100">
        <v>6</v>
      </c>
      <c r="D83" s="100">
        <v>12</v>
      </c>
      <c r="E83" s="100" t="s">
        <v>18</v>
      </c>
      <c r="F83" s="100">
        <v>147</v>
      </c>
      <c r="G83" s="100">
        <v>139</v>
      </c>
      <c r="H83" s="100">
        <v>119</v>
      </c>
      <c r="I83" s="100"/>
    </row>
    <row r="84" spans="1:9">
      <c r="A84" s="100">
        <v>81</v>
      </c>
      <c r="B84" s="100" t="s">
        <v>89</v>
      </c>
      <c r="C84" s="100">
        <v>6</v>
      </c>
      <c r="D84" s="100">
        <v>8</v>
      </c>
      <c r="E84" s="100" t="s">
        <v>18</v>
      </c>
      <c r="F84" s="100">
        <v>51</v>
      </c>
      <c r="G84" s="100">
        <v>59</v>
      </c>
      <c r="H84" s="100">
        <v>61</v>
      </c>
      <c r="I84" s="100"/>
    </row>
    <row r="85" spans="1:9">
      <c r="A85" s="100">
        <v>82</v>
      </c>
      <c r="B85" s="100" t="s">
        <v>14</v>
      </c>
      <c r="C85" s="100">
        <v>6</v>
      </c>
      <c r="D85" s="100">
        <v>8</v>
      </c>
      <c r="E85" s="100" t="s">
        <v>18</v>
      </c>
      <c r="F85" s="100">
        <v>95</v>
      </c>
      <c r="G85" s="100">
        <v>90</v>
      </c>
      <c r="H85" s="100"/>
      <c r="I85" s="100">
        <v>76</v>
      </c>
    </row>
    <row r="86" spans="1:9">
      <c r="A86" s="100">
        <v>83</v>
      </c>
      <c r="B86" s="100" t="s">
        <v>14</v>
      </c>
      <c r="C86" s="100">
        <v>6</v>
      </c>
      <c r="D86" s="100">
        <v>8</v>
      </c>
      <c r="E86" s="100" t="s">
        <v>19</v>
      </c>
      <c r="F86" s="100">
        <v>34</v>
      </c>
      <c r="G86" s="100">
        <v>32</v>
      </c>
      <c r="H86" s="100"/>
      <c r="I86" s="100">
        <v>41</v>
      </c>
    </row>
    <row r="87" spans="1:9">
      <c r="A87" s="100">
        <v>84</v>
      </c>
      <c r="B87" s="100" t="s">
        <v>95</v>
      </c>
      <c r="C87" s="100">
        <v>6</v>
      </c>
      <c r="D87" s="100"/>
      <c r="E87" s="100" t="s">
        <v>18</v>
      </c>
      <c r="F87" s="100"/>
      <c r="G87" s="100"/>
      <c r="H87" s="100"/>
      <c r="I87" s="100"/>
    </row>
    <row r="88" spans="1:9">
      <c r="A88" s="100">
        <v>85</v>
      </c>
      <c r="B88" s="100" t="s">
        <v>95</v>
      </c>
      <c r="C88" s="100">
        <v>6</v>
      </c>
      <c r="D88" s="100"/>
      <c r="E88" s="100" t="s">
        <v>19</v>
      </c>
      <c r="F88" s="100"/>
      <c r="G88" s="100"/>
      <c r="H88" s="100"/>
      <c r="I88" s="100"/>
    </row>
    <row r="89" spans="1:9">
      <c r="A89" s="100">
        <v>86</v>
      </c>
      <c r="B89" s="100" t="s">
        <v>93</v>
      </c>
      <c r="C89" s="100">
        <v>6</v>
      </c>
      <c r="D89" s="100"/>
      <c r="E89" s="100" t="s">
        <v>18</v>
      </c>
      <c r="F89" s="100"/>
      <c r="G89" s="100"/>
      <c r="H89" s="100"/>
      <c r="I89" s="100"/>
    </row>
    <row r="90" spans="1:9">
      <c r="A90" s="100">
        <v>87</v>
      </c>
      <c r="B90" s="100" t="s">
        <v>93</v>
      </c>
      <c r="C90" s="100">
        <v>6</v>
      </c>
      <c r="D90" s="100"/>
      <c r="E90" s="100" t="s">
        <v>19</v>
      </c>
      <c r="F90" s="100"/>
      <c r="G90" s="100"/>
      <c r="H90" s="100"/>
      <c r="I90" s="100"/>
    </row>
    <row r="91" spans="1:9">
      <c r="A91" s="100">
        <v>88</v>
      </c>
      <c r="B91" s="100" t="s">
        <v>96</v>
      </c>
      <c r="C91" s="100">
        <v>6</v>
      </c>
      <c r="D91" s="100">
        <v>8</v>
      </c>
      <c r="E91" s="100" t="s">
        <v>18</v>
      </c>
      <c r="F91" s="100">
        <v>166</v>
      </c>
      <c r="G91" s="100">
        <v>131</v>
      </c>
      <c r="H91" s="100"/>
      <c r="I91" s="100"/>
    </row>
  </sheetData>
  <sheetProtection sheet="1" objects="1" scenarios="1"/>
  <mergeCells count="2">
    <mergeCell ref="A2:E2"/>
    <mergeCell ref="A1:I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G89"/>
  <sheetViews>
    <sheetView workbookViewId="0">
      <selection activeCell="B16" sqref="B16:I18"/>
    </sheetView>
  </sheetViews>
  <sheetFormatPr defaultColWidth="9" defaultRowHeight="14.25"/>
  <cols>
    <col min="1" max="1" width="11.33203125" style="43" customWidth="1"/>
    <col min="2" max="4" width="9" style="43" customWidth="1"/>
    <col min="5" max="16384" width="9" style="43"/>
  </cols>
  <sheetData>
    <row r="1" spans="1:59" ht="40.15" customHeight="1">
      <c r="A1" s="27">
        <v>1</v>
      </c>
      <c r="B1" s="27">
        <v>2</v>
      </c>
      <c r="C1" s="27">
        <v>3</v>
      </c>
      <c r="D1" s="27">
        <v>4</v>
      </c>
      <c r="E1" s="27">
        <v>5</v>
      </c>
      <c r="F1" s="27">
        <v>6</v>
      </c>
      <c r="G1" s="27">
        <v>7</v>
      </c>
      <c r="H1" s="27">
        <v>8</v>
      </c>
      <c r="I1" s="27">
        <v>9</v>
      </c>
      <c r="J1" s="27">
        <v>10</v>
      </c>
      <c r="K1" s="27">
        <v>11</v>
      </c>
      <c r="L1" s="27">
        <v>12</v>
      </c>
      <c r="M1" s="27">
        <v>13</v>
      </c>
      <c r="N1" s="27">
        <v>14</v>
      </c>
      <c r="O1" s="27">
        <v>15</v>
      </c>
      <c r="P1" s="27">
        <v>16</v>
      </c>
      <c r="Q1" s="27">
        <v>17</v>
      </c>
      <c r="R1" s="27">
        <v>17</v>
      </c>
      <c r="S1" s="27">
        <v>18</v>
      </c>
      <c r="T1" s="27">
        <v>19</v>
      </c>
      <c r="U1" s="27">
        <v>20</v>
      </c>
      <c r="V1" s="27">
        <v>21</v>
      </c>
      <c r="W1" s="27">
        <v>22</v>
      </c>
      <c r="X1" s="27">
        <v>24</v>
      </c>
      <c r="Y1" s="27">
        <v>25</v>
      </c>
      <c r="Z1" s="27">
        <v>26</v>
      </c>
      <c r="AA1" s="27">
        <v>27</v>
      </c>
      <c r="AB1" s="27">
        <v>28</v>
      </c>
      <c r="AC1" s="27">
        <v>29</v>
      </c>
      <c r="AD1" s="27">
        <v>30</v>
      </c>
      <c r="AE1" s="27">
        <v>31</v>
      </c>
      <c r="AF1" s="27">
        <v>32</v>
      </c>
      <c r="AG1" s="27">
        <v>33</v>
      </c>
      <c r="AH1" s="27">
        <v>34</v>
      </c>
      <c r="AI1" s="27">
        <v>35</v>
      </c>
      <c r="AJ1" s="27">
        <v>36</v>
      </c>
      <c r="AK1" s="27">
        <v>37</v>
      </c>
      <c r="AL1" s="27">
        <v>38</v>
      </c>
      <c r="AM1" s="27">
        <v>39</v>
      </c>
      <c r="AN1" s="27">
        <v>40</v>
      </c>
      <c r="AO1" s="27">
        <v>41</v>
      </c>
      <c r="AP1" s="27">
        <v>42</v>
      </c>
      <c r="AQ1" s="27">
        <v>43</v>
      </c>
      <c r="AR1" s="27">
        <v>44</v>
      </c>
      <c r="AS1" s="27">
        <v>45</v>
      </c>
      <c r="AT1" s="27">
        <v>46</v>
      </c>
      <c r="AU1" s="27">
        <v>47</v>
      </c>
      <c r="AV1" s="27">
        <v>48</v>
      </c>
      <c r="AW1" s="27">
        <v>49</v>
      </c>
      <c r="AX1" s="27">
        <v>50</v>
      </c>
      <c r="AY1" s="27">
        <v>51</v>
      </c>
      <c r="AZ1" s="27">
        <v>52</v>
      </c>
      <c r="BA1" s="27">
        <v>53</v>
      </c>
      <c r="BB1" s="27">
        <v>54</v>
      </c>
      <c r="BC1" s="27">
        <v>55</v>
      </c>
      <c r="BD1" s="27">
        <v>56</v>
      </c>
      <c r="BE1" s="27">
        <v>57</v>
      </c>
      <c r="BF1" s="27">
        <v>58</v>
      </c>
      <c r="BG1" s="27">
        <v>59</v>
      </c>
    </row>
    <row r="2" spans="1:59" ht="33" customHeight="1">
      <c r="A2" s="28" t="s">
        <v>82</v>
      </c>
      <c r="B2" s="29" t="s">
        <v>9</v>
      </c>
      <c r="C2" s="29" t="s">
        <v>9</v>
      </c>
      <c r="D2" s="29" t="s">
        <v>10</v>
      </c>
      <c r="E2" s="29" t="s">
        <v>10</v>
      </c>
      <c r="F2" s="29" t="s">
        <v>11</v>
      </c>
      <c r="G2" s="29" t="s">
        <v>11</v>
      </c>
      <c r="H2" s="56" t="s">
        <v>87</v>
      </c>
      <c r="I2" s="29" t="s">
        <v>9</v>
      </c>
      <c r="J2" s="29" t="s">
        <v>9</v>
      </c>
      <c r="K2" s="29" t="s">
        <v>10</v>
      </c>
      <c r="L2" s="29" t="s">
        <v>10</v>
      </c>
      <c r="M2" s="29" t="s">
        <v>11</v>
      </c>
      <c r="N2" s="29" t="s">
        <v>11</v>
      </c>
      <c r="O2" s="56" t="s">
        <v>87</v>
      </c>
      <c r="P2" s="29" t="s">
        <v>10</v>
      </c>
      <c r="Q2" s="29" t="s">
        <v>10</v>
      </c>
      <c r="R2" s="29" t="s">
        <v>11</v>
      </c>
      <c r="S2" s="29" t="s">
        <v>11</v>
      </c>
      <c r="T2" s="29" t="s">
        <v>88</v>
      </c>
      <c r="U2" s="29" t="s">
        <v>88</v>
      </c>
      <c r="V2" s="29" t="s">
        <v>13</v>
      </c>
      <c r="W2" s="29" t="s">
        <v>13</v>
      </c>
      <c r="X2" s="56" t="s">
        <v>87</v>
      </c>
      <c r="Y2" s="56" t="s">
        <v>89</v>
      </c>
      <c r="Z2" s="56" t="s">
        <v>91</v>
      </c>
      <c r="AA2" s="29" t="s">
        <v>10</v>
      </c>
      <c r="AB2" s="29" t="s">
        <v>10</v>
      </c>
      <c r="AC2" s="29" t="s">
        <v>11</v>
      </c>
      <c r="AD2" s="29" t="s">
        <v>11</v>
      </c>
      <c r="AE2" s="29" t="s">
        <v>88</v>
      </c>
      <c r="AF2" s="29" t="s">
        <v>88</v>
      </c>
      <c r="AG2" s="29" t="s">
        <v>13</v>
      </c>
      <c r="AH2" s="29" t="s">
        <v>13</v>
      </c>
      <c r="AI2" s="56" t="s">
        <v>87</v>
      </c>
      <c r="AJ2" s="56" t="s">
        <v>89</v>
      </c>
      <c r="AK2" s="56" t="s">
        <v>91</v>
      </c>
      <c r="AL2" s="29" t="s">
        <v>10</v>
      </c>
      <c r="AM2" s="29" t="s">
        <v>10</v>
      </c>
      <c r="AN2" s="29" t="s">
        <v>11</v>
      </c>
      <c r="AO2" s="29" t="s">
        <v>11</v>
      </c>
      <c r="AP2" s="29" t="s">
        <v>88</v>
      </c>
      <c r="AQ2" s="29" t="s">
        <v>88</v>
      </c>
      <c r="AR2" s="29" t="s">
        <v>13</v>
      </c>
      <c r="AS2" s="29" t="s">
        <v>13</v>
      </c>
      <c r="AT2" s="56" t="s">
        <v>87</v>
      </c>
      <c r="AU2" s="56" t="s">
        <v>89</v>
      </c>
      <c r="AV2" s="56" t="s">
        <v>91</v>
      </c>
      <c r="AW2" s="29" t="s">
        <v>10</v>
      </c>
      <c r="AX2" s="29" t="s">
        <v>10</v>
      </c>
      <c r="AY2" s="29" t="s">
        <v>11</v>
      </c>
      <c r="AZ2" s="29" t="s">
        <v>11</v>
      </c>
      <c r="BA2" s="29" t="s">
        <v>88</v>
      </c>
      <c r="BB2" s="29" t="s">
        <v>88</v>
      </c>
      <c r="BC2" s="29" t="s">
        <v>13</v>
      </c>
      <c r="BD2" s="29" t="s">
        <v>13</v>
      </c>
      <c r="BE2" s="56" t="s">
        <v>87</v>
      </c>
      <c r="BF2" s="56" t="s">
        <v>89</v>
      </c>
      <c r="BG2" s="56" t="s">
        <v>96</v>
      </c>
    </row>
    <row r="3" spans="1:59" ht="15.75" customHeight="1">
      <c r="A3" s="22" t="s">
        <v>97</v>
      </c>
      <c r="B3" s="30">
        <v>1</v>
      </c>
      <c r="C3" s="31">
        <v>1</v>
      </c>
      <c r="D3" s="31">
        <v>1</v>
      </c>
      <c r="E3" s="31">
        <v>1</v>
      </c>
      <c r="F3" s="31">
        <v>1</v>
      </c>
      <c r="G3" s="31">
        <v>1</v>
      </c>
      <c r="H3" s="31">
        <v>1</v>
      </c>
      <c r="I3" s="31">
        <v>2</v>
      </c>
      <c r="J3" s="31">
        <v>2</v>
      </c>
      <c r="K3" s="31">
        <v>2</v>
      </c>
      <c r="L3" s="31">
        <v>2</v>
      </c>
      <c r="M3" s="31">
        <v>2</v>
      </c>
      <c r="N3" s="31">
        <v>2</v>
      </c>
      <c r="O3" s="31">
        <v>2</v>
      </c>
      <c r="P3" s="31">
        <v>3</v>
      </c>
      <c r="Q3" s="31">
        <v>3</v>
      </c>
      <c r="R3" s="31">
        <v>3</v>
      </c>
      <c r="S3" s="31">
        <v>3</v>
      </c>
      <c r="T3" s="31">
        <v>3</v>
      </c>
      <c r="U3" s="31">
        <v>3</v>
      </c>
      <c r="V3" s="31">
        <v>3</v>
      </c>
      <c r="W3" s="31">
        <v>3</v>
      </c>
      <c r="X3" s="31">
        <v>3</v>
      </c>
      <c r="Y3" s="31">
        <v>3</v>
      </c>
      <c r="Z3" s="31">
        <v>3</v>
      </c>
      <c r="AA3" s="31">
        <v>4</v>
      </c>
      <c r="AB3" s="31">
        <v>4</v>
      </c>
      <c r="AC3" s="31">
        <v>4</v>
      </c>
      <c r="AD3" s="31">
        <v>4</v>
      </c>
      <c r="AE3" s="31">
        <v>4</v>
      </c>
      <c r="AF3" s="31">
        <v>4</v>
      </c>
      <c r="AG3" s="31">
        <v>4</v>
      </c>
      <c r="AH3" s="31">
        <v>4</v>
      </c>
      <c r="AI3" s="31">
        <v>4</v>
      </c>
      <c r="AJ3" s="31">
        <v>4</v>
      </c>
      <c r="AK3" s="31">
        <v>4</v>
      </c>
      <c r="AL3" s="31">
        <v>5</v>
      </c>
      <c r="AM3" s="31">
        <v>5</v>
      </c>
      <c r="AN3" s="31">
        <v>5</v>
      </c>
      <c r="AO3" s="31">
        <v>5</v>
      </c>
      <c r="AP3" s="31">
        <v>5</v>
      </c>
      <c r="AQ3" s="31">
        <v>5</v>
      </c>
      <c r="AR3" s="31">
        <v>5</v>
      </c>
      <c r="AS3" s="31">
        <v>5</v>
      </c>
      <c r="AT3" s="31">
        <v>5</v>
      </c>
      <c r="AU3" s="31">
        <v>5</v>
      </c>
      <c r="AV3" s="31">
        <v>5</v>
      </c>
      <c r="AW3" s="31">
        <v>6</v>
      </c>
      <c r="AX3" s="31">
        <v>6</v>
      </c>
      <c r="AY3" s="31">
        <v>6</v>
      </c>
      <c r="AZ3" s="31">
        <v>6</v>
      </c>
      <c r="BA3" s="31">
        <v>6</v>
      </c>
      <c r="BB3" s="31">
        <v>6</v>
      </c>
      <c r="BC3" s="31">
        <v>6</v>
      </c>
      <c r="BD3" s="31">
        <v>6</v>
      </c>
      <c r="BE3" s="31">
        <v>6</v>
      </c>
      <c r="BF3" s="31">
        <v>6</v>
      </c>
      <c r="BG3" s="31">
        <v>6</v>
      </c>
    </row>
    <row r="4" spans="1:59" ht="16.5" customHeight="1">
      <c r="A4" s="21" t="s">
        <v>85</v>
      </c>
      <c r="B4" s="32" t="s">
        <v>18</v>
      </c>
      <c r="C4" s="29" t="s">
        <v>19</v>
      </c>
      <c r="D4" s="29" t="s">
        <v>18</v>
      </c>
      <c r="E4" s="29" t="s">
        <v>19</v>
      </c>
      <c r="F4" s="29" t="s">
        <v>18</v>
      </c>
      <c r="G4" s="29" t="s">
        <v>19</v>
      </c>
      <c r="H4" s="29" t="s">
        <v>18</v>
      </c>
      <c r="I4" s="29" t="s">
        <v>18</v>
      </c>
      <c r="J4" s="29" t="s">
        <v>19</v>
      </c>
      <c r="K4" s="29" t="s">
        <v>18</v>
      </c>
      <c r="L4" s="29" t="s">
        <v>19</v>
      </c>
      <c r="M4" s="29" t="s">
        <v>18</v>
      </c>
      <c r="N4" s="29" t="s">
        <v>19</v>
      </c>
      <c r="O4" s="29" t="s">
        <v>18</v>
      </c>
      <c r="P4" s="29" t="s">
        <v>18</v>
      </c>
      <c r="Q4" s="29" t="s">
        <v>19</v>
      </c>
      <c r="R4" s="29" t="s">
        <v>18</v>
      </c>
      <c r="S4" s="29" t="s">
        <v>19</v>
      </c>
      <c r="T4" s="29" t="s">
        <v>18</v>
      </c>
      <c r="U4" s="29" t="s">
        <v>19</v>
      </c>
      <c r="V4" s="29" t="s">
        <v>18</v>
      </c>
      <c r="W4" s="29" t="s">
        <v>19</v>
      </c>
      <c r="X4" s="29" t="s">
        <v>18</v>
      </c>
      <c r="Y4" s="29" t="s">
        <v>18</v>
      </c>
      <c r="Z4" s="29" t="s">
        <v>18</v>
      </c>
      <c r="AA4" s="29" t="s">
        <v>18</v>
      </c>
      <c r="AB4" s="29" t="s">
        <v>19</v>
      </c>
      <c r="AC4" s="29" t="s">
        <v>18</v>
      </c>
      <c r="AD4" s="29" t="s">
        <v>19</v>
      </c>
      <c r="AE4" s="29" t="s">
        <v>18</v>
      </c>
      <c r="AF4" s="29" t="s">
        <v>19</v>
      </c>
      <c r="AG4" s="29" t="s">
        <v>18</v>
      </c>
      <c r="AH4" s="29" t="s">
        <v>19</v>
      </c>
      <c r="AI4" s="29" t="s">
        <v>18</v>
      </c>
      <c r="AJ4" s="29" t="s">
        <v>18</v>
      </c>
      <c r="AK4" s="29" t="s">
        <v>18</v>
      </c>
      <c r="AL4" s="29" t="s">
        <v>18</v>
      </c>
      <c r="AM4" s="29" t="s">
        <v>19</v>
      </c>
      <c r="AN4" s="29" t="s">
        <v>18</v>
      </c>
      <c r="AO4" s="29" t="s">
        <v>19</v>
      </c>
      <c r="AP4" s="29" t="s">
        <v>18</v>
      </c>
      <c r="AQ4" s="29" t="s">
        <v>19</v>
      </c>
      <c r="AR4" s="29" t="s">
        <v>18</v>
      </c>
      <c r="AS4" s="29" t="s">
        <v>19</v>
      </c>
      <c r="AT4" s="29" t="s">
        <v>18</v>
      </c>
      <c r="AU4" s="29" t="s">
        <v>18</v>
      </c>
      <c r="AV4" s="29" t="s">
        <v>18</v>
      </c>
      <c r="AW4" s="29" t="s">
        <v>18</v>
      </c>
      <c r="AX4" s="29" t="s">
        <v>19</v>
      </c>
      <c r="AY4" s="29" t="s">
        <v>18</v>
      </c>
      <c r="AZ4" s="29" t="s">
        <v>19</v>
      </c>
      <c r="BA4" s="29" t="s">
        <v>18</v>
      </c>
      <c r="BB4" s="29" t="s">
        <v>19</v>
      </c>
      <c r="BC4" s="29" t="s">
        <v>18</v>
      </c>
      <c r="BD4" s="29" t="s">
        <v>19</v>
      </c>
      <c r="BE4" s="29" t="s">
        <v>18</v>
      </c>
      <c r="BF4" s="29" t="s">
        <v>18</v>
      </c>
      <c r="BG4" s="29" t="s">
        <v>18</v>
      </c>
    </row>
    <row r="5" spans="1:59" ht="16.5" customHeight="1">
      <c r="A5" s="33" t="s">
        <v>98</v>
      </c>
      <c r="B5" s="21" t="s">
        <v>99</v>
      </c>
      <c r="C5" s="21" t="s">
        <v>99</v>
      </c>
      <c r="D5" s="21" t="s">
        <v>99</v>
      </c>
      <c r="E5" s="21" t="s">
        <v>99</v>
      </c>
      <c r="F5" s="21" t="s">
        <v>99</v>
      </c>
      <c r="G5" s="21" t="s">
        <v>99</v>
      </c>
      <c r="H5" s="21" t="s">
        <v>99</v>
      </c>
      <c r="I5" s="21" t="s">
        <v>99</v>
      </c>
      <c r="J5" s="21" t="s">
        <v>99</v>
      </c>
      <c r="K5" s="21" t="s">
        <v>99</v>
      </c>
      <c r="L5" s="21" t="s">
        <v>99</v>
      </c>
      <c r="M5" s="21" t="s">
        <v>99</v>
      </c>
      <c r="N5" s="21" t="s">
        <v>99</v>
      </c>
      <c r="O5" s="21" t="s">
        <v>99</v>
      </c>
      <c r="P5" s="21" t="s">
        <v>99</v>
      </c>
      <c r="Q5" s="21" t="s">
        <v>99</v>
      </c>
      <c r="R5" s="21" t="s">
        <v>99</v>
      </c>
      <c r="S5" s="21" t="s">
        <v>99</v>
      </c>
      <c r="T5" s="21" t="s">
        <v>99</v>
      </c>
      <c r="U5" s="21" t="s">
        <v>99</v>
      </c>
      <c r="V5" s="21" t="s">
        <v>99</v>
      </c>
      <c r="W5" s="21" t="s">
        <v>99</v>
      </c>
      <c r="X5" s="21" t="s">
        <v>99</v>
      </c>
      <c r="Y5" s="21" t="s">
        <v>99</v>
      </c>
      <c r="Z5" s="21" t="s">
        <v>99</v>
      </c>
      <c r="AA5" s="21" t="s">
        <v>99</v>
      </c>
      <c r="AB5" s="21" t="s">
        <v>99</v>
      </c>
      <c r="AC5" s="21" t="s">
        <v>99</v>
      </c>
      <c r="AD5" s="21" t="s">
        <v>99</v>
      </c>
      <c r="AE5" s="21" t="s">
        <v>99</v>
      </c>
      <c r="AF5" s="21" t="s">
        <v>99</v>
      </c>
      <c r="AG5" s="21" t="s">
        <v>99</v>
      </c>
      <c r="AH5" s="21" t="s">
        <v>99</v>
      </c>
      <c r="AI5" s="21" t="s">
        <v>99</v>
      </c>
      <c r="AJ5" s="21" t="s">
        <v>99</v>
      </c>
      <c r="AK5" s="21" t="s">
        <v>99</v>
      </c>
      <c r="AL5" s="21" t="s">
        <v>99</v>
      </c>
      <c r="AM5" s="21" t="s">
        <v>99</v>
      </c>
      <c r="AN5" s="21" t="s">
        <v>99</v>
      </c>
      <c r="AO5" s="21" t="s">
        <v>99</v>
      </c>
      <c r="AP5" s="21" t="s">
        <v>99</v>
      </c>
      <c r="AQ5" s="21" t="s">
        <v>99</v>
      </c>
      <c r="AR5" s="21" t="s">
        <v>99</v>
      </c>
      <c r="AS5" s="21" t="s">
        <v>99</v>
      </c>
      <c r="AT5" s="21" t="s">
        <v>99</v>
      </c>
      <c r="AU5" s="21" t="s">
        <v>99</v>
      </c>
      <c r="AV5" s="21" t="s">
        <v>99</v>
      </c>
      <c r="AW5" s="21" t="s">
        <v>99</v>
      </c>
      <c r="AX5" s="21" t="s">
        <v>99</v>
      </c>
      <c r="AY5" s="21" t="s">
        <v>99</v>
      </c>
      <c r="AZ5" s="21" t="s">
        <v>99</v>
      </c>
      <c r="BA5" s="21" t="s">
        <v>99</v>
      </c>
      <c r="BB5" s="21" t="s">
        <v>99</v>
      </c>
      <c r="BC5" s="21" t="s">
        <v>99</v>
      </c>
      <c r="BD5" s="21" t="s">
        <v>99</v>
      </c>
      <c r="BE5" s="21" t="s">
        <v>99</v>
      </c>
      <c r="BF5" s="21" t="s">
        <v>99</v>
      </c>
      <c r="BG5" s="21" t="s">
        <v>99</v>
      </c>
    </row>
    <row r="6" spans="1:59" ht="16.5" customHeight="1">
      <c r="A6" s="34" t="s">
        <v>78</v>
      </c>
      <c r="B6" s="94">
        <f>SUMIFS('(勿動)單價表 '!$F:$F,'(勿動)單價表 '!$B:$B,IF(B$2="英語","英語",B$2),'(勿動)單價表 '!$C:$C,B$3,'(勿動)單價表 '!$E:$E,B$4)</f>
        <v>130</v>
      </c>
      <c r="C6" s="94">
        <f>SUMIFS('(勿動)單價表 '!$F:$F,'(勿動)單價表 '!$B:$B,IF(C$2="英語","英語",C$2),'(勿動)單價表 '!$C:$C,C$3,'(勿動)單價表 '!$E:$E,C$4)</f>
        <v>38</v>
      </c>
      <c r="D6" s="94">
        <f>SUMIFS('(勿動)單價表 '!$F:$F,'(勿動)單價表 '!$B:$B,IF(D$2="英語","英語",D$2),'(勿動)單價表 '!$C:$C,D$3,'(勿動)單價表 '!$E:$E,D$4)</f>
        <v>100</v>
      </c>
      <c r="E6" s="94">
        <f>SUMIFS('(勿動)單價表 '!$F:$F,'(勿動)單價表 '!$B:$B,IF(E$2="英語","英語",E$2),'(勿動)單價表 '!$C:$C,E$3,'(勿動)單價表 '!$E:$E,E$4)</f>
        <v>73</v>
      </c>
      <c r="F6" s="94">
        <f>SUMIFS('(勿動)單價表 '!$F:$F,'(勿動)單價表 '!$B:$B,IF(F$2="英語","英語",F$2),'(勿動)單價表 '!$C:$C,F$3,'(勿動)單價表 '!$E:$E,F$4)</f>
        <v>110</v>
      </c>
      <c r="G6" s="94">
        <f>SUMIFS('(勿動)單價表 '!$F:$F,'(勿動)單價表 '!$B:$B,IF(G$2="英語","英語",G$2),'(勿動)單價表 '!$C:$C,G$3,'(勿動)單價表 '!$E:$E,G$4)</f>
        <v>222</v>
      </c>
      <c r="H6" s="94">
        <f>SUMIFS('(勿動)單價表 '!$F:$F,'(勿動)單價表 '!$B:$B,IF(H$2="英語","英語",H$2),'(勿動)單價表 '!$C:$C,H$3,'(勿動)單價表 '!$E:$E,H$4)</f>
        <v>90</v>
      </c>
      <c r="I6" s="94">
        <f>SUMIFS('(勿動)單價表 '!$F:$F,'(勿動)單價表 '!$B:$B,IF(I$2="英語","英語",I$2),'(勿動)單價表 '!$C:$C,I$3,'(勿動)單價表 '!$E:$E,I$4)</f>
        <v>166</v>
      </c>
      <c r="J6" s="94">
        <f>SUMIFS('(勿動)單價表 '!$F:$F,'(勿動)單價表 '!$B:$B,IF(J$2="英語","英語",J$2),'(勿動)單價表 '!$C:$C,J$3,'(勿動)單價表 '!$E:$E,J$4)</f>
        <v>43</v>
      </c>
      <c r="K6" s="94">
        <f>SUMIFS('(勿動)單價表 '!$F:$F,'(勿動)單價表 '!$B:$B,IF(K$2="英語","英語",K$2),'(勿動)單價表 '!$C:$C,K$3,'(勿動)單價表 '!$E:$E,K$4)</f>
        <v>132</v>
      </c>
      <c r="L6" s="94">
        <f>SUMIFS('(勿動)單價表 '!$F:$F,'(勿動)單價表 '!$B:$B,IF(L$2="英語","英語",L$2),'(勿動)單價表 '!$C:$C,L$3,'(勿動)單價表 '!$E:$E,L$4)</f>
        <v>68</v>
      </c>
      <c r="M6" s="94">
        <f>SUMIFS('(勿動)單價表 '!$F:$F,'(勿動)單價表 '!$B:$B,IF(M$2="英語","英語",M$2),'(勿動)單價表 '!$C:$C,M$3,'(勿動)單價表 '!$E:$E,M$4)</f>
        <v>110</v>
      </c>
      <c r="N6" s="94">
        <f>SUMIFS('(勿動)單價表 '!$F:$F,'(勿動)單價表 '!$B:$B,IF(N$2="英語","英語",N$2),'(勿動)單價表 '!$C:$C,N$3,'(勿動)單價表 '!$E:$E,N$4)</f>
        <v>202</v>
      </c>
      <c r="O6" s="94">
        <f>SUMIFS('(勿動)單價表 '!$F:$F,'(勿動)單價表 '!$B:$B,IF(O$2="英語","英語",O$2),'(勿動)單價表 '!$C:$C,O$3,'(勿動)單價表 '!$E:$E,O$4)</f>
        <v>93</v>
      </c>
      <c r="P6" s="94">
        <f>SUMIFS('(勿動)單價表 '!$F:$F,'(勿動)單價表 '!$B:$B,IF(P$2="英語","英語",P$2),'(勿動)單價表 '!$C:$C,P$3,'(勿動)單價表 '!$E:$E,P$4)</f>
        <v>117</v>
      </c>
      <c r="Q6" s="94">
        <f>SUMIFS('(勿動)單價表 '!$F:$F,'(勿動)單價表 '!$B:$B,IF(Q$2="英語","英語",Q$2),'(勿動)單價表 '!$C:$C,Q$3,'(勿動)單價表 '!$E:$E,Q$4)</f>
        <v>68</v>
      </c>
      <c r="R6" s="94">
        <f>SUMIFS('(勿動)單價表 '!$F:$F,'(勿動)單價表 '!$B:$B,IF(R$2="英語","英語",R$2),'(勿動)單價表 '!$C:$C,R$3,'(勿動)單價表 '!$E:$E,R$4)</f>
        <v>98</v>
      </c>
      <c r="S6" s="94">
        <f>SUMIFS('(勿動)單價表 '!$F:$F,'(勿動)單價表 '!$B:$B,IF(S$2="英語","英語",S$2),'(勿動)單價表 '!$C:$C,S$3,'(勿動)單價表 '!$E:$E,S$4)</f>
        <v>211</v>
      </c>
      <c r="T6" s="94">
        <f>SUMIFS('(勿動)單價表 '!$F:$F,'(勿動)單價表 '!$B:$B,IF(T$2="英語","英語",T$2),'(勿動)單價表 '!$C:$C,T$3,'(勿動)單價表 '!$E:$E,T$4)</f>
        <v>95</v>
      </c>
      <c r="U6" s="94">
        <f>SUMIFS('(勿動)單價表 '!$F:$F,'(勿動)單價表 '!$B:$B,IF(U$2="英語","英語",U$2),'(勿動)單價表 '!$C:$C,U$3,'(勿動)單價表 '!$E:$E,U$4)</f>
        <v>49</v>
      </c>
      <c r="V6" s="94">
        <f>SUMIFS('(勿動)單價表 '!$F:$F,'(勿動)單價表 '!$B:$B,IF(V$2="英語","英語",V$2),'(勿動)單價表 '!$C:$C,V$3,'(勿動)單價表 '!$E:$E,V$4)</f>
        <v>105</v>
      </c>
      <c r="W6" s="94">
        <f>SUMIFS('(勿動)單價表 '!$F:$F,'(勿動)單價表 '!$B:$B,IF(W$2="英語","英語",W$2),'(勿動)單價表 '!$C:$C,W$3,'(勿動)單價表 '!$E:$E,W$4)</f>
        <v>26</v>
      </c>
      <c r="X6" s="94">
        <f>SUMIFS('(勿動)單價表 '!$F:$F,'(勿動)單價表 '!$B:$B,IF(X$2="英語","英語",X$2),'(勿動)單價表 '!$C:$C,X$3,'(勿動)單價表 '!$E:$E,X$4)</f>
        <v>108</v>
      </c>
      <c r="Y6" s="94">
        <f>SUMIFS('(勿動)單價表 '!$F:$F,'(勿動)單價表 '!$B:$B,IF(Y$2="英語","英語",Y$2),'(勿動)單價表 '!$C:$C,Y$3,'(勿動)單價表 '!$E:$E,Y$4)</f>
        <v>71</v>
      </c>
      <c r="Z6" s="94">
        <f>SUMIFS('(勿動)單價表 '!$F:$F,'(勿動)單價表 '!$B:$B,IF(Z$2="英語","英語",Z$2),'(勿動)單價表 '!$C:$C,Z$3,'(勿動)單價表 '!$E:$E,Z$4)</f>
        <v>166</v>
      </c>
      <c r="AA6" s="94">
        <f>SUMIFS('(勿動)單價表 '!$F:$F,'(勿動)單價表 '!$B:$B,IF(AA$2="英語","英語",AA$2),'(勿動)單價表 '!$C:$C,AA$3,'(勿動)單價表 '!$E:$E,AA$4)</f>
        <v>110</v>
      </c>
      <c r="AB6" s="94">
        <f>SUMIFS('(勿動)單價表 '!$F:$F,'(勿動)單價表 '!$B:$B,IF(AB$2="英語","英語",AB$2),'(勿動)單價表 '!$C:$C,AB$3,'(勿動)單價表 '!$E:$E,AB$4)</f>
        <v>78</v>
      </c>
      <c r="AC6" s="94">
        <f>SUMIFS('(勿動)單價表 '!$F:$F,'(勿動)單價表 '!$B:$B,IF(AC$2="英語","英語",AC$2),'(勿動)單價表 '!$C:$C,AC$3,'(勿動)單價表 '!$E:$E,AC$4)</f>
        <v>112</v>
      </c>
      <c r="AD6" s="94">
        <f>SUMIFS('(勿動)單價表 '!$F:$F,'(勿動)單價表 '!$B:$B,IF(AD$2="英語","英語",AD$2),'(勿動)單價表 '!$C:$C,AD$3,'(勿動)單價表 '!$E:$E,AD$4)</f>
        <v>185</v>
      </c>
      <c r="AE6" s="94">
        <f>SUMIFS('(勿動)單價表 '!$F:$F,'(勿動)單價表 '!$B:$B,IF(AE$2="英語","英語",AE$2),'(勿動)單價表 '!$C:$C,AE$3,'(勿動)單價表 '!$E:$E,AE$4)</f>
        <v>83</v>
      </c>
      <c r="AF6" s="94">
        <f>SUMIFS('(勿動)單價表 '!$F:$F,'(勿動)單價表 '!$B:$B,IF(AF$2="英語","英語",AF$2),'(勿動)單價表 '!$C:$C,AF$3,'(勿動)單價表 '!$E:$E,AF$4)</f>
        <v>44</v>
      </c>
      <c r="AG6" s="94">
        <f>SUMIFS('(勿動)單價表 '!$F:$F,'(勿動)單價表 '!$B:$B,IF(AG$2="英語","英語",AG$2),'(勿動)單價表 '!$C:$C,AG$3,'(勿動)單價表 '!$E:$E,AG$4)</f>
        <v>112</v>
      </c>
      <c r="AH6" s="94">
        <f>SUMIFS('(勿動)單價表 '!$F:$F,'(勿動)單價表 '!$B:$B,IF(AH$2="英語","英語",AH$2),'(勿動)單價表 '!$C:$C,AH$3,'(勿動)單價表 '!$E:$E,AH$4)</f>
        <v>24</v>
      </c>
      <c r="AI6" s="94">
        <f>SUMIFS('(勿動)單價表 '!$F:$F,'(勿動)單價表 '!$B:$B,IF(AI$2="英語","英語",AI$2),'(勿動)單價表 '!$C:$C,AI$3,'(勿動)單價表 '!$E:$E,AI$4)</f>
        <v>122</v>
      </c>
      <c r="AJ6" s="94">
        <f>SUMIFS('(勿動)單價表 '!$F:$F,'(勿動)單價表 '!$B:$B,IF(AJ$2="英語","英語",AJ$2),'(勿動)單價表 '!$C:$C,AJ$3,'(勿動)單價表 '!$E:$E,AJ$4)</f>
        <v>56</v>
      </c>
      <c r="AK6" s="94">
        <f>SUMIFS('(勿動)單價表 '!$F:$F,'(勿動)單價表 '!$B:$B,IF(AK$2="英語","英語",AK$2),'(勿動)單價表 '!$C:$C,AK$3,'(勿動)單價表 '!$E:$E,AK$4)</f>
        <v>178</v>
      </c>
      <c r="AL6" s="94">
        <f>SUMIFS('(勿動)單價表 '!$F:$F,'(勿動)單價表 '!$B:$B,IF(AL$2="英語","英語",AL$2),'(勿動)單價表 '!$C:$C,AL$3,'(勿動)單價表 '!$E:$E,AL$4)</f>
        <v>112</v>
      </c>
      <c r="AM6" s="94">
        <f>SUMIFS('(勿動)單價表 '!$F:$F,'(勿動)單價表 '!$B:$B,IF(AM$2="英語","英語",AM$2),'(勿動)單價表 '!$C:$C,AM$3,'(勿動)單價表 '!$E:$E,AM$4)</f>
        <v>68</v>
      </c>
      <c r="AN6" s="94">
        <f>SUMIFS('(勿動)單價表 '!$F:$F,'(勿動)單價表 '!$B:$B,IF(AN$2="英語","英語",AN$2),'(勿動)單價表 '!$C:$C,AN$3,'(勿動)單價表 '!$E:$E,AN$4)</f>
        <v>103</v>
      </c>
      <c r="AO6" s="94">
        <f>SUMIFS('(勿動)單價表 '!$F:$F,'(勿動)單價表 '!$B:$B,IF(AO$2="英語","英語",AO$2),'(勿動)單價表 '!$C:$C,AO$3,'(勿動)單價表 '!$E:$E,AO$4)</f>
        <v>159</v>
      </c>
      <c r="AP6" s="94">
        <f>SUMIFS('(勿動)單價表 '!$F:$F,'(勿動)單價表 '!$B:$B,IF(AP$2="英語","英語",AP$2),'(勿動)單價表 '!$C:$C,AP$3,'(勿動)單價表 '!$E:$E,AP$4)</f>
        <v>103</v>
      </c>
      <c r="AQ6" s="94">
        <f>SUMIFS('(勿動)單價表 '!$F:$F,'(勿動)單價表 '!$B:$B,IF(AQ$2="英語","英語",AQ$2),'(勿動)單價表 '!$C:$C,AQ$3,'(勿動)單價表 '!$E:$E,AQ$4)</f>
        <v>49</v>
      </c>
      <c r="AR6" s="94">
        <f>SUMIFS('(勿動)單價表 '!$F:$F,'(勿動)單價表 '!$B:$B,IF(AR$2="英語","英語",AR$2),'(勿動)單價表 '!$C:$C,AR$3,'(勿動)單價表 '!$E:$E,AR$4)</f>
        <v>120</v>
      </c>
      <c r="AS6" s="94">
        <f>SUMIFS('(勿動)單價表 '!$F:$F,'(勿動)單價表 '!$B:$B,IF(AS$2="英語","英語",AS$2),'(勿動)單價表 '!$C:$C,AS$3,'(勿動)單價表 '!$E:$E,AS$4)</f>
        <v>24</v>
      </c>
      <c r="AT6" s="94">
        <f>SUMIFS('(勿動)單價表 '!$F:$F,'(勿動)單價表 '!$B:$B,IF(AT$2="英語","英語",AT$2),'(勿動)單價表 '!$C:$C,AT$3,'(勿動)單價表 '!$E:$E,AT$4)</f>
        <v>137</v>
      </c>
      <c r="AU6" s="94">
        <f>SUMIFS('(勿動)單價表 '!$F:$F,'(勿動)單價表 '!$B:$B,IF(AU$2="英語","英語",AU$2),'(勿動)單價表 '!$C:$C,AU$3,'(勿動)單價表 '!$E:$E,AU$4)</f>
        <v>68</v>
      </c>
      <c r="AV6" s="94">
        <f>SUMIFS('(勿動)單價表 '!$F:$F,'(勿動)單價表 '!$B:$B,IF(AV$2="英語","英語",AV$2),'(勿動)單價表 '!$C:$C,AV$3,'(勿動)單價表 '!$E:$E,AV$4)</f>
        <v>181</v>
      </c>
      <c r="AW6" s="94">
        <f>SUMIFS('(勿動)單價表 '!$F:$F,'(勿動)單價表 '!$B:$B,IF(AW$2="英語","英語",AW$2),'(勿動)單價表 '!$C:$C,AW$3,'(勿動)單價表 '!$E:$E,AW$4)</f>
        <v>86</v>
      </c>
      <c r="AX6" s="94">
        <f>SUMIFS('(勿動)單價表 '!$F:$F,'(勿動)單價表 '!$B:$B,IF(AX$2="英語","英語",AX$2),'(勿動)單價表 '!$C:$C,AX$3,'(勿動)單價表 '!$E:$E,AX$4)</f>
        <v>52</v>
      </c>
      <c r="AY6" s="94">
        <f>SUMIFS('(勿動)單價表 '!$F:$F,'(勿動)單價表 '!$B:$B,IF(AY$2="英語","英語",AY$2),'(勿動)單價表 '!$C:$C,AY$3,'(勿動)單價表 '!$E:$E,AY$4)</f>
        <v>98</v>
      </c>
      <c r="AZ6" s="94">
        <f>SUMIFS('(勿動)單價表 '!$F:$F,'(勿動)單價表 '!$B:$B,IF(AZ$2="英語","英語",AZ$2),'(勿動)單價表 '!$C:$C,AZ$3,'(勿動)單價表 '!$E:$E,AZ$4)</f>
        <v>121</v>
      </c>
      <c r="BA6" s="94">
        <f>SUMIFS('(勿動)單價表 '!$F:$F,'(勿動)單價表 '!$B:$B,IF(BA$2="英語","英語",BA$2),'(勿動)單價表 '!$C:$C,BA$3,'(勿動)單價表 '!$E:$E,BA$4)</f>
        <v>86</v>
      </c>
      <c r="BB6" s="94">
        <f>SUMIFS('(勿動)單價表 '!$F:$F,'(勿動)單價表 '!$B:$B,IF(BB$2="英語","英語",BB$2),'(勿動)單價表 '!$C:$C,BB$3,'(勿動)單價表 '!$E:$E,BB$4)</f>
        <v>34</v>
      </c>
      <c r="BC6" s="94">
        <f>SUMIFS('(勿動)單價表 '!$F:$F,'(勿動)單價表 '!$B:$B,IF(BC$2="英語","英語",BC$2),'(勿動)單價表 '!$C:$C,BC$3,'(勿動)單價表 '!$E:$E,BC$4)</f>
        <v>83</v>
      </c>
      <c r="BD6" s="94">
        <f>SUMIFS('(勿動)單價表 '!$F:$F,'(勿動)單價表 '!$B:$B,IF(BD$2="英語","英語",BD$2),'(勿動)單價表 '!$C:$C,BD$3,'(勿動)單價表 '!$E:$E,BD$4)</f>
        <v>22</v>
      </c>
      <c r="BE6" s="94">
        <f>SUMIFS('(勿動)單價表 '!$F:$F,'(勿動)單價表 '!$B:$B,IF(BE$2="英語","英語",BE$2),'(勿動)單價表 '!$C:$C,BE$3,'(勿動)單價表 '!$E:$E,BE$4)</f>
        <v>147</v>
      </c>
      <c r="BF6" s="94">
        <f>SUMIFS('(勿動)單價表 '!$F:$F,'(勿動)單價表 '!$B:$B,IF(BF$2="英語","英語",BF$2),'(勿動)單價表 '!$C:$C,BF$3,'(勿動)單價表 '!$E:$E,BF$4)</f>
        <v>51</v>
      </c>
      <c r="BG6" s="94">
        <f>SUMIFS('(勿動)單價表 '!$F:$F,'(勿動)單價表 '!$B:$B,IF(BG$2="英語","英語",BG$2),'(勿動)單價表 '!$C:$C,BG$3,'(勿動)單價表 '!$E:$E,BG$4)</f>
        <v>166</v>
      </c>
    </row>
    <row r="7" spans="1:59" ht="16.5" customHeight="1">
      <c r="A7" s="35" t="s">
        <v>79</v>
      </c>
      <c r="B7" s="94">
        <f>SUMIFS('(勿動)單價表 '!$G:$G,'(勿動)單價表 '!$B:$B,IF(B$2="英語","英語",B$2),'(勿動)單價表 '!$C:$C,B$3,'(勿動)單價表 '!$E:$E,B$4)</f>
        <v>106</v>
      </c>
      <c r="C7" s="94">
        <f>SUMIFS('(勿動)單價表 '!$G:$G,'(勿動)單價表 '!$B:$B,IF(C$2="英語","英語",C$2),'(勿動)單價表 '!$C:$C,C$3,'(勿動)單價表 '!$E:$E,C$4)</f>
        <v>37</v>
      </c>
      <c r="D7" s="94">
        <f>SUMIFS('(勿動)單價表 '!$G:$G,'(勿動)單價表 '!$B:$B,IF(D$2="英語","英語",D$2),'(勿動)單價表 '!$C:$C,D$3,'(勿動)單價表 '!$E:$E,D$4)</f>
        <v>111</v>
      </c>
      <c r="E7" s="94">
        <f>SUMIFS('(勿動)單價表 '!$G:$G,'(勿動)單價表 '!$B:$B,IF(E$2="英語","英語",E$2),'(勿動)單價表 '!$C:$C,E$3,'(勿動)單價表 '!$E:$E,E$4)</f>
        <v>65</v>
      </c>
      <c r="F7" s="94">
        <f>SUMIFS('(勿動)單價表 '!$G:$G,'(勿動)單價表 '!$B:$B,IF(F$2="英語","英語",F$2),'(勿動)單價表 '!$C:$C,F$3,'(勿動)單價表 '!$E:$E,F$4)</f>
        <v>98</v>
      </c>
      <c r="G7" s="94">
        <f>SUMIFS('(勿動)單價表 '!$G:$G,'(勿動)單價表 '!$B:$B,IF(G$2="英語","英語",G$2),'(勿動)單價表 '!$C:$C,G$3,'(勿動)單價表 '!$E:$E,G$4)</f>
        <v>236</v>
      </c>
      <c r="H7" s="94">
        <f>SUMIFS('(勿動)單價表 '!$G:$G,'(勿動)單價表 '!$B:$B,IF(H$2="英語","英語",H$2),'(勿動)單價表 '!$C:$C,H$3,'(勿動)單價表 '!$E:$E,H$4)</f>
        <v>98</v>
      </c>
      <c r="I7" s="94">
        <f>SUMIFS('(勿動)單價表 '!$G:$G,'(勿動)單價表 '!$B:$B,IF(I$2="英語","英語",I$2),'(勿動)單價表 '!$C:$C,I$3,'(勿動)單價表 '!$E:$E,I$4)</f>
        <v>120</v>
      </c>
      <c r="J7" s="94">
        <f>SUMIFS('(勿動)單價表 '!$G:$G,'(勿動)單價表 '!$B:$B,IF(J$2="英語","英語",J$2),'(勿動)單價表 '!$C:$C,J$3,'(勿動)單價表 '!$E:$E,J$4)</f>
        <v>31</v>
      </c>
      <c r="K7" s="94">
        <f>SUMIFS('(勿動)單價表 '!$G:$G,'(勿動)單價表 '!$B:$B,IF(K$2="英語","英語",K$2),'(勿動)單價表 '!$C:$C,K$3,'(勿動)單價表 '!$E:$E,K$4)</f>
        <v>131</v>
      </c>
      <c r="L7" s="94">
        <f>SUMIFS('(勿動)單價表 '!$G:$G,'(勿動)單價表 '!$B:$B,IF(L$2="英語","英語",L$2),'(勿動)單價表 '!$C:$C,L$3,'(勿動)單價表 '!$E:$E,L$4)</f>
        <v>68</v>
      </c>
      <c r="M7" s="94">
        <f>SUMIFS('(勿動)單價表 '!$G:$G,'(勿動)單價表 '!$B:$B,IF(M$2="英語","英語",M$2),'(勿動)單價表 '!$C:$C,M$3,'(勿動)單價表 '!$E:$E,M$4)</f>
        <v>105</v>
      </c>
      <c r="N7" s="94">
        <f>SUMIFS('(勿動)單價表 '!$G:$G,'(勿動)單價表 '!$B:$B,IF(N$2="英語","英語",N$2),'(勿動)單價表 '!$C:$C,N$3,'(勿動)單價表 '!$E:$E,N$4)</f>
        <v>233</v>
      </c>
      <c r="O7" s="94">
        <f>SUMIFS('(勿動)單價表 '!$G:$G,'(勿動)單價表 '!$B:$B,IF(O$2="英語","英語",O$2),'(勿動)單價表 '!$C:$C,O$3,'(勿動)單價表 '!$E:$E,O$4)</f>
        <v>105</v>
      </c>
      <c r="P7" s="94">
        <f>SUMIFS('(勿動)單價表 '!$G:$G,'(勿動)單價表 '!$B:$B,IF(P$2="英語","英語",P$2),'(勿動)單價表 '!$C:$C,P$3,'(勿動)單價表 '!$E:$E,P$4)</f>
        <v>108</v>
      </c>
      <c r="Q7" s="94">
        <f>SUMIFS('(勿動)單價表 '!$G:$G,'(勿動)單價表 '!$B:$B,IF(Q$2="英語","英語",Q$2),'(勿動)單價表 '!$C:$C,Q$3,'(勿動)單價表 '!$E:$E,Q$4)</f>
        <v>61</v>
      </c>
      <c r="R7" s="94">
        <f>SUMIFS('(勿動)單價表 '!$G:$G,'(勿動)單價表 '!$B:$B,IF(R$2="英語","英語",R$2),'(勿動)單價表 '!$C:$C,R$3,'(勿動)單價表 '!$E:$E,R$4)</f>
        <v>110</v>
      </c>
      <c r="S7" s="94">
        <f>SUMIFS('(勿動)單價表 '!$G:$G,'(勿動)單價表 '!$B:$B,IF(S$2="英語","英語",S$2),'(勿動)單價表 '!$C:$C,S$3,'(勿動)單價表 '!$E:$E,S$4)</f>
        <v>183</v>
      </c>
      <c r="T7" s="94">
        <f>SUMIFS('(勿動)單價表 '!$G:$G,'(勿動)單價表 '!$B:$B,IF(T$2="英語","英語",T$2),'(勿動)單價表 '!$C:$C,T$3,'(勿動)單價表 '!$E:$E,T$4)</f>
        <v>98</v>
      </c>
      <c r="U7" s="94">
        <f>SUMIFS('(勿動)單價表 '!$G:$G,'(勿動)單價表 '!$B:$B,IF(U$2="英語","英語",U$2),'(勿動)單價表 '!$C:$C,U$3,'(勿動)單價表 '!$E:$E,U$4)</f>
        <v>43</v>
      </c>
      <c r="V7" s="94">
        <f>SUMIFS('(勿動)單價表 '!$G:$G,'(勿動)單價表 '!$B:$B,IF(V$2="英語","英語",V$2),'(勿動)單價表 '!$C:$C,V$3,'(勿動)單價表 '!$E:$E,V$4)</f>
        <v>82</v>
      </c>
      <c r="W7" s="94">
        <f>SUMIFS('(勿動)單價表 '!$G:$G,'(勿動)單價表 '!$B:$B,IF(W$2="英語","英語",W$2),'(勿動)單價表 '!$C:$C,W$3,'(勿動)單價表 '!$E:$E,W$4)</f>
        <v>25</v>
      </c>
      <c r="X7" s="94">
        <f>SUMIFS('(勿動)單價表 '!$G:$G,'(勿動)單價表 '!$B:$B,IF(X$2="英語","英語",X$2),'(勿動)單價表 '!$C:$C,X$3,'(勿動)單價表 '!$E:$E,X$4)</f>
        <v>110</v>
      </c>
      <c r="Y7" s="94">
        <f>SUMIFS('(勿動)單價表 '!$G:$G,'(勿動)單價表 '!$B:$B,IF(Y$2="英語","英語",Y$2),'(勿動)單價表 '!$C:$C,Y$3,'(勿動)單價表 '!$E:$E,Y$4)</f>
        <v>66</v>
      </c>
      <c r="Z7" s="94">
        <f>SUMIFS('(勿動)單價表 '!$G:$G,'(勿動)單價表 '!$B:$B,IF(Z$2="英語","英語",Z$2),'(勿動)單價表 '!$C:$C,Z$3,'(勿動)單價表 '!$E:$E,Z$4)</f>
        <v>123</v>
      </c>
      <c r="AA7" s="94">
        <f>SUMIFS('(勿動)單價表 '!$G:$G,'(勿動)單價表 '!$B:$B,IF(AA$2="英語","英語",AA$2),'(勿動)單價表 '!$C:$C,AA$3,'(勿動)單價表 '!$E:$E,AA$4)</f>
        <v>122</v>
      </c>
      <c r="AB7" s="94">
        <f>SUMIFS('(勿動)單價表 '!$G:$G,'(勿動)單價表 '!$B:$B,IF(AB$2="英語","英語",AB$2),'(勿動)單價表 '!$C:$C,AB$3,'(勿動)單價表 '!$E:$E,AB$4)</f>
        <v>59</v>
      </c>
      <c r="AC7" s="94">
        <f>SUMIFS('(勿動)單價表 '!$G:$G,'(勿動)單價表 '!$B:$B,IF(AC$2="英語","英語",AC$2),'(勿動)單價表 '!$C:$C,AC$3,'(勿動)單價表 '!$E:$E,AC$4)</f>
        <v>117</v>
      </c>
      <c r="AD7" s="94">
        <f>SUMIFS('(勿動)單價表 '!$G:$G,'(勿動)單價表 '!$B:$B,IF(AD$2="英語","英語",AD$2),'(勿動)單價表 '!$C:$C,AD$3,'(勿動)單價表 '!$E:$E,AD$4)</f>
        <v>201</v>
      </c>
      <c r="AE7" s="94">
        <f>SUMIFS('(勿動)單價表 '!$G:$G,'(勿動)單價表 '!$B:$B,IF(AE$2="英語","英語",AE$2),'(勿動)單價表 '!$C:$C,AE$3,'(勿動)單價表 '!$E:$E,AE$4)</f>
        <v>77</v>
      </c>
      <c r="AF7" s="94">
        <f>SUMIFS('(勿動)單價表 '!$G:$G,'(勿動)單價表 '!$B:$B,IF(AF$2="英語","英語",AF$2),'(勿動)單價表 '!$C:$C,AF$3,'(勿動)單價表 '!$E:$E,AF$4)</f>
        <v>37</v>
      </c>
      <c r="AG7" s="94">
        <f>SUMIFS('(勿動)單價表 '!$G:$G,'(勿動)單價表 '!$B:$B,IF(AG$2="英語","英語",AG$2),'(勿動)單價表 '!$C:$C,AG$3,'(勿動)單價表 '!$E:$E,AG$4)</f>
        <v>68</v>
      </c>
      <c r="AH7" s="94">
        <f>SUMIFS('(勿動)單價表 '!$G:$G,'(勿動)單價表 '!$B:$B,IF(AH$2="英語","英語",AH$2),'(勿動)單價表 '!$C:$C,AH$3,'(勿動)單價表 '!$E:$E,AH$4)</f>
        <v>22</v>
      </c>
      <c r="AI7" s="94">
        <f>SUMIFS('(勿動)單價表 '!$G:$G,'(勿動)單價表 '!$B:$B,IF(AI$2="英語","英語",AI$2),'(勿動)單價表 '!$C:$C,AI$3,'(勿動)單價表 '!$E:$E,AI$4)</f>
        <v>127</v>
      </c>
      <c r="AJ7" s="94">
        <f>SUMIFS('(勿動)單價表 '!$G:$G,'(勿動)單價表 '!$B:$B,IF(AJ$2="英語","英語",AJ$2),'(勿動)單價表 '!$C:$C,AJ$3,'(勿動)單價表 '!$E:$E,AJ$4)</f>
        <v>61</v>
      </c>
      <c r="AK7" s="94">
        <f>SUMIFS('(勿動)單價表 '!$G:$G,'(勿動)單價表 '!$B:$B,IF(AK$2="英語","英語",AK$2),'(勿動)單價表 '!$C:$C,AK$3,'(勿動)單價表 '!$E:$E,AK$4)</f>
        <v>147</v>
      </c>
      <c r="AL7" s="94">
        <f>SUMIFS('(勿動)單價表 '!$G:$G,'(勿動)單價表 '!$B:$B,IF(AL$2="英語","英語",AL$2),'(勿動)單價表 '!$C:$C,AL$3,'(勿動)單價表 '!$E:$E,AL$4)</f>
        <v>108</v>
      </c>
      <c r="AM7" s="94">
        <f>SUMIFS('(勿動)單價表 '!$G:$G,'(勿動)單價表 '!$B:$B,IF(AM$2="英語","英語",AM$2),'(勿動)單價表 '!$C:$C,AM$3,'(勿動)單價表 '!$E:$E,AM$4)</f>
        <v>59</v>
      </c>
      <c r="AN7" s="94">
        <f>SUMIFS('(勿動)單價表 '!$G:$G,'(勿動)單價表 '!$B:$B,IF(AN$2="英語","英語",AN$2),'(勿動)單價表 '!$C:$C,AN$3,'(勿動)單價表 '!$E:$E,AN$4)</f>
        <v>112</v>
      </c>
      <c r="AO7" s="94">
        <f>SUMIFS('(勿動)單價表 '!$G:$G,'(勿動)單價表 '!$B:$B,IF(AO$2="英語","英語",AO$2),'(勿動)單價表 '!$C:$C,AO$3,'(勿動)單價表 '!$E:$E,AO$4)</f>
        <v>146</v>
      </c>
      <c r="AP7" s="94">
        <f>SUMIFS('(勿動)單價表 '!$G:$G,'(勿動)單價表 '!$B:$B,IF(AP$2="英語","英語",AP$2),'(勿動)單價表 '!$C:$C,AP$3,'(勿動)單價表 '!$E:$E,AP$4)</f>
        <v>94</v>
      </c>
      <c r="AQ7" s="94">
        <f>SUMIFS('(勿動)單價表 '!$G:$G,'(勿動)單價表 '!$B:$B,IF(AQ$2="英語","英語",AQ$2),'(勿動)單價表 '!$C:$C,AQ$3,'(勿動)單價表 '!$E:$E,AQ$4)</f>
        <v>38</v>
      </c>
      <c r="AR7" s="94">
        <f>SUMIFS('(勿動)單價表 '!$G:$G,'(勿動)單價表 '!$B:$B,IF(AR$2="英語","英語",AR$2),'(勿動)單價表 '!$C:$C,AR$3,'(勿動)單價表 '!$E:$E,AR$4)</f>
        <v>79</v>
      </c>
      <c r="AS7" s="94">
        <f>SUMIFS('(勿動)單價表 '!$G:$G,'(勿動)單價表 '!$B:$B,IF(AS$2="英語","英語",AS$2),'(勿動)單價表 '!$C:$C,AS$3,'(勿動)單價表 '!$E:$E,AS$4)</f>
        <v>20</v>
      </c>
      <c r="AT7" s="94">
        <f>SUMIFS('(勿動)單價表 '!$G:$G,'(勿動)單價表 '!$B:$B,IF(AT$2="英語","英語",AT$2),'(勿動)單價表 '!$C:$C,AT$3,'(勿動)單價表 '!$E:$E,AT$4)</f>
        <v>120</v>
      </c>
      <c r="AU7" s="94">
        <f>SUMIFS('(勿動)單價表 '!$G:$G,'(勿動)單價表 '!$B:$B,IF(AU$2="英語","英語",AU$2),'(勿動)單價表 '!$C:$C,AU$3,'(勿動)單價表 '!$E:$E,AU$4)</f>
        <v>68</v>
      </c>
      <c r="AV7" s="94">
        <f>SUMIFS('(勿動)單價表 '!$G:$G,'(勿動)單價表 '!$B:$B,IF(AV$2="英語","英語",AV$2),'(勿動)單價表 '!$C:$C,AV$3,'(勿動)單價表 '!$E:$E,AV$4)</f>
        <v>157</v>
      </c>
      <c r="AW7" s="94">
        <f>SUMIFS('(勿動)單價表 '!$G:$G,'(勿動)單價表 '!$B:$B,IF(AW$2="英語","英語",AW$2),'(勿動)單價表 '!$C:$C,AW$3,'(勿動)單價表 '!$E:$E,AW$4)</f>
        <v>86</v>
      </c>
      <c r="AX7" s="94">
        <f>SUMIFS('(勿動)單價表 '!$G:$G,'(勿動)單價表 '!$B:$B,IF(AX$2="英語","英語",AX$2),'(勿動)單價表 '!$C:$C,AX$3,'(勿動)單價表 '!$E:$E,AX$4)</f>
        <v>51</v>
      </c>
      <c r="AY7" s="94">
        <f>SUMIFS('(勿動)單價表 '!$G:$G,'(勿動)單價表 '!$B:$B,IF(AY$2="英語","英語",AY$2),'(勿動)單價表 '!$C:$C,AY$3,'(勿動)單價表 '!$E:$E,AY$4)</f>
        <v>83</v>
      </c>
      <c r="AZ7" s="94">
        <f>SUMIFS('(勿動)單價表 '!$G:$G,'(勿動)單價表 '!$B:$B,IF(AZ$2="英語","英語",AZ$2),'(勿動)單價表 '!$C:$C,AZ$3,'(勿動)單價表 '!$E:$E,AZ$4)</f>
        <v>128</v>
      </c>
      <c r="BA7" s="94">
        <f>SUMIFS('(勿動)單價表 '!$G:$G,'(勿動)單價表 '!$B:$B,IF(BA$2="英語","英語",BA$2),'(勿動)單價表 '!$C:$C,BA$3,'(勿動)單價表 '!$E:$E,BA$4)</f>
        <v>71</v>
      </c>
      <c r="BB7" s="94">
        <f>SUMIFS('(勿動)單價表 '!$G:$G,'(勿動)單價表 '!$B:$B,IF(BB$2="英語","英語",BB$2),'(勿動)單價表 '!$C:$C,BB$3,'(勿動)單價表 '!$E:$E,BB$4)</f>
        <v>32</v>
      </c>
      <c r="BC7" s="94">
        <f>SUMIFS('(勿動)單價表 '!$G:$G,'(勿動)單價表 '!$B:$B,IF(BC$2="英語","英語",BC$2),'(勿動)單價表 '!$C:$C,BC$3,'(勿動)單價表 '!$E:$E,BC$4)</f>
        <v>64</v>
      </c>
      <c r="BD7" s="94">
        <f>SUMIFS('(勿動)單價表 '!$G:$G,'(勿動)單價表 '!$B:$B,IF(BD$2="英語","英語",BD$2),'(勿動)單價表 '!$C:$C,BD$3,'(勿動)單價表 '!$E:$E,BD$4)</f>
        <v>15</v>
      </c>
      <c r="BE7" s="94">
        <f>SUMIFS('(勿動)單價表 '!$G:$G,'(勿動)單價表 '!$B:$B,IF(BE$2="英語","英語",BE$2),'(勿動)單價表 '!$C:$C,BE$3,'(勿動)單價表 '!$E:$E,BE$4)</f>
        <v>139</v>
      </c>
      <c r="BF7" s="94">
        <f>SUMIFS('(勿動)單價表 '!$G:$G,'(勿動)單價表 '!$B:$B,IF(BF$2="英語","英語",BF$2),'(勿動)單價表 '!$C:$C,BF$3,'(勿動)單價表 '!$E:$E,BF$4)</f>
        <v>59</v>
      </c>
      <c r="BG7" s="94">
        <f>SUMIFS('(勿動)單價表 '!$G:$G,'(勿動)單價表 '!$B:$B,IF(BG$2="英語","英語",BG$2),'(勿動)單價表 '!$C:$C,BG$3,'(勿動)單價表 '!$E:$E,BG$4)</f>
        <v>131</v>
      </c>
    </row>
    <row r="8" spans="1:59" ht="16.5" customHeight="1">
      <c r="A8" s="35" t="s">
        <v>21</v>
      </c>
      <c r="B8" s="94">
        <f>SUMIFS('(勿動)單價表 '!$H:$H,'(勿動)單價表 '!$B:$B,IF(B$2="英語","英語",B$2),'(勿動)單價表 '!$C:$C,B$3,'(勿動)單價表 '!$E:$E,B$4)</f>
        <v>124</v>
      </c>
      <c r="C8" s="94">
        <f>SUMIFS('(勿動)單價表 '!$H:$H,'(勿動)單價表 '!$B:$B,IF(C$2="英語","英語",C$2),'(勿動)單價表 '!$C:$C,C$3,'(勿動)單價表 '!$E:$E,C$4)</f>
        <v>31</v>
      </c>
      <c r="D8" s="94">
        <f>SUMIFS('(勿動)單價表 '!$H:$H,'(勿動)單價表 '!$B:$B,IF(D$2="英語","英語",D$2),'(勿動)單價表 '!$C:$C,D$3,'(勿動)單價表 '!$E:$E,D$4)</f>
        <v>97</v>
      </c>
      <c r="E8" s="94">
        <f>SUMIFS('(勿動)單價表 '!$H:$H,'(勿動)單價表 '!$B:$B,IF(E$2="英語","英語",E$2),'(勿動)單價表 '!$C:$C,E$3,'(勿動)單價表 '!$E:$E,E$4)</f>
        <v>51</v>
      </c>
      <c r="F8" s="94">
        <f>SUMIFS('(勿動)單價表 '!$H:$H,'(勿動)單價表 '!$B:$B,IF(F$2="英語","英語",F$2),'(勿動)單價表 '!$C:$C,F$3,'(勿動)單價表 '!$E:$E,F$4)</f>
        <v>107</v>
      </c>
      <c r="G8" s="95">
        <f>SUMIFS('(勿動)單價表 '!$H:$H,'(勿動)單價表 '!$B:$B,IF(G$2="英語","英語",G$2),'(勿動)單價表 '!$C:$C,G$3,'(勿動)單價表 '!$E:$E,G$4)</f>
        <v>213</v>
      </c>
      <c r="H8" s="94">
        <f>SUMIFS('(勿動)單價表 '!$H:$H,'(勿動)單價表 '!$B:$B,IF(H$2="英語","英語",H$2),'(勿動)單價表 '!$C:$C,H$3,'(勿動)單價表 '!$E:$E,H$4)</f>
        <v>104</v>
      </c>
      <c r="I8" s="94">
        <f>SUMIFS('(勿動)單價表 '!$H:$H,'(勿動)單價表 '!$B:$B,IF(I$2="英語","英語",I$2),'(勿動)單價表 '!$C:$C,I$3,'(勿動)單價表 '!$E:$E,I$4)</f>
        <v>108</v>
      </c>
      <c r="J8" s="94">
        <f>SUMIFS('(勿動)單價表 '!$H:$H,'(勿動)單價表 '!$B:$B,IF(J$2="英語","英語",J$2),'(勿動)單價表 '!$C:$C,J$3,'(勿動)單價表 '!$E:$E,J$4)</f>
        <v>25</v>
      </c>
      <c r="K8" s="94">
        <f>SUMIFS('(勿動)單價表 '!$H:$H,'(勿動)單價表 '!$B:$B,IF(K$2="英語","英語",K$2),'(勿動)單價表 '!$C:$C,K$3,'(勿動)單價表 '!$E:$E,K$4)</f>
        <v>117</v>
      </c>
      <c r="L8" s="94">
        <f>SUMIFS('(勿動)單價表 '!$H:$H,'(勿動)單價表 '!$B:$B,IF(L$2="英語","英語",L$2),'(勿動)單價表 '!$C:$C,L$3,'(勿動)單價表 '!$E:$E,L$4)</f>
        <v>58</v>
      </c>
      <c r="M8" s="94">
        <f>SUMIFS('(勿動)單價表 '!$H:$H,'(勿動)單價表 '!$B:$B,IF(M$2="英語","英語",M$2),'(勿動)單價表 '!$C:$C,M$3,'(勿動)單價表 '!$E:$E,M$4)</f>
        <v>119</v>
      </c>
      <c r="N8" s="94">
        <f>SUMIFS('(勿動)單價表 '!$H:$H,'(勿動)單價表 '!$B:$B,IF(N$2="英語","英語",N$2),'(勿動)單價表 '!$C:$C,N$3,'(勿動)單價表 '!$E:$E,N$4)</f>
        <v>254</v>
      </c>
      <c r="O8" s="94">
        <f>SUMIFS('(勿動)單價表 '!$H:$H,'(勿動)單價表 '!$B:$B,IF(O$2="英語","英語",O$2),'(勿動)單價表 '!$C:$C,O$3,'(勿動)單價表 '!$E:$E,O$4)</f>
        <v>87</v>
      </c>
      <c r="P8" s="94">
        <f>SUMIFS('(勿動)單價表 '!$H:$H,'(勿動)單價表 '!$B:$B,IF(P$2="英語","英語",P$2),'(勿動)單價表 '!$C:$C,P$3,'(勿動)單價表 '!$E:$E,P$4)</f>
        <v>122</v>
      </c>
      <c r="Q8" s="94">
        <f>SUMIFS('(勿動)單價表 '!$H:$H,'(勿動)單價表 '!$B:$B,IF(Q$2="英語","英語",Q$2),'(勿動)單價表 '!$C:$C,Q$3,'(勿動)單價表 '!$E:$E,Q$4)</f>
        <v>58</v>
      </c>
      <c r="R8" s="94">
        <f>SUMIFS('(勿動)單價表 '!$H:$H,'(勿動)單價表 '!$B:$B,IF(R$2="英語","英語",R$2),'(勿動)單價表 '!$C:$C,R$3,'(勿動)單價表 '!$E:$E,R$4)</f>
        <v>107</v>
      </c>
      <c r="S8" s="94">
        <f>SUMIFS('(勿動)單價表 '!$H:$H,'(勿動)單價表 '!$B:$B,IF(S$2="英語","英語",S$2),'(勿動)單價表 '!$C:$C,S$3,'(勿動)單價表 '!$E:$E,S$4)</f>
        <v>202</v>
      </c>
      <c r="T8" s="94">
        <f>SUMIFS('(勿動)單價表 '!$H:$H,'(勿動)單價表 '!$B:$B,IF(T$2="英語","英語",T$2),'(勿動)單價表 '!$C:$C,T$3,'(勿動)單價表 '!$E:$E,T$4)</f>
        <v>86</v>
      </c>
      <c r="U8" s="94">
        <f>SUMIFS('(勿動)單價表 '!$H:$H,'(勿動)單價表 '!$B:$B,IF(U$2="英語","英語",U$2),'(勿動)單價表 '!$C:$C,U$3,'(勿動)單價表 '!$E:$E,U$4)</f>
        <v>38</v>
      </c>
      <c r="V8" s="94">
        <f>SUMIFS('(勿動)單價表 '!$H:$H,'(勿動)單價表 '!$B:$B,IF(V$2="英語","英語",V$2),'(勿動)單價表 '!$C:$C,V$3,'(勿動)單價表 '!$E:$E,V$4)</f>
        <v>73</v>
      </c>
      <c r="W8" s="94">
        <f>SUMIFS('(勿動)單價表 '!$H:$H,'(勿動)單價表 '!$B:$B,IF(W$2="英語","英語",W$2),'(勿動)單價表 '!$C:$C,W$3,'(勿動)單價表 '!$E:$E,W$4)</f>
        <v>22</v>
      </c>
      <c r="X8" s="94">
        <f>SUMIFS('(勿動)單價表 '!$H:$H,'(勿動)單價表 '!$B:$B,IF(X$2="英語","英語",X$2),'(勿動)單價表 '!$C:$C,X$3,'(勿動)單價表 '!$E:$E,X$4)</f>
        <v>107</v>
      </c>
      <c r="Y8" s="94">
        <f>SUMIFS('(勿動)單價表 '!$H:$H,'(勿動)單價表 '!$B:$B,IF(Y$2="英語","英語",Y$2),'(勿動)單價表 '!$C:$C,Y$3,'(勿動)單價表 '!$E:$E,Y$4)</f>
        <v>51</v>
      </c>
      <c r="Z8" s="96">
        <f>SUMIFS('(勿動)單價表 '!$H:$H,'(勿動)單價表 '!$B:$B,IF(Z$2="英語","英語",Z$2),'(勿動)單價表 '!$C:$C,Z$3,'(勿動)單價表 '!$E:$E,Z$4)</f>
        <v>0</v>
      </c>
      <c r="AA8" s="94">
        <f>SUMIFS('(勿動)單價表 '!$H:$H,'(勿動)單價表 '!$B:$B,IF(AA$2="英語","英語",AA$2),'(勿動)單價表 '!$C:$C,AA$3,'(勿動)單價表 '!$E:$E,AA$4)</f>
        <v>119</v>
      </c>
      <c r="AB8" s="94">
        <f>SUMIFS('(勿動)單價表 '!$H:$H,'(勿動)單價表 '!$B:$B,IF(AB$2="英語","英語",AB$2),'(勿動)單價表 '!$C:$C,AB$3,'(勿動)單價表 '!$E:$E,AB$4)</f>
        <v>68</v>
      </c>
      <c r="AC8" s="94">
        <f>SUMIFS('(勿動)單價表 '!$H:$H,'(勿動)單價表 '!$B:$B,IF(AC$2="英語","英語",AC$2),'(勿動)單價表 '!$C:$C,AC$3,'(勿動)單價表 '!$E:$E,AC$4)</f>
        <v>105</v>
      </c>
      <c r="AD8" s="94">
        <f>SUMIFS('(勿動)單價表 '!$H:$H,'(勿動)單價表 '!$B:$B,IF(AD$2="英語","英語",AD$2),'(勿動)單價表 '!$C:$C,AD$3,'(勿動)單價表 '!$E:$E,AD$4)</f>
        <v>149</v>
      </c>
      <c r="AE8" s="94">
        <f>SUMIFS('(勿動)單價表 '!$H:$H,'(勿動)單價表 '!$B:$B,IF(AE$2="英語","英語",AE$2),'(勿動)單價表 '!$C:$C,AE$3,'(勿動)單價表 '!$E:$E,AE$4)</f>
        <v>78</v>
      </c>
      <c r="AF8" s="94">
        <f>SUMIFS('(勿動)單價表 '!$H:$H,'(勿動)單價表 '!$B:$B,IF(AF$2="英語","英語",AF$2),'(勿動)單價表 '!$C:$C,AF$3,'(勿動)單價表 '!$E:$E,AF$4)</f>
        <v>36</v>
      </c>
      <c r="AG8" s="94">
        <f>SUMIFS('(勿動)單價表 '!$H:$H,'(勿動)單價表 '!$B:$B,IF(AG$2="英語","英語",AG$2),'(勿動)單價表 '!$C:$C,AG$3,'(勿動)單價表 '!$E:$E,AG$4)</f>
        <v>94</v>
      </c>
      <c r="AH8" s="94">
        <f>SUMIFS('(勿動)單價表 '!$H:$H,'(勿動)單價表 '!$B:$B,IF(AH$2="英語","英語",AH$2),'(勿動)單價表 '!$C:$C,AH$3,'(勿動)單價表 '!$E:$E,AH$4)</f>
        <v>24</v>
      </c>
      <c r="AI8" s="94">
        <f>SUMIFS('(勿動)單價表 '!$H:$H,'(勿動)單價表 '!$B:$B,IF(AI$2="英語","英語",AI$2),'(勿動)單價表 '!$C:$C,AI$3,'(勿動)單價表 '!$E:$E,AI$4)</f>
        <v>109</v>
      </c>
      <c r="AJ8" s="94">
        <f>SUMIFS('(勿動)單價表 '!$H:$H,'(勿動)單價表 '!$B:$B,IF(AJ$2="英語","英語",AJ$2),'(勿動)單價表 '!$C:$C,AJ$3,'(勿動)單價表 '!$E:$E,AJ$4)</f>
        <v>54</v>
      </c>
      <c r="AK8" s="96">
        <f>SUMIFS('(勿動)單價表 '!$H:$H,'(勿動)單價表 '!$B:$B,IF(AK$2="英語","英語",AK$2),'(勿動)單價表 '!$C:$C,AK$3,'(勿動)單價表 '!$E:$E,AK$4)</f>
        <v>0</v>
      </c>
      <c r="AL8" s="94">
        <f>SUMIFS('(勿動)單價表 '!$H:$H,'(勿動)單價表 '!$B:$B,IF(AL$2="英語","英語",AL$2),'(勿動)單價表 '!$C:$C,AL$3,'(勿動)單價表 '!$E:$E,AL$4)</f>
        <v>104</v>
      </c>
      <c r="AM8" s="94">
        <f>SUMIFS('(勿動)單價表 '!$H:$H,'(勿動)單價表 '!$B:$B,IF(AM$2="英語","英語",AM$2),'(勿動)單價表 '!$C:$C,AM$3,'(勿動)單價表 '!$E:$E,AM$4)</f>
        <v>64</v>
      </c>
      <c r="AN8" s="97">
        <f>SUMIFS('(勿動)單價表 '!$H:$H,'(勿動)單價表 '!$B:$B,IF(AN$2="英語","英語",AN$2),'(勿動)單價表 '!$C:$C,AN$3,'(勿動)單價表 '!$E:$E,AN$4)</f>
        <v>104</v>
      </c>
      <c r="AO8" s="94">
        <f>SUMIFS('(勿動)單價表 '!$H:$H,'(勿動)單價表 '!$B:$B,IF(AO$2="英語","英語",AO$2),'(勿動)單價表 '!$C:$C,AO$3,'(勿動)單價表 '!$E:$E,AO$4)</f>
        <v>174</v>
      </c>
      <c r="AP8" s="94">
        <f>SUMIFS('(勿動)單價表 '!$H:$H,'(勿動)單價表 '!$B:$B,IF(AP$2="英語","英語",AP$2),'(勿動)單價表 '!$C:$C,AP$3,'(勿動)單價表 '!$E:$E,AP$4)</f>
        <v>87</v>
      </c>
      <c r="AQ8" s="94">
        <f>SUMIFS('(勿動)單價表 '!$H:$H,'(勿動)單價表 '!$B:$B,IF(AQ$2="英語","英語",AQ$2),'(勿動)單價表 '!$C:$C,AQ$3,'(勿動)單價表 '!$E:$E,AQ$4)</f>
        <v>40</v>
      </c>
      <c r="AR8" s="94">
        <f>SUMIFS('(勿動)單價表 '!$H:$H,'(勿動)單價表 '!$B:$B,IF(AR$2="英語","英語",AR$2),'(勿動)單價表 '!$C:$C,AR$3,'(勿動)單價表 '!$E:$E,AR$4)</f>
        <v>107</v>
      </c>
      <c r="AS8" s="94">
        <f>SUMIFS('(勿動)單價表 '!$H:$H,'(勿動)單價表 '!$B:$B,IF(AS$2="英語","英語",AS$2),'(勿動)單價表 '!$C:$C,AS$3,'(勿動)單價表 '!$E:$E,AS$4)</f>
        <v>24</v>
      </c>
      <c r="AT8" s="94">
        <f>SUMIFS('(勿動)單價表 '!$H:$H,'(勿動)單價表 '!$B:$B,IF(AT$2="英語","英語",AT$2),'(勿動)單價表 '!$C:$C,AT$3,'(勿動)單價表 '!$E:$E,AT$4)</f>
        <v>114</v>
      </c>
      <c r="AU8" s="94">
        <f>SUMIFS('(勿動)單價表 '!$H:$H,'(勿動)單價表 '!$B:$B,IF(AU$2="英語","英語",AU$2),'(勿動)單價表 '!$C:$C,AU$3,'(勿動)單價表 '!$E:$E,AU$4)</f>
        <v>64</v>
      </c>
      <c r="AV8" s="96">
        <f>SUMIFS('(勿動)單價表 '!$H:$H,'(勿動)單價表 '!$B:$B,IF(AV$2="英語","英語",AV$2),'(勿動)單價表 '!$C:$C,AV$3,'(勿動)單價表 '!$E:$E,AV$4)</f>
        <v>0</v>
      </c>
      <c r="AW8" s="94">
        <f>SUMIFS('(勿動)單價表 '!$H:$H,'(勿動)單價表 '!$B:$B,IF(AW$2="英語","英語",AW$2),'(勿動)單價表 '!$C:$C,AW$3,'(勿動)單價表 '!$E:$E,AW$4)</f>
        <v>77</v>
      </c>
      <c r="AX8" s="94">
        <f>SUMIFS('(勿動)單價表 '!$H:$H,'(勿動)單價表 '!$B:$B,IF(AX$2="英語","英語",AX$2),'(勿動)單價表 '!$C:$C,AX$3,'(勿動)單價表 '!$E:$E,AX$4)</f>
        <v>51</v>
      </c>
      <c r="AY8" s="94">
        <f>SUMIFS('(勿動)單價表 '!$H:$H,'(勿動)單價表 '!$B:$B,IF(AY$2="英語","英語",AY$2),'(勿動)單價表 '!$C:$C,AY$3,'(勿動)單價表 '!$E:$E,AY$4)</f>
        <v>90</v>
      </c>
      <c r="AZ8" s="94">
        <f>SUMIFS('(勿動)單價表 '!$H:$H,'(勿動)單價表 '!$B:$B,IF(AZ$2="英語","英語",AZ$2),'(勿動)單價表 '!$C:$C,AZ$3,'(勿動)單價表 '!$E:$E,AZ$4)</f>
        <v>90</v>
      </c>
      <c r="BA8" s="94">
        <f>SUMIFS('(勿動)單價表 '!$H:$H,'(勿動)單價表 '!$B:$B,IF(BA$2="英語","英語",BA$2),'(勿動)單價表 '!$C:$C,BA$3,'(勿動)單價表 '!$E:$E,BA$4)</f>
        <v>75</v>
      </c>
      <c r="BB8" s="94">
        <f>SUMIFS('(勿動)單價表 '!$H:$H,'(勿動)單價表 '!$B:$B,IF(BB$2="英語","英語",BB$2),'(勿動)單價表 '!$C:$C,BB$3,'(勿動)單價表 '!$E:$E,BB$4)</f>
        <v>27</v>
      </c>
      <c r="BC8" s="94">
        <f>SUMIFS('(勿動)單價表 '!$H:$H,'(勿動)單價表 '!$B:$B,IF(BC$2="英語","英語",BC$2),'(勿動)單價表 '!$C:$C,BC$3,'(勿動)單價表 '!$E:$E,BC$4)</f>
        <v>79</v>
      </c>
      <c r="BD8" s="94">
        <f>SUMIFS('(勿動)單價表 '!$H:$H,'(勿動)單價表 '!$B:$B,IF(BD$2="英語","英語",BD$2),'(勿動)單價表 '!$C:$C,BD$3,'(勿動)單價表 '!$E:$E,BD$4)</f>
        <v>20</v>
      </c>
      <c r="BE8" s="94">
        <f>SUMIFS('(勿動)單價表 '!$H:$H,'(勿動)單價表 '!$B:$B,IF(BE$2="英語","英語",BE$2),'(勿動)單價表 '!$C:$C,BE$3,'(勿動)單價表 '!$E:$E,BE$4)</f>
        <v>119</v>
      </c>
      <c r="BF8" s="94">
        <f>SUMIFS('(勿動)單價表 '!$H:$H,'(勿動)單價表 '!$B:$B,IF(BF$2="英語","英語",BF$2),'(勿動)單價表 '!$C:$C,BF$3,'(勿動)單價表 '!$E:$E,BF$4)</f>
        <v>61</v>
      </c>
      <c r="BG8" s="98">
        <f>SUMIFS('(勿動)單價表 '!$H:$H,'(勿動)單價表 '!$B:$B,IF(BG$2="英語","英語",BG$2),'(勿動)單價表 '!$C:$C,BG$3,'(勿動)單價表 '!$E:$E,BG$4)</f>
        <v>0</v>
      </c>
    </row>
    <row r="9" spans="1:59" ht="16.5" customHeight="1">
      <c r="A9" s="36" t="s">
        <v>100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G9" s="28">
        <v>0</v>
      </c>
      <c r="AH9" s="28">
        <v>0</v>
      </c>
      <c r="AI9" s="28">
        <v>0</v>
      </c>
      <c r="AJ9" s="28">
        <v>0</v>
      </c>
      <c r="AK9" s="28">
        <v>0</v>
      </c>
      <c r="AL9" s="28">
        <v>0</v>
      </c>
      <c r="AM9" s="28">
        <v>0</v>
      </c>
      <c r="AN9" s="28">
        <v>0</v>
      </c>
      <c r="AO9" s="28">
        <v>0</v>
      </c>
      <c r="AP9" s="28">
        <v>0</v>
      </c>
      <c r="AQ9" s="28">
        <v>0</v>
      </c>
      <c r="AR9" s="28">
        <v>0</v>
      </c>
      <c r="AS9" s="28">
        <v>0</v>
      </c>
      <c r="AT9" s="28">
        <v>0</v>
      </c>
      <c r="AU9" s="28">
        <v>0</v>
      </c>
      <c r="AV9" s="28">
        <v>0</v>
      </c>
      <c r="AW9" s="28">
        <v>0</v>
      </c>
      <c r="AX9" s="28">
        <v>0</v>
      </c>
      <c r="AY9" s="28">
        <v>0</v>
      </c>
      <c r="AZ9" s="28">
        <v>0</v>
      </c>
      <c r="BA9" s="28">
        <v>0</v>
      </c>
      <c r="BB9" s="28">
        <v>0</v>
      </c>
      <c r="BC9" s="28">
        <v>0</v>
      </c>
      <c r="BD9" s="28">
        <v>0</v>
      </c>
      <c r="BE9" s="28">
        <v>0</v>
      </c>
      <c r="BF9" s="23">
        <v>0</v>
      </c>
      <c r="BG9" s="23">
        <v>0</v>
      </c>
    </row>
    <row r="10" spans="1:59" ht="19.7" customHeight="1"/>
    <row r="11" spans="1:59" ht="19.7" customHeight="1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/>
      <c r="BA11" s="57"/>
      <c r="BB11" s="57"/>
      <c r="BC11" s="57"/>
    </row>
    <row r="12" spans="1:59" ht="33" customHeight="1">
      <c r="A12" s="28" t="s">
        <v>82</v>
      </c>
      <c r="B12" s="23" t="s">
        <v>14</v>
      </c>
      <c r="C12" s="23" t="s">
        <v>14</v>
      </c>
      <c r="D12" s="23" t="s">
        <v>14</v>
      </c>
      <c r="E12" s="37" t="s">
        <v>14</v>
      </c>
      <c r="F12" s="23" t="s">
        <v>14</v>
      </c>
      <c r="G12" s="23" t="s">
        <v>14</v>
      </c>
      <c r="H12" s="23" t="s">
        <v>14</v>
      </c>
      <c r="I12" s="23" t="s">
        <v>14</v>
      </c>
    </row>
    <row r="13" spans="1:59" ht="33" customHeight="1">
      <c r="A13" s="22" t="s">
        <v>97</v>
      </c>
      <c r="B13" s="24">
        <v>3</v>
      </c>
      <c r="C13" s="24">
        <v>3</v>
      </c>
      <c r="D13" s="24">
        <v>4</v>
      </c>
      <c r="E13" s="38">
        <v>4</v>
      </c>
      <c r="F13" s="24">
        <v>5</v>
      </c>
      <c r="G13" s="24">
        <v>5</v>
      </c>
      <c r="H13" s="24">
        <v>6</v>
      </c>
      <c r="I13" s="24">
        <v>6</v>
      </c>
    </row>
    <row r="14" spans="1:59" ht="19.7" customHeight="1">
      <c r="A14" s="21" t="s">
        <v>85</v>
      </c>
      <c r="B14" s="29" t="s">
        <v>18</v>
      </c>
      <c r="C14" s="29" t="s">
        <v>19</v>
      </c>
      <c r="D14" s="29" t="s">
        <v>18</v>
      </c>
      <c r="E14" s="39" t="s">
        <v>19</v>
      </c>
      <c r="F14" s="29" t="s">
        <v>18</v>
      </c>
      <c r="G14" s="29" t="s">
        <v>19</v>
      </c>
      <c r="H14" s="29" t="s">
        <v>18</v>
      </c>
      <c r="I14" s="29" t="s">
        <v>19</v>
      </c>
    </row>
    <row r="15" spans="1:59" ht="19.7" customHeight="1">
      <c r="A15" s="36" t="s">
        <v>98</v>
      </c>
      <c r="B15" s="36" t="s">
        <v>99</v>
      </c>
      <c r="C15" s="36" t="s">
        <v>99</v>
      </c>
      <c r="D15" s="36" t="s">
        <v>99</v>
      </c>
      <c r="E15" s="40" t="s">
        <v>99</v>
      </c>
      <c r="F15" s="36" t="s">
        <v>99</v>
      </c>
      <c r="G15" s="36" t="s">
        <v>99</v>
      </c>
      <c r="H15" s="36" t="s">
        <v>99</v>
      </c>
      <c r="I15" s="36" t="s">
        <v>99</v>
      </c>
    </row>
    <row r="16" spans="1:59" ht="15.75" customHeight="1">
      <c r="A16" s="20" t="s">
        <v>101</v>
      </c>
      <c r="B16" s="94">
        <f>SUM(SUMIFS('(勿動)單價表 '!$F:$F,'(勿動)單價表 '!$B:$B,"英語",'(勿動)單價表 '!$C:$C,3,'(勿動)單價表 '!$E:$E,"課本"),SUMIFS('(勿動)單價表 '!$F:$F,'(勿動)單價表 '!$B:$B,"英語(B版)",'(勿動)單價表 '!$C:$C,3,'(勿動)單價表 '!$E:$E,"課本"),SUMIFS('(勿動)單價表 '!$F:$F,'(勿動)單價表 '!$B:$B,"英語(C版)",'(勿動)單價表 '!$C:$C,3,'(勿動)單價表 '!$E:$E,"課本"),SUMIFS('(勿動)單價表 '!$F:$F,'(勿動)單價表 '!$B:$B,"英語(D版)",'(勿動)單價表 '!$C:$C,3,'(勿動)單價表 '!$E:$E,"課本"))</f>
        <v>100</v>
      </c>
      <c r="C16" s="94">
        <f>SUM(SUMIFS('(勿動)單價表 '!$F:$F,'(勿動)單價表 '!$B:$B,"英語",'(勿動)單價表 '!$C:$C,3,'(勿動)單價表 '!$E:$E,"習作"),SUMIFS('(勿動)單價表 '!$F:$F,'(勿動)單價表 '!$B:$B,"英語(B版)",'(勿動)單價表 '!$C:$C,3,'(勿動)單價表 '!$E:$E,"習作"),SUMIFS('(勿動)單價表 '!$F:$F,'(勿動)單價表 '!$B:$B,"英語(C版)",'(勿動)單價表 '!$C:$C,3,'(勿動)單價表 '!$E:$E,"習作"),SUMIFS('(勿動)單價表 '!$F:$F,'(勿動)單價表 '!$B:$B,"英語(D版)",'(勿動)單價表 '!$C:$C,3,'(勿動)單價表 '!$E:$E,"習作"))</f>
        <v>34</v>
      </c>
      <c r="D16" s="94">
        <f>SUM(SUMIFS('(勿動)單價表 '!$F:$F,'(勿動)單價表 '!$B:$B,"英語",'(勿動)單價表 '!$C:$C,4,'(勿動)單價表 '!$E:$E,"課本"),SUMIFS('(勿動)單價表 '!$F:$F,'(勿動)單價表 '!$B:$B,"英語(B版)",'(勿動)單價表 '!$C:$C,4,'(勿動)單價表 '!$E:$E,"課本"),SUMIFS('(勿動)單價表 '!$F:$F,'(勿動)單價表 '!$B:$B,"英語(C版)",'(勿動)單價表 '!$C:$C,4,'(勿動)單價表 '!$E:$E,"課本"),SUMIFS('(勿動)單價表 '!$F:$F,'(勿動)單價表 '!$B:$B,"英語(D版)",'(勿動)單價表 '!$C:$C,4,'(勿動)單價表 '!$E:$E,"課本"))</f>
        <v>98</v>
      </c>
      <c r="E16" s="94">
        <f>SUM(SUMIFS('(勿動)單價表 '!$F:$F,'(勿動)單價表 '!$B:$B,"英語",'(勿動)單價表 '!$C:$C,4,'(勿動)單價表 '!$E:$E,"習作"),SUMIFS('(勿動)單價表 '!$F:$F,'(勿動)單價表 '!$B:$B,"英語(B版)",'(勿動)單價表 '!$C:$C,4,'(勿動)單價表 '!$E:$E,"習作"),SUMIFS('(勿動)單價表 '!$F:$F,'(勿動)單價表 '!$B:$B,"英語(C版)",'(勿動)單價表 '!$C:$C,4,'(勿動)單價表 '!$E:$E,"習作"),SUMIFS('(勿動)單價表 '!$F:$F,'(勿動)單價表 '!$B:$B,"英語(D版)",'(勿動)單價表 '!$C:$C,4,'(勿動)單價表 '!$E:$E,"習作"))</f>
        <v>34</v>
      </c>
      <c r="F16" s="94">
        <f>SUM(SUMIFS('(勿動)單價表 '!$F:$F,'(勿動)單價表 '!$B:$B,"英語",'(勿動)單價表 '!$C:$C,5,'(勿動)單價表 '!$E:$E,"課本"),SUMIFS('(勿動)單價表 '!$F:$F,'(勿動)單價表 '!$B:$B,"英語(B版)",'(勿動)單價表 '!$C:$C,5,'(勿動)單價表 '!$E:$E,"課本"),SUMIFS('(勿動)單價表 '!$F:$F,'(勿動)單價表 '!$B:$B,"英語(C版)",'(勿動)單價表 '!$C:$C,5,'(勿動)單價表 '!$E:$E,"課本"),SUMIFS('(勿動)單價表 '!$F:$F,'(勿動)單價表 '!$B:$B,"英語(D版)",'(勿動)單價表 '!$C:$C,5,'(勿動)單價表 '!$E:$E,"課本"))</f>
        <v>92</v>
      </c>
      <c r="G16" s="94">
        <f>SUM(SUMIFS('(勿動)單價表 '!$F:$F,'(勿動)單價表 '!$B:$B,"英語",'(勿動)單價表 '!$C:$C,5,'(勿動)單價表 '!$E:$E,"習作"),SUMIFS('(勿動)單價表 '!$F:$F,'(勿動)單價表 '!$B:$B,"英語(B版)",'(勿動)單價表 '!$C:$C,5,'(勿動)單價表 '!$E:$E,"習作"),SUMIFS('(勿動)單價表 '!$F:$F,'(勿動)單價表 '!$B:$B,"英語(C版)",'(勿動)單價表 '!$C:$C,5,'(勿動)單價表 '!$E:$E,"習作"),SUMIFS('(勿動)單價表 '!$F:$F,'(勿動)單價表 '!$B:$B,"英語(D版)",'(勿動)單價表 '!$C:$C,5,'(勿動)單價表 '!$E:$E,"習作"))</f>
        <v>34</v>
      </c>
      <c r="H16" s="94">
        <f>SUM(SUMIFS('(勿動)單價表 '!$F:$F,'(勿動)單價表 '!$B:$B,"英語",'(勿動)單價表 '!$C:$C,6,'(勿動)單價表 '!$E:$E,"課本"),SUMIFS('(勿動)單價表 '!$F:$F,'(勿動)單價表 '!$B:$B,"英語(B版)",'(勿動)單價表 '!$C:$C,6,'(勿動)單價表 '!$E:$E,"課本"),SUMIFS('(勿動)單價表 '!$F:$F,'(勿動)單價表 '!$B:$B,"英語(C版)",'(勿動)單價表 '!$C:$C,6,'(勿動)單價表 '!$E:$E,"課本"),SUMIFS('(勿動)單價表 '!$F:$F,'(勿動)單價表 '!$B:$B,"英語(D版)",'(勿動)單價表 '!$C:$C,6,'(勿動)單價表 '!$E:$E,"課本"))</f>
        <v>95</v>
      </c>
      <c r="I16" s="94">
        <f>SUM(SUMIFS('(勿動)單價表 '!$F:$F,'(勿動)單價表 '!$B:$B,"英語",'(勿動)單價表 '!$C:$C,6,'(勿動)單價表 '!$E:$E,"習作"),SUMIFS('(勿動)單價表 '!$F:$F,'(勿動)單價表 '!$B:$B,"英語(B版)",'(勿動)單價表 '!$C:$C,6,'(勿動)單價表 '!$E:$E,"習作"),SUMIFS('(勿動)單價表 '!$F:$F,'(勿動)單價表 '!$B:$B,"英語(C版)",'(勿動)單價表 '!$C:$C,6,'(勿動)單價表 '!$E:$E,"習作"),SUMIFS('(勿動)單價表 '!$F:$F,'(勿動)單價表 '!$B:$B,"英語(D版)",'(勿動)單價表 '!$C:$C,6,'(勿動)單價表 '!$E:$E,"習作"))</f>
        <v>34</v>
      </c>
    </row>
    <row r="17" spans="1:9" ht="15.75" customHeight="1">
      <c r="A17" s="41" t="s">
        <v>79</v>
      </c>
      <c r="B17" s="94">
        <f>SUM(SUMIFS('(勿動)單價表 '!$G:$G,'(勿動)單價表 '!$B:$B,"英語",'(勿動)單價表 '!$C:$C,3,'(勿動)單價表 '!$E:$E,"課本"),SUMIFS('(勿動)單價表 '!$G:$G,'(勿動)單價表 '!$B:$B,"英語(B版)",'(勿動)單價表 '!$C:$C,3,'(勿動)單價表 '!$E:$E,"課本"),SUMIFS('(勿動)單價表 '!$G:$G,'(勿動)單價表 '!$B:$B,"英語(C版)",'(勿動)單價表 '!$C:$C,3,'(勿動)單價表 '!$E:$E,"課本"),SUMIFS('(勿動)單價表 '!$G:$G,'(勿動)單價表 '!$B:$B,"英語(D版)",'(勿動)單價表 '!$C:$C,3,'(勿動)單價表 '!$E:$E,"課本"))</f>
        <v>108</v>
      </c>
      <c r="C17" s="94">
        <f>SUM(SUMIFS('(勿動)單價表 '!$G:$G,'(勿動)單價表 '!$B:$B,"英語",'(勿動)單價表 '!$C:$C,3,'(勿動)單價表 '!$E:$E,"習作"),SUMIFS('(勿動)單價表 '!$G:$G,'(勿動)單價表 '!$B:$B,"英語(B版)",'(勿動)單價表 '!$C:$C,3,'(勿動)單價表 '!$E:$E,"習作"),SUMIFS('(勿動)單價表 '!$G:$G,'(勿動)單價表 '!$B:$B,"英語(C版)",'(勿動)單價表 '!$C:$C,3,'(勿動)單價表 '!$E:$E,"習作"),SUMIFS('(勿動)單價表 '!$G:$G,'(勿動)單價表 '!$B:$B,"英語(D版)",'(勿動)單價表 '!$C:$C,3,'(勿動)單價表 '!$E:$E,"習作"))</f>
        <v>34</v>
      </c>
      <c r="D17" s="94">
        <f>SUM(SUMIFS('(勿動)單價表 '!$G:$G,'(勿動)單價表 '!$B:$B,"英語",'(勿動)單價表 '!$C:$C,4,'(勿動)單價表 '!$E:$E,"課本"),SUMIFS('(勿動)單價表 '!$G:$G,'(勿動)單價表 '!$B:$B,"英語(B版)",'(勿動)單價表 '!$C:$C,4,'(勿動)單價表 '!$E:$E,"課本"),SUMIFS('(勿動)單價表 '!$G:$G,'(勿動)單價表 '!$B:$B,"英語(C版)",'(勿動)單價表 '!$C:$C,4,'(勿動)單價表 '!$E:$E,"課本"),SUMIFS('(勿動)單價表 '!$G:$G,'(勿動)單價表 '!$B:$B,"英語(D版)",'(勿動)單價表 '!$C:$C,4,'(勿動)單價表 '!$E:$E,"課本"))</f>
        <v>114</v>
      </c>
      <c r="E17" s="94">
        <f>SUM(SUMIFS('(勿動)單價表 '!$G:$G,'(勿動)單價表 '!$B:$B,"英語",'(勿動)單價表 '!$C:$C,4,'(勿動)單價表 '!$E:$E,"習作"),SUMIFS('(勿動)單價表 '!$G:$G,'(勿動)單價表 '!$B:$B,"英語(B版)",'(勿動)單價表 '!$C:$C,4,'(勿動)單價表 '!$E:$E,"習作"),SUMIFS('(勿動)單價表 '!$G:$G,'(勿動)單價表 '!$B:$B,"英語(C版)",'(勿動)單價表 '!$C:$C,4,'(勿動)單價表 '!$E:$E,"習作"),SUMIFS('(勿動)單價表 '!$G:$G,'(勿動)單價表 '!$B:$B,"英語(D版)",'(勿動)單價表 '!$C:$C,4,'(勿動)單價表 '!$E:$E,"習作"))</f>
        <v>34</v>
      </c>
      <c r="F17" s="94">
        <f>SUM(SUMIFS('(勿動)單價表 '!$G:$G,'(勿動)單價表 '!$B:$B,"英語",'(勿動)單價表 '!$C:$C,5,'(勿動)單價表 '!$E:$E,"課本"),SUMIFS('(勿動)單價表 '!$G:$G,'(勿動)單價表 '!$B:$B,"英語(B版)",'(勿動)單價表 '!$C:$C,5,'(勿動)單價表 '!$E:$E,"課本"),SUMIFS('(勿動)單價表 '!$G:$G,'(勿動)單價表 '!$B:$B,"英語(C版)",'(勿動)單價表 '!$C:$C,5,'(勿動)單價表 '!$E:$E,"課本"),SUMIFS('(勿動)單價表 '!$G:$G,'(勿動)單價表 '!$B:$B,"英語(D版)",'(勿動)單價表 '!$C:$C,5,'(勿動)單價表 '!$E:$E,"課本"))</f>
        <v>104</v>
      </c>
      <c r="G17" s="94">
        <f>SUM(SUMIFS('(勿動)單價表 '!$G:$G,'(勿動)單價表 '!$B:$B,"英語",'(勿動)單價表 '!$C:$C,5,'(勿動)單價表 '!$E:$E,"習作"),SUMIFS('(勿動)單價表 '!$G:$G,'(勿動)單價表 '!$B:$B,"英語(B版)",'(勿動)單價表 '!$C:$C,5,'(勿動)單價表 '!$E:$E,"習作"),SUMIFS('(勿動)單價表 '!$G:$G,'(勿動)單價表 '!$B:$B,"英語(C版)",'(勿動)單價表 '!$C:$C,5,'(勿動)單價表 '!$E:$E,"習作"),SUMIFS('(勿動)單價表 '!$G:$G,'(勿動)單價表 '!$B:$B,"英語(D版)",'(勿動)單價表 '!$C:$C,5,'(勿動)單價表 '!$E:$E,"習作"))</f>
        <v>34</v>
      </c>
      <c r="H17" s="94">
        <f>SUM(SUMIFS('(勿動)單價表 '!$G:$G,'(勿動)單價表 '!$B:$B,"英語",'(勿動)單價表 '!$C:$C,6,'(勿動)單價表 '!$E:$E,"課本"),SUMIFS('(勿動)單價表 '!$G:$G,'(勿動)單價表 '!$B:$B,"英語(B版)",'(勿動)單價表 '!$C:$C,6,'(勿動)單價表 '!$E:$E,"課本"),SUMIFS('(勿動)單價表 '!$G:$G,'(勿動)單價表 '!$B:$B,"英語(C版)",'(勿動)單價表 '!$C:$C,6,'(勿動)單價表 '!$E:$E,"課本"),SUMIFS('(勿動)單價表 '!$G:$G,'(勿動)單價表 '!$B:$B,"英語(D版)",'(勿動)單價表 '!$C:$C,6,'(勿動)單價表 '!$E:$E,"課本"))</f>
        <v>90</v>
      </c>
      <c r="I17" s="94">
        <f>SUM(SUMIFS('(勿動)單價表 '!$G:$G,'(勿動)單價表 '!$B:$B,"英語",'(勿動)單價表 '!$C:$C,6,'(勿動)單價表 '!$E:$E,"習作"),SUMIFS('(勿動)單價表 '!$G:$G,'(勿動)單價表 '!$B:$B,"英語(B版)",'(勿動)單價表 '!$C:$C,6,'(勿動)單價表 '!$E:$E,"習作"),SUMIFS('(勿動)單價表 '!$G:$G,'(勿動)單價表 '!$B:$B,"英語(C版)",'(勿動)單價表 '!$C:$C,6,'(勿動)單價表 '!$E:$E,"習作"),SUMIFS('(勿動)單價表 '!$G:$G,'(勿動)單價表 '!$B:$B,"英語(D版)",'(勿動)單價表 '!$C:$C,6,'(勿動)單價表 '!$E:$E,"習作"))</f>
        <v>32</v>
      </c>
    </row>
    <row r="18" spans="1:9" ht="15.75" customHeight="1">
      <c r="A18" s="20" t="s">
        <v>29</v>
      </c>
      <c r="B18" s="94">
        <f>SUM(SUMIFS('(勿動)單價表 '!$I:$I,'(勿動)單價表 '!$B:$B,"英語",'(勿動)單價表 '!$C:$C,3,'(勿動)單價表 '!$E:$E,"課本"),SUMIFS('(勿動)單價表 '!$I:$I,'(勿動)單價表 '!$B:$B,"英語(B版)",'(勿動)單價表 '!$C:$C,3,'(勿動)單價表 '!$E:$E,"課本"),SUMIFS('(勿動)單價表 '!$I:$I,'(勿動)單價表 '!$B:$B,"英語(C版)",'(勿動)單價表 '!$C:$C,3,'(勿動)單價表 '!$E:$E,"課本"),SUMIFS('(勿動)單價表 '!$I:$I,'(勿動)單價表 '!$B:$B,"英語(D版)",'(勿動)單價表 '!$C:$C,3,'(勿動)單價表 '!$E:$E,"課本"))</f>
        <v>87</v>
      </c>
      <c r="C18" s="94">
        <f>SUM(SUMIFS('(勿動)單價表 '!$I:$I,'(勿動)單價表 '!$B:$B,"英語",'(勿動)單價表 '!$C:$C,3,'(勿動)單價表 '!$E:$E,"習作"),SUMIFS('(勿動)單價表 '!$I:$I,'(勿動)單價表 '!$B:$B,"英語(B版)",'(勿動)單價表 '!$C:$C,3,'(勿動)單價表 '!$E:$E,"習作"),SUMIFS('(勿動)單價表 '!$I:$I,'(勿動)單價表 '!$B:$B,"英語(C版)",'(勿動)單價表 '!$C:$C,3,'(勿動)單價表 '!$E:$E,"習作"),SUMIFS('(勿動)單價表 '!$I:$I,'(勿動)單價表 '!$B:$B,"英語(D版)",'(勿動)單價表 '!$C:$C,3,'(勿動)單價表 '!$E:$E,"習作"))</f>
        <v>36</v>
      </c>
      <c r="D18" s="94">
        <f>SUM(SUMIFS('(勿動)單價表 '!$I:$I,'(勿動)單價表 '!$B:$B,"英語",'(勿動)單價表 '!$C:$C,4,'(勿動)單價表 '!$E:$E,"課本"),SUMIFS('(勿動)單價表 '!$I:$I,'(勿動)單價表 '!$B:$B,"英語(B版)",'(勿動)單價表 '!$C:$C,4,'(勿動)單價表 '!$E:$E,"課本"),SUMIFS('(勿動)單價表 '!$I:$I,'(勿動)單價表 '!$B:$B,"英語(C版)",'(勿動)單價表 '!$C:$C,4,'(勿動)單價表 '!$E:$E,"課本"),SUMIFS('(勿動)單價表 '!$I:$I,'(勿動)單價表 '!$B:$B,"英語(D版)",'(勿動)單價表 '!$C:$C,4,'(勿動)單價表 '!$E:$E,"課本"))</f>
        <v>86</v>
      </c>
      <c r="E18" s="94">
        <f>SUM(SUMIFS('(勿動)單價表 '!$I:$I,'(勿動)單價表 '!$B:$B,"英語",'(勿動)單價表 '!$C:$C,4,'(勿動)單價表 '!$E:$E,"習作"),SUMIFS('(勿動)單價表 '!$I:$I,'(勿動)單價表 '!$B:$B,"英語(B版)",'(勿動)單價表 '!$C:$C,4,'(勿動)單價表 '!$E:$E,"習作"),SUMIFS('(勿動)單價表 '!$I:$I,'(勿動)單價表 '!$B:$B,"英語(C版)",'(勿動)單價表 '!$C:$C,4,'(勿動)單價表 '!$E:$E,"習作"),SUMIFS('(勿動)單價表 '!$I:$I,'(勿動)單價表 '!$B:$B,"英語(D版)",'(勿動)單價表 '!$C:$C,4,'(勿動)單價表 '!$E:$E,"習作"))</f>
        <v>37</v>
      </c>
      <c r="F18" s="94">
        <f>SUM(SUMIFS('(勿動)單價表 '!$I:$I,'(勿動)單價表 '!$B:$B,"英語",'(勿動)單價表 '!$C:$C,5,'(勿動)單價表 '!$E:$E,"課本"),SUMIFS('(勿動)單價表 '!$I:$I,'(勿動)單價表 '!$B:$B,"英語(B版)",'(勿動)單價表 '!$C:$C,5,'(勿動)單價表 '!$E:$E,"課本"),SUMIFS('(勿動)單價表 '!$I:$I,'(勿動)單價表 '!$B:$B,"英語(C版)",'(勿動)單價表 '!$C:$C,5,'(勿動)單價表 '!$E:$E,"課本"),SUMIFS('(勿動)單價表 '!$I:$I,'(勿動)單價表 '!$B:$B,"英語(D版)",'(勿動)單價表 '!$C:$C,5,'(勿動)單價表 '!$E:$E,"課本"))</f>
        <v>81</v>
      </c>
      <c r="G18" s="94">
        <f>SUM(SUMIFS('(勿動)單價表 '!$I:$I,'(勿動)單價表 '!$B:$B,"英語",'(勿動)單價表 '!$C:$C,5,'(勿動)單價表 '!$E:$E,"習作"),SUMIFS('(勿動)單價表 '!$I:$I,'(勿動)單價表 '!$B:$B,"英語(B版)",'(勿動)單價表 '!$C:$C,5,'(勿動)單價表 '!$E:$E,"習作"),SUMIFS('(勿動)單價表 '!$I:$I,'(勿動)單價表 '!$B:$B,"英語(C版)",'(勿動)單價表 '!$C:$C,5,'(勿動)單價表 '!$E:$E,"習作"),SUMIFS('(勿動)單價表 '!$I:$I,'(勿動)單價表 '!$B:$B,"英語(D版)",'(勿動)單價表 '!$C:$C,5,'(勿動)單價表 '!$E:$E,"習作"))</f>
        <v>41</v>
      </c>
      <c r="H18" s="94">
        <f>SUM(SUMIFS('(勿動)單價表 '!$I:$I,'(勿動)單價表 '!$B:$B,"英語",'(勿動)單價表 '!$C:$C,6,'(勿動)單價表 '!$E:$E,"課本"),SUMIFS('(勿動)單價表 '!$I:$I,'(勿動)單價表 '!$B:$B,"英語(B版)",'(勿動)單價表 '!$C:$C,6,'(勿動)單價表 '!$E:$E,"課本"),SUMIFS('(勿動)單價表 '!$I:$I,'(勿動)單價表 '!$B:$B,"英語(C版)",'(勿動)單價表 '!$C:$C,6,'(勿動)單價表 '!$E:$E,"課本"),SUMIFS('(勿動)單價表 '!$I:$I,'(勿動)單價表 '!$B:$B,"英語(D版)",'(勿動)單價表 '!$C:$C,6,'(勿動)單價表 '!$E:$E,"課本"))</f>
        <v>76</v>
      </c>
      <c r="I18" s="94">
        <f>SUM(SUMIFS('(勿動)單價表 '!$I:$I,'(勿動)單價表 '!$B:$B,"英語",'(勿動)單價表 '!$C:$C,6,'(勿動)單價表 '!$E:$E,"習作"),SUMIFS('(勿動)單價表 '!$I:$I,'(勿動)單價表 '!$B:$B,"英語(B版)",'(勿動)單價表 '!$C:$C,6,'(勿動)單價表 '!$E:$E,"習作"),SUMIFS('(勿動)單價表 '!$I:$I,'(勿動)單價表 '!$B:$B,"英語(C版)",'(勿動)單價表 '!$C:$C,6,'(勿動)單價表 '!$E:$E,"習作"),SUMIFS('(勿動)單價表 '!$I:$I,'(勿動)單價表 '!$B:$B,"英語(D版)",'(勿動)單價表 '!$C:$C,6,'(勿動)單價表 '!$E:$E,"習作"))</f>
        <v>41</v>
      </c>
    </row>
    <row r="19" spans="1:9" ht="16.5" customHeight="1">
      <c r="A19" s="42" t="s">
        <v>100</v>
      </c>
      <c r="B19" s="28">
        <v>0</v>
      </c>
      <c r="C19" s="23">
        <v>0</v>
      </c>
      <c r="D19" s="23">
        <v>0</v>
      </c>
      <c r="E19" s="37">
        <v>0</v>
      </c>
      <c r="F19" s="55">
        <v>0</v>
      </c>
      <c r="G19" s="55">
        <v>0</v>
      </c>
      <c r="H19" s="23">
        <v>0</v>
      </c>
      <c r="I19" s="23">
        <v>0</v>
      </c>
    </row>
    <row r="21" spans="1:9" ht="19.7" customHeight="1"/>
    <row r="22" spans="1:9" ht="19.7" customHeight="1"/>
    <row r="23" spans="1:9" ht="19.7" customHeight="1"/>
    <row r="24" spans="1:9" ht="19.7" customHeight="1"/>
    <row r="25" spans="1:9" ht="19.7" customHeight="1"/>
    <row r="26" spans="1:9" ht="19.7" customHeight="1"/>
    <row r="27" spans="1:9" ht="58.5" customHeight="1"/>
    <row r="28" spans="1:9" ht="58.5" customHeight="1"/>
    <row r="29" spans="1:9" ht="58.5" customHeight="1"/>
    <row r="30" spans="1:9" ht="58.5" customHeight="1"/>
    <row r="31" spans="1:9" ht="19.7" customHeight="1"/>
    <row r="32" spans="1:9" ht="19.7" customHeight="1"/>
    <row r="33" ht="19.7" customHeight="1"/>
    <row r="34" ht="19.7" customHeight="1"/>
    <row r="35" ht="19.7" customHeight="1"/>
    <row r="36" ht="19.7" customHeight="1"/>
    <row r="37" ht="19.7" customHeight="1"/>
    <row r="38" ht="19.7" customHeight="1"/>
    <row r="39" ht="19.7" customHeight="1"/>
    <row r="40" ht="19.7" customHeight="1"/>
    <row r="41" ht="19.7" customHeight="1"/>
    <row r="42" ht="19.7" customHeight="1"/>
    <row r="43" ht="19.7" customHeight="1"/>
    <row r="44" ht="42" customHeight="1"/>
    <row r="45" ht="42" customHeight="1"/>
    <row r="46" ht="19.7" customHeight="1"/>
    <row r="47" ht="19.7" customHeight="1"/>
    <row r="48" ht="58.5" customHeight="1"/>
    <row r="49" ht="58.5" customHeight="1"/>
    <row r="50" ht="19.7" customHeight="1"/>
    <row r="51" ht="19.7" customHeight="1"/>
    <row r="52" ht="19.7" customHeight="1"/>
    <row r="53" ht="19.7" customHeight="1"/>
    <row r="54" ht="19.7" customHeight="1"/>
    <row r="55" ht="19.7" customHeight="1"/>
    <row r="56" ht="19.7" customHeight="1"/>
    <row r="57" ht="19.7" customHeight="1"/>
    <row r="58" ht="19.7" customHeight="1"/>
    <row r="59" ht="19.7" customHeight="1"/>
    <row r="60" ht="19.7" customHeight="1"/>
    <row r="61" ht="19.7" customHeight="1"/>
    <row r="62" ht="19.7" customHeight="1"/>
    <row r="63" ht="19.7" customHeight="1"/>
    <row r="64" ht="19.7" customHeight="1"/>
    <row r="65" ht="48.75" customHeight="1"/>
    <row r="66" ht="48.75" customHeight="1"/>
    <row r="67" ht="39" customHeight="1"/>
    <row r="68" ht="39" customHeight="1"/>
    <row r="71" ht="19.7" customHeight="1"/>
    <row r="72" ht="19.7" customHeight="1"/>
    <row r="73" ht="19.7" customHeight="1"/>
    <row r="74" ht="19.7" customHeight="1"/>
    <row r="75" ht="19.7" customHeight="1"/>
    <row r="76" ht="19.7" customHeight="1"/>
    <row r="77" ht="19.7" customHeight="1"/>
    <row r="78" ht="19.7" customHeight="1"/>
    <row r="79" ht="19.7" customHeight="1"/>
    <row r="80" ht="19.7" customHeight="1"/>
    <row r="81" ht="19.7" customHeight="1"/>
    <row r="82" ht="52.5" customHeight="1"/>
    <row r="83" ht="52.5" customHeight="1"/>
    <row r="86" ht="39" customHeight="1"/>
    <row r="87" ht="39" customHeight="1"/>
    <row r="88" ht="39" customHeight="1"/>
    <row r="89" ht="39" customHeight="1"/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"/>
  <sheetViews>
    <sheetView workbookViewId="0">
      <selection activeCell="H23" sqref="H23"/>
    </sheetView>
  </sheetViews>
  <sheetFormatPr defaultRowHeight="14.25"/>
  <cols>
    <col min="1" max="2" width="40.33203125" bestFit="1" customWidth="1"/>
  </cols>
  <sheetData>
    <row r="1" spans="1:2">
      <c r="A1" t="s">
        <v>102</v>
      </c>
      <c r="B1" t="s">
        <v>103</v>
      </c>
    </row>
    <row r="2" spans="1:2">
      <c r="A2" t="s">
        <v>104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99"/>
  <sheetViews>
    <sheetView workbookViewId="0">
      <pane ySplit="1" topLeftCell="A2" activePane="bottomLeft" state="frozen"/>
      <selection pane="bottomLeft"/>
    </sheetView>
  </sheetViews>
  <sheetFormatPr defaultRowHeight="14.25"/>
  <cols>
    <col min="1" max="2" width="10" customWidth="1"/>
    <col min="3" max="3" width="18" customWidth="1"/>
    <col min="4" max="4" width="8" customWidth="1"/>
    <col min="5" max="5" width="10" customWidth="1"/>
    <col min="6" max="6" width="12" customWidth="1"/>
    <col min="7" max="7" width="14" customWidth="1"/>
  </cols>
  <sheetData>
    <row r="1" spans="1:7">
      <c r="A1" t="s">
        <v>105</v>
      </c>
      <c r="B1" t="s">
        <v>106</v>
      </c>
      <c r="C1" t="s">
        <v>107</v>
      </c>
      <c r="D1" t="s">
        <v>8</v>
      </c>
      <c r="E1" t="s">
        <v>85</v>
      </c>
      <c r="F1" t="s">
        <v>108</v>
      </c>
      <c r="G1" t="s">
        <v>109</v>
      </c>
    </row>
    <row r="2" spans="1:7">
      <c r="A2" t="s">
        <v>110</v>
      </c>
      <c r="B2" t="s">
        <v>78</v>
      </c>
      <c r="C2" t="str">
        <f>'(勿動)單價表2'!B$2</f>
        <v>生活</v>
      </c>
      <c r="D2">
        <f>'(勿動)單價表2'!B$3</f>
        <v>1</v>
      </c>
      <c r="E2" t="str">
        <f>'(勿動)單價表2'!B$4</f>
        <v>課本</v>
      </c>
      <c r="F2">
        <f>'(勿動)單價表2'!B6</f>
        <v>130</v>
      </c>
      <c r="G2" t="str">
        <f t="shared" ref="G2:G33" si="0">IF(AND(F2=0,C2&lt;&gt;"",E2&lt;&gt;""),"⚠可能缺價","OK")</f>
        <v>OK</v>
      </c>
    </row>
    <row r="3" spans="1:7">
      <c r="A3" t="s">
        <v>110</v>
      </c>
      <c r="B3" t="s">
        <v>78</v>
      </c>
      <c r="C3" t="str">
        <f>'(勿動)單價表2'!C$2</f>
        <v>生活</v>
      </c>
      <c r="D3">
        <f>'(勿動)單價表2'!C$3</f>
        <v>1</v>
      </c>
      <c r="E3" t="str">
        <f>'(勿動)單價表2'!C$4</f>
        <v>習作</v>
      </c>
      <c r="F3">
        <f>'(勿動)單價表2'!C6</f>
        <v>38</v>
      </c>
      <c r="G3" t="str">
        <f t="shared" si="0"/>
        <v>OK</v>
      </c>
    </row>
    <row r="4" spans="1:7">
      <c r="A4" t="s">
        <v>110</v>
      </c>
      <c r="B4" t="s">
        <v>78</v>
      </c>
      <c r="C4" t="str">
        <f>'(勿動)單價表2'!D$2</f>
        <v>國語</v>
      </c>
      <c r="D4">
        <f>'(勿動)單價表2'!D$3</f>
        <v>1</v>
      </c>
      <c r="E4" t="str">
        <f>'(勿動)單價表2'!D$4</f>
        <v>課本</v>
      </c>
      <c r="F4">
        <f>'(勿動)單價表2'!D6</f>
        <v>100</v>
      </c>
      <c r="G4" t="str">
        <f t="shared" si="0"/>
        <v>OK</v>
      </c>
    </row>
    <row r="5" spans="1:7">
      <c r="A5" t="s">
        <v>110</v>
      </c>
      <c r="B5" t="s">
        <v>78</v>
      </c>
      <c r="C5" t="str">
        <f>'(勿動)單價表2'!E$2</f>
        <v>國語</v>
      </c>
      <c r="D5">
        <f>'(勿動)單價表2'!E$3</f>
        <v>1</v>
      </c>
      <c r="E5" t="str">
        <f>'(勿動)單價表2'!E$4</f>
        <v>習作</v>
      </c>
      <c r="F5">
        <f>'(勿動)單價表2'!E6</f>
        <v>73</v>
      </c>
      <c r="G5" t="str">
        <f t="shared" si="0"/>
        <v>OK</v>
      </c>
    </row>
    <row r="6" spans="1:7">
      <c r="A6" t="s">
        <v>110</v>
      </c>
      <c r="B6" t="s">
        <v>78</v>
      </c>
      <c r="C6" t="str">
        <f>'(勿動)單價表2'!F$2</f>
        <v>數學</v>
      </c>
      <c r="D6">
        <f>'(勿動)單價表2'!F$3</f>
        <v>1</v>
      </c>
      <c r="E6" t="str">
        <f>'(勿動)單價表2'!F$4</f>
        <v>課本</v>
      </c>
      <c r="F6">
        <f>'(勿動)單價表2'!F6</f>
        <v>110</v>
      </c>
      <c r="G6" t="str">
        <f t="shared" si="0"/>
        <v>OK</v>
      </c>
    </row>
    <row r="7" spans="1:7">
      <c r="A7" t="s">
        <v>110</v>
      </c>
      <c r="B7" t="s">
        <v>78</v>
      </c>
      <c r="C7" t="str">
        <f>'(勿動)單價表2'!G$2</f>
        <v>數學</v>
      </c>
      <c r="D7">
        <f>'(勿動)單價表2'!G$3</f>
        <v>1</v>
      </c>
      <c r="E7" t="str">
        <f>'(勿動)單價表2'!G$4</f>
        <v>習作</v>
      </c>
      <c r="F7">
        <f>'(勿動)單價表2'!G6</f>
        <v>222</v>
      </c>
      <c r="G7" t="str">
        <f t="shared" si="0"/>
        <v>OK</v>
      </c>
    </row>
    <row r="8" spans="1:7">
      <c r="A8" t="s">
        <v>110</v>
      </c>
      <c r="B8" t="s">
        <v>78</v>
      </c>
      <c r="C8" t="str">
        <f>'(勿動)單價表2'!H$2</f>
        <v>健康與體育</v>
      </c>
      <c r="D8">
        <f>'(勿動)單價表2'!H$3</f>
        <v>1</v>
      </c>
      <c r="E8" t="str">
        <f>'(勿動)單價表2'!H$4</f>
        <v>課本</v>
      </c>
      <c r="F8">
        <f>'(勿動)單價表2'!H6</f>
        <v>90</v>
      </c>
      <c r="G8" t="str">
        <f t="shared" si="0"/>
        <v>OK</v>
      </c>
    </row>
    <row r="9" spans="1:7">
      <c r="A9" t="s">
        <v>110</v>
      </c>
      <c r="B9" t="s">
        <v>78</v>
      </c>
      <c r="C9" t="str">
        <f>'(勿動)單價表2'!I$2</f>
        <v>生活</v>
      </c>
      <c r="D9">
        <f>'(勿動)單價表2'!I$3</f>
        <v>2</v>
      </c>
      <c r="E9" t="str">
        <f>'(勿動)單價表2'!I$4</f>
        <v>課本</v>
      </c>
      <c r="F9">
        <f>'(勿動)單價表2'!I6</f>
        <v>166</v>
      </c>
      <c r="G9" t="str">
        <f t="shared" si="0"/>
        <v>OK</v>
      </c>
    </row>
    <row r="10" spans="1:7">
      <c r="A10" t="s">
        <v>110</v>
      </c>
      <c r="B10" t="s">
        <v>78</v>
      </c>
      <c r="C10" t="str">
        <f>'(勿動)單價表2'!J$2</f>
        <v>生活</v>
      </c>
      <c r="D10">
        <f>'(勿動)單價表2'!J$3</f>
        <v>2</v>
      </c>
      <c r="E10" t="str">
        <f>'(勿動)單價表2'!J$4</f>
        <v>習作</v>
      </c>
      <c r="F10">
        <f>'(勿動)單價表2'!J6</f>
        <v>43</v>
      </c>
      <c r="G10" t="str">
        <f t="shared" si="0"/>
        <v>OK</v>
      </c>
    </row>
    <row r="11" spans="1:7">
      <c r="A11" t="s">
        <v>110</v>
      </c>
      <c r="B11" t="s">
        <v>78</v>
      </c>
      <c r="C11" t="str">
        <f>'(勿動)單價表2'!K$2</f>
        <v>國語</v>
      </c>
      <c r="D11">
        <f>'(勿動)單價表2'!K$3</f>
        <v>2</v>
      </c>
      <c r="E11" t="str">
        <f>'(勿動)單價表2'!K$4</f>
        <v>課本</v>
      </c>
      <c r="F11">
        <f>'(勿動)單價表2'!K6</f>
        <v>132</v>
      </c>
      <c r="G11" t="str">
        <f t="shared" si="0"/>
        <v>OK</v>
      </c>
    </row>
    <row r="12" spans="1:7">
      <c r="A12" t="s">
        <v>110</v>
      </c>
      <c r="B12" t="s">
        <v>78</v>
      </c>
      <c r="C12" t="str">
        <f>'(勿動)單價表2'!L$2</f>
        <v>國語</v>
      </c>
      <c r="D12">
        <f>'(勿動)單價表2'!L$3</f>
        <v>2</v>
      </c>
      <c r="E12" t="str">
        <f>'(勿動)單價表2'!L$4</f>
        <v>習作</v>
      </c>
      <c r="F12">
        <f>'(勿動)單價表2'!L6</f>
        <v>68</v>
      </c>
      <c r="G12" t="str">
        <f t="shared" si="0"/>
        <v>OK</v>
      </c>
    </row>
    <row r="13" spans="1:7">
      <c r="A13" t="s">
        <v>110</v>
      </c>
      <c r="B13" t="s">
        <v>78</v>
      </c>
      <c r="C13" t="str">
        <f>'(勿動)單價表2'!M$2</f>
        <v>數學</v>
      </c>
      <c r="D13">
        <f>'(勿動)單價表2'!M$3</f>
        <v>2</v>
      </c>
      <c r="E13" t="str">
        <f>'(勿動)單價表2'!M$4</f>
        <v>課本</v>
      </c>
      <c r="F13">
        <f>'(勿動)單價表2'!M6</f>
        <v>110</v>
      </c>
      <c r="G13" t="str">
        <f t="shared" si="0"/>
        <v>OK</v>
      </c>
    </row>
    <row r="14" spans="1:7">
      <c r="A14" t="s">
        <v>110</v>
      </c>
      <c r="B14" t="s">
        <v>78</v>
      </c>
      <c r="C14" t="str">
        <f>'(勿動)單價表2'!N$2</f>
        <v>數學</v>
      </c>
      <c r="D14">
        <f>'(勿動)單價表2'!N$3</f>
        <v>2</v>
      </c>
      <c r="E14" t="str">
        <f>'(勿動)單價表2'!N$4</f>
        <v>習作</v>
      </c>
      <c r="F14">
        <f>'(勿動)單價表2'!N6</f>
        <v>202</v>
      </c>
      <c r="G14" t="str">
        <f t="shared" si="0"/>
        <v>OK</v>
      </c>
    </row>
    <row r="15" spans="1:7">
      <c r="A15" t="s">
        <v>110</v>
      </c>
      <c r="B15" t="s">
        <v>78</v>
      </c>
      <c r="C15" t="str">
        <f>'(勿動)單價表2'!O$2</f>
        <v>健康與體育</v>
      </c>
      <c r="D15">
        <f>'(勿動)單價表2'!O$3</f>
        <v>2</v>
      </c>
      <c r="E15" t="str">
        <f>'(勿動)單價表2'!O$4</f>
        <v>課本</v>
      </c>
      <c r="F15">
        <f>'(勿動)單價表2'!O6</f>
        <v>93</v>
      </c>
      <c r="G15" t="str">
        <f t="shared" si="0"/>
        <v>OK</v>
      </c>
    </row>
    <row r="16" spans="1:7">
      <c r="A16" t="s">
        <v>110</v>
      </c>
      <c r="B16" t="s">
        <v>78</v>
      </c>
      <c r="C16" t="str">
        <f>'(勿動)單價表2'!P$2</f>
        <v>國語</v>
      </c>
      <c r="D16">
        <f>'(勿動)單價表2'!P$3</f>
        <v>3</v>
      </c>
      <c r="E16" t="str">
        <f>'(勿動)單價表2'!P$4</f>
        <v>課本</v>
      </c>
      <c r="F16">
        <f>'(勿動)單價表2'!P6</f>
        <v>117</v>
      </c>
      <c r="G16" t="str">
        <f t="shared" si="0"/>
        <v>OK</v>
      </c>
    </row>
    <row r="17" spans="1:7">
      <c r="A17" t="s">
        <v>110</v>
      </c>
      <c r="B17" t="s">
        <v>78</v>
      </c>
      <c r="C17" t="str">
        <f>'(勿動)單價表2'!Q$2</f>
        <v>國語</v>
      </c>
      <c r="D17">
        <f>'(勿動)單價表2'!Q$3</f>
        <v>3</v>
      </c>
      <c r="E17" t="str">
        <f>'(勿動)單價表2'!Q$4</f>
        <v>習作</v>
      </c>
      <c r="F17">
        <f>'(勿動)單價表2'!Q6</f>
        <v>68</v>
      </c>
      <c r="G17" t="str">
        <f t="shared" si="0"/>
        <v>OK</v>
      </c>
    </row>
    <row r="18" spans="1:7">
      <c r="A18" t="s">
        <v>110</v>
      </c>
      <c r="B18" t="s">
        <v>78</v>
      </c>
      <c r="C18" t="str">
        <f>'(勿動)單價表2'!R$2</f>
        <v>數學</v>
      </c>
      <c r="D18">
        <f>'(勿動)單價表2'!R$3</f>
        <v>3</v>
      </c>
      <c r="E18" t="str">
        <f>'(勿動)單價表2'!R$4</f>
        <v>課本</v>
      </c>
      <c r="F18">
        <f>'(勿動)單價表2'!R6</f>
        <v>98</v>
      </c>
      <c r="G18" t="str">
        <f t="shared" si="0"/>
        <v>OK</v>
      </c>
    </row>
    <row r="19" spans="1:7">
      <c r="A19" t="s">
        <v>110</v>
      </c>
      <c r="B19" t="s">
        <v>78</v>
      </c>
      <c r="C19" t="str">
        <f>'(勿動)單價表2'!S$2</f>
        <v>數學</v>
      </c>
      <c r="D19">
        <f>'(勿動)單價表2'!S$3</f>
        <v>3</v>
      </c>
      <c r="E19" t="str">
        <f>'(勿動)單價表2'!S$4</f>
        <v>習作</v>
      </c>
      <c r="F19">
        <f>'(勿動)單價表2'!S6</f>
        <v>211</v>
      </c>
      <c r="G19" t="str">
        <f t="shared" si="0"/>
        <v>OK</v>
      </c>
    </row>
    <row r="20" spans="1:7">
      <c r="A20" t="s">
        <v>110</v>
      </c>
      <c r="B20" t="s">
        <v>78</v>
      </c>
      <c r="C20" t="str">
        <f>'(勿動)單價表2'!T$2</f>
        <v>自然科學</v>
      </c>
      <c r="D20">
        <f>'(勿動)單價表2'!T$3</f>
        <v>3</v>
      </c>
      <c r="E20" t="str">
        <f>'(勿動)單價表2'!T$4</f>
        <v>課本</v>
      </c>
      <c r="F20">
        <f>'(勿動)單價表2'!T6</f>
        <v>95</v>
      </c>
      <c r="G20" t="str">
        <f t="shared" si="0"/>
        <v>OK</v>
      </c>
    </row>
    <row r="21" spans="1:7">
      <c r="A21" t="s">
        <v>110</v>
      </c>
      <c r="B21" t="s">
        <v>78</v>
      </c>
      <c r="C21" t="str">
        <f>'(勿動)單價表2'!U$2</f>
        <v>自然科學</v>
      </c>
      <c r="D21">
        <f>'(勿動)單價表2'!U$3</f>
        <v>3</v>
      </c>
      <c r="E21" t="str">
        <f>'(勿動)單價表2'!U$4</f>
        <v>習作</v>
      </c>
      <c r="F21">
        <f>'(勿動)單價表2'!U6</f>
        <v>49</v>
      </c>
      <c r="G21" t="str">
        <f t="shared" si="0"/>
        <v>OK</v>
      </c>
    </row>
    <row r="22" spans="1:7">
      <c r="A22" t="s">
        <v>110</v>
      </c>
      <c r="B22" t="s">
        <v>78</v>
      </c>
      <c r="C22" t="str">
        <f>'(勿動)單價表2'!V$2</f>
        <v>社會</v>
      </c>
      <c r="D22">
        <f>'(勿動)單價表2'!V$3</f>
        <v>3</v>
      </c>
      <c r="E22" t="str">
        <f>'(勿動)單價表2'!V$4</f>
        <v>課本</v>
      </c>
      <c r="F22">
        <f>'(勿動)單價表2'!V6</f>
        <v>105</v>
      </c>
      <c r="G22" t="str">
        <f t="shared" si="0"/>
        <v>OK</v>
      </c>
    </row>
    <row r="23" spans="1:7">
      <c r="A23" t="s">
        <v>110</v>
      </c>
      <c r="B23" t="s">
        <v>78</v>
      </c>
      <c r="C23" t="str">
        <f>'(勿動)單價表2'!W$2</f>
        <v>社會</v>
      </c>
      <c r="D23">
        <f>'(勿動)單價表2'!W$3</f>
        <v>3</v>
      </c>
      <c r="E23" t="str">
        <f>'(勿動)單價表2'!W$4</f>
        <v>習作</v>
      </c>
      <c r="F23">
        <f>'(勿動)單價表2'!W6</f>
        <v>26</v>
      </c>
      <c r="G23" t="str">
        <f t="shared" si="0"/>
        <v>OK</v>
      </c>
    </row>
    <row r="24" spans="1:7">
      <c r="A24" t="s">
        <v>110</v>
      </c>
      <c r="B24" t="s">
        <v>78</v>
      </c>
      <c r="C24" t="str">
        <f>'(勿動)單價表2'!X$2</f>
        <v>健康與體育</v>
      </c>
      <c r="D24">
        <f>'(勿動)單價表2'!X$3</f>
        <v>3</v>
      </c>
      <c r="E24" t="str">
        <f>'(勿動)單價表2'!X$4</f>
        <v>課本</v>
      </c>
      <c r="F24">
        <f>'(勿動)單價表2'!X6</f>
        <v>108</v>
      </c>
      <c r="G24" t="str">
        <f t="shared" si="0"/>
        <v>OK</v>
      </c>
    </row>
    <row r="25" spans="1:7">
      <c r="A25" t="s">
        <v>110</v>
      </c>
      <c r="B25" t="s">
        <v>78</v>
      </c>
      <c r="C25" t="str">
        <f>'(勿動)單價表2'!Y$2</f>
        <v>綜合活動</v>
      </c>
      <c r="D25">
        <f>'(勿動)單價表2'!Y$3</f>
        <v>3</v>
      </c>
      <c r="E25" t="str">
        <f>'(勿動)單價表2'!Y$4</f>
        <v>課本</v>
      </c>
      <c r="F25">
        <f>'(勿動)單價表2'!Y6</f>
        <v>71</v>
      </c>
      <c r="G25" t="str">
        <f t="shared" si="0"/>
        <v>OK</v>
      </c>
    </row>
    <row r="26" spans="1:7">
      <c r="A26" t="s">
        <v>110</v>
      </c>
      <c r="B26" t="s">
        <v>78</v>
      </c>
      <c r="C26" t="str">
        <f>'(勿動)單價表2'!Z$2</f>
        <v>藝術</v>
      </c>
      <c r="D26">
        <f>'(勿動)單價表2'!Z$3</f>
        <v>3</v>
      </c>
      <c r="E26" t="str">
        <f>'(勿動)單價表2'!Z$4</f>
        <v>課本</v>
      </c>
      <c r="F26">
        <f>'(勿動)單價表2'!Z6</f>
        <v>166</v>
      </c>
      <c r="G26" t="str">
        <f t="shared" si="0"/>
        <v>OK</v>
      </c>
    </row>
    <row r="27" spans="1:7">
      <c r="A27" t="s">
        <v>110</v>
      </c>
      <c r="B27" t="s">
        <v>78</v>
      </c>
      <c r="C27" t="str">
        <f>'(勿動)單價表2'!AA$2</f>
        <v>國語</v>
      </c>
      <c r="D27">
        <f>'(勿動)單價表2'!AA$3</f>
        <v>4</v>
      </c>
      <c r="E27" t="str">
        <f>'(勿動)單價表2'!AA$4</f>
        <v>課本</v>
      </c>
      <c r="F27">
        <f>'(勿動)單價表2'!AA6</f>
        <v>110</v>
      </c>
      <c r="G27" t="str">
        <f t="shared" si="0"/>
        <v>OK</v>
      </c>
    </row>
    <row r="28" spans="1:7">
      <c r="A28" t="s">
        <v>110</v>
      </c>
      <c r="B28" t="s">
        <v>78</v>
      </c>
      <c r="C28" t="str">
        <f>'(勿動)單價表2'!AB$2</f>
        <v>國語</v>
      </c>
      <c r="D28">
        <f>'(勿動)單價表2'!AB$3</f>
        <v>4</v>
      </c>
      <c r="E28" t="str">
        <f>'(勿動)單價表2'!AB$4</f>
        <v>習作</v>
      </c>
      <c r="F28">
        <f>'(勿動)單價表2'!AB6</f>
        <v>78</v>
      </c>
      <c r="G28" t="str">
        <f t="shared" si="0"/>
        <v>OK</v>
      </c>
    </row>
    <row r="29" spans="1:7">
      <c r="A29" t="s">
        <v>110</v>
      </c>
      <c r="B29" t="s">
        <v>78</v>
      </c>
      <c r="C29" t="str">
        <f>'(勿動)單價表2'!AC$2</f>
        <v>數學</v>
      </c>
      <c r="D29">
        <f>'(勿動)單價表2'!AC$3</f>
        <v>4</v>
      </c>
      <c r="E29" t="str">
        <f>'(勿動)單價表2'!AC$4</f>
        <v>課本</v>
      </c>
      <c r="F29">
        <f>'(勿動)單價表2'!AC6</f>
        <v>112</v>
      </c>
      <c r="G29" t="str">
        <f t="shared" si="0"/>
        <v>OK</v>
      </c>
    </row>
    <row r="30" spans="1:7">
      <c r="A30" t="s">
        <v>110</v>
      </c>
      <c r="B30" t="s">
        <v>78</v>
      </c>
      <c r="C30" t="str">
        <f>'(勿動)單價表2'!AD$2</f>
        <v>數學</v>
      </c>
      <c r="D30">
        <f>'(勿動)單價表2'!AD$3</f>
        <v>4</v>
      </c>
      <c r="E30" t="str">
        <f>'(勿動)單價表2'!AD$4</f>
        <v>習作</v>
      </c>
      <c r="F30">
        <f>'(勿動)單價表2'!AD6</f>
        <v>185</v>
      </c>
      <c r="G30" t="str">
        <f t="shared" si="0"/>
        <v>OK</v>
      </c>
    </row>
    <row r="31" spans="1:7">
      <c r="A31" t="s">
        <v>110</v>
      </c>
      <c r="B31" t="s">
        <v>78</v>
      </c>
      <c r="C31" t="str">
        <f>'(勿動)單價表2'!AE$2</f>
        <v>自然科學</v>
      </c>
      <c r="D31">
        <f>'(勿動)單價表2'!AE$3</f>
        <v>4</v>
      </c>
      <c r="E31" t="str">
        <f>'(勿動)單價表2'!AE$4</f>
        <v>課本</v>
      </c>
      <c r="F31">
        <f>'(勿動)單價表2'!AE6</f>
        <v>83</v>
      </c>
      <c r="G31" t="str">
        <f t="shared" si="0"/>
        <v>OK</v>
      </c>
    </row>
    <row r="32" spans="1:7">
      <c r="A32" t="s">
        <v>110</v>
      </c>
      <c r="B32" t="s">
        <v>78</v>
      </c>
      <c r="C32" t="str">
        <f>'(勿動)單價表2'!AF$2</f>
        <v>自然科學</v>
      </c>
      <c r="D32">
        <f>'(勿動)單價表2'!AF$3</f>
        <v>4</v>
      </c>
      <c r="E32" t="str">
        <f>'(勿動)單價表2'!AF$4</f>
        <v>習作</v>
      </c>
      <c r="F32">
        <f>'(勿動)單價表2'!AF6</f>
        <v>44</v>
      </c>
      <c r="G32" t="str">
        <f t="shared" si="0"/>
        <v>OK</v>
      </c>
    </row>
    <row r="33" spans="1:7">
      <c r="A33" t="s">
        <v>110</v>
      </c>
      <c r="B33" t="s">
        <v>78</v>
      </c>
      <c r="C33" t="str">
        <f>'(勿動)單價表2'!AG$2</f>
        <v>社會</v>
      </c>
      <c r="D33">
        <f>'(勿動)單價表2'!AG$3</f>
        <v>4</v>
      </c>
      <c r="E33" t="str">
        <f>'(勿動)單價表2'!AG$4</f>
        <v>課本</v>
      </c>
      <c r="F33">
        <f>'(勿動)單價表2'!AG6</f>
        <v>112</v>
      </c>
      <c r="G33" t="str">
        <f t="shared" si="0"/>
        <v>OK</v>
      </c>
    </row>
    <row r="34" spans="1:7">
      <c r="A34" t="s">
        <v>110</v>
      </c>
      <c r="B34" t="s">
        <v>78</v>
      </c>
      <c r="C34" t="str">
        <f>'(勿動)單價表2'!AH$2</f>
        <v>社會</v>
      </c>
      <c r="D34">
        <f>'(勿動)單價表2'!AH$3</f>
        <v>4</v>
      </c>
      <c r="E34" t="str">
        <f>'(勿動)單價表2'!AH$4</f>
        <v>習作</v>
      </c>
      <c r="F34">
        <f>'(勿動)單價表2'!AH6</f>
        <v>24</v>
      </c>
      <c r="G34" t="str">
        <f t="shared" ref="G34:G65" si="1">IF(AND(F34=0,C34&lt;&gt;"",E34&lt;&gt;""),"⚠可能缺價","OK")</f>
        <v>OK</v>
      </c>
    </row>
    <row r="35" spans="1:7">
      <c r="A35" t="s">
        <v>110</v>
      </c>
      <c r="B35" t="s">
        <v>78</v>
      </c>
      <c r="C35" t="str">
        <f>'(勿動)單價表2'!AI$2</f>
        <v>健康與體育</v>
      </c>
      <c r="D35">
        <f>'(勿動)單價表2'!AI$3</f>
        <v>4</v>
      </c>
      <c r="E35" t="str">
        <f>'(勿動)單價表2'!AI$4</f>
        <v>課本</v>
      </c>
      <c r="F35">
        <f>'(勿動)單價表2'!AI6</f>
        <v>122</v>
      </c>
      <c r="G35" t="str">
        <f t="shared" si="1"/>
        <v>OK</v>
      </c>
    </row>
    <row r="36" spans="1:7">
      <c r="A36" t="s">
        <v>110</v>
      </c>
      <c r="B36" t="s">
        <v>78</v>
      </c>
      <c r="C36" t="str">
        <f>'(勿動)單價表2'!AJ$2</f>
        <v>綜合活動</v>
      </c>
      <c r="D36">
        <f>'(勿動)單價表2'!AJ$3</f>
        <v>4</v>
      </c>
      <c r="E36" t="str">
        <f>'(勿動)單價表2'!AJ$4</f>
        <v>課本</v>
      </c>
      <c r="F36">
        <f>'(勿動)單價表2'!AJ6</f>
        <v>56</v>
      </c>
      <c r="G36" t="str">
        <f t="shared" si="1"/>
        <v>OK</v>
      </c>
    </row>
    <row r="37" spans="1:7">
      <c r="A37" t="s">
        <v>110</v>
      </c>
      <c r="B37" t="s">
        <v>78</v>
      </c>
      <c r="C37" t="str">
        <f>'(勿動)單價表2'!AK$2</f>
        <v>藝術</v>
      </c>
      <c r="D37">
        <f>'(勿動)單價表2'!AK$3</f>
        <v>4</v>
      </c>
      <c r="E37" t="str">
        <f>'(勿動)單價表2'!AK$4</f>
        <v>課本</v>
      </c>
      <c r="F37">
        <f>'(勿動)單價表2'!AK6</f>
        <v>178</v>
      </c>
      <c r="G37" t="str">
        <f t="shared" si="1"/>
        <v>OK</v>
      </c>
    </row>
    <row r="38" spans="1:7">
      <c r="A38" t="s">
        <v>110</v>
      </c>
      <c r="B38" t="s">
        <v>78</v>
      </c>
      <c r="C38" t="str">
        <f>'(勿動)單價表2'!AL$2</f>
        <v>國語</v>
      </c>
      <c r="D38">
        <f>'(勿動)單價表2'!AL$3</f>
        <v>5</v>
      </c>
      <c r="E38" t="str">
        <f>'(勿動)單價表2'!AL$4</f>
        <v>課本</v>
      </c>
      <c r="F38">
        <f>'(勿動)單價表2'!AL6</f>
        <v>112</v>
      </c>
      <c r="G38" t="str">
        <f t="shared" si="1"/>
        <v>OK</v>
      </c>
    </row>
    <row r="39" spans="1:7">
      <c r="A39" t="s">
        <v>110</v>
      </c>
      <c r="B39" t="s">
        <v>78</v>
      </c>
      <c r="C39" t="str">
        <f>'(勿動)單價表2'!AM$2</f>
        <v>國語</v>
      </c>
      <c r="D39">
        <f>'(勿動)單價表2'!AM$3</f>
        <v>5</v>
      </c>
      <c r="E39" t="str">
        <f>'(勿動)單價表2'!AM$4</f>
        <v>習作</v>
      </c>
      <c r="F39">
        <f>'(勿動)單價表2'!AM6</f>
        <v>68</v>
      </c>
      <c r="G39" t="str">
        <f t="shared" si="1"/>
        <v>OK</v>
      </c>
    </row>
    <row r="40" spans="1:7">
      <c r="A40" t="s">
        <v>110</v>
      </c>
      <c r="B40" t="s">
        <v>78</v>
      </c>
      <c r="C40" t="str">
        <f>'(勿動)單價表2'!AN$2</f>
        <v>數學</v>
      </c>
      <c r="D40">
        <f>'(勿動)單價表2'!AN$3</f>
        <v>5</v>
      </c>
      <c r="E40" t="str">
        <f>'(勿動)單價表2'!AN$4</f>
        <v>課本</v>
      </c>
      <c r="F40">
        <f>'(勿動)單價表2'!AN6</f>
        <v>103</v>
      </c>
      <c r="G40" t="str">
        <f t="shared" si="1"/>
        <v>OK</v>
      </c>
    </row>
    <row r="41" spans="1:7">
      <c r="A41" t="s">
        <v>110</v>
      </c>
      <c r="B41" t="s">
        <v>78</v>
      </c>
      <c r="C41" t="str">
        <f>'(勿動)單價表2'!AO$2</f>
        <v>數學</v>
      </c>
      <c r="D41">
        <f>'(勿動)單價表2'!AO$3</f>
        <v>5</v>
      </c>
      <c r="E41" t="str">
        <f>'(勿動)單價表2'!AO$4</f>
        <v>習作</v>
      </c>
      <c r="F41">
        <f>'(勿動)單價表2'!AO6</f>
        <v>159</v>
      </c>
      <c r="G41" t="str">
        <f t="shared" si="1"/>
        <v>OK</v>
      </c>
    </row>
    <row r="42" spans="1:7">
      <c r="A42" t="s">
        <v>110</v>
      </c>
      <c r="B42" t="s">
        <v>78</v>
      </c>
      <c r="C42" t="str">
        <f>'(勿動)單價表2'!AP$2</f>
        <v>自然科學</v>
      </c>
      <c r="D42">
        <f>'(勿動)單價表2'!AP$3</f>
        <v>5</v>
      </c>
      <c r="E42" t="str">
        <f>'(勿動)單價表2'!AP$4</f>
        <v>課本</v>
      </c>
      <c r="F42">
        <f>'(勿動)單價表2'!AP6</f>
        <v>103</v>
      </c>
      <c r="G42" t="str">
        <f t="shared" si="1"/>
        <v>OK</v>
      </c>
    </row>
    <row r="43" spans="1:7">
      <c r="A43" t="s">
        <v>110</v>
      </c>
      <c r="B43" t="s">
        <v>78</v>
      </c>
      <c r="C43" t="str">
        <f>'(勿動)單價表2'!AQ$2</f>
        <v>自然科學</v>
      </c>
      <c r="D43">
        <f>'(勿動)單價表2'!AQ$3</f>
        <v>5</v>
      </c>
      <c r="E43" t="str">
        <f>'(勿動)單價表2'!AQ$4</f>
        <v>習作</v>
      </c>
      <c r="F43">
        <f>'(勿動)單價表2'!AQ6</f>
        <v>49</v>
      </c>
      <c r="G43" t="str">
        <f t="shared" si="1"/>
        <v>OK</v>
      </c>
    </row>
    <row r="44" spans="1:7">
      <c r="A44" t="s">
        <v>110</v>
      </c>
      <c r="B44" t="s">
        <v>78</v>
      </c>
      <c r="C44" t="str">
        <f>'(勿動)單價表2'!AR$2</f>
        <v>社會</v>
      </c>
      <c r="D44">
        <f>'(勿動)單價表2'!AR$3</f>
        <v>5</v>
      </c>
      <c r="E44" t="str">
        <f>'(勿動)單價表2'!AR$4</f>
        <v>課本</v>
      </c>
      <c r="F44">
        <f>'(勿動)單價表2'!AR6</f>
        <v>120</v>
      </c>
      <c r="G44" t="str">
        <f t="shared" si="1"/>
        <v>OK</v>
      </c>
    </row>
    <row r="45" spans="1:7">
      <c r="A45" t="s">
        <v>110</v>
      </c>
      <c r="B45" t="s">
        <v>78</v>
      </c>
      <c r="C45" t="str">
        <f>'(勿動)單價表2'!AS$2</f>
        <v>社會</v>
      </c>
      <c r="D45">
        <f>'(勿動)單價表2'!AS$3</f>
        <v>5</v>
      </c>
      <c r="E45" t="str">
        <f>'(勿動)單價表2'!AS$4</f>
        <v>習作</v>
      </c>
      <c r="F45">
        <f>'(勿動)單價表2'!AS6</f>
        <v>24</v>
      </c>
      <c r="G45" t="str">
        <f t="shared" si="1"/>
        <v>OK</v>
      </c>
    </row>
    <row r="46" spans="1:7">
      <c r="A46" t="s">
        <v>110</v>
      </c>
      <c r="B46" t="s">
        <v>78</v>
      </c>
      <c r="C46" t="str">
        <f>'(勿動)單價表2'!AT$2</f>
        <v>健康與體育</v>
      </c>
      <c r="D46">
        <f>'(勿動)單價表2'!AT$3</f>
        <v>5</v>
      </c>
      <c r="E46" t="str">
        <f>'(勿動)單價表2'!AT$4</f>
        <v>課本</v>
      </c>
      <c r="F46">
        <f>'(勿動)單價表2'!AT6</f>
        <v>137</v>
      </c>
      <c r="G46" t="str">
        <f t="shared" si="1"/>
        <v>OK</v>
      </c>
    </row>
    <row r="47" spans="1:7">
      <c r="A47" t="s">
        <v>110</v>
      </c>
      <c r="B47" t="s">
        <v>78</v>
      </c>
      <c r="C47" t="str">
        <f>'(勿動)單價表2'!AU$2</f>
        <v>綜合活動</v>
      </c>
      <c r="D47">
        <f>'(勿動)單價表2'!AU$3</f>
        <v>5</v>
      </c>
      <c r="E47" t="str">
        <f>'(勿動)單價表2'!AU$4</f>
        <v>課本</v>
      </c>
      <c r="F47">
        <f>'(勿動)單價表2'!AU6</f>
        <v>68</v>
      </c>
      <c r="G47" t="str">
        <f t="shared" si="1"/>
        <v>OK</v>
      </c>
    </row>
    <row r="48" spans="1:7">
      <c r="A48" t="s">
        <v>110</v>
      </c>
      <c r="B48" t="s">
        <v>78</v>
      </c>
      <c r="C48" t="str">
        <f>'(勿動)單價表2'!AV$2</f>
        <v>藝術</v>
      </c>
      <c r="D48">
        <f>'(勿動)單價表2'!AV$3</f>
        <v>5</v>
      </c>
      <c r="E48" t="str">
        <f>'(勿動)單價表2'!AV$4</f>
        <v>課本</v>
      </c>
      <c r="F48">
        <f>'(勿動)單價表2'!AV6</f>
        <v>181</v>
      </c>
      <c r="G48" t="str">
        <f t="shared" si="1"/>
        <v>OK</v>
      </c>
    </row>
    <row r="49" spans="1:7">
      <c r="A49" t="s">
        <v>110</v>
      </c>
      <c r="B49" t="s">
        <v>78</v>
      </c>
      <c r="C49" t="str">
        <f>'(勿動)單價表2'!AW$2</f>
        <v>國語</v>
      </c>
      <c r="D49">
        <f>'(勿動)單價表2'!AW$3</f>
        <v>6</v>
      </c>
      <c r="E49" t="str">
        <f>'(勿動)單價表2'!AW$4</f>
        <v>課本</v>
      </c>
      <c r="F49">
        <f>'(勿動)單價表2'!AW6</f>
        <v>86</v>
      </c>
      <c r="G49" t="str">
        <f t="shared" si="1"/>
        <v>OK</v>
      </c>
    </row>
    <row r="50" spans="1:7">
      <c r="A50" t="s">
        <v>110</v>
      </c>
      <c r="B50" t="s">
        <v>78</v>
      </c>
      <c r="C50" t="str">
        <f>'(勿動)單價表2'!AX$2</f>
        <v>國語</v>
      </c>
      <c r="D50">
        <f>'(勿動)單價表2'!AX$3</f>
        <v>6</v>
      </c>
      <c r="E50" t="str">
        <f>'(勿動)單價表2'!AX$4</f>
        <v>習作</v>
      </c>
      <c r="F50">
        <f>'(勿動)單價表2'!AX6</f>
        <v>52</v>
      </c>
      <c r="G50" t="str">
        <f t="shared" si="1"/>
        <v>OK</v>
      </c>
    </row>
    <row r="51" spans="1:7">
      <c r="A51" t="s">
        <v>110</v>
      </c>
      <c r="B51" t="s">
        <v>78</v>
      </c>
      <c r="C51" t="str">
        <f>'(勿動)單價表2'!AY$2</f>
        <v>數學</v>
      </c>
      <c r="D51">
        <f>'(勿動)單價表2'!AY$3</f>
        <v>6</v>
      </c>
      <c r="E51" t="str">
        <f>'(勿動)單價表2'!AY$4</f>
        <v>課本</v>
      </c>
      <c r="F51">
        <f>'(勿動)單價表2'!AY6</f>
        <v>98</v>
      </c>
      <c r="G51" t="str">
        <f t="shared" si="1"/>
        <v>OK</v>
      </c>
    </row>
    <row r="52" spans="1:7">
      <c r="A52" t="s">
        <v>110</v>
      </c>
      <c r="B52" t="s">
        <v>78</v>
      </c>
      <c r="C52" t="str">
        <f>'(勿動)單價表2'!AZ$2</f>
        <v>數學</v>
      </c>
      <c r="D52">
        <f>'(勿動)單價表2'!AZ$3</f>
        <v>6</v>
      </c>
      <c r="E52" t="str">
        <f>'(勿動)單價表2'!AZ$4</f>
        <v>習作</v>
      </c>
      <c r="F52">
        <f>'(勿動)單價表2'!AZ6</f>
        <v>121</v>
      </c>
      <c r="G52" t="str">
        <f t="shared" si="1"/>
        <v>OK</v>
      </c>
    </row>
    <row r="53" spans="1:7">
      <c r="A53" t="s">
        <v>110</v>
      </c>
      <c r="B53" t="s">
        <v>78</v>
      </c>
      <c r="C53" t="str">
        <f>'(勿動)單價表2'!BA$2</f>
        <v>自然科學</v>
      </c>
      <c r="D53">
        <f>'(勿動)單價表2'!BA$3</f>
        <v>6</v>
      </c>
      <c r="E53" t="str">
        <f>'(勿動)單價表2'!BA$4</f>
        <v>課本</v>
      </c>
      <c r="F53">
        <f>'(勿動)單價表2'!BA6</f>
        <v>86</v>
      </c>
      <c r="G53" t="str">
        <f t="shared" si="1"/>
        <v>OK</v>
      </c>
    </row>
    <row r="54" spans="1:7">
      <c r="A54" t="s">
        <v>110</v>
      </c>
      <c r="B54" t="s">
        <v>78</v>
      </c>
      <c r="C54" t="str">
        <f>'(勿動)單價表2'!BB$2</f>
        <v>自然科學</v>
      </c>
      <c r="D54">
        <f>'(勿動)單價表2'!BB$3</f>
        <v>6</v>
      </c>
      <c r="E54" t="str">
        <f>'(勿動)單價表2'!BB$4</f>
        <v>習作</v>
      </c>
      <c r="F54">
        <f>'(勿動)單價表2'!BB6</f>
        <v>34</v>
      </c>
      <c r="G54" t="str">
        <f t="shared" si="1"/>
        <v>OK</v>
      </c>
    </row>
    <row r="55" spans="1:7">
      <c r="A55" t="s">
        <v>110</v>
      </c>
      <c r="B55" t="s">
        <v>78</v>
      </c>
      <c r="C55" t="str">
        <f>'(勿動)單價表2'!BC$2</f>
        <v>社會</v>
      </c>
      <c r="D55">
        <f>'(勿動)單價表2'!BC$3</f>
        <v>6</v>
      </c>
      <c r="E55" t="str">
        <f>'(勿動)單價表2'!BC$4</f>
        <v>課本</v>
      </c>
      <c r="F55">
        <f>'(勿動)單價表2'!BC6</f>
        <v>83</v>
      </c>
      <c r="G55" t="str">
        <f t="shared" si="1"/>
        <v>OK</v>
      </c>
    </row>
    <row r="56" spans="1:7">
      <c r="A56" t="s">
        <v>110</v>
      </c>
      <c r="B56" t="s">
        <v>78</v>
      </c>
      <c r="C56" t="str">
        <f>'(勿動)單價表2'!BD$2</f>
        <v>社會</v>
      </c>
      <c r="D56">
        <f>'(勿動)單價表2'!BD$3</f>
        <v>6</v>
      </c>
      <c r="E56" t="str">
        <f>'(勿動)單價表2'!BD$4</f>
        <v>習作</v>
      </c>
      <c r="F56">
        <f>'(勿動)單價表2'!BD6</f>
        <v>22</v>
      </c>
      <c r="G56" t="str">
        <f t="shared" si="1"/>
        <v>OK</v>
      </c>
    </row>
    <row r="57" spans="1:7">
      <c r="A57" t="s">
        <v>110</v>
      </c>
      <c r="B57" t="s">
        <v>78</v>
      </c>
      <c r="C57" t="str">
        <f>'(勿動)單價表2'!BE$2</f>
        <v>健康與體育</v>
      </c>
      <c r="D57">
        <f>'(勿動)單價表2'!BE$3</f>
        <v>6</v>
      </c>
      <c r="E57" t="str">
        <f>'(勿動)單價表2'!BE$4</f>
        <v>課本</v>
      </c>
      <c r="F57">
        <f>'(勿動)單價表2'!BE6</f>
        <v>147</v>
      </c>
      <c r="G57" t="str">
        <f t="shared" si="1"/>
        <v>OK</v>
      </c>
    </row>
    <row r="58" spans="1:7">
      <c r="A58" t="s">
        <v>110</v>
      </c>
      <c r="B58" t="s">
        <v>78</v>
      </c>
      <c r="C58" t="str">
        <f>'(勿動)單價表2'!BF$2</f>
        <v>綜合活動</v>
      </c>
      <c r="D58">
        <f>'(勿動)單價表2'!BF$3</f>
        <v>6</v>
      </c>
      <c r="E58" t="str">
        <f>'(勿動)單價表2'!BF$4</f>
        <v>課本</v>
      </c>
      <c r="F58">
        <f>'(勿動)單價表2'!BF6</f>
        <v>51</v>
      </c>
      <c r="G58" t="str">
        <f t="shared" si="1"/>
        <v>OK</v>
      </c>
    </row>
    <row r="59" spans="1:7">
      <c r="A59" t="s">
        <v>110</v>
      </c>
      <c r="B59" t="s">
        <v>78</v>
      </c>
      <c r="C59" t="str">
        <f>'(勿動)單價表2'!BG$2</f>
        <v>藝術與人文</v>
      </c>
      <c r="D59">
        <f>'(勿動)單價表2'!BG$3</f>
        <v>6</v>
      </c>
      <c r="E59" t="str">
        <f>'(勿動)單價表2'!BG$4</f>
        <v>課本</v>
      </c>
      <c r="F59">
        <f>'(勿動)單價表2'!BG6</f>
        <v>166</v>
      </c>
      <c r="G59" t="str">
        <f t="shared" si="1"/>
        <v>OK</v>
      </c>
    </row>
    <row r="60" spans="1:7">
      <c r="A60" t="s">
        <v>110</v>
      </c>
      <c r="B60" t="s">
        <v>79</v>
      </c>
      <c r="C60" t="str">
        <f>'(勿動)單價表2'!B$2</f>
        <v>生活</v>
      </c>
      <c r="D60">
        <f>'(勿動)單價表2'!B$3</f>
        <v>1</v>
      </c>
      <c r="E60" t="str">
        <f>'(勿動)單價表2'!B$4</f>
        <v>課本</v>
      </c>
      <c r="F60">
        <f>'(勿動)單價表2'!B7</f>
        <v>106</v>
      </c>
      <c r="G60" t="str">
        <f t="shared" si="1"/>
        <v>OK</v>
      </c>
    </row>
    <row r="61" spans="1:7">
      <c r="A61" t="s">
        <v>110</v>
      </c>
      <c r="B61" t="s">
        <v>79</v>
      </c>
      <c r="C61" t="str">
        <f>'(勿動)單價表2'!C$2</f>
        <v>生活</v>
      </c>
      <c r="D61">
        <f>'(勿動)單價表2'!C$3</f>
        <v>1</v>
      </c>
      <c r="E61" t="str">
        <f>'(勿動)單價表2'!C$4</f>
        <v>習作</v>
      </c>
      <c r="F61">
        <f>'(勿動)單價表2'!C7</f>
        <v>37</v>
      </c>
      <c r="G61" t="str">
        <f t="shared" si="1"/>
        <v>OK</v>
      </c>
    </row>
    <row r="62" spans="1:7">
      <c r="A62" t="s">
        <v>110</v>
      </c>
      <c r="B62" t="s">
        <v>79</v>
      </c>
      <c r="C62" t="str">
        <f>'(勿動)單價表2'!D$2</f>
        <v>國語</v>
      </c>
      <c r="D62">
        <f>'(勿動)單價表2'!D$3</f>
        <v>1</v>
      </c>
      <c r="E62" t="str">
        <f>'(勿動)單價表2'!D$4</f>
        <v>課本</v>
      </c>
      <c r="F62">
        <f>'(勿動)單價表2'!D7</f>
        <v>111</v>
      </c>
      <c r="G62" t="str">
        <f t="shared" si="1"/>
        <v>OK</v>
      </c>
    </row>
    <row r="63" spans="1:7">
      <c r="A63" t="s">
        <v>110</v>
      </c>
      <c r="B63" t="s">
        <v>79</v>
      </c>
      <c r="C63" t="str">
        <f>'(勿動)單價表2'!E$2</f>
        <v>國語</v>
      </c>
      <c r="D63">
        <f>'(勿動)單價表2'!E$3</f>
        <v>1</v>
      </c>
      <c r="E63" t="str">
        <f>'(勿動)單價表2'!E$4</f>
        <v>習作</v>
      </c>
      <c r="F63">
        <f>'(勿動)單價表2'!E7</f>
        <v>65</v>
      </c>
      <c r="G63" t="str">
        <f t="shared" si="1"/>
        <v>OK</v>
      </c>
    </row>
    <row r="64" spans="1:7">
      <c r="A64" t="s">
        <v>110</v>
      </c>
      <c r="B64" t="s">
        <v>79</v>
      </c>
      <c r="C64" t="str">
        <f>'(勿動)單價表2'!F$2</f>
        <v>數學</v>
      </c>
      <c r="D64">
        <f>'(勿動)單價表2'!F$3</f>
        <v>1</v>
      </c>
      <c r="E64" t="str">
        <f>'(勿動)單價表2'!F$4</f>
        <v>課本</v>
      </c>
      <c r="F64">
        <f>'(勿動)單價表2'!F7</f>
        <v>98</v>
      </c>
      <c r="G64" t="str">
        <f t="shared" si="1"/>
        <v>OK</v>
      </c>
    </row>
    <row r="65" spans="1:7">
      <c r="A65" t="s">
        <v>110</v>
      </c>
      <c r="B65" t="s">
        <v>79</v>
      </c>
      <c r="C65" t="str">
        <f>'(勿動)單價表2'!G$2</f>
        <v>數學</v>
      </c>
      <c r="D65">
        <f>'(勿動)單價表2'!G$3</f>
        <v>1</v>
      </c>
      <c r="E65" t="str">
        <f>'(勿動)單價表2'!G$4</f>
        <v>習作</v>
      </c>
      <c r="F65">
        <f>'(勿動)單價表2'!G7</f>
        <v>236</v>
      </c>
      <c r="G65" t="str">
        <f t="shared" si="1"/>
        <v>OK</v>
      </c>
    </row>
    <row r="66" spans="1:7">
      <c r="A66" t="s">
        <v>110</v>
      </c>
      <c r="B66" t="s">
        <v>79</v>
      </c>
      <c r="C66" t="str">
        <f>'(勿動)單價表2'!H$2</f>
        <v>健康與體育</v>
      </c>
      <c r="D66">
        <f>'(勿動)單價表2'!H$3</f>
        <v>1</v>
      </c>
      <c r="E66" t="str">
        <f>'(勿動)單價表2'!H$4</f>
        <v>課本</v>
      </c>
      <c r="F66">
        <f>'(勿動)單價表2'!H7</f>
        <v>98</v>
      </c>
      <c r="G66" t="str">
        <f t="shared" ref="G66:G97" si="2">IF(AND(F66=0,C66&lt;&gt;"",E66&lt;&gt;""),"⚠可能缺價","OK")</f>
        <v>OK</v>
      </c>
    </row>
    <row r="67" spans="1:7">
      <c r="A67" t="s">
        <v>110</v>
      </c>
      <c r="B67" t="s">
        <v>79</v>
      </c>
      <c r="C67" t="str">
        <f>'(勿動)單價表2'!I$2</f>
        <v>生活</v>
      </c>
      <c r="D67">
        <f>'(勿動)單價表2'!I$3</f>
        <v>2</v>
      </c>
      <c r="E67" t="str">
        <f>'(勿動)單價表2'!I$4</f>
        <v>課本</v>
      </c>
      <c r="F67">
        <f>'(勿動)單價表2'!I7</f>
        <v>120</v>
      </c>
      <c r="G67" t="str">
        <f t="shared" si="2"/>
        <v>OK</v>
      </c>
    </row>
    <row r="68" spans="1:7">
      <c r="A68" t="s">
        <v>110</v>
      </c>
      <c r="B68" t="s">
        <v>79</v>
      </c>
      <c r="C68" t="str">
        <f>'(勿動)單價表2'!J$2</f>
        <v>生活</v>
      </c>
      <c r="D68">
        <f>'(勿動)單價表2'!J$3</f>
        <v>2</v>
      </c>
      <c r="E68" t="str">
        <f>'(勿動)單價表2'!J$4</f>
        <v>習作</v>
      </c>
      <c r="F68">
        <f>'(勿動)單價表2'!J7</f>
        <v>31</v>
      </c>
      <c r="G68" t="str">
        <f t="shared" si="2"/>
        <v>OK</v>
      </c>
    </row>
    <row r="69" spans="1:7">
      <c r="A69" t="s">
        <v>110</v>
      </c>
      <c r="B69" t="s">
        <v>79</v>
      </c>
      <c r="C69" t="str">
        <f>'(勿動)單價表2'!K$2</f>
        <v>國語</v>
      </c>
      <c r="D69">
        <f>'(勿動)單價表2'!K$3</f>
        <v>2</v>
      </c>
      <c r="E69" t="str">
        <f>'(勿動)單價表2'!K$4</f>
        <v>課本</v>
      </c>
      <c r="F69">
        <f>'(勿動)單價表2'!K7</f>
        <v>131</v>
      </c>
      <c r="G69" t="str">
        <f t="shared" si="2"/>
        <v>OK</v>
      </c>
    </row>
    <row r="70" spans="1:7">
      <c r="A70" t="s">
        <v>110</v>
      </c>
      <c r="B70" t="s">
        <v>79</v>
      </c>
      <c r="C70" t="str">
        <f>'(勿動)單價表2'!L$2</f>
        <v>國語</v>
      </c>
      <c r="D70">
        <f>'(勿動)單價表2'!L$3</f>
        <v>2</v>
      </c>
      <c r="E70" t="str">
        <f>'(勿動)單價表2'!L$4</f>
        <v>習作</v>
      </c>
      <c r="F70">
        <f>'(勿動)單價表2'!L7</f>
        <v>68</v>
      </c>
      <c r="G70" t="str">
        <f t="shared" si="2"/>
        <v>OK</v>
      </c>
    </row>
    <row r="71" spans="1:7">
      <c r="A71" t="s">
        <v>110</v>
      </c>
      <c r="B71" t="s">
        <v>79</v>
      </c>
      <c r="C71" t="str">
        <f>'(勿動)單價表2'!M$2</f>
        <v>數學</v>
      </c>
      <c r="D71">
        <f>'(勿動)單價表2'!M$3</f>
        <v>2</v>
      </c>
      <c r="E71" t="str">
        <f>'(勿動)單價表2'!M$4</f>
        <v>課本</v>
      </c>
      <c r="F71">
        <f>'(勿動)單價表2'!M7</f>
        <v>105</v>
      </c>
      <c r="G71" t="str">
        <f t="shared" si="2"/>
        <v>OK</v>
      </c>
    </row>
    <row r="72" spans="1:7">
      <c r="A72" t="s">
        <v>110</v>
      </c>
      <c r="B72" t="s">
        <v>79</v>
      </c>
      <c r="C72" t="str">
        <f>'(勿動)單價表2'!N$2</f>
        <v>數學</v>
      </c>
      <c r="D72">
        <f>'(勿動)單價表2'!N$3</f>
        <v>2</v>
      </c>
      <c r="E72" t="str">
        <f>'(勿動)單價表2'!N$4</f>
        <v>習作</v>
      </c>
      <c r="F72">
        <f>'(勿動)單價表2'!N7</f>
        <v>233</v>
      </c>
      <c r="G72" t="str">
        <f t="shared" si="2"/>
        <v>OK</v>
      </c>
    </row>
    <row r="73" spans="1:7">
      <c r="A73" t="s">
        <v>110</v>
      </c>
      <c r="B73" t="s">
        <v>79</v>
      </c>
      <c r="C73" t="str">
        <f>'(勿動)單價表2'!O$2</f>
        <v>健康與體育</v>
      </c>
      <c r="D73">
        <f>'(勿動)單價表2'!O$3</f>
        <v>2</v>
      </c>
      <c r="E73" t="str">
        <f>'(勿動)單價表2'!O$4</f>
        <v>課本</v>
      </c>
      <c r="F73">
        <f>'(勿動)單價表2'!O7</f>
        <v>105</v>
      </c>
      <c r="G73" t="str">
        <f t="shared" si="2"/>
        <v>OK</v>
      </c>
    </row>
    <row r="74" spans="1:7">
      <c r="A74" t="s">
        <v>110</v>
      </c>
      <c r="B74" t="s">
        <v>79</v>
      </c>
      <c r="C74" t="str">
        <f>'(勿動)單價表2'!P$2</f>
        <v>國語</v>
      </c>
      <c r="D74">
        <f>'(勿動)單價表2'!P$3</f>
        <v>3</v>
      </c>
      <c r="E74" t="str">
        <f>'(勿動)單價表2'!P$4</f>
        <v>課本</v>
      </c>
      <c r="F74">
        <f>'(勿動)單價表2'!P7</f>
        <v>108</v>
      </c>
      <c r="G74" t="str">
        <f t="shared" si="2"/>
        <v>OK</v>
      </c>
    </row>
    <row r="75" spans="1:7">
      <c r="A75" t="s">
        <v>110</v>
      </c>
      <c r="B75" t="s">
        <v>79</v>
      </c>
      <c r="C75" t="str">
        <f>'(勿動)單價表2'!Q$2</f>
        <v>國語</v>
      </c>
      <c r="D75">
        <f>'(勿動)單價表2'!Q$3</f>
        <v>3</v>
      </c>
      <c r="E75" t="str">
        <f>'(勿動)單價表2'!Q$4</f>
        <v>習作</v>
      </c>
      <c r="F75">
        <f>'(勿動)單價表2'!Q7</f>
        <v>61</v>
      </c>
      <c r="G75" t="str">
        <f t="shared" si="2"/>
        <v>OK</v>
      </c>
    </row>
    <row r="76" spans="1:7">
      <c r="A76" t="s">
        <v>110</v>
      </c>
      <c r="B76" t="s">
        <v>79</v>
      </c>
      <c r="C76" t="str">
        <f>'(勿動)單價表2'!R$2</f>
        <v>數學</v>
      </c>
      <c r="D76">
        <f>'(勿動)單價表2'!R$3</f>
        <v>3</v>
      </c>
      <c r="E76" t="str">
        <f>'(勿動)單價表2'!R$4</f>
        <v>課本</v>
      </c>
      <c r="F76">
        <f>'(勿動)單價表2'!R7</f>
        <v>110</v>
      </c>
      <c r="G76" t="str">
        <f t="shared" si="2"/>
        <v>OK</v>
      </c>
    </row>
    <row r="77" spans="1:7">
      <c r="A77" t="s">
        <v>110</v>
      </c>
      <c r="B77" t="s">
        <v>79</v>
      </c>
      <c r="C77" t="str">
        <f>'(勿動)單價表2'!S$2</f>
        <v>數學</v>
      </c>
      <c r="D77">
        <f>'(勿動)單價表2'!S$3</f>
        <v>3</v>
      </c>
      <c r="E77" t="str">
        <f>'(勿動)單價表2'!S$4</f>
        <v>習作</v>
      </c>
      <c r="F77">
        <f>'(勿動)單價表2'!S7</f>
        <v>183</v>
      </c>
      <c r="G77" t="str">
        <f t="shared" si="2"/>
        <v>OK</v>
      </c>
    </row>
    <row r="78" spans="1:7">
      <c r="A78" t="s">
        <v>110</v>
      </c>
      <c r="B78" t="s">
        <v>79</v>
      </c>
      <c r="C78" t="str">
        <f>'(勿動)單價表2'!T$2</f>
        <v>自然科學</v>
      </c>
      <c r="D78">
        <f>'(勿動)單價表2'!T$3</f>
        <v>3</v>
      </c>
      <c r="E78" t="str">
        <f>'(勿動)單價表2'!T$4</f>
        <v>課本</v>
      </c>
      <c r="F78">
        <f>'(勿動)單價表2'!T7</f>
        <v>98</v>
      </c>
      <c r="G78" t="str">
        <f t="shared" si="2"/>
        <v>OK</v>
      </c>
    </row>
    <row r="79" spans="1:7">
      <c r="A79" t="s">
        <v>110</v>
      </c>
      <c r="B79" t="s">
        <v>79</v>
      </c>
      <c r="C79" t="str">
        <f>'(勿動)單價表2'!U$2</f>
        <v>自然科學</v>
      </c>
      <c r="D79">
        <f>'(勿動)單價表2'!U$3</f>
        <v>3</v>
      </c>
      <c r="E79" t="str">
        <f>'(勿動)單價表2'!U$4</f>
        <v>習作</v>
      </c>
      <c r="F79">
        <f>'(勿動)單價表2'!U7</f>
        <v>43</v>
      </c>
      <c r="G79" t="str">
        <f t="shared" si="2"/>
        <v>OK</v>
      </c>
    </row>
    <row r="80" spans="1:7">
      <c r="A80" t="s">
        <v>110</v>
      </c>
      <c r="B80" t="s">
        <v>79</v>
      </c>
      <c r="C80" t="str">
        <f>'(勿動)單價表2'!V$2</f>
        <v>社會</v>
      </c>
      <c r="D80">
        <f>'(勿動)單價表2'!V$3</f>
        <v>3</v>
      </c>
      <c r="E80" t="str">
        <f>'(勿動)單價表2'!V$4</f>
        <v>課本</v>
      </c>
      <c r="F80">
        <f>'(勿動)單價表2'!V7</f>
        <v>82</v>
      </c>
      <c r="G80" t="str">
        <f t="shared" si="2"/>
        <v>OK</v>
      </c>
    </row>
    <row r="81" spans="1:7">
      <c r="A81" t="s">
        <v>110</v>
      </c>
      <c r="B81" t="s">
        <v>79</v>
      </c>
      <c r="C81" t="str">
        <f>'(勿動)單價表2'!W$2</f>
        <v>社會</v>
      </c>
      <c r="D81">
        <f>'(勿動)單價表2'!W$3</f>
        <v>3</v>
      </c>
      <c r="E81" t="str">
        <f>'(勿動)單價表2'!W$4</f>
        <v>習作</v>
      </c>
      <c r="F81">
        <f>'(勿動)單價表2'!W7</f>
        <v>25</v>
      </c>
      <c r="G81" t="str">
        <f t="shared" si="2"/>
        <v>OK</v>
      </c>
    </row>
    <row r="82" spans="1:7">
      <c r="A82" t="s">
        <v>110</v>
      </c>
      <c r="B82" t="s">
        <v>79</v>
      </c>
      <c r="C82" t="str">
        <f>'(勿動)單價表2'!X$2</f>
        <v>健康與體育</v>
      </c>
      <c r="D82">
        <f>'(勿動)單價表2'!X$3</f>
        <v>3</v>
      </c>
      <c r="E82" t="str">
        <f>'(勿動)單價表2'!X$4</f>
        <v>課本</v>
      </c>
      <c r="F82">
        <f>'(勿動)單價表2'!X7</f>
        <v>110</v>
      </c>
      <c r="G82" t="str">
        <f t="shared" si="2"/>
        <v>OK</v>
      </c>
    </row>
    <row r="83" spans="1:7">
      <c r="A83" t="s">
        <v>110</v>
      </c>
      <c r="B83" t="s">
        <v>79</v>
      </c>
      <c r="C83" t="str">
        <f>'(勿動)單價表2'!Y$2</f>
        <v>綜合活動</v>
      </c>
      <c r="D83">
        <f>'(勿動)單價表2'!Y$3</f>
        <v>3</v>
      </c>
      <c r="E83" t="str">
        <f>'(勿動)單價表2'!Y$4</f>
        <v>課本</v>
      </c>
      <c r="F83">
        <f>'(勿動)單價表2'!Y7</f>
        <v>66</v>
      </c>
      <c r="G83" t="str">
        <f t="shared" si="2"/>
        <v>OK</v>
      </c>
    </row>
    <row r="84" spans="1:7">
      <c r="A84" t="s">
        <v>110</v>
      </c>
      <c r="B84" t="s">
        <v>79</v>
      </c>
      <c r="C84" t="str">
        <f>'(勿動)單價表2'!Z$2</f>
        <v>藝術</v>
      </c>
      <c r="D84">
        <f>'(勿動)單價表2'!Z$3</f>
        <v>3</v>
      </c>
      <c r="E84" t="str">
        <f>'(勿動)單價表2'!Z$4</f>
        <v>課本</v>
      </c>
      <c r="F84">
        <f>'(勿動)單價表2'!Z7</f>
        <v>123</v>
      </c>
      <c r="G84" t="str">
        <f t="shared" si="2"/>
        <v>OK</v>
      </c>
    </row>
    <row r="85" spans="1:7">
      <c r="A85" t="s">
        <v>110</v>
      </c>
      <c r="B85" t="s">
        <v>79</v>
      </c>
      <c r="C85" t="str">
        <f>'(勿動)單價表2'!AA$2</f>
        <v>國語</v>
      </c>
      <c r="D85">
        <f>'(勿動)單價表2'!AA$3</f>
        <v>4</v>
      </c>
      <c r="E85" t="str">
        <f>'(勿動)單價表2'!AA$4</f>
        <v>課本</v>
      </c>
      <c r="F85">
        <f>'(勿動)單價表2'!AA7</f>
        <v>122</v>
      </c>
      <c r="G85" t="str">
        <f t="shared" si="2"/>
        <v>OK</v>
      </c>
    </row>
    <row r="86" spans="1:7">
      <c r="A86" t="s">
        <v>110</v>
      </c>
      <c r="B86" t="s">
        <v>79</v>
      </c>
      <c r="C86" t="str">
        <f>'(勿動)單價表2'!AB$2</f>
        <v>國語</v>
      </c>
      <c r="D86">
        <f>'(勿動)單價表2'!AB$3</f>
        <v>4</v>
      </c>
      <c r="E86" t="str">
        <f>'(勿動)單價表2'!AB$4</f>
        <v>習作</v>
      </c>
      <c r="F86">
        <f>'(勿動)單價表2'!AB7</f>
        <v>59</v>
      </c>
      <c r="G86" t="str">
        <f t="shared" si="2"/>
        <v>OK</v>
      </c>
    </row>
    <row r="87" spans="1:7">
      <c r="A87" t="s">
        <v>110</v>
      </c>
      <c r="B87" t="s">
        <v>79</v>
      </c>
      <c r="C87" t="str">
        <f>'(勿動)單價表2'!AC$2</f>
        <v>數學</v>
      </c>
      <c r="D87">
        <f>'(勿動)單價表2'!AC$3</f>
        <v>4</v>
      </c>
      <c r="E87" t="str">
        <f>'(勿動)單價表2'!AC$4</f>
        <v>課本</v>
      </c>
      <c r="F87">
        <f>'(勿動)單價表2'!AC7</f>
        <v>117</v>
      </c>
      <c r="G87" t="str">
        <f t="shared" si="2"/>
        <v>OK</v>
      </c>
    </row>
    <row r="88" spans="1:7">
      <c r="A88" t="s">
        <v>110</v>
      </c>
      <c r="B88" t="s">
        <v>79</v>
      </c>
      <c r="C88" t="str">
        <f>'(勿動)單價表2'!AD$2</f>
        <v>數學</v>
      </c>
      <c r="D88">
        <f>'(勿動)單價表2'!AD$3</f>
        <v>4</v>
      </c>
      <c r="E88" t="str">
        <f>'(勿動)單價表2'!AD$4</f>
        <v>習作</v>
      </c>
      <c r="F88">
        <f>'(勿動)單價表2'!AD7</f>
        <v>201</v>
      </c>
      <c r="G88" t="str">
        <f t="shared" si="2"/>
        <v>OK</v>
      </c>
    </row>
    <row r="89" spans="1:7">
      <c r="A89" t="s">
        <v>110</v>
      </c>
      <c r="B89" t="s">
        <v>79</v>
      </c>
      <c r="C89" t="str">
        <f>'(勿動)單價表2'!AE$2</f>
        <v>自然科學</v>
      </c>
      <c r="D89">
        <f>'(勿動)單價表2'!AE$3</f>
        <v>4</v>
      </c>
      <c r="E89" t="str">
        <f>'(勿動)單價表2'!AE$4</f>
        <v>課本</v>
      </c>
      <c r="F89">
        <f>'(勿動)單價表2'!AE7</f>
        <v>77</v>
      </c>
      <c r="G89" t="str">
        <f t="shared" si="2"/>
        <v>OK</v>
      </c>
    </row>
    <row r="90" spans="1:7">
      <c r="A90" t="s">
        <v>110</v>
      </c>
      <c r="B90" t="s">
        <v>79</v>
      </c>
      <c r="C90" t="str">
        <f>'(勿動)單價表2'!AF$2</f>
        <v>自然科學</v>
      </c>
      <c r="D90">
        <f>'(勿動)單價表2'!AF$3</f>
        <v>4</v>
      </c>
      <c r="E90" t="str">
        <f>'(勿動)單價表2'!AF$4</f>
        <v>習作</v>
      </c>
      <c r="F90">
        <f>'(勿動)單價表2'!AF7</f>
        <v>37</v>
      </c>
      <c r="G90" t="str">
        <f t="shared" si="2"/>
        <v>OK</v>
      </c>
    </row>
    <row r="91" spans="1:7">
      <c r="A91" t="s">
        <v>110</v>
      </c>
      <c r="B91" t="s">
        <v>79</v>
      </c>
      <c r="C91" t="str">
        <f>'(勿動)單價表2'!AG$2</f>
        <v>社會</v>
      </c>
      <c r="D91">
        <f>'(勿動)單價表2'!AG$3</f>
        <v>4</v>
      </c>
      <c r="E91" t="str">
        <f>'(勿動)單價表2'!AG$4</f>
        <v>課本</v>
      </c>
      <c r="F91">
        <f>'(勿動)單價表2'!AG7</f>
        <v>68</v>
      </c>
      <c r="G91" t="str">
        <f t="shared" si="2"/>
        <v>OK</v>
      </c>
    </row>
    <row r="92" spans="1:7">
      <c r="A92" t="s">
        <v>110</v>
      </c>
      <c r="B92" t="s">
        <v>79</v>
      </c>
      <c r="C92" t="str">
        <f>'(勿動)單價表2'!AH$2</f>
        <v>社會</v>
      </c>
      <c r="D92">
        <f>'(勿動)單價表2'!AH$3</f>
        <v>4</v>
      </c>
      <c r="E92" t="str">
        <f>'(勿動)單價表2'!AH$4</f>
        <v>習作</v>
      </c>
      <c r="F92">
        <f>'(勿動)單價表2'!AH7</f>
        <v>22</v>
      </c>
      <c r="G92" t="str">
        <f t="shared" si="2"/>
        <v>OK</v>
      </c>
    </row>
    <row r="93" spans="1:7">
      <c r="A93" t="s">
        <v>110</v>
      </c>
      <c r="B93" t="s">
        <v>79</v>
      </c>
      <c r="C93" t="str">
        <f>'(勿動)單價表2'!AI$2</f>
        <v>健康與體育</v>
      </c>
      <c r="D93">
        <f>'(勿動)單價表2'!AI$3</f>
        <v>4</v>
      </c>
      <c r="E93" t="str">
        <f>'(勿動)單價表2'!AI$4</f>
        <v>課本</v>
      </c>
      <c r="F93">
        <f>'(勿動)單價表2'!AI7</f>
        <v>127</v>
      </c>
      <c r="G93" t="str">
        <f t="shared" si="2"/>
        <v>OK</v>
      </c>
    </row>
    <row r="94" spans="1:7">
      <c r="A94" t="s">
        <v>110</v>
      </c>
      <c r="B94" t="s">
        <v>79</v>
      </c>
      <c r="C94" t="str">
        <f>'(勿動)單價表2'!AJ$2</f>
        <v>綜合活動</v>
      </c>
      <c r="D94">
        <f>'(勿動)單價表2'!AJ$3</f>
        <v>4</v>
      </c>
      <c r="E94" t="str">
        <f>'(勿動)單價表2'!AJ$4</f>
        <v>課本</v>
      </c>
      <c r="F94">
        <f>'(勿動)單價表2'!AJ7</f>
        <v>61</v>
      </c>
      <c r="G94" t="str">
        <f t="shared" si="2"/>
        <v>OK</v>
      </c>
    </row>
    <row r="95" spans="1:7">
      <c r="A95" t="s">
        <v>110</v>
      </c>
      <c r="B95" t="s">
        <v>79</v>
      </c>
      <c r="C95" t="str">
        <f>'(勿動)單價表2'!AK$2</f>
        <v>藝術</v>
      </c>
      <c r="D95">
        <f>'(勿動)單價表2'!AK$3</f>
        <v>4</v>
      </c>
      <c r="E95" t="str">
        <f>'(勿動)單價表2'!AK$4</f>
        <v>課本</v>
      </c>
      <c r="F95">
        <f>'(勿動)單價表2'!AK7</f>
        <v>147</v>
      </c>
      <c r="G95" t="str">
        <f t="shared" si="2"/>
        <v>OK</v>
      </c>
    </row>
    <row r="96" spans="1:7">
      <c r="A96" t="s">
        <v>110</v>
      </c>
      <c r="B96" t="s">
        <v>79</v>
      </c>
      <c r="C96" t="str">
        <f>'(勿動)單價表2'!AL$2</f>
        <v>國語</v>
      </c>
      <c r="D96">
        <f>'(勿動)單價表2'!AL$3</f>
        <v>5</v>
      </c>
      <c r="E96" t="str">
        <f>'(勿動)單價表2'!AL$4</f>
        <v>課本</v>
      </c>
      <c r="F96">
        <f>'(勿動)單價表2'!AL7</f>
        <v>108</v>
      </c>
      <c r="G96" t="str">
        <f t="shared" si="2"/>
        <v>OK</v>
      </c>
    </row>
    <row r="97" spans="1:7">
      <c r="A97" t="s">
        <v>110</v>
      </c>
      <c r="B97" t="s">
        <v>79</v>
      </c>
      <c r="C97" t="str">
        <f>'(勿動)單價表2'!AM$2</f>
        <v>國語</v>
      </c>
      <c r="D97">
        <f>'(勿動)單價表2'!AM$3</f>
        <v>5</v>
      </c>
      <c r="E97" t="str">
        <f>'(勿動)單價表2'!AM$4</f>
        <v>習作</v>
      </c>
      <c r="F97">
        <f>'(勿動)單價表2'!AM7</f>
        <v>59</v>
      </c>
      <c r="G97" t="str">
        <f t="shared" si="2"/>
        <v>OK</v>
      </c>
    </row>
    <row r="98" spans="1:7">
      <c r="A98" t="s">
        <v>110</v>
      </c>
      <c r="B98" t="s">
        <v>79</v>
      </c>
      <c r="C98" t="str">
        <f>'(勿動)單價表2'!AN$2</f>
        <v>數學</v>
      </c>
      <c r="D98">
        <f>'(勿動)單價表2'!AN$3</f>
        <v>5</v>
      </c>
      <c r="E98" t="str">
        <f>'(勿動)單價表2'!AN$4</f>
        <v>課本</v>
      </c>
      <c r="F98">
        <f>'(勿動)單價表2'!AN7</f>
        <v>112</v>
      </c>
      <c r="G98" t="str">
        <f t="shared" ref="G98:G129" si="3">IF(AND(F98=0,C98&lt;&gt;"",E98&lt;&gt;""),"⚠可能缺價","OK")</f>
        <v>OK</v>
      </c>
    </row>
    <row r="99" spans="1:7">
      <c r="A99" t="s">
        <v>110</v>
      </c>
      <c r="B99" t="s">
        <v>79</v>
      </c>
      <c r="C99" t="str">
        <f>'(勿動)單價表2'!AO$2</f>
        <v>數學</v>
      </c>
      <c r="D99">
        <f>'(勿動)單價表2'!AO$3</f>
        <v>5</v>
      </c>
      <c r="E99" t="str">
        <f>'(勿動)單價表2'!AO$4</f>
        <v>習作</v>
      </c>
      <c r="F99">
        <f>'(勿動)單價表2'!AO7</f>
        <v>146</v>
      </c>
      <c r="G99" t="str">
        <f t="shared" si="3"/>
        <v>OK</v>
      </c>
    </row>
    <row r="100" spans="1:7">
      <c r="A100" t="s">
        <v>110</v>
      </c>
      <c r="B100" t="s">
        <v>79</v>
      </c>
      <c r="C100" t="str">
        <f>'(勿動)單價表2'!AP$2</f>
        <v>自然科學</v>
      </c>
      <c r="D100">
        <f>'(勿動)單價表2'!AP$3</f>
        <v>5</v>
      </c>
      <c r="E100" t="str">
        <f>'(勿動)單價表2'!AP$4</f>
        <v>課本</v>
      </c>
      <c r="F100">
        <f>'(勿動)單價表2'!AP7</f>
        <v>94</v>
      </c>
      <c r="G100" t="str">
        <f t="shared" si="3"/>
        <v>OK</v>
      </c>
    </row>
    <row r="101" spans="1:7">
      <c r="A101" t="s">
        <v>110</v>
      </c>
      <c r="B101" t="s">
        <v>79</v>
      </c>
      <c r="C101" t="str">
        <f>'(勿動)單價表2'!AQ$2</f>
        <v>自然科學</v>
      </c>
      <c r="D101">
        <f>'(勿動)單價表2'!AQ$3</f>
        <v>5</v>
      </c>
      <c r="E101" t="str">
        <f>'(勿動)單價表2'!AQ$4</f>
        <v>習作</v>
      </c>
      <c r="F101">
        <f>'(勿動)單價表2'!AQ7</f>
        <v>38</v>
      </c>
      <c r="G101" t="str">
        <f t="shared" si="3"/>
        <v>OK</v>
      </c>
    </row>
    <row r="102" spans="1:7">
      <c r="A102" t="s">
        <v>110</v>
      </c>
      <c r="B102" t="s">
        <v>79</v>
      </c>
      <c r="C102" t="str">
        <f>'(勿動)單價表2'!AR$2</f>
        <v>社會</v>
      </c>
      <c r="D102">
        <f>'(勿動)單價表2'!AR$3</f>
        <v>5</v>
      </c>
      <c r="E102" t="str">
        <f>'(勿動)單價表2'!AR$4</f>
        <v>課本</v>
      </c>
      <c r="F102">
        <f>'(勿動)單價表2'!AR7</f>
        <v>79</v>
      </c>
      <c r="G102" t="str">
        <f t="shared" si="3"/>
        <v>OK</v>
      </c>
    </row>
    <row r="103" spans="1:7">
      <c r="A103" t="s">
        <v>110</v>
      </c>
      <c r="B103" t="s">
        <v>79</v>
      </c>
      <c r="C103" t="str">
        <f>'(勿動)單價表2'!AS$2</f>
        <v>社會</v>
      </c>
      <c r="D103">
        <f>'(勿動)單價表2'!AS$3</f>
        <v>5</v>
      </c>
      <c r="E103" t="str">
        <f>'(勿動)單價表2'!AS$4</f>
        <v>習作</v>
      </c>
      <c r="F103">
        <f>'(勿動)單價表2'!AS7</f>
        <v>20</v>
      </c>
      <c r="G103" t="str">
        <f t="shared" si="3"/>
        <v>OK</v>
      </c>
    </row>
    <row r="104" spans="1:7">
      <c r="A104" t="s">
        <v>110</v>
      </c>
      <c r="B104" t="s">
        <v>79</v>
      </c>
      <c r="C104" t="str">
        <f>'(勿動)單價表2'!AT$2</f>
        <v>健康與體育</v>
      </c>
      <c r="D104">
        <f>'(勿動)單價表2'!AT$3</f>
        <v>5</v>
      </c>
      <c r="E104" t="str">
        <f>'(勿動)單價表2'!AT$4</f>
        <v>課本</v>
      </c>
      <c r="F104">
        <f>'(勿動)單價表2'!AT7</f>
        <v>120</v>
      </c>
      <c r="G104" t="str">
        <f t="shared" si="3"/>
        <v>OK</v>
      </c>
    </row>
    <row r="105" spans="1:7">
      <c r="A105" t="s">
        <v>110</v>
      </c>
      <c r="B105" t="s">
        <v>79</v>
      </c>
      <c r="C105" t="str">
        <f>'(勿動)單價表2'!AU$2</f>
        <v>綜合活動</v>
      </c>
      <c r="D105">
        <f>'(勿動)單價表2'!AU$3</f>
        <v>5</v>
      </c>
      <c r="E105" t="str">
        <f>'(勿動)單價表2'!AU$4</f>
        <v>課本</v>
      </c>
      <c r="F105">
        <f>'(勿動)單價表2'!AU7</f>
        <v>68</v>
      </c>
      <c r="G105" t="str">
        <f t="shared" si="3"/>
        <v>OK</v>
      </c>
    </row>
    <row r="106" spans="1:7">
      <c r="A106" t="s">
        <v>110</v>
      </c>
      <c r="B106" t="s">
        <v>79</v>
      </c>
      <c r="C106" t="str">
        <f>'(勿動)單價表2'!AV$2</f>
        <v>藝術</v>
      </c>
      <c r="D106">
        <f>'(勿動)單價表2'!AV$3</f>
        <v>5</v>
      </c>
      <c r="E106" t="str">
        <f>'(勿動)單價表2'!AV$4</f>
        <v>課本</v>
      </c>
      <c r="F106">
        <f>'(勿動)單價表2'!AV7</f>
        <v>157</v>
      </c>
      <c r="G106" t="str">
        <f t="shared" si="3"/>
        <v>OK</v>
      </c>
    </row>
    <row r="107" spans="1:7">
      <c r="A107" t="s">
        <v>110</v>
      </c>
      <c r="B107" t="s">
        <v>79</v>
      </c>
      <c r="C107" t="str">
        <f>'(勿動)單價表2'!AW$2</f>
        <v>國語</v>
      </c>
      <c r="D107">
        <f>'(勿動)單價表2'!AW$3</f>
        <v>6</v>
      </c>
      <c r="E107" t="str">
        <f>'(勿動)單價表2'!AW$4</f>
        <v>課本</v>
      </c>
      <c r="F107">
        <f>'(勿動)單價表2'!AW7</f>
        <v>86</v>
      </c>
      <c r="G107" t="str">
        <f t="shared" si="3"/>
        <v>OK</v>
      </c>
    </row>
    <row r="108" spans="1:7">
      <c r="A108" t="s">
        <v>110</v>
      </c>
      <c r="B108" t="s">
        <v>79</v>
      </c>
      <c r="C108" t="str">
        <f>'(勿動)單價表2'!AX$2</f>
        <v>國語</v>
      </c>
      <c r="D108">
        <f>'(勿動)單價表2'!AX$3</f>
        <v>6</v>
      </c>
      <c r="E108" t="str">
        <f>'(勿動)單價表2'!AX$4</f>
        <v>習作</v>
      </c>
      <c r="F108">
        <f>'(勿動)單價表2'!AX7</f>
        <v>51</v>
      </c>
      <c r="G108" t="str">
        <f t="shared" si="3"/>
        <v>OK</v>
      </c>
    </row>
    <row r="109" spans="1:7">
      <c r="A109" t="s">
        <v>110</v>
      </c>
      <c r="B109" t="s">
        <v>79</v>
      </c>
      <c r="C109" t="str">
        <f>'(勿動)單價表2'!AY$2</f>
        <v>數學</v>
      </c>
      <c r="D109">
        <f>'(勿動)單價表2'!AY$3</f>
        <v>6</v>
      </c>
      <c r="E109" t="str">
        <f>'(勿動)單價表2'!AY$4</f>
        <v>課本</v>
      </c>
      <c r="F109">
        <f>'(勿動)單價表2'!AY7</f>
        <v>83</v>
      </c>
      <c r="G109" t="str">
        <f t="shared" si="3"/>
        <v>OK</v>
      </c>
    </row>
    <row r="110" spans="1:7">
      <c r="A110" t="s">
        <v>110</v>
      </c>
      <c r="B110" t="s">
        <v>79</v>
      </c>
      <c r="C110" t="str">
        <f>'(勿動)單價表2'!AZ$2</f>
        <v>數學</v>
      </c>
      <c r="D110">
        <f>'(勿動)單價表2'!AZ$3</f>
        <v>6</v>
      </c>
      <c r="E110" t="str">
        <f>'(勿動)單價表2'!AZ$4</f>
        <v>習作</v>
      </c>
      <c r="F110">
        <f>'(勿動)單價表2'!AZ7</f>
        <v>128</v>
      </c>
      <c r="G110" t="str">
        <f t="shared" si="3"/>
        <v>OK</v>
      </c>
    </row>
    <row r="111" spans="1:7">
      <c r="A111" t="s">
        <v>110</v>
      </c>
      <c r="B111" t="s">
        <v>79</v>
      </c>
      <c r="C111" t="str">
        <f>'(勿動)單價表2'!BA$2</f>
        <v>自然科學</v>
      </c>
      <c r="D111">
        <f>'(勿動)單價表2'!BA$3</f>
        <v>6</v>
      </c>
      <c r="E111" t="str">
        <f>'(勿動)單價表2'!BA$4</f>
        <v>課本</v>
      </c>
      <c r="F111">
        <f>'(勿動)單價表2'!BA7</f>
        <v>71</v>
      </c>
      <c r="G111" t="str">
        <f t="shared" si="3"/>
        <v>OK</v>
      </c>
    </row>
    <row r="112" spans="1:7">
      <c r="A112" t="s">
        <v>110</v>
      </c>
      <c r="B112" t="s">
        <v>79</v>
      </c>
      <c r="C112" t="str">
        <f>'(勿動)單價表2'!BB$2</f>
        <v>自然科學</v>
      </c>
      <c r="D112">
        <f>'(勿動)單價表2'!BB$3</f>
        <v>6</v>
      </c>
      <c r="E112" t="str">
        <f>'(勿動)單價表2'!BB$4</f>
        <v>習作</v>
      </c>
      <c r="F112">
        <f>'(勿動)單價表2'!BB7</f>
        <v>32</v>
      </c>
      <c r="G112" t="str">
        <f t="shared" si="3"/>
        <v>OK</v>
      </c>
    </row>
    <row r="113" spans="1:7">
      <c r="A113" t="s">
        <v>110</v>
      </c>
      <c r="B113" t="s">
        <v>79</v>
      </c>
      <c r="C113" t="str">
        <f>'(勿動)單價表2'!BC$2</f>
        <v>社會</v>
      </c>
      <c r="D113">
        <f>'(勿動)單價表2'!BC$3</f>
        <v>6</v>
      </c>
      <c r="E113" t="str">
        <f>'(勿動)單價表2'!BC$4</f>
        <v>課本</v>
      </c>
      <c r="F113">
        <f>'(勿動)單價表2'!BC7</f>
        <v>64</v>
      </c>
      <c r="G113" t="str">
        <f t="shared" si="3"/>
        <v>OK</v>
      </c>
    </row>
    <row r="114" spans="1:7">
      <c r="A114" t="s">
        <v>110</v>
      </c>
      <c r="B114" t="s">
        <v>79</v>
      </c>
      <c r="C114" t="str">
        <f>'(勿動)單價表2'!BD$2</f>
        <v>社會</v>
      </c>
      <c r="D114">
        <f>'(勿動)單價表2'!BD$3</f>
        <v>6</v>
      </c>
      <c r="E114" t="str">
        <f>'(勿動)單價表2'!BD$4</f>
        <v>習作</v>
      </c>
      <c r="F114">
        <f>'(勿動)單價表2'!BD7</f>
        <v>15</v>
      </c>
      <c r="G114" t="str">
        <f t="shared" si="3"/>
        <v>OK</v>
      </c>
    </row>
    <row r="115" spans="1:7">
      <c r="A115" t="s">
        <v>110</v>
      </c>
      <c r="B115" t="s">
        <v>79</v>
      </c>
      <c r="C115" t="str">
        <f>'(勿動)單價表2'!BE$2</f>
        <v>健康與體育</v>
      </c>
      <c r="D115">
        <f>'(勿動)單價表2'!BE$3</f>
        <v>6</v>
      </c>
      <c r="E115" t="str">
        <f>'(勿動)單價表2'!BE$4</f>
        <v>課本</v>
      </c>
      <c r="F115">
        <f>'(勿動)單價表2'!BE7</f>
        <v>139</v>
      </c>
      <c r="G115" t="str">
        <f t="shared" si="3"/>
        <v>OK</v>
      </c>
    </row>
    <row r="116" spans="1:7">
      <c r="A116" t="s">
        <v>110</v>
      </c>
      <c r="B116" t="s">
        <v>79</v>
      </c>
      <c r="C116" t="str">
        <f>'(勿動)單價表2'!BF$2</f>
        <v>綜合活動</v>
      </c>
      <c r="D116">
        <f>'(勿動)單價表2'!BF$3</f>
        <v>6</v>
      </c>
      <c r="E116" t="str">
        <f>'(勿動)單價表2'!BF$4</f>
        <v>課本</v>
      </c>
      <c r="F116">
        <f>'(勿動)單價表2'!BF7</f>
        <v>59</v>
      </c>
      <c r="G116" t="str">
        <f t="shared" si="3"/>
        <v>OK</v>
      </c>
    </row>
    <row r="117" spans="1:7">
      <c r="A117" t="s">
        <v>110</v>
      </c>
      <c r="B117" t="s">
        <v>79</v>
      </c>
      <c r="C117" t="str">
        <f>'(勿動)單價表2'!BG$2</f>
        <v>藝術與人文</v>
      </c>
      <c r="D117">
        <f>'(勿動)單價表2'!BG$3</f>
        <v>6</v>
      </c>
      <c r="E117" t="str">
        <f>'(勿動)單價表2'!BG$4</f>
        <v>課本</v>
      </c>
      <c r="F117">
        <f>'(勿動)單價表2'!BG7</f>
        <v>131</v>
      </c>
      <c r="G117" t="str">
        <f t="shared" si="3"/>
        <v>OK</v>
      </c>
    </row>
    <row r="118" spans="1:7">
      <c r="A118" t="s">
        <v>110</v>
      </c>
      <c r="B118" t="s">
        <v>21</v>
      </c>
      <c r="C118" t="str">
        <f>'(勿動)單價表2'!B$2</f>
        <v>生活</v>
      </c>
      <c r="D118">
        <f>'(勿動)單價表2'!B$3</f>
        <v>1</v>
      </c>
      <c r="E118" t="str">
        <f>'(勿動)單價表2'!B$4</f>
        <v>課本</v>
      </c>
      <c r="F118">
        <f>'(勿動)單價表2'!B8</f>
        <v>124</v>
      </c>
      <c r="G118" t="str">
        <f t="shared" si="3"/>
        <v>OK</v>
      </c>
    </row>
    <row r="119" spans="1:7">
      <c r="A119" t="s">
        <v>110</v>
      </c>
      <c r="B119" t="s">
        <v>21</v>
      </c>
      <c r="C119" t="str">
        <f>'(勿動)單價表2'!C$2</f>
        <v>生活</v>
      </c>
      <c r="D119">
        <f>'(勿動)單價表2'!C$3</f>
        <v>1</v>
      </c>
      <c r="E119" t="str">
        <f>'(勿動)單價表2'!C$4</f>
        <v>習作</v>
      </c>
      <c r="F119">
        <f>'(勿動)單價表2'!C8</f>
        <v>31</v>
      </c>
      <c r="G119" t="str">
        <f t="shared" si="3"/>
        <v>OK</v>
      </c>
    </row>
    <row r="120" spans="1:7">
      <c r="A120" t="s">
        <v>110</v>
      </c>
      <c r="B120" t="s">
        <v>21</v>
      </c>
      <c r="C120" t="str">
        <f>'(勿動)單價表2'!D$2</f>
        <v>國語</v>
      </c>
      <c r="D120">
        <f>'(勿動)單價表2'!D$3</f>
        <v>1</v>
      </c>
      <c r="E120" t="str">
        <f>'(勿動)單價表2'!D$4</f>
        <v>課本</v>
      </c>
      <c r="F120">
        <f>'(勿動)單價表2'!D8</f>
        <v>97</v>
      </c>
      <c r="G120" t="str">
        <f t="shared" si="3"/>
        <v>OK</v>
      </c>
    </row>
    <row r="121" spans="1:7">
      <c r="A121" t="s">
        <v>110</v>
      </c>
      <c r="B121" t="s">
        <v>21</v>
      </c>
      <c r="C121" t="str">
        <f>'(勿動)單價表2'!E$2</f>
        <v>國語</v>
      </c>
      <c r="D121">
        <f>'(勿動)單價表2'!E$3</f>
        <v>1</v>
      </c>
      <c r="E121" t="str">
        <f>'(勿動)單價表2'!E$4</f>
        <v>習作</v>
      </c>
      <c r="F121">
        <f>'(勿動)單價表2'!E8</f>
        <v>51</v>
      </c>
      <c r="G121" t="str">
        <f t="shared" si="3"/>
        <v>OK</v>
      </c>
    </row>
    <row r="122" spans="1:7">
      <c r="A122" t="s">
        <v>110</v>
      </c>
      <c r="B122" t="s">
        <v>21</v>
      </c>
      <c r="C122" t="str">
        <f>'(勿動)單價表2'!F$2</f>
        <v>數學</v>
      </c>
      <c r="D122">
        <f>'(勿動)單價表2'!F$3</f>
        <v>1</v>
      </c>
      <c r="E122" t="str">
        <f>'(勿動)單價表2'!F$4</f>
        <v>課本</v>
      </c>
      <c r="F122">
        <f>'(勿動)單價表2'!F8</f>
        <v>107</v>
      </c>
      <c r="G122" t="str">
        <f t="shared" si="3"/>
        <v>OK</v>
      </c>
    </row>
    <row r="123" spans="1:7">
      <c r="A123" t="s">
        <v>110</v>
      </c>
      <c r="B123" t="s">
        <v>21</v>
      </c>
      <c r="C123" t="str">
        <f>'(勿動)單價表2'!G$2</f>
        <v>數學</v>
      </c>
      <c r="D123">
        <f>'(勿動)單價表2'!G$3</f>
        <v>1</v>
      </c>
      <c r="E123" t="str">
        <f>'(勿動)單價表2'!G$4</f>
        <v>習作</v>
      </c>
      <c r="F123">
        <f>'(勿動)單價表2'!G8</f>
        <v>213</v>
      </c>
      <c r="G123" t="str">
        <f t="shared" si="3"/>
        <v>OK</v>
      </c>
    </row>
    <row r="124" spans="1:7">
      <c r="A124" t="s">
        <v>110</v>
      </c>
      <c r="B124" t="s">
        <v>21</v>
      </c>
      <c r="C124" t="str">
        <f>'(勿動)單價表2'!H$2</f>
        <v>健康與體育</v>
      </c>
      <c r="D124">
        <f>'(勿動)單價表2'!H$3</f>
        <v>1</v>
      </c>
      <c r="E124" t="str">
        <f>'(勿動)單價表2'!H$4</f>
        <v>課本</v>
      </c>
      <c r="F124">
        <f>'(勿動)單價表2'!H8</f>
        <v>104</v>
      </c>
      <c r="G124" t="str">
        <f t="shared" si="3"/>
        <v>OK</v>
      </c>
    </row>
    <row r="125" spans="1:7">
      <c r="A125" t="s">
        <v>110</v>
      </c>
      <c r="B125" t="s">
        <v>21</v>
      </c>
      <c r="C125" t="str">
        <f>'(勿動)單價表2'!I$2</f>
        <v>生活</v>
      </c>
      <c r="D125">
        <f>'(勿動)單價表2'!I$3</f>
        <v>2</v>
      </c>
      <c r="E125" t="str">
        <f>'(勿動)單價表2'!I$4</f>
        <v>課本</v>
      </c>
      <c r="F125">
        <f>'(勿動)單價表2'!I8</f>
        <v>108</v>
      </c>
      <c r="G125" t="str">
        <f t="shared" si="3"/>
        <v>OK</v>
      </c>
    </row>
    <row r="126" spans="1:7">
      <c r="A126" t="s">
        <v>110</v>
      </c>
      <c r="B126" t="s">
        <v>21</v>
      </c>
      <c r="C126" t="str">
        <f>'(勿動)單價表2'!J$2</f>
        <v>生活</v>
      </c>
      <c r="D126">
        <f>'(勿動)單價表2'!J$3</f>
        <v>2</v>
      </c>
      <c r="E126" t="str">
        <f>'(勿動)單價表2'!J$4</f>
        <v>習作</v>
      </c>
      <c r="F126">
        <f>'(勿動)單價表2'!J8</f>
        <v>25</v>
      </c>
      <c r="G126" t="str">
        <f t="shared" si="3"/>
        <v>OK</v>
      </c>
    </row>
    <row r="127" spans="1:7">
      <c r="A127" t="s">
        <v>110</v>
      </c>
      <c r="B127" t="s">
        <v>21</v>
      </c>
      <c r="C127" t="str">
        <f>'(勿動)單價表2'!K$2</f>
        <v>國語</v>
      </c>
      <c r="D127">
        <f>'(勿動)單價表2'!K$3</f>
        <v>2</v>
      </c>
      <c r="E127" t="str">
        <f>'(勿動)單價表2'!K$4</f>
        <v>課本</v>
      </c>
      <c r="F127">
        <f>'(勿動)單價表2'!K8</f>
        <v>117</v>
      </c>
      <c r="G127" t="str">
        <f t="shared" si="3"/>
        <v>OK</v>
      </c>
    </row>
    <row r="128" spans="1:7">
      <c r="A128" t="s">
        <v>110</v>
      </c>
      <c r="B128" t="s">
        <v>21</v>
      </c>
      <c r="C128" t="str">
        <f>'(勿動)單價表2'!L$2</f>
        <v>國語</v>
      </c>
      <c r="D128">
        <f>'(勿動)單價表2'!L$3</f>
        <v>2</v>
      </c>
      <c r="E128" t="str">
        <f>'(勿動)單價表2'!L$4</f>
        <v>習作</v>
      </c>
      <c r="F128">
        <f>'(勿動)單價表2'!L8</f>
        <v>58</v>
      </c>
      <c r="G128" t="str">
        <f t="shared" si="3"/>
        <v>OK</v>
      </c>
    </row>
    <row r="129" spans="1:7">
      <c r="A129" t="s">
        <v>110</v>
      </c>
      <c r="B129" t="s">
        <v>21</v>
      </c>
      <c r="C129" t="str">
        <f>'(勿動)單價表2'!M$2</f>
        <v>數學</v>
      </c>
      <c r="D129">
        <f>'(勿動)單價表2'!M$3</f>
        <v>2</v>
      </c>
      <c r="E129" t="str">
        <f>'(勿動)單價表2'!M$4</f>
        <v>課本</v>
      </c>
      <c r="F129">
        <f>'(勿動)單價表2'!M8</f>
        <v>119</v>
      </c>
      <c r="G129" t="str">
        <f t="shared" si="3"/>
        <v>OK</v>
      </c>
    </row>
    <row r="130" spans="1:7">
      <c r="A130" t="s">
        <v>110</v>
      </c>
      <c r="B130" t="s">
        <v>21</v>
      </c>
      <c r="C130" t="str">
        <f>'(勿動)單價表2'!N$2</f>
        <v>數學</v>
      </c>
      <c r="D130">
        <f>'(勿動)單價表2'!N$3</f>
        <v>2</v>
      </c>
      <c r="E130" t="str">
        <f>'(勿動)單價表2'!N$4</f>
        <v>習作</v>
      </c>
      <c r="F130">
        <f>'(勿動)單價表2'!N8</f>
        <v>254</v>
      </c>
      <c r="G130" t="str">
        <f t="shared" ref="G130:G161" si="4">IF(AND(F130=0,C130&lt;&gt;"",E130&lt;&gt;""),"⚠可能缺價","OK")</f>
        <v>OK</v>
      </c>
    </row>
    <row r="131" spans="1:7">
      <c r="A131" t="s">
        <v>110</v>
      </c>
      <c r="B131" t="s">
        <v>21</v>
      </c>
      <c r="C131" t="str">
        <f>'(勿動)單價表2'!O$2</f>
        <v>健康與體育</v>
      </c>
      <c r="D131">
        <f>'(勿動)單價表2'!O$3</f>
        <v>2</v>
      </c>
      <c r="E131" t="str">
        <f>'(勿動)單價表2'!O$4</f>
        <v>課本</v>
      </c>
      <c r="F131">
        <f>'(勿動)單價表2'!O8</f>
        <v>87</v>
      </c>
      <c r="G131" t="str">
        <f t="shared" si="4"/>
        <v>OK</v>
      </c>
    </row>
    <row r="132" spans="1:7">
      <c r="A132" t="s">
        <v>110</v>
      </c>
      <c r="B132" t="s">
        <v>21</v>
      </c>
      <c r="C132" t="str">
        <f>'(勿動)單價表2'!P$2</f>
        <v>國語</v>
      </c>
      <c r="D132">
        <f>'(勿動)單價表2'!P$3</f>
        <v>3</v>
      </c>
      <c r="E132" t="str">
        <f>'(勿動)單價表2'!P$4</f>
        <v>課本</v>
      </c>
      <c r="F132">
        <f>'(勿動)單價表2'!P8</f>
        <v>122</v>
      </c>
      <c r="G132" t="str">
        <f t="shared" si="4"/>
        <v>OK</v>
      </c>
    </row>
    <row r="133" spans="1:7">
      <c r="A133" t="s">
        <v>110</v>
      </c>
      <c r="B133" t="s">
        <v>21</v>
      </c>
      <c r="C133" t="str">
        <f>'(勿動)單價表2'!Q$2</f>
        <v>國語</v>
      </c>
      <c r="D133">
        <f>'(勿動)單價表2'!Q$3</f>
        <v>3</v>
      </c>
      <c r="E133" t="str">
        <f>'(勿動)單價表2'!Q$4</f>
        <v>習作</v>
      </c>
      <c r="F133">
        <f>'(勿動)單價表2'!Q8</f>
        <v>58</v>
      </c>
      <c r="G133" t="str">
        <f t="shared" si="4"/>
        <v>OK</v>
      </c>
    </row>
    <row r="134" spans="1:7">
      <c r="A134" t="s">
        <v>110</v>
      </c>
      <c r="B134" t="s">
        <v>21</v>
      </c>
      <c r="C134" t="str">
        <f>'(勿動)單價表2'!R$2</f>
        <v>數學</v>
      </c>
      <c r="D134">
        <f>'(勿動)單價表2'!R$3</f>
        <v>3</v>
      </c>
      <c r="E134" t="str">
        <f>'(勿動)單價表2'!R$4</f>
        <v>課本</v>
      </c>
      <c r="F134">
        <f>'(勿動)單價表2'!R8</f>
        <v>107</v>
      </c>
      <c r="G134" t="str">
        <f t="shared" si="4"/>
        <v>OK</v>
      </c>
    </row>
    <row r="135" spans="1:7">
      <c r="A135" t="s">
        <v>110</v>
      </c>
      <c r="B135" t="s">
        <v>21</v>
      </c>
      <c r="C135" t="str">
        <f>'(勿動)單價表2'!S$2</f>
        <v>數學</v>
      </c>
      <c r="D135">
        <f>'(勿動)單價表2'!S$3</f>
        <v>3</v>
      </c>
      <c r="E135" t="str">
        <f>'(勿動)單價表2'!S$4</f>
        <v>習作</v>
      </c>
      <c r="F135">
        <f>'(勿動)單價表2'!S8</f>
        <v>202</v>
      </c>
      <c r="G135" t="str">
        <f t="shared" si="4"/>
        <v>OK</v>
      </c>
    </row>
    <row r="136" spans="1:7">
      <c r="A136" t="s">
        <v>110</v>
      </c>
      <c r="B136" t="s">
        <v>21</v>
      </c>
      <c r="C136" t="str">
        <f>'(勿動)單價表2'!T$2</f>
        <v>自然科學</v>
      </c>
      <c r="D136">
        <f>'(勿動)單價表2'!T$3</f>
        <v>3</v>
      </c>
      <c r="E136" t="str">
        <f>'(勿動)單價表2'!T$4</f>
        <v>課本</v>
      </c>
      <c r="F136">
        <f>'(勿動)單價表2'!T8</f>
        <v>86</v>
      </c>
      <c r="G136" t="str">
        <f t="shared" si="4"/>
        <v>OK</v>
      </c>
    </row>
    <row r="137" spans="1:7">
      <c r="A137" t="s">
        <v>110</v>
      </c>
      <c r="B137" t="s">
        <v>21</v>
      </c>
      <c r="C137" t="str">
        <f>'(勿動)單價表2'!U$2</f>
        <v>自然科學</v>
      </c>
      <c r="D137">
        <f>'(勿動)單價表2'!U$3</f>
        <v>3</v>
      </c>
      <c r="E137" t="str">
        <f>'(勿動)單價表2'!U$4</f>
        <v>習作</v>
      </c>
      <c r="F137">
        <f>'(勿動)單價表2'!U8</f>
        <v>38</v>
      </c>
      <c r="G137" t="str">
        <f t="shared" si="4"/>
        <v>OK</v>
      </c>
    </row>
    <row r="138" spans="1:7">
      <c r="A138" t="s">
        <v>110</v>
      </c>
      <c r="B138" t="s">
        <v>21</v>
      </c>
      <c r="C138" t="str">
        <f>'(勿動)單價表2'!V$2</f>
        <v>社會</v>
      </c>
      <c r="D138">
        <f>'(勿動)單價表2'!V$3</f>
        <v>3</v>
      </c>
      <c r="E138" t="str">
        <f>'(勿動)單價表2'!V$4</f>
        <v>課本</v>
      </c>
      <c r="F138">
        <f>'(勿動)單價表2'!V8</f>
        <v>73</v>
      </c>
      <c r="G138" t="str">
        <f t="shared" si="4"/>
        <v>OK</v>
      </c>
    </row>
    <row r="139" spans="1:7">
      <c r="A139" t="s">
        <v>110</v>
      </c>
      <c r="B139" t="s">
        <v>21</v>
      </c>
      <c r="C139" t="str">
        <f>'(勿動)單價表2'!W$2</f>
        <v>社會</v>
      </c>
      <c r="D139">
        <f>'(勿動)單價表2'!W$3</f>
        <v>3</v>
      </c>
      <c r="E139" t="str">
        <f>'(勿動)單價表2'!W$4</f>
        <v>習作</v>
      </c>
      <c r="F139">
        <f>'(勿動)單價表2'!W8</f>
        <v>22</v>
      </c>
      <c r="G139" t="str">
        <f t="shared" si="4"/>
        <v>OK</v>
      </c>
    </row>
    <row r="140" spans="1:7">
      <c r="A140" t="s">
        <v>110</v>
      </c>
      <c r="B140" t="s">
        <v>21</v>
      </c>
      <c r="C140" t="str">
        <f>'(勿動)單價表2'!X$2</f>
        <v>健康與體育</v>
      </c>
      <c r="D140">
        <f>'(勿動)單價表2'!X$3</f>
        <v>3</v>
      </c>
      <c r="E140" t="str">
        <f>'(勿動)單價表2'!X$4</f>
        <v>課本</v>
      </c>
      <c r="F140">
        <f>'(勿動)單價表2'!X8</f>
        <v>107</v>
      </c>
      <c r="G140" t="str">
        <f t="shared" si="4"/>
        <v>OK</v>
      </c>
    </row>
    <row r="141" spans="1:7">
      <c r="A141" t="s">
        <v>110</v>
      </c>
      <c r="B141" t="s">
        <v>21</v>
      </c>
      <c r="C141" t="str">
        <f>'(勿動)單價表2'!Y$2</f>
        <v>綜合活動</v>
      </c>
      <c r="D141">
        <f>'(勿動)單價表2'!Y$3</f>
        <v>3</v>
      </c>
      <c r="E141" t="str">
        <f>'(勿動)單價表2'!Y$4</f>
        <v>課本</v>
      </c>
      <c r="F141">
        <f>'(勿動)單價表2'!Y8</f>
        <v>51</v>
      </c>
      <c r="G141" t="str">
        <f t="shared" si="4"/>
        <v>OK</v>
      </c>
    </row>
    <row r="142" spans="1:7">
      <c r="A142" t="s">
        <v>110</v>
      </c>
      <c r="B142" t="s">
        <v>21</v>
      </c>
      <c r="C142" t="str">
        <f>'(勿動)單價表2'!Z$2</f>
        <v>藝術</v>
      </c>
      <c r="D142">
        <f>'(勿動)單價表2'!Z$3</f>
        <v>3</v>
      </c>
      <c r="E142" t="str">
        <f>'(勿動)單價表2'!Z$4</f>
        <v>課本</v>
      </c>
      <c r="F142">
        <f>'(勿動)單價表2'!Z8</f>
        <v>0</v>
      </c>
      <c r="G142" t="str">
        <f t="shared" si="4"/>
        <v>⚠可能缺價</v>
      </c>
    </row>
    <row r="143" spans="1:7">
      <c r="A143" t="s">
        <v>110</v>
      </c>
      <c r="B143" t="s">
        <v>21</v>
      </c>
      <c r="C143" t="str">
        <f>'(勿動)單價表2'!AA$2</f>
        <v>國語</v>
      </c>
      <c r="D143">
        <f>'(勿動)單價表2'!AA$3</f>
        <v>4</v>
      </c>
      <c r="E143" t="str">
        <f>'(勿動)單價表2'!AA$4</f>
        <v>課本</v>
      </c>
      <c r="F143">
        <f>'(勿動)單價表2'!AA8</f>
        <v>119</v>
      </c>
      <c r="G143" t="str">
        <f t="shared" si="4"/>
        <v>OK</v>
      </c>
    </row>
    <row r="144" spans="1:7">
      <c r="A144" t="s">
        <v>110</v>
      </c>
      <c r="B144" t="s">
        <v>21</v>
      </c>
      <c r="C144" t="str">
        <f>'(勿動)單價表2'!AB$2</f>
        <v>國語</v>
      </c>
      <c r="D144">
        <f>'(勿動)單價表2'!AB$3</f>
        <v>4</v>
      </c>
      <c r="E144" t="str">
        <f>'(勿動)單價表2'!AB$4</f>
        <v>習作</v>
      </c>
      <c r="F144">
        <f>'(勿動)單價表2'!AB8</f>
        <v>68</v>
      </c>
      <c r="G144" t="str">
        <f t="shared" si="4"/>
        <v>OK</v>
      </c>
    </row>
    <row r="145" spans="1:7">
      <c r="A145" t="s">
        <v>110</v>
      </c>
      <c r="B145" t="s">
        <v>21</v>
      </c>
      <c r="C145" t="str">
        <f>'(勿動)單價表2'!AC$2</f>
        <v>數學</v>
      </c>
      <c r="D145">
        <f>'(勿動)單價表2'!AC$3</f>
        <v>4</v>
      </c>
      <c r="E145" t="str">
        <f>'(勿動)單價表2'!AC$4</f>
        <v>課本</v>
      </c>
      <c r="F145">
        <f>'(勿動)單價表2'!AC8</f>
        <v>105</v>
      </c>
      <c r="G145" t="str">
        <f t="shared" si="4"/>
        <v>OK</v>
      </c>
    </row>
    <row r="146" spans="1:7">
      <c r="A146" t="s">
        <v>110</v>
      </c>
      <c r="B146" t="s">
        <v>21</v>
      </c>
      <c r="C146" t="str">
        <f>'(勿動)單價表2'!AD$2</f>
        <v>數學</v>
      </c>
      <c r="D146">
        <f>'(勿動)單價表2'!AD$3</f>
        <v>4</v>
      </c>
      <c r="E146" t="str">
        <f>'(勿動)單價表2'!AD$4</f>
        <v>習作</v>
      </c>
      <c r="F146">
        <f>'(勿動)單價表2'!AD8</f>
        <v>149</v>
      </c>
      <c r="G146" t="str">
        <f t="shared" si="4"/>
        <v>OK</v>
      </c>
    </row>
    <row r="147" spans="1:7">
      <c r="A147" t="s">
        <v>110</v>
      </c>
      <c r="B147" t="s">
        <v>21</v>
      </c>
      <c r="C147" t="str">
        <f>'(勿動)單價表2'!AE$2</f>
        <v>自然科學</v>
      </c>
      <c r="D147">
        <f>'(勿動)單價表2'!AE$3</f>
        <v>4</v>
      </c>
      <c r="E147" t="str">
        <f>'(勿動)單價表2'!AE$4</f>
        <v>課本</v>
      </c>
      <c r="F147">
        <f>'(勿動)單價表2'!AE8</f>
        <v>78</v>
      </c>
      <c r="G147" t="str">
        <f t="shared" si="4"/>
        <v>OK</v>
      </c>
    </row>
    <row r="148" spans="1:7">
      <c r="A148" t="s">
        <v>110</v>
      </c>
      <c r="B148" t="s">
        <v>21</v>
      </c>
      <c r="C148" t="str">
        <f>'(勿動)單價表2'!AF$2</f>
        <v>自然科學</v>
      </c>
      <c r="D148">
        <f>'(勿動)單價表2'!AF$3</f>
        <v>4</v>
      </c>
      <c r="E148" t="str">
        <f>'(勿動)單價表2'!AF$4</f>
        <v>習作</v>
      </c>
      <c r="F148">
        <f>'(勿動)單價表2'!AF8</f>
        <v>36</v>
      </c>
      <c r="G148" t="str">
        <f t="shared" si="4"/>
        <v>OK</v>
      </c>
    </row>
    <row r="149" spans="1:7">
      <c r="A149" t="s">
        <v>110</v>
      </c>
      <c r="B149" t="s">
        <v>21</v>
      </c>
      <c r="C149" t="str">
        <f>'(勿動)單價表2'!AG$2</f>
        <v>社會</v>
      </c>
      <c r="D149">
        <f>'(勿動)單價表2'!AG$3</f>
        <v>4</v>
      </c>
      <c r="E149" t="str">
        <f>'(勿動)單價表2'!AG$4</f>
        <v>課本</v>
      </c>
      <c r="F149">
        <f>'(勿動)單價表2'!AG8</f>
        <v>94</v>
      </c>
      <c r="G149" t="str">
        <f t="shared" si="4"/>
        <v>OK</v>
      </c>
    </row>
    <row r="150" spans="1:7">
      <c r="A150" t="s">
        <v>110</v>
      </c>
      <c r="B150" t="s">
        <v>21</v>
      </c>
      <c r="C150" t="str">
        <f>'(勿動)單價表2'!AH$2</f>
        <v>社會</v>
      </c>
      <c r="D150">
        <f>'(勿動)單價表2'!AH$3</f>
        <v>4</v>
      </c>
      <c r="E150" t="str">
        <f>'(勿動)單價表2'!AH$4</f>
        <v>習作</v>
      </c>
      <c r="F150">
        <f>'(勿動)單價表2'!AH8</f>
        <v>24</v>
      </c>
      <c r="G150" t="str">
        <f t="shared" si="4"/>
        <v>OK</v>
      </c>
    </row>
    <row r="151" spans="1:7">
      <c r="A151" t="s">
        <v>110</v>
      </c>
      <c r="B151" t="s">
        <v>21</v>
      </c>
      <c r="C151" t="str">
        <f>'(勿動)單價表2'!AI$2</f>
        <v>健康與體育</v>
      </c>
      <c r="D151">
        <f>'(勿動)單價表2'!AI$3</f>
        <v>4</v>
      </c>
      <c r="E151" t="str">
        <f>'(勿動)單價表2'!AI$4</f>
        <v>課本</v>
      </c>
      <c r="F151">
        <f>'(勿動)單價表2'!AI8</f>
        <v>109</v>
      </c>
      <c r="G151" t="str">
        <f t="shared" si="4"/>
        <v>OK</v>
      </c>
    </row>
    <row r="152" spans="1:7">
      <c r="A152" t="s">
        <v>110</v>
      </c>
      <c r="B152" t="s">
        <v>21</v>
      </c>
      <c r="C152" t="str">
        <f>'(勿動)單價表2'!AJ$2</f>
        <v>綜合活動</v>
      </c>
      <c r="D152">
        <f>'(勿動)單價表2'!AJ$3</f>
        <v>4</v>
      </c>
      <c r="E152" t="str">
        <f>'(勿動)單價表2'!AJ$4</f>
        <v>課本</v>
      </c>
      <c r="F152">
        <f>'(勿動)單價表2'!AJ8</f>
        <v>54</v>
      </c>
      <c r="G152" t="str">
        <f t="shared" si="4"/>
        <v>OK</v>
      </c>
    </row>
    <row r="153" spans="1:7">
      <c r="A153" t="s">
        <v>110</v>
      </c>
      <c r="B153" t="s">
        <v>21</v>
      </c>
      <c r="C153" t="str">
        <f>'(勿動)單價表2'!AK$2</f>
        <v>藝術</v>
      </c>
      <c r="D153">
        <f>'(勿動)單價表2'!AK$3</f>
        <v>4</v>
      </c>
      <c r="E153" t="str">
        <f>'(勿動)單價表2'!AK$4</f>
        <v>課本</v>
      </c>
      <c r="F153">
        <f>'(勿動)單價表2'!AK8</f>
        <v>0</v>
      </c>
      <c r="G153" t="str">
        <f t="shared" si="4"/>
        <v>⚠可能缺價</v>
      </c>
    </row>
    <row r="154" spans="1:7">
      <c r="A154" t="s">
        <v>110</v>
      </c>
      <c r="B154" t="s">
        <v>21</v>
      </c>
      <c r="C154" t="str">
        <f>'(勿動)單價表2'!AL$2</f>
        <v>國語</v>
      </c>
      <c r="D154">
        <f>'(勿動)單價表2'!AL$3</f>
        <v>5</v>
      </c>
      <c r="E154" t="str">
        <f>'(勿動)單價表2'!AL$4</f>
        <v>課本</v>
      </c>
      <c r="F154">
        <f>'(勿動)單價表2'!AL8</f>
        <v>104</v>
      </c>
      <c r="G154" t="str">
        <f t="shared" si="4"/>
        <v>OK</v>
      </c>
    </row>
    <row r="155" spans="1:7">
      <c r="A155" t="s">
        <v>110</v>
      </c>
      <c r="B155" t="s">
        <v>21</v>
      </c>
      <c r="C155" t="str">
        <f>'(勿動)單價表2'!AM$2</f>
        <v>國語</v>
      </c>
      <c r="D155">
        <f>'(勿動)單價表2'!AM$3</f>
        <v>5</v>
      </c>
      <c r="E155" t="str">
        <f>'(勿動)單價表2'!AM$4</f>
        <v>習作</v>
      </c>
      <c r="F155">
        <f>'(勿動)單價表2'!AM8</f>
        <v>64</v>
      </c>
      <c r="G155" t="str">
        <f t="shared" si="4"/>
        <v>OK</v>
      </c>
    </row>
    <row r="156" spans="1:7">
      <c r="A156" t="s">
        <v>110</v>
      </c>
      <c r="B156" t="s">
        <v>21</v>
      </c>
      <c r="C156" t="str">
        <f>'(勿動)單價表2'!AN$2</f>
        <v>數學</v>
      </c>
      <c r="D156">
        <f>'(勿動)單價表2'!AN$3</f>
        <v>5</v>
      </c>
      <c r="E156" t="str">
        <f>'(勿動)單價表2'!AN$4</f>
        <v>課本</v>
      </c>
      <c r="F156">
        <f>'(勿動)單價表2'!AN8</f>
        <v>104</v>
      </c>
      <c r="G156" t="str">
        <f t="shared" si="4"/>
        <v>OK</v>
      </c>
    </row>
    <row r="157" spans="1:7">
      <c r="A157" t="s">
        <v>110</v>
      </c>
      <c r="B157" t="s">
        <v>21</v>
      </c>
      <c r="C157" t="str">
        <f>'(勿動)單價表2'!AO$2</f>
        <v>數學</v>
      </c>
      <c r="D157">
        <f>'(勿動)單價表2'!AO$3</f>
        <v>5</v>
      </c>
      <c r="E157" t="str">
        <f>'(勿動)單價表2'!AO$4</f>
        <v>習作</v>
      </c>
      <c r="F157">
        <f>'(勿動)單價表2'!AO8</f>
        <v>174</v>
      </c>
      <c r="G157" t="str">
        <f t="shared" si="4"/>
        <v>OK</v>
      </c>
    </row>
    <row r="158" spans="1:7">
      <c r="A158" t="s">
        <v>110</v>
      </c>
      <c r="B158" t="s">
        <v>21</v>
      </c>
      <c r="C158" t="str">
        <f>'(勿動)單價表2'!AP$2</f>
        <v>自然科學</v>
      </c>
      <c r="D158">
        <f>'(勿動)單價表2'!AP$3</f>
        <v>5</v>
      </c>
      <c r="E158" t="str">
        <f>'(勿動)單價表2'!AP$4</f>
        <v>課本</v>
      </c>
      <c r="F158">
        <f>'(勿動)單價表2'!AP8</f>
        <v>87</v>
      </c>
      <c r="G158" t="str">
        <f t="shared" si="4"/>
        <v>OK</v>
      </c>
    </row>
    <row r="159" spans="1:7">
      <c r="A159" t="s">
        <v>110</v>
      </c>
      <c r="B159" t="s">
        <v>21</v>
      </c>
      <c r="C159" t="str">
        <f>'(勿動)單價表2'!AQ$2</f>
        <v>自然科學</v>
      </c>
      <c r="D159">
        <f>'(勿動)單價表2'!AQ$3</f>
        <v>5</v>
      </c>
      <c r="E159" t="str">
        <f>'(勿動)單價表2'!AQ$4</f>
        <v>習作</v>
      </c>
      <c r="F159">
        <f>'(勿動)單價表2'!AQ8</f>
        <v>40</v>
      </c>
      <c r="G159" t="str">
        <f t="shared" si="4"/>
        <v>OK</v>
      </c>
    </row>
    <row r="160" spans="1:7">
      <c r="A160" t="s">
        <v>110</v>
      </c>
      <c r="B160" t="s">
        <v>21</v>
      </c>
      <c r="C160" t="str">
        <f>'(勿動)單價表2'!AR$2</f>
        <v>社會</v>
      </c>
      <c r="D160">
        <f>'(勿動)單價表2'!AR$3</f>
        <v>5</v>
      </c>
      <c r="E160" t="str">
        <f>'(勿動)單價表2'!AR$4</f>
        <v>課本</v>
      </c>
      <c r="F160">
        <f>'(勿動)單價表2'!AR8</f>
        <v>107</v>
      </c>
      <c r="G160" t="str">
        <f t="shared" si="4"/>
        <v>OK</v>
      </c>
    </row>
    <row r="161" spans="1:7">
      <c r="A161" t="s">
        <v>110</v>
      </c>
      <c r="B161" t="s">
        <v>21</v>
      </c>
      <c r="C161" t="str">
        <f>'(勿動)單價表2'!AS$2</f>
        <v>社會</v>
      </c>
      <c r="D161">
        <f>'(勿動)單價表2'!AS$3</f>
        <v>5</v>
      </c>
      <c r="E161" t="str">
        <f>'(勿動)單價表2'!AS$4</f>
        <v>習作</v>
      </c>
      <c r="F161">
        <f>'(勿動)單價表2'!AS8</f>
        <v>24</v>
      </c>
      <c r="G161" t="str">
        <f t="shared" si="4"/>
        <v>OK</v>
      </c>
    </row>
    <row r="162" spans="1:7">
      <c r="A162" t="s">
        <v>110</v>
      </c>
      <c r="B162" t="s">
        <v>21</v>
      </c>
      <c r="C162" t="str">
        <f>'(勿動)單價表2'!AT$2</f>
        <v>健康與體育</v>
      </c>
      <c r="D162">
        <f>'(勿動)單價表2'!AT$3</f>
        <v>5</v>
      </c>
      <c r="E162" t="str">
        <f>'(勿動)單價表2'!AT$4</f>
        <v>課本</v>
      </c>
      <c r="F162">
        <f>'(勿動)單價表2'!AT8</f>
        <v>114</v>
      </c>
      <c r="G162" t="str">
        <f t="shared" ref="G162:G193" si="5">IF(AND(F162=0,C162&lt;&gt;"",E162&lt;&gt;""),"⚠可能缺價","OK")</f>
        <v>OK</v>
      </c>
    </row>
    <row r="163" spans="1:7">
      <c r="A163" t="s">
        <v>110</v>
      </c>
      <c r="B163" t="s">
        <v>21</v>
      </c>
      <c r="C163" t="str">
        <f>'(勿動)單價表2'!AU$2</f>
        <v>綜合活動</v>
      </c>
      <c r="D163">
        <f>'(勿動)單價表2'!AU$3</f>
        <v>5</v>
      </c>
      <c r="E163" t="str">
        <f>'(勿動)單價表2'!AU$4</f>
        <v>課本</v>
      </c>
      <c r="F163">
        <f>'(勿動)單價表2'!AU8</f>
        <v>64</v>
      </c>
      <c r="G163" t="str">
        <f t="shared" si="5"/>
        <v>OK</v>
      </c>
    </row>
    <row r="164" spans="1:7">
      <c r="A164" t="s">
        <v>110</v>
      </c>
      <c r="B164" t="s">
        <v>21</v>
      </c>
      <c r="C164" t="str">
        <f>'(勿動)單價表2'!AV$2</f>
        <v>藝術</v>
      </c>
      <c r="D164">
        <f>'(勿動)單價表2'!AV$3</f>
        <v>5</v>
      </c>
      <c r="E164" t="str">
        <f>'(勿動)單價表2'!AV$4</f>
        <v>課本</v>
      </c>
      <c r="F164">
        <f>'(勿動)單價表2'!AV8</f>
        <v>0</v>
      </c>
      <c r="G164" t="str">
        <f t="shared" si="5"/>
        <v>⚠可能缺價</v>
      </c>
    </row>
    <row r="165" spans="1:7">
      <c r="A165" t="s">
        <v>110</v>
      </c>
      <c r="B165" t="s">
        <v>21</v>
      </c>
      <c r="C165" t="str">
        <f>'(勿動)單價表2'!AW$2</f>
        <v>國語</v>
      </c>
      <c r="D165">
        <f>'(勿動)單價表2'!AW$3</f>
        <v>6</v>
      </c>
      <c r="E165" t="str">
        <f>'(勿動)單價表2'!AW$4</f>
        <v>課本</v>
      </c>
      <c r="F165">
        <f>'(勿動)單價表2'!AW8</f>
        <v>77</v>
      </c>
      <c r="G165" t="str">
        <f t="shared" si="5"/>
        <v>OK</v>
      </c>
    </row>
    <row r="166" spans="1:7">
      <c r="A166" t="s">
        <v>110</v>
      </c>
      <c r="B166" t="s">
        <v>21</v>
      </c>
      <c r="C166" t="str">
        <f>'(勿動)單價表2'!AX$2</f>
        <v>國語</v>
      </c>
      <c r="D166">
        <f>'(勿動)單價表2'!AX$3</f>
        <v>6</v>
      </c>
      <c r="E166" t="str">
        <f>'(勿動)單價表2'!AX$4</f>
        <v>習作</v>
      </c>
      <c r="F166">
        <f>'(勿動)單價表2'!AX8</f>
        <v>51</v>
      </c>
      <c r="G166" t="str">
        <f t="shared" si="5"/>
        <v>OK</v>
      </c>
    </row>
    <row r="167" spans="1:7">
      <c r="A167" t="s">
        <v>110</v>
      </c>
      <c r="B167" t="s">
        <v>21</v>
      </c>
      <c r="C167" t="str">
        <f>'(勿動)單價表2'!AY$2</f>
        <v>數學</v>
      </c>
      <c r="D167">
        <f>'(勿動)單價表2'!AY$3</f>
        <v>6</v>
      </c>
      <c r="E167" t="str">
        <f>'(勿動)單價表2'!AY$4</f>
        <v>課本</v>
      </c>
      <c r="F167">
        <f>'(勿動)單價表2'!AY8</f>
        <v>90</v>
      </c>
      <c r="G167" t="str">
        <f t="shared" si="5"/>
        <v>OK</v>
      </c>
    </row>
    <row r="168" spans="1:7">
      <c r="A168" t="s">
        <v>110</v>
      </c>
      <c r="B168" t="s">
        <v>21</v>
      </c>
      <c r="C168" t="str">
        <f>'(勿動)單價表2'!AZ$2</f>
        <v>數學</v>
      </c>
      <c r="D168">
        <f>'(勿動)單價表2'!AZ$3</f>
        <v>6</v>
      </c>
      <c r="E168" t="str">
        <f>'(勿動)單價表2'!AZ$4</f>
        <v>習作</v>
      </c>
      <c r="F168">
        <f>'(勿動)單價表2'!AZ8</f>
        <v>90</v>
      </c>
      <c r="G168" t="str">
        <f t="shared" si="5"/>
        <v>OK</v>
      </c>
    </row>
    <row r="169" spans="1:7">
      <c r="A169" t="s">
        <v>110</v>
      </c>
      <c r="B169" t="s">
        <v>21</v>
      </c>
      <c r="C169" t="str">
        <f>'(勿動)單價表2'!BA$2</f>
        <v>自然科學</v>
      </c>
      <c r="D169">
        <f>'(勿動)單價表2'!BA$3</f>
        <v>6</v>
      </c>
      <c r="E169" t="str">
        <f>'(勿動)單價表2'!BA$4</f>
        <v>課本</v>
      </c>
      <c r="F169">
        <f>'(勿動)單價表2'!BA8</f>
        <v>75</v>
      </c>
      <c r="G169" t="str">
        <f t="shared" si="5"/>
        <v>OK</v>
      </c>
    </row>
    <row r="170" spans="1:7">
      <c r="A170" t="s">
        <v>110</v>
      </c>
      <c r="B170" t="s">
        <v>21</v>
      </c>
      <c r="C170" t="str">
        <f>'(勿動)單價表2'!BB$2</f>
        <v>自然科學</v>
      </c>
      <c r="D170">
        <f>'(勿動)單價表2'!BB$3</f>
        <v>6</v>
      </c>
      <c r="E170" t="str">
        <f>'(勿動)單價表2'!BB$4</f>
        <v>習作</v>
      </c>
      <c r="F170">
        <f>'(勿動)單價表2'!BB8</f>
        <v>27</v>
      </c>
      <c r="G170" t="str">
        <f t="shared" si="5"/>
        <v>OK</v>
      </c>
    </row>
    <row r="171" spans="1:7">
      <c r="A171" t="s">
        <v>110</v>
      </c>
      <c r="B171" t="s">
        <v>21</v>
      </c>
      <c r="C171" t="str">
        <f>'(勿動)單價表2'!BC$2</f>
        <v>社會</v>
      </c>
      <c r="D171">
        <f>'(勿動)單價表2'!BC$3</f>
        <v>6</v>
      </c>
      <c r="E171" t="str">
        <f>'(勿動)單價表2'!BC$4</f>
        <v>課本</v>
      </c>
      <c r="F171">
        <f>'(勿動)單價表2'!BC8</f>
        <v>79</v>
      </c>
      <c r="G171" t="str">
        <f t="shared" si="5"/>
        <v>OK</v>
      </c>
    </row>
    <row r="172" spans="1:7">
      <c r="A172" t="s">
        <v>110</v>
      </c>
      <c r="B172" t="s">
        <v>21</v>
      </c>
      <c r="C172" t="str">
        <f>'(勿動)單價表2'!BD$2</f>
        <v>社會</v>
      </c>
      <c r="D172">
        <f>'(勿動)單價表2'!BD$3</f>
        <v>6</v>
      </c>
      <c r="E172" t="str">
        <f>'(勿動)單價表2'!BD$4</f>
        <v>習作</v>
      </c>
      <c r="F172">
        <f>'(勿動)單價表2'!BD8</f>
        <v>20</v>
      </c>
      <c r="G172" t="str">
        <f t="shared" si="5"/>
        <v>OK</v>
      </c>
    </row>
    <row r="173" spans="1:7">
      <c r="A173" t="s">
        <v>110</v>
      </c>
      <c r="B173" t="s">
        <v>21</v>
      </c>
      <c r="C173" t="str">
        <f>'(勿動)單價表2'!BE$2</f>
        <v>健康與體育</v>
      </c>
      <c r="D173">
        <f>'(勿動)單價表2'!BE$3</f>
        <v>6</v>
      </c>
      <c r="E173" t="str">
        <f>'(勿動)單價表2'!BE$4</f>
        <v>課本</v>
      </c>
      <c r="F173">
        <f>'(勿動)單價表2'!BE8</f>
        <v>119</v>
      </c>
      <c r="G173" t="str">
        <f t="shared" si="5"/>
        <v>OK</v>
      </c>
    </row>
    <row r="174" spans="1:7">
      <c r="A174" t="s">
        <v>110</v>
      </c>
      <c r="B174" t="s">
        <v>21</v>
      </c>
      <c r="C174" t="str">
        <f>'(勿動)單價表2'!BF$2</f>
        <v>綜合活動</v>
      </c>
      <c r="D174">
        <f>'(勿動)單價表2'!BF$3</f>
        <v>6</v>
      </c>
      <c r="E174" t="str">
        <f>'(勿動)單價表2'!BF$4</f>
        <v>課本</v>
      </c>
      <c r="F174">
        <f>'(勿動)單價表2'!BF8</f>
        <v>61</v>
      </c>
      <c r="G174" t="str">
        <f t="shared" si="5"/>
        <v>OK</v>
      </c>
    </row>
    <row r="175" spans="1:7">
      <c r="A175" t="s">
        <v>110</v>
      </c>
      <c r="B175" t="s">
        <v>21</v>
      </c>
      <c r="C175" t="str">
        <f>'(勿動)單價表2'!BG$2</f>
        <v>藝術與人文</v>
      </c>
      <c r="D175">
        <f>'(勿動)單價表2'!BG$3</f>
        <v>6</v>
      </c>
      <c r="E175" t="str">
        <f>'(勿動)單價表2'!BG$4</f>
        <v>課本</v>
      </c>
      <c r="F175">
        <f>'(勿動)單價表2'!BG8</f>
        <v>0</v>
      </c>
      <c r="G175" t="str">
        <f t="shared" si="5"/>
        <v>⚠可能缺價</v>
      </c>
    </row>
    <row r="176" spans="1:7">
      <c r="A176" t="s">
        <v>111</v>
      </c>
      <c r="B176" t="s">
        <v>78</v>
      </c>
      <c r="C176" t="str">
        <f>'(勿動)單價表2'!B$12</f>
        <v>英語</v>
      </c>
      <c r="D176">
        <f>'(勿動)單價表2'!B$13</f>
        <v>3</v>
      </c>
      <c r="E176" t="str">
        <f>'(勿動)單價表2'!B$14</f>
        <v>課本</v>
      </c>
      <c r="F176">
        <f>'(勿動)單價表2'!B16</f>
        <v>100</v>
      </c>
      <c r="G176" t="str">
        <f t="shared" si="5"/>
        <v>OK</v>
      </c>
    </row>
    <row r="177" spans="1:7">
      <c r="A177" t="s">
        <v>111</v>
      </c>
      <c r="B177" t="s">
        <v>78</v>
      </c>
      <c r="C177" t="str">
        <f>'(勿動)單價表2'!C$12</f>
        <v>英語</v>
      </c>
      <c r="D177">
        <f>'(勿動)單價表2'!C$13</f>
        <v>3</v>
      </c>
      <c r="E177" t="str">
        <f>'(勿動)單價表2'!C$14</f>
        <v>習作</v>
      </c>
      <c r="F177">
        <f>'(勿動)單價表2'!C16</f>
        <v>34</v>
      </c>
      <c r="G177" t="str">
        <f t="shared" si="5"/>
        <v>OK</v>
      </c>
    </row>
    <row r="178" spans="1:7">
      <c r="A178" t="s">
        <v>111</v>
      </c>
      <c r="B178" t="s">
        <v>78</v>
      </c>
      <c r="C178" t="str">
        <f>'(勿動)單價表2'!D$12</f>
        <v>英語</v>
      </c>
      <c r="D178">
        <f>'(勿動)單價表2'!D$13</f>
        <v>4</v>
      </c>
      <c r="E178" t="str">
        <f>'(勿動)單價表2'!D$14</f>
        <v>課本</v>
      </c>
      <c r="F178">
        <f>'(勿動)單價表2'!D16</f>
        <v>98</v>
      </c>
      <c r="G178" t="str">
        <f t="shared" si="5"/>
        <v>OK</v>
      </c>
    </row>
    <row r="179" spans="1:7">
      <c r="A179" t="s">
        <v>111</v>
      </c>
      <c r="B179" t="s">
        <v>78</v>
      </c>
      <c r="C179" t="str">
        <f>'(勿動)單價表2'!E$12</f>
        <v>英語</v>
      </c>
      <c r="D179">
        <f>'(勿動)單價表2'!E$13</f>
        <v>4</v>
      </c>
      <c r="E179" t="str">
        <f>'(勿動)單價表2'!E$14</f>
        <v>習作</v>
      </c>
      <c r="F179">
        <f>'(勿動)單價表2'!E16</f>
        <v>34</v>
      </c>
      <c r="G179" t="str">
        <f t="shared" si="5"/>
        <v>OK</v>
      </c>
    </row>
    <row r="180" spans="1:7">
      <c r="A180" t="s">
        <v>111</v>
      </c>
      <c r="B180" t="s">
        <v>78</v>
      </c>
      <c r="C180" t="str">
        <f>'(勿動)單價表2'!F$12</f>
        <v>英語</v>
      </c>
      <c r="D180">
        <f>'(勿動)單價表2'!F$13</f>
        <v>5</v>
      </c>
      <c r="E180" t="str">
        <f>'(勿動)單價表2'!F$14</f>
        <v>課本</v>
      </c>
      <c r="F180">
        <f>'(勿動)單價表2'!F16</f>
        <v>92</v>
      </c>
      <c r="G180" t="str">
        <f t="shared" si="5"/>
        <v>OK</v>
      </c>
    </row>
    <row r="181" spans="1:7">
      <c r="A181" t="s">
        <v>111</v>
      </c>
      <c r="B181" t="s">
        <v>78</v>
      </c>
      <c r="C181" t="str">
        <f>'(勿動)單價表2'!G$12</f>
        <v>英語</v>
      </c>
      <c r="D181">
        <f>'(勿動)單價表2'!G$13</f>
        <v>5</v>
      </c>
      <c r="E181" t="str">
        <f>'(勿動)單價表2'!G$14</f>
        <v>習作</v>
      </c>
      <c r="F181">
        <f>'(勿動)單價表2'!G16</f>
        <v>34</v>
      </c>
      <c r="G181" t="str">
        <f t="shared" si="5"/>
        <v>OK</v>
      </c>
    </row>
    <row r="182" spans="1:7">
      <c r="A182" t="s">
        <v>111</v>
      </c>
      <c r="B182" t="s">
        <v>78</v>
      </c>
      <c r="C182" t="str">
        <f>'(勿動)單價表2'!H$12</f>
        <v>英語</v>
      </c>
      <c r="D182">
        <f>'(勿動)單價表2'!H$13</f>
        <v>6</v>
      </c>
      <c r="E182" t="str">
        <f>'(勿動)單價表2'!H$14</f>
        <v>課本</v>
      </c>
      <c r="F182">
        <f>'(勿動)單價表2'!H16</f>
        <v>95</v>
      </c>
      <c r="G182" t="str">
        <f t="shared" si="5"/>
        <v>OK</v>
      </c>
    </row>
    <row r="183" spans="1:7">
      <c r="A183" t="s">
        <v>111</v>
      </c>
      <c r="B183" t="s">
        <v>78</v>
      </c>
      <c r="C183" t="str">
        <f>'(勿動)單價表2'!I$12</f>
        <v>英語</v>
      </c>
      <c r="D183">
        <f>'(勿動)單價表2'!I$13</f>
        <v>6</v>
      </c>
      <c r="E183" t="str">
        <f>'(勿動)單價表2'!I$14</f>
        <v>習作</v>
      </c>
      <c r="F183">
        <f>'(勿動)單價表2'!I16</f>
        <v>34</v>
      </c>
      <c r="G183" t="str">
        <f t="shared" si="5"/>
        <v>OK</v>
      </c>
    </row>
    <row r="184" spans="1:7">
      <c r="A184" t="s">
        <v>111</v>
      </c>
      <c r="B184" t="s">
        <v>79</v>
      </c>
      <c r="C184" t="str">
        <f>'(勿動)單價表2'!B$12</f>
        <v>英語</v>
      </c>
      <c r="D184">
        <f>'(勿動)單價表2'!B$13</f>
        <v>3</v>
      </c>
      <c r="E184" t="str">
        <f>'(勿動)單價表2'!B$14</f>
        <v>課本</v>
      </c>
      <c r="F184">
        <f>'(勿動)單價表2'!B17</f>
        <v>108</v>
      </c>
      <c r="G184" t="str">
        <f t="shared" si="5"/>
        <v>OK</v>
      </c>
    </row>
    <row r="185" spans="1:7">
      <c r="A185" t="s">
        <v>111</v>
      </c>
      <c r="B185" t="s">
        <v>79</v>
      </c>
      <c r="C185" t="str">
        <f>'(勿動)單價表2'!C$12</f>
        <v>英語</v>
      </c>
      <c r="D185">
        <f>'(勿動)單價表2'!C$13</f>
        <v>3</v>
      </c>
      <c r="E185" t="str">
        <f>'(勿動)單價表2'!C$14</f>
        <v>習作</v>
      </c>
      <c r="F185">
        <f>'(勿動)單價表2'!C17</f>
        <v>34</v>
      </c>
      <c r="G185" t="str">
        <f t="shared" si="5"/>
        <v>OK</v>
      </c>
    </row>
    <row r="186" spans="1:7">
      <c r="A186" t="s">
        <v>111</v>
      </c>
      <c r="B186" t="s">
        <v>79</v>
      </c>
      <c r="C186" t="str">
        <f>'(勿動)單價表2'!D$12</f>
        <v>英語</v>
      </c>
      <c r="D186">
        <f>'(勿動)單價表2'!D$13</f>
        <v>4</v>
      </c>
      <c r="E186" t="str">
        <f>'(勿動)單價表2'!D$14</f>
        <v>課本</v>
      </c>
      <c r="F186">
        <f>'(勿動)單價表2'!D17</f>
        <v>114</v>
      </c>
      <c r="G186" t="str">
        <f t="shared" si="5"/>
        <v>OK</v>
      </c>
    </row>
    <row r="187" spans="1:7">
      <c r="A187" t="s">
        <v>111</v>
      </c>
      <c r="B187" t="s">
        <v>79</v>
      </c>
      <c r="C187" t="str">
        <f>'(勿動)單價表2'!E$12</f>
        <v>英語</v>
      </c>
      <c r="D187">
        <f>'(勿動)單價表2'!E$13</f>
        <v>4</v>
      </c>
      <c r="E187" t="str">
        <f>'(勿動)單價表2'!E$14</f>
        <v>習作</v>
      </c>
      <c r="F187">
        <f>'(勿動)單價表2'!E17</f>
        <v>34</v>
      </c>
      <c r="G187" t="str">
        <f t="shared" si="5"/>
        <v>OK</v>
      </c>
    </row>
    <row r="188" spans="1:7">
      <c r="A188" t="s">
        <v>111</v>
      </c>
      <c r="B188" t="s">
        <v>79</v>
      </c>
      <c r="C188" t="str">
        <f>'(勿動)單價表2'!F$12</f>
        <v>英語</v>
      </c>
      <c r="D188">
        <f>'(勿動)單價表2'!F$13</f>
        <v>5</v>
      </c>
      <c r="E188" t="str">
        <f>'(勿動)單價表2'!F$14</f>
        <v>課本</v>
      </c>
      <c r="F188">
        <f>'(勿動)單價表2'!F17</f>
        <v>104</v>
      </c>
      <c r="G188" t="str">
        <f t="shared" si="5"/>
        <v>OK</v>
      </c>
    </row>
    <row r="189" spans="1:7">
      <c r="A189" t="s">
        <v>111</v>
      </c>
      <c r="B189" t="s">
        <v>79</v>
      </c>
      <c r="C189" t="str">
        <f>'(勿動)單價表2'!G$12</f>
        <v>英語</v>
      </c>
      <c r="D189">
        <f>'(勿動)單價表2'!G$13</f>
        <v>5</v>
      </c>
      <c r="E189" t="str">
        <f>'(勿動)單價表2'!G$14</f>
        <v>習作</v>
      </c>
      <c r="F189">
        <f>'(勿動)單價表2'!G17</f>
        <v>34</v>
      </c>
      <c r="G189" t="str">
        <f t="shared" si="5"/>
        <v>OK</v>
      </c>
    </row>
    <row r="190" spans="1:7">
      <c r="A190" t="s">
        <v>111</v>
      </c>
      <c r="B190" t="s">
        <v>79</v>
      </c>
      <c r="C190" t="str">
        <f>'(勿動)單價表2'!H$12</f>
        <v>英語</v>
      </c>
      <c r="D190">
        <f>'(勿動)單價表2'!H$13</f>
        <v>6</v>
      </c>
      <c r="E190" t="str">
        <f>'(勿動)單價表2'!H$14</f>
        <v>課本</v>
      </c>
      <c r="F190">
        <f>'(勿動)單價表2'!H17</f>
        <v>90</v>
      </c>
      <c r="G190" t="str">
        <f t="shared" si="5"/>
        <v>OK</v>
      </c>
    </row>
    <row r="191" spans="1:7">
      <c r="A191" t="s">
        <v>111</v>
      </c>
      <c r="B191" t="s">
        <v>79</v>
      </c>
      <c r="C191" t="str">
        <f>'(勿動)單價表2'!I$12</f>
        <v>英語</v>
      </c>
      <c r="D191">
        <f>'(勿動)單價表2'!I$13</f>
        <v>6</v>
      </c>
      <c r="E191" t="str">
        <f>'(勿動)單價表2'!I$14</f>
        <v>習作</v>
      </c>
      <c r="F191">
        <f>'(勿動)單價表2'!I17</f>
        <v>32</v>
      </c>
      <c r="G191" t="str">
        <f t="shared" si="5"/>
        <v>OK</v>
      </c>
    </row>
    <row r="192" spans="1:7">
      <c r="A192" t="s">
        <v>111</v>
      </c>
      <c r="B192" t="s">
        <v>80</v>
      </c>
      <c r="C192" t="str">
        <f>'(勿動)單價表2'!B$12</f>
        <v>英語</v>
      </c>
      <c r="D192">
        <f>'(勿動)單價表2'!B$13</f>
        <v>3</v>
      </c>
      <c r="E192" t="str">
        <f>'(勿動)單價表2'!B$14</f>
        <v>課本</v>
      </c>
      <c r="F192">
        <f>'(勿動)單價表2'!B18</f>
        <v>87</v>
      </c>
      <c r="G192" t="str">
        <f t="shared" si="5"/>
        <v>OK</v>
      </c>
    </row>
    <row r="193" spans="1:7">
      <c r="A193" t="s">
        <v>111</v>
      </c>
      <c r="B193" t="s">
        <v>80</v>
      </c>
      <c r="C193" t="str">
        <f>'(勿動)單價表2'!C$12</f>
        <v>英語</v>
      </c>
      <c r="D193">
        <f>'(勿動)單價表2'!C$13</f>
        <v>3</v>
      </c>
      <c r="E193" t="str">
        <f>'(勿動)單價表2'!C$14</f>
        <v>習作</v>
      </c>
      <c r="F193">
        <f>'(勿動)單價表2'!C18</f>
        <v>36</v>
      </c>
      <c r="G193" t="str">
        <f t="shared" si="5"/>
        <v>OK</v>
      </c>
    </row>
    <row r="194" spans="1:7">
      <c r="A194" t="s">
        <v>111</v>
      </c>
      <c r="B194" t="s">
        <v>80</v>
      </c>
      <c r="C194" t="str">
        <f>'(勿動)單價表2'!D$12</f>
        <v>英語</v>
      </c>
      <c r="D194">
        <f>'(勿動)單價表2'!D$13</f>
        <v>4</v>
      </c>
      <c r="E194" t="str">
        <f>'(勿動)單價表2'!D$14</f>
        <v>課本</v>
      </c>
      <c r="F194">
        <f>'(勿動)單價表2'!D18</f>
        <v>86</v>
      </c>
      <c r="G194" t="str">
        <f t="shared" ref="G194:G199" si="6">IF(AND(F194=0,C194&lt;&gt;"",E194&lt;&gt;""),"⚠可能缺價","OK")</f>
        <v>OK</v>
      </c>
    </row>
    <row r="195" spans="1:7">
      <c r="A195" t="s">
        <v>111</v>
      </c>
      <c r="B195" t="s">
        <v>80</v>
      </c>
      <c r="C195" t="str">
        <f>'(勿動)單價表2'!E$12</f>
        <v>英語</v>
      </c>
      <c r="D195">
        <f>'(勿動)單價表2'!E$13</f>
        <v>4</v>
      </c>
      <c r="E195" t="str">
        <f>'(勿動)單價表2'!E$14</f>
        <v>習作</v>
      </c>
      <c r="F195">
        <f>'(勿動)單價表2'!E18</f>
        <v>37</v>
      </c>
      <c r="G195" t="str">
        <f t="shared" si="6"/>
        <v>OK</v>
      </c>
    </row>
    <row r="196" spans="1:7">
      <c r="A196" t="s">
        <v>111</v>
      </c>
      <c r="B196" t="s">
        <v>80</v>
      </c>
      <c r="C196" t="str">
        <f>'(勿動)單價表2'!F$12</f>
        <v>英語</v>
      </c>
      <c r="D196">
        <f>'(勿動)單價表2'!F$13</f>
        <v>5</v>
      </c>
      <c r="E196" t="str">
        <f>'(勿動)單價表2'!F$14</f>
        <v>課本</v>
      </c>
      <c r="F196">
        <f>'(勿動)單價表2'!F18</f>
        <v>81</v>
      </c>
      <c r="G196" t="str">
        <f t="shared" si="6"/>
        <v>OK</v>
      </c>
    </row>
    <row r="197" spans="1:7">
      <c r="A197" t="s">
        <v>111</v>
      </c>
      <c r="B197" t="s">
        <v>80</v>
      </c>
      <c r="C197" t="str">
        <f>'(勿動)單價表2'!G$12</f>
        <v>英語</v>
      </c>
      <c r="D197">
        <f>'(勿動)單價表2'!G$13</f>
        <v>5</v>
      </c>
      <c r="E197" t="str">
        <f>'(勿動)單價表2'!G$14</f>
        <v>習作</v>
      </c>
      <c r="F197">
        <f>'(勿動)單價表2'!G18</f>
        <v>41</v>
      </c>
      <c r="G197" t="str">
        <f t="shared" si="6"/>
        <v>OK</v>
      </c>
    </row>
    <row r="198" spans="1:7">
      <c r="A198" t="s">
        <v>111</v>
      </c>
      <c r="B198" t="s">
        <v>80</v>
      </c>
      <c r="C198" t="str">
        <f>'(勿動)單價表2'!H$12</f>
        <v>英語</v>
      </c>
      <c r="D198">
        <f>'(勿動)單價表2'!H$13</f>
        <v>6</v>
      </c>
      <c r="E198" t="str">
        <f>'(勿動)單價表2'!H$14</f>
        <v>課本</v>
      </c>
      <c r="F198">
        <f>'(勿動)單價表2'!H18</f>
        <v>76</v>
      </c>
      <c r="G198" t="str">
        <f t="shared" si="6"/>
        <v>OK</v>
      </c>
    </row>
    <row r="199" spans="1:7">
      <c r="A199" t="s">
        <v>111</v>
      </c>
      <c r="B199" t="s">
        <v>80</v>
      </c>
      <c r="C199" t="str">
        <f>'(勿動)單價表2'!I$12</f>
        <v>英語</v>
      </c>
      <c r="D199">
        <f>'(勿動)單價表2'!I$13</f>
        <v>6</v>
      </c>
      <c r="E199" t="str">
        <f>'(勿動)單價表2'!I$14</f>
        <v>習作</v>
      </c>
      <c r="F199">
        <f>'(勿動)單價表2'!I18</f>
        <v>41</v>
      </c>
      <c r="G199" t="str">
        <f t="shared" si="6"/>
        <v>OK</v>
      </c>
    </row>
  </sheetData>
  <phoneticPr fontId="2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3</vt:i4>
      </vt:variant>
    </vt:vector>
  </HeadingPairs>
  <TitlesOfParts>
    <vt:vector size="9" baseType="lpstr">
      <vt:lpstr>(必填)統計表</vt:lpstr>
      <vt:lpstr>(必填)花東AB表</vt:lpstr>
      <vt:lpstr>(勿動)單價表 </vt:lpstr>
      <vt:lpstr>(勿動)單價表2</vt:lpstr>
      <vt:lpstr>(必填)抬頭</vt:lpstr>
      <vt:lpstr>檢核</vt:lpstr>
      <vt:lpstr>'(必填)統計表'!Print_Area</vt:lpstr>
      <vt:lpstr>版本</vt:lpstr>
      <vt:lpstr>英語版本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教育處-005</cp:lastModifiedBy>
  <cp:lastPrinted>2025-09-04T07:22:00Z</cp:lastPrinted>
  <dcterms:created xsi:type="dcterms:W3CDTF">2021-09-05T06:51:06Z</dcterms:created>
  <dcterms:modified xsi:type="dcterms:W3CDTF">2026-02-02T06:26:47Z</dcterms:modified>
</cp:coreProperties>
</file>